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styles.xml" ContentType="application/vnd.openxmlformats-officedocument.spreadsheetml.styles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3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29.xml" ContentType="application/vnd.openxmlformats-officedocument.spreadsheetml.worksheet+xml"/>
  <Override PartName="/xl/worksheets/sheet3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28.xml" ContentType="application/vnd.openxmlformats-officedocument.spreadsheetml.comments+xml"/>
  <Override PartName="/xl/externalLinks/externalLink1.xml" ContentType="application/vnd.openxmlformats-officedocument.spreadsheetml.externalLink+xml"/>
  <Override PartName="/xl/comments30.xml" ContentType="application/vnd.openxmlformats-officedocument.spreadsheetml.comments+xml"/>
  <Override PartName="/xl/externalLinks/externalLink3.xml" ContentType="application/vnd.openxmlformats-officedocument.spreadsheetml.externalLink+xml"/>
  <Override PartName="/xl/comments29.xml" ContentType="application/vnd.openxmlformats-officedocument.spreadsheetml.comments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31.xml" ContentType="application/vnd.openxmlformats-officedocument.spreadsheetml.comments+xml"/>
  <Override PartName="/xl/comments2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7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11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23.xml" ContentType="application/vnd.openxmlformats-officedocument.spreadsheetml.comments+xml"/>
  <Override PartName="/xl/externalLinks/externalLink5.xml" ContentType="application/vnd.openxmlformats-officedocument.spreadsheetml.externalLink+xml"/>
  <Override PartName="/xl/comments26.xml" ContentType="application/vnd.openxmlformats-officedocument.spreadsheetml.comments+xml"/>
  <Override PartName="/xl/externalLinks/externalLink6.xml" ContentType="application/vnd.openxmlformats-officedocument.spreadsheetml.externalLink+xml"/>
  <Override PartName="/xl/comments25.xml" ContentType="application/vnd.openxmlformats-officedocument.spreadsheetml.comments+xml"/>
  <Override PartName="/xl/comments24.xml" ContentType="application/vnd.openxmlformats-officedocument.spreadsheetml.comments+xml"/>
  <Override PartName="/xl/comments19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5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2-Budget &amp; Administration\WUTC_Filing_Program_Planning\2022-2023 Biennium\2023 ACP\Oct 14 Draft\"/>
    </mc:Choice>
  </mc:AlternateContent>
  <bookViews>
    <workbookView xWindow="0" yWindow="0" windowWidth="25200" windowHeight="11850"/>
  </bookViews>
  <sheets>
    <sheet name="Summary" sheetId="2" r:id="rId1"/>
    <sheet name="Electric CE" sheetId="68" r:id="rId2"/>
    <sheet name="Gas CE" sheetId="67" r:id="rId3"/>
    <sheet name="Program Costs" sheetId="1" r:id="rId4"/>
    <sheet name="Program Cost Vlookup" sheetId="77" state="hidden" r:id="rId5"/>
    <sheet name="E201 LIW {E}" sheetId="65" r:id="rId6"/>
    <sheet name="Residential Lighting {E}" sheetId="3" r:id="rId7"/>
    <sheet name="SF Existing Space Heat {E}" sheetId="5" r:id="rId8"/>
    <sheet name="SF Existing Water Heat {E}" sheetId="6" r:id="rId9"/>
    <sheet name="Home Appliances {E}" sheetId="12" r:id="rId10"/>
    <sheet name="Web-Enabled Thermostats {E}" sheetId="13" r:id="rId11"/>
    <sheet name="Residential Showerheads {E}" sheetId="14" r:id="rId12"/>
    <sheet name="SF Existing Weatherization {E}" sheetId="15" r:id="rId13"/>
    <sheet name="Home Energy Reports {E}" sheetId="16" r:id="rId14"/>
    <sheet name="Res HVAC and WH {E}" sheetId="76" r:id="rId15"/>
    <sheet name="Efficiency Boost {E}" sheetId="74" r:id="rId16"/>
    <sheet name="SF New Construction {E}" sheetId="18" r:id="rId17"/>
    <sheet name="MH New Construction {E}" sheetId="19" r:id="rId18"/>
    <sheet name="Multi Family Retrofit {E}" sheetId="20" r:id="rId19"/>
    <sheet name="MF New Construction {E}" sheetId="21" r:id="rId20"/>
    <sheet name="CI Retrofit {E}" sheetId="22" r:id="rId21"/>
    <sheet name="Bus Lighting Grants {E}" sheetId="69" r:id="rId22"/>
    <sheet name="Industrial EM {E}" sheetId="70" r:id="rId23"/>
    <sheet name="CBA {E}" sheetId="72" r:id="rId24"/>
    <sheet name="Virtual Cx {E}" sheetId="78" r:id="rId25"/>
    <sheet name="CI New Construction {E}" sheetId="23" r:id="rId26"/>
    <sheet name="Com SEM {E}" sheetId="24" r:id="rId27"/>
    <sheet name="P4P {E}" sheetId="25" r:id="rId28"/>
    <sheet name="LPU 449 {E}" sheetId="26" r:id="rId29"/>
    <sheet name="LPU Non-449 {E}" sheetId="27" r:id="rId30"/>
    <sheet name="Lighting to Go {E}" sheetId="28" r:id="rId31"/>
    <sheet name="Commercial Kitchen Laundry {E}" sheetId="29" r:id="rId32"/>
    <sheet name="Commercial HVAC Rebates {E}" sheetId="30" r:id="rId33"/>
    <sheet name="Commercial Midstream {E}" sheetId="31" r:id="rId34"/>
    <sheet name="SBDI {E}" sheetId="32" r:id="rId35"/>
    <sheet name="Lodging Rebates {E}" sheetId="33" r:id="rId36"/>
    <sheet name="Residential Pilots {E}" sheetId="34" r:id="rId37"/>
    <sheet name="Commercial Pilots {E}" sheetId="35" r:id="rId38"/>
    <sheet name="TDSM {E}" sheetId="36" r:id="rId39"/>
    <sheet name="NEEA {E}" sheetId="37" r:id="rId40"/>
    <sheet name="T&amp;D {E}" sheetId="38" r:id="rId41"/>
    <sheet name="G201 LIW {G}" sheetId="66" r:id="rId42"/>
    <sheet name="SF Existing Space Heat {G}" sheetId="39" r:id="rId43"/>
    <sheet name="SF Existing Water Heat {G}" sheetId="40" r:id="rId44"/>
    <sheet name="Home Energy Assessments {G}" sheetId="41" r:id="rId45"/>
    <sheet name="Single Family Rental Pilot {G}" sheetId="42" r:id="rId46"/>
    <sheet name="Home Appliances {G}" sheetId="43" r:id="rId47"/>
    <sheet name="Web Enabled Thermostats {G}" sheetId="44" r:id="rId48"/>
    <sheet name="Residential Showerheads {G}" sheetId="45" r:id="rId49"/>
    <sheet name="SF Existing Weatherization {G}" sheetId="46" r:id="rId50"/>
    <sheet name="Home Energy Reports {G}" sheetId="47" r:id="rId51"/>
    <sheet name="Efficiency Boost {G}" sheetId="75" r:id="rId52"/>
    <sheet name="Res HVAC and WH {G}" sheetId="80" r:id="rId53"/>
    <sheet name="SF New Construction {G}" sheetId="49" r:id="rId54"/>
    <sheet name="MH New Construction {G}" sheetId="50" r:id="rId55"/>
    <sheet name="Multi Family Retrofit {G}" sheetId="51" r:id="rId56"/>
    <sheet name="MF New Construction {G}" sheetId="52" r:id="rId57"/>
    <sheet name="CI Retrofit {G}" sheetId="53" r:id="rId58"/>
    <sheet name="CBA {G}" sheetId="71" r:id="rId59"/>
    <sheet name="Industrial EM {G}" sheetId="73" r:id="rId60"/>
    <sheet name="Virtual Cx {G}" sheetId="79" r:id="rId61"/>
    <sheet name="CI New Construction {G}" sheetId="54" r:id="rId62"/>
    <sheet name="Com SEM {G}" sheetId="55" r:id="rId63"/>
    <sheet name="P4P {G}" sheetId="56" r:id="rId64"/>
    <sheet name="Commercial Kitchen Laundry {G}" sheetId="57" r:id="rId65"/>
    <sheet name="Commercial HVAC Rebates {G}" sheetId="58" r:id="rId66"/>
    <sheet name="Commercial Midstream {G}" sheetId="59" r:id="rId67"/>
    <sheet name="SBDI {G}" sheetId="60" r:id="rId68"/>
    <sheet name="G245 NEEA GAS" sheetId="61" r:id="rId69"/>
    <sheet name="G249 Res Gas Pilot" sheetId="62" r:id="rId70"/>
    <sheet name="G249 Com Gas Pilot" sheetId="63" r:id="rId71"/>
    <sheet name="TDSM {G}" sheetId="64" r:id="rId72"/>
    <sheet name="ElecAvoidedCostsWOCC" sheetId="9" r:id="rId73"/>
    <sheet name="GasAvoidedCostsWOCC" sheetId="10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xlnm._FilterDatabase" localSheetId="5" hidden="1">'E201 LIW {E}'!$B$4:$AP$4</definedName>
    <definedName name="_xlnm._FilterDatabase" localSheetId="4" hidden="1">'Program Cost Vlookup'!$A$1:$P$120</definedName>
    <definedName name="_xlnm._FilterDatabase" localSheetId="3" hidden="1">'Program Costs'!$A$1:$P$124</definedName>
    <definedName name="_xlnm._FilterDatabase" localSheetId="14" hidden="1">'Res HVAC and WH {E}'!$B$4:$AQ$111</definedName>
    <definedName name="ABS_2year_Elec_Totbudget">'[1]2-yr Sector View Electric'!$R$55</definedName>
    <definedName name="ABS_Elec_totbudget_2015">'[2]2015 Sector View Elect'!$S$71</definedName>
    <definedName name="ElecDiscountRate" localSheetId="14">0.068</definedName>
    <definedName name="ElecDiscountRate">0.068</definedName>
    <definedName name="GasDiscountRate" localSheetId="14">0.068</definedName>
    <definedName name="GasDiscountRate">0.068</definedName>
    <definedName name="lu_m_life">[3]lookups!$D$5:$D$34</definedName>
    <definedName name="lu_unit_type">[4]lookups!$D$6:$D$11</definedName>
    <definedName name="_xlnm.Print_Area" localSheetId="1">'Electric CE'!$A$1:$W$80</definedName>
    <definedName name="_xlnm.Print_Area" localSheetId="2">'Gas CE'!$A$1:$W$69</definedName>
    <definedName name="_xlnm.Print_Area" localSheetId="14">'Res HVAC and WH {E}'!$A$1:$AQ$125</definedName>
    <definedName name="_xlnm.Print_Area" localSheetId="0">Summary!$A$1:$P$57</definedName>
    <definedName name="_xlnm.Print_Titles" localSheetId="14">'Res HVAC and WH {E}'!$A:$F</definedName>
    <definedName name="val_Y1">[5]LOOKUPS!$B$4</definedName>
    <definedName name="val_Y2">[5]LOOKUPS!$B$5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78" i="68" l="1"/>
  <c r="O78" i="68"/>
  <c r="Q78" i="68"/>
  <c r="Q79" i="68" s="1"/>
  <c r="R78" i="68"/>
  <c r="R79" i="68" s="1"/>
  <c r="P79" i="68"/>
  <c r="O79" i="68"/>
  <c r="N79" i="68"/>
  <c r="I78" i="68"/>
  <c r="I79" i="68" s="1"/>
  <c r="N125" i="1"/>
  <c r="O125" i="1" s="1"/>
  <c r="O5" i="43" l="1"/>
  <c r="O8" i="43" l="1"/>
  <c r="N5" i="71" l="1"/>
  <c r="H32" i="67" l="1"/>
  <c r="S32" i="67"/>
  <c r="K35" i="67"/>
  <c r="T35" i="67"/>
  <c r="S35" i="67"/>
  <c r="P35" i="67"/>
  <c r="L35" i="67"/>
  <c r="J35" i="67"/>
  <c r="H35" i="67"/>
  <c r="F35" i="67"/>
  <c r="K33" i="2"/>
  <c r="M33" i="2"/>
  <c r="F41" i="67"/>
  <c r="H41" i="67"/>
  <c r="T41" i="67"/>
  <c r="S41" i="67"/>
  <c r="P41" i="67"/>
  <c r="L41" i="67"/>
  <c r="K41" i="67"/>
  <c r="J41" i="67"/>
  <c r="N124" i="1"/>
  <c r="O124" i="1" s="1"/>
  <c r="M7" i="67"/>
  <c r="L7" i="67"/>
  <c r="K7" i="67"/>
  <c r="J7" i="67"/>
  <c r="T17" i="67"/>
  <c r="S17" i="67"/>
  <c r="P17" i="67"/>
  <c r="L17" i="67"/>
  <c r="K17" i="67"/>
  <c r="J17" i="67"/>
  <c r="H17" i="67"/>
  <c r="F17" i="67"/>
  <c r="AM67" i="80"/>
  <c r="AK67" i="80"/>
  <c r="AF67" i="80"/>
  <c r="AG67" i="80" s="1"/>
  <c r="AE67" i="80"/>
  <c r="Y67" i="80"/>
  <c r="V67" i="80"/>
  <c r="T67" i="80"/>
  <c r="AD67" i="80" s="1"/>
  <c r="AM66" i="80"/>
  <c r="AK66" i="80"/>
  <c r="AF66" i="80"/>
  <c r="AG66" i="80" s="1"/>
  <c r="AE66" i="80"/>
  <c r="AD66" i="80"/>
  <c r="Y66" i="80"/>
  <c r="V66" i="80"/>
  <c r="T66" i="80"/>
  <c r="AH66" i="80" s="1"/>
  <c r="AI66" i="80" s="1"/>
  <c r="AM65" i="80"/>
  <c r="AN65" i="80" s="1"/>
  <c r="AK65" i="80"/>
  <c r="AF65" i="80"/>
  <c r="AG65" i="80" s="1"/>
  <c r="AE65" i="80"/>
  <c r="AD65" i="80"/>
  <c r="Y65" i="80"/>
  <c r="V65" i="80"/>
  <c r="T65" i="80"/>
  <c r="AH65" i="80" s="1"/>
  <c r="AI65" i="80" s="1"/>
  <c r="AN64" i="80"/>
  <c r="AM64" i="80"/>
  <c r="AK64" i="80"/>
  <c r="AH64" i="80"/>
  <c r="AI64" i="80" s="1"/>
  <c r="AF64" i="80"/>
  <c r="AG64" i="80" s="1"/>
  <c r="AE64" i="80"/>
  <c r="AD64" i="80"/>
  <c r="Y64" i="80"/>
  <c r="V64" i="80"/>
  <c r="T64" i="80"/>
  <c r="AM63" i="80"/>
  <c r="AK63" i="80"/>
  <c r="AH63" i="80"/>
  <c r="AI63" i="80" s="1"/>
  <c r="AG63" i="80"/>
  <c r="AF63" i="80"/>
  <c r="AE63" i="80"/>
  <c r="AD63" i="80"/>
  <c r="Y63" i="80"/>
  <c r="V63" i="80"/>
  <c r="T63" i="80"/>
  <c r="AM62" i="80"/>
  <c r="AK62" i="80"/>
  <c r="AF62" i="80"/>
  <c r="AG62" i="80" s="1"/>
  <c r="Y62" i="80"/>
  <c r="V62" i="80"/>
  <c r="T62" i="80"/>
  <c r="AH62" i="80" s="1"/>
  <c r="AI62" i="80" s="1"/>
  <c r="AM61" i="80"/>
  <c r="AK61" i="80"/>
  <c r="AF61" i="80"/>
  <c r="AG61" i="80" s="1"/>
  <c r="AE61" i="80"/>
  <c r="Y61" i="80"/>
  <c r="V61" i="80"/>
  <c r="T61" i="80"/>
  <c r="AH61" i="80" s="1"/>
  <c r="AI61" i="80" s="1"/>
  <c r="AM60" i="80"/>
  <c r="AK60" i="80"/>
  <c r="AF60" i="80"/>
  <c r="AG60" i="80" s="1"/>
  <c r="AL60" i="80" s="1"/>
  <c r="AE60" i="80"/>
  <c r="AD60" i="80"/>
  <c r="Y60" i="80"/>
  <c r="V60" i="80"/>
  <c r="T60" i="80"/>
  <c r="AH60" i="80" s="1"/>
  <c r="AI60" i="80" s="1"/>
  <c r="AM59" i="80"/>
  <c r="AN59" i="80" s="1"/>
  <c r="AK59" i="80"/>
  <c r="AF59" i="80"/>
  <c r="AG59" i="80" s="1"/>
  <c r="AE59" i="80"/>
  <c r="AD59" i="80"/>
  <c r="Y59" i="80"/>
  <c r="V59" i="80"/>
  <c r="T59" i="80"/>
  <c r="AH59" i="80" s="1"/>
  <c r="AI59" i="80" s="1"/>
  <c r="AN58" i="80"/>
  <c r="AM58" i="80"/>
  <c r="AK58" i="80"/>
  <c r="AH58" i="80"/>
  <c r="AI58" i="80" s="1"/>
  <c r="AF58" i="80"/>
  <c r="AG58" i="80" s="1"/>
  <c r="AE58" i="80"/>
  <c r="AD58" i="80"/>
  <c r="Y58" i="80"/>
  <c r="V58" i="80"/>
  <c r="T58" i="80"/>
  <c r="AM57" i="80"/>
  <c r="AK57" i="80"/>
  <c r="AH57" i="80"/>
  <c r="AI57" i="80" s="1"/>
  <c r="AG57" i="80"/>
  <c r="AF57" i="80"/>
  <c r="AD57" i="80"/>
  <c r="Y57" i="80"/>
  <c r="V57" i="80"/>
  <c r="T57" i="80"/>
  <c r="AE57" i="80" s="1"/>
  <c r="AM56" i="80"/>
  <c r="AK56" i="80"/>
  <c r="AF56" i="80"/>
  <c r="AG56" i="80" s="1"/>
  <c r="Y56" i="80"/>
  <c r="V56" i="80"/>
  <c r="T56" i="80"/>
  <c r="AM55" i="80"/>
  <c r="AK55" i="80"/>
  <c r="AF55" i="80"/>
  <c r="AG55" i="80" s="1"/>
  <c r="AE55" i="80"/>
  <c r="Y55" i="80"/>
  <c r="V55" i="80"/>
  <c r="T55" i="80"/>
  <c r="AD55" i="80" s="1"/>
  <c r="AM54" i="80"/>
  <c r="AK54" i="80"/>
  <c r="AF54" i="80"/>
  <c r="AG54" i="80" s="1"/>
  <c r="AE54" i="80"/>
  <c r="AD54" i="80"/>
  <c r="Y54" i="80"/>
  <c r="V54" i="80"/>
  <c r="T54" i="80"/>
  <c r="AH54" i="80" s="1"/>
  <c r="AI54" i="80" s="1"/>
  <c r="AM53" i="80"/>
  <c r="AN53" i="80" s="1"/>
  <c r="AK53" i="80"/>
  <c r="AF53" i="80"/>
  <c r="AG53" i="80" s="1"/>
  <c r="AE53" i="80"/>
  <c r="AD53" i="80"/>
  <c r="Y53" i="80"/>
  <c r="V53" i="80"/>
  <c r="T53" i="80"/>
  <c r="AH53" i="80" s="1"/>
  <c r="AI53" i="80" s="1"/>
  <c r="AN52" i="80"/>
  <c r="AM52" i="80"/>
  <c r="AK52" i="80"/>
  <c r="AH52" i="80"/>
  <c r="AI52" i="80" s="1"/>
  <c r="AF52" i="80"/>
  <c r="AG52" i="80" s="1"/>
  <c r="AE52" i="80"/>
  <c r="AD52" i="80"/>
  <c r="Y52" i="80"/>
  <c r="V52" i="80"/>
  <c r="T52" i="80"/>
  <c r="AM51" i="80"/>
  <c r="AK51" i="80"/>
  <c r="AH51" i="80"/>
  <c r="AI51" i="80" s="1"/>
  <c r="AG51" i="80"/>
  <c r="AF51" i="80"/>
  <c r="AE51" i="80"/>
  <c r="AD51" i="80"/>
  <c r="Y51" i="80"/>
  <c r="V51" i="80"/>
  <c r="T51" i="80"/>
  <c r="AM50" i="80"/>
  <c r="AK50" i="80"/>
  <c r="AF50" i="80"/>
  <c r="AG50" i="80" s="1"/>
  <c r="Y50" i="80"/>
  <c r="V50" i="80"/>
  <c r="T50" i="80"/>
  <c r="AH50" i="80" s="1"/>
  <c r="AI50" i="80" s="1"/>
  <c r="AM49" i="80"/>
  <c r="AK49" i="80"/>
  <c r="AF49" i="80"/>
  <c r="AG49" i="80" s="1"/>
  <c r="Y49" i="80"/>
  <c r="V49" i="80"/>
  <c r="T49" i="80"/>
  <c r="AH49" i="80" s="1"/>
  <c r="AI49" i="80" s="1"/>
  <c r="AM48" i="80"/>
  <c r="AK48" i="80"/>
  <c r="AF48" i="80"/>
  <c r="AG48" i="80" s="1"/>
  <c r="AL48" i="80" s="1"/>
  <c r="AE48" i="80"/>
  <c r="AD48" i="80"/>
  <c r="Y48" i="80"/>
  <c r="V48" i="80"/>
  <c r="T48" i="80"/>
  <c r="AH48" i="80" s="1"/>
  <c r="AI48" i="80" s="1"/>
  <c r="AM47" i="80"/>
  <c r="AN47" i="80" s="1"/>
  <c r="AK47" i="80"/>
  <c r="AF47" i="80"/>
  <c r="AG47" i="80" s="1"/>
  <c r="AE47" i="80"/>
  <c r="AD47" i="80"/>
  <c r="Y47" i="80"/>
  <c r="V47" i="80"/>
  <c r="T47" i="80"/>
  <c r="AH47" i="80" s="1"/>
  <c r="AI47" i="80" s="1"/>
  <c r="AM46" i="80"/>
  <c r="AK46" i="80"/>
  <c r="AH46" i="80"/>
  <c r="AI46" i="80" s="1"/>
  <c r="AF46" i="80"/>
  <c r="AG46" i="80" s="1"/>
  <c r="AD46" i="80"/>
  <c r="Y46" i="80"/>
  <c r="V46" i="80"/>
  <c r="T46" i="80"/>
  <c r="AE46" i="80" s="1"/>
  <c r="AN46" i="80" s="1"/>
  <c r="AM45" i="80"/>
  <c r="AK45" i="80"/>
  <c r="AH45" i="80"/>
  <c r="AI45" i="80" s="1"/>
  <c r="AG45" i="80"/>
  <c r="AF45" i="80"/>
  <c r="Y45" i="80"/>
  <c r="V45" i="80"/>
  <c r="T45" i="80"/>
  <c r="AE45" i="80" s="1"/>
  <c r="AM44" i="80"/>
  <c r="AK44" i="80"/>
  <c r="AF44" i="80"/>
  <c r="AG44" i="80" s="1"/>
  <c r="Y44" i="80"/>
  <c r="V44" i="80"/>
  <c r="T44" i="80"/>
  <c r="AM43" i="80"/>
  <c r="AK43" i="80"/>
  <c r="AF43" i="80"/>
  <c r="AG43" i="80" s="1"/>
  <c r="AE43" i="80"/>
  <c r="Y43" i="80"/>
  <c r="V43" i="80"/>
  <c r="T43" i="80"/>
  <c r="AD43" i="80" s="1"/>
  <c r="AM42" i="80"/>
  <c r="AK42" i="80"/>
  <c r="AF42" i="80"/>
  <c r="AG42" i="80" s="1"/>
  <c r="AE42" i="80"/>
  <c r="AD42" i="80"/>
  <c r="Y42" i="80"/>
  <c r="V42" i="80"/>
  <c r="T42" i="80"/>
  <c r="AH42" i="80" s="1"/>
  <c r="AI42" i="80" s="1"/>
  <c r="AM41" i="80"/>
  <c r="AN41" i="80" s="1"/>
  <c r="AK41" i="80"/>
  <c r="AF41" i="80"/>
  <c r="AG41" i="80" s="1"/>
  <c r="AE41" i="80"/>
  <c r="AD41" i="80"/>
  <c r="Y41" i="80"/>
  <c r="V41" i="80"/>
  <c r="T41" i="80"/>
  <c r="AH41" i="80" s="1"/>
  <c r="AI41" i="80" s="1"/>
  <c r="AN40" i="80"/>
  <c r="AM40" i="80"/>
  <c r="AK40" i="80"/>
  <c r="AI40" i="80"/>
  <c r="AH40" i="80"/>
  <c r="AF40" i="80"/>
  <c r="AG40" i="80" s="1"/>
  <c r="AE40" i="80"/>
  <c r="AD40" i="80"/>
  <c r="Y40" i="80"/>
  <c r="V40" i="80"/>
  <c r="T40" i="80"/>
  <c r="AM39" i="80"/>
  <c r="AK39" i="80"/>
  <c r="AH39" i="80"/>
  <c r="AI39" i="80" s="1"/>
  <c r="AG39" i="80"/>
  <c r="AL39" i="80" s="1"/>
  <c r="AF39" i="80"/>
  <c r="AE39" i="80"/>
  <c r="AD39" i="80"/>
  <c r="Y39" i="80"/>
  <c r="V39" i="80"/>
  <c r="T39" i="80"/>
  <c r="AM38" i="80"/>
  <c r="AK38" i="80"/>
  <c r="AG38" i="80"/>
  <c r="AF38" i="80"/>
  <c r="Y38" i="80"/>
  <c r="V38" i="80"/>
  <c r="T38" i="80"/>
  <c r="AH38" i="80" s="1"/>
  <c r="AI38" i="80" s="1"/>
  <c r="AL38" i="80" s="1"/>
  <c r="AM37" i="80"/>
  <c r="AK37" i="80"/>
  <c r="AF37" i="80"/>
  <c r="AG37" i="80" s="1"/>
  <c r="Y37" i="80"/>
  <c r="V37" i="80"/>
  <c r="T37" i="80"/>
  <c r="AH37" i="80" s="1"/>
  <c r="AI37" i="80" s="1"/>
  <c r="AM36" i="80"/>
  <c r="AK36" i="80"/>
  <c r="AF36" i="80"/>
  <c r="AG36" i="80" s="1"/>
  <c r="AE36" i="80"/>
  <c r="AD36" i="80"/>
  <c r="Y36" i="80"/>
  <c r="V36" i="80"/>
  <c r="T36" i="80"/>
  <c r="AH36" i="80" s="1"/>
  <c r="AI36" i="80" s="1"/>
  <c r="AJ36" i="80" s="1"/>
  <c r="AM35" i="80"/>
  <c r="AN35" i="80" s="1"/>
  <c r="AK35" i="80"/>
  <c r="AF35" i="80"/>
  <c r="AG35" i="80" s="1"/>
  <c r="AE35" i="80"/>
  <c r="AD35" i="80"/>
  <c r="Y35" i="80"/>
  <c r="V35" i="80"/>
  <c r="T35" i="80"/>
  <c r="AH35" i="80" s="1"/>
  <c r="AI35" i="80" s="1"/>
  <c r="AM34" i="80"/>
  <c r="AK34" i="80"/>
  <c r="AH34" i="80"/>
  <c r="AI34" i="80" s="1"/>
  <c r="AF34" i="80"/>
  <c r="AG34" i="80" s="1"/>
  <c r="AD34" i="80"/>
  <c r="Y34" i="80"/>
  <c r="V34" i="80"/>
  <c r="T34" i="80"/>
  <c r="AE34" i="80" s="1"/>
  <c r="AN34" i="80" s="1"/>
  <c r="AM33" i="80"/>
  <c r="AK33" i="80"/>
  <c r="AH33" i="80"/>
  <c r="AI33" i="80" s="1"/>
  <c r="AG33" i="80"/>
  <c r="AF33" i="80"/>
  <c r="Y33" i="80"/>
  <c r="V33" i="80"/>
  <c r="T33" i="80"/>
  <c r="AE33" i="80" s="1"/>
  <c r="AM32" i="80"/>
  <c r="AK32" i="80"/>
  <c r="AF32" i="80"/>
  <c r="AG32" i="80" s="1"/>
  <c r="Y32" i="80"/>
  <c r="V32" i="80"/>
  <c r="T32" i="80"/>
  <c r="AM31" i="80"/>
  <c r="AK31" i="80"/>
  <c r="AF31" i="80"/>
  <c r="AG31" i="80" s="1"/>
  <c r="AE31" i="80"/>
  <c r="Y31" i="80"/>
  <c r="V31" i="80"/>
  <c r="T31" i="80"/>
  <c r="AD31" i="80" s="1"/>
  <c r="AM30" i="80"/>
  <c r="AK30" i="80"/>
  <c r="AF30" i="80"/>
  <c r="AG30" i="80" s="1"/>
  <c r="AE30" i="80"/>
  <c r="AD30" i="80"/>
  <c r="Y30" i="80"/>
  <c r="V30" i="80"/>
  <c r="T30" i="80"/>
  <c r="AH30" i="80" s="1"/>
  <c r="AI30" i="80" s="1"/>
  <c r="AM29" i="80"/>
  <c r="AN29" i="80" s="1"/>
  <c r="AK29" i="80"/>
  <c r="AF29" i="80"/>
  <c r="AG29" i="80" s="1"/>
  <c r="AE29" i="80"/>
  <c r="AD29" i="80"/>
  <c r="Y29" i="80"/>
  <c r="V29" i="80"/>
  <c r="T29" i="80"/>
  <c r="AH29" i="80" s="1"/>
  <c r="AI29" i="80" s="1"/>
  <c r="AN28" i="80"/>
  <c r="AM28" i="80"/>
  <c r="AK28" i="80"/>
  <c r="AI28" i="80"/>
  <c r="AH28" i="80"/>
  <c r="AF28" i="80"/>
  <c r="AG28" i="80" s="1"/>
  <c r="AE28" i="80"/>
  <c r="AD28" i="80"/>
  <c r="Y28" i="80"/>
  <c r="V28" i="80"/>
  <c r="T28" i="80"/>
  <c r="AM27" i="80"/>
  <c r="AK27" i="80"/>
  <c r="AH27" i="80"/>
  <c r="AI27" i="80" s="1"/>
  <c r="AG27" i="80"/>
  <c r="AF27" i="80"/>
  <c r="AD27" i="80"/>
  <c r="Y27" i="80"/>
  <c r="V27" i="80"/>
  <c r="T27" i="80"/>
  <c r="AE27" i="80" s="1"/>
  <c r="AM26" i="80"/>
  <c r="AL26" i="80"/>
  <c r="AK26" i="80"/>
  <c r="AG26" i="80"/>
  <c r="AF26" i="80"/>
  <c r="Y26" i="80"/>
  <c r="V26" i="80"/>
  <c r="T26" i="80"/>
  <c r="AH26" i="80" s="1"/>
  <c r="AI26" i="80" s="1"/>
  <c r="AM25" i="80"/>
  <c r="AK25" i="80"/>
  <c r="AF25" i="80"/>
  <c r="AG25" i="80" s="1"/>
  <c r="Y25" i="80"/>
  <c r="V25" i="80"/>
  <c r="T25" i="80"/>
  <c r="AH25" i="80" s="1"/>
  <c r="AI25" i="80" s="1"/>
  <c r="AM24" i="80"/>
  <c r="AK24" i="80"/>
  <c r="AF24" i="80"/>
  <c r="AG24" i="80" s="1"/>
  <c r="AE24" i="80"/>
  <c r="AD24" i="80"/>
  <c r="Y24" i="80"/>
  <c r="V24" i="80"/>
  <c r="T24" i="80"/>
  <c r="AH24" i="80" s="1"/>
  <c r="AI24" i="80" s="1"/>
  <c r="AM23" i="80"/>
  <c r="AK23" i="80"/>
  <c r="AF23" i="80"/>
  <c r="AG23" i="80" s="1"/>
  <c r="AE23" i="80"/>
  <c r="AD23" i="80"/>
  <c r="Y23" i="80"/>
  <c r="V23" i="80"/>
  <c r="T23" i="80"/>
  <c r="AH23" i="80" s="1"/>
  <c r="AI23" i="80" s="1"/>
  <c r="AJ23" i="80" s="1"/>
  <c r="AM22" i="80"/>
  <c r="AN22" i="80" s="1"/>
  <c r="AK22" i="80"/>
  <c r="AF22" i="80"/>
  <c r="AG22" i="80" s="1"/>
  <c r="AE22" i="80"/>
  <c r="AD22" i="80"/>
  <c r="Y22" i="80"/>
  <c r="V22" i="80"/>
  <c r="T22" i="80"/>
  <c r="AH22" i="80" s="1"/>
  <c r="AI22" i="80" s="1"/>
  <c r="AJ22" i="80" s="1"/>
  <c r="AM21" i="80"/>
  <c r="AN21" i="80" s="1"/>
  <c r="AK21" i="80"/>
  <c r="AF21" i="80"/>
  <c r="AG21" i="80" s="1"/>
  <c r="AE21" i="80"/>
  <c r="AD21" i="80"/>
  <c r="Y21" i="80"/>
  <c r="V21" i="80"/>
  <c r="T21" i="80"/>
  <c r="AH21" i="80" s="1"/>
  <c r="AI21" i="80" s="1"/>
  <c r="AJ21" i="80" s="1"/>
  <c r="AM20" i="80"/>
  <c r="AK20" i="80"/>
  <c r="AH20" i="80"/>
  <c r="AI20" i="80" s="1"/>
  <c r="AF20" i="80"/>
  <c r="AG20" i="80" s="1"/>
  <c r="AE20" i="80"/>
  <c r="AD20" i="80"/>
  <c r="AN20" i="80" s="1"/>
  <c r="Y20" i="80"/>
  <c r="V20" i="80"/>
  <c r="T20" i="80"/>
  <c r="AM19" i="80"/>
  <c r="AK19" i="80"/>
  <c r="AH19" i="80"/>
  <c r="AI19" i="80" s="1"/>
  <c r="AF19" i="80"/>
  <c r="AG19" i="80" s="1"/>
  <c r="AE19" i="80"/>
  <c r="AD19" i="80"/>
  <c r="AN19" i="80" s="1"/>
  <c r="Y19" i="80"/>
  <c r="V19" i="80"/>
  <c r="T19" i="80"/>
  <c r="AN18" i="80"/>
  <c r="AM18" i="80"/>
  <c r="AK18" i="80"/>
  <c r="AH18" i="80"/>
  <c r="AI18" i="80" s="1"/>
  <c r="AG18" i="80"/>
  <c r="AF18" i="80"/>
  <c r="AE18" i="80"/>
  <c r="AD18" i="80"/>
  <c r="Y18" i="80"/>
  <c r="V18" i="80"/>
  <c r="T18" i="80"/>
  <c r="AN17" i="80"/>
  <c r="AM17" i="80"/>
  <c r="AK17" i="80"/>
  <c r="AH17" i="80"/>
  <c r="AI17" i="80" s="1"/>
  <c r="AG17" i="80"/>
  <c r="AF17" i="80"/>
  <c r="AE17" i="80"/>
  <c r="AD17" i="80"/>
  <c r="Y17" i="80"/>
  <c r="V17" i="80"/>
  <c r="T17" i="80"/>
  <c r="AM16" i="80"/>
  <c r="AK16" i="80"/>
  <c r="AF16" i="80"/>
  <c r="AG16" i="80" s="1"/>
  <c r="Y16" i="80"/>
  <c r="V16" i="80"/>
  <c r="T16" i="80"/>
  <c r="AM15" i="80"/>
  <c r="AK15" i="80"/>
  <c r="AF15" i="80"/>
  <c r="AG15" i="80" s="1"/>
  <c r="Y15" i="80"/>
  <c r="V15" i="80"/>
  <c r="T15" i="80"/>
  <c r="AM14" i="80"/>
  <c r="AK14" i="80"/>
  <c r="AF14" i="80"/>
  <c r="AG14" i="80" s="1"/>
  <c r="Y14" i="80"/>
  <c r="V14" i="80"/>
  <c r="T14" i="80"/>
  <c r="AM13" i="80"/>
  <c r="AK13" i="80"/>
  <c r="AF13" i="80"/>
  <c r="AG13" i="80" s="1"/>
  <c r="Y13" i="80"/>
  <c r="V13" i="80"/>
  <c r="T13" i="80"/>
  <c r="AM12" i="80"/>
  <c r="AK12" i="80"/>
  <c r="AF12" i="80"/>
  <c r="AG12" i="80" s="1"/>
  <c r="AL12" i="80" s="1"/>
  <c r="Y12" i="80"/>
  <c r="V12" i="80"/>
  <c r="T12" i="80"/>
  <c r="AH12" i="80" s="1"/>
  <c r="AI12" i="80" s="1"/>
  <c r="A12" i="80"/>
  <c r="AM11" i="80"/>
  <c r="AK11" i="80"/>
  <c r="AF11" i="80"/>
  <c r="AG11" i="80" s="1"/>
  <c r="AL11" i="80" s="1"/>
  <c r="AE11" i="80"/>
  <c r="AD11" i="80"/>
  <c r="Y11" i="80"/>
  <c r="V11" i="80"/>
  <c r="T11" i="80"/>
  <c r="AH11" i="80" s="1"/>
  <c r="AI11" i="80" s="1"/>
  <c r="AM10" i="80"/>
  <c r="AK10" i="80"/>
  <c r="AF10" i="80"/>
  <c r="AG10" i="80" s="1"/>
  <c r="AE10" i="80"/>
  <c r="Y10" i="80"/>
  <c r="V10" i="80"/>
  <c r="T10" i="80"/>
  <c r="AH10" i="80" s="1"/>
  <c r="AI10" i="80" s="1"/>
  <c r="A10" i="80"/>
  <c r="AM9" i="80"/>
  <c r="AK9" i="80"/>
  <c r="AF9" i="80"/>
  <c r="AG9" i="80" s="1"/>
  <c r="AE9" i="80"/>
  <c r="AD9" i="80"/>
  <c r="Y9" i="80"/>
  <c r="V9" i="80"/>
  <c r="T9" i="80"/>
  <c r="AH9" i="80" s="1"/>
  <c r="AI9" i="80" s="1"/>
  <c r="AM8" i="80"/>
  <c r="AK8" i="80"/>
  <c r="AF8" i="80"/>
  <c r="AG8" i="80" s="1"/>
  <c r="AD8" i="80"/>
  <c r="AN8" i="80" s="1"/>
  <c r="Y8" i="80"/>
  <c r="V8" i="80"/>
  <c r="T8" i="80"/>
  <c r="AH8" i="80" s="1"/>
  <c r="AI8" i="80" s="1"/>
  <c r="AN7" i="80"/>
  <c r="AM7" i="80"/>
  <c r="AK7" i="80"/>
  <c r="AF7" i="80"/>
  <c r="AG7" i="80" s="1"/>
  <c r="AD7" i="80"/>
  <c r="Y7" i="80"/>
  <c r="V7" i="80"/>
  <c r="T7" i="80"/>
  <c r="AH7" i="80" s="1"/>
  <c r="AI7" i="80" s="1"/>
  <c r="AM6" i="80"/>
  <c r="AK6" i="80"/>
  <c r="AG6" i="80"/>
  <c r="AJ6" i="80" s="1"/>
  <c r="AF6" i="80"/>
  <c r="AD6" i="80"/>
  <c r="Y6" i="80"/>
  <c r="V6" i="80"/>
  <c r="T6" i="80"/>
  <c r="AH6" i="80" s="1"/>
  <c r="AI6" i="80" s="1"/>
  <c r="AL6" i="80" s="1"/>
  <c r="A6" i="80"/>
  <c r="AM5" i="80"/>
  <c r="AN5" i="80" s="1"/>
  <c r="AK5" i="80"/>
  <c r="AH5" i="80"/>
  <c r="AI5" i="80" s="1"/>
  <c r="AF5" i="80"/>
  <c r="AG5" i="80" s="1"/>
  <c r="AD5" i="80"/>
  <c r="Y5" i="80"/>
  <c r="A14" i="80" s="1"/>
  <c r="V5" i="80"/>
  <c r="T5" i="80"/>
  <c r="F1" i="80"/>
  <c r="A6" i="35"/>
  <c r="AJ5" i="80" l="1"/>
  <c r="AL5" i="80"/>
  <c r="AL13" i="80"/>
  <c r="AL10" i="80"/>
  <c r="AJ10" i="80"/>
  <c r="AL9" i="80"/>
  <c r="AJ9" i="80"/>
  <c r="AL8" i="80"/>
  <c r="AJ8" i="80"/>
  <c r="AL14" i="80"/>
  <c r="AL7" i="80"/>
  <c r="AJ7" i="80"/>
  <c r="W60" i="80"/>
  <c r="U58" i="80"/>
  <c r="W48" i="80"/>
  <c r="U46" i="80"/>
  <c r="W36" i="80"/>
  <c r="U34" i="80"/>
  <c r="W24" i="80"/>
  <c r="W23" i="80"/>
  <c r="U20" i="80"/>
  <c r="U19" i="80"/>
  <c r="W61" i="80"/>
  <c r="U59" i="80"/>
  <c r="W49" i="80"/>
  <c r="U47" i="80"/>
  <c r="W37" i="80"/>
  <c r="U35" i="80"/>
  <c r="W25" i="80"/>
  <c r="U22" i="80"/>
  <c r="U21" i="80"/>
  <c r="W62" i="80"/>
  <c r="U60" i="80"/>
  <c r="W50" i="80"/>
  <c r="U48" i="80"/>
  <c r="W38" i="80"/>
  <c r="U36" i="80"/>
  <c r="W26" i="80"/>
  <c r="U24" i="80"/>
  <c r="U23" i="80"/>
  <c r="W63" i="80"/>
  <c r="U61" i="80"/>
  <c r="W51" i="80"/>
  <c r="U49" i="80"/>
  <c r="W39" i="80"/>
  <c r="U37" i="80"/>
  <c r="W27" i="80"/>
  <c r="U25" i="80"/>
  <c r="W64" i="80"/>
  <c r="U62" i="80"/>
  <c r="W52" i="80"/>
  <c r="U50" i="80"/>
  <c r="W40" i="80"/>
  <c r="U38" i="80"/>
  <c r="W28" i="80"/>
  <c r="U26" i="80"/>
  <c r="W65" i="80"/>
  <c r="U63" i="80"/>
  <c r="W53" i="80"/>
  <c r="U51" i="80"/>
  <c r="W41" i="80"/>
  <c r="U39" i="80"/>
  <c r="W29" i="80"/>
  <c r="U27" i="80"/>
  <c r="W66" i="80"/>
  <c r="U64" i="80"/>
  <c r="W54" i="80"/>
  <c r="U52" i="80"/>
  <c r="W42" i="80"/>
  <c r="U40" i="80"/>
  <c r="W30" i="80"/>
  <c r="U28" i="80"/>
  <c r="W12" i="80"/>
  <c r="W11" i="80"/>
  <c r="W67" i="80"/>
  <c r="U65" i="80"/>
  <c r="W55" i="80"/>
  <c r="U53" i="80"/>
  <c r="W43" i="80"/>
  <c r="U41" i="80"/>
  <c r="W31" i="80"/>
  <c r="U29" i="80"/>
  <c r="W14" i="80"/>
  <c r="W13" i="80"/>
  <c r="U66" i="80"/>
  <c r="W56" i="80"/>
  <c r="U54" i="80"/>
  <c r="W44" i="80"/>
  <c r="U42" i="80"/>
  <c r="W32" i="80"/>
  <c r="U30" i="80"/>
  <c r="W16" i="80"/>
  <c r="W15" i="80"/>
  <c r="U12" i="80"/>
  <c r="U67" i="80"/>
  <c r="W57" i="80"/>
  <c r="U55" i="80"/>
  <c r="W45" i="80"/>
  <c r="U43" i="80"/>
  <c r="W33" i="80"/>
  <c r="U31" i="80"/>
  <c r="W58" i="80"/>
  <c r="U56" i="80"/>
  <c r="W46" i="80"/>
  <c r="U44" i="80"/>
  <c r="W34" i="80"/>
  <c r="U32" i="80"/>
  <c r="W20" i="80"/>
  <c r="AJ37" i="80"/>
  <c r="AL37" i="80"/>
  <c r="AL45" i="80"/>
  <c r="AJ45" i="80"/>
  <c r="AJ61" i="80"/>
  <c r="AL61" i="80"/>
  <c r="AL66" i="80"/>
  <c r="AJ66" i="80"/>
  <c r="U13" i="80"/>
  <c r="AD14" i="80"/>
  <c r="AN14" i="80" s="1"/>
  <c r="AH14" i="80"/>
  <c r="AI14" i="80" s="1"/>
  <c r="AJ14" i="80" s="1"/>
  <c r="AE15" i="80"/>
  <c r="AD15" i="80"/>
  <c r="AL18" i="80"/>
  <c r="AJ18" i="80"/>
  <c r="AL33" i="80"/>
  <c r="AJ33" i="80"/>
  <c r="AE44" i="80"/>
  <c r="AD44" i="80"/>
  <c r="AH44" i="80"/>
  <c r="AI44" i="80" s="1"/>
  <c r="AN27" i="80"/>
  <c r="AL54" i="80"/>
  <c r="AJ54" i="80"/>
  <c r="AD13" i="80"/>
  <c r="AN13" i="80" s="1"/>
  <c r="AH13" i="80"/>
  <c r="AI13" i="80" s="1"/>
  <c r="AJ13" i="80" s="1"/>
  <c r="U14" i="80"/>
  <c r="U15" i="80"/>
  <c r="AN15" i="80"/>
  <c r="U17" i="80"/>
  <c r="AJ25" i="80"/>
  <c r="AL25" i="80"/>
  <c r="AE32" i="80"/>
  <c r="AD32" i="80"/>
  <c r="AH32" i="80"/>
  <c r="AI32" i="80" s="1"/>
  <c r="AL42" i="80"/>
  <c r="AJ42" i="80"/>
  <c r="W47" i="80"/>
  <c r="AL53" i="80"/>
  <c r="AJ53" i="80"/>
  <c r="W59" i="80"/>
  <c r="AE16" i="80"/>
  <c r="AD16" i="80"/>
  <c r="AN16" i="80" s="1"/>
  <c r="AL19" i="80"/>
  <c r="W21" i="80"/>
  <c r="AL30" i="80"/>
  <c r="AJ30" i="80"/>
  <c r="W35" i="80"/>
  <c r="AL52" i="80"/>
  <c r="AJ52" i="80"/>
  <c r="AL65" i="80"/>
  <c r="AJ65" i="80"/>
  <c r="U8" i="80"/>
  <c r="W9" i="80"/>
  <c r="W10" i="80"/>
  <c r="AD12" i="80"/>
  <c r="U16" i="80"/>
  <c r="W17" i="80"/>
  <c r="W22" i="80"/>
  <c r="AL44" i="80"/>
  <c r="AJ44" i="80"/>
  <c r="AL64" i="80"/>
  <c r="AJ64" i="80"/>
  <c r="U7" i="80"/>
  <c r="AJ11" i="80"/>
  <c r="AE12" i="80"/>
  <c r="U18" i="80"/>
  <c r="AL32" i="80"/>
  <c r="AJ32" i="80"/>
  <c r="AL36" i="80"/>
  <c r="AL40" i="80"/>
  <c r="AJ40" i="80"/>
  <c r="AL41" i="80"/>
  <c r="AJ41" i="80"/>
  <c r="AJ48" i="80"/>
  <c r="AL51" i="80"/>
  <c r="U57" i="80"/>
  <c r="AJ60" i="80"/>
  <c r="W8" i="80"/>
  <c r="AE13" i="80"/>
  <c r="AJ19" i="80"/>
  <c r="AL20" i="80"/>
  <c r="AL28" i="80"/>
  <c r="AJ28" i="80"/>
  <c r="AL29" i="80"/>
  <c r="AJ29" i="80"/>
  <c r="AL47" i="80"/>
  <c r="AJ47" i="80"/>
  <c r="AJ50" i="80"/>
  <c r="AL59" i="80"/>
  <c r="AJ59" i="80"/>
  <c r="AL63" i="80"/>
  <c r="U10" i="80"/>
  <c r="U6" i="80"/>
  <c r="W7" i="80"/>
  <c r="AJ12" i="80"/>
  <c r="AE14" i="80"/>
  <c r="W18" i="80"/>
  <c r="AL24" i="80"/>
  <c r="AL35" i="80"/>
  <c r="AJ35" i="80"/>
  <c r="AL58" i="80"/>
  <c r="AJ58" i="80"/>
  <c r="AJ62" i="80"/>
  <c r="AL21" i="80"/>
  <c r="AJ24" i="80"/>
  <c r="AL27" i="80"/>
  <c r="AJ38" i="80"/>
  <c r="U45" i="80"/>
  <c r="AL46" i="80"/>
  <c r="AJ46" i="80"/>
  <c r="AL50" i="80"/>
  <c r="AN51" i="80"/>
  <c r="U9" i="80"/>
  <c r="U5" i="80"/>
  <c r="A16" i="80" s="1"/>
  <c r="W6" i="80"/>
  <c r="AN9" i="80"/>
  <c r="U11" i="80"/>
  <c r="W19" i="80"/>
  <c r="AJ20" i="80"/>
  <c r="AL22" i="80"/>
  <c r="AL23" i="80"/>
  <c r="U33" i="80"/>
  <c r="AL34" i="80"/>
  <c r="AJ34" i="80"/>
  <c r="AL62" i="80"/>
  <c r="AN63" i="80"/>
  <c r="AJ49" i="80"/>
  <c r="AL49" i="80"/>
  <c r="AN6" i="80"/>
  <c r="W5" i="80"/>
  <c r="AD10" i="80"/>
  <c r="AN10" i="80" s="1"/>
  <c r="AH15" i="80"/>
  <c r="AI15" i="80" s="1"/>
  <c r="AJ15" i="80" s="1"/>
  <c r="AH16" i="80"/>
  <c r="AI16" i="80" s="1"/>
  <c r="AL16" i="80" s="1"/>
  <c r="AL17" i="80"/>
  <c r="AJ17" i="80"/>
  <c r="AJ26" i="80"/>
  <c r="AN39" i="80"/>
  <c r="AE56" i="80"/>
  <c r="AD56" i="80"/>
  <c r="AH56" i="80"/>
  <c r="AI56" i="80" s="1"/>
  <c r="AL56" i="80" s="1"/>
  <c r="AL57" i="80"/>
  <c r="AJ57" i="80"/>
  <c r="AH31" i="80"/>
  <c r="AI31" i="80" s="1"/>
  <c r="AL31" i="80" s="1"/>
  <c r="AH43" i="80"/>
  <c r="AI43" i="80" s="1"/>
  <c r="AJ43" i="80" s="1"/>
  <c r="AN49" i="80"/>
  <c r="AH55" i="80"/>
  <c r="AI55" i="80" s="1"/>
  <c r="AL55" i="80" s="1"/>
  <c r="AN61" i="80"/>
  <c r="AH67" i="80"/>
  <c r="AI67" i="80" s="1"/>
  <c r="AL67" i="80" s="1"/>
  <c r="AN23" i="80"/>
  <c r="AN24" i="80"/>
  <c r="AD26" i="80"/>
  <c r="AN26" i="80" s="1"/>
  <c r="AN36" i="80"/>
  <c r="AD38" i="80"/>
  <c r="AN38" i="80" s="1"/>
  <c r="AN48" i="80"/>
  <c r="AD50" i="80"/>
  <c r="AN50" i="80" s="1"/>
  <c r="AN60" i="80"/>
  <c r="AD62" i="80"/>
  <c r="AN62" i="80" s="1"/>
  <c r="AD25" i="80"/>
  <c r="AN25" i="80" s="1"/>
  <c r="AE26" i="80"/>
  <c r="AD37" i="80"/>
  <c r="AN37" i="80" s="1"/>
  <c r="AE38" i="80"/>
  <c r="AD49" i="80"/>
  <c r="AE50" i="80"/>
  <c r="AD61" i="80"/>
  <c r="AE62" i="80"/>
  <c r="AE25" i="80"/>
  <c r="AE37" i="80"/>
  <c r="AE49" i="80"/>
  <c r="AN57" i="80"/>
  <c r="AN32" i="80"/>
  <c r="AN44" i="80"/>
  <c r="AN56" i="80"/>
  <c r="AJ27" i="80"/>
  <c r="AN31" i="80"/>
  <c r="AD33" i="80"/>
  <c r="AN33" i="80" s="1"/>
  <c r="AJ39" i="80"/>
  <c r="AN43" i="80"/>
  <c r="AD45" i="80"/>
  <c r="AN45" i="80" s="1"/>
  <c r="AJ51" i="80"/>
  <c r="AN55" i="80"/>
  <c r="AJ63" i="80"/>
  <c r="AN67" i="80"/>
  <c r="AN11" i="80"/>
  <c r="AN12" i="80"/>
  <c r="AN30" i="80"/>
  <c r="AN42" i="80"/>
  <c r="AN54" i="80"/>
  <c r="AN66" i="80"/>
  <c r="Q7" i="34"/>
  <c r="M35" i="68"/>
  <c r="A6" i="76"/>
  <c r="AJ55" i="80" l="1"/>
  <c r="AJ31" i="80"/>
  <c r="AL43" i="80"/>
  <c r="AJ67" i="80"/>
  <c r="AJ16" i="80"/>
  <c r="AJ56" i="80"/>
  <c r="AL15" i="80"/>
  <c r="S18" i="68"/>
  <c r="P18" i="68"/>
  <c r="L18" i="68"/>
  <c r="K18" i="68"/>
  <c r="J18" i="68"/>
  <c r="H18" i="68"/>
  <c r="C19" i="2" s="1"/>
  <c r="F18" i="68"/>
  <c r="S18" i="67"/>
  <c r="P18" i="67"/>
  <c r="L18" i="67"/>
  <c r="K18" i="67"/>
  <c r="J18" i="67"/>
  <c r="H18" i="67"/>
  <c r="F18" i="67"/>
  <c r="S17" i="68"/>
  <c r="P17" i="68"/>
  <c r="L17" i="68"/>
  <c r="K17" i="68"/>
  <c r="J17" i="68"/>
  <c r="H17" i="68"/>
  <c r="F17" i="68"/>
  <c r="M7" i="68"/>
  <c r="P16" i="68"/>
  <c r="L16" i="68"/>
  <c r="K16" i="68"/>
  <c r="J16" i="68"/>
  <c r="H16" i="68"/>
  <c r="C17" i="2" s="1"/>
  <c r="M24" i="67"/>
  <c r="Q5" i="62"/>
  <c r="A6" i="62"/>
  <c r="A6" i="34"/>
  <c r="Q9" i="34"/>
  <c r="Q10" i="34"/>
  <c r="Q11" i="34"/>
  <c r="Q8" i="34"/>
  <c r="N123" i="1"/>
  <c r="O123" i="1" s="1"/>
  <c r="T25" i="58" l="1"/>
  <c r="AH25" i="58" s="1"/>
  <c r="AI25" i="58" s="1"/>
  <c r="V25" i="58"/>
  <c r="Y25" i="58"/>
  <c r="AD25" i="58"/>
  <c r="AE25" i="58"/>
  <c r="AN25" i="58" s="1"/>
  <c r="AF25" i="58"/>
  <c r="AG25" i="58" s="1"/>
  <c r="AK25" i="58"/>
  <c r="AM25" i="58"/>
  <c r="T26" i="58"/>
  <c r="AH26" i="58" s="1"/>
  <c r="AI26" i="58" s="1"/>
  <c r="V26" i="58"/>
  <c r="Y26" i="58"/>
  <c r="AF26" i="58"/>
  <c r="AG26" i="58" s="1"/>
  <c r="AK26" i="58"/>
  <c r="AM26" i="58"/>
  <c r="T27" i="58"/>
  <c r="AH27" i="58" s="1"/>
  <c r="AI27" i="58" s="1"/>
  <c r="V27" i="58"/>
  <c r="Y27" i="58"/>
  <c r="AD27" i="58"/>
  <c r="AF27" i="58"/>
  <c r="AG27" i="58"/>
  <c r="AJ27" i="58" s="1"/>
  <c r="AK27" i="58"/>
  <c r="AM27" i="58"/>
  <c r="T28" i="58"/>
  <c r="AD28" i="58" s="1"/>
  <c r="V28" i="58"/>
  <c r="Y28" i="58"/>
  <c r="AE28" i="58"/>
  <c r="AF28" i="58"/>
  <c r="AG28" i="58"/>
  <c r="AH28" i="58"/>
  <c r="AI28" i="58" s="1"/>
  <c r="AK28" i="58"/>
  <c r="AM28" i="58"/>
  <c r="T29" i="58"/>
  <c r="AD29" i="58" s="1"/>
  <c r="V29" i="58"/>
  <c r="Y29" i="58"/>
  <c r="AF29" i="58"/>
  <c r="AG29" i="58" s="1"/>
  <c r="AK29" i="58"/>
  <c r="AM29" i="58"/>
  <c r="T30" i="58"/>
  <c r="AE30" i="58" s="1"/>
  <c r="V30" i="58"/>
  <c r="Y30" i="58"/>
  <c r="AD30" i="58"/>
  <c r="AN30" i="58" s="1"/>
  <c r="AF30" i="58"/>
  <c r="AG30" i="58"/>
  <c r="AL30" i="58" s="1"/>
  <c r="AH30" i="58"/>
  <c r="AI30" i="58"/>
  <c r="AJ30" i="58"/>
  <c r="AK30" i="58"/>
  <c r="AM30" i="58"/>
  <c r="T31" i="58"/>
  <c r="V31" i="58"/>
  <c r="Y31" i="58"/>
  <c r="AD31" i="58"/>
  <c r="AE31" i="58"/>
  <c r="AF31" i="58"/>
  <c r="AG31" i="58"/>
  <c r="AH31" i="58"/>
  <c r="AI31" i="58" s="1"/>
  <c r="AJ31" i="58" s="1"/>
  <c r="AK31" i="58"/>
  <c r="AM31" i="58"/>
  <c r="T32" i="58"/>
  <c r="AD32" i="58" s="1"/>
  <c r="V32" i="58"/>
  <c r="Y32" i="58"/>
  <c r="AF32" i="58"/>
  <c r="AG32" i="58" s="1"/>
  <c r="AK32" i="58"/>
  <c r="AM32" i="58"/>
  <c r="T33" i="58"/>
  <c r="AD33" i="58" s="1"/>
  <c r="V33" i="58"/>
  <c r="Y33" i="58"/>
  <c r="AF33" i="58"/>
  <c r="AG33" i="58"/>
  <c r="AK33" i="58"/>
  <c r="AM33" i="58"/>
  <c r="T34" i="58"/>
  <c r="AD34" i="58" s="1"/>
  <c r="V34" i="58"/>
  <c r="Y34" i="58"/>
  <c r="AF34" i="58"/>
  <c r="AG34" i="58"/>
  <c r="AH34" i="58"/>
  <c r="AI34" i="58" s="1"/>
  <c r="AK34" i="58"/>
  <c r="AM34" i="58"/>
  <c r="T35" i="58"/>
  <c r="AE35" i="58" s="1"/>
  <c r="AN35" i="58" s="1"/>
  <c r="V35" i="58"/>
  <c r="Y35" i="58"/>
  <c r="AD35" i="58"/>
  <c r="AF35" i="58"/>
  <c r="AG35" i="58"/>
  <c r="AJ35" i="58" s="1"/>
  <c r="AH35" i="58"/>
  <c r="AI35" i="58"/>
  <c r="AK35" i="58"/>
  <c r="AL35" i="58"/>
  <c r="AM35" i="58"/>
  <c r="T36" i="58"/>
  <c r="V36" i="58"/>
  <c r="Y36" i="58"/>
  <c r="AD36" i="58"/>
  <c r="AE36" i="58"/>
  <c r="AF36" i="58"/>
  <c r="AG36" i="58" s="1"/>
  <c r="AH36" i="58"/>
  <c r="AI36" i="58"/>
  <c r="AK36" i="58"/>
  <c r="AM36" i="58"/>
  <c r="AN36" i="58" s="1"/>
  <c r="T37" i="58"/>
  <c r="AH37" i="58" s="1"/>
  <c r="AI37" i="58" s="1"/>
  <c r="V37" i="58"/>
  <c r="Y37" i="58"/>
  <c r="AD37" i="58"/>
  <c r="AE37" i="58"/>
  <c r="AN37" i="58" s="1"/>
  <c r="AF37" i="58"/>
  <c r="AG37" i="58" s="1"/>
  <c r="AK37" i="58"/>
  <c r="AM37" i="58"/>
  <c r="T38" i="58"/>
  <c r="AH38" i="58" s="1"/>
  <c r="AI38" i="58" s="1"/>
  <c r="V38" i="58"/>
  <c r="Y38" i="58"/>
  <c r="AF38" i="58"/>
  <c r="AG38" i="58" s="1"/>
  <c r="AK38" i="58"/>
  <c r="AM38" i="58"/>
  <c r="T39" i="58"/>
  <c r="AH39" i="58" s="1"/>
  <c r="AI39" i="58" s="1"/>
  <c r="V39" i="58"/>
  <c r="Y39" i="58"/>
  <c r="AD39" i="58"/>
  <c r="AF39" i="58"/>
  <c r="AG39" i="58"/>
  <c r="AL39" i="58" s="1"/>
  <c r="AK39" i="58"/>
  <c r="AM39" i="58"/>
  <c r="T40" i="58"/>
  <c r="AD40" i="58" s="1"/>
  <c r="V40" i="58"/>
  <c r="Y40" i="58"/>
  <c r="AE40" i="58"/>
  <c r="AF40" i="58"/>
  <c r="AG40" i="58"/>
  <c r="AH40" i="58"/>
  <c r="AI40" i="58" s="1"/>
  <c r="AK40" i="58"/>
  <c r="AM40" i="58"/>
  <c r="T41" i="58"/>
  <c r="AD41" i="58" s="1"/>
  <c r="V41" i="58"/>
  <c r="Y41" i="58"/>
  <c r="AF41" i="58"/>
  <c r="AG41" i="58" s="1"/>
  <c r="AK41" i="58"/>
  <c r="AM41" i="58"/>
  <c r="T42" i="58"/>
  <c r="AE42" i="58" s="1"/>
  <c r="V42" i="58"/>
  <c r="Y42" i="58"/>
  <c r="AD42" i="58"/>
  <c r="AN42" i="58" s="1"/>
  <c r="AF42" i="58"/>
  <c r="AG42" i="58"/>
  <c r="AL42" i="58" s="1"/>
  <c r="AH42" i="58"/>
  <c r="AI42" i="58"/>
  <c r="AJ42" i="58"/>
  <c r="AK42" i="58"/>
  <c r="AM42" i="58"/>
  <c r="T43" i="58"/>
  <c r="V43" i="58"/>
  <c r="Y43" i="58"/>
  <c r="AD43" i="58"/>
  <c r="AE43" i="58"/>
  <c r="AF43" i="58"/>
  <c r="AG43" i="58"/>
  <c r="AH43" i="58"/>
  <c r="AI43" i="58" s="1"/>
  <c r="AK43" i="58"/>
  <c r="AM43" i="58"/>
  <c r="T44" i="58"/>
  <c r="AD44" i="58" s="1"/>
  <c r="V44" i="58"/>
  <c r="Y44" i="58"/>
  <c r="AF44" i="58"/>
  <c r="AG44" i="58" s="1"/>
  <c r="AK44" i="58"/>
  <c r="AM44" i="58"/>
  <c r="T45" i="58"/>
  <c r="AD45" i="58" s="1"/>
  <c r="V45" i="58"/>
  <c r="Y45" i="58"/>
  <c r="AF45" i="58"/>
  <c r="AG45" i="58"/>
  <c r="AK45" i="58"/>
  <c r="AM45" i="58"/>
  <c r="T46" i="58"/>
  <c r="AD46" i="58" s="1"/>
  <c r="V46" i="58"/>
  <c r="Y46" i="58"/>
  <c r="AF46" i="58"/>
  <c r="AG46" i="58"/>
  <c r="AH46" i="58"/>
  <c r="AI46" i="58" s="1"/>
  <c r="AL46" i="58" s="1"/>
  <c r="AK46" i="58"/>
  <c r="AM46" i="58"/>
  <c r="AN31" i="58" l="1"/>
  <c r="AN40" i="58"/>
  <c r="AN43" i="58"/>
  <c r="AN28" i="58"/>
  <c r="AL43" i="58"/>
  <c r="AJ43" i="58"/>
  <c r="AL31" i="58"/>
  <c r="AJ46" i="58"/>
  <c r="AJ25" i="58"/>
  <c r="AL25" i="58"/>
  <c r="AN44" i="58"/>
  <c r="AJ40" i="58"/>
  <c r="AJ29" i="58"/>
  <c r="AL29" i="58"/>
  <c r="AJ38" i="58"/>
  <c r="AL38" i="58"/>
  <c r="AJ34" i="58"/>
  <c r="AJ28" i="58"/>
  <c r="AJ26" i="58"/>
  <c r="AL26" i="58"/>
  <c r="AJ37" i="58"/>
  <c r="AL37" i="58"/>
  <c r="AJ36" i="58"/>
  <c r="AL36" i="58"/>
  <c r="AL41" i="58"/>
  <c r="AL32" i="58"/>
  <c r="AJ32" i="58"/>
  <c r="AE38" i="58"/>
  <c r="AH29" i="58"/>
  <c r="AI29" i="58" s="1"/>
  <c r="AE26" i="58"/>
  <c r="AH41" i="58"/>
  <c r="AI41" i="58" s="1"/>
  <c r="AJ41" i="58" s="1"/>
  <c r="AE39" i="58"/>
  <c r="AN39" i="58" s="1"/>
  <c r="AD38" i="58"/>
  <c r="AN38" i="58" s="1"/>
  <c r="AL34" i="58"/>
  <c r="AE27" i="58"/>
  <c r="AN27" i="58" s="1"/>
  <c r="AD26" i="58"/>
  <c r="AH44" i="58"/>
  <c r="AI44" i="58" s="1"/>
  <c r="AL44" i="58" s="1"/>
  <c r="AE41" i="58"/>
  <c r="AN41" i="58" s="1"/>
  <c r="AH32" i="58"/>
  <c r="AI32" i="58" s="1"/>
  <c r="AE29" i="58"/>
  <c r="AN29" i="58" s="1"/>
  <c r="AH45" i="58"/>
  <c r="AI45" i="58" s="1"/>
  <c r="AH33" i="58"/>
  <c r="AI33" i="58" s="1"/>
  <c r="AE32" i="58"/>
  <c r="AN32" i="58" s="1"/>
  <c r="AL27" i="58"/>
  <c r="AE45" i="58"/>
  <c r="AN45" i="58" s="1"/>
  <c r="AL40" i="58"/>
  <c r="AE33" i="58"/>
  <c r="AN33" i="58" s="1"/>
  <c r="AL28" i="58"/>
  <c r="AE44" i="58"/>
  <c r="AE46" i="58"/>
  <c r="AN46" i="58" s="1"/>
  <c r="AJ39" i="58"/>
  <c r="AE34" i="58"/>
  <c r="AN34" i="58" s="1"/>
  <c r="AN26" i="58" l="1"/>
  <c r="AJ44" i="58"/>
  <c r="AJ33" i="58"/>
  <c r="AL33" i="58"/>
  <c r="AJ45" i="58"/>
  <c r="AL45" i="58"/>
  <c r="Q5" i="56" l="1"/>
  <c r="Q5" i="55"/>
  <c r="F1" i="55"/>
  <c r="Q5" i="54"/>
  <c r="Q5" i="73"/>
  <c r="Q5" i="53"/>
  <c r="Q5" i="27"/>
  <c r="N5" i="26"/>
  <c r="Q5" i="26"/>
  <c r="P28" i="67"/>
  <c r="L28" i="67"/>
  <c r="K28" i="67"/>
  <c r="J28" i="67"/>
  <c r="H28" i="67"/>
  <c r="N122" i="1"/>
  <c r="O122" i="1" s="1"/>
  <c r="A8" i="79" s="1"/>
  <c r="I28" i="67" s="1"/>
  <c r="AM24" i="79"/>
  <c r="AK24" i="79"/>
  <c r="AF24" i="79"/>
  <c r="AG24" i="79" s="1"/>
  <c r="Y24" i="79"/>
  <c r="V24" i="79"/>
  <c r="T24" i="79"/>
  <c r="AD24" i="79" s="1"/>
  <c r="AM23" i="79"/>
  <c r="AK23" i="79"/>
  <c r="AF23" i="79"/>
  <c r="AG23" i="79" s="1"/>
  <c r="Y23" i="79"/>
  <c r="V23" i="79"/>
  <c r="T23" i="79"/>
  <c r="AD23" i="79" s="1"/>
  <c r="AM22" i="79"/>
  <c r="AK22" i="79"/>
  <c r="AG22" i="79"/>
  <c r="AF22" i="79"/>
  <c r="AE22" i="79"/>
  <c r="AD22" i="79"/>
  <c r="Y22" i="79"/>
  <c r="V22" i="79"/>
  <c r="T22" i="79"/>
  <c r="AH22" i="79" s="1"/>
  <c r="AI22" i="79" s="1"/>
  <c r="AM21" i="79"/>
  <c r="AK21" i="79"/>
  <c r="AG21" i="79"/>
  <c r="AF21" i="79"/>
  <c r="AE21" i="79"/>
  <c r="AD21" i="79"/>
  <c r="Y21" i="79"/>
  <c r="V21" i="79"/>
  <c r="T21" i="79"/>
  <c r="AH21" i="79" s="1"/>
  <c r="AI21" i="79" s="1"/>
  <c r="AM20" i="79"/>
  <c r="AK20" i="79"/>
  <c r="AF20" i="79"/>
  <c r="AG20" i="79" s="1"/>
  <c r="AD20" i="79"/>
  <c r="Y20" i="79"/>
  <c r="V20" i="79"/>
  <c r="T20" i="79"/>
  <c r="AH20" i="79" s="1"/>
  <c r="AI20" i="79" s="1"/>
  <c r="AM19" i="79"/>
  <c r="AK19" i="79"/>
  <c r="AF19" i="79"/>
  <c r="AG19" i="79" s="1"/>
  <c r="AD19" i="79"/>
  <c r="Y19" i="79"/>
  <c r="V19" i="79"/>
  <c r="T19" i="79"/>
  <c r="AH19" i="79" s="1"/>
  <c r="AI19" i="79" s="1"/>
  <c r="AM18" i="79"/>
  <c r="AK18" i="79"/>
  <c r="AH18" i="79"/>
  <c r="AI18" i="79" s="1"/>
  <c r="AF18" i="79"/>
  <c r="AG18" i="79" s="1"/>
  <c r="AE18" i="79"/>
  <c r="AD18" i="79"/>
  <c r="Y18" i="79"/>
  <c r="V18" i="79"/>
  <c r="T18" i="79"/>
  <c r="AM17" i="79"/>
  <c r="AK17" i="79"/>
  <c r="AH17" i="79"/>
  <c r="AI17" i="79" s="1"/>
  <c r="AF17" i="79"/>
  <c r="AG17" i="79" s="1"/>
  <c r="AE17" i="79"/>
  <c r="AN17" i="79" s="1"/>
  <c r="AD17" i="79"/>
  <c r="Y17" i="79"/>
  <c r="V17" i="79"/>
  <c r="T17" i="79"/>
  <c r="AN16" i="79"/>
  <c r="AM16" i="79"/>
  <c r="AK16" i="79"/>
  <c r="AH16" i="79"/>
  <c r="AI16" i="79" s="1"/>
  <c r="AG16" i="79"/>
  <c r="AL16" i="79" s="1"/>
  <c r="AF16" i="79"/>
  <c r="AE16" i="79"/>
  <c r="AD16" i="79"/>
  <c r="Y16" i="79"/>
  <c r="V16" i="79"/>
  <c r="T16" i="79"/>
  <c r="AN15" i="79"/>
  <c r="AM15" i="79"/>
  <c r="AK15" i="79"/>
  <c r="AH15" i="79"/>
  <c r="AI15" i="79" s="1"/>
  <c r="AG15" i="79"/>
  <c r="AL15" i="79" s="1"/>
  <c r="AF15" i="79"/>
  <c r="AE15" i="79"/>
  <c r="AD15" i="79"/>
  <c r="Y15" i="79"/>
  <c r="V15" i="79"/>
  <c r="T15" i="79"/>
  <c r="AM14" i="79"/>
  <c r="AK14" i="79"/>
  <c r="AF14" i="79"/>
  <c r="AG14" i="79" s="1"/>
  <c r="Y14" i="79"/>
  <c r="V14" i="79"/>
  <c r="T14" i="79"/>
  <c r="AH14" i="79" s="1"/>
  <c r="AI14" i="79" s="1"/>
  <c r="AM13" i="79"/>
  <c r="AK13" i="79"/>
  <c r="AF13" i="79"/>
  <c r="AG13" i="79" s="1"/>
  <c r="Y13" i="79"/>
  <c r="V13" i="79"/>
  <c r="T13" i="79"/>
  <c r="AH13" i="79" s="1"/>
  <c r="AI13" i="79" s="1"/>
  <c r="AM12" i="79"/>
  <c r="AK12" i="79"/>
  <c r="AF12" i="79"/>
  <c r="AG12" i="79" s="1"/>
  <c r="AE12" i="79"/>
  <c r="Y12" i="79"/>
  <c r="V12" i="79"/>
  <c r="T12" i="79"/>
  <c r="AH12" i="79" s="1"/>
  <c r="AI12" i="79" s="1"/>
  <c r="A12" i="79"/>
  <c r="AM11" i="79"/>
  <c r="AK11" i="79"/>
  <c r="AF11" i="79"/>
  <c r="AG11" i="79" s="1"/>
  <c r="AE11" i="79"/>
  <c r="Y11" i="79"/>
  <c r="V11" i="79"/>
  <c r="T11" i="79"/>
  <c r="AH11" i="79" s="1"/>
  <c r="AI11" i="79" s="1"/>
  <c r="AM10" i="79"/>
  <c r="AK10" i="79"/>
  <c r="AF10" i="79"/>
  <c r="AG10" i="79" s="1"/>
  <c r="AE10" i="79"/>
  <c r="AD10" i="79"/>
  <c r="Y10" i="79"/>
  <c r="V10" i="79"/>
  <c r="T10" i="79"/>
  <c r="AH10" i="79" s="1"/>
  <c r="AI10" i="79" s="1"/>
  <c r="A10" i="79"/>
  <c r="W10" i="79" s="1"/>
  <c r="AM9" i="79"/>
  <c r="AK9" i="79"/>
  <c r="AF9" i="79"/>
  <c r="AG9" i="79" s="1"/>
  <c r="AE9" i="79"/>
  <c r="AD9" i="79"/>
  <c r="Y9" i="79"/>
  <c r="V9" i="79"/>
  <c r="T9" i="79"/>
  <c r="AH9" i="79" s="1"/>
  <c r="AI9" i="79" s="1"/>
  <c r="AM8" i="79"/>
  <c r="AK8" i="79"/>
  <c r="AF8" i="79"/>
  <c r="AG8" i="79" s="1"/>
  <c r="AD8" i="79"/>
  <c r="Y8" i="79"/>
  <c r="V8" i="79"/>
  <c r="T8" i="79"/>
  <c r="AH8" i="79" s="1"/>
  <c r="AI8" i="79" s="1"/>
  <c r="AM7" i="79"/>
  <c r="AK7" i="79"/>
  <c r="AI7" i="79"/>
  <c r="AH7" i="79"/>
  <c r="AF7" i="79"/>
  <c r="AG7" i="79" s="1"/>
  <c r="AD7" i="79"/>
  <c r="AN7" i="79" s="1"/>
  <c r="Y7" i="79"/>
  <c r="W7" i="79"/>
  <c r="V7" i="79"/>
  <c r="T7" i="79"/>
  <c r="AM6" i="79"/>
  <c r="AK6" i="79"/>
  <c r="AG6" i="79"/>
  <c r="AF6" i="79"/>
  <c r="Y6" i="79"/>
  <c r="W6" i="79"/>
  <c r="V6" i="79"/>
  <c r="T6" i="79"/>
  <c r="AD6" i="79" s="1"/>
  <c r="A6" i="79"/>
  <c r="AK5" i="79"/>
  <c r="AF5" i="79"/>
  <c r="AG5" i="79" s="1"/>
  <c r="Y5" i="79"/>
  <c r="A14" i="79" s="1"/>
  <c r="V5" i="79"/>
  <c r="T5" i="79"/>
  <c r="AM5" i="79" s="1"/>
  <c r="S28" i="67" s="1"/>
  <c r="F1" i="79"/>
  <c r="P29" i="68"/>
  <c r="L29" i="68"/>
  <c r="K29" i="68"/>
  <c r="J29" i="68"/>
  <c r="H29" i="68"/>
  <c r="N120" i="1"/>
  <c r="O120" i="1" s="1"/>
  <c r="A8" i="80" s="1"/>
  <c r="N121" i="1"/>
  <c r="O121" i="1" s="1"/>
  <c r="A8" i="78" s="1"/>
  <c r="I29" i="68" s="1"/>
  <c r="AM24" i="78"/>
  <c r="AK24" i="78"/>
  <c r="AH24" i="78"/>
  <c r="AI24" i="78" s="1"/>
  <c r="AF24" i="78"/>
  <c r="AG24" i="78" s="1"/>
  <c r="AE24" i="78"/>
  <c r="Y24" i="78"/>
  <c r="V24" i="78"/>
  <c r="T24" i="78"/>
  <c r="AD24" i="78" s="1"/>
  <c r="AM23" i="78"/>
  <c r="AK23" i="78"/>
  <c r="AH23" i="78"/>
  <c r="AI23" i="78" s="1"/>
  <c r="AF23" i="78"/>
  <c r="AG23" i="78" s="1"/>
  <c r="AE23" i="78"/>
  <c r="Y23" i="78"/>
  <c r="V23" i="78"/>
  <c r="T23" i="78"/>
  <c r="AD23" i="78" s="1"/>
  <c r="AM22" i="78"/>
  <c r="AK22" i="78"/>
  <c r="AG22" i="78"/>
  <c r="AL22" i="78" s="1"/>
  <c r="AF22" i="78"/>
  <c r="AE22" i="78"/>
  <c r="AD22" i="78"/>
  <c r="Y22" i="78"/>
  <c r="V22" i="78"/>
  <c r="T22" i="78"/>
  <c r="AH22" i="78" s="1"/>
  <c r="AI22" i="78" s="1"/>
  <c r="AM21" i="78"/>
  <c r="AK21" i="78"/>
  <c r="AG21" i="78"/>
  <c r="AF21" i="78"/>
  <c r="AE21" i="78"/>
  <c r="AD21" i="78"/>
  <c r="Y21" i="78"/>
  <c r="V21" i="78"/>
  <c r="U21" i="78"/>
  <c r="T21" i="78"/>
  <c r="AH21" i="78" s="1"/>
  <c r="AI21" i="78" s="1"/>
  <c r="AM20" i="78"/>
  <c r="AK20" i="78"/>
  <c r="AF20" i="78"/>
  <c r="AG20" i="78" s="1"/>
  <c r="Y20" i="78"/>
  <c r="V20" i="78"/>
  <c r="T20" i="78"/>
  <c r="AH20" i="78" s="1"/>
  <c r="AI20" i="78" s="1"/>
  <c r="AM19" i="78"/>
  <c r="AK19" i="78"/>
  <c r="AF19" i="78"/>
  <c r="AG19" i="78" s="1"/>
  <c r="Y19" i="78"/>
  <c r="V19" i="78"/>
  <c r="T19" i="78"/>
  <c r="AH19" i="78" s="1"/>
  <c r="AI19" i="78" s="1"/>
  <c r="AM18" i="78"/>
  <c r="AK18" i="78"/>
  <c r="AH18" i="78"/>
  <c r="AI18" i="78" s="1"/>
  <c r="AF18" i="78"/>
  <c r="AG18" i="78" s="1"/>
  <c r="AE18" i="78"/>
  <c r="AD18" i="78"/>
  <c r="Y18" i="78"/>
  <c r="V18" i="78"/>
  <c r="T18" i="78"/>
  <c r="AM17" i="78"/>
  <c r="AK17" i="78"/>
  <c r="AH17" i="78"/>
  <c r="AI17" i="78" s="1"/>
  <c r="AF17" i="78"/>
  <c r="AG17" i="78" s="1"/>
  <c r="AE17" i="78"/>
  <c r="AD17" i="78"/>
  <c r="AN17" i="78" s="1"/>
  <c r="Y17" i="78"/>
  <c r="V17" i="78"/>
  <c r="T17" i="78"/>
  <c r="AM16" i="78"/>
  <c r="AK16" i="78"/>
  <c r="AH16" i="78"/>
  <c r="AI16" i="78" s="1"/>
  <c r="AG16" i="78"/>
  <c r="AL16" i="78" s="1"/>
  <c r="AF16" i="78"/>
  <c r="AD16" i="78"/>
  <c r="Y16" i="78"/>
  <c r="V16" i="78"/>
  <c r="T16" i="78"/>
  <c r="AE16" i="78" s="1"/>
  <c r="AM15" i="78"/>
  <c r="AK15" i="78"/>
  <c r="AH15" i="78"/>
  <c r="AI15" i="78" s="1"/>
  <c r="AG15" i="78"/>
  <c r="AL15" i="78" s="1"/>
  <c r="AF15" i="78"/>
  <c r="AD15" i="78"/>
  <c r="Y15" i="78"/>
  <c r="V15" i="78"/>
  <c r="T15" i="78"/>
  <c r="AE15" i="78" s="1"/>
  <c r="AM14" i="78"/>
  <c r="AK14" i="78"/>
  <c r="AF14" i="78"/>
  <c r="AG14" i="78" s="1"/>
  <c r="Y14" i="78"/>
  <c r="V14" i="78"/>
  <c r="T14" i="78"/>
  <c r="AH14" i="78" s="1"/>
  <c r="AI14" i="78" s="1"/>
  <c r="AM13" i="78"/>
  <c r="AK13" i="78"/>
  <c r="AF13" i="78"/>
  <c r="AG13" i="78" s="1"/>
  <c r="Y13" i="78"/>
  <c r="V13" i="78"/>
  <c r="T13" i="78"/>
  <c r="AH13" i="78" s="1"/>
  <c r="AI13" i="78" s="1"/>
  <c r="AM12" i="78"/>
  <c r="AK12" i="78"/>
  <c r="AF12" i="78"/>
  <c r="AG12" i="78" s="1"/>
  <c r="AE12" i="78"/>
  <c r="Y12" i="78"/>
  <c r="V12" i="78"/>
  <c r="T12" i="78"/>
  <c r="AH12" i="78" s="1"/>
  <c r="AI12" i="78" s="1"/>
  <c r="A12" i="78"/>
  <c r="AM11" i="78"/>
  <c r="AK11" i="78"/>
  <c r="AF11" i="78"/>
  <c r="AG11" i="78" s="1"/>
  <c r="AE11" i="78"/>
  <c r="Y11" i="78"/>
  <c r="V11" i="78"/>
  <c r="T11" i="78"/>
  <c r="AH11" i="78" s="1"/>
  <c r="AI11" i="78" s="1"/>
  <c r="AM10" i="78"/>
  <c r="AK10" i="78"/>
  <c r="AF10" i="78"/>
  <c r="AG10" i="78" s="1"/>
  <c r="AE10" i="78"/>
  <c r="AD10" i="78"/>
  <c r="Y10" i="78"/>
  <c r="V10" i="78"/>
  <c r="T10" i="78"/>
  <c r="AH10" i="78" s="1"/>
  <c r="AI10" i="78" s="1"/>
  <c r="A10" i="78"/>
  <c r="W10" i="78" s="1"/>
  <c r="AM9" i="78"/>
  <c r="AK9" i="78"/>
  <c r="AF9" i="78"/>
  <c r="AG9" i="78" s="1"/>
  <c r="AE9" i="78"/>
  <c r="AD9" i="78"/>
  <c r="Y9" i="78"/>
  <c r="V9" i="78"/>
  <c r="T9" i="78"/>
  <c r="AH9" i="78" s="1"/>
  <c r="AI9" i="78" s="1"/>
  <c r="AM8" i="78"/>
  <c r="AK8" i="78"/>
  <c r="AF8" i="78"/>
  <c r="AG8" i="78" s="1"/>
  <c r="AD8" i="78"/>
  <c r="AN8" i="78" s="1"/>
  <c r="Y8" i="78"/>
  <c r="V8" i="78"/>
  <c r="T8" i="78"/>
  <c r="AH8" i="78" s="1"/>
  <c r="AI8" i="78" s="1"/>
  <c r="AM7" i="78"/>
  <c r="AK7" i="78"/>
  <c r="AH7" i="78"/>
  <c r="AI7" i="78" s="1"/>
  <c r="AF7" i="78"/>
  <c r="AG7" i="78" s="1"/>
  <c r="AD7" i="78"/>
  <c r="AN7" i="78" s="1"/>
  <c r="Y7" i="78"/>
  <c r="V7" i="78"/>
  <c r="T7" i="78"/>
  <c r="AM6" i="78"/>
  <c r="AK6" i="78"/>
  <c r="AF6" i="78"/>
  <c r="AG6" i="78" s="1"/>
  <c r="Y6" i="78"/>
  <c r="V6" i="78"/>
  <c r="T6" i="78"/>
  <c r="AD6" i="78" s="1"/>
  <c r="A6" i="78"/>
  <c r="AK5" i="78"/>
  <c r="AF5" i="78"/>
  <c r="AG5" i="78" s="1"/>
  <c r="Y5" i="78"/>
  <c r="A14" i="78" s="1"/>
  <c r="V5" i="78"/>
  <c r="T5" i="78"/>
  <c r="AM5" i="78" s="1"/>
  <c r="S29" i="68" s="1"/>
  <c r="F1" i="78"/>
  <c r="N5" i="25"/>
  <c r="Q5" i="25"/>
  <c r="Q5" i="24"/>
  <c r="Q5" i="23"/>
  <c r="N5" i="23"/>
  <c r="N5" i="70"/>
  <c r="Q5" i="70"/>
  <c r="N5" i="69"/>
  <c r="Q5" i="69"/>
  <c r="Q5" i="22"/>
  <c r="N5" i="22"/>
  <c r="A20" i="80" l="1"/>
  <c r="O17" i="67" s="1"/>
  <c r="R17" i="67" s="1"/>
  <c r="V17" i="67" s="1"/>
  <c r="A18" i="80"/>
  <c r="N17" i="67" s="1"/>
  <c r="Q17" i="67" s="1"/>
  <c r="U17" i="67" s="1"/>
  <c r="I17" i="67"/>
  <c r="X17" i="80"/>
  <c r="X8" i="80"/>
  <c r="X11" i="80"/>
  <c r="X60" i="80"/>
  <c r="X54" i="80"/>
  <c r="X22" i="80"/>
  <c r="X31" i="80"/>
  <c r="X25" i="80"/>
  <c r="X26" i="80"/>
  <c r="X15" i="80"/>
  <c r="X66" i="80"/>
  <c r="X34" i="80"/>
  <c r="X24" i="80"/>
  <c r="X38" i="80"/>
  <c r="X65" i="80"/>
  <c r="X62" i="80"/>
  <c r="X29" i="80"/>
  <c r="X42" i="80"/>
  <c r="X23" i="80"/>
  <c r="X33" i="80"/>
  <c r="X50" i="80"/>
  <c r="X47" i="80"/>
  <c r="X45" i="80"/>
  <c r="X7" i="80"/>
  <c r="X28" i="80"/>
  <c r="X52" i="80"/>
  <c r="X21" i="80"/>
  <c r="X63" i="80"/>
  <c r="X35" i="80"/>
  <c r="X57" i="80"/>
  <c r="X19" i="80"/>
  <c r="X32" i="80"/>
  <c r="X37" i="80"/>
  <c r="X6" i="80"/>
  <c r="X67" i="80"/>
  <c r="X14" i="80"/>
  <c r="X16" i="80"/>
  <c r="X48" i="80"/>
  <c r="X58" i="80"/>
  <c r="X18" i="80"/>
  <c r="X30" i="80"/>
  <c r="X43" i="80"/>
  <c r="X41" i="80"/>
  <c r="X49" i="80"/>
  <c r="X36" i="80"/>
  <c r="X39" i="80"/>
  <c r="X40" i="80"/>
  <c r="X20" i="80"/>
  <c r="X53" i="80"/>
  <c r="X27" i="80"/>
  <c r="X5" i="80"/>
  <c r="X56" i="80"/>
  <c r="X10" i="80"/>
  <c r="X55" i="80"/>
  <c r="X12" i="80"/>
  <c r="X13" i="80"/>
  <c r="X61" i="80"/>
  <c r="X64" i="80"/>
  <c r="X46" i="80"/>
  <c r="X9" i="80"/>
  <c r="X59" i="80"/>
  <c r="X44" i="80"/>
  <c r="X51" i="80"/>
  <c r="AN18" i="79"/>
  <c r="AN8" i="79"/>
  <c r="AN18" i="78"/>
  <c r="A18" i="79"/>
  <c r="N28" i="67" s="1"/>
  <c r="U22" i="79"/>
  <c r="X7" i="79"/>
  <c r="AA7" i="79" s="1"/>
  <c r="AC7" i="79" s="1"/>
  <c r="AP7" i="79" s="1"/>
  <c r="U21" i="79"/>
  <c r="U7" i="79"/>
  <c r="W8" i="79"/>
  <c r="U5" i="79"/>
  <c r="AD5" i="79"/>
  <c r="AH5" i="79"/>
  <c r="AI5" i="79" s="1"/>
  <c r="AL5" i="79" s="1"/>
  <c r="X8" i="79"/>
  <c r="AA8" i="79" s="1"/>
  <c r="AC8" i="79" s="1"/>
  <c r="X6" i="79"/>
  <c r="AA6" i="79" s="1"/>
  <c r="AC6" i="79" s="1"/>
  <c r="X10" i="79"/>
  <c r="AA10" i="79" s="1"/>
  <c r="AC10" i="79" s="1"/>
  <c r="AJ13" i="79"/>
  <c r="AL13" i="79"/>
  <c r="AL17" i="79"/>
  <c r="AJ17" i="79"/>
  <c r="AL20" i="79"/>
  <c r="AJ20" i="79"/>
  <c r="AN6" i="79"/>
  <c r="AL19" i="79"/>
  <c r="AJ19" i="79"/>
  <c r="AJ12" i="79"/>
  <c r="AL12" i="79"/>
  <c r="AJ14" i="79"/>
  <c r="AL14" i="79"/>
  <c r="AL10" i="79"/>
  <c r="AJ10" i="79"/>
  <c r="AL9" i="79"/>
  <c r="AJ9" i="79"/>
  <c r="AN19" i="79"/>
  <c r="AL7" i="79"/>
  <c r="AJ7" i="79"/>
  <c r="AL22" i="79"/>
  <c r="AL18" i="79"/>
  <c r="AJ18" i="79"/>
  <c r="AL8" i="79"/>
  <c r="AJ8" i="79"/>
  <c r="AJ11" i="79"/>
  <c r="AL11" i="79"/>
  <c r="AL21" i="79"/>
  <c r="AE23" i="79"/>
  <c r="AE24" i="79"/>
  <c r="U6" i="79"/>
  <c r="AH6" i="79"/>
  <c r="AI6" i="79" s="1"/>
  <c r="AJ6" i="79" s="1"/>
  <c r="AN13" i="79"/>
  <c r="AE19" i="79"/>
  <c r="A20" i="79"/>
  <c r="O28" i="67" s="1"/>
  <c r="AE20" i="79"/>
  <c r="AN20" i="79" s="1"/>
  <c r="U23" i="79"/>
  <c r="U24" i="79"/>
  <c r="AN9" i="79"/>
  <c r="AN10" i="79"/>
  <c r="AD13" i="79"/>
  <c r="AD14" i="79"/>
  <c r="U19" i="79"/>
  <c r="U20" i="79"/>
  <c r="W23" i="79"/>
  <c r="X23" i="79" s="1"/>
  <c r="W24" i="79"/>
  <c r="X24" i="79" s="1"/>
  <c r="AH23" i="79"/>
  <c r="AI23" i="79" s="1"/>
  <c r="AL23" i="79" s="1"/>
  <c r="AH24" i="79"/>
  <c r="AI24" i="79" s="1"/>
  <c r="AL24" i="79" s="1"/>
  <c r="W5" i="79"/>
  <c r="X5" i="79" s="1"/>
  <c r="AD11" i="79"/>
  <c r="AN11" i="79" s="1"/>
  <c r="AD12" i="79"/>
  <c r="AN12" i="79" s="1"/>
  <c r="AE13" i="79"/>
  <c r="AE14" i="79"/>
  <c r="U17" i="79"/>
  <c r="U18" i="79"/>
  <c r="W21" i="79"/>
  <c r="X21" i="79" s="1"/>
  <c r="W22" i="79"/>
  <c r="X22" i="79" s="1"/>
  <c r="U15" i="79"/>
  <c r="U16" i="79"/>
  <c r="W19" i="79"/>
  <c r="X19" i="79" s="1"/>
  <c r="W20" i="79"/>
  <c r="X20" i="79" s="1"/>
  <c r="AJ21" i="79"/>
  <c r="AJ22" i="79"/>
  <c r="U13" i="79"/>
  <c r="U14" i="79"/>
  <c r="W17" i="79"/>
  <c r="X17" i="79" s="1"/>
  <c r="W18" i="79"/>
  <c r="X18" i="79" s="1"/>
  <c r="U11" i="79"/>
  <c r="U12" i="79"/>
  <c r="W15" i="79"/>
  <c r="X15" i="79" s="1"/>
  <c r="W16" i="79"/>
  <c r="X16" i="79" s="1"/>
  <c r="U9" i="79"/>
  <c r="U10" i="79"/>
  <c r="W13" i="79"/>
  <c r="X13" i="79" s="1"/>
  <c r="W14" i="79"/>
  <c r="X14" i="79" s="1"/>
  <c r="AJ15" i="79"/>
  <c r="AJ16" i="79"/>
  <c r="AN23" i="79"/>
  <c r="AN24" i="79"/>
  <c r="W11" i="79"/>
  <c r="X11" i="79" s="1"/>
  <c r="W12" i="79"/>
  <c r="X12" i="79" s="1"/>
  <c r="AN21" i="79"/>
  <c r="AN22" i="79"/>
  <c r="U8" i="79"/>
  <c r="W9" i="79"/>
  <c r="X9" i="79" s="1"/>
  <c r="W5" i="78"/>
  <c r="X5" i="78" s="1"/>
  <c r="Z5" i="78" s="1"/>
  <c r="AB5" i="78" s="1"/>
  <c r="AO5" i="78" s="1"/>
  <c r="U7" i="78"/>
  <c r="W8" i="78"/>
  <c r="W7" i="78"/>
  <c r="X7" i="78" s="1"/>
  <c r="U22" i="78"/>
  <c r="U5" i="78"/>
  <c r="AD5" i="78"/>
  <c r="AH5" i="78"/>
  <c r="AI5" i="78" s="1"/>
  <c r="AL5" i="78" s="1"/>
  <c r="A18" i="78"/>
  <c r="N29" i="68" s="1"/>
  <c r="Q29" i="68" s="1"/>
  <c r="U29" i="68" s="1"/>
  <c r="X8" i="78"/>
  <c r="AA8" i="78" s="1"/>
  <c r="AC8" i="78" s="1"/>
  <c r="AP8" i="78" s="1"/>
  <c r="X10" i="78"/>
  <c r="AA10" i="78" s="1"/>
  <c r="AC10" i="78" s="1"/>
  <c r="AL23" i="78"/>
  <c r="AJ23" i="78"/>
  <c r="AJ13" i="78"/>
  <c r="AL13" i="78"/>
  <c r="AJ10" i="78"/>
  <c r="AL10" i="78"/>
  <c r="AL19" i="78"/>
  <c r="AJ19" i="78"/>
  <c r="AL7" i="78"/>
  <c r="AJ7" i="78"/>
  <c r="AJ14" i="78"/>
  <c r="AL14" i="78"/>
  <c r="AL18" i="78"/>
  <c r="AJ18" i="78"/>
  <c r="AL21" i="78"/>
  <c r="AJ9" i="78"/>
  <c r="AL9" i="78"/>
  <c r="AJ12" i="78"/>
  <c r="AL12" i="78"/>
  <c r="AL24" i="78"/>
  <c r="AJ24" i="78"/>
  <c r="AL17" i="78"/>
  <c r="AJ17" i="78"/>
  <c r="AL20" i="78"/>
  <c r="AJ20" i="78"/>
  <c r="AL8" i="78"/>
  <c r="AJ8" i="78"/>
  <c r="AJ11" i="78"/>
  <c r="AL11" i="78"/>
  <c r="AN15" i="78"/>
  <c r="AN16" i="78"/>
  <c r="AD19" i="78"/>
  <c r="AD20" i="78"/>
  <c r="U6" i="78"/>
  <c r="AH6" i="78"/>
  <c r="AI6" i="78" s="1"/>
  <c r="AL6" i="78" s="1"/>
  <c r="AE19" i="78"/>
  <c r="A20" i="78"/>
  <c r="O29" i="68" s="1"/>
  <c r="R29" i="68" s="1"/>
  <c r="AE20" i="78"/>
  <c r="U23" i="78"/>
  <c r="U24" i="78"/>
  <c r="W6" i="78"/>
  <c r="X6" i="78" s="1"/>
  <c r="AN9" i="78"/>
  <c r="AN10" i="78"/>
  <c r="AD13" i="78"/>
  <c r="AN13" i="78" s="1"/>
  <c r="AD14" i="78"/>
  <c r="U19" i="78"/>
  <c r="U20" i="78"/>
  <c r="W23" i="78"/>
  <c r="X23" i="78" s="1"/>
  <c r="W24" i="78"/>
  <c r="X24" i="78" s="1"/>
  <c r="AD11" i="78"/>
  <c r="AN11" i="78" s="1"/>
  <c r="AD12" i="78"/>
  <c r="AN12" i="78" s="1"/>
  <c r="AE13" i="78"/>
  <c r="AE14" i="78"/>
  <c r="U17" i="78"/>
  <c r="U18" i="78"/>
  <c r="W21" i="78"/>
  <c r="X21" i="78" s="1"/>
  <c r="W22" i="78"/>
  <c r="X22" i="78" s="1"/>
  <c r="U15" i="78"/>
  <c r="U16" i="78"/>
  <c r="W19" i="78"/>
  <c r="X19" i="78" s="1"/>
  <c r="W20" i="78"/>
  <c r="X20" i="78" s="1"/>
  <c r="AJ21" i="78"/>
  <c r="AJ22" i="78"/>
  <c r="U13" i="78"/>
  <c r="U14" i="78"/>
  <c r="W17" i="78"/>
  <c r="X17" i="78" s="1"/>
  <c r="W18" i="78"/>
  <c r="X18" i="78" s="1"/>
  <c r="U11" i="78"/>
  <c r="U12" i="78"/>
  <c r="W15" i="78"/>
  <c r="X15" i="78" s="1"/>
  <c r="W16" i="78"/>
  <c r="X16" i="78" s="1"/>
  <c r="U9" i="78"/>
  <c r="U10" i="78"/>
  <c r="W13" i="78"/>
  <c r="X13" i="78" s="1"/>
  <c r="W14" i="78"/>
  <c r="X14" i="78" s="1"/>
  <c r="AJ15" i="78"/>
  <c r="AJ16" i="78"/>
  <c r="AN23" i="78"/>
  <c r="AN24" i="78"/>
  <c r="W11" i="78"/>
  <c r="X11" i="78" s="1"/>
  <c r="W12" i="78"/>
  <c r="X12" i="78" s="1"/>
  <c r="AN21" i="78"/>
  <c r="AN22" i="78"/>
  <c r="AN6" i="78"/>
  <c r="U8" i="78"/>
  <c r="W9" i="78"/>
  <c r="X9" i="78" s="1"/>
  <c r="AA61" i="80" l="1"/>
  <c r="AC61" i="80" s="1"/>
  <c r="AP61" i="80" s="1"/>
  <c r="Z61" i="80"/>
  <c r="AB61" i="80" s="1"/>
  <c r="AO61" i="80" s="1"/>
  <c r="AA36" i="80"/>
  <c r="AC36" i="80" s="1"/>
  <c r="AP36" i="80" s="1"/>
  <c r="Z36" i="80"/>
  <c r="AB36" i="80" s="1"/>
  <c r="AO36" i="80" s="1"/>
  <c r="Z37" i="80"/>
  <c r="AB37" i="80" s="1"/>
  <c r="AO37" i="80" s="1"/>
  <c r="AA37" i="80"/>
  <c r="AC37" i="80" s="1"/>
  <c r="AP37" i="80" s="1"/>
  <c r="Z50" i="80"/>
  <c r="AB50" i="80" s="1"/>
  <c r="AO50" i="80" s="1"/>
  <c r="AA50" i="80"/>
  <c r="AC50" i="80" s="1"/>
  <c r="AP50" i="80" s="1"/>
  <c r="Z26" i="80"/>
  <c r="AB26" i="80" s="1"/>
  <c r="AO26" i="80" s="1"/>
  <c r="AA26" i="80"/>
  <c r="AC26" i="80" s="1"/>
  <c r="AP26" i="80" s="1"/>
  <c r="Z31" i="80"/>
  <c r="AB31" i="80" s="1"/>
  <c r="AO31" i="80" s="1"/>
  <c r="AA31" i="80"/>
  <c r="AC31" i="80" s="1"/>
  <c r="AP31" i="80" s="1"/>
  <c r="AA55" i="80"/>
  <c r="AC55" i="80" s="1"/>
  <c r="AP55" i="80" s="1"/>
  <c r="Z55" i="80"/>
  <c r="AB55" i="80" s="1"/>
  <c r="AO55" i="80" s="1"/>
  <c r="AA10" i="80"/>
  <c r="AC10" i="80" s="1"/>
  <c r="AP10" i="80" s="1"/>
  <c r="Z10" i="80"/>
  <c r="AB10" i="80" s="1"/>
  <c r="AO10" i="80" s="1"/>
  <c r="Z30" i="80"/>
  <c r="AB30" i="80" s="1"/>
  <c r="AO30" i="80" s="1"/>
  <c r="AA30" i="80"/>
  <c r="AC30" i="80" s="1"/>
  <c r="AP30" i="80" s="1"/>
  <c r="AA35" i="80"/>
  <c r="AC35" i="80" s="1"/>
  <c r="AP35" i="80" s="1"/>
  <c r="Z35" i="80"/>
  <c r="AB35" i="80" s="1"/>
  <c r="AO35" i="80" s="1"/>
  <c r="AA29" i="80"/>
  <c r="AC29" i="80" s="1"/>
  <c r="AP29" i="80" s="1"/>
  <c r="Z29" i="80"/>
  <c r="AB29" i="80" s="1"/>
  <c r="AO29" i="80" s="1"/>
  <c r="Z54" i="80"/>
  <c r="AB54" i="80" s="1"/>
  <c r="AO54" i="80" s="1"/>
  <c r="AA54" i="80"/>
  <c r="AC54" i="80" s="1"/>
  <c r="AP54" i="80" s="1"/>
  <c r="AA49" i="80"/>
  <c r="AC49" i="80" s="1"/>
  <c r="AP49" i="80" s="1"/>
  <c r="Z49" i="80"/>
  <c r="AB49" i="80" s="1"/>
  <c r="AO49" i="80" s="1"/>
  <c r="AA42" i="80"/>
  <c r="AC42" i="80" s="1"/>
  <c r="AP42" i="80" s="1"/>
  <c r="Z42" i="80"/>
  <c r="AB42" i="80" s="1"/>
  <c r="AO42" i="80" s="1"/>
  <c r="Z56" i="80"/>
  <c r="AB56" i="80" s="1"/>
  <c r="AO56" i="80" s="1"/>
  <c r="AA56" i="80"/>
  <c r="AC56" i="80" s="1"/>
  <c r="AP56" i="80" s="1"/>
  <c r="AA18" i="80"/>
  <c r="AC18" i="80" s="1"/>
  <c r="AP18" i="80" s="1"/>
  <c r="Z18" i="80"/>
  <c r="AB18" i="80" s="1"/>
  <c r="AO18" i="80" s="1"/>
  <c r="AA63" i="80"/>
  <c r="AC63" i="80" s="1"/>
  <c r="AP63" i="80" s="1"/>
  <c r="Z63" i="80"/>
  <c r="AB63" i="80" s="1"/>
  <c r="AO63" i="80" s="1"/>
  <c r="AA62" i="80"/>
  <c r="AC62" i="80" s="1"/>
  <c r="AP62" i="80" s="1"/>
  <c r="Z62" i="80"/>
  <c r="AB62" i="80" s="1"/>
  <c r="AO62" i="80" s="1"/>
  <c r="Z60" i="80"/>
  <c r="AB60" i="80" s="1"/>
  <c r="AO60" i="80" s="1"/>
  <c r="AA60" i="80"/>
  <c r="AC60" i="80" s="1"/>
  <c r="AP60" i="80" s="1"/>
  <c r="Z13" i="80"/>
  <c r="AB13" i="80" s="1"/>
  <c r="AO13" i="80" s="1"/>
  <c r="AA13" i="80"/>
  <c r="AC13" i="80" s="1"/>
  <c r="AP13" i="80" s="1"/>
  <c r="AA41" i="80"/>
  <c r="AC41" i="80" s="1"/>
  <c r="AP41" i="80" s="1"/>
  <c r="Z41" i="80"/>
  <c r="AB41" i="80" s="1"/>
  <c r="AO41" i="80" s="1"/>
  <c r="AA43" i="80"/>
  <c r="AC43" i="80" s="1"/>
  <c r="AP43" i="80" s="1"/>
  <c r="Z43" i="80"/>
  <c r="AB43" i="80" s="1"/>
  <c r="AO43" i="80" s="1"/>
  <c r="Z51" i="80"/>
  <c r="AB51" i="80" s="1"/>
  <c r="AO51" i="80" s="1"/>
  <c r="AA51" i="80"/>
  <c r="AC51" i="80" s="1"/>
  <c r="AP51" i="80" s="1"/>
  <c r="Z5" i="80"/>
  <c r="AB5" i="80" s="1"/>
  <c r="AA5" i="80"/>
  <c r="AC5" i="80" s="1"/>
  <c r="Z58" i="80"/>
  <c r="AB58" i="80" s="1"/>
  <c r="AO58" i="80" s="1"/>
  <c r="AA58" i="80"/>
  <c r="AC58" i="80" s="1"/>
  <c r="AP58" i="80" s="1"/>
  <c r="Z21" i="80"/>
  <c r="AB21" i="80" s="1"/>
  <c r="AO21" i="80" s="1"/>
  <c r="AA21" i="80"/>
  <c r="AC21" i="80" s="1"/>
  <c r="AP21" i="80" s="1"/>
  <c r="Z65" i="80"/>
  <c r="AB65" i="80" s="1"/>
  <c r="AO65" i="80" s="1"/>
  <c r="AA65" i="80"/>
  <c r="AC65" i="80" s="1"/>
  <c r="AP65" i="80" s="1"/>
  <c r="AA11" i="80"/>
  <c r="AC11" i="80" s="1"/>
  <c r="AP11" i="80" s="1"/>
  <c r="Z11" i="80"/>
  <c r="AB11" i="80" s="1"/>
  <c r="AO11" i="80" s="1"/>
  <c r="Z19" i="80"/>
  <c r="AB19" i="80" s="1"/>
  <c r="AO19" i="80" s="1"/>
  <c r="AA19" i="80"/>
  <c r="AC19" i="80" s="1"/>
  <c r="AP19" i="80" s="1"/>
  <c r="Z57" i="80"/>
  <c r="AB57" i="80" s="1"/>
  <c r="AO57" i="80" s="1"/>
  <c r="AA57" i="80"/>
  <c r="AC57" i="80" s="1"/>
  <c r="AP57" i="80" s="1"/>
  <c r="AA44" i="80"/>
  <c r="AC44" i="80" s="1"/>
  <c r="AP44" i="80" s="1"/>
  <c r="Z44" i="80"/>
  <c r="AB44" i="80" s="1"/>
  <c r="AO44" i="80" s="1"/>
  <c r="AA27" i="80"/>
  <c r="AC27" i="80" s="1"/>
  <c r="AP27" i="80" s="1"/>
  <c r="Z27" i="80"/>
  <c r="AB27" i="80" s="1"/>
  <c r="AO27" i="80" s="1"/>
  <c r="AA48" i="80"/>
  <c r="AC48" i="80" s="1"/>
  <c r="AP48" i="80" s="1"/>
  <c r="Z48" i="80"/>
  <c r="AB48" i="80" s="1"/>
  <c r="AO48" i="80" s="1"/>
  <c r="AA52" i="80"/>
  <c r="AC52" i="80" s="1"/>
  <c r="AP52" i="80" s="1"/>
  <c r="Z52" i="80"/>
  <c r="AB52" i="80" s="1"/>
  <c r="AO52" i="80" s="1"/>
  <c r="Z38" i="80"/>
  <c r="AB38" i="80" s="1"/>
  <c r="AO38" i="80" s="1"/>
  <c r="AA38" i="80"/>
  <c r="AC38" i="80" s="1"/>
  <c r="AP38" i="80" s="1"/>
  <c r="AA8" i="80"/>
  <c r="AC8" i="80" s="1"/>
  <c r="AP8" i="80" s="1"/>
  <c r="Z8" i="80"/>
  <c r="AB8" i="80" s="1"/>
  <c r="AO8" i="80" s="1"/>
  <c r="AA12" i="80"/>
  <c r="AC12" i="80" s="1"/>
  <c r="AP12" i="80" s="1"/>
  <c r="Z12" i="80"/>
  <c r="AB12" i="80" s="1"/>
  <c r="AO12" i="80" s="1"/>
  <c r="AA23" i="80"/>
  <c r="AC23" i="80" s="1"/>
  <c r="AP23" i="80" s="1"/>
  <c r="Z23" i="80"/>
  <c r="AB23" i="80" s="1"/>
  <c r="AO23" i="80" s="1"/>
  <c r="AA22" i="80"/>
  <c r="AC22" i="80" s="1"/>
  <c r="AP22" i="80" s="1"/>
  <c r="Z22" i="80"/>
  <c r="AB22" i="80" s="1"/>
  <c r="AO22" i="80" s="1"/>
  <c r="AA59" i="80"/>
  <c r="AC59" i="80" s="1"/>
  <c r="AP59" i="80" s="1"/>
  <c r="Z59" i="80"/>
  <c r="AB59" i="80" s="1"/>
  <c r="AO59" i="80" s="1"/>
  <c r="AA53" i="80"/>
  <c r="AC53" i="80" s="1"/>
  <c r="AP53" i="80" s="1"/>
  <c r="Z53" i="80"/>
  <c r="AB53" i="80" s="1"/>
  <c r="AO53" i="80" s="1"/>
  <c r="Z16" i="80"/>
  <c r="AB16" i="80" s="1"/>
  <c r="AO16" i="80" s="1"/>
  <c r="AA16" i="80"/>
  <c r="AC16" i="80" s="1"/>
  <c r="AP16" i="80" s="1"/>
  <c r="AA28" i="80"/>
  <c r="AC28" i="80" s="1"/>
  <c r="AP28" i="80" s="1"/>
  <c r="Z28" i="80"/>
  <c r="AB28" i="80" s="1"/>
  <c r="AO28" i="80" s="1"/>
  <c r="Z24" i="80"/>
  <c r="AB24" i="80" s="1"/>
  <c r="AO24" i="80" s="1"/>
  <c r="AA24" i="80"/>
  <c r="AC24" i="80" s="1"/>
  <c r="AP24" i="80" s="1"/>
  <c r="Z17" i="80"/>
  <c r="AB17" i="80" s="1"/>
  <c r="AO17" i="80" s="1"/>
  <c r="AA17" i="80"/>
  <c r="AC17" i="80" s="1"/>
  <c r="AP17" i="80" s="1"/>
  <c r="Z33" i="80"/>
  <c r="AB33" i="80" s="1"/>
  <c r="AO33" i="80" s="1"/>
  <c r="AA33" i="80"/>
  <c r="AC33" i="80" s="1"/>
  <c r="AP33" i="80" s="1"/>
  <c r="AA9" i="80"/>
  <c r="AC9" i="80" s="1"/>
  <c r="AP9" i="80" s="1"/>
  <c r="Z9" i="80"/>
  <c r="AB9" i="80" s="1"/>
  <c r="AO9" i="80" s="1"/>
  <c r="Z20" i="80"/>
  <c r="AB20" i="80" s="1"/>
  <c r="AO20" i="80" s="1"/>
  <c r="AA20" i="80"/>
  <c r="AC20" i="80" s="1"/>
  <c r="AP20" i="80" s="1"/>
  <c r="AA14" i="80"/>
  <c r="AC14" i="80" s="1"/>
  <c r="AP14" i="80" s="1"/>
  <c r="Z14" i="80"/>
  <c r="AB14" i="80" s="1"/>
  <c r="AO14" i="80" s="1"/>
  <c r="AA7" i="80"/>
  <c r="AC7" i="80" s="1"/>
  <c r="AP7" i="80" s="1"/>
  <c r="Z7" i="80"/>
  <c r="AB7" i="80" s="1"/>
  <c r="AO7" i="80" s="1"/>
  <c r="AA34" i="80"/>
  <c r="AC34" i="80" s="1"/>
  <c r="AP34" i="80" s="1"/>
  <c r="Z34" i="80"/>
  <c r="AB34" i="80" s="1"/>
  <c r="AO34" i="80" s="1"/>
  <c r="AA32" i="80"/>
  <c r="AC32" i="80" s="1"/>
  <c r="AP32" i="80" s="1"/>
  <c r="Z32" i="80"/>
  <c r="AB32" i="80" s="1"/>
  <c r="AO32" i="80" s="1"/>
  <c r="AA46" i="80"/>
  <c r="AC46" i="80" s="1"/>
  <c r="AP46" i="80" s="1"/>
  <c r="Z46" i="80"/>
  <c r="AB46" i="80" s="1"/>
  <c r="AO46" i="80" s="1"/>
  <c r="Z40" i="80"/>
  <c r="AB40" i="80" s="1"/>
  <c r="AO40" i="80" s="1"/>
  <c r="AA40" i="80"/>
  <c r="AC40" i="80" s="1"/>
  <c r="AP40" i="80" s="1"/>
  <c r="AA67" i="80"/>
  <c r="AC67" i="80" s="1"/>
  <c r="AP67" i="80" s="1"/>
  <c r="Z67" i="80"/>
  <c r="AB67" i="80" s="1"/>
  <c r="AO67" i="80" s="1"/>
  <c r="AA45" i="80"/>
  <c r="AC45" i="80" s="1"/>
  <c r="AP45" i="80" s="1"/>
  <c r="Z45" i="80"/>
  <c r="AB45" i="80" s="1"/>
  <c r="AO45" i="80" s="1"/>
  <c r="Z66" i="80"/>
  <c r="AB66" i="80" s="1"/>
  <c r="AO66" i="80" s="1"/>
  <c r="AA66" i="80"/>
  <c r="AC66" i="80" s="1"/>
  <c r="AP66" i="80" s="1"/>
  <c r="AA25" i="80"/>
  <c r="AC25" i="80" s="1"/>
  <c r="AP25" i="80" s="1"/>
  <c r="Z25" i="80"/>
  <c r="AB25" i="80" s="1"/>
  <c r="AO25" i="80" s="1"/>
  <c r="AA64" i="80"/>
  <c r="AC64" i="80" s="1"/>
  <c r="AP64" i="80" s="1"/>
  <c r="Z64" i="80"/>
  <c r="AB64" i="80" s="1"/>
  <c r="AO64" i="80" s="1"/>
  <c r="AA39" i="80"/>
  <c r="AC39" i="80" s="1"/>
  <c r="AP39" i="80" s="1"/>
  <c r="Z39" i="80"/>
  <c r="AB39" i="80" s="1"/>
  <c r="AO39" i="80" s="1"/>
  <c r="Z6" i="80"/>
  <c r="AB6" i="80" s="1"/>
  <c r="AO6" i="80" s="1"/>
  <c r="AA6" i="80"/>
  <c r="AC6" i="80" s="1"/>
  <c r="AP6" i="80" s="1"/>
  <c r="AA47" i="80"/>
  <c r="AC47" i="80" s="1"/>
  <c r="AP47" i="80" s="1"/>
  <c r="Z47" i="80"/>
  <c r="AB47" i="80" s="1"/>
  <c r="AO47" i="80" s="1"/>
  <c r="AA15" i="80"/>
  <c r="AC15" i="80" s="1"/>
  <c r="AP15" i="80" s="1"/>
  <c r="Z15" i="80"/>
  <c r="AB15" i="80" s="1"/>
  <c r="AO15" i="80" s="1"/>
  <c r="AP8" i="79"/>
  <c r="AN14" i="79"/>
  <c r="AN5" i="79"/>
  <c r="T28" i="67"/>
  <c r="AN14" i="78"/>
  <c r="Z7" i="79"/>
  <c r="AB7" i="79" s="1"/>
  <c r="AO7" i="79" s="1"/>
  <c r="AJ5" i="79"/>
  <c r="A16" i="79"/>
  <c r="F28" i="67" s="1"/>
  <c r="Z6" i="79"/>
  <c r="AB6" i="79" s="1"/>
  <c r="AO6" i="79" s="1"/>
  <c r="Z8" i="79"/>
  <c r="AB8" i="79" s="1"/>
  <c r="AO8" i="79" s="1"/>
  <c r="Z10" i="79"/>
  <c r="AB10" i="79" s="1"/>
  <c r="AO10" i="79" s="1"/>
  <c r="Z11" i="79"/>
  <c r="AB11" i="79" s="1"/>
  <c r="AO11" i="79" s="1"/>
  <c r="AA11" i="79"/>
  <c r="AC11" i="79" s="1"/>
  <c r="AP11" i="79" s="1"/>
  <c r="AA21" i="79"/>
  <c r="AC21" i="79" s="1"/>
  <c r="AP21" i="79" s="1"/>
  <c r="Z21" i="79"/>
  <c r="AB21" i="79" s="1"/>
  <c r="AO21" i="79" s="1"/>
  <c r="AA17" i="79"/>
  <c r="AC17" i="79" s="1"/>
  <c r="AP17" i="79" s="1"/>
  <c r="Z17" i="79"/>
  <c r="AB17" i="79" s="1"/>
  <c r="AO17" i="79" s="1"/>
  <c r="AL6" i="79"/>
  <c r="AA18" i="79"/>
  <c r="AC18" i="79" s="1"/>
  <c r="AP18" i="79" s="1"/>
  <c r="Z18" i="79"/>
  <c r="AB18" i="79" s="1"/>
  <c r="AO18" i="79" s="1"/>
  <c r="AP10" i="79"/>
  <c r="AN20" i="78"/>
  <c r="AA13" i="79"/>
  <c r="AC13" i="79" s="1"/>
  <c r="AP13" i="79" s="1"/>
  <c r="Z13" i="79"/>
  <c r="AB13" i="79" s="1"/>
  <c r="AO13" i="79" s="1"/>
  <c r="AA14" i="79"/>
  <c r="AC14" i="79" s="1"/>
  <c r="Z14" i="79"/>
  <c r="AB14" i="79" s="1"/>
  <c r="AO14" i="79" s="1"/>
  <c r="AN19" i="78"/>
  <c r="AA9" i="79"/>
  <c r="AC9" i="79" s="1"/>
  <c r="AP9" i="79" s="1"/>
  <c r="Z9" i="79"/>
  <c r="AB9" i="79" s="1"/>
  <c r="AO9" i="79" s="1"/>
  <c r="AA20" i="79"/>
  <c r="AC20" i="79" s="1"/>
  <c r="AP20" i="79" s="1"/>
  <c r="Z20" i="79"/>
  <c r="AB20" i="79" s="1"/>
  <c r="AO20" i="79" s="1"/>
  <c r="AA5" i="79"/>
  <c r="AC5" i="79" s="1"/>
  <c r="AP5" i="79" s="1"/>
  <c r="Z5" i="79"/>
  <c r="AB5" i="79" s="1"/>
  <c r="AA19" i="79"/>
  <c r="AC19" i="79" s="1"/>
  <c r="AP19" i="79" s="1"/>
  <c r="Z19" i="79"/>
  <c r="AB19" i="79" s="1"/>
  <c r="AO19" i="79" s="1"/>
  <c r="AJ23" i="79"/>
  <c r="AP6" i="79"/>
  <c r="Z16" i="79"/>
  <c r="AB16" i="79" s="1"/>
  <c r="AO16" i="79" s="1"/>
  <c r="AA16" i="79"/>
  <c r="AC16" i="79" s="1"/>
  <c r="AP16" i="79" s="1"/>
  <c r="AJ24" i="79"/>
  <c r="AN5" i="78"/>
  <c r="T29" i="68"/>
  <c r="V29" i="68" s="1"/>
  <c r="Z15" i="79"/>
  <c r="AB15" i="79" s="1"/>
  <c r="AO15" i="79" s="1"/>
  <c r="AA15" i="79"/>
  <c r="AC15" i="79" s="1"/>
  <c r="AP15" i="79" s="1"/>
  <c r="AA24" i="79"/>
  <c r="AC24" i="79" s="1"/>
  <c r="AP24" i="79" s="1"/>
  <c r="Z24" i="79"/>
  <c r="AB24" i="79" s="1"/>
  <c r="AO24" i="79" s="1"/>
  <c r="Z12" i="79"/>
  <c r="AB12" i="79" s="1"/>
  <c r="AO12" i="79" s="1"/>
  <c r="AA12" i="79"/>
  <c r="AC12" i="79" s="1"/>
  <c r="AP12" i="79" s="1"/>
  <c r="AA22" i="79"/>
  <c r="AC22" i="79" s="1"/>
  <c r="AP22" i="79" s="1"/>
  <c r="Z22" i="79"/>
  <c r="AB22" i="79" s="1"/>
  <c r="AO22" i="79" s="1"/>
  <c r="AA23" i="79"/>
  <c r="AC23" i="79" s="1"/>
  <c r="AP23" i="79" s="1"/>
  <c r="Z23" i="79"/>
  <c r="AB23" i="79" s="1"/>
  <c r="AO23" i="79" s="1"/>
  <c r="A16" i="78"/>
  <c r="F29" i="68" s="1"/>
  <c r="AJ5" i="78"/>
  <c r="AA5" i="78"/>
  <c r="AC5" i="78" s="1"/>
  <c r="AP5" i="78" s="1"/>
  <c r="Z8" i="78"/>
  <c r="AB8" i="78" s="1"/>
  <c r="AO8" i="78" s="1"/>
  <c r="Z10" i="78"/>
  <c r="AB10" i="78" s="1"/>
  <c r="AO10" i="78" s="1"/>
  <c r="AA13" i="78"/>
  <c r="AC13" i="78" s="1"/>
  <c r="AP13" i="78" s="1"/>
  <c r="Z13" i="78"/>
  <c r="AB13" i="78" s="1"/>
  <c r="AO13" i="78" s="1"/>
  <c r="AA19" i="78"/>
  <c r="AC19" i="78" s="1"/>
  <c r="Z19" i="78"/>
  <c r="AB19" i="78" s="1"/>
  <c r="AO19" i="78" s="1"/>
  <c r="AA23" i="78"/>
  <c r="AC23" i="78" s="1"/>
  <c r="AP23" i="78" s="1"/>
  <c r="Z23" i="78"/>
  <c r="AB23" i="78" s="1"/>
  <c r="AO23" i="78" s="1"/>
  <c r="Z16" i="78"/>
  <c r="AB16" i="78" s="1"/>
  <c r="AO16" i="78" s="1"/>
  <c r="AA16" i="78"/>
  <c r="AC16" i="78" s="1"/>
  <c r="AP16" i="78" s="1"/>
  <c r="AJ6" i="78"/>
  <c r="Z15" i="78"/>
  <c r="AB15" i="78" s="1"/>
  <c r="AO15" i="78" s="1"/>
  <c r="AA15" i="78"/>
  <c r="AC15" i="78" s="1"/>
  <c r="AP15" i="78" s="1"/>
  <c r="AA24" i="78"/>
  <c r="AC24" i="78" s="1"/>
  <c r="AP24" i="78" s="1"/>
  <c r="Z24" i="78"/>
  <c r="AB24" i="78" s="1"/>
  <c r="AO24" i="78" s="1"/>
  <c r="AA12" i="78"/>
  <c r="AC12" i="78" s="1"/>
  <c r="AP12" i="78" s="1"/>
  <c r="Z12" i="78"/>
  <c r="AB12" i="78" s="1"/>
  <c r="AO12" i="78" s="1"/>
  <c r="AA22" i="78"/>
  <c r="AC22" i="78" s="1"/>
  <c r="AP22" i="78" s="1"/>
  <c r="Z22" i="78"/>
  <c r="AB22" i="78" s="1"/>
  <c r="AO22" i="78" s="1"/>
  <c r="AA20" i="78"/>
  <c r="AC20" i="78" s="1"/>
  <c r="Z20" i="78"/>
  <c r="AB20" i="78" s="1"/>
  <c r="AO20" i="78" s="1"/>
  <c r="AA21" i="78"/>
  <c r="AC21" i="78" s="1"/>
  <c r="AP21" i="78" s="1"/>
  <c r="Z21" i="78"/>
  <c r="AB21" i="78" s="1"/>
  <c r="AO21" i="78" s="1"/>
  <c r="AP10" i="78"/>
  <c r="AA9" i="78"/>
  <c r="AC9" i="78" s="1"/>
  <c r="AP9" i="78" s="1"/>
  <c r="Z9" i="78"/>
  <c r="AB9" i="78" s="1"/>
  <c r="AO9" i="78" s="1"/>
  <c r="AA18" i="78"/>
  <c r="AC18" i="78" s="1"/>
  <c r="AP18" i="78" s="1"/>
  <c r="Z18" i="78"/>
  <c r="AB18" i="78" s="1"/>
  <c r="AO18" i="78" s="1"/>
  <c r="AA17" i="78"/>
  <c r="AC17" i="78" s="1"/>
  <c r="AP17" i="78" s="1"/>
  <c r="Z17" i="78"/>
  <c r="AB17" i="78" s="1"/>
  <c r="AO17" i="78" s="1"/>
  <c r="AA11" i="78"/>
  <c r="AC11" i="78" s="1"/>
  <c r="AP11" i="78" s="1"/>
  <c r="Z11" i="78"/>
  <c r="AB11" i="78" s="1"/>
  <c r="AO11" i="78" s="1"/>
  <c r="Z6" i="78"/>
  <c r="AB6" i="78" s="1"/>
  <c r="AA6" i="78"/>
  <c r="AC6" i="78" s="1"/>
  <c r="AA7" i="78"/>
  <c r="AC7" i="78" s="1"/>
  <c r="AP7" i="78" s="1"/>
  <c r="Z7" i="78"/>
  <c r="AB7" i="78" s="1"/>
  <c r="AO7" i="78" s="1"/>
  <c r="Z14" i="78"/>
  <c r="AB14" i="78" s="1"/>
  <c r="AO14" i="78" s="1"/>
  <c r="AA14" i="78"/>
  <c r="AC14" i="78" s="1"/>
  <c r="AP14" i="78" s="1"/>
  <c r="AP5" i="80" l="1"/>
  <c r="A24" i="80"/>
  <c r="A22" i="80"/>
  <c r="AO5" i="80"/>
  <c r="AP14" i="79"/>
  <c r="AP20" i="78"/>
  <c r="A24" i="79"/>
  <c r="AO5" i="79"/>
  <c r="A22" i="79"/>
  <c r="AP19" i="78"/>
  <c r="A24" i="78"/>
  <c r="A22" i="78"/>
  <c r="AO6" i="78"/>
  <c r="AP6" i="78"/>
  <c r="Q6" i="22" l="1"/>
  <c r="T5" i="32" l="1"/>
  <c r="T6" i="32"/>
  <c r="AH5" i="32"/>
  <c r="Q6" i="46" l="1"/>
  <c r="Q7" i="46"/>
  <c r="Q8" i="46"/>
  <c r="Q9" i="46"/>
  <c r="Q10" i="46"/>
  <c r="Q11" i="46"/>
  <c r="Q12" i="46"/>
  <c r="Q13" i="46"/>
  <c r="Q14" i="46"/>
  <c r="Q15" i="46"/>
  <c r="Q16" i="46"/>
  <c r="Q17" i="46"/>
  <c r="Q18" i="46"/>
  <c r="Q19" i="46"/>
  <c r="Q20" i="46"/>
  <c r="Q21" i="46"/>
  <c r="Q22" i="46"/>
  <c r="Q23" i="46"/>
  <c r="Q24" i="46"/>
  <c r="Q25" i="46"/>
  <c r="Q26" i="46"/>
  <c r="Q27" i="46"/>
  <c r="Q28" i="46"/>
  <c r="Q29" i="46"/>
  <c r="Q30" i="46"/>
  <c r="Q31" i="46"/>
  <c r="Q32" i="46"/>
  <c r="Q33" i="46"/>
  <c r="Q34" i="46"/>
  <c r="Q35" i="46"/>
  <c r="Q36" i="46"/>
  <c r="Q37" i="46"/>
  <c r="Q38" i="46"/>
  <c r="Q39" i="46"/>
  <c r="Q40" i="46"/>
  <c r="Q41" i="46"/>
  <c r="Q42" i="46"/>
  <c r="Q43" i="46"/>
  <c r="Q44" i="46"/>
  <c r="Q5" i="46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5" i="15"/>
  <c r="Q6" i="40" l="1"/>
  <c r="Q7" i="40"/>
  <c r="Q8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Y25" i="40" s="1"/>
  <c r="Q26" i="40"/>
  <c r="Q27" i="40"/>
  <c r="Y27" i="40" s="1"/>
  <c r="Q5" i="40"/>
  <c r="T25" i="40"/>
  <c r="V25" i="40"/>
  <c r="AD25" i="40"/>
  <c r="AE25" i="40"/>
  <c r="AF25" i="40"/>
  <c r="AG25" i="40" s="1"/>
  <c r="AH25" i="40"/>
  <c r="AI25" i="40" s="1"/>
  <c r="AK25" i="40"/>
  <c r="AM25" i="40"/>
  <c r="T26" i="40"/>
  <c r="AE26" i="40" s="1"/>
  <c r="V26" i="40"/>
  <c r="Y26" i="40"/>
  <c r="AF26" i="40"/>
  <c r="AG26" i="40" s="1"/>
  <c r="AK26" i="40"/>
  <c r="AM26" i="40"/>
  <c r="T27" i="40"/>
  <c r="AH27" i="40" s="1"/>
  <c r="AI27" i="40" s="1"/>
  <c r="V27" i="40"/>
  <c r="AF27" i="40"/>
  <c r="AG27" i="40" s="1"/>
  <c r="AK27" i="40"/>
  <c r="AM27" i="40"/>
  <c r="T28" i="40"/>
  <c r="AD28" i="40" s="1"/>
  <c r="V28" i="40"/>
  <c r="Y28" i="40"/>
  <c r="AF28" i="40"/>
  <c r="AG28" i="40"/>
  <c r="AH28" i="40"/>
  <c r="AI28" i="40" s="1"/>
  <c r="AK28" i="40"/>
  <c r="AM28" i="40"/>
  <c r="T29" i="40"/>
  <c r="AD29" i="40" s="1"/>
  <c r="V29" i="40"/>
  <c r="Y29" i="40"/>
  <c r="AF29" i="40"/>
  <c r="AG29" i="40"/>
  <c r="AJ29" i="40" s="1"/>
  <c r="AH29" i="40"/>
  <c r="AI29" i="40"/>
  <c r="AK29" i="40"/>
  <c r="AM29" i="40"/>
  <c r="T30" i="40"/>
  <c r="V30" i="40"/>
  <c r="Y30" i="40"/>
  <c r="AD30" i="40"/>
  <c r="AE30" i="40"/>
  <c r="AF30" i="40"/>
  <c r="AG30" i="40"/>
  <c r="AL30" i="40" s="1"/>
  <c r="AH30" i="40"/>
  <c r="AI30" i="40"/>
  <c r="AJ30" i="40"/>
  <c r="AK30" i="40"/>
  <c r="AM30" i="40"/>
  <c r="T31" i="40"/>
  <c r="AD31" i="40" s="1"/>
  <c r="AN31" i="40" s="1"/>
  <c r="V31" i="40"/>
  <c r="Y31" i="40"/>
  <c r="AE31" i="40"/>
  <c r="AF31" i="40"/>
  <c r="AG31" i="40" s="1"/>
  <c r="AH31" i="40"/>
  <c r="AI31" i="40"/>
  <c r="AK31" i="40"/>
  <c r="AM31" i="40"/>
  <c r="T32" i="40"/>
  <c r="AD32" i="40" s="1"/>
  <c r="V32" i="40"/>
  <c r="Y32" i="40"/>
  <c r="AF32" i="40"/>
  <c r="AG32" i="40"/>
  <c r="AK32" i="40"/>
  <c r="AM32" i="40"/>
  <c r="T33" i="40"/>
  <c r="AD33" i="40" s="1"/>
  <c r="V33" i="40"/>
  <c r="Y33" i="40"/>
  <c r="AF33" i="40"/>
  <c r="AG33" i="40"/>
  <c r="AJ33" i="40" s="1"/>
  <c r="AH33" i="40"/>
  <c r="AI33" i="40" s="1"/>
  <c r="AL33" i="40" s="1"/>
  <c r="AK33" i="40"/>
  <c r="AM33" i="40"/>
  <c r="T34" i="40"/>
  <c r="AD34" i="40" s="1"/>
  <c r="V34" i="40"/>
  <c r="Y34" i="40"/>
  <c r="AF34" i="40"/>
  <c r="AG34" i="40"/>
  <c r="AH34" i="40"/>
  <c r="AI34" i="40"/>
  <c r="AJ34" i="40" s="1"/>
  <c r="AK34" i="40"/>
  <c r="AL34" i="40"/>
  <c r="AM34" i="40"/>
  <c r="T35" i="40"/>
  <c r="AE35" i="40" s="1"/>
  <c r="AN35" i="40" s="1"/>
  <c r="V35" i="40"/>
  <c r="Y35" i="40"/>
  <c r="AD35" i="40"/>
  <c r="AF35" i="40"/>
  <c r="AG35" i="40"/>
  <c r="AH35" i="40"/>
  <c r="AI35" i="40"/>
  <c r="AL35" i="40" s="1"/>
  <c r="AJ35" i="40"/>
  <c r="AK35" i="40"/>
  <c r="AM35" i="40"/>
  <c r="T36" i="40"/>
  <c r="V36" i="40"/>
  <c r="Y36" i="40"/>
  <c r="AD36" i="40"/>
  <c r="AN36" i="40" s="1"/>
  <c r="AE36" i="40"/>
  <c r="AF36" i="40"/>
  <c r="AG36" i="40" s="1"/>
  <c r="AH36" i="40"/>
  <c r="AI36" i="40"/>
  <c r="AK36" i="40"/>
  <c r="AM36" i="40"/>
  <c r="T37" i="40"/>
  <c r="AH37" i="40" s="1"/>
  <c r="AI37" i="40" s="1"/>
  <c r="V37" i="40"/>
  <c r="Y37" i="40"/>
  <c r="AD37" i="40"/>
  <c r="AE37" i="40"/>
  <c r="AF37" i="40"/>
  <c r="AG37" i="40" s="1"/>
  <c r="AK37" i="40"/>
  <c r="AM37" i="40"/>
  <c r="T38" i="40"/>
  <c r="AH38" i="40" s="1"/>
  <c r="AI38" i="40" s="1"/>
  <c r="V38" i="40"/>
  <c r="Y38" i="40"/>
  <c r="AF38" i="40"/>
  <c r="AG38" i="40" s="1"/>
  <c r="AK38" i="40"/>
  <c r="AM38" i="40"/>
  <c r="T39" i="40"/>
  <c r="AH39" i="40" s="1"/>
  <c r="AI39" i="40" s="1"/>
  <c r="V39" i="40"/>
  <c r="Y39" i="40"/>
  <c r="AF39" i="40"/>
  <c r="AG39" i="40"/>
  <c r="AK39" i="40"/>
  <c r="AM39" i="40"/>
  <c r="T40" i="40"/>
  <c r="AD40" i="40" s="1"/>
  <c r="V40" i="40"/>
  <c r="Y40" i="40"/>
  <c r="AF40" i="40"/>
  <c r="AG40" i="40"/>
  <c r="AJ40" i="40" s="1"/>
  <c r="AH40" i="40"/>
  <c r="AI40" i="40" s="1"/>
  <c r="AK40" i="40"/>
  <c r="AM40" i="40"/>
  <c r="T41" i="40"/>
  <c r="AE41" i="40" s="1"/>
  <c r="V41" i="40"/>
  <c r="Y41" i="40"/>
  <c r="AD41" i="40"/>
  <c r="AF41" i="40"/>
  <c r="AG41" i="40"/>
  <c r="AJ41" i="40" s="1"/>
  <c r="AH41" i="40"/>
  <c r="AI41" i="40"/>
  <c r="AK41" i="40"/>
  <c r="AM41" i="40"/>
  <c r="T42" i="40"/>
  <c r="V42" i="40"/>
  <c r="Y42" i="40"/>
  <c r="AD42" i="40"/>
  <c r="AE42" i="40"/>
  <c r="AF42" i="40"/>
  <c r="AG42" i="40"/>
  <c r="AL42" i="40" s="1"/>
  <c r="AH42" i="40"/>
  <c r="AI42" i="40"/>
  <c r="AJ42" i="40"/>
  <c r="AK42" i="40"/>
  <c r="AM42" i="40"/>
  <c r="T43" i="40"/>
  <c r="AE43" i="40" s="1"/>
  <c r="V43" i="40"/>
  <c r="Y43" i="40"/>
  <c r="AF43" i="40"/>
  <c r="AG43" i="40" s="1"/>
  <c r="AK43" i="40"/>
  <c r="AM43" i="40"/>
  <c r="T44" i="40"/>
  <c r="AD44" i="40" s="1"/>
  <c r="V44" i="40"/>
  <c r="Y44" i="40"/>
  <c r="AF44" i="40"/>
  <c r="AG44" i="40"/>
  <c r="AK44" i="40"/>
  <c r="AM44" i="40"/>
  <c r="T45" i="40"/>
  <c r="AD45" i="40" s="1"/>
  <c r="V45" i="40"/>
  <c r="Y45" i="40"/>
  <c r="AF45" i="40"/>
  <c r="AG45" i="40"/>
  <c r="AH45" i="40"/>
  <c r="AI45" i="40" s="1"/>
  <c r="AL45" i="40" s="1"/>
  <c r="AK45" i="40"/>
  <c r="AM45" i="40"/>
  <c r="T46" i="40"/>
  <c r="AE46" i="40" s="1"/>
  <c r="V46" i="40"/>
  <c r="Y46" i="40"/>
  <c r="AD46" i="40"/>
  <c r="AF46" i="40"/>
  <c r="AG46" i="40"/>
  <c r="AH46" i="40"/>
  <c r="AI46" i="40"/>
  <c r="AJ46" i="40" s="1"/>
  <c r="AK46" i="40"/>
  <c r="AL46" i="40"/>
  <c r="AM46" i="40"/>
  <c r="T47" i="40"/>
  <c r="V47" i="40"/>
  <c r="Y47" i="40"/>
  <c r="AD47" i="40"/>
  <c r="AE47" i="40"/>
  <c r="AF47" i="40"/>
  <c r="AG47" i="40"/>
  <c r="AH47" i="40"/>
  <c r="AI47" i="40"/>
  <c r="AL47" i="40" s="1"/>
  <c r="AJ47" i="40"/>
  <c r="AK47" i="40"/>
  <c r="AM47" i="40"/>
  <c r="T48" i="40"/>
  <c r="AH48" i="40" s="1"/>
  <c r="AI48" i="40" s="1"/>
  <c r="V48" i="40"/>
  <c r="Y48" i="40"/>
  <c r="AD48" i="40"/>
  <c r="AE48" i="40"/>
  <c r="AF48" i="40"/>
  <c r="AG48" i="40" s="1"/>
  <c r="AK48" i="40"/>
  <c r="AM48" i="40"/>
  <c r="T49" i="40"/>
  <c r="AH49" i="40" s="1"/>
  <c r="AI49" i="40" s="1"/>
  <c r="V49" i="40"/>
  <c r="Y49" i="40"/>
  <c r="AD49" i="40"/>
  <c r="AE49" i="40"/>
  <c r="AF49" i="40"/>
  <c r="AG49" i="40" s="1"/>
  <c r="AK49" i="40"/>
  <c r="AM49" i="40"/>
  <c r="T50" i="40"/>
  <c r="AH50" i="40" s="1"/>
  <c r="AI50" i="40" s="1"/>
  <c r="V50" i="40"/>
  <c r="Y50" i="40"/>
  <c r="AF50" i="40"/>
  <c r="AG50" i="40" s="1"/>
  <c r="AK50" i="40"/>
  <c r="AM50" i="40"/>
  <c r="T51" i="40"/>
  <c r="AH51" i="40" s="1"/>
  <c r="AI51" i="40" s="1"/>
  <c r="V51" i="40"/>
  <c r="Y51" i="40"/>
  <c r="AF51" i="40"/>
  <c r="AG51" i="40"/>
  <c r="AK51" i="40"/>
  <c r="AM51" i="40"/>
  <c r="T52" i="40"/>
  <c r="AD52" i="40" s="1"/>
  <c r="V52" i="40"/>
  <c r="Y52" i="40"/>
  <c r="AF52" i="40"/>
  <c r="AG52" i="40"/>
  <c r="AH52" i="40"/>
  <c r="AI52" i="40" s="1"/>
  <c r="AK52" i="40"/>
  <c r="AM52" i="40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5" i="6"/>
  <c r="AN30" i="40" l="1"/>
  <c r="AN47" i="40"/>
  <c r="AN49" i="40"/>
  <c r="AN41" i="40"/>
  <c r="AN37" i="40"/>
  <c r="AN46" i="40"/>
  <c r="AN48" i="40"/>
  <c r="AN42" i="40"/>
  <c r="AN25" i="40"/>
  <c r="AJ38" i="40"/>
  <c r="AL38" i="40"/>
  <c r="AL31" i="40"/>
  <c r="AJ31" i="40"/>
  <c r="AJ27" i="40"/>
  <c r="AJ52" i="40"/>
  <c r="AJ45" i="40"/>
  <c r="AJ36" i="40"/>
  <c r="AL36" i="40"/>
  <c r="AJ25" i="40"/>
  <c r="AL25" i="40"/>
  <c r="AJ50" i="40"/>
  <c r="AL50" i="40"/>
  <c r="AL43" i="40"/>
  <c r="AJ43" i="40"/>
  <c r="AJ39" i="40"/>
  <c r="AL49" i="40"/>
  <c r="AJ49" i="40"/>
  <c r="AJ48" i="40"/>
  <c r="AL48" i="40"/>
  <c r="AJ28" i="40"/>
  <c r="AJ37" i="40"/>
  <c r="AL37" i="40"/>
  <c r="AN44" i="40"/>
  <c r="AJ51" i="40"/>
  <c r="AE51" i="40"/>
  <c r="AE39" i="40"/>
  <c r="AN39" i="40" s="1"/>
  <c r="AD38" i="40"/>
  <c r="AE27" i="40"/>
  <c r="AD26" i="40"/>
  <c r="AN26" i="40" s="1"/>
  <c r="AH43" i="40"/>
  <c r="AI43" i="40" s="1"/>
  <c r="AE40" i="40"/>
  <c r="AN40" i="40" s="1"/>
  <c r="AD39" i="40"/>
  <c r="AE28" i="40"/>
  <c r="AN28" i="40" s="1"/>
  <c r="AD27" i="40"/>
  <c r="AE52" i="40"/>
  <c r="AN52" i="40" s="1"/>
  <c r="AD51" i="40"/>
  <c r="AH44" i="40"/>
  <c r="AI44" i="40" s="1"/>
  <c r="AH32" i="40"/>
  <c r="AI32" i="40" s="1"/>
  <c r="AE29" i="40"/>
  <c r="AN29" i="40" s="1"/>
  <c r="AE50" i="40"/>
  <c r="AE44" i="40"/>
  <c r="AD43" i="40"/>
  <c r="AN43" i="40" s="1"/>
  <c r="AL39" i="40"/>
  <c r="AE32" i="40"/>
  <c r="AN32" i="40" s="1"/>
  <c r="AL27" i="40"/>
  <c r="AL52" i="40"/>
  <c r="AE45" i="40"/>
  <c r="AN45" i="40" s="1"/>
  <c r="AL40" i="40"/>
  <c r="AE33" i="40"/>
  <c r="AN33" i="40" s="1"/>
  <c r="AL28" i="40"/>
  <c r="AL51" i="40"/>
  <c r="AL41" i="40"/>
  <c r="AE34" i="40"/>
  <c r="AN34" i="40" s="1"/>
  <c r="AL29" i="40"/>
  <c r="AE38" i="40"/>
  <c r="AD50" i="40"/>
  <c r="AN50" i="40" s="1"/>
  <c r="AH26" i="40"/>
  <c r="AI26" i="40" s="1"/>
  <c r="AJ26" i="40" s="1"/>
  <c r="AN51" i="40" l="1"/>
  <c r="AN38" i="40"/>
  <c r="AN27" i="40"/>
  <c r="AL26" i="40"/>
  <c r="AL44" i="40"/>
  <c r="AJ44" i="40"/>
  <c r="AL32" i="40"/>
  <c r="AJ32" i="40"/>
  <c r="Q6" i="39" l="1"/>
  <c r="Q7" i="39"/>
  <c r="Q8" i="39"/>
  <c r="Q9" i="39"/>
  <c r="Q10" i="39"/>
  <c r="Q11" i="39"/>
  <c r="Q12" i="39"/>
  <c r="Q13" i="39"/>
  <c r="Q14" i="39"/>
  <c r="Q15" i="39"/>
  <c r="Q5" i="39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5" i="5"/>
  <c r="F8" i="68" l="1"/>
  <c r="Q6" i="51" l="1"/>
  <c r="Q7" i="51"/>
  <c r="Q8" i="51"/>
  <c r="Q9" i="51"/>
  <c r="Q10" i="51"/>
  <c r="Q11" i="51"/>
  <c r="Q12" i="51"/>
  <c r="Q13" i="51"/>
  <c r="Q14" i="51"/>
  <c r="Q15" i="51"/>
  <c r="Q16" i="51"/>
  <c r="Q17" i="51"/>
  <c r="Q18" i="51"/>
  <c r="Q19" i="51"/>
  <c r="Q20" i="51"/>
  <c r="Q21" i="51"/>
  <c r="Q22" i="51"/>
  <c r="Q23" i="51"/>
  <c r="Q24" i="51"/>
  <c r="Q25" i="51"/>
  <c r="Q26" i="51"/>
  <c r="Q27" i="51"/>
  <c r="Q28" i="51"/>
  <c r="Y28" i="51" s="1"/>
  <c r="Q29" i="51"/>
  <c r="Y29" i="51" s="1"/>
  <c r="Q30" i="51"/>
  <c r="Q31" i="51"/>
  <c r="Y31" i="51" s="1"/>
  <c r="Q32" i="51"/>
  <c r="Q33" i="51"/>
  <c r="Q34" i="51"/>
  <c r="Y34" i="51" s="1"/>
  <c r="Q35" i="51"/>
  <c r="Y35" i="51" s="1"/>
  <c r="Q36" i="51"/>
  <c r="Y36" i="51" s="1"/>
  <c r="Q37" i="51"/>
  <c r="Q38" i="51"/>
  <c r="Y38" i="51" s="1"/>
  <c r="Q39" i="51"/>
  <c r="Q40" i="51"/>
  <c r="Y40" i="51" s="1"/>
  <c r="Q41" i="51"/>
  <c r="Q42" i="51"/>
  <c r="Q43" i="51"/>
  <c r="Q44" i="51"/>
  <c r="Y44" i="51" s="1"/>
  <c r="Q45" i="51"/>
  <c r="Q46" i="51"/>
  <c r="Q47" i="51"/>
  <c r="Y47" i="51" s="1"/>
  <c r="Q48" i="51"/>
  <c r="Y48" i="51" s="1"/>
  <c r="Q49" i="51"/>
  <c r="Q50" i="51"/>
  <c r="Q51" i="51"/>
  <c r="Q5" i="51"/>
  <c r="T25" i="51"/>
  <c r="AD25" i="51" s="1"/>
  <c r="V25" i="51"/>
  <c r="Y25" i="51"/>
  <c r="AF25" i="51"/>
  <c r="AG25" i="51" s="1"/>
  <c r="AH25" i="51"/>
  <c r="AI25" i="51" s="1"/>
  <c r="AK25" i="51"/>
  <c r="AM25" i="51"/>
  <c r="T26" i="51"/>
  <c r="AH26" i="51" s="1"/>
  <c r="AI26" i="51" s="1"/>
  <c r="V26" i="51"/>
  <c r="Y26" i="51"/>
  <c r="AF26" i="51"/>
  <c r="AG26" i="51" s="1"/>
  <c r="AK26" i="51"/>
  <c r="AM26" i="51"/>
  <c r="T27" i="51"/>
  <c r="AD27" i="51" s="1"/>
  <c r="V27" i="51"/>
  <c r="Y27" i="51"/>
  <c r="AF27" i="51"/>
  <c r="AG27" i="51" s="1"/>
  <c r="AK27" i="51"/>
  <c r="AM27" i="51"/>
  <c r="T28" i="51"/>
  <c r="AD28" i="51" s="1"/>
  <c r="V28" i="51"/>
  <c r="AE28" i="51"/>
  <c r="AF28" i="51"/>
  <c r="AG28" i="51" s="1"/>
  <c r="AH28" i="51"/>
  <c r="AI28" i="51" s="1"/>
  <c r="AK28" i="51"/>
  <c r="AM28" i="51"/>
  <c r="T29" i="51"/>
  <c r="AH29" i="51" s="1"/>
  <c r="AI29" i="51" s="1"/>
  <c r="V29" i="51"/>
  <c r="AF29" i="51"/>
  <c r="AG29" i="51" s="1"/>
  <c r="AK29" i="51"/>
  <c r="AM29" i="51"/>
  <c r="T30" i="51"/>
  <c r="AE30" i="51" s="1"/>
  <c r="V30" i="51"/>
  <c r="Y30" i="51"/>
  <c r="AD30" i="51"/>
  <c r="AF30" i="51"/>
  <c r="AG30" i="51" s="1"/>
  <c r="AH30" i="51"/>
  <c r="AI30" i="51" s="1"/>
  <c r="AK30" i="51"/>
  <c r="AM30" i="51"/>
  <c r="T31" i="51"/>
  <c r="AD31" i="51" s="1"/>
  <c r="V31" i="51"/>
  <c r="AE31" i="51"/>
  <c r="AF31" i="51"/>
  <c r="AG31" i="51" s="1"/>
  <c r="AH31" i="51"/>
  <c r="AI31" i="51" s="1"/>
  <c r="AK31" i="51"/>
  <c r="AM31" i="51"/>
  <c r="T32" i="51"/>
  <c r="AD32" i="51" s="1"/>
  <c r="V32" i="51"/>
  <c r="Y32" i="51"/>
  <c r="AE32" i="51"/>
  <c r="AF32" i="51"/>
  <c r="AG32" i="51" s="1"/>
  <c r="AK32" i="51"/>
  <c r="AM32" i="51"/>
  <c r="T33" i="51"/>
  <c r="AD33" i="51" s="1"/>
  <c r="V33" i="51"/>
  <c r="Y33" i="51"/>
  <c r="AF33" i="51"/>
  <c r="AG33" i="51" s="1"/>
  <c r="AK33" i="51"/>
  <c r="AM33" i="51"/>
  <c r="T34" i="51"/>
  <c r="AD34" i="51" s="1"/>
  <c r="V34" i="51"/>
  <c r="AF34" i="51"/>
  <c r="AG34" i="51" s="1"/>
  <c r="AK34" i="51"/>
  <c r="AM34" i="51"/>
  <c r="T35" i="51"/>
  <c r="AD35" i="51" s="1"/>
  <c r="V35" i="51"/>
  <c r="AF35" i="51"/>
  <c r="AG35" i="51" s="1"/>
  <c r="AK35" i="51"/>
  <c r="AM35" i="51"/>
  <c r="T36" i="51"/>
  <c r="AE36" i="51" s="1"/>
  <c r="V36" i="51"/>
  <c r="AF36" i="51"/>
  <c r="AG36" i="51" s="1"/>
  <c r="AK36" i="51"/>
  <c r="AM36" i="51"/>
  <c r="T37" i="51"/>
  <c r="AD37" i="51" s="1"/>
  <c r="V37" i="51"/>
  <c r="Y37" i="51"/>
  <c r="AE37" i="51"/>
  <c r="AF37" i="51"/>
  <c r="AG37" i="51" s="1"/>
  <c r="AK37" i="51"/>
  <c r="AM37" i="51"/>
  <c r="T38" i="51"/>
  <c r="AH38" i="51" s="1"/>
  <c r="AI38" i="51" s="1"/>
  <c r="V38" i="51"/>
  <c r="AE38" i="51"/>
  <c r="AF38" i="51"/>
  <c r="AG38" i="51" s="1"/>
  <c r="AK38" i="51"/>
  <c r="AM38" i="51"/>
  <c r="T39" i="51"/>
  <c r="AD39" i="51" s="1"/>
  <c r="V39" i="51"/>
  <c r="Y39" i="51"/>
  <c r="AF39" i="51"/>
  <c r="AG39" i="51" s="1"/>
  <c r="AK39" i="51"/>
  <c r="AM39" i="51"/>
  <c r="T40" i="51"/>
  <c r="V40" i="51"/>
  <c r="AD40" i="51"/>
  <c r="AE40" i="51"/>
  <c r="AF40" i="51"/>
  <c r="AG40" i="51" s="1"/>
  <c r="AH40" i="51"/>
  <c r="AI40" i="51" s="1"/>
  <c r="AK40" i="51"/>
  <c r="AM40" i="51"/>
  <c r="T41" i="51"/>
  <c r="V41" i="51"/>
  <c r="Y41" i="51"/>
  <c r="AF41" i="51"/>
  <c r="AG41" i="51" s="1"/>
  <c r="AK41" i="51"/>
  <c r="AM41" i="51"/>
  <c r="T42" i="51"/>
  <c r="AE42" i="51" s="1"/>
  <c r="V42" i="51"/>
  <c r="Y42" i="51"/>
  <c r="AF42" i="51"/>
  <c r="AG42" i="51" s="1"/>
  <c r="AK42" i="51"/>
  <c r="AM42" i="51"/>
  <c r="T43" i="51"/>
  <c r="AE43" i="51" s="1"/>
  <c r="V43" i="51"/>
  <c r="Y43" i="51"/>
  <c r="AD43" i="51"/>
  <c r="AF43" i="51"/>
  <c r="AG43" i="51" s="1"/>
  <c r="AH43" i="51"/>
  <c r="AI43" i="51" s="1"/>
  <c r="AK43" i="51"/>
  <c r="AM43" i="51"/>
  <c r="T44" i="51"/>
  <c r="AD44" i="51" s="1"/>
  <c r="V44" i="51"/>
  <c r="AF44" i="51"/>
  <c r="AG44" i="51" s="1"/>
  <c r="AK44" i="51"/>
  <c r="AM44" i="51"/>
  <c r="T45" i="51"/>
  <c r="AD45" i="51" s="1"/>
  <c r="V45" i="51"/>
  <c r="Y45" i="51"/>
  <c r="AF45" i="51"/>
  <c r="AG45" i="51" s="1"/>
  <c r="AK45" i="51"/>
  <c r="AM45" i="51"/>
  <c r="T46" i="51"/>
  <c r="AE46" i="51" s="1"/>
  <c r="V46" i="51"/>
  <c r="Y46" i="51"/>
  <c r="AD46" i="51"/>
  <c r="AF46" i="51"/>
  <c r="AG46" i="51"/>
  <c r="AH46" i="51"/>
  <c r="AI46" i="51" s="1"/>
  <c r="AK46" i="51"/>
  <c r="AM46" i="51"/>
  <c r="T47" i="51"/>
  <c r="AD47" i="51" s="1"/>
  <c r="V47" i="51"/>
  <c r="AE47" i="51"/>
  <c r="AF47" i="51"/>
  <c r="AG47" i="51" s="1"/>
  <c r="AH47" i="51"/>
  <c r="AI47" i="51" s="1"/>
  <c r="AL47" i="51" s="1"/>
  <c r="AK47" i="51"/>
  <c r="AM47" i="51"/>
  <c r="T48" i="51"/>
  <c r="AE48" i="51" s="1"/>
  <c r="V48" i="51"/>
  <c r="AF48" i="51"/>
  <c r="AG48" i="51" s="1"/>
  <c r="AK48" i="51"/>
  <c r="AM48" i="51"/>
  <c r="T49" i="51"/>
  <c r="AE49" i="51" s="1"/>
  <c r="V49" i="51"/>
  <c r="Y49" i="51"/>
  <c r="AD49" i="51"/>
  <c r="AF49" i="51"/>
  <c r="AG49" i="51" s="1"/>
  <c r="AH49" i="51"/>
  <c r="AI49" i="51" s="1"/>
  <c r="AK49" i="51"/>
  <c r="AM49" i="51"/>
  <c r="T50" i="51"/>
  <c r="AH50" i="51" s="1"/>
  <c r="AI50" i="51" s="1"/>
  <c r="V50" i="51"/>
  <c r="Y50" i="51"/>
  <c r="AF50" i="51"/>
  <c r="AG50" i="51" s="1"/>
  <c r="AK50" i="51"/>
  <c r="AM50" i="51"/>
  <c r="T51" i="51"/>
  <c r="AD51" i="51" s="1"/>
  <c r="V51" i="51"/>
  <c r="Y51" i="51"/>
  <c r="AF51" i="51"/>
  <c r="AG51" i="51" s="1"/>
  <c r="AK51" i="51"/>
  <c r="AM51" i="51"/>
  <c r="T52" i="51"/>
  <c r="V52" i="51"/>
  <c r="Y52" i="51"/>
  <c r="AD52" i="51"/>
  <c r="AE52" i="51"/>
  <c r="AF52" i="51"/>
  <c r="AG52" i="51"/>
  <c r="AH52" i="51"/>
  <c r="AI52" i="51" s="1"/>
  <c r="AK52" i="51"/>
  <c r="AM52" i="51"/>
  <c r="T53" i="51"/>
  <c r="AH53" i="51" s="1"/>
  <c r="AI53" i="51" s="1"/>
  <c r="V53" i="51"/>
  <c r="Y53" i="51"/>
  <c r="AF53" i="51"/>
  <c r="AG53" i="51" s="1"/>
  <c r="AK53" i="51"/>
  <c r="AM53" i="51"/>
  <c r="T54" i="51"/>
  <c r="AD54" i="51" s="1"/>
  <c r="V54" i="51"/>
  <c r="Y54" i="51"/>
  <c r="AF54" i="51"/>
  <c r="AG54" i="51"/>
  <c r="AK54" i="51"/>
  <c r="AM54" i="51"/>
  <c r="T55" i="51"/>
  <c r="V55" i="51"/>
  <c r="Y55" i="51"/>
  <c r="AD55" i="51"/>
  <c r="AE55" i="51"/>
  <c r="AF55" i="51"/>
  <c r="AG55" i="51"/>
  <c r="AH55" i="51"/>
  <c r="AI55" i="51" s="1"/>
  <c r="AJ55" i="51" s="1"/>
  <c r="AK55" i="51"/>
  <c r="AM55" i="51"/>
  <c r="T56" i="51"/>
  <c r="AD56" i="51" s="1"/>
  <c r="V56" i="51"/>
  <c r="Y56" i="51"/>
  <c r="AE56" i="51"/>
  <c r="AF56" i="51"/>
  <c r="AG56" i="51" s="1"/>
  <c r="AH56" i="51"/>
  <c r="AI56" i="51"/>
  <c r="AK56" i="51"/>
  <c r="AM56" i="51"/>
  <c r="T57" i="51"/>
  <c r="AD57" i="51" s="1"/>
  <c r="V57" i="51"/>
  <c r="Y57" i="51"/>
  <c r="AF57" i="51"/>
  <c r="AG57" i="51" s="1"/>
  <c r="AK57" i="51"/>
  <c r="AM57" i="51"/>
  <c r="T58" i="51"/>
  <c r="V58" i="51"/>
  <c r="Y58" i="51"/>
  <c r="AD58" i="51"/>
  <c r="AE58" i="51"/>
  <c r="AF58" i="51"/>
  <c r="AG58" i="51"/>
  <c r="AJ58" i="51" s="1"/>
  <c r="AH58" i="51"/>
  <c r="AI58" i="51" s="1"/>
  <c r="AK58" i="51"/>
  <c r="AM58" i="51"/>
  <c r="T59" i="51"/>
  <c r="AD59" i="51" s="1"/>
  <c r="V59" i="51"/>
  <c r="Y59" i="51"/>
  <c r="AE59" i="51"/>
  <c r="AF59" i="51"/>
  <c r="AG59" i="51" s="1"/>
  <c r="AJ59" i="51" s="1"/>
  <c r="AH59" i="51"/>
  <c r="AI59" i="51" s="1"/>
  <c r="AK59" i="51"/>
  <c r="AM59" i="51"/>
  <c r="AN59" i="51"/>
  <c r="T60" i="51"/>
  <c r="AE60" i="51" s="1"/>
  <c r="V60" i="51"/>
  <c r="Y60" i="51"/>
  <c r="AD60" i="51"/>
  <c r="AF60" i="51"/>
  <c r="AG60" i="51" s="1"/>
  <c r="AK60" i="51"/>
  <c r="AM60" i="51"/>
  <c r="T61" i="51"/>
  <c r="V61" i="51"/>
  <c r="Y61" i="51"/>
  <c r="AD61" i="51"/>
  <c r="AE61" i="51"/>
  <c r="AF61" i="51"/>
  <c r="AG61" i="51"/>
  <c r="AH61" i="51"/>
  <c r="AI61" i="51" s="1"/>
  <c r="AJ61" i="51" s="1"/>
  <c r="AK61" i="51"/>
  <c r="AM61" i="51"/>
  <c r="T62" i="51"/>
  <c r="AH62" i="51" s="1"/>
  <c r="AI62" i="51" s="1"/>
  <c r="V62" i="51"/>
  <c r="Y62" i="51"/>
  <c r="AE62" i="51"/>
  <c r="AF62" i="51"/>
  <c r="AG62" i="51" s="1"/>
  <c r="AK62" i="51"/>
  <c r="AM62" i="51"/>
  <c r="T63" i="51"/>
  <c r="AD63" i="51" s="1"/>
  <c r="V63" i="51"/>
  <c r="Y63" i="51"/>
  <c r="AF63" i="51"/>
  <c r="AG63" i="51" s="1"/>
  <c r="AK63" i="51"/>
  <c r="AM63" i="51"/>
  <c r="T64" i="51"/>
  <c r="V64" i="51"/>
  <c r="Y64" i="51"/>
  <c r="AD64" i="51"/>
  <c r="AE64" i="51"/>
  <c r="AF64" i="51"/>
  <c r="AG64" i="51"/>
  <c r="AH64" i="51"/>
  <c r="AI64" i="51" s="1"/>
  <c r="AK64" i="51"/>
  <c r="AM64" i="51"/>
  <c r="T65" i="51"/>
  <c r="V65" i="51"/>
  <c r="Y65" i="51"/>
  <c r="AF65" i="51"/>
  <c r="AG65" i="51" s="1"/>
  <c r="AH65" i="51"/>
  <c r="AI65" i="51" s="1"/>
  <c r="AK65" i="51"/>
  <c r="AM65" i="51"/>
  <c r="T66" i="51"/>
  <c r="AD66" i="51" s="1"/>
  <c r="V66" i="51"/>
  <c r="Y66" i="51"/>
  <c r="AF66" i="51"/>
  <c r="AG66" i="51"/>
  <c r="AK66" i="51"/>
  <c r="AM66" i="51"/>
  <c r="T67" i="51"/>
  <c r="V67" i="51"/>
  <c r="Y67" i="51"/>
  <c r="AD67" i="51"/>
  <c r="AE67" i="51"/>
  <c r="AF67" i="51"/>
  <c r="AG67" i="51"/>
  <c r="AH67" i="51"/>
  <c r="AI67" i="51" s="1"/>
  <c r="AJ67" i="51"/>
  <c r="AK67" i="51"/>
  <c r="AM67" i="51"/>
  <c r="T68" i="51"/>
  <c r="AD68" i="51" s="1"/>
  <c r="V68" i="51"/>
  <c r="Y68" i="51"/>
  <c r="AE68" i="51"/>
  <c r="AF68" i="51"/>
  <c r="AG68" i="51" s="1"/>
  <c r="AH68" i="51"/>
  <c r="AI68" i="51"/>
  <c r="AK68" i="51"/>
  <c r="AM68" i="51"/>
  <c r="T69" i="51"/>
  <c r="AD69" i="51" s="1"/>
  <c r="V69" i="51"/>
  <c r="Y69" i="51"/>
  <c r="AF69" i="51"/>
  <c r="AG69" i="51" s="1"/>
  <c r="AK69" i="51"/>
  <c r="AM69" i="51"/>
  <c r="T70" i="51"/>
  <c r="V70" i="51"/>
  <c r="Y70" i="51"/>
  <c r="AD70" i="51"/>
  <c r="AE70" i="51"/>
  <c r="AF70" i="51"/>
  <c r="AG70" i="51"/>
  <c r="AJ70" i="51" s="1"/>
  <c r="AH70" i="51"/>
  <c r="AI70" i="51" s="1"/>
  <c r="AK70" i="51"/>
  <c r="AM70" i="51"/>
  <c r="T71" i="51"/>
  <c r="AD71" i="51" s="1"/>
  <c r="V71" i="51"/>
  <c r="Y71" i="51"/>
  <c r="AE71" i="51"/>
  <c r="AF71" i="51"/>
  <c r="AG71" i="51" s="1"/>
  <c r="AH71" i="51"/>
  <c r="AI71" i="51" s="1"/>
  <c r="AK71" i="51"/>
  <c r="AL71" i="51"/>
  <c r="AM71" i="51"/>
  <c r="T72" i="51"/>
  <c r="AE72" i="51" s="1"/>
  <c r="V72" i="51"/>
  <c r="Y72" i="51"/>
  <c r="AD72" i="51"/>
  <c r="AF72" i="51"/>
  <c r="AG72" i="51" s="1"/>
  <c r="AK72" i="51"/>
  <c r="AM72" i="51"/>
  <c r="AN72" i="51" s="1"/>
  <c r="T73" i="51"/>
  <c r="V73" i="51"/>
  <c r="Y73" i="51"/>
  <c r="AD73" i="51"/>
  <c r="AN73" i="51" s="1"/>
  <c r="AE73" i="51"/>
  <c r="AF73" i="51"/>
  <c r="AG73" i="51"/>
  <c r="AL73" i="51" s="1"/>
  <c r="AH73" i="51"/>
  <c r="AI73" i="51" s="1"/>
  <c r="AJ73" i="51"/>
  <c r="AK73" i="51"/>
  <c r="AM73" i="51"/>
  <c r="T74" i="51"/>
  <c r="AE74" i="51" s="1"/>
  <c r="V74" i="51"/>
  <c r="Y74" i="51"/>
  <c r="AF74" i="51"/>
  <c r="AG74" i="51" s="1"/>
  <c r="AK74" i="51"/>
  <c r="AM74" i="51"/>
  <c r="T75" i="51"/>
  <c r="V75" i="51"/>
  <c r="Y75" i="51"/>
  <c r="AD75" i="51"/>
  <c r="AF75" i="51"/>
  <c r="AG75" i="51"/>
  <c r="AK75" i="51"/>
  <c r="AM75" i="51"/>
  <c r="T76" i="51"/>
  <c r="V76" i="51"/>
  <c r="Y76" i="51"/>
  <c r="AD76" i="51"/>
  <c r="AE76" i="51"/>
  <c r="AF76" i="51"/>
  <c r="AG76" i="51"/>
  <c r="AL76" i="51" s="1"/>
  <c r="AH76" i="51"/>
  <c r="AI76" i="51" s="1"/>
  <c r="AK76" i="51"/>
  <c r="AM76" i="51"/>
  <c r="T77" i="51"/>
  <c r="AD77" i="51" s="1"/>
  <c r="V77" i="51"/>
  <c r="Y77" i="51"/>
  <c r="AF77" i="51"/>
  <c r="AG77" i="51" s="1"/>
  <c r="AH77" i="51"/>
  <c r="AI77" i="51"/>
  <c r="AK77" i="51"/>
  <c r="AM77" i="51"/>
  <c r="T78" i="51"/>
  <c r="V78" i="51"/>
  <c r="Y78" i="51"/>
  <c r="AF78" i="51"/>
  <c r="AG78" i="51" s="1"/>
  <c r="AK78" i="51"/>
  <c r="AM78" i="51"/>
  <c r="T79" i="51"/>
  <c r="V79" i="51"/>
  <c r="Y79" i="51"/>
  <c r="AD79" i="51"/>
  <c r="AE79" i="51"/>
  <c r="AF79" i="51"/>
  <c r="AG79" i="51"/>
  <c r="AL79" i="51" s="1"/>
  <c r="AH79" i="51"/>
  <c r="AI79" i="51" s="1"/>
  <c r="AK79" i="51"/>
  <c r="AM79" i="51"/>
  <c r="T80" i="51"/>
  <c r="V80" i="51"/>
  <c r="Y80" i="51"/>
  <c r="AF80" i="51"/>
  <c r="AG80" i="51" s="1"/>
  <c r="AK80" i="51"/>
  <c r="AM80" i="51"/>
  <c r="T81" i="51"/>
  <c r="V81" i="51"/>
  <c r="Y81" i="51"/>
  <c r="AF81" i="51"/>
  <c r="AG81" i="51"/>
  <c r="AK81" i="51"/>
  <c r="AM81" i="51"/>
  <c r="T82" i="51"/>
  <c r="V82" i="51"/>
  <c r="Y82" i="51"/>
  <c r="AD82" i="51"/>
  <c r="AE82" i="51"/>
  <c r="AN82" i="51" s="1"/>
  <c r="AF82" i="51"/>
  <c r="AG82" i="51"/>
  <c r="AL82" i="51" s="1"/>
  <c r="AH82" i="51"/>
  <c r="AI82" i="51" s="1"/>
  <c r="AK82" i="51"/>
  <c r="AM82" i="51"/>
  <c r="T83" i="51"/>
  <c r="AD83" i="51" s="1"/>
  <c r="V83" i="51"/>
  <c r="Y83" i="51"/>
  <c r="AE83" i="51"/>
  <c r="AF83" i="51"/>
  <c r="AG83" i="51" s="1"/>
  <c r="AH83" i="51"/>
  <c r="AI83" i="51"/>
  <c r="AK83" i="51"/>
  <c r="AL83" i="51"/>
  <c r="AM83" i="51"/>
  <c r="T84" i="51"/>
  <c r="AD84" i="51" s="1"/>
  <c r="V84" i="51"/>
  <c r="Y84" i="51"/>
  <c r="AE84" i="51"/>
  <c r="AF84" i="51"/>
  <c r="AG84" i="51"/>
  <c r="AJ84" i="51" s="1"/>
  <c r="AH84" i="51"/>
  <c r="AI84" i="51" s="1"/>
  <c r="AK84" i="51"/>
  <c r="AM84" i="51"/>
  <c r="T85" i="51"/>
  <c r="V85" i="51"/>
  <c r="Y85" i="51"/>
  <c r="AF85" i="51"/>
  <c r="AG85" i="51" s="1"/>
  <c r="AK85" i="51"/>
  <c r="AM85" i="51"/>
  <c r="T86" i="51"/>
  <c r="AE86" i="51" s="1"/>
  <c r="V86" i="51"/>
  <c r="Y86" i="51"/>
  <c r="AD86" i="51"/>
  <c r="AF86" i="51"/>
  <c r="AG86" i="51"/>
  <c r="AH86" i="51"/>
  <c r="AI86" i="51"/>
  <c r="AK86" i="51"/>
  <c r="AM86" i="51"/>
  <c r="T87" i="51"/>
  <c r="V87" i="51"/>
  <c r="Y87" i="51"/>
  <c r="AD87" i="51"/>
  <c r="AE87" i="51"/>
  <c r="AF87" i="51"/>
  <c r="AG87" i="51"/>
  <c r="AH87" i="51"/>
  <c r="AI87" i="51" s="1"/>
  <c r="AJ87" i="51" s="1"/>
  <c r="AK87" i="51"/>
  <c r="AM87" i="51"/>
  <c r="T88" i="51"/>
  <c r="V88" i="51"/>
  <c r="Y88" i="51"/>
  <c r="AF88" i="51"/>
  <c r="AG88" i="51" s="1"/>
  <c r="AK88" i="51"/>
  <c r="AM88" i="51"/>
  <c r="T89" i="51"/>
  <c r="AH89" i="51" s="1"/>
  <c r="AI89" i="51" s="1"/>
  <c r="V89" i="51"/>
  <c r="Y89" i="51"/>
  <c r="AD89" i="51"/>
  <c r="AE89" i="51"/>
  <c r="AF89" i="51"/>
  <c r="AG89" i="51"/>
  <c r="AL89" i="51" s="1"/>
  <c r="AK89" i="51"/>
  <c r="AM89" i="51"/>
  <c r="T90" i="51"/>
  <c r="AD90" i="51" s="1"/>
  <c r="V90" i="51"/>
  <c r="Y90" i="51"/>
  <c r="AF90" i="51"/>
  <c r="AG90" i="51" s="1"/>
  <c r="AH90" i="51"/>
  <c r="AI90" i="51" s="1"/>
  <c r="AK90" i="51"/>
  <c r="AM90" i="51"/>
  <c r="T91" i="51"/>
  <c r="AD91" i="51" s="1"/>
  <c r="V91" i="51"/>
  <c r="Y91" i="51"/>
  <c r="AF91" i="51"/>
  <c r="AG91" i="51"/>
  <c r="AK91" i="51"/>
  <c r="AM91" i="51"/>
  <c r="T92" i="51"/>
  <c r="V92" i="51"/>
  <c r="Y92" i="51"/>
  <c r="AD92" i="51"/>
  <c r="AE92" i="51"/>
  <c r="AF92" i="51"/>
  <c r="AG92" i="51"/>
  <c r="AH92" i="51"/>
  <c r="AI92" i="51" s="1"/>
  <c r="AL92" i="51" s="1"/>
  <c r="AK92" i="51"/>
  <c r="AM92" i="51"/>
  <c r="T93" i="51"/>
  <c r="V93" i="51"/>
  <c r="Y93" i="51"/>
  <c r="AD93" i="51"/>
  <c r="AN93" i="51" s="1"/>
  <c r="AE93" i="51"/>
  <c r="AF93" i="51"/>
  <c r="AG93" i="51" s="1"/>
  <c r="AH93" i="51"/>
  <c r="AI93" i="51"/>
  <c r="AK93" i="51"/>
  <c r="AM93" i="51"/>
  <c r="T94" i="51"/>
  <c r="AD94" i="51" s="1"/>
  <c r="V94" i="51"/>
  <c r="Y94" i="51"/>
  <c r="AE94" i="51"/>
  <c r="AF94" i="51"/>
  <c r="AG94" i="51" s="1"/>
  <c r="AK94" i="51"/>
  <c r="AM94" i="51"/>
  <c r="T95" i="51"/>
  <c r="AE95" i="51" s="1"/>
  <c r="V95" i="51"/>
  <c r="Y95" i="51"/>
  <c r="AD95" i="51"/>
  <c r="AF95" i="51"/>
  <c r="AG95" i="51" s="1"/>
  <c r="AK95" i="51"/>
  <c r="AM95" i="51"/>
  <c r="T96" i="51"/>
  <c r="AD96" i="51" s="1"/>
  <c r="V96" i="51"/>
  <c r="Y96" i="51"/>
  <c r="AE96" i="51"/>
  <c r="AF96" i="51"/>
  <c r="AG96" i="51"/>
  <c r="AH96" i="51"/>
  <c r="AI96" i="51" s="1"/>
  <c r="AK96" i="51"/>
  <c r="AM96" i="51"/>
  <c r="T97" i="51"/>
  <c r="V97" i="51"/>
  <c r="Y97" i="51"/>
  <c r="AF97" i="51"/>
  <c r="AG97" i="51" s="1"/>
  <c r="AK97" i="51"/>
  <c r="AM97" i="51"/>
  <c r="T98" i="51"/>
  <c r="AE98" i="51" s="1"/>
  <c r="V98" i="51"/>
  <c r="Y98" i="51"/>
  <c r="AD98" i="51"/>
  <c r="AF98" i="51"/>
  <c r="AG98" i="51"/>
  <c r="AH98" i="51"/>
  <c r="AI98" i="51"/>
  <c r="AK98" i="51"/>
  <c r="AM98" i="51"/>
  <c r="T99" i="51"/>
  <c r="V99" i="51"/>
  <c r="Y99" i="51"/>
  <c r="AD99" i="51"/>
  <c r="AE99" i="51"/>
  <c r="AF99" i="51"/>
  <c r="AG99" i="51"/>
  <c r="AH99" i="51"/>
  <c r="AI99" i="51" s="1"/>
  <c r="AJ99" i="51" s="1"/>
  <c r="AK99" i="51"/>
  <c r="AM99" i="51"/>
  <c r="T100" i="51"/>
  <c r="V100" i="51"/>
  <c r="Y100" i="51"/>
  <c r="AF100" i="51"/>
  <c r="AG100" i="51" s="1"/>
  <c r="AK100" i="51"/>
  <c r="AM100" i="51"/>
  <c r="T101" i="51"/>
  <c r="AH101" i="51" s="1"/>
  <c r="AI101" i="51" s="1"/>
  <c r="AJ101" i="51" s="1"/>
  <c r="V101" i="51"/>
  <c r="Y101" i="51"/>
  <c r="AD101" i="51"/>
  <c r="AE101" i="51"/>
  <c r="AF101" i="51"/>
  <c r="AG101" i="51"/>
  <c r="AK101" i="51"/>
  <c r="AM101" i="51"/>
  <c r="AN101" i="51" s="1"/>
  <c r="T102" i="51"/>
  <c r="AD102" i="51" s="1"/>
  <c r="V102" i="51"/>
  <c r="Y102" i="51"/>
  <c r="AF102" i="51"/>
  <c r="AG102" i="51" s="1"/>
  <c r="AH102" i="51"/>
  <c r="AI102" i="51" s="1"/>
  <c r="AK102" i="51"/>
  <c r="AM102" i="51"/>
  <c r="T103" i="51"/>
  <c r="AD103" i="51" s="1"/>
  <c r="V103" i="51"/>
  <c r="Y103" i="51"/>
  <c r="AF103" i="51"/>
  <c r="AG103" i="51"/>
  <c r="AK103" i="51"/>
  <c r="AM103" i="51"/>
  <c r="T104" i="51"/>
  <c r="AE104" i="51" s="1"/>
  <c r="V104" i="51"/>
  <c r="Y104" i="51"/>
  <c r="AD104" i="51"/>
  <c r="AF104" i="51"/>
  <c r="AG104" i="51"/>
  <c r="AL104" i="51" s="1"/>
  <c r="AH104" i="51"/>
  <c r="AI104" i="51" s="1"/>
  <c r="AJ104" i="51" s="1"/>
  <c r="AK104" i="51"/>
  <c r="AM104" i="51"/>
  <c r="T105" i="51"/>
  <c r="V105" i="51"/>
  <c r="Y105" i="51"/>
  <c r="AD105" i="51"/>
  <c r="AN105" i="51" s="1"/>
  <c r="AE105" i="51"/>
  <c r="AF105" i="51"/>
  <c r="AG105" i="51"/>
  <c r="AJ105" i="51" s="1"/>
  <c r="AH105" i="51"/>
  <c r="AI105" i="51"/>
  <c r="AK105" i="51"/>
  <c r="AM105" i="51"/>
  <c r="T106" i="51"/>
  <c r="AD106" i="51" s="1"/>
  <c r="V106" i="51"/>
  <c r="Y106" i="51"/>
  <c r="AF106" i="51"/>
  <c r="AG106" i="51" s="1"/>
  <c r="AK106" i="51"/>
  <c r="AM106" i="51"/>
  <c r="T107" i="51"/>
  <c r="AE107" i="51" s="1"/>
  <c r="V107" i="51"/>
  <c r="Y107" i="51"/>
  <c r="AD107" i="51"/>
  <c r="AF107" i="51"/>
  <c r="AG107" i="51"/>
  <c r="AK107" i="51"/>
  <c r="AM107" i="51"/>
  <c r="T108" i="51"/>
  <c r="AD108" i="51" s="1"/>
  <c r="AN108" i="51" s="1"/>
  <c r="V108" i="51"/>
  <c r="Y108" i="51"/>
  <c r="AE108" i="51"/>
  <c r="AF108" i="51"/>
  <c r="AG108" i="51"/>
  <c r="AH108" i="51"/>
  <c r="AI108" i="51" s="1"/>
  <c r="AK108" i="51"/>
  <c r="AM108" i="51"/>
  <c r="T109" i="51"/>
  <c r="V109" i="51"/>
  <c r="Y109" i="51"/>
  <c r="AF109" i="51"/>
  <c r="AG109" i="51" s="1"/>
  <c r="AK109" i="51"/>
  <c r="AM109" i="51"/>
  <c r="T110" i="51"/>
  <c r="AE110" i="51" s="1"/>
  <c r="V110" i="51"/>
  <c r="Y110" i="51"/>
  <c r="AD110" i="51"/>
  <c r="AF110" i="51"/>
  <c r="AG110" i="51"/>
  <c r="AL110" i="51" s="1"/>
  <c r="AH110" i="51"/>
  <c r="AI110" i="51"/>
  <c r="AJ110" i="51"/>
  <c r="AK110" i="51"/>
  <c r="AM110" i="51"/>
  <c r="T111" i="51"/>
  <c r="V111" i="51"/>
  <c r="Y111" i="51"/>
  <c r="AD111" i="51"/>
  <c r="AE111" i="51"/>
  <c r="AN111" i="51" s="1"/>
  <c r="AF111" i="51"/>
  <c r="AG111" i="51"/>
  <c r="AH111" i="51"/>
  <c r="AI111" i="51" s="1"/>
  <c r="AJ111" i="51" s="1"/>
  <c r="AK111" i="51"/>
  <c r="AM111" i="51"/>
  <c r="T112" i="51"/>
  <c r="V112" i="51"/>
  <c r="Y112" i="51"/>
  <c r="AF112" i="51"/>
  <c r="AG112" i="51" s="1"/>
  <c r="AK112" i="51"/>
  <c r="AM112" i="51"/>
  <c r="T113" i="51"/>
  <c r="V113" i="51"/>
  <c r="Y113" i="51"/>
  <c r="AD113" i="51"/>
  <c r="AE113" i="51"/>
  <c r="AF113" i="51"/>
  <c r="AG113" i="51"/>
  <c r="AH113" i="51"/>
  <c r="AI113" i="51"/>
  <c r="AJ113" i="51"/>
  <c r="AK113" i="51"/>
  <c r="AL113" i="51"/>
  <c r="AM113" i="51"/>
  <c r="T114" i="51"/>
  <c r="AD114" i="51" s="1"/>
  <c r="V114" i="51"/>
  <c r="Y114" i="51"/>
  <c r="AF114" i="51"/>
  <c r="AG114" i="51" s="1"/>
  <c r="AH114" i="51"/>
  <c r="AI114" i="51" s="1"/>
  <c r="AK114" i="51"/>
  <c r="AM114" i="51"/>
  <c r="T115" i="51"/>
  <c r="AD115" i="51" s="1"/>
  <c r="V115" i="51"/>
  <c r="Y115" i="51"/>
  <c r="AF115" i="51"/>
  <c r="AG115" i="51"/>
  <c r="AK115" i="51"/>
  <c r="AM115" i="51"/>
  <c r="T116" i="51"/>
  <c r="AE116" i="51" s="1"/>
  <c r="V116" i="51"/>
  <c r="Y116" i="51"/>
  <c r="AD116" i="51"/>
  <c r="AF116" i="51"/>
  <c r="AG116" i="51"/>
  <c r="AH116" i="51"/>
  <c r="AI116" i="51" s="1"/>
  <c r="AJ116" i="51" s="1"/>
  <c r="AK116" i="51"/>
  <c r="AM116" i="51"/>
  <c r="T117" i="51"/>
  <c r="V117" i="51"/>
  <c r="Y117" i="51"/>
  <c r="AD117" i="51"/>
  <c r="AE117" i="51"/>
  <c r="AF117" i="51"/>
  <c r="AG117" i="51" s="1"/>
  <c r="AH117" i="51"/>
  <c r="AI117" i="51"/>
  <c r="AK117" i="51"/>
  <c r="AM117" i="51"/>
  <c r="T118" i="51"/>
  <c r="V118" i="51"/>
  <c r="Y118" i="51"/>
  <c r="AE118" i="51"/>
  <c r="AF118" i="51"/>
  <c r="AG118" i="51" s="1"/>
  <c r="AK118" i="51"/>
  <c r="AM118" i="51"/>
  <c r="T119" i="51"/>
  <c r="V119" i="51"/>
  <c r="Y119" i="51"/>
  <c r="AD119" i="51"/>
  <c r="AF119" i="51"/>
  <c r="AG119" i="51" s="1"/>
  <c r="AK119" i="51"/>
  <c r="AM119" i="51"/>
  <c r="T120" i="51"/>
  <c r="AD120" i="51" s="1"/>
  <c r="V120" i="51"/>
  <c r="Y120" i="51"/>
  <c r="AE120" i="51"/>
  <c r="AF120" i="51"/>
  <c r="AG120" i="51"/>
  <c r="AH120" i="51"/>
  <c r="AI120" i="51" s="1"/>
  <c r="AK120" i="51"/>
  <c r="AM120" i="51"/>
  <c r="T81" i="20"/>
  <c r="T82" i="20"/>
  <c r="T83" i="20"/>
  <c r="T84" i="20"/>
  <c r="AN76" i="51" l="1"/>
  <c r="AN89" i="51"/>
  <c r="AN99" i="51"/>
  <c r="AN96" i="51"/>
  <c r="AN98" i="51"/>
  <c r="AN71" i="51"/>
  <c r="AN117" i="51"/>
  <c r="AN83" i="51"/>
  <c r="AN61" i="51"/>
  <c r="AN94" i="51"/>
  <c r="AN84" i="51"/>
  <c r="AN68" i="51"/>
  <c r="AN67" i="51"/>
  <c r="AN64" i="51"/>
  <c r="AN86" i="51"/>
  <c r="AN56" i="51"/>
  <c r="AN52" i="51"/>
  <c r="AN120" i="51"/>
  <c r="AN87" i="51"/>
  <c r="AN55" i="51"/>
  <c r="AJ31" i="51"/>
  <c r="AH34" i="51"/>
  <c r="AI34" i="51" s="1"/>
  <c r="AE34" i="51"/>
  <c r="AN34" i="51" s="1"/>
  <c r="AH37" i="51"/>
  <c r="AI37" i="51" s="1"/>
  <c r="AE50" i="51"/>
  <c r="AD42" i="51"/>
  <c r="AN42" i="51" s="1"/>
  <c r="AJ37" i="51"/>
  <c r="AJ43" i="51"/>
  <c r="AH44" i="51"/>
  <c r="AI44" i="51" s="1"/>
  <c r="AL44" i="51" s="1"/>
  <c r="AH35" i="51"/>
  <c r="AI35" i="51" s="1"/>
  <c r="AJ35" i="51" s="1"/>
  <c r="AN47" i="51"/>
  <c r="AE44" i="51"/>
  <c r="AN44" i="51" s="1"/>
  <c r="AE35" i="51"/>
  <c r="AN35" i="51" s="1"/>
  <c r="AE25" i="51"/>
  <c r="AN25" i="51" s="1"/>
  <c r="AD48" i="51"/>
  <c r="AN48" i="51" s="1"/>
  <c r="AE26" i="51"/>
  <c r="AJ49" i="51"/>
  <c r="AN37" i="51"/>
  <c r="AD36" i="51"/>
  <c r="AN36" i="51" s="1"/>
  <c r="AJ34" i="51"/>
  <c r="AL31" i="51"/>
  <c r="AL49" i="51"/>
  <c r="AN43" i="51"/>
  <c r="AN32" i="51"/>
  <c r="AN31" i="51"/>
  <c r="AN49" i="51"/>
  <c r="AL106" i="51"/>
  <c r="AJ64" i="51"/>
  <c r="AL64" i="51"/>
  <c r="AN116" i="51"/>
  <c r="AN113" i="51"/>
  <c r="AH109" i="51"/>
  <c r="AI109" i="51" s="1"/>
  <c r="AJ109" i="51" s="1"/>
  <c r="AD109" i="51"/>
  <c r="AE109" i="51"/>
  <c r="AN92" i="51"/>
  <c r="AD100" i="51"/>
  <c r="AE100" i="51"/>
  <c r="AH100" i="51"/>
  <c r="AI100" i="51" s="1"/>
  <c r="AJ100" i="51" s="1"/>
  <c r="AL120" i="51"/>
  <c r="AJ120" i="51"/>
  <c r="AN107" i="51"/>
  <c r="AJ117" i="51"/>
  <c r="AL117" i="51"/>
  <c r="AL116" i="51"/>
  <c r="AD112" i="51"/>
  <c r="AE112" i="51"/>
  <c r="AH112" i="51"/>
  <c r="AI112" i="51" s="1"/>
  <c r="AL112" i="51" s="1"/>
  <c r="AL99" i="51"/>
  <c r="AJ98" i="51"/>
  <c r="AL98" i="51"/>
  <c r="AJ92" i="51"/>
  <c r="AD88" i="51"/>
  <c r="AE88" i="51"/>
  <c r="AH88" i="51"/>
  <c r="AI88" i="51" s="1"/>
  <c r="AJ88" i="51" s="1"/>
  <c r="AE78" i="51"/>
  <c r="AH78" i="51"/>
  <c r="AI78" i="51" s="1"/>
  <c r="AJ78" i="51" s="1"/>
  <c r="AD78" i="51"/>
  <c r="AN58" i="51"/>
  <c r="AL90" i="51"/>
  <c r="AJ90" i="51"/>
  <c r="AJ108" i="51"/>
  <c r="AN95" i="51"/>
  <c r="AJ94" i="51"/>
  <c r="AJ93" i="51"/>
  <c r="AL93" i="51"/>
  <c r="AJ91" i="51"/>
  <c r="AH63" i="51"/>
  <c r="AI63" i="51" s="1"/>
  <c r="AE63" i="51"/>
  <c r="AN63" i="51" s="1"/>
  <c r="AL114" i="51"/>
  <c r="AJ114" i="51"/>
  <c r="AL101" i="51"/>
  <c r="AL100" i="51"/>
  <c r="AL87" i="51"/>
  <c r="AJ86" i="51"/>
  <c r="AL86" i="51"/>
  <c r="AH97" i="51"/>
  <c r="AI97" i="51" s="1"/>
  <c r="AJ97" i="51" s="1"/>
  <c r="AD97" i="51"/>
  <c r="AE97" i="51"/>
  <c r="AD118" i="51"/>
  <c r="AN118" i="51" s="1"/>
  <c r="AH118" i="51"/>
  <c r="AI118" i="51" s="1"/>
  <c r="AL118" i="51" s="1"/>
  <c r="AL111" i="51"/>
  <c r="AE119" i="51"/>
  <c r="AN119" i="51" s="1"/>
  <c r="AH119" i="51"/>
  <c r="AI119" i="51" s="1"/>
  <c r="AJ119" i="51" s="1"/>
  <c r="AJ52" i="51"/>
  <c r="AL52" i="51"/>
  <c r="AH85" i="51"/>
  <c r="AI85" i="51" s="1"/>
  <c r="AJ85" i="51" s="1"/>
  <c r="AD85" i="51"/>
  <c r="AE85" i="51"/>
  <c r="AD80" i="51"/>
  <c r="AE80" i="51"/>
  <c r="AH80" i="51"/>
  <c r="AI80" i="51" s="1"/>
  <c r="AL80" i="51" s="1"/>
  <c r="AJ112" i="51"/>
  <c r="AN110" i="51"/>
  <c r="AN104" i="51"/>
  <c r="AJ96" i="51"/>
  <c r="AJ89" i="51"/>
  <c r="AJ81" i="51"/>
  <c r="AN60" i="51"/>
  <c r="AL102" i="51"/>
  <c r="AJ102" i="51"/>
  <c r="AD81" i="51"/>
  <c r="AE81" i="51"/>
  <c r="AH81" i="51"/>
  <c r="AI81" i="51" s="1"/>
  <c r="AL81" i="51" s="1"/>
  <c r="AJ56" i="51"/>
  <c r="AL56" i="51"/>
  <c r="AL37" i="51"/>
  <c r="AN30" i="51"/>
  <c r="AH27" i="51"/>
  <c r="AI27" i="51" s="1"/>
  <c r="AJ27" i="51" s="1"/>
  <c r="AE27" i="51"/>
  <c r="AN27" i="51" s="1"/>
  <c r="AL105" i="51"/>
  <c r="AJ71" i="51"/>
  <c r="AL59" i="51"/>
  <c r="AL43" i="51"/>
  <c r="AJ38" i="51"/>
  <c r="AL38" i="51"/>
  <c r="AN46" i="51"/>
  <c r="AD41" i="51"/>
  <c r="AE41" i="51"/>
  <c r="AH115" i="51"/>
  <c r="AI115" i="51" s="1"/>
  <c r="AL115" i="51" s="1"/>
  <c r="AH103" i="51"/>
  <c r="AI103" i="51" s="1"/>
  <c r="AL103" i="51" s="1"/>
  <c r="AH91" i="51"/>
  <c r="AI91" i="51" s="1"/>
  <c r="AL91" i="51" s="1"/>
  <c r="AN40" i="51"/>
  <c r="AJ29" i="51"/>
  <c r="AL29" i="51"/>
  <c r="AJ25" i="51"/>
  <c r="AL108" i="51"/>
  <c r="AL96" i="51"/>
  <c r="AL84" i="51"/>
  <c r="AN79" i="51"/>
  <c r="AH74" i="51"/>
  <c r="AI74" i="51" s="1"/>
  <c r="AJ74" i="51" s="1"/>
  <c r="AD74" i="51"/>
  <c r="AN74" i="51" s="1"/>
  <c r="AJ65" i="51"/>
  <c r="AL65" i="51"/>
  <c r="AL30" i="51"/>
  <c r="AJ30" i="51"/>
  <c r="AJ26" i="51"/>
  <c r="AL26" i="51"/>
  <c r="AE114" i="51"/>
  <c r="AN114" i="51" s="1"/>
  <c r="AE102" i="51"/>
  <c r="AN102" i="51" s="1"/>
  <c r="AE90" i="51"/>
  <c r="AN90" i="51" s="1"/>
  <c r="AL61" i="51"/>
  <c r="AH51" i="51"/>
  <c r="AI51" i="51" s="1"/>
  <c r="AJ51" i="51" s="1"/>
  <c r="AE51" i="51"/>
  <c r="AN51" i="51" s="1"/>
  <c r="AJ46" i="51"/>
  <c r="AE115" i="51"/>
  <c r="AN115" i="51" s="1"/>
  <c r="AH106" i="51"/>
  <c r="AI106" i="51" s="1"/>
  <c r="AJ106" i="51" s="1"/>
  <c r="AE103" i="51"/>
  <c r="AN103" i="51" s="1"/>
  <c r="AH94" i="51"/>
  <c r="AI94" i="51" s="1"/>
  <c r="AL94" i="51" s="1"/>
  <c r="AE91" i="51"/>
  <c r="AN91" i="51" s="1"/>
  <c r="AJ83" i="51"/>
  <c r="AJ79" i="51"/>
  <c r="AJ77" i="51"/>
  <c r="AL77" i="51"/>
  <c r="AJ76" i="51"/>
  <c r="AL66" i="51"/>
  <c r="AJ62" i="51"/>
  <c r="AL62" i="51"/>
  <c r="AJ40" i="51"/>
  <c r="AL40" i="51"/>
  <c r="AD29" i="51"/>
  <c r="AE29" i="51"/>
  <c r="AH107" i="51"/>
  <c r="AI107" i="51" s="1"/>
  <c r="AJ107" i="51" s="1"/>
  <c r="AH95" i="51"/>
  <c r="AI95" i="51" s="1"/>
  <c r="AJ95" i="51" s="1"/>
  <c r="AJ82" i="51"/>
  <c r="AJ80" i="51"/>
  <c r="AE77" i="51"/>
  <c r="AN77" i="51" s="1"/>
  <c r="AH75" i="51"/>
  <c r="AI75" i="51" s="1"/>
  <c r="AL75" i="51" s="1"/>
  <c r="AE75" i="51"/>
  <c r="AN75" i="51" s="1"/>
  <c r="AL67" i="51"/>
  <c r="AD65" i="51"/>
  <c r="AE65" i="51"/>
  <c r="AJ53" i="51"/>
  <c r="AL53" i="51"/>
  <c r="AJ47" i="51"/>
  <c r="AN28" i="51"/>
  <c r="AN70" i="51"/>
  <c r="AE106" i="51"/>
  <c r="AN106" i="51" s="1"/>
  <c r="AJ68" i="51"/>
  <c r="AL68" i="51"/>
  <c r="AJ54" i="51"/>
  <c r="AJ50" i="51"/>
  <c r="AL50" i="51"/>
  <c r="AH39" i="51"/>
  <c r="AI39" i="51" s="1"/>
  <c r="AL39" i="51" s="1"/>
  <c r="AE39" i="51"/>
  <c r="AN39" i="51" s="1"/>
  <c r="AJ63" i="51"/>
  <c r="AL63" i="51"/>
  <c r="AL55" i="51"/>
  <c r="AD53" i="51"/>
  <c r="AE53" i="51"/>
  <c r="AH41" i="51"/>
  <c r="AI41" i="51" s="1"/>
  <c r="AL41" i="51" s="1"/>
  <c r="AJ28" i="51"/>
  <c r="AL28" i="51"/>
  <c r="AL70" i="51"/>
  <c r="AH66" i="51"/>
  <c r="AI66" i="51" s="1"/>
  <c r="AJ66" i="51" s="1"/>
  <c r="AD62" i="51"/>
  <c r="AN62" i="51" s="1"/>
  <c r="AL58" i="51"/>
  <c r="AH54" i="51"/>
  <c r="AI54" i="51" s="1"/>
  <c r="AL54" i="51" s="1"/>
  <c r="AD50" i="51"/>
  <c r="AL46" i="51"/>
  <c r="AH42" i="51"/>
  <c r="AI42" i="51" s="1"/>
  <c r="AL42" i="51" s="1"/>
  <c r="AD38" i="51"/>
  <c r="AN38" i="51" s="1"/>
  <c r="AL34" i="51"/>
  <c r="AD26" i="51"/>
  <c r="AH32" i="51"/>
  <c r="AI32" i="51" s="1"/>
  <c r="AL32" i="51" s="1"/>
  <c r="AH69" i="51"/>
  <c r="AI69" i="51" s="1"/>
  <c r="AJ69" i="51" s="1"/>
  <c r="AE66" i="51"/>
  <c r="AN66" i="51" s="1"/>
  <c r="AH57" i="51"/>
  <c r="AI57" i="51" s="1"/>
  <c r="AJ57" i="51" s="1"/>
  <c r="AE54" i="51"/>
  <c r="AN54" i="51" s="1"/>
  <c r="AH45" i="51"/>
  <c r="AI45" i="51" s="1"/>
  <c r="AH33" i="51"/>
  <c r="AI33" i="51" s="1"/>
  <c r="AL33" i="51" s="1"/>
  <c r="AL25" i="51"/>
  <c r="AH72" i="51"/>
  <c r="AI72" i="51" s="1"/>
  <c r="AJ72" i="51" s="1"/>
  <c r="AE69" i="51"/>
  <c r="AN69" i="51" s="1"/>
  <c r="AH60" i="51"/>
  <c r="AI60" i="51" s="1"/>
  <c r="AJ60" i="51" s="1"/>
  <c r="AE57" i="51"/>
  <c r="AN57" i="51" s="1"/>
  <c r="AH48" i="51"/>
  <c r="AI48" i="51" s="1"/>
  <c r="AJ48" i="51" s="1"/>
  <c r="AE45" i="51"/>
  <c r="AN45" i="51" s="1"/>
  <c r="AH36" i="51"/>
  <c r="AI36" i="51" s="1"/>
  <c r="AJ36" i="51" s="1"/>
  <c r="AE33" i="51"/>
  <c r="AN33" i="51" s="1"/>
  <c r="U81" i="20"/>
  <c r="V81" i="20"/>
  <c r="W81" i="20"/>
  <c r="AD81" i="20"/>
  <c r="AE81" i="20"/>
  <c r="AF81" i="20"/>
  <c r="AG81" i="20" s="1"/>
  <c r="AH81" i="20"/>
  <c r="AI81" i="20" s="1"/>
  <c r="AK81" i="20"/>
  <c r="AM81" i="20"/>
  <c r="AN81" i="20" s="1"/>
  <c r="U82" i="20"/>
  <c r="V82" i="20"/>
  <c r="W82" i="20"/>
  <c r="AD82" i="20"/>
  <c r="AE82" i="20"/>
  <c r="AF82" i="20"/>
  <c r="AG82" i="20" s="1"/>
  <c r="AH82" i="20"/>
  <c r="AI82" i="20" s="1"/>
  <c r="AK82" i="20"/>
  <c r="AM82" i="20"/>
  <c r="U83" i="20"/>
  <c r="V83" i="20"/>
  <c r="W83" i="20"/>
  <c r="AD83" i="20"/>
  <c r="AE83" i="20"/>
  <c r="AF83" i="20"/>
  <c r="AG83" i="20" s="1"/>
  <c r="AH83" i="20"/>
  <c r="AI83" i="20" s="1"/>
  <c r="AK83" i="20"/>
  <c r="AM83" i="20"/>
  <c r="U84" i="20"/>
  <c r="V84" i="20"/>
  <c r="W84" i="20"/>
  <c r="AD84" i="20"/>
  <c r="AE84" i="20"/>
  <c r="AF84" i="20"/>
  <c r="AG84" i="20" s="1"/>
  <c r="AH84" i="20"/>
  <c r="AI84" i="20" s="1"/>
  <c r="AK84" i="20"/>
  <c r="AM84" i="20"/>
  <c r="U85" i="20"/>
  <c r="V85" i="20"/>
  <c r="W85" i="20"/>
  <c r="Y85" i="20"/>
  <c r="AD85" i="20"/>
  <c r="AE85" i="20"/>
  <c r="AF85" i="20"/>
  <c r="AG85" i="20" s="1"/>
  <c r="AH85" i="20"/>
  <c r="AI85" i="20" s="1"/>
  <c r="AK85" i="20"/>
  <c r="AM85" i="20"/>
  <c r="AN85" i="20" s="1"/>
  <c r="U86" i="20"/>
  <c r="V86" i="20"/>
  <c r="W86" i="20"/>
  <c r="Y86" i="20"/>
  <c r="AD86" i="20"/>
  <c r="AE86" i="20"/>
  <c r="AF86" i="20"/>
  <c r="AG86" i="20"/>
  <c r="AJ86" i="20" s="1"/>
  <c r="AH86" i="20"/>
  <c r="AI86" i="20"/>
  <c r="AK86" i="20"/>
  <c r="AM86" i="20"/>
  <c r="Q6" i="20"/>
  <c r="Q7" i="20"/>
  <c r="Q8" i="20"/>
  <c r="Q9" i="20"/>
  <c r="Q10" i="20"/>
  <c r="Q11" i="20"/>
  <c r="Q12" i="20"/>
  <c r="Q13" i="20"/>
  <c r="Q14" i="20"/>
  <c r="Q15" i="20"/>
  <c r="Q16" i="20"/>
  <c r="Q17" i="20"/>
  <c r="Q18" i="20"/>
  <c r="Q19" i="20"/>
  <c r="Q20" i="20"/>
  <c r="Q21" i="20"/>
  <c r="Q22" i="20"/>
  <c r="Q23" i="20"/>
  <c r="Q24" i="20"/>
  <c r="Q25" i="20"/>
  <c r="Q26" i="20"/>
  <c r="Q27" i="20"/>
  <c r="Q28" i="20"/>
  <c r="Q29" i="20"/>
  <c r="Q30" i="20"/>
  <c r="Q31" i="20"/>
  <c r="Q32" i="20"/>
  <c r="Q33" i="20"/>
  <c r="Q34" i="20"/>
  <c r="Q35" i="20"/>
  <c r="Q36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Q49" i="20"/>
  <c r="Q50" i="20"/>
  <c r="Q51" i="20"/>
  <c r="Q52" i="20"/>
  <c r="Q53" i="20"/>
  <c r="Q54" i="20"/>
  <c r="Q55" i="20"/>
  <c r="Q56" i="20"/>
  <c r="Q57" i="20"/>
  <c r="Q58" i="20"/>
  <c r="Q59" i="20"/>
  <c r="Q60" i="20"/>
  <c r="Q61" i="20"/>
  <c r="Q62" i="20"/>
  <c r="Q63" i="20"/>
  <c r="Q64" i="20"/>
  <c r="Q65" i="20"/>
  <c r="Q66" i="20"/>
  <c r="Q67" i="20"/>
  <c r="Q68" i="20"/>
  <c r="Q69" i="20"/>
  <c r="Q70" i="20"/>
  <c r="Q71" i="20"/>
  <c r="Q72" i="20"/>
  <c r="Q73" i="20"/>
  <c r="Q74" i="20"/>
  <c r="Q75" i="20"/>
  <c r="Q76" i="20"/>
  <c r="Q77" i="20"/>
  <c r="Q78" i="20"/>
  <c r="Q79" i="20"/>
  <c r="Q80" i="20"/>
  <c r="Q81" i="20"/>
  <c r="Y81" i="20" s="1"/>
  <c r="Q82" i="20"/>
  <c r="Y82" i="20" s="1"/>
  <c r="Q83" i="20"/>
  <c r="Y83" i="20" s="1"/>
  <c r="Q84" i="20"/>
  <c r="Y84" i="20" s="1"/>
  <c r="Q5" i="20"/>
  <c r="AN78" i="51" l="1"/>
  <c r="AN88" i="51"/>
  <c r="AN26" i="51"/>
  <c r="AN83" i="20"/>
  <c r="AN50" i="51"/>
  <c r="AN109" i="51"/>
  <c r="AN81" i="51"/>
  <c r="AN97" i="51"/>
  <c r="AN85" i="51"/>
  <c r="AN86" i="20"/>
  <c r="AN112" i="51"/>
  <c r="AN65" i="51"/>
  <c r="AN100" i="51"/>
  <c r="AN82" i="20"/>
  <c r="AJ85" i="20"/>
  <c r="AJ44" i="51"/>
  <c r="AL35" i="51"/>
  <c r="AL51" i="51"/>
  <c r="AL48" i="51"/>
  <c r="AJ39" i="51"/>
  <c r="AJ33" i="51"/>
  <c r="AJ32" i="51"/>
  <c r="AN41" i="51"/>
  <c r="AJ41" i="51"/>
  <c r="AN80" i="51"/>
  <c r="AJ75" i="51"/>
  <c r="AN53" i="51"/>
  <c r="AL74" i="51"/>
  <c r="AL95" i="51"/>
  <c r="AJ118" i="51"/>
  <c r="AL57" i="51"/>
  <c r="AL107" i="51"/>
  <c r="AJ42" i="51"/>
  <c r="AL88" i="51"/>
  <c r="AL60" i="51"/>
  <c r="AL78" i="51"/>
  <c r="AJ115" i="51"/>
  <c r="AJ103" i="51"/>
  <c r="AL109" i="51"/>
  <c r="AL85" i="51"/>
  <c r="AL36" i="51"/>
  <c r="AL69" i="51"/>
  <c r="AL97" i="51"/>
  <c r="AL45" i="51"/>
  <c r="AJ45" i="51"/>
  <c r="AL27" i="51"/>
  <c r="AN29" i="51"/>
  <c r="AL72" i="51"/>
  <c r="AL119" i="51"/>
  <c r="AL84" i="20"/>
  <c r="AJ83" i="20"/>
  <c r="AJ84" i="20"/>
  <c r="AN84" i="20"/>
  <c r="AL83" i="20"/>
  <c r="AJ82" i="20"/>
  <c r="AL82" i="20"/>
  <c r="AJ81" i="20"/>
  <c r="AL81" i="20"/>
  <c r="AL85" i="20"/>
  <c r="AL86" i="20"/>
  <c r="Q6" i="50" l="1"/>
  <c r="Q7" i="50"/>
  <c r="Q8" i="50"/>
  <c r="Q9" i="50"/>
  <c r="Q10" i="50"/>
  <c r="Q11" i="50"/>
  <c r="Q12" i="50"/>
  <c r="Q5" i="50"/>
  <c r="Q7" i="66" l="1"/>
  <c r="Q8" i="66"/>
  <c r="Q9" i="66"/>
  <c r="Q10" i="66"/>
  <c r="Q11" i="66"/>
  <c r="Q12" i="66"/>
  <c r="Q13" i="66"/>
  <c r="Q14" i="66"/>
  <c r="Q15" i="66"/>
  <c r="Q16" i="66"/>
  <c r="Q17" i="66"/>
  <c r="Q18" i="66"/>
  <c r="Q19" i="66"/>
  <c r="Q20" i="66"/>
  <c r="Q21" i="66"/>
  <c r="Q22" i="66"/>
  <c r="Q23" i="66"/>
  <c r="Q24" i="66"/>
  <c r="Q25" i="66"/>
  <c r="Q26" i="66"/>
  <c r="Q27" i="66"/>
  <c r="Q28" i="66"/>
  <c r="Q29" i="66"/>
  <c r="Q30" i="66"/>
  <c r="Q31" i="66"/>
  <c r="Q32" i="66"/>
  <c r="Q33" i="66"/>
  <c r="Q34" i="66"/>
  <c r="Q35" i="66"/>
  <c r="Q36" i="66"/>
  <c r="Q37" i="66"/>
  <c r="Q38" i="66"/>
  <c r="Q39" i="66"/>
  <c r="Q40" i="66"/>
  <c r="Q41" i="66"/>
  <c r="Q42" i="66"/>
  <c r="Q43" i="66"/>
  <c r="Q44" i="66"/>
  <c r="Q45" i="66"/>
  <c r="Q46" i="66"/>
  <c r="Q47" i="66"/>
  <c r="Q48" i="66"/>
  <c r="Q49" i="66"/>
  <c r="Q50" i="66"/>
  <c r="Q51" i="66"/>
  <c r="Q52" i="66"/>
  <c r="Q6" i="66"/>
  <c r="Q7" i="65"/>
  <c r="Q8" i="65"/>
  <c r="Q9" i="65"/>
  <c r="Q10" i="65"/>
  <c r="Q11" i="65"/>
  <c r="Q12" i="65"/>
  <c r="Q13" i="65"/>
  <c r="Q14" i="65"/>
  <c r="Q15" i="65"/>
  <c r="Q16" i="65"/>
  <c r="Q17" i="65"/>
  <c r="Q18" i="65"/>
  <c r="Q19" i="65"/>
  <c r="Q20" i="65"/>
  <c r="Q21" i="65"/>
  <c r="Q22" i="65"/>
  <c r="Q23" i="65"/>
  <c r="Q24" i="65"/>
  <c r="Q25" i="65"/>
  <c r="Q26" i="65"/>
  <c r="Q27" i="65"/>
  <c r="Q28" i="65"/>
  <c r="Q29" i="65"/>
  <c r="Q30" i="65"/>
  <c r="Q31" i="65"/>
  <c r="Q32" i="65"/>
  <c r="Q33" i="65"/>
  <c r="Q34" i="65"/>
  <c r="Q35" i="65"/>
  <c r="Q36" i="65"/>
  <c r="Q37" i="65"/>
  <c r="Q38" i="65"/>
  <c r="Q39" i="65"/>
  <c r="Q40" i="65"/>
  <c r="Q41" i="65"/>
  <c r="Q42" i="65"/>
  <c r="Q43" i="65"/>
  <c r="Q44" i="65"/>
  <c r="Q45" i="65"/>
  <c r="Q46" i="65"/>
  <c r="Q47" i="65"/>
  <c r="Q48" i="65"/>
  <c r="Q49" i="65"/>
  <c r="Q50" i="65"/>
  <c r="Q51" i="65"/>
  <c r="Q52" i="65"/>
  <c r="Q53" i="65"/>
  <c r="Q54" i="65"/>
  <c r="Q55" i="65"/>
  <c r="Q56" i="65"/>
  <c r="Q57" i="65"/>
  <c r="Q58" i="65"/>
  <c r="Q59" i="65"/>
  <c r="Q60" i="65"/>
  <c r="Q61" i="65"/>
  <c r="Q62" i="65"/>
  <c r="Q63" i="65"/>
  <c r="Q64" i="65"/>
  <c r="Q65" i="65"/>
  <c r="Q66" i="65"/>
  <c r="Q67" i="65"/>
  <c r="Q68" i="65"/>
  <c r="Q69" i="65"/>
  <c r="Q70" i="65"/>
  <c r="Q71" i="65"/>
  <c r="Q72" i="65"/>
  <c r="Q73" i="65"/>
  <c r="Q74" i="65"/>
  <c r="Q75" i="65"/>
  <c r="Q76" i="65"/>
  <c r="Q77" i="65"/>
  <c r="Q78" i="65"/>
  <c r="Q79" i="65"/>
  <c r="Q80" i="65"/>
  <c r="Q81" i="65"/>
  <c r="Q6" i="65"/>
  <c r="Q6" i="33" l="1"/>
  <c r="Q5" i="33"/>
  <c r="Q6" i="28" l="1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Q24" i="28"/>
  <c r="Q25" i="28"/>
  <c r="Q26" i="28"/>
  <c r="Q27" i="28"/>
  <c r="Q5" i="28"/>
  <c r="Q6" i="47" l="1"/>
  <c r="Q7" i="47"/>
  <c r="Q8" i="47"/>
  <c r="Q5" i="47"/>
  <c r="Q6" i="16"/>
  <c r="Q7" i="16"/>
  <c r="Q8" i="16"/>
  <c r="Q9" i="16"/>
  <c r="Q5" i="16"/>
  <c r="Q6" i="44" l="1"/>
  <c r="Q7" i="44"/>
  <c r="Q8" i="44"/>
  <c r="Q9" i="44"/>
  <c r="Q10" i="44"/>
  <c r="Q11" i="44"/>
  <c r="Q12" i="44"/>
  <c r="Q5" i="44"/>
  <c r="Q6" i="13"/>
  <c r="Q7" i="13"/>
  <c r="Q8" i="13"/>
  <c r="Q9" i="13"/>
  <c r="Q10" i="13"/>
  <c r="Q11" i="13"/>
  <c r="Q12" i="13"/>
  <c r="Q13" i="13"/>
  <c r="Q14" i="13"/>
  <c r="Q15" i="13"/>
  <c r="Q16" i="13"/>
  <c r="Q17" i="13"/>
  <c r="Q18" i="13"/>
  <c r="Q5" i="13"/>
  <c r="Q6" i="12" l="1"/>
  <c r="Q7" i="12"/>
  <c r="Q8" i="12"/>
  <c r="Q9" i="12"/>
  <c r="Q10" i="12"/>
  <c r="Q11" i="12"/>
  <c r="Q12" i="12"/>
  <c r="Q13" i="12"/>
  <c r="Q14" i="12"/>
  <c r="Q5" i="12"/>
  <c r="T25" i="30" l="1"/>
  <c r="V25" i="30"/>
  <c r="Y25" i="30"/>
  <c r="AF25" i="30"/>
  <c r="AG25" i="30" s="1"/>
  <c r="AK25" i="30"/>
  <c r="AM25" i="30"/>
  <c r="T26" i="30"/>
  <c r="AH26" i="30" s="1"/>
  <c r="AI26" i="30" s="1"/>
  <c r="V26" i="30"/>
  <c r="Y26" i="30"/>
  <c r="AF26" i="30"/>
  <c r="AG26" i="30" s="1"/>
  <c r="AK26" i="30"/>
  <c r="AM26" i="30"/>
  <c r="T27" i="30"/>
  <c r="AD27" i="30" s="1"/>
  <c r="V27" i="30"/>
  <c r="Y27" i="30"/>
  <c r="AF27" i="30"/>
  <c r="AG27" i="30" s="1"/>
  <c r="AH27" i="30"/>
  <c r="AI27" i="30" s="1"/>
  <c r="AK27" i="30"/>
  <c r="AM27" i="30"/>
  <c r="T28" i="30"/>
  <c r="AD28" i="30" s="1"/>
  <c r="V28" i="30"/>
  <c r="Y28" i="30"/>
  <c r="AF28" i="30"/>
  <c r="AG28" i="30" s="1"/>
  <c r="AK28" i="30"/>
  <c r="T29" i="30"/>
  <c r="AE29" i="30" s="1"/>
  <c r="V29" i="30"/>
  <c r="Y29" i="30"/>
  <c r="AF29" i="30"/>
  <c r="AG29" i="30" s="1"/>
  <c r="AK29" i="30"/>
  <c r="AM29" i="30"/>
  <c r="T30" i="30"/>
  <c r="AH30" i="30" s="1"/>
  <c r="AI30" i="30" s="1"/>
  <c r="V30" i="30"/>
  <c r="Y30" i="30"/>
  <c r="AD30" i="30"/>
  <c r="AE30" i="30"/>
  <c r="AF30" i="30"/>
  <c r="AG30" i="30" s="1"/>
  <c r="AK30" i="30"/>
  <c r="T31" i="30"/>
  <c r="AD31" i="30" s="1"/>
  <c r="V31" i="30"/>
  <c r="Y31" i="30"/>
  <c r="AF31" i="30"/>
  <c r="AG31" i="30" s="1"/>
  <c r="AK31" i="30"/>
  <c r="T32" i="30"/>
  <c r="AD32" i="30" s="1"/>
  <c r="V32" i="30"/>
  <c r="Y32" i="30"/>
  <c r="AF32" i="30"/>
  <c r="AG32" i="30"/>
  <c r="AK32" i="30"/>
  <c r="AM32" i="30"/>
  <c r="T33" i="30"/>
  <c r="AE33" i="30" s="1"/>
  <c r="V33" i="30"/>
  <c r="Y33" i="30"/>
  <c r="AD33" i="30"/>
  <c r="AF33" i="30"/>
  <c r="AG33" i="30"/>
  <c r="AH33" i="30"/>
  <c r="AI33" i="30" s="1"/>
  <c r="AK33" i="30"/>
  <c r="AM33" i="30"/>
  <c r="T34" i="30"/>
  <c r="AD34" i="30" s="1"/>
  <c r="AN34" i="30" s="1"/>
  <c r="V34" i="30"/>
  <c r="Y34" i="30"/>
  <c r="AE34" i="30"/>
  <c r="AF34" i="30"/>
  <c r="AG34" i="30"/>
  <c r="AH34" i="30"/>
  <c r="AI34" i="30"/>
  <c r="AK34" i="30"/>
  <c r="AM34" i="30"/>
  <c r="T35" i="30"/>
  <c r="AE35" i="30" s="1"/>
  <c r="V35" i="30"/>
  <c r="Y35" i="30"/>
  <c r="AD35" i="30"/>
  <c r="AF35" i="30"/>
  <c r="AG35" i="30" s="1"/>
  <c r="AK35" i="30"/>
  <c r="AM35" i="30"/>
  <c r="T36" i="30"/>
  <c r="V36" i="30"/>
  <c r="Y36" i="30"/>
  <c r="AD36" i="30"/>
  <c r="AE36" i="30"/>
  <c r="AF36" i="30"/>
  <c r="AG36" i="30"/>
  <c r="AH36" i="30"/>
  <c r="AI36" i="30" s="1"/>
  <c r="AK36" i="30"/>
  <c r="AM36" i="30"/>
  <c r="AN36" i="30" l="1"/>
  <c r="AL34" i="30"/>
  <c r="AJ34" i="30"/>
  <c r="AJ36" i="30"/>
  <c r="AN33" i="30"/>
  <c r="AM31" i="30"/>
  <c r="AM30" i="30"/>
  <c r="AN30" i="30" s="1"/>
  <c r="AM28" i="30"/>
  <c r="AJ30" i="30"/>
  <c r="AH31" i="30"/>
  <c r="AI31" i="30" s="1"/>
  <c r="AL31" i="30" s="1"/>
  <c r="AH28" i="30"/>
  <c r="AI28" i="30" s="1"/>
  <c r="AL28" i="30" s="1"/>
  <c r="AE27" i="30"/>
  <c r="AN27" i="30" s="1"/>
  <c r="AE28" i="30"/>
  <c r="AD29" i="30"/>
  <c r="AN29" i="30" s="1"/>
  <c r="AJ27" i="30"/>
  <c r="AJ26" i="30"/>
  <c r="AN35" i="30"/>
  <c r="AJ33" i="30"/>
  <c r="AL33" i="30"/>
  <c r="AL30" i="30"/>
  <c r="AE25" i="30"/>
  <c r="AH29" i="30"/>
  <c r="AI29" i="30" s="1"/>
  <c r="AL29" i="30" s="1"/>
  <c r="AE26" i="30"/>
  <c r="AD25" i="30"/>
  <c r="AN25" i="30" s="1"/>
  <c r="AD26" i="30"/>
  <c r="AL36" i="30"/>
  <c r="AH32" i="30"/>
  <c r="AI32" i="30" s="1"/>
  <c r="AL32" i="30" s="1"/>
  <c r="AE31" i="30"/>
  <c r="AL26" i="30"/>
  <c r="AH35" i="30"/>
  <c r="AI35" i="30" s="1"/>
  <c r="AJ35" i="30" s="1"/>
  <c r="AE32" i="30"/>
  <c r="AN32" i="30" s="1"/>
  <c r="AL27" i="30"/>
  <c r="AH25" i="30"/>
  <c r="AI25" i="30" s="1"/>
  <c r="AJ25" i="30" s="1"/>
  <c r="AN26" i="30" l="1"/>
  <c r="AN31" i="30"/>
  <c r="AL35" i="30"/>
  <c r="AN28" i="30"/>
  <c r="AJ31" i="30"/>
  <c r="AJ29" i="30"/>
  <c r="AJ28" i="30"/>
  <c r="AJ32" i="30"/>
  <c r="AL25" i="30"/>
  <c r="N100" i="77" l="1"/>
  <c r="O100" i="77" s="1"/>
  <c r="N84" i="77"/>
  <c r="O84" i="77" s="1"/>
  <c r="N76" i="77"/>
  <c r="O76" i="77" s="1"/>
  <c r="N57" i="77"/>
  <c r="O57" i="77" s="1"/>
  <c r="N38" i="77"/>
  <c r="O38" i="77" s="1"/>
  <c r="N30" i="77"/>
  <c r="O30" i="77" s="1"/>
  <c r="N22" i="77"/>
  <c r="O22" i="77" s="1"/>
  <c r="N4" i="77"/>
  <c r="O4" i="77" s="1"/>
  <c r="N5" i="77"/>
  <c r="O5" i="77" s="1"/>
  <c r="N7" i="77"/>
  <c r="O7" i="77" s="1"/>
  <c r="N11" i="77"/>
  <c r="O11" i="77" s="1"/>
  <c r="N15" i="77"/>
  <c r="O15" i="77" s="1"/>
  <c r="N23" i="77"/>
  <c r="O23" i="77" s="1"/>
  <c r="N27" i="77"/>
  <c r="O27" i="77" s="1"/>
  <c r="N31" i="77"/>
  <c r="O31" i="77" s="1"/>
  <c r="N35" i="77"/>
  <c r="O35" i="77" s="1"/>
  <c r="N47" i="77"/>
  <c r="O47" i="77" s="1"/>
  <c r="N58" i="77"/>
  <c r="O58" i="77" s="1"/>
  <c r="N68" i="77"/>
  <c r="O68" i="77" s="1"/>
  <c r="N75" i="77"/>
  <c r="O75" i="77" s="1"/>
  <c r="N77" i="77"/>
  <c r="O77" i="77" s="1"/>
  <c r="N79" i="77"/>
  <c r="O79" i="77" s="1"/>
  <c r="N83" i="77"/>
  <c r="O83" i="77" s="1"/>
  <c r="N85" i="77"/>
  <c r="O85" i="77" s="1"/>
  <c r="N86" i="77"/>
  <c r="O86" i="77" s="1"/>
  <c r="N94" i="77"/>
  <c r="O94" i="77" s="1"/>
  <c r="N99" i="77"/>
  <c r="O99" i="77" s="1"/>
  <c r="N103" i="77"/>
  <c r="O103" i="77" s="1"/>
  <c r="N112" i="77"/>
  <c r="O112" i="77" s="1"/>
  <c r="N6" i="77"/>
  <c r="N20" i="77"/>
  <c r="N40" i="77"/>
  <c r="O40" i="77" s="1"/>
  <c r="N52" i="77"/>
  <c r="O52" i="77" s="1"/>
  <c r="N60" i="77"/>
  <c r="O60" i="77" s="1"/>
  <c r="N93" i="77"/>
  <c r="O93" i="77" s="1"/>
  <c r="N102" i="77"/>
  <c r="O102" i="77" s="1"/>
  <c r="N111" i="77"/>
  <c r="N119" i="77"/>
  <c r="N67" i="77"/>
  <c r="O67" i="77" s="1"/>
  <c r="N55" i="77"/>
  <c r="O55" i="77" s="1"/>
  <c r="N54" i="77"/>
  <c r="O54" i="77" s="1"/>
  <c r="N43" i="77"/>
  <c r="O43" i="77" s="1"/>
  <c r="N39" i="77"/>
  <c r="O39" i="77" s="1"/>
  <c r="N19" i="77"/>
  <c r="O19" i="77" s="1"/>
  <c r="AH110" i="76"/>
  <c r="AF110" i="76"/>
  <c r="Y110" i="76"/>
  <c r="V110" i="76"/>
  <c r="T110" i="76"/>
  <c r="AE110" i="76" s="1"/>
  <c r="AH109" i="76"/>
  <c r="AF109" i="76"/>
  <c r="AE109" i="76"/>
  <c r="Y109" i="76"/>
  <c r="V109" i="76"/>
  <c r="T109" i="76"/>
  <c r="AJ109" i="76" s="1"/>
  <c r="AH108" i="76"/>
  <c r="AE108" i="76"/>
  <c r="Y108" i="76"/>
  <c r="V108" i="76"/>
  <c r="T108" i="76"/>
  <c r="AJ108" i="76" s="1"/>
  <c r="AH107" i="76"/>
  <c r="Y107" i="76"/>
  <c r="V107" i="76"/>
  <c r="T107" i="76"/>
  <c r="AJ107" i="76" s="1"/>
  <c r="AJ106" i="76"/>
  <c r="AH106" i="76"/>
  <c r="AF106" i="76"/>
  <c r="AE106" i="76"/>
  <c r="Y106" i="76"/>
  <c r="V106" i="76"/>
  <c r="T106" i="76"/>
  <c r="AH105" i="76"/>
  <c r="AE105" i="76"/>
  <c r="Y105" i="76"/>
  <c r="V105" i="76"/>
  <c r="T105" i="76"/>
  <c r="AJ105" i="76" s="1"/>
  <c r="AJ104" i="76"/>
  <c r="AH104" i="76"/>
  <c r="AF104" i="76"/>
  <c r="Y104" i="76"/>
  <c r="V104" i="76"/>
  <c r="T104" i="76"/>
  <c r="AE104" i="76" s="1"/>
  <c r="AH103" i="76"/>
  <c r="AF103" i="76"/>
  <c r="AE103" i="76"/>
  <c r="Y103" i="76"/>
  <c r="V103" i="76"/>
  <c r="T103" i="76"/>
  <c r="AJ103" i="76" s="1"/>
  <c r="AH102" i="76"/>
  <c r="AE102" i="76"/>
  <c r="Y102" i="76"/>
  <c r="V102" i="76"/>
  <c r="T102" i="76"/>
  <c r="AJ102" i="76" s="1"/>
  <c r="AJ101" i="76"/>
  <c r="AH101" i="76"/>
  <c r="AF101" i="76"/>
  <c r="AE101" i="76"/>
  <c r="Y101" i="76"/>
  <c r="V101" i="76"/>
  <c r="T101" i="76"/>
  <c r="AJ100" i="76"/>
  <c r="AH100" i="76"/>
  <c r="AE100" i="76"/>
  <c r="Y100" i="76"/>
  <c r="V100" i="76"/>
  <c r="T100" i="76"/>
  <c r="AF100" i="76" s="1"/>
  <c r="AH99" i="76"/>
  <c r="Y99" i="76"/>
  <c r="V99" i="76"/>
  <c r="T99" i="76"/>
  <c r="AJ98" i="76"/>
  <c r="AH98" i="76"/>
  <c r="AF98" i="76"/>
  <c r="Y98" i="76"/>
  <c r="V98" i="76"/>
  <c r="T98" i="76"/>
  <c r="AE98" i="76" s="1"/>
  <c r="AJ97" i="76"/>
  <c r="AH97" i="76"/>
  <c r="AF97" i="76"/>
  <c r="AE97" i="76"/>
  <c r="Y97" i="76"/>
  <c r="V97" i="76"/>
  <c r="T97" i="76"/>
  <c r="AH96" i="76"/>
  <c r="AE96" i="76"/>
  <c r="Y96" i="76"/>
  <c r="V96" i="76"/>
  <c r="T96" i="76"/>
  <c r="AH95" i="76"/>
  <c r="Y95" i="76"/>
  <c r="V95" i="76"/>
  <c r="T95" i="76"/>
  <c r="AE95" i="76" s="1"/>
  <c r="AJ94" i="76"/>
  <c r="AH94" i="76"/>
  <c r="AF94" i="76"/>
  <c r="AE94" i="76"/>
  <c r="Y94" i="76"/>
  <c r="V94" i="76"/>
  <c r="T94" i="76"/>
  <c r="AH93" i="76"/>
  <c r="AE93" i="76"/>
  <c r="Y93" i="76"/>
  <c r="V93" i="76"/>
  <c r="T93" i="76"/>
  <c r="AH92" i="76"/>
  <c r="AF92" i="76"/>
  <c r="Y92" i="76"/>
  <c r="V92" i="76"/>
  <c r="T92" i="76"/>
  <c r="AH91" i="76"/>
  <c r="AF91" i="76"/>
  <c r="AE91" i="76"/>
  <c r="Y91" i="76"/>
  <c r="V91" i="76"/>
  <c r="T91" i="76"/>
  <c r="AJ91" i="76" s="1"/>
  <c r="AH90" i="76"/>
  <c r="Y90" i="76"/>
  <c r="V90" i="76"/>
  <c r="T90" i="76"/>
  <c r="AJ89" i="76"/>
  <c r="AH89" i="76"/>
  <c r="AF89" i="76"/>
  <c r="AE89" i="76"/>
  <c r="Y89" i="76"/>
  <c r="V89" i="76"/>
  <c r="T89" i="76"/>
  <c r="AJ88" i="76"/>
  <c r="AH88" i="76"/>
  <c r="AE88" i="76"/>
  <c r="Y88" i="76"/>
  <c r="V88" i="76"/>
  <c r="T88" i="76"/>
  <c r="AF88" i="76" s="1"/>
  <c r="AH87" i="76"/>
  <c r="Y87" i="76"/>
  <c r="V87" i="76"/>
  <c r="T87" i="76"/>
  <c r="AH86" i="76"/>
  <c r="Y86" i="76"/>
  <c r="V86" i="76"/>
  <c r="T86" i="76"/>
  <c r="AJ85" i="76"/>
  <c r="AH85" i="76"/>
  <c r="AF85" i="76"/>
  <c r="AE85" i="76"/>
  <c r="Y85" i="76"/>
  <c r="V85" i="76"/>
  <c r="T85" i="76"/>
  <c r="AH84" i="76"/>
  <c r="Y84" i="76"/>
  <c r="V84" i="76"/>
  <c r="T84" i="76"/>
  <c r="AH83" i="76"/>
  <c r="AF83" i="76"/>
  <c r="Y83" i="76"/>
  <c r="V83" i="76"/>
  <c r="T83" i="76"/>
  <c r="AE83" i="76" s="1"/>
  <c r="AJ82" i="76"/>
  <c r="AH82" i="76"/>
  <c r="AF82" i="76"/>
  <c r="AE82" i="76"/>
  <c r="Y82" i="76"/>
  <c r="V82" i="76"/>
  <c r="T82" i="76"/>
  <c r="AH81" i="76"/>
  <c r="AE81" i="76"/>
  <c r="Y81" i="76"/>
  <c r="V81" i="76"/>
  <c r="T81" i="76"/>
  <c r="AF81" i="76" s="1"/>
  <c r="AH80" i="76"/>
  <c r="AF80" i="76"/>
  <c r="Y80" i="76"/>
  <c r="V80" i="76"/>
  <c r="T80" i="76"/>
  <c r="AE80" i="76" s="1"/>
  <c r="AH79" i="76"/>
  <c r="Y79" i="76"/>
  <c r="V79" i="76"/>
  <c r="T79" i="76"/>
  <c r="AH78" i="76"/>
  <c r="AF78" i="76"/>
  <c r="AE78" i="76"/>
  <c r="Y78" i="76"/>
  <c r="V78" i="76"/>
  <c r="T78" i="76"/>
  <c r="AJ78" i="76" s="1"/>
  <c r="AJ77" i="76"/>
  <c r="AH77" i="76"/>
  <c r="AF77" i="76"/>
  <c r="AE77" i="76"/>
  <c r="Y77" i="76"/>
  <c r="V77" i="76"/>
  <c r="T77" i="76"/>
  <c r="AJ76" i="76"/>
  <c r="AH76" i="76"/>
  <c r="AF76" i="76"/>
  <c r="AE76" i="76"/>
  <c r="Y76" i="76"/>
  <c r="V76" i="76"/>
  <c r="T76" i="76"/>
  <c r="AH75" i="76"/>
  <c r="Y75" i="76"/>
  <c r="V75" i="76"/>
  <c r="T75" i="76"/>
  <c r="AJ74" i="76"/>
  <c r="AH74" i="76"/>
  <c r="AF74" i="76"/>
  <c r="Y74" i="76"/>
  <c r="V74" i="76"/>
  <c r="T74" i="76"/>
  <c r="AE74" i="76" s="1"/>
  <c r="AJ73" i="76"/>
  <c r="AH73" i="76"/>
  <c r="AF73" i="76"/>
  <c r="AE73" i="76"/>
  <c r="Y73" i="76"/>
  <c r="V73" i="76"/>
  <c r="T73" i="76"/>
  <c r="AH72" i="76"/>
  <c r="AE72" i="76"/>
  <c r="Y72" i="76"/>
  <c r="V72" i="76"/>
  <c r="T72" i="76"/>
  <c r="AJ71" i="76"/>
  <c r="AH71" i="76"/>
  <c r="AF71" i="76"/>
  <c r="Y71" i="76"/>
  <c r="V71" i="76"/>
  <c r="T71" i="76"/>
  <c r="AE71" i="76" s="1"/>
  <c r="AJ70" i="76"/>
  <c r="AH70" i="76"/>
  <c r="AF70" i="76"/>
  <c r="AE70" i="76"/>
  <c r="Y70" i="76"/>
  <c r="V70" i="76"/>
  <c r="T70" i="76"/>
  <c r="AH69" i="76"/>
  <c r="AE69" i="76"/>
  <c r="Y69" i="76"/>
  <c r="V69" i="76"/>
  <c r="T69" i="76"/>
  <c r="AF69" i="76" s="1"/>
  <c r="AH68" i="76"/>
  <c r="Y68" i="76"/>
  <c r="V68" i="76"/>
  <c r="T68" i="76"/>
  <c r="AH67" i="76"/>
  <c r="AF67" i="76"/>
  <c r="Y67" i="76"/>
  <c r="V67" i="76"/>
  <c r="T67" i="76"/>
  <c r="AJ67" i="76" s="1"/>
  <c r="AH66" i="76"/>
  <c r="AF66" i="76"/>
  <c r="Y66" i="76"/>
  <c r="V66" i="76"/>
  <c r="T66" i="76"/>
  <c r="AJ66" i="76" s="1"/>
  <c r="AH65" i="76"/>
  <c r="AF65" i="76"/>
  <c r="Y65" i="76"/>
  <c r="V65" i="76"/>
  <c r="T65" i="76"/>
  <c r="AJ65" i="76" s="1"/>
  <c r="AJ64" i="76"/>
  <c r="AH64" i="76"/>
  <c r="AF64" i="76"/>
  <c r="AE64" i="76"/>
  <c r="Y64" i="76"/>
  <c r="V64" i="76"/>
  <c r="T64" i="76"/>
  <c r="AH63" i="76"/>
  <c r="AE63" i="76"/>
  <c r="Y63" i="76"/>
  <c r="V63" i="76"/>
  <c r="T63" i="76"/>
  <c r="AH62" i="76"/>
  <c r="Y62" i="76"/>
  <c r="V62" i="76"/>
  <c r="T62" i="76"/>
  <c r="AJ61" i="76"/>
  <c r="AH61" i="76"/>
  <c r="AF61" i="76"/>
  <c r="AE61" i="76"/>
  <c r="Y61" i="76"/>
  <c r="V61" i="76"/>
  <c r="T61" i="76"/>
  <c r="AH60" i="76"/>
  <c r="AE60" i="76"/>
  <c r="Y60" i="76"/>
  <c r="V60" i="76"/>
  <c r="T60" i="76"/>
  <c r="AJ59" i="76"/>
  <c r="AH59" i="76"/>
  <c r="AF59" i="76"/>
  <c r="Y59" i="76"/>
  <c r="V59" i="76"/>
  <c r="T59" i="76"/>
  <c r="AE59" i="76" s="1"/>
  <c r="AJ58" i="76"/>
  <c r="AH58" i="76"/>
  <c r="AF58" i="76"/>
  <c r="AE58" i="76"/>
  <c r="Y58" i="76"/>
  <c r="V58" i="76"/>
  <c r="T58" i="76"/>
  <c r="AJ57" i="76"/>
  <c r="AH57" i="76"/>
  <c r="Y57" i="76"/>
  <c r="V57" i="76"/>
  <c r="T57" i="76"/>
  <c r="AJ56" i="76"/>
  <c r="AH56" i="76"/>
  <c r="AF56" i="76"/>
  <c r="Y56" i="76"/>
  <c r="V56" i="76"/>
  <c r="T56" i="76"/>
  <c r="AE56" i="76" s="1"/>
  <c r="AH55" i="76"/>
  <c r="Y55" i="76"/>
  <c r="V55" i="76"/>
  <c r="T55" i="76"/>
  <c r="AJ55" i="76" s="1"/>
  <c r="AH54" i="76"/>
  <c r="AE54" i="76"/>
  <c r="Y54" i="76"/>
  <c r="V54" i="76"/>
  <c r="T54" i="76"/>
  <c r="AJ54" i="76" s="1"/>
  <c r="AH53" i="76"/>
  <c r="Y53" i="76"/>
  <c r="V53" i="76"/>
  <c r="T53" i="76"/>
  <c r="AJ52" i="76"/>
  <c r="AH52" i="76"/>
  <c r="AF52" i="76"/>
  <c r="AE52" i="76"/>
  <c r="Y52" i="76"/>
  <c r="V52" i="76"/>
  <c r="T52" i="76"/>
  <c r="AH51" i="76"/>
  <c r="Y51" i="76"/>
  <c r="V51" i="76"/>
  <c r="T51" i="76"/>
  <c r="AH50" i="76"/>
  <c r="AF50" i="76"/>
  <c r="Y50" i="76"/>
  <c r="V50" i="76"/>
  <c r="T50" i="76"/>
  <c r="AJ50" i="76" s="1"/>
  <c r="AJ49" i="76"/>
  <c r="AH49" i="76"/>
  <c r="AF49" i="76"/>
  <c r="AE49" i="76"/>
  <c r="Y49" i="76"/>
  <c r="V49" i="76"/>
  <c r="T49" i="76"/>
  <c r="AH48" i="76"/>
  <c r="AF48" i="76"/>
  <c r="AE48" i="76"/>
  <c r="Y48" i="76"/>
  <c r="V48" i="76"/>
  <c r="T48" i="76"/>
  <c r="AJ48" i="76" s="1"/>
  <c r="AH47" i="76"/>
  <c r="Y47" i="76"/>
  <c r="V47" i="76"/>
  <c r="T47" i="76"/>
  <c r="AJ47" i="76" s="1"/>
  <c r="AJ46" i="76"/>
  <c r="AH46" i="76"/>
  <c r="AF46" i="76"/>
  <c r="Y46" i="76"/>
  <c r="V46" i="76"/>
  <c r="T46" i="76"/>
  <c r="AE46" i="76" s="1"/>
  <c r="AJ45" i="76"/>
  <c r="AH45" i="76"/>
  <c r="AE45" i="76"/>
  <c r="Y45" i="76"/>
  <c r="V45" i="76"/>
  <c r="T45" i="76"/>
  <c r="AF45" i="76" s="1"/>
  <c r="AH44" i="76"/>
  <c r="Y44" i="76"/>
  <c r="V44" i="76"/>
  <c r="T44" i="76"/>
  <c r="AH43" i="76"/>
  <c r="Y43" i="76"/>
  <c r="V43" i="76"/>
  <c r="T43" i="76"/>
  <c r="AE43" i="76" s="1"/>
  <c r="AH42" i="76"/>
  <c r="AF42" i="76"/>
  <c r="AE42" i="76"/>
  <c r="Y42" i="76"/>
  <c r="V42" i="76"/>
  <c r="T42" i="76"/>
  <c r="AJ42" i="76" s="1"/>
  <c r="AH41" i="76"/>
  <c r="AF41" i="76"/>
  <c r="AE41" i="76"/>
  <c r="Y41" i="76"/>
  <c r="V41" i="76"/>
  <c r="T41" i="76"/>
  <c r="AJ41" i="76" s="1"/>
  <c r="AJ40" i="76"/>
  <c r="AH40" i="76"/>
  <c r="AF40" i="76"/>
  <c r="AE40" i="76"/>
  <c r="Y40" i="76"/>
  <c r="V40" i="76"/>
  <c r="T40" i="76"/>
  <c r="AH39" i="76"/>
  <c r="Y39" i="76"/>
  <c r="V39" i="76"/>
  <c r="T39" i="76"/>
  <c r="AE39" i="76" s="1"/>
  <c r="AH38" i="76"/>
  <c r="Y38" i="76"/>
  <c r="V38" i="76"/>
  <c r="T38" i="76"/>
  <c r="AJ37" i="76"/>
  <c r="AH37" i="76"/>
  <c r="AF37" i="76"/>
  <c r="AE37" i="76"/>
  <c r="Y37" i="76"/>
  <c r="V37" i="76"/>
  <c r="T37" i="76"/>
  <c r="AH36" i="76"/>
  <c r="AF36" i="76"/>
  <c r="AE36" i="76"/>
  <c r="Y36" i="76"/>
  <c r="V36" i="76"/>
  <c r="T36" i="76"/>
  <c r="AJ36" i="76" s="1"/>
  <c r="AH35" i="76"/>
  <c r="AE35" i="76"/>
  <c r="Y35" i="76"/>
  <c r="V35" i="76"/>
  <c r="T35" i="76"/>
  <c r="AF35" i="76" s="1"/>
  <c r="AJ34" i="76"/>
  <c r="AH34" i="76"/>
  <c r="AF34" i="76"/>
  <c r="Y34" i="76"/>
  <c r="V34" i="76"/>
  <c r="T34" i="76"/>
  <c r="AE34" i="76" s="1"/>
  <c r="AH33" i="76"/>
  <c r="Y33" i="76"/>
  <c r="V33" i="76"/>
  <c r="T33" i="76"/>
  <c r="AF33" i="76" s="1"/>
  <c r="AH32" i="76"/>
  <c r="AF32" i="76"/>
  <c r="Y32" i="76"/>
  <c r="V32" i="76"/>
  <c r="T32" i="76"/>
  <c r="AE32" i="76" s="1"/>
  <c r="AH31" i="76"/>
  <c r="Y31" i="76"/>
  <c r="V31" i="76"/>
  <c r="T31" i="76"/>
  <c r="AJ31" i="76" s="1"/>
  <c r="AJ30" i="76"/>
  <c r="AH30" i="76"/>
  <c r="AF30" i="76"/>
  <c r="AE30" i="76"/>
  <c r="Y30" i="76"/>
  <c r="V30" i="76"/>
  <c r="T30" i="76"/>
  <c r="AH29" i="76"/>
  <c r="AE29" i="76"/>
  <c r="Y29" i="76"/>
  <c r="V29" i="76"/>
  <c r="T29" i="76"/>
  <c r="AJ29" i="76" s="1"/>
  <c r="AH28" i="76"/>
  <c r="AF28" i="76"/>
  <c r="Y28" i="76"/>
  <c r="V28" i="76"/>
  <c r="T28" i="76"/>
  <c r="AJ28" i="76" s="1"/>
  <c r="AH27" i="76"/>
  <c r="Y27" i="76"/>
  <c r="V27" i="76"/>
  <c r="T27" i="76"/>
  <c r="AJ27" i="76" s="1"/>
  <c r="AH26" i="76"/>
  <c r="Y26" i="76"/>
  <c r="V26" i="76"/>
  <c r="T26" i="76"/>
  <c r="AJ26" i="76" s="1"/>
  <c r="AH25" i="76"/>
  <c r="AE25" i="76"/>
  <c r="Y25" i="76"/>
  <c r="V25" i="76"/>
  <c r="T25" i="76"/>
  <c r="AJ25" i="76" s="1"/>
  <c r="AH24" i="76"/>
  <c r="Y24" i="76"/>
  <c r="V24" i="76"/>
  <c r="T24" i="76"/>
  <c r="AJ24" i="76" s="1"/>
  <c r="AH23" i="76"/>
  <c r="Y23" i="76"/>
  <c r="V23" i="76"/>
  <c r="T23" i="76"/>
  <c r="AJ23" i="76" s="1"/>
  <c r="AH22" i="76"/>
  <c r="Y22" i="76"/>
  <c r="V22" i="76"/>
  <c r="T22" i="76"/>
  <c r="AF22" i="76" s="1"/>
  <c r="AH21" i="76"/>
  <c r="Y21" i="76"/>
  <c r="V21" i="76"/>
  <c r="T21" i="76"/>
  <c r="AF21" i="76" s="1"/>
  <c r="AJ20" i="76"/>
  <c r="AH20" i="76"/>
  <c r="Y20" i="76"/>
  <c r="V20" i="76"/>
  <c r="T20" i="76"/>
  <c r="AF20" i="76" s="1"/>
  <c r="AH19" i="76"/>
  <c r="Y19" i="76"/>
  <c r="V19" i="76"/>
  <c r="T19" i="76"/>
  <c r="AF19" i="76" s="1"/>
  <c r="AH18" i="76"/>
  <c r="Y18" i="76"/>
  <c r="V18" i="76"/>
  <c r="T18" i="76"/>
  <c r="AH17" i="76"/>
  <c r="Y17" i="76"/>
  <c r="V17" i="76"/>
  <c r="T17" i="76"/>
  <c r="AH16" i="76"/>
  <c r="Y16" i="76"/>
  <c r="V16" i="76"/>
  <c r="T16" i="76"/>
  <c r="AE16" i="76" s="1"/>
  <c r="AH15" i="76"/>
  <c r="Y15" i="76"/>
  <c r="V15" i="76"/>
  <c r="T15" i="76"/>
  <c r="AE15" i="76" s="1"/>
  <c r="AH14" i="76"/>
  <c r="AF14" i="76"/>
  <c r="AE14" i="76"/>
  <c r="Y14" i="76"/>
  <c r="V14" i="76"/>
  <c r="T14" i="76"/>
  <c r="AJ14" i="76" s="1"/>
  <c r="AH13" i="76"/>
  <c r="AF13" i="76"/>
  <c r="AE13" i="76"/>
  <c r="Y13" i="76"/>
  <c r="V13" i="76"/>
  <c r="T13" i="76"/>
  <c r="AJ13" i="76" s="1"/>
  <c r="AH12" i="76"/>
  <c r="Y12" i="76"/>
  <c r="V12" i="76"/>
  <c r="T12" i="76"/>
  <c r="AJ12" i="76" s="1"/>
  <c r="A12" i="76"/>
  <c r="AH11" i="76"/>
  <c r="Y11" i="76"/>
  <c r="V11" i="76"/>
  <c r="T11" i="76"/>
  <c r="AJ11" i="76" s="1"/>
  <c r="AJ10" i="76"/>
  <c r="AH10" i="76"/>
  <c r="AE10" i="76"/>
  <c r="Y10" i="76"/>
  <c r="V10" i="76"/>
  <c r="T10" i="76"/>
  <c r="AF10" i="76" s="1"/>
  <c r="A10" i="76"/>
  <c r="W47" i="76" s="1"/>
  <c r="AH9" i="76"/>
  <c r="Y9" i="76"/>
  <c r="V9" i="76"/>
  <c r="T9" i="76"/>
  <c r="AJ9" i="76" s="1"/>
  <c r="AH8" i="76"/>
  <c r="Y8" i="76"/>
  <c r="V8" i="76"/>
  <c r="T8" i="76"/>
  <c r="AJ8" i="76" s="1"/>
  <c r="AH7" i="76"/>
  <c r="Y7" i="76"/>
  <c r="V7" i="76"/>
  <c r="T7" i="76"/>
  <c r="AJ7" i="76" s="1"/>
  <c r="AH6" i="76"/>
  <c r="Y6" i="76"/>
  <c r="V6" i="76"/>
  <c r="T6" i="76"/>
  <c r="AH5" i="76"/>
  <c r="Y5" i="76"/>
  <c r="V5" i="76"/>
  <c r="T5" i="76"/>
  <c r="AF5" i="76" s="1"/>
  <c r="F1" i="76"/>
  <c r="O119" i="1"/>
  <c r="A8" i="76" s="1"/>
  <c r="I16" i="68" s="1"/>
  <c r="AK98" i="76" l="1"/>
  <c r="AK46" i="76"/>
  <c r="AK100" i="76"/>
  <c r="AK88" i="76"/>
  <c r="AO76" i="76"/>
  <c r="AO41" i="76"/>
  <c r="AK34" i="76"/>
  <c r="AK23" i="76"/>
  <c r="AK49" i="76"/>
  <c r="AK103" i="76"/>
  <c r="AO80" i="76"/>
  <c r="AK70" i="76"/>
  <c r="AO46" i="76"/>
  <c r="AO83" i="76"/>
  <c r="AO89" i="76"/>
  <c r="AO34" i="76"/>
  <c r="AO77" i="76"/>
  <c r="AK89" i="76"/>
  <c r="AO14" i="76"/>
  <c r="AO40" i="76"/>
  <c r="AO82" i="76"/>
  <c r="AK52" i="76"/>
  <c r="AK58" i="76"/>
  <c r="AO37" i="76"/>
  <c r="AK61" i="76"/>
  <c r="AK106" i="76"/>
  <c r="A18" i="76"/>
  <c r="N16" i="68" s="1"/>
  <c r="D17" i="2" s="1"/>
  <c r="A20" i="76"/>
  <c r="O16" i="68" s="1"/>
  <c r="R16" i="68" s="1"/>
  <c r="X47" i="76"/>
  <c r="AB47" i="76" s="1"/>
  <c r="AD47" i="76" s="1"/>
  <c r="AO35" i="76"/>
  <c r="AO74" i="76"/>
  <c r="AO101" i="76"/>
  <c r="AO36" i="76"/>
  <c r="AO13" i="76"/>
  <c r="W24" i="76"/>
  <c r="X24" i="76" s="1"/>
  <c r="AB24" i="76" s="1"/>
  <c r="AD24" i="76" s="1"/>
  <c r="AE5" i="76"/>
  <c r="W7" i="76"/>
  <c r="X7" i="76" s="1"/>
  <c r="AA7" i="76" s="1"/>
  <c r="AC7" i="76" s="1"/>
  <c r="AP7" i="76" s="1"/>
  <c r="W23" i="76"/>
  <c r="X23" i="76" s="1"/>
  <c r="AB23" i="76" s="1"/>
  <c r="AD23" i="76" s="1"/>
  <c r="AO5" i="76"/>
  <c r="U6" i="76"/>
  <c r="U7" i="76"/>
  <c r="U8" i="76"/>
  <c r="AJ19" i="76"/>
  <c r="AK19" i="76" s="1"/>
  <c r="W22" i="76"/>
  <c r="X22" i="76" s="1"/>
  <c r="AB22" i="76" s="1"/>
  <c r="AD22" i="76" s="1"/>
  <c r="AE23" i="76"/>
  <c r="AE24" i="76"/>
  <c r="AF25" i="76"/>
  <c r="AO25" i="76" s="1"/>
  <c r="W42" i="76"/>
  <c r="X42" i="76" s="1"/>
  <c r="AA42" i="76" s="1"/>
  <c r="AC42" i="76" s="1"/>
  <c r="AP42" i="76" s="1"/>
  <c r="AE9" i="76"/>
  <c r="AF16" i="76"/>
  <c r="AO16" i="76" s="1"/>
  <c r="AF23" i="76"/>
  <c r="AF24" i="76"/>
  <c r="AE22" i="76"/>
  <c r="AO22" i="76" s="1"/>
  <c r="W12" i="76"/>
  <c r="X12" i="76" s="1"/>
  <c r="AA12" i="76" s="1"/>
  <c r="AC12" i="76" s="1"/>
  <c r="AP12" i="76" s="1"/>
  <c r="W21" i="76"/>
  <c r="X21" i="76" s="1"/>
  <c r="AB21" i="76" s="1"/>
  <c r="AD21" i="76" s="1"/>
  <c r="AE7" i="76"/>
  <c r="AE8" i="76"/>
  <c r="AF7" i="76"/>
  <c r="AF8" i="76"/>
  <c r="AO8" i="76" s="1"/>
  <c r="W11" i="76"/>
  <c r="X11" i="76" s="1"/>
  <c r="AB11" i="76" s="1"/>
  <c r="AD11" i="76" s="1"/>
  <c r="U20" i="76"/>
  <c r="AE12" i="76"/>
  <c r="AE21" i="76"/>
  <c r="AO21" i="76" s="1"/>
  <c r="AJ22" i="76"/>
  <c r="AK22" i="76" s="1"/>
  <c r="W34" i="76"/>
  <c r="X34" i="76" s="1"/>
  <c r="AB34" i="76" s="1"/>
  <c r="AD34" i="76" s="1"/>
  <c r="W70" i="76"/>
  <c r="X70" i="76" s="1"/>
  <c r="AE6" i="76"/>
  <c r="AO10" i="76"/>
  <c r="AE11" i="76"/>
  <c r="AF12" i="76"/>
  <c r="AF15" i="76"/>
  <c r="AO15" i="76" s="1"/>
  <c r="U19" i="76"/>
  <c r="W20" i="76"/>
  <c r="X20" i="76" s="1"/>
  <c r="AB20" i="76" s="1"/>
  <c r="AD20" i="76" s="1"/>
  <c r="U31" i="76"/>
  <c r="AF11" i="76"/>
  <c r="AJ21" i="76"/>
  <c r="AK21" i="76" s="1"/>
  <c r="AF26" i="76"/>
  <c r="U57" i="76"/>
  <c r="W19" i="76"/>
  <c r="X19" i="76" s="1"/>
  <c r="AA19" i="76" s="1"/>
  <c r="AC19" i="76" s="1"/>
  <c r="AP19" i="76" s="1"/>
  <c r="O6" i="77"/>
  <c r="N107" i="77"/>
  <c r="O107" i="77" s="1"/>
  <c r="N74" i="77"/>
  <c r="O74" i="77" s="1"/>
  <c r="N96" i="77"/>
  <c r="O96" i="77" s="1"/>
  <c r="N48" i="77"/>
  <c r="O48" i="77" s="1"/>
  <c r="N8" i="77"/>
  <c r="O8" i="77" s="1"/>
  <c r="N16" i="77"/>
  <c r="O16" i="77" s="1"/>
  <c r="N18" i="77"/>
  <c r="O18" i="77" s="1"/>
  <c r="N24" i="77"/>
  <c r="O24" i="77" s="1"/>
  <c r="N26" i="77"/>
  <c r="O26" i="77" s="1"/>
  <c r="N32" i="77"/>
  <c r="O32" i="77" s="1"/>
  <c r="N34" i="77"/>
  <c r="O34" i="77" s="1"/>
  <c r="N36" i="77"/>
  <c r="O36" i="77" s="1"/>
  <c r="N41" i="77"/>
  <c r="O41" i="77" s="1"/>
  <c r="N49" i="77"/>
  <c r="O49" i="77" s="1"/>
  <c r="N51" i="77"/>
  <c r="O51" i="77" s="1"/>
  <c r="N59" i="77"/>
  <c r="O59" i="77" s="1"/>
  <c r="N63" i="77"/>
  <c r="O63" i="77" s="1"/>
  <c r="N65" i="77"/>
  <c r="O65" i="77" s="1"/>
  <c r="N69" i="77"/>
  <c r="O69" i="77" s="1"/>
  <c r="N71" i="77"/>
  <c r="O71" i="77" s="1"/>
  <c r="N72" i="77"/>
  <c r="O72" i="77" s="1"/>
  <c r="N78" i="77"/>
  <c r="O78" i="77" s="1"/>
  <c r="N80" i="77"/>
  <c r="O80" i="77" s="1"/>
  <c r="N82" i="77"/>
  <c r="O82" i="77" s="1"/>
  <c r="N87" i="77"/>
  <c r="O87" i="77" s="1"/>
  <c r="N89" i="77"/>
  <c r="O89" i="77" s="1"/>
  <c r="N91" i="77"/>
  <c r="O91" i="77" s="1"/>
  <c r="N95" i="77"/>
  <c r="O95" i="77" s="1"/>
  <c r="N97" i="77"/>
  <c r="O97" i="77" s="1"/>
  <c r="N104" i="77"/>
  <c r="O104" i="77" s="1"/>
  <c r="N106" i="77"/>
  <c r="O106" i="77" s="1"/>
  <c r="N109" i="77"/>
  <c r="O109" i="77" s="1"/>
  <c r="N113" i="77"/>
  <c r="O113" i="77" s="1"/>
  <c r="N115" i="77"/>
  <c r="O115" i="77" s="1"/>
  <c r="N117" i="77"/>
  <c r="O117" i="77" s="1"/>
  <c r="N101" i="77"/>
  <c r="O101" i="77" s="1"/>
  <c r="N92" i="77"/>
  <c r="O92" i="77" s="1"/>
  <c r="N73" i="77"/>
  <c r="O73" i="77" s="1"/>
  <c r="N66" i="77"/>
  <c r="O66" i="77" s="1"/>
  <c r="N56" i="77"/>
  <c r="O56" i="77" s="1"/>
  <c r="N53" i="77"/>
  <c r="O53" i="77" s="1"/>
  <c r="N37" i="77"/>
  <c r="O37" i="77" s="1"/>
  <c r="N29" i="77"/>
  <c r="O29" i="77" s="1"/>
  <c r="N21" i="77"/>
  <c r="O21" i="77" s="1"/>
  <c r="N13" i="77"/>
  <c r="O13" i="77" s="1"/>
  <c r="N3" i="77"/>
  <c r="O3" i="77" s="1"/>
  <c r="N116" i="77"/>
  <c r="O116" i="77" s="1"/>
  <c r="N108" i="77"/>
  <c r="O108" i="77" s="1"/>
  <c r="N98" i="77"/>
  <c r="O98" i="77" s="1"/>
  <c r="N90" i="77"/>
  <c r="O90" i="77" s="1"/>
  <c r="N81" i="77"/>
  <c r="O81" i="77" s="1"/>
  <c r="N64" i="77"/>
  <c r="O64" i="77" s="1"/>
  <c r="N50" i="77"/>
  <c r="O50" i="77" s="1"/>
  <c r="N12" i="77"/>
  <c r="O12" i="77" s="1"/>
  <c r="N14" i="77"/>
  <c r="O14" i="77" s="1"/>
  <c r="N28" i="77"/>
  <c r="O28" i="77" s="1"/>
  <c r="N105" i="77"/>
  <c r="O105" i="77" s="1"/>
  <c r="N88" i="77"/>
  <c r="O88" i="77" s="1"/>
  <c r="N70" i="77"/>
  <c r="O70" i="77" s="1"/>
  <c r="N62" i="77"/>
  <c r="O62" i="77" s="1"/>
  <c r="N61" i="77"/>
  <c r="O61" i="77" s="1"/>
  <c r="N46" i="77"/>
  <c r="O46" i="77" s="1"/>
  <c r="N45" i="77"/>
  <c r="O45" i="77" s="1"/>
  <c r="N44" i="77"/>
  <c r="O44" i="77" s="1"/>
  <c r="N42" i="77"/>
  <c r="O42" i="77" s="1"/>
  <c r="N33" i="77"/>
  <c r="O33" i="77" s="1"/>
  <c r="N25" i="77"/>
  <c r="O25" i="77" s="1"/>
  <c r="N17" i="77"/>
  <c r="O17" i="77" s="1"/>
  <c r="N9" i="77"/>
  <c r="O9" i="77" s="1"/>
  <c r="N10" i="77"/>
  <c r="O10" i="77" s="1"/>
  <c r="O20" i="77"/>
  <c r="N118" i="77"/>
  <c r="O118" i="77" s="1"/>
  <c r="N114" i="77"/>
  <c r="O114" i="77" s="1"/>
  <c r="N110" i="77"/>
  <c r="O110" i="77" s="1"/>
  <c r="O119" i="77"/>
  <c r="O111" i="77"/>
  <c r="N2" i="77"/>
  <c r="O2" i="77" s="1"/>
  <c r="AO94" i="76"/>
  <c r="AO81" i="76"/>
  <c r="AO48" i="76"/>
  <c r="AO56" i="76"/>
  <c r="AO104" i="76"/>
  <c r="AO110" i="76"/>
  <c r="AK31" i="76"/>
  <c r="AK29" i="76"/>
  <c r="AK13" i="76"/>
  <c r="AK25" i="76"/>
  <c r="AK9" i="76"/>
  <c r="AO32" i="76"/>
  <c r="AF18" i="76"/>
  <c r="AE18" i="76"/>
  <c r="AO18" i="76" s="1"/>
  <c r="U18" i="76"/>
  <c r="AJ18" i="76"/>
  <c r="AK18" i="76" s="1"/>
  <c r="AK27" i="76"/>
  <c r="AF17" i="76"/>
  <c r="AE17" i="76"/>
  <c r="AJ17" i="76"/>
  <c r="AK17" i="76" s="1"/>
  <c r="U17" i="76"/>
  <c r="AK24" i="76"/>
  <c r="AA47" i="76"/>
  <c r="AC47" i="76" s="1"/>
  <c r="AP47" i="76" s="1"/>
  <c r="AK47" i="76"/>
  <c r="AK20" i="76"/>
  <c r="AK10" i="76"/>
  <c r="A14" i="76"/>
  <c r="AK30" i="76"/>
  <c r="AK14" i="76"/>
  <c r="AK26" i="76"/>
  <c r="AO42" i="76"/>
  <c r="U15" i="76"/>
  <c r="U16" i="76"/>
  <c r="W31" i="76"/>
  <c r="X31" i="76" s="1"/>
  <c r="AJ33" i="76"/>
  <c r="U36" i="76"/>
  <c r="AJ38" i="76"/>
  <c r="AK38" i="76" s="1"/>
  <c r="AE38" i="76"/>
  <c r="U40" i="76"/>
  <c r="AK41" i="76"/>
  <c r="AF44" i="76"/>
  <c r="AE44" i="76"/>
  <c r="AO44" i="76"/>
  <c r="AJ53" i="76"/>
  <c r="AK53" i="76" s="1"/>
  <c r="AF53" i="76"/>
  <c r="AE53" i="76"/>
  <c r="AK59" i="76"/>
  <c r="AF9" i="76"/>
  <c r="AO9" i="76" s="1"/>
  <c r="W103" i="76"/>
  <c r="X103" i="76" s="1"/>
  <c r="U101" i="76"/>
  <c r="W91" i="76"/>
  <c r="X91" i="76" s="1"/>
  <c r="U89" i="76"/>
  <c r="W79" i="76"/>
  <c r="X79" i="76" s="1"/>
  <c r="U77" i="76"/>
  <c r="W67" i="76"/>
  <c r="X67" i="76" s="1"/>
  <c r="U65" i="76"/>
  <c r="W55" i="76"/>
  <c r="X55" i="76" s="1"/>
  <c r="U53" i="76"/>
  <c r="W104" i="76"/>
  <c r="X104" i="76" s="1"/>
  <c r="U102" i="76"/>
  <c r="W92" i="76"/>
  <c r="X92" i="76" s="1"/>
  <c r="U90" i="76"/>
  <c r="W80" i="76"/>
  <c r="X80" i="76" s="1"/>
  <c r="U78" i="76"/>
  <c r="W68" i="76"/>
  <c r="X68" i="76" s="1"/>
  <c r="U66" i="76"/>
  <c r="W105" i="76"/>
  <c r="X105" i="76" s="1"/>
  <c r="U103" i="76"/>
  <c r="W93" i="76"/>
  <c r="X93" i="76" s="1"/>
  <c r="U91" i="76"/>
  <c r="W106" i="76"/>
  <c r="X106" i="76" s="1"/>
  <c r="U104" i="76"/>
  <c r="W94" i="76"/>
  <c r="X94" i="76" s="1"/>
  <c r="U92" i="76"/>
  <c r="W107" i="76"/>
  <c r="X107" i="76" s="1"/>
  <c r="U105" i="76"/>
  <c r="W108" i="76"/>
  <c r="X108" i="76" s="1"/>
  <c r="U106" i="76"/>
  <c r="W109" i="76"/>
  <c r="X109" i="76" s="1"/>
  <c r="U107" i="76"/>
  <c r="W97" i="76"/>
  <c r="X97" i="76" s="1"/>
  <c r="U95" i="76"/>
  <c r="W85" i="76"/>
  <c r="X85" i="76" s="1"/>
  <c r="U83" i="76"/>
  <c r="W73" i="76"/>
  <c r="X73" i="76" s="1"/>
  <c r="U71" i="76"/>
  <c r="W61" i="76"/>
  <c r="X61" i="76" s="1"/>
  <c r="U59" i="76"/>
  <c r="W110" i="76"/>
  <c r="X110" i="76" s="1"/>
  <c r="U108" i="76"/>
  <c r="U109" i="76"/>
  <c r="U110" i="76"/>
  <c r="W100" i="76"/>
  <c r="X100" i="76" s="1"/>
  <c r="U98" i="76"/>
  <c r="W88" i="76"/>
  <c r="X88" i="76" s="1"/>
  <c r="U86" i="76"/>
  <c r="W76" i="76"/>
  <c r="X76" i="76" s="1"/>
  <c r="U74" i="76"/>
  <c r="W64" i="76"/>
  <c r="X64" i="76" s="1"/>
  <c r="U62" i="76"/>
  <c r="U99" i="76"/>
  <c r="U81" i="76"/>
  <c r="W74" i="76"/>
  <c r="X74" i="76" s="1"/>
  <c r="U72" i="76"/>
  <c r="W65" i="76"/>
  <c r="X65" i="76" s="1"/>
  <c r="U60" i="76"/>
  <c r="W48" i="76"/>
  <c r="X48" i="76" s="1"/>
  <c r="U46" i="76"/>
  <c r="U97" i="76"/>
  <c r="U93" i="76"/>
  <c r="U85" i="76"/>
  <c r="W78" i="76"/>
  <c r="X78" i="76" s="1"/>
  <c r="U67" i="76"/>
  <c r="U58" i="76"/>
  <c r="W56" i="76"/>
  <c r="X56" i="76" s="1"/>
  <c r="W49" i="76"/>
  <c r="X49" i="76" s="1"/>
  <c r="U47" i="76"/>
  <c r="W37" i="76"/>
  <c r="X37" i="76" s="1"/>
  <c r="U35" i="76"/>
  <c r="W54" i="76"/>
  <c r="X54" i="76" s="1"/>
  <c r="W50" i="76"/>
  <c r="X50" i="76" s="1"/>
  <c r="U48" i="76"/>
  <c r="W96" i="76"/>
  <c r="X96" i="76" s="1"/>
  <c r="W89" i="76"/>
  <c r="X89" i="76" s="1"/>
  <c r="W87" i="76"/>
  <c r="X87" i="76" s="1"/>
  <c r="U76" i="76"/>
  <c r="W71" i="76"/>
  <c r="X71" i="76" s="1"/>
  <c r="W69" i="76"/>
  <c r="X69" i="76" s="1"/>
  <c r="W63" i="76"/>
  <c r="X63" i="76" s="1"/>
  <c r="U56" i="76"/>
  <c r="W51" i="76"/>
  <c r="X51" i="76" s="1"/>
  <c r="U49" i="76"/>
  <c r="W39" i="76"/>
  <c r="X39" i="76" s="1"/>
  <c r="U37" i="76"/>
  <c r="W102" i="76"/>
  <c r="X102" i="76" s="1"/>
  <c r="W82" i="76"/>
  <c r="X82" i="76" s="1"/>
  <c r="U80" i="76"/>
  <c r="U54" i="76"/>
  <c r="W52" i="76"/>
  <c r="X52" i="76" s="1"/>
  <c r="U50" i="76"/>
  <c r="W40" i="76"/>
  <c r="X40" i="76" s="1"/>
  <c r="U38" i="76"/>
  <c r="U96" i="76"/>
  <c r="U87" i="76"/>
  <c r="W84" i="76"/>
  <c r="X84" i="76" s="1"/>
  <c r="U69" i="76"/>
  <c r="U63" i="76"/>
  <c r="U61" i="76"/>
  <c r="W59" i="76"/>
  <c r="X59" i="76" s="1"/>
  <c r="U51" i="76"/>
  <c r="W95" i="76"/>
  <c r="X95" i="76" s="1"/>
  <c r="U82" i="76"/>
  <c r="U73" i="76"/>
  <c r="W66" i="76"/>
  <c r="X66" i="76" s="1"/>
  <c r="W101" i="76"/>
  <c r="X101" i="76" s="1"/>
  <c r="W86" i="76"/>
  <c r="X86" i="76" s="1"/>
  <c r="U84" i="76"/>
  <c r="W77" i="76"/>
  <c r="X77" i="76" s="1"/>
  <c r="W57" i="76"/>
  <c r="X57" i="76" s="1"/>
  <c r="W43" i="76"/>
  <c r="X43" i="76" s="1"/>
  <c r="U41" i="76"/>
  <c r="U79" i="76"/>
  <c r="W75" i="76"/>
  <c r="X75" i="76" s="1"/>
  <c r="U64" i="76"/>
  <c r="U55" i="76"/>
  <c r="U13" i="76"/>
  <c r="U14" i="76"/>
  <c r="AJ15" i="76"/>
  <c r="AJ16" i="76"/>
  <c r="W17" i="76"/>
  <c r="X17" i="76" s="1"/>
  <c r="W18" i="76"/>
  <c r="X18" i="76" s="1"/>
  <c r="AE28" i="76"/>
  <c r="AO28" i="76" s="1"/>
  <c r="AF29" i="76"/>
  <c r="AO29" i="76" s="1"/>
  <c r="U33" i="76"/>
  <c r="AK36" i="76"/>
  <c r="U43" i="76"/>
  <c r="U44" i="76"/>
  <c r="AK48" i="76"/>
  <c r="U52" i="76"/>
  <c r="AK66" i="76"/>
  <c r="AF75" i="76"/>
  <c r="AE75" i="76"/>
  <c r="AJ75" i="76"/>
  <c r="U11" i="76"/>
  <c r="U12" i="76"/>
  <c r="W15" i="76"/>
  <c r="X15" i="76" s="1"/>
  <c r="W16" i="76"/>
  <c r="X16" i="76" s="1"/>
  <c r="AE27" i="76"/>
  <c r="U30" i="76"/>
  <c r="AJ35" i="76"/>
  <c r="AK35" i="76" s="1"/>
  <c r="W36" i="76"/>
  <c r="X36" i="76" s="1"/>
  <c r="W38" i="76"/>
  <c r="X38" i="76" s="1"/>
  <c r="U45" i="76"/>
  <c r="AK45" i="76"/>
  <c r="W53" i="76"/>
  <c r="X53" i="76" s="1"/>
  <c r="AK57" i="76"/>
  <c r="AE62" i="76"/>
  <c r="AJ62" i="76"/>
  <c r="AK62" i="76" s="1"/>
  <c r="AF62" i="76"/>
  <c r="AK71" i="76"/>
  <c r="U75" i="76"/>
  <c r="AJ79" i="76"/>
  <c r="AK79" i="76" s="1"/>
  <c r="AF79" i="76"/>
  <c r="AE79" i="76"/>
  <c r="AO79" i="76" s="1"/>
  <c r="AO88" i="76"/>
  <c r="AJ90" i="76"/>
  <c r="AF90" i="76"/>
  <c r="AE90" i="76"/>
  <c r="U94" i="76"/>
  <c r="AF6" i="76"/>
  <c r="U9" i="76"/>
  <c r="U10" i="76"/>
  <c r="W13" i="76"/>
  <c r="X13" i="76" s="1"/>
  <c r="W14" i="76"/>
  <c r="X14" i="76" s="1"/>
  <c r="AE26" i="76"/>
  <c r="AF27" i="76"/>
  <c r="U29" i="76"/>
  <c r="W33" i="76"/>
  <c r="X33" i="76" s="1"/>
  <c r="W44" i="76"/>
  <c r="X44" i="76" s="1"/>
  <c r="AE68" i="76"/>
  <c r="AJ68" i="76"/>
  <c r="AK68" i="76" s="1"/>
  <c r="AF68" i="76"/>
  <c r="W99" i="76"/>
  <c r="X99" i="76" s="1"/>
  <c r="AO106" i="76"/>
  <c r="AJ51" i="76"/>
  <c r="AK51" i="76" s="1"/>
  <c r="AF51" i="76"/>
  <c r="U28" i="76"/>
  <c r="W30" i="76"/>
  <c r="X30" i="76" s="1"/>
  <c r="AJ39" i="76"/>
  <c r="AF39" i="76"/>
  <c r="AO39" i="76" s="1"/>
  <c r="W45" i="76"/>
  <c r="X45" i="76" s="1"/>
  <c r="W62" i="76"/>
  <c r="X62" i="76" s="1"/>
  <c r="U68" i="76"/>
  <c r="W90" i="76"/>
  <c r="X90" i="76" s="1"/>
  <c r="AK91" i="76"/>
  <c r="AE86" i="76"/>
  <c r="AJ86" i="76"/>
  <c r="AK86" i="76" s="1"/>
  <c r="AF86" i="76"/>
  <c r="W9" i="76"/>
  <c r="X9" i="76" s="1"/>
  <c r="W10" i="76"/>
  <c r="X10" i="76" s="1"/>
  <c r="AK11" i="76"/>
  <c r="AK12" i="76"/>
  <c r="U27" i="76"/>
  <c r="W29" i="76"/>
  <c r="X29" i="76" s="1"/>
  <c r="AE31" i="76"/>
  <c r="AJ32" i="76"/>
  <c r="AK32" i="76" s="1"/>
  <c r="U39" i="76"/>
  <c r="AF43" i="76"/>
  <c r="AO43" i="76" s="1"/>
  <c r="AO45" i="76"/>
  <c r="AK50" i="76"/>
  <c r="AE51" i="76"/>
  <c r="AO52" i="76"/>
  <c r="AK55" i="76"/>
  <c r="AK64" i="76"/>
  <c r="W83" i="76"/>
  <c r="X83" i="76" s="1"/>
  <c r="U88" i="76"/>
  <c r="AF55" i="76"/>
  <c r="AE55" i="76"/>
  <c r="AO55" i="76" s="1"/>
  <c r="U5" i="76"/>
  <c r="W8" i="76"/>
  <c r="X8" i="76" s="1"/>
  <c r="U26" i="76"/>
  <c r="W28" i="76"/>
  <c r="X28" i="76" s="1"/>
  <c r="AO30" i="76"/>
  <c r="AF31" i="76"/>
  <c r="U32" i="76"/>
  <c r="W35" i="76"/>
  <c r="X35" i="76" s="1"/>
  <c r="AK37" i="76"/>
  <c r="W41" i="76"/>
  <c r="X41" i="76" s="1"/>
  <c r="AK54" i="76"/>
  <c r="W60" i="76"/>
  <c r="X60" i="76" s="1"/>
  <c r="W98" i="76"/>
  <c r="X98" i="76" s="1"/>
  <c r="AK104" i="76"/>
  <c r="AK67" i="76"/>
  <c r="AK102" i="76"/>
  <c r="AJ5" i="76"/>
  <c r="AM5" i="76" s="1"/>
  <c r="AJ6" i="76"/>
  <c r="AM6" i="76" s="1"/>
  <c r="W5" i="76"/>
  <c r="X5" i="76" s="1"/>
  <c r="W6" i="76"/>
  <c r="X6" i="76" s="1"/>
  <c r="AK7" i="76"/>
  <c r="AK8" i="76"/>
  <c r="AE19" i="76"/>
  <c r="AO19" i="76" s="1"/>
  <c r="AE20" i="76"/>
  <c r="AO20" i="76" s="1"/>
  <c r="U25" i="76"/>
  <c r="W27" i="76"/>
  <c r="X27" i="76" s="1"/>
  <c r="AK28" i="76"/>
  <c r="AO49" i="76"/>
  <c r="AO58" i="76"/>
  <c r="AO100" i="76"/>
  <c r="AK73" i="76"/>
  <c r="U23" i="76"/>
  <c r="U24" i="76"/>
  <c r="W26" i="76"/>
  <c r="X26" i="76" s="1"/>
  <c r="W32" i="76"/>
  <c r="X32" i="76" s="1"/>
  <c r="AF38" i="76"/>
  <c r="AK42" i="76"/>
  <c r="AJ43" i="76"/>
  <c r="AK43" i="76" s="1"/>
  <c r="AJ44" i="76"/>
  <c r="AK44" i="76" s="1"/>
  <c r="W46" i="76"/>
  <c r="X46" i="76" s="1"/>
  <c r="AO59" i="76"/>
  <c r="U70" i="76"/>
  <c r="W72" i="76"/>
  <c r="X72" i="76" s="1"/>
  <c r="W81" i="76"/>
  <c r="X81" i="76" s="1"/>
  <c r="U21" i="76"/>
  <c r="U22" i="76"/>
  <c r="W25" i="76"/>
  <c r="X25" i="76" s="1"/>
  <c r="AE33" i="76"/>
  <c r="AO33" i="76" s="1"/>
  <c r="U34" i="76"/>
  <c r="AK40" i="76"/>
  <c r="U42" i="76"/>
  <c r="AF57" i="76"/>
  <c r="AE57" i="76"/>
  <c r="W58" i="76"/>
  <c r="X58" i="76" s="1"/>
  <c r="AO71" i="76"/>
  <c r="AO85" i="76"/>
  <c r="U100" i="76"/>
  <c r="AJ84" i="76"/>
  <c r="AF84" i="76"/>
  <c r="AK108" i="76"/>
  <c r="AE50" i="76"/>
  <c r="AO50" i="76" s="1"/>
  <c r="AF54" i="76"/>
  <c r="AO54" i="76" s="1"/>
  <c r="AE65" i="76"/>
  <c r="AO65" i="76" s="1"/>
  <c r="AE67" i="76"/>
  <c r="AO67" i="76" s="1"/>
  <c r="AJ69" i="76"/>
  <c r="AK69" i="76" s="1"/>
  <c r="AO70" i="76"/>
  <c r="AJ80" i="76"/>
  <c r="AK80" i="76" s="1"/>
  <c r="AK56" i="76"/>
  <c r="AF63" i="76"/>
  <c r="AO63" i="76" s="1"/>
  <c r="AJ63" i="76"/>
  <c r="AK74" i="76"/>
  <c r="AF87" i="76"/>
  <c r="AE87" i="76"/>
  <c r="AJ87" i="76"/>
  <c r="AK87" i="76" s="1"/>
  <c r="AJ96" i="76"/>
  <c r="AF96" i="76"/>
  <c r="AO96" i="76" s="1"/>
  <c r="AO64" i="76"/>
  <c r="AK65" i="76"/>
  <c r="AK82" i="76"/>
  <c r="AO91" i="76"/>
  <c r="AK107" i="76"/>
  <c r="AE47" i="76"/>
  <c r="AO73" i="76"/>
  <c r="AK97" i="76"/>
  <c r="AF47" i="76"/>
  <c r="AO69" i="76"/>
  <c r="AK76" i="76"/>
  <c r="AK78" i="76"/>
  <c r="AJ83" i="76"/>
  <c r="AK83" i="76" s="1"/>
  <c r="AJ92" i="76"/>
  <c r="AK92" i="76" s="1"/>
  <c r="AE92" i="76"/>
  <c r="AO92" i="76" s="1"/>
  <c r="AJ81" i="76"/>
  <c r="AK81" i="76" s="1"/>
  <c r="AK85" i="76"/>
  <c r="AJ93" i="76"/>
  <c r="AK93" i="76" s="1"/>
  <c r="AF93" i="76"/>
  <c r="AO93" i="76" s="1"/>
  <c r="AK94" i="76"/>
  <c r="AF95" i="76"/>
  <c r="AO95" i="76" s="1"/>
  <c r="AJ60" i="76"/>
  <c r="AF60" i="76"/>
  <c r="AO60" i="76" s="1"/>
  <c r="AO61" i="76"/>
  <c r="AJ72" i="76"/>
  <c r="AF72" i="76"/>
  <c r="AO72" i="76" s="1"/>
  <c r="AF99" i="76"/>
  <c r="AE99" i="76"/>
  <c r="AO99" i="76" s="1"/>
  <c r="AJ99" i="76"/>
  <c r="AK99" i="76" s="1"/>
  <c r="AK101" i="76"/>
  <c r="AE66" i="76"/>
  <c r="AO66" i="76" s="1"/>
  <c r="AK77" i="76"/>
  <c r="AO78" i="76"/>
  <c r="AE84" i="76"/>
  <c r="AJ95" i="76"/>
  <c r="AO98" i="76"/>
  <c r="AK105" i="76"/>
  <c r="AE107" i="76"/>
  <c r="AF108" i="76"/>
  <c r="AO108" i="76" s="1"/>
  <c r="AF107" i="76"/>
  <c r="AJ110" i="76"/>
  <c r="AO103" i="76"/>
  <c r="AF105" i="76"/>
  <c r="AO105" i="76" s="1"/>
  <c r="AK109" i="76"/>
  <c r="AF102" i="76"/>
  <c r="AO102" i="76" s="1"/>
  <c r="AO97" i="76"/>
  <c r="AO109" i="76"/>
  <c r="AQ34" i="76" l="1"/>
  <c r="AB7" i="76"/>
  <c r="AD7" i="76" s="1"/>
  <c r="Q16" i="68"/>
  <c r="AO17" i="76"/>
  <c r="AO27" i="76"/>
  <c r="AO6" i="76"/>
  <c r="AO84" i="76"/>
  <c r="AO57" i="76"/>
  <c r="AA21" i="76"/>
  <c r="AC21" i="76" s="1"/>
  <c r="AP21" i="76" s="1"/>
  <c r="AA34" i="76"/>
  <c r="AC34" i="76" s="1"/>
  <c r="AP34" i="76" s="1"/>
  <c r="S16" i="68"/>
  <c r="AB12" i="76"/>
  <c r="AD12" i="76" s="1"/>
  <c r="AB42" i="76"/>
  <c r="AD42" i="76" s="1"/>
  <c r="AQ42" i="76" s="1"/>
  <c r="AA24" i="76"/>
  <c r="AC24" i="76" s="1"/>
  <c r="AP24" i="76" s="1"/>
  <c r="AA23" i="76"/>
  <c r="AC23" i="76" s="1"/>
  <c r="AP23" i="76" s="1"/>
  <c r="AO62" i="76"/>
  <c r="AO90" i="76"/>
  <c r="AO47" i="76"/>
  <c r="AQ47" i="76" s="1"/>
  <c r="AO87" i="76"/>
  <c r="AO31" i="76"/>
  <c r="AO26" i="76"/>
  <c r="AO11" i="76"/>
  <c r="AQ11" i="76" s="1"/>
  <c r="AO24" i="76"/>
  <c r="AQ24" i="76" s="1"/>
  <c r="AO7" i="76"/>
  <c r="AQ7" i="76" s="1"/>
  <c r="AO23" i="76"/>
  <c r="AQ23" i="76" s="1"/>
  <c r="AQ22" i="76"/>
  <c r="AB19" i="76"/>
  <c r="AD19" i="76" s="1"/>
  <c r="AQ19" i="76" s="1"/>
  <c r="AA22" i="76"/>
  <c r="AC22" i="76" s="1"/>
  <c r="AP22" i="76" s="1"/>
  <c r="AQ21" i="76"/>
  <c r="AA20" i="76"/>
  <c r="AC20" i="76" s="1"/>
  <c r="AP20" i="76" s="1"/>
  <c r="AQ20" i="76"/>
  <c r="AK6" i="76"/>
  <c r="AA11" i="76"/>
  <c r="AC11" i="76" s="1"/>
  <c r="AP11" i="76" s="1"/>
  <c r="AO12" i="76"/>
  <c r="AO86" i="76"/>
  <c r="AO53" i="76"/>
  <c r="AO51" i="76"/>
  <c r="AA28" i="76"/>
  <c r="AC28" i="76" s="1"/>
  <c r="AP28" i="76" s="1"/>
  <c r="AB28" i="76"/>
  <c r="AD28" i="76" s="1"/>
  <c r="AQ28" i="76" s="1"/>
  <c r="AA52" i="76"/>
  <c r="AC52" i="76" s="1"/>
  <c r="AP52" i="76" s="1"/>
  <c r="AB52" i="76"/>
  <c r="AD52" i="76" s="1"/>
  <c r="AQ52" i="76" s="1"/>
  <c r="AA67" i="76"/>
  <c r="AC67" i="76" s="1"/>
  <c r="AP67" i="76" s="1"/>
  <c r="AB67" i="76"/>
  <c r="AD67" i="76" s="1"/>
  <c r="AQ67" i="76" s="1"/>
  <c r="AB62" i="76"/>
  <c r="AD62" i="76" s="1"/>
  <c r="AA62" i="76"/>
  <c r="AC62" i="76" s="1"/>
  <c r="AP62" i="76" s="1"/>
  <c r="AB99" i="76"/>
  <c r="AD99" i="76" s="1"/>
  <c r="AQ99" i="76" s="1"/>
  <c r="AA99" i="76"/>
  <c r="AC99" i="76" s="1"/>
  <c r="AP99" i="76" s="1"/>
  <c r="AB44" i="76"/>
  <c r="AD44" i="76" s="1"/>
  <c r="AQ44" i="76" s="1"/>
  <c r="AA44" i="76"/>
  <c r="AC44" i="76" s="1"/>
  <c r="AP44" i="76" s="1"/>
  <c r="AB36" i="76"/>
  <c r="AD36" i="76" s="1"/>
  <c r="AQ36" i="76" s="1"/>
  <c r="AA36" i="76"/>
  <c r="AC36" i="76" s="1"/>
  <c r="AP36" i="76" s="1"/>
  <c r="AK5" i="76"/>
  <c r="AB10" i="76"/>
  <c r="AD10" i="76" s="1"/>
  <c r="AQ10" i="76" s="1"/>
  <c r="AA10" i="76"/>
  <c r="AC10" i="76" s="1"/>
  <c r="AP10" i="76" s="1"/>
  <c r="AB69" i="76"/>
  <c r="AD69" i="76" s="1"/>
  <c r="AQ69" i="76" s="1"/>
  <c r="AA69" i="76"/>
  <c r="AC69" i="76" s="1"/>
  <c r="AP69" i="76" s="1"/>
  <c r="AB71" i="76"/>
  <c r="AD71" i="76" s="1"/>
  <c r="AQ71" i="76" s="1"/>
  <c r="AA71" i="76"/>
  <c r="AC71" i="76" s="1"/>
  <c r="AP71" i="76" s="1"/>
  <c r="AA58" i="76"/>
  <c r="AC58" i="76" s="1"/>
  <c r="AP58" i="76" s="1"/>
  <c r="AB58" i="76"/>
  <c r="AD58" i="76" s="1"/>
  <c r="AQ58" i="76" s="1"/>
  <c r="AA8" i="76"/>
  <c r="AC8" i="76" s="1"/>
  <c r="AP8" i="76" s="1"/>
  <c r="AB8" i="76"/>
  <c r="AD8" i="76" s="1"/>
  <c r="AQ8" i="76" s="1"/>
  <c r="AB33" i="76"/>
  <c r="AD33" i="76" s="1"/>
  <c r="AQ33" i="76" s="1"/>
  <c r="AA33" i="76"/>
  <c r="AC33" i="76" s="1"/>
  <c r="AP33" i="76" s="1"/>
  <c r="AK75" i="76"/>
  <c r="AB59" i="76"/>
  <c r="AD59" i="76" s="1"/>
  <c r="AQ59" i="76" s="1"/>
  <c r="AA59" i="76"/>
  <c r="AC59" i="76" s="1"/>
  <c r="AP59" i="76" s="1"/>
  <c r="AA87" i="76"/>
  <c r="AC87" i="76" s="1"/>
  <c r="AP87" i="76" s="1"/>
  <c r="AB87" i="76"/>
  <c r="AD87" i="76" s="1"/>
  <c r="AB110" i="76"/>
  <c r="AD110" i="76" s="1"/>
  <c r="AQ110" i="76" s="1"/>
  <c r="AA110" i="76"/>
  <c r="AC110" i="76" s="1"/>
  <c r="AP110" i="76" s="1"/>
  <c r="AB108" i="76"/>
  <c r="AD108" i="76" s="1"/>
  <c r="AQ108" i="76" s="1"/>
  <c r="AA108" i="76"/>
  <c r="AC108" i="76" s="1"/>
  <c r="AP108" i="76" s="1"/>
  <c r="AB68" i="76"/>
  <c r="AD68" i="76" s="1"/>
  <c r="AA68" i="76"/>
  <c r="AC68" i="76" s="1"/>
  <c r="AP68" i="76" s="1"/>
  <c r="AA79" i="76"/>
  <c r="AC79" i="76" s="1"/>
  <c r="AP79" i="76" s="1"/>
  <c r="AB79" i="76"/>
  <c r="AD79" i="76" s="1"/>
  <c r="AQ79" i="76" s="1"/>
  <c r="AK72" i="76"/>
  <c r="AO38" i="76"/>
  <c r="AK96" i="76"/>
  <c r="AB25" i="76"/>
  <c r="AD25" i="76" s="1"/>
  <c r="AQ25" i="76" s="1"/>
  <c r="AA25" i="76"/>
  <c r="AC25" i="76" s="1"/>
  <c r="AP25" i="76" s="1"/>
  <c r="AB74" i="76"/>
  <c r="AD74" i="76" s="1"/>
  <c r="AQ74" i="76" s="1"/>
  <c r="AA74" i="76"/>
  <c r="AC74" i="76" s="1"/>
  <c r="AP74" i="76" s="1"/>
  <c r="A16" i="76"/>
  <c r="AB45" i="76"/>
  <c r="AD45" i="76" s="1"/>
  <c r="AQ45" i="76" s="1"/>
  <c r="AA45" i="76"/>
  <c r="AC45" i="76" s="1"/>
  <c r="AP45" i="76" s="1"/>
  <c r="AK90" i="76"/>
  <c r="AO75" i="76"/>
  <c r="AB43" i="76"/>
  <c r="AD43" i="76" s="1"/>
  <c r="AQ43" i="76" s="1"/>
  <c r="AA43" i="76"/>
  <c r="AC43" i="76" s="1"/>
  <c r="AP43" i="76" s="1"/>
  <c r="AA82" i="76"/>
  <c r="AC82" i="76" s="1"/>
  <c r="AP82" i="76" s="1"/>
  <c r="AB82" i="76"/>
  <c r="AD82" i="76" s="1"/>
  <c r="AQ82" i="76" s="1"/>
  <c r="AB89" i="76"/>
  <c r="AD89" i="76" s="1"/>
  <c r="AQ89" i="76" s="1"/>
  <c r="AA89" i="76"/>
  <c r="AC89" i="76" s="1"/>
  <c r="AP89" i="76" s="1"/>
  <c r="AB78" i="76"/>
  <c r="AD78" i="76" s="1"/>
  <c r="AQ78" i="76" s="1"/>
  <c r="AA78" i="76"/>
  <c r="AC78" i="76" s="1"/>
  <c r="AP78" i="76" s="1"/>
  <c r="AB83" i="76"/>
  <c r="AD83" i="76" s="1"/>
  <c r="AQ83" i="76" s="1"/>
  <c r="AA83" i="76"/>
  <c r="AC83" i="76" s="1"/>
  <c r="AP83" i="76" s="1"/>
  <c r="AB81" i="76"/>
  <c r="AD81" i="76" s="1"/>
  <c r="AQ81" i="76" s="1"/>
  <c r="AA81" i="76"/>
  <c r="AC81" i="76" s="1"/>
  <c r="AP81" i="76" s="1"/>
  <c r="AK60" i="76"/>
  <c r="AB18" i="76"/>
  <c r="AD18" i="76" s="1"/>
  <c r="AQ18" i="76" s="1"/>
  <c r="AA18" i="76"/>
  <c r="AC18" i="76" s="1"/>
  <c r="AP18" i="76" s="1"/>
  <c r="AB57" i="76"/>
  <c r="AD57" i="76" s="1"/>
  <c r="AA57" i="76"/>
  <c r="AC57" i="76" s="1"/>
  <c r="AP57" i="76" s="1"/>
  <c r="AB102" i="76"/>
  <c r="AD102" i="76" s="1"/>
  <c r="AQ102" i="76" s="1"/>
  <c r="AA102" i="76"/>
  <c r="AC102" i="76" s="1"/>
  <c r="AP102" i="76" s="1"/>
  <c r="AB96" i="76"/>
  <c r="AD96" i="76" s="1"/>
  <c r="AQ96" i="76" s="1"/>
  <c r="AA96" i="76"/>
  <c r="AC96" i="76" s="1"/>
  <c r="AP96" i="76" s="1"/>
  <c r="AA64" i="76"/>
  <c r="AC64" i="76" s="1"/>
  <c r="AP64" i="76" s="1"/>
  <c r="AB64" i="76"/>
  <c r="AD64" i="76" s="1"/>
  <c r="AQ64" i="76" s="1"/>
  <c r="AB61" i="76"/>
  <c r="AD61" i="76" s="1"/>
  <c r="AQ61" i="76" s="1"/>
  <c r="AA61" i="76"/>
  <c r="AC61" i="76" s="1"/>
  <c r="AP61" i="76" s="1"/>
  <c r="AB107" i="76"/>
  <c r="AD107" i="76" s="1"/>
  <c r="AA107" i="76"/>
  <c r="AC107" i="76" s="1"/>
  <c r="AP107" i="76" s="1"/>
  <c r="AB80" i="76"/>
  <c r="AD80" i="76" s="1"/>
  <c r="AQ80" i="76" s="1"/>
  <c r="AA80" i="76"/>
  <c r="AC80" i="76" s="1"/>
  <c r="AP80" i="76" s="1"/>
  <c r="AA91" i="76"/>
  <c r="AC91" i="76" s="1"/>
  <c r="AP91" i="76" s="1"/>
  <c r="AB91" i="76"/>
  <c r="AD91" i="76" s="1"/>
  <c r="AQ91" i="76" s="1"/>
  <c r="AB9" i="76"/>
  <c r="AD9" i="76" s="1"/>
  <c r="AQ9" i="76" s="1"/>
  <c r="AA9" i="76"/>
  <c r="AC9" i="76" s="1"/>
  <c r="AP9" i="76" s="1"/>
  <c r="AB72" i="76"/>
  <c r="AD72" i="76" s="1"/>
  <c r="AQ72" i="76" s="1"/>
  <c r="AA72" i="76"/>
  <c r="AC72" i="76" s="1"/>
  <c r="AP72" i="76" s="1"/>
  <c r="AA32" i="76"/>
  <c r="AC32" i="76" s="1"/>
  <c r="AP32" i="76" s="1"/>
  <c r="AB32" i="76"/>
  <c r="AD32" i="76" s="1"/>
  <c r="AQ32" i="76" s="1"/>
  <c r="AB29" i="76"/>
  <c r="AD29" i="76" s="1"/>
  <c r="AQ29" i="76" s="1"/>
  <c r="AA29" i="76"/>
  <c r="AC29" i="76" s="1"/>
  <c r="AP29" i="76" s="1"/>
  <c r="AB17" i="76"/>
  <c r="AD17" i="76" s="1"/>
  <c r="AQ17" i="76" s="1"/>
  <c r="AA17" i="76"/>
  <c r="AC17" i="76" s="1"/>
  <c r="AP17" i="76" s="1"/>
  <c r="AB77" i="76"/>
  <c r="AD77" i="76" s="1"/>
  <c r="AQ77" i="76" s="1"/>
  <c r="AA77" i="76"/>
  <c r="AC77" i="76" s="1"/>
  <c r="AP77" i="76" s="1"/>
  <c r="AK39" i="76"/>
  <c r="AK95" i="76"/>
  <c r="AA26" i="76"/>
  <c r="AC26" i="76" s="1"/>
  <c r="AP26" i="76" s="1"/>
  <c r="AB26" i="76"/>
  <c r="AD26" i="76" s="1"/>
  <c r="AB41" i="76"/>
  <c r="AD41" i="76" s="1"/>
  <c r="AQ41" i="76" s="1"/>
  <c r="AA41" i="76"/>
  <c r="AC41" i="76" s="1"/>
  <c r="AP41" i="76" s="1"/>
  <c r="AB14" i="76"/>
  <c r="AD14" i="76" s="1"/>
  <c r="AQ14" i="76" s="1"/>
  <c r="AA14" i="76"/>
  <c r="AC14" i="76" s="1"/>
  <c r="AP14" i="76" s="1"/>
  <c r="AB84" i="76"/>
  <c r="AD84" i="76" s="1"/>
  <c r="AA84" i="76"/>
  <c r="AC84" i="76" s="1"/>
  <c r="AP84" i="76" s="1"/>
  <c r="AA39" i="76"/>
  <c r="AC39" i="76" s="1"/>
  <c r="AP39" i="76" s="1"/>
  <c r="AB39" i="76"/>
  <c r="AD39" i="76" s="1"/>
  <c r="AQ39" i="76" s="1"/>
  <c r="AB50" i="76"/>
  <c r="AD50" i="76" s="1"/>
  <c r="AQ50" i="76" s="1"/>
  <c r="AA50" i="76"/>
  <c r="AC50" i="76" s="1"/>
  <c r="AP50" i="76" s="1"/>
  <c r="AA76" i="76"/>
  <c r="AC76" i="76" s="1"/>
  <c r="AP76" i="76" s="1"/>
  <c r="AB76" i="76"/>
  <c r="AD76" i="76" s="1"/>
  <c r="AQ76" i="76" s="1"/>
  <c r="AB73" i="76"/>
  <c r="AD73" i="76" s="1"/>
  <c r="AQ73" i="76" s="1"/>
  <c r="AA73" i="76"/>
  <c r="AC73" i="76" s="1"/>
  <c r="AP73" i="76" s="1"/>
  <c r="AA94" i="76"/>
  <c r="AC94" i="76" s="1"/>
  <c r="AP94" i="76" s="1"/>
  <c r="AB94" i="76"/>
  <c r="AD94" i="76" s="1"/>
  <c r="AQ94" i="76" s="1"/>
  <c r="AB92" i="76"/>
  <c r="AD92" i="76" s="1"/>
  <c r="AQ92" i="76" s="1"/>
  <c r="AA92" i="76"/>
  <c r="AC92" i="76" s="1"/>
  <c r="AP92" i="76" s="1"/>
  <c r="AA103" i="76"/>
  <c r="AC103" i="76" s="1"/>
  <c r="AP103" i="76" s="1"/>
  <c r="AB103" i="76"/>
  <c r="AD103" i="76" s="1"/>
  <c r="AQ103" i="76" s="1"/>
  <c r="AB31" i="76"/>
  <c r="AD31" i="76" s="1"/>
  <c r="AA31" i="76"/>
  <c r="AC31" i="76" s="1"/>
  <c r="AP31" i="76" s="1"/>
  <c r="AK15" i="76"/>
  <c r="AA46" i="76"/>
  <c r="AC46" i="76" s="1"/>
  <c r="AP46" i="76" s="1"/>
  <c r="AB46" i="76"/>
  <c r="AD46" i="76" s="1"/>
  <c r="AQ46" i="76" s="1"/>
  <c r="AA49" i="76"/>
  <c r="AC49" i="76" s="1"/>
  <c r="AP49" i="76" s="1"/>
  <c r="AB49" i="76"/>
  <c r="AD49" i="76" s="1"/>
  <c r="AQ49" i="76" s="1"/>
  <c r="AB38" i="76"/>
  <c r="AD38" i="76" s="1"/>
  <c r="AA38" i="76"/>
  <c r="AC38" i="76" s="1"/>
  <c r="AP38" i="76" s="1"/>
  <c r="AB56" i="76"/>
  <c r="AD56" i="76" s="1"/>
  <c r="AQ56" i="76" s="1"/>
  <c r="AA56" i="76"/>
  <c r="AC56" i="76" s="1"/>
  <c r="AP56" i="76" s="1"/>
  <c r="AB6" i="76"/>
  <c r="AD6" i="76" s="1"/>
  <c r="AQ6" i="76" s="1"/>
  <c r="AA6" i="76"/>
  <c r="AC6" i="76" s="1"/>
  <c r="AP6" i="76" s="1"/>
  <c r="AB98" i="76"/>
  <c r="AD98" i="76" s="1"/>
  <c r="AQ98" i="76" s="1"/>
  <c r="AA98" i="76"/>
  <c r="AC98" i="76" s="1"/>
  <c r="AP98" i="76" s="1"/>
  <c r="AA70" i="76"/>
  <c r="AC70" i="76" s="1"/>
  <c r="AP70" i="76" s="1"/>
  <c r="AB70" i="76"/>
  <c r="AD70" i="76" s="1"/>
  <c r="AQ70" i="76" s="1"/>
  <c r="AB30" i="76"/>
  <c r="AD30" i="76" s="1"/>
  <c r="AQ30" i="76" s="1"/>
  <c r="AA30" i="76"/>
  <c r="AC30" i="76" s="1"/>
  <c r="AP30" i="76" s="1"/>
  <c r="AB13" i="76"/>
  <c r="AD13" i="76" s="1"/>
  <c r="AQ13" i="76" s="1"/>
  <c r="AA13" i="76"/>
  <c r="AC13" i="76" s="1"/>
  <c r="AP13" i="76" s="1"/>
  <c r="AB16" i="76"/>
  <c r="AD16" i="76" s="1"/>
  <c r="AQ16" i="76" s="1"/>
  <c r="AA16" i="76"/>
  <c r="AC16" i="76" s="1"/>
  <c r="AP16" i="76" s="1"/>
  <c r="AB86" i="76"/>
  <c r="AD86" i="76" s="1"/>
  <c r="AA86" i="76"/>
  <c r="AC86" i="76" s="1"/>
  <c r="AP86" i="76" s="1"/>
  <c r="AB54" i="76"/>
  <c r="AD54" i="76" s="1"/>
  <c r="AQ54" i="76" s="1"/>
  <c r="AA54" i="76"/>
  <c r="AC54" i="76" s="1"/>
  <c r="AP54" i="76" s="1"/>
  <c r="AK84" i="76"/>
  <c r="AB109" i="76"/>
  <c r="AD109" i="76" s="1"/>
  <c r="AQ109" i="76" s="1"/>
  <c r="AA109" i="76"/>
  <c r="AC109" i="76" s="1"/>
  <c r="AP109" i="76" s="1"/>
  <c r="AK63" i="76"/>
  <c r="AB5" i="76"/>
  <c r="AD5" i="76" s="1"/>
  <c r="AA5" i="76"/>
  <c r="AC5" i="76" s="1"/>
  <c r="AB35" i="76"/>
  <c r="AD35" i="76" s="1"/>
  <c r="AQ35" i="76" s="1"/>
  <c r="AA35" i="76"/>
  <c r="AC35" i="76" s="1"/>
  <c r="AP35" i="76" s="1"/>
  <c r="AB90" i="76"/>
  <c r="AD90" i="76" s="1"/>
  <c r="AQ90" i="76" s="1"/>
  <c r="AA90" i="76"/>
  <c r="AC90" i="76" s="1"/>
  <c r="AP90" i="76" s="1"/>
  <c r="AB15" i="76"/>
  <c r="AD15" i="76" s="1"/>
  <c r="AQ15" i="76" s="1"/>
  <c r="AA15" i="76"/>
  <c r="AC15" i="76" s="1"/>
  <c r="AP15" i="76" s="1"/>
  <c r="AB101" i="76"/>
  <c r="AD101" i="76" s="1"/>
  <c r="AQ101" i="76" s="1"/>
  <c r="AA101" i="76"/>
  <c r="AC101" i="76" s="1"/>
  <c r="AP101" i="76" s="1"/>
  <c r="AA51" i="76"/>
  <c r="AC51" i="76" s="1"/>
  <c r="AP51" i="76" s="1"/>
  <c r="AB51" i="76"/>
  <c r="AD51" i="76" s="1"/>
  <c r="AB48" i="76"/>
  <c r="AD48" i="76" s="1"/>
  <c r="AQ48" i="76" s="1"/>
  <c r="AA48" i="76"/>
  <c r="AC48" i="76" s="1"/>
  <c r="AP48" i="76" s="1"/>
  <c r="AA88" i="76"/>
  <c r="AC88" i="76" s="1"/>
  <c r="AP88" i="76" s="1"/>
  <c r="AB88" i="76"/>
  <c r="AD88" i="76" s="1"/>
  <c r="AQ88" i="76" s="1"/>
  <c r="AB85" i="76"/>
  <c r="AD85" i="76" s="1"/>
  <c r="AQ85" i="76" s="1"/>
  <c r="AA85" i="76"/>
  <c r="AC85" i="76" s="1"/>
  <c r="AP85" i="76" s="1"/>
  <c r="AA106" i="76"/>
  <c r="AC106" i="76" s="1"/>
  <c r="AP106" i="76" s="1"/>
  <c r="AB106" i="76"/>
  <c r="AD106" i="76" s="1"/>
  <c r="AQ106" i="76" s="1"/>
  <c r="AB104" i="76"/>
  <c r="AD104" i="76" s="1"/>
  <c r="AQ104" i="76" s="1"/>
  <c r="AA104" i="76"/>
  <c r="AC104" i="76" s="1"/>
  <c r="AP104" i="76" s="1"/>
  <c r="AK33" i="76"/>
  <c r="AB75" i="76"/>
  <c r="AD75" i="76" s="1"/>
  <c r="AA75" i="76"/>
  <c r="AC75" i="76" s="1"/>
  <c r="AP75" i="76" s="1"/>
  <c r="AK110" i="76"/>
  <c r="AB53" i="76"/>
  <c r="AD53" i="76" s="1"/>
  <c r="AA53" i="76"/>
  <c r="AC53" i="76" s="1"/>
  <c r="AP53" i="76" s="1"/>
  <c r="AB66" i="76"/>
  <c r="AD66" i="76" s="1"/>
  <c r="AQ66" i="76" s="1"/>
  <c r="AA66" i="76"/>
  <c r="AC66" i="76" s="1"/>
  <c r="AP66" i="76" s="1"/>
  <c r="AA37" i="76"/>
  <c r="AC37" i="76" s="1"/>
  <c r="AP37" i="76" s="1"/>
  <c r="AB37" i="76"/>
  <c r="AD37" i="76" s="1"/>
  <c r="AQ37" i="76" s="1"/>
  <c r="AK16" i="76"/>
  <c r="AB95" i="76"/>
  <c r="AD95" i="76" s="1"/>
  <c r="AQ95" i="76" s="1"/>
  <c r="AA95" i="76"/>
  <c r="AC95" i="76" s="1"/>
  <c r="AP95" i="76" s="1"/>
  <c r="AB105" i="76"/>
  <c r="AD105" i="76" s="1"/>
  <c r="AQ105" i="76" s="1"/>
  <c r="AA105" i="76"/>
  <c r="AC105" i="76" s="1"/>
  <c r="AP105" i="76" s="1"/>
  <c r="AO107" i="76"/>
  <c r="AB27" i="76"/>
  <c r="AD27" i="76" s="1"/>
  <c r="AA27" i="76"/>
  <c r="AC27" i="76" s="1"/>
  <c r="AP27" i="76" s="1"/>
  <c r="AB60" i="76"/>
  <c r="AD60" i="76" s="1"/>
  <c r="AQ60" i="76" s="1"/>
  <c r="AA60" i="76"/>
  <c r="AC60" i="76" s="1"/>
  <c r="AP60" i="76" s="1"/>
  <c r="AO68" i="76"/>
  <c r="AA40" i="76"/>
  <c r="AC40" i="76" s="1"/>
  <c r="AP40" i="76" s="1"/>
  <c r="AB40" i="76"/>
  <c r="AD40" i="76" s="1"/>
  <c r="AQ40" i="76" s="1"/>
  <c r="AA63" i="76"/>
  <c r="AC63" i="76" s="1"/>
  <c r="AP63" i="76" s="1"/>
  <c r="AB63" i="76"/>
  <c r="AD63" i="76" s="1"/>
  <c r="AQ63" i="76" s="1"/>
  <c r="AB65" i="76"/>
  <c r="AD65" i="76" s="1"/>
  <c r="AQ65" i="76" s="1"/>
  <c r="AA65" i="76"/>
  <c r="AC65" i="76" s="1"/>
  <c r="AP65" i="76" s="1"/>
  <c r="AA100" i="76"/>
  <c r="AC100" i="76" s="1"/>
  <c r="AP100" i="76" s="1"/>
  <c r="AB100" i="76"/>
  <c r="AD100" i="76" s="1"/>
  <c r="AQ100" i="76" s="1"/>
  <c r="AB97" i="76"/>
  <c r="AD97" i="76" s="1"/>
  <c r="AQ97" i="76" s="1"/>
  <c r="AA97" i="76"/>
  <c r="AC97" i="76" s="1"/>
  <c r="AP97" i="76" s="1"/>
  <c r="AB93" i="76"/>
  <c r="AD93" i="76" s="1"/>
  <c r="AQ93" i="76" s="1"/>
  <c r="AA93" i="76"/>
  <c r="AC93" i="76" s="1"/>
  <c r="AP93" i="76" s="1"/>
  <c r="AA55" i="76"/>
  <c r="AC55" i="76" s="1"/>
  <c r="AP55" i="76" s="1"/>
  <c r="AB55" i="76"/>
  <c r="AD55" i="76" s="1"/>
  <c r="AQ55" i="76" s="1"/>
  <c r="AQ27" i="76" l="1"/>
  <c r="AQ57" i="76"/>
  <c r="U16" i="68"/>
  <c r="F17" i="2" s="1"/>
  <c r="AQ84" i="76"/>
  <c r="AQ87" i="76"/>
  <c r="AQ62" i="76"/>
  <c r="AQ12" i="76"/>
  <c r="AQ26" i="76"/>
  <c r="AQ31" i="76"/>
  <c r="AQ5" i="76"/>
  <c r="T16" i="68"/>
  <c r="AQ86" i="76"/>
  <c r="AQ51" i="76"/>
  <c r="AQ53" i="76"/>
  <c r="AQ75" i="76"/>
  <c r="AQ107" i="76"/>
  <c r="AQ68" i="76"/>
  <c r="AP5" i="76"/>
  <c r="A22" i="76"/>
  <c r="AQ38" i="76"/>
  <c r="A24" i="76"/>
  <c r="E17" i="2" l="1"/>
  <c r="V16" i="68"/>
  <c r="G17" i="2" s="1"/>
  <c r="A6" i="27" l="1"/>
  <c r="AM24" i="64" l="1"/>
  <c r="AK24" i="64"/>
  <c r="AH24" i="64"/>
  <c r="AI24" i="64" s="1"/>
  <c r="AF24" i="64"/>
  <c r="AG24" i="64" s="1"/>
  <c r="AE24" i="64"/>
  <c r="AD24" i="64"/>
  <c r="AN24" i="64" s="1"/>
  <c r="Y24" i="64"/>
  <c r="W24" i="64"/>
  <c r="V24" i="64"/>
  <c r="U24" i="64"/>
  <c r="T24" i="64"/>
  <c r="AM23" i="64"/>
  <c r="AK23" i="64"/>
  <c r="AI23" i="64"/>
  <c r="AH23" i="64"/>
  <c r="AF23" i="64"/>
  <c r="AG23" i="64" s="1"/>
  <c r="AE23" i="64"/>
  <c r="AD23" i="64"/>
  <c r="Y23" i="64"/>
  <c r="W23" i="64"/>
  <c r="V23" i="64"/>
  <c r="U23" i="64"/>
  <c r="T23" i="64"/>
  <c r="AM22" i="64"/>
  <c r="AK22" i="64"/>
  <c r="AI22" i="64"/>
  <c r="AH22" i="64"/>
  <c r="AF22" i="64"/>
  <c r="AG22" i="64" s="1"/>
  <c r="AE22" i="64"/>
  <c r="AD22" i="64"/>
  <c r="Y22" i="64"/>
  <c r="W22" i="64"/>
  <c r="V22" i="64"/>
  <c r="U22" i="64"/>
  <c r="T22" i="64"/>
  <c r="AM21" i="64"/>
  <c r="AK21" i="64"/>
  <c r="AI21" i="64"/>
  <c r="AH21" i="64"/>
  <c r="AF21" i="64"/>
  <c r="AG21" i="64" s="1"/>
  <c r="AE21" i="64"/>
  <c r="AD21" i="64"/>
  <c r="Y21" i="64"/>
  <c r="W21" i="64"/>
  <c r="V21" i="64"/>
  <c r="U21" i="64"/>
  <c r="T21" i="64"/>
  <c r="AM20" i="64"/>
  <c r="AK20" i="64"/>
  <c r="AI20" i="64"/>
  <c r="AH20" i="64"/>
  <c r="AG20" i="64"/>
  <c r="AL20" i="64" s="1"/>
  <c r="AF20" i="64"/>
  <c r="AE20" i="64"/>
  <c r="AD20" i="64"/>
  <c r="Y20" i="64"/>
  <c r="W20" i="64"/>
  <c r="V20" i="64"/>
  <c r="U20" i="64"/>
  <c r="T20" i="64"/>
  <c r="AM19" i="64"/>
  <c r="AK19" i="64"/>
  <c r="AH19" i="64"/>
  <c r="AI19" i="64" s="1"/>
  <c r="AG19" i="64"/>
  <c r="AL19" i="64" s="1"/>
  <c r="AF19" i="64"/>
  <c r="AE19" i="64"/>
  <c r="AD19" i="64"/>
  <c r="Y19" i="64"/>
  <c r="W19" i="64"/>
  <c r="V19" i="64"/>
  <c r="U19" i="64"/>
  <c r="T19" i="64"/>
  <c r="AM18" i="64"/>
  <c r="AK18" i="64"/>
  <c r="AL18" i="64" s="1"/>
  <c r="AJ18" i="64"/>
  <c r="AI18" i="64"/>
  <c r="AH18" i="64"/>
  <c r="AG18" i="64"/>
  <c r="AF18" i="64"/>
  <c r="AE18" i="64"/>
  <c r="AD18" i="64"/>
  <c r="Y18" i="64"/>
  <c r="W18" i="64"/>
  <c r="V18" i="64"/>
  <c r="U18" i="64"/>
  <c r="T18" i="64"/>
  <c r="AM17" i="64"/>
  <c r="AK17" i="64"/>
  <c r="AI17" i="64"/>
  <c r="AH17" i="64"/>
  <c r="AG17" i="64"/>
  <c r="AL17" i="64" s="1"/>
  <c r="AF17" i="64"/>
  <c r="AE17" i="64"/>
  <c r="AD17" i="64"/>
  <c r="Y17" i="64"/>
  <c r="W17" i="64"/>
  <c r="V17" i="64"/>
  <c r="U17" i="64"/>
  <c r="T17" i="64"/>
  <c r="AM16" i="64"/>
  <c r="AK16" i="64"/>
  <c r="AH16" i="64"/>
  <c r="AI16" i="64" s="1"/>
  <c r="AF16" i="64"/>
  <c r="AG16" i="64" s="1"/>
  <c r="AE16" i="64"/>
  <c r="AD16" i="64"/>
  <c r="Y16" i="64"/>
  <c r="W16" i="64"/>
  <c r="V16" i="64"/>
  <c r="U16" i="64"/>
  <c r="T16" i="64"/>
  <c r="AM15" i="64"/>
  <c r="AK15" i="64"/>
  <c r="AH15" i="64"/>
  <c r="AI15" i="64" s="1"/>
  <c r="AG15" i="64"/>
  <c r="AF15" i="64"/>
  <c r="AE15" i="64"/>
  <c r="AD15" i="64"/>
  <c r="Y15" i="64"/>
  <c r="W15" i="64"/>
  <c r="V15" i="64"/>
  <c r="U15" i="64"/>
  <c r="T15" i="64"/>
  <c r="AM14" i="64"/>
  <c r="AK14" i="64"/>
  <c r="AH14" i="64"/>
  <c r="AI14" i="64" s="1"/>
  <c r="AL14" i="64" s="1"/>
  <c r="AG14" i="64"/>
  <c r="AF14" i="64"/>
  <c r="AE14" i="64"/>
  <c r="AD14" i="64"/>
  <c r="Y14" i="64"/>
  <c r="W14" i="64"/>
  <c r="V14" i="64"/>
  <c r="U14" i="64"/>
  <c r="T14" i="64"/>
  <c r="AM13" i="64"/>
  <c r="AK13" i="64"/>
  <c r="AI13" i="64"/>
  <c r="AH13" i="64"/>
  <c r="AG13" i="64"/>
  <c r="AL13" i="64" s="1"/>
  <c r="AF13" i="64"/>
  <c r="AE13" i="64"/>
  <c r="AD13" i="64"/>
  <c r="Y13" i="64"/>
  <c r="W13" i="64"/>
  <c r="V13" i="64"/>
  <c r="U13" i="64"/>
  <c r="T13" i="64"/>
  <c r="AM12" i="64"/>
  <c r="AK12" i="64"/>
  <c r="AH12" i="64"/>
  <c r="AI12" i="64" s="1"/>
  <c r="AF12" i="64"/>
  <c r="AG12" i="64" s="1"/>
  <c r="AE12" i="64"/>
  <c r="AD12" i="64"/>
  <c r="Y12" i="64"/>
  <c r="W12" i="64"/>
  <c r="V12" i="64"/>
  <c r="U12" i="64"/>
  <c r="T12" i="64"/>
  <c r="A12" i="64"/>
  <c r="AM11" i="64"/>
  <c r="AK11" i="64"/>
  <c r="AH11" i="64"/>
  <c r="AI11" i="64" s="1"/>
  <c r="AL11" i="64" s="1"/>
  <c r="AG11" i="64"/>
  <c r="AJ11" i="64" s="1"/>
  <c r="AF11" i="64"/>
  <c r="AE11" i="64"/>
  <c r="AD11" i="64"/>
  <c r="Y11" i="64"/>
  <c r="W11" i="64"/>
  <c r="V11" i="64"/>
  <c r="U11" i="64"/>
  <c r="T11" i="64"/>
  <c r="AM10" i="64"/>
  <c r="AK10" i="64"/>
  <c r="AH10" i="64"/>
  <c r="AI10" i="64" s="1"/>
  <c r="AF10" i="64"/>
  <c r="AG10" i="64" s="1"/>
  <c r="AE10" i="64"/>
  <c r="AD10" i="64"/>
  <c r="Y10" i="64"/>
  <c r="W10" i="64"/>
  <c r="V10" i="64"/>
  <c r="U10" i="64"/>
  <c r="T10" i="64"/>
  <c r="A10" i="64"/>
  <c r="AM9" i="64"/>
  <c r="AK9" i="64"/>
  <c r="AH9" i="64"/>
  <c r="AI9" i="64" s="1"/>
  <c r="AF9" i="64"/>
  <c r="AG9" i="64" s="1"/>
  <c r="AE9" i="64"/>
  <c r="AD9" i="64"/>
  <c r="Y9" i="64"/>
  <c r="W9" i="64"/>
  <c r="V9" i="64"/>
  <c r="U9" i="64"/>
  <c r="T9" i="64"/>
  <c r="AM8" i="64"/>
  <c r="AK8" i="64"/>
  <c r="AH8" i="64"/>
  <c r="AI8" i="64" s="1"/>
  <c r="AG8" i="64"/>
  <c r="AF8" i="64"/>
  <c r="AD8" i="64"/>
  <c r="AN8" i="64" s="1"/>
  <c r="Y8" i="64"/>
  <c r="W8" i="64"/>
  <c r="V8" i="64"/>
  <c r="U8" i="64"/>
  <c r="T8" i="64"/>
  <c r="AM7" i="64"/>
  <c r="AK7" i="64"/>
  <c r="AI7" i="64"/>
  <c r="AH7" i="64"/>
  <c r="AF7" i="64"/>
  <c r="AG7" i="64" s="1"/>
  <c r="AD7" i="64"/>
  <c r="Y7" i="64"/>
  <c r="W7" i="64"/>
  <c r="V7" i="64"/>
  <c r="U7" i="64"/>
  <c r="T7" i="64"/>
  <c r="AM6" i="64"/>
  <c r="AK6" i="64"/>
  <c r="AH6" i="64"/>
  <c r="AI6" i="64" s="1"/>
  <c r="AF6" i="64"/>
  <c r="AG6" i="64" s="1"/>
  <c r="AD6" i="64"/>
  <c r="AN6" i="64" s="1"/>
  <c r="Y6" i="64"/>
  <c r="W6" i="64"/>
  <c r="V6" i="64"/>
  <c r="U6" i="64"/>
  <c r="T6" i="64"/>
  <c r="A6" i="64"/>
  <c r="AM5" i="64"/>
  <c r="AK5" i="64"/>
  <c r="AF5" i="64"/>
  <c r="AG5" i="64" s="1"/>
  <c r="Y5" i="64"/>
  <c r="A14" i="64" s="1"/>
  <c r="K39" i="67" s="1"/>
  <c r="W5" i="64"/>
  <c r="V5" i="64"/>
  <c r="T5" i="64"/>
  <c r="AH5" i="64" s="1"/>
  <c r="AI5" i="64" s="1"/>
  <c r="F1" i="64"/>
  <c r="AM24" i="63"/>
  <c r="AK24" i="63"/>
  <c r="AI24" i="63"/>
  <c r="AH24" i="63"/>
  <c r="AF24" i="63"/>
  <c r="AG24" i="63" s="1"/>
  <c r="AE24" i="63"/>
  <c r="AD24" i="63"/>
  <c r="Y24" i="63"/>
  <c r="W24" i="63"/>
  <c r="V24" i="63"/>
  <c r="U24" i="63"/>
  <c r="T24" i="63"/>
  <c r="AM23" i="63"/>
  <c r="AK23" i="63"/>
  <c r="AI23" i="63"/>
  <c r="AH23" i="63"/>
  <c r="AF23" i="63"/>
  <c r="AG23" i="63" s="1"/>
  <c r="AE23" i="63"/>
  <c r="AD23" i="63"/>
  <c r="Y23" i="63"/>
  <c r="W23" i="63"/>
  <c r="V23" i="63"/>
  <c r="U23" i="63"/>
  <c r="T23" i="63"/>
  <c r="AM22" i="63"/>
  <c r="AK22" i="63"/>
  <c r="AI22" i="63"/>
  <c r="AH22" i="63"/>
  <c r="AG22" i="63"/>
  <c r="AL22" i="63" s="1"/>
  <c r="AF22" i="63"/>
  <c r="AE22" i="63"/>
  <c r="AD22" i="63"/>
  <c r="Y22" i="63"/>
  <c r="W22" i="63"/>
  <c r="V22" i="63"/>
  <c r="U22" i="63"/>
  <c r="T22" i="63"/>
  <c r="AM21" i="63"/>
  <c r="AK21" i="63"/>
  <c r="AH21" i="63"/>
  <c r="AI21" i="63" s="1"/>
  <c r="AF21" i="63"/>
  <c r="AG21" i="63" s="1"/>
  <c r="AE21" i="63"/>
  <c r="AD21" i="63"/>
  <c r="Y21" i="63"/>
  <c r="W21" i="63"/>
  <c r="V21" i="63"/>
  <c r="U21" i="63"/>
  <c r="T21" i="63"/>
  <c r="AM20" i="63"/>
  <c r="AK20" i="63"/>
  <c r="AI20" i="63"/>
  <c r="AH20" i="63"/>
  <c r="AF20" i="63"/>
  <c r="AG20" i="63" s="1"/>
  <c r="AE20" i="63"/>
  <c r="AD20" i="63"/>
  <c r="Y20" i="63"/>
  <c r="W20" i="63"/>
  <c r="V20" i="63"/>
  <c r="U20" i="63"/>
  <c r="T20" i="63"/>
  <c r="AM19" i="63"/>
  <c r="AK19" i="63"/>
  <c r="AI19" i="63"/>
  <c r="AH19" i="63"/>
  <c r="AF19" i="63"/>
  <c r="AG19" i="63" s="1"/>
  <c r="AE19" i="63"/>
  <c r="AD19" i="63"/>
  <c r="Y19" i="63"/>
  <c r="W19" i="63"/>
  <c r="V19" i="63"/>
  <c r="U19" i="63"/>
  <c r="T19" i="63"/>
  <c r="AM18" i="63"/>
  <c r="AK18" i="63"/>
  <c r="AL18" i="63" s="1"/>
  <c r="AI18" i="63"/>
  <c r="AH18" i="63"/>
  <c r="AG18" i="63"/>
  <c r="AJ18" i="63" s="1"/>
  <c r="AF18" i="63"/>
  <c r="AE18" i="63"/>
  <c r="AD18" i="63"/>
  <c r="Y18" i="63"/>
  <c r="W18" i="63"/>
  <c r="V18" i="63"/>
  <c r="U18" i="63"/>
  <c r="T18" i="63"/>
  <c r="AM17" i="63"/>
  <c r="AK17" i="63"/>
  <c r="AH17" i="63"/>
  <c r="AI17" i="63" s="1"/>
  <c r="AF17" i="63"/>
  <c r="AG17" i="63" s="1"/>
  <c r="AE17" i="63"/>
  <c r="AD17" i="63"/>
  <c r="Y17" i="63"/>
  <c r="W17" i="63"/>
  <c r="V17" i="63"/>
  <c r="U17" i="63"/>
  <c r="T17" i="63"/>
  <c r="AM16" i="63"/>
  <c r="AK16" i="63"/>
  <c r="AI16" i="63"/>
  <c r="AH16" i="63"/>
  <c r="AF16" i="63"/>
  <c r="AG16" i="63" s="1"/>
  <c r="AE16" i="63"/>
  <c r="AD16" i="63"/>
  <c r="Y16" i="63"/>
  <c r="W16" i="63"/>
  <c r="V16" i="63"/>
  <c r="U16" i="63"/>
  <c r="T16" i="63"/>
  <c r="A16" i="63"/>
  <c r="AM15" i="63"/>
  <c r="AK15" i="63"/>
  <c r="AI15" i="63"/>
  <c r="AH15" i="63"/>
  <c r="AF15" i="63"/>
  <c r="AG15" i="63" s="1"/>
  <c r="AE15" i="63"/>
  <c r="AD15" i="63"/>
  <c r="Y15" i="63"/>
  <c r="W15" i="63"/>
  <c r="V15" i="63"/>
  <c r="U15" i="63"/>
  <c r="T15" i="63"/>
  <c r="AM14" i="63"/>
  <c r="AK14" i="63"/>
  <c r="AH14" i="63"/>
  <c r="AI14" i="63" s="1"/>
  <c r="AF14" i="63"/>
  <c r="AG14" i="63" s="1"/>
  <c r="AE14" i="63"/>
  <c r="AD14" i="63"/>
  <c r="Y14" i="63"/>
  <c r="W14" i="63"/>
  <c r="V14" i="63"/>
  <c r="U14" i="63"/>
  <c r="T14" i="63"/>
  <c r="A14" i="63"/>
  <c r="AM13" i="63"/>
  <c r="AK13" i="63"/>
  <c r="AH13" i="63"/>
  <c r="AI13" i="63" s="1"/>
  <c r="AF13" i="63"/>
  <c r="AG13" i="63" s="1"/>
  <c r="AE13" i="63"/>
  <c r="AD13" i="63"/>
  <c r="Y13" i="63"/>
  <c r="W13" i="63"/>
  <c r="V13" i="63"/>
  <c r="U13" i="63"/>
  <c r="T13" i="63"/>
  <c r="AM12" i="63"/>
  <c r="AK12" i="63"/>
  <c r="AH12" i="63"/>
  <c r="AI12" i="63" s="1"/>
  <c r="AL12" i="63" s="1"/>
  <c r="AG12" i="63"/>
  <c r="AJ12" i="63" s="1"/>
  <c r="AF12" i="63"/>
  <c r="AE12" i="63"/>
  <c r="AD12" i="63"/>
  <c r="Y12" i="63"/>
  <c r="W12" i="63"/>
  <c r="V12" i="63"/>
  <c r="U12" i="63"/>
  <c r="T12" i="63"/>
  <c r="A12" i="63"/>
  <c r="AM11" i="63"/>
  <c r="AK11" i="63"/>
  <c r="AH11" i="63"/>
  <c r="AI11" i="63" s="1"/>
  <c r="AL11" i="63" s="1"/>
  <c r="AG11" i="63"/>
  <c r="AF11" i="63"/>
  <c r="AE11" i="63"/>
  <c r="AD11" i="63"/>
  <c r="Y11" i="63"/>
  <c r="W11" i="63"/>
  <c r="V11" i="63"/>
  <c r="U11" i="63"/>
  <c r="T11" i="63"/>
  <c r="AM10" i="63"/>
  <c r="AK10" i="63"/>
  <c r="AH10" i="63"/>
  <c r="AI10" i="63" s="1"/>
  <c r="AF10" i="63"/>
  <c r="AG10" i="63" s="1"/>
  <c r="AE10" i="63"/>
  <c r="AD10" i="63"/>
  <c r="Y10" i="63"/>
  <c r="W10" i="63"/>
  <c r="V10" i="63"/>
  <c r="U10" i="63"/>
  <c r="T10" i="63"/>
  <c r="A10" i="63"/>
  <c r="AM9" i="63"/>
  <c r="AK9" i="63"/>
  <c r="AH9" i="63"/>
  <c r="AI9" i="63" s="1"/>
  <c r="AF9" i="63"/>
  <c r="AG9" i="63" s="1"/>
  <c r="AE9" i="63"/>
  <c r="AD9" i="63"/>
  <c r="Y9" i="63"/>
  <c r="W9" i="63"/>
  <c r="V9" i="63"/>
  <c r="U9" i="63"/>
  <c r="T9" i="63"/>
  <c r="AM8" i="63"/>
  <c r="AK8" i="63"/>
  <c r="AH8" i="63"/>
  <c r="AI8" i="63" s="1"/>
  <c r="AG8" i="63"/>
  <c r="AF8" i="63"/>
  <c r="AD8" i="63"/>
  <c r="AN8" i="63" s="1"/>
  <c r="Y8" i="63"/>
  <c r="W8" i="63"/>
  <c r="V8" i="63"/>
  <c r="U8" i="63"/>
  <c r="T8" i="63"/>
  <c r="AM7" i="63"/>
  <c r="AK7" i="63"/>
  <c r="AI7" i="63"/>
  <c r="AH7" i="63"/>
  <c r="AF7" i="63"/>
  <c r="AG7" i="63" s="1"/>
  <c r="AD7" i="63"/>
  <c r="AN7" i="63" s="1"/>
  <c r="Y7" i="63"/>
  <c r="W7" i="63"/>
  <c r="V7" i="63"/>
  <c r="U7" i="63"/>
  <c r="T7" i="63"/>
  <c r="AM6" i="63"/>
  <c r="AK6" i="63"/>
  <c r="AH6" i="63"/>
  <c r="AI6" i="63" s="1"/>
  <c r="AF6" i="63"/>
  <c r="AG6" i="63" s="1"/>
  <c r="AD6" i="63"/>
  <c r="Y6" i="63"/>
  <c r="W6" i="63"/>
  <c r="V6" i="63"/>
  <c r="U6" i="63"/>
  <c r="T6" i="63"/>
  <c r="A6" i="63"/>
  <c r="AM5" i="63"/>
  <c r="AK5" i="63"/>
  <c r="AI5" i="63"/>
  <c r="AH5" i="63"/>
  <c r="AF5" i="63"/>
  <c r="AG5" i="63" s="1"/>
  <c r="AD5" i="63"/>
  <c r="AN5" i="63" s="1"/>
  <c r="Y5" i="63"/>
  <c r="W5" i="63"/>
  <c r="V5" i="63"/>
  <c r="U5" i="63"/>
  <c r="T5" i="63"/>
  <c r="F1" i="63"/>
  <c r="AM24" i="62"/>
  <c r="AK24" i="62"/>
  <c r="AI24" i="62"/>
  <c r="AH24" i="62"/>
  <c r="AF24" i="62"/>
  <c r="AG24" i="62" s="1"/>
  <c r="AE24" i="62"/>
  <c r="AD24" i="62"/>
  <c r="Y24" i="62"/>
  <c r="W24" i="62"/>
  <c r="V24" i="62"/>
  <c r="U24" i="62"/>
  <c r="T24" i="62"/>
  <c r="AM23" i="62"/>
  <c r="AK23" i="62"/>
  <c r="AI23" i="62"/>
  <c r="AH23" i="62"/>
  <c r="AF23" i="62"/>
  <c r="AG23" i="62" s="1"/>
  <c r="AE23" i="62"/>
  <c r="AD23" i="62"/>
  <c r="Y23" i="62"/>
  <c r="W23" i="62"/>
  <c r="V23" i="62"/>
  <c r="U23" i="62"/>
  <c r="T23" i="62"/>
  <c r="AM22" i="62"/>
  <c r="AK22" i="62"/>
  <c r="AH22" i="62"/>
  <c r="AI22" i="62" s="1"/>
  <c r="AG22" i="62"/>
  <c r="AL22" i="62" s="1"/>
  <c r="AF22" i="62"/>
  <c r="AE22" i="62"/>
  <c r="AD22" i="62"/>
  <c r="Y22" i="62"/>
  <c r="W22" i="62"/>
  <c r="V22" i="62"/>
  <c r="U22" i="62"/>
  <c r="T22" i="62"/>
  <c r="AM21" i="62"/>
  <c r="AK21" i="62"/>
  <c r="AH21" i="62"/>
  <c r="AI21" i="62" s="1"/>
  <c r="AF21" i="62"/>
  <c r="AG21" i="62" s="1"/>
  <c r="AE21" i="62"/>
  <c r="AD21" i="62"/>
  <c r="Y21" i="62"/>
  <c r="W21" i="62"/>
  <c r="V21" i="62"/>
  <c r="U21" i="62"/>
  <c r="T21" i="62"/>
  <c r="AM20" i="62"/>
  <c r="AK20" i="62"/>
  <c r="AI20" i="62"/>
  <c r="AH20" i="62"/>
  <c r="AG20" i="62"/>
  <c r="AL20" i="62" s="1"/>
  <c r="AF20" i="62"/>
  <c r="AE20" i="62"/>
  <c r="AD20" i="62"/>
  <c r="Y20" i="62"/>
  <c r="W20" i="62"/>
  <c r="V20" i="62"/>
  <c r="U20" i="62"/>
  <c r="T20" i="62"/>
  <c r="AM19" i="62"/>
  <c r="AK19" i="62"/>
  <c r="AI19" i="62"/>
  <c r="AH19" i="62"/>
  <c r="AF19" i="62"/>
  <c r="AG19" i="62" s="1"/>
  <c r="AE19" i="62"/>
  <c r="AD19" i="62"/>
  <c r="Y19" i="62"/>
  <c r="W19" i="62"/>
  <c r="V19" i="62"/>
  <c r="U19" i="62"/>
  <c r="T19" i="62"/>
  <c r="AM18" i="62"/>
  <c r="AK18" i="62"/>
  <c r="AI18" i="62"/>
  <c r="AH18" i="62"/>
  <c r="AF18" i="62"/>
  <c r="AG18" i="62" s="1"/>
  <c r="AE18" i="62"/>
  <c r="AD18" i="62"/>
  <c r="Y18" i="62"/>
  <c r="W18" i="62"/>
  <c r="V18" i="62"/>
  <c r="U18" i="62"/>
  <c r="T18" i="62"/>
  <c r="AM17" i="62"/>
  <c r="AL17" i="62"/>
  <c r="AK17" i="62"/>
  <c r="AI17" i="62"/>
  <c r="AH17" i="62"/>
  <c r="AG17" i="62"/>
  <c r="AJ17" i="62" s="1"/>
  <c r="AF17" i="62"/>
  <c r="AE17" i="62"/>
  <c r="AD17" i="62"/>
  <c r="Y17" i="62"/>
  <c r="W17" i="62"/>
  <c r="V17" i="62"/>
  <c r="U17" i="62"/>
  <c r="T17" i="62"/>
  <c r="AM16" i="62"/>
  <c r="AK16" i="62"/>
  <c r="AH16" i="62"/>
  <c r="AI16" i="62" s="1"/>
  <c r="AG16" i="62"/>
  <c r="AF16" i="62"/>
  <c r="AE16" i="62"/>
  <c r="AD16" i="62"/>
  <c r="Y16" i="62"/>
  <c r="W16" i="62"/>
  <c r="V16" i="62"/>
  <c r="U16" i="62"/>
  <c r="T16" i="62"/>
  <c r="AM15" i="62"/>
  <c r="AK15" i="62"/>
  <c r="AH15" i="62"/>
  <c r="AI15" i="62" s="1"/>
  <c r="AG15" i="62"/>
  <c r="AF15" i="62"/>
  <c r="AE15" i="62"/>
  <c r="AD15" i="62"/>
  <c r="Y15" i="62"/>
  <c r="W15" i="62"/>
  <c r="V15" i="62"/>
  <c r="U15" i="62"/>
  <c r="T15" i="62"/>
  <c r="AM14" i="62"/>
  <c r="AK14" i="62"/>
  <c r="AJ14" i="62"/>
  <c r="AI14" i="62"/>
  <c r="AH14" i="62"/>
  <c r="AG14" i="62"/>
  <c r="AL14" i="62" s="1"/>
  <c r="AF14" i="62"/>
  <c r="AE14" i="62"/>
  <c r="AD14" i="62"/>
  <c r="Y14" i="62"/>
  <c r="W14" i="62"/>
  <c r="V14" i="62"/>
  <c r="U14" i="62"/>
  <c r="T14" i="62"/>
  <c r="AM13" i="62"/>
  <c r="AK13" i="62"/>
  <c r="AH13" i="62"/>
  <c r="AI13" i="62" s="1"/>
  <c r="AL13" i="62" s="1"/>
  <c r="AG13" i="62"/>
  <c r="AJ13" i="62" s="1"/>
  <c r="AF13" i="62"/>
  <c r="AE13" i="62"/>
  <c r="AD13" i="62"/>
  <c r="Y13" i="62"/>
  <c r="W13" i="62"/>
  <c r="V13" i="62"/>
  <c r="U13" i="62"/>
  <c r="T13" i="62"/>
  <c r="AM12" i="62"/>
  <c r="AK12" i="62"/>
  <c r="AH12" i="62"/>
  <c r="AI12" i="62" s="1"/>
  <c r="AF12" i="62"/>
  <c r="AG12" i="62" s="1"/>
  <c r="AE12" i="62"/>
  <c r="AD12" i="62"/>
  <c r="Y12" i="62"/>
  <c r="W12" i="62"/>
  <c r="V12" i="62"/>
  <c r="U12" i="62"/>
  <c r="T12" i="62"/>
  <c r="A12" i="62"/>
  <c r="AM11" i="62"/>
  <c r="AK11" i="62"/>
  <c r="AH11" i="62"/>
  <c r="AI11" i="62" s="1"/>
  <c r="AF11" i="62"/>
  <c r="AG11" i="62" s="1"/>
  <c r="AE11" i="62"/>
  <c r="AD11" i="62"/>
  <c r="Y11" i="62"/>
  <c r="W11" i="62"/>
  <c r="V11" i="62"/>
  <c r="U11" i="62"/>
  <c r="T11" i="62"/>
  <c r="AM10" i="62"/>
  <c r="AK10" i="62"/>
  <c r="AH10" i="62"/>
  <c r="AI10" i="62" s="1"/>
  <c r="AJ10" i="62" s="1"/>
  <c r="AG10" i="62"/>
  <c r="AL10" i="62" s="1"/>
  <c r="AF10" i="62"/>
  <c r="AE10" i="62"/>
  <c r="AD10" i="62"/>
  <c r="Y10" i="62"/>
  <c r="W10" i="62"/>
  <c r="V10" i="62"/>
  <c r="U10" i="62"/>
  <c r="T10" i="62"/>
  <c r="A10" i="62"/>
  <c r="AM9" i="62"/>
  <c r="AK9" i="62"/>
  <c r="AH9" i="62"/>
  <c r="AI9" i="62" s="1"/>
  <c r="AF9" i="62"/>
  <c r="AG9" i="62" s="1"/>
  <c r="AE9" i="62"/>
  <c r="AD9" i="62"/>
  <c r="Y9" i="62"/>
  <c r="W9" i="62"/>
  <c r="V9" i="62"/>
  <c r="U9" i="62"/>
  <c r="T9" i="62"/>
  <c r="AM8" i="62"/>
  <c r="AK8" i="62"/>
  <c r="AI8" i="62"/>
  <c r="AH8" i="62"/>
  <c r="AF8" i="62"/>
  <c r="AG8" i="62" s="1"/>
  <c r="AD8" i="62"/>
  <c r="AN8" i="62" s="1"/>
  <c r="Y8" i="62"/>
  <c r="W8" i="62"/>
  <c r="V8" i="62"/>
  <c r="U8" i="62"/>
  <c r="T8" i="62"/>
  <c r="A8" i="62"/>
  <c r="AM7" i="62"/>
  <c r="AK7" i="62"/>
  <c r="AI7" i="62"/>
  <c r="AH7" i="62"/>
  <c r="AF7" i="62"/>
  <c r="AG7" i="62" s="1"/>
  <c r="AD7" i="62"/>
  <c r="Y7" i="62"/>
  <c r="W7" i="62"/>
  <c r="V7" i="62"/>
  <c r="U7" i="62"/>
  <c r="T7" i="62"/>
  <c r="AM6" i="62"/>
  <c r="AK6" i="62"/>
  <c r="AI6" i="62"/>
  <c r="AH6" i="62"/>
  <c r="AF6" i="62"/>
  <c r="AG6" i="62" s="1"/>
  <c r="AD6" i="62"/>
  <c r="Y6" i="62"/>
  <c r="W6" i="62"/>
  <c r="V6" i="62"/>
  <c r="U6" i="62"/>
  <c r="T6" i="62"/>
  <c r="AM5" i="62"/>
  <c r="AK5" i="62"/>
  <c r="AF5" i="62"/>
  <c r="AG5" i="62" s="1"/>
  <c r="Y5" i="62"/>
  <c r="A14" i="62" s="1"/>
  <c r="W5" i="62"/>
  <c r="V5" i="62"/>
  <c r="T5" i="62"/>
  <c r="AH5" i="62" s="1"/>
  <c r="AI5" i="62" s="1"/>
  <c r="F1" i="62"/>
  <c r="AM24" i="61"/>
  <c r="AK24" i="61"/>
  <c r="AH24" i="61"/>
  <c r="AI24" i="61" s="1"/>
  <c r="AF24" i="61"/>
  <c r="AG24" i="61" s="1"/>
  <c r="AE24" i="61"/>
  <c r="AD24" i="61"/>
  <c r="Y24" i="61"/>
  <c r="W24" i="61"/>
  <c r="V24" i="61"/>
  <c r="U24" i="61"/>
  <c r="T24" i="61"/>
  <c r="AM23" i="61"/>
  <c r="AK23" i="61"/>
  <c r="AH23" i="61"/>
  <c r="AI23" i="61" s="1"/>
  <c r="AJ23" i="61" s="1"/>
  <c r="AG23" i="61"/>
  <c r="AL23" i="61" s="1"/>
  <c r="AF23" i="61"/>
  <c r="AE23" i="61"/>
  <c r="AD23" i="61"/>
  <c r="Y23" i="61"/>
  <c r="W23" i="61"/>
  <c r="V23" i="61"/>
  <c r="U23" i="61"/>
  <c r="T23" i="61"/>
  <c r="AM22" i="61"/>
  <c r="AK22" i="61"/>
  <c r="AI22" i="61"/>
  <c r="AH22" i="61"/>
  <c r="AF22" i="61"/>
  <c r="AG22" i="61" s="1"/>
  <c r="AE22" i="61"/>
  <c r="AD22" i="61"/>
  <c r="Y22" i="61"/>
  <c r="W22" i="61"/>
  <c r="V22" i="61"/>
  <c r="U22" i="61"/>
  <c r="T22" i="61"/>
  <c r="AM21" i="61"/>
  <c r="AK21" i="61"/>
  <c r="AH21" i="61"/>
  <c r="AI21" i="61" s="1"/>
  <c r="AF21" i="61"/>
  <c r="AG21" i="61" s="1"/>
  <c r="AE21" i="61"/>
  <c r="AD21" i="61"/>
  <c r="Y21" i="61"/>
  <c r="W21" i="61"/>
  <c r="V21" i="61"/>
  <c r="U21" i="61"/>
  <c r="T21" i="61"/>
  <c r="AM20" i="61"/>
  <c r="AK20" i="61"/>
  <c r="AH20" i="61"/>
  <c r="AI20" i="61" s="1"/>
  <c r="AF20" i="61"/>
  <c r="AG20" i="61" s="1"/>
  <c r="AE20" i="61"/>
  <c r="AD20" i="61"/>
  <c r="Y20" i="61"/>
  <c r="W20" i="61"/>
  <c r="V20" i="61"/>
  <c r="U20" i="61"/>
  <c r="T20" i="61"/>
  <c r="AM19" i="61"/>
  <c r="AK19" i="61"/>
  <c r="AH19" i="61"/>
  <c r="AI19" i="61" s="1"/>
  <c r="AF19" i="61"/>
  <c r="AG19" i="61" s="1"/>
  <c r="AE19" i="61"/>
  <c r="AD19" i="61"/>
  <c r="Y19" i="61"/>
  <c r="W19" i="61"/>
  <c r="V19" i="61"/>
  <c r="U19" i="61"/>
  <c r="T19" i="61"/>
  <c r="AM18" i="61"/>
  <c r="AK18" i="61"/>
  <c r="AH18" i="61"/>
  <c r="AI18" i="61" s="1"/>
  <c r="AF18" i="61"/>
  <c r="AG18" i="61" s="1"/>
  <c r="AE18" i="61"/>
  <c r="AD18" i="61"/>
  <c r="Y18" i="61"/>
  <c r="W18" i="61"/>
  <c r="V18" i="61"/>
  <c r="U18" i="61"/>
  <c r="T18" i="61"/>
  <c r="AM17" i="61"/>
  <c r="AK17" i="61"/>
  <c r="AH17" i="61"/>
  <c r="AI17" i="61" s="1"/>
  <c r="AF17" i="61"/>
  <c r="AG17" i="61" s="1"/>
  <c r="AE17" i="61"/>
  <c r="AD17" i="61"/>
  <c r="Y17" i="61"/>
  <c r="W17" i="61"/>
  <c r="V17" i="61"/>
  <c r="U17" i="61"/>
  <c r="T17" i="61"/>
  <c r="AM16" i="61"/>
  <c r="AK16" i="61"/>
  <c r="AI16" i="61"/>
  <c r="AH16" i="61"/>
  <c r="AF16" i="61"/>
  <c r="AG16" i="61" s="1"/>
  <c r="AE16" i="61"/>
  <c r="AD16" i="61"/>
  <c r="Y16" i="61"/>
  <c r="W16" i="61"/>
  <c r="V16" i="61"/>
  <c r="U16" i="61"/>
  <c r="T16" i="61"/>
  <c r="AM15" i="61"/>
  <c r="AK15" i="61"/>
  <c r="AH15" i="61"/>
  <c r="AI15" i="61" s="1"/>
  <c r="AF15" i="61"/>
  <c r="AG15" i="61" s="1"/>
  <c r="AE15" i="61"/>
  <c r="AD15" i="61"/>
  <c r="Y15" i="61"/>
  <c r="W15" i="61"/>
  <c r="V15" i="61"/>
  <c r="U15" i="61"/>
  <c r="T15" i="61"/>
  <c r="AM14" i="61"/>
  <c r="AK14" i="61"/>
  <c r="AH14" i="61"/>
  <c r="AI14" i="61" s="1"/>
  <c r="AF14" i="61"/>
  <c r="AG14" i="61" s="1"/>
  <c r="AE14" i="61"/>
  <c r="AD14" i="61"/>
  <c r="Y14" i="61"/>
  <c r="W14" i="61"/>
  <c r="V14" i="61"/>
  <c r="U14" i="61"/>
  <c r="T14" i="61"/>
  <c r="A14" i="61"/>
  <c r="AM13" i="61"/>
  <c r="AK13" i="61"/>
  <c r="AH13" i="61"/>
  <c r="AI13" i="61" s="1"/>
  <c r="AF13" i="61"/>
  <c r="AG13" i="61" s="1"/>
  <c r="AE13" i="61"/>
  <c r="AD13" i="61"/>
  <c r="Y13" i="61"/>
  <c r="W13" i="61"/>
  <c r="V13" i="61"/>
  <c r="U13" i="61"/>
  <c r="T13" i="61"/>
  <c r="AM12" i="61"/>
  <c r="AK12" i="61"/>
  <c r="AH12" i="61"/>
  <c r="AI12" i="61" s="1"/>
  <c r="AF12" i="61"/>
  <c r="AG12" i="61" s="1"/>
  <c r="AE12" i="61"/>
  <c r="AD12" i="61"/>
  <c r="Y12" i="61"/>
  <c r="W12" i="61"/>
  <c r="V12" i="61"/>
  <c r="U12" i="61"/>
  <c r="T12" i="61"/>
  <c r="A12" i="61"/>
  <c r="AM11" i="61"/>
  <c r="AK11" i="61"/>
  <c r="AH11" i="61"/>
  <c r="AI11" i="61" s="1"/>
  <c r="AG11" i="61"/>
  <c r="AF11" i="61"/>
  <c r="AE11" i="61"/>
  <c r="AD11" i="61"/>
  <c r="Y11" i="61"/>
  <c r="W11" i="61"/>
  <c r="V11" i="61"/>
  <c r="U11" i="61"/>
  <c r="T11" i="61"/>
  <c r="AM10" i="61"/>
  <c r="AK10" i="61"/>
  <c r="AI10" i="61"/>
  <c r="AH10" i="61"/>
  <c r="AG10" i="61"/>
  <c r="AJ10" i="61" s="1"/>
  <c r="AF10" i="61"/>
  <c r="AE10" i="61"/>
  <c r="AD10" i="61"/>
  <c r="AN10" i="61" s="1"/>
  <c r="Y10" i="61"/>
  <c r="W10" i="61"/>
  <c r="V10" i="61"/>
  <c r="U10" i="61"/>
  <c r="T10" i="61"/>
  <c r="A10" i="61"/>
  <c r="AM9" i="61"/>
  <c r="AK9" i="61"/>
  <c r="AH9" i="61"/>
  <c r="AI9" i="61" s="1"/>
  <c r="AF9" i="61"/>
  <c r="AG9" i="61" s="1"/>
  <c r="AE9" i="61"/>
  <c r="AD9" i="61"/>
  <c r="Y9" i="61"/>
  <c r="W9" i="61"/>
  <c r="V9" i="61"/>
  <c r="U9" i="61"/>
  <c r="T9" i="61"/>
  <c r="AM8" i="61"/>
  <c r="AK8" i="61"/>
  <c r="AI8" i="61"/>
  <c r="AH8" i="61"/>
  <c r="AF8" i="61"/>
  <c r="AG8" i="61" s="1"/>
  <c r="AD8" i="61"/>
  <c r="AN8" i="61" s="1"/>
  <c r="Y8" i="61"/>
  <c r="W8" i="61"/>
  <c r="V8" i="61"/>
  <c r="U8" i="61"/>
  <c r="T8" i="61"/>
  <c r="AM7" i="61"/>
  <c r="AK7" i="61"/>
  <c r="AI7" i="61"/>
  <c r="AL7" i="61" s="1"/>
  <c r="AH7" i="61"/>
  <c r="AG7" i="61"/>
  <c r="AF7" i="61"/>
  <c r="AD7" i="61"/>
  <c r="AN7" i="61" s="1"/>
  <c r="Y7" i="61"/>
  <c r="W7" i="61"/>
  <c r="V7" i="61"/>
  <c r="U7" i="61"/>
  <c r="T7" i="61"/>
  <c r="AM6" i="61"/>
  <c r="AK6" i="61"/>
  <c r="AI6" i="61"/>
  <c r="AH6" i="61"/>
  <c r="AG6" i="61"/>
  <c r="AJ6" i="61" s="1"/>
  <c r="AF6" i="61"/>
  <c r="AD6" i="61"/>
  <c r="Y6" i="61"/>
  <c r="W6" i="61"/>
  <c r="V6" i="61"/>
  <c r="U6" i="61"/>
  <c r="T6" i="61"/>
  <c r="A6" i="61"/>
  <c r="AM5" i="61"/>
  <c r="AK5" i="61"/>
  <c r="AH5" i="61"/>
  <c r="AI5" i="61" s="1"/>
  <c r="AF5" i="61"/>
  <c r="AG5" i="61" s="1"/>
  <c r="Y5" i="61"/>
  <c r="W5" i="61"/>
  <c r="V5" i="61"/>
  <c r="T5" i="61"/>
  <c r="AD5" i="61" s="1"/>
  <c r="F1" i="61"/>
  <c r="AM24" i="60"/>
  <c r="AK24" i="60"/>
  <c r="AH24" i="60"/>
  <c r="AI24" i="60" s="1"/>
  <c r="AF24" i="60"/>
  <c r="AG24" i="60" s="1"/>
  <c r="AE24" i="60"/>
  <c r="AD24" i="60"/>
  <c r="Y24" i="60"/>
  <c r="W24" i="60"/>
  <c r="V24" i="60"/>
  <c r="T24" i="60"/>
  <c r="AM23" i="60"/>
  <c r="AK23" i="60"/>
  <c r="AH23" i="60"/>
  <c r="AI23" i="60" s="1"/>
  <c r="AF23" i="60"/>
  <c r="AG23" i="60" s="1"/>
  <c r="AE23" i="60"/>
  <c r="AD23" i="60"/>
  <c r="Y23" i="60"/>
  <c r="W23" i="60"/>
  <c r="V23" i="60"/>
  <c r="T23" i="60"/>
  <c r="AM22" i="60"/>
  <c r="AK22" i="60"/>
  <c r="AI22" i="60"/>
  <c r="AH22" i="60"/>
  <c r="AG22" i="60"/>
  <c r="AJ22" i="60" s="1"/>
  <c r="AF22" i="60"/>
  <c r="AE22" i="60"/>
  <c r="AD22" i="60"/>
  <c r="Y22" i="60"/>
  <c r="W22" i="60"/>
  <c r="V22" i="60"/>
  <c r="T22" i="60"/>
  <c r="AM21" i="60"/>
  <c r="AK21" i="60"/>
  <c r="AH21" i="60"/>
  <c r="AI21" i="60" s="1"/>
  <c r="AJ21" i="60" s="1"/>
  <c r="AG21" i="60"/>
  <c r="AL21" i="60" s="1"/>
  <c r="AF21" i="60"/>
  <c r="AE21" i="60"/>
  <c r="AD21" i="60"/>
  <c r="Y21" i="60"/>
  <c r="W21" i="60"/>
  <c r="V21" i="60"/>
  <c r="T21" i="60"/>
  <c r="AM20" i="60"/>
  <c r="AK20" i="60"/>
  <c r="AH20" i="60"/>
  <c r="AI20" i="60" s="1"/>
  <c r="AF20" i="60"/>
  <c r="AG20" i="60" s="1"/>
  <c r="AE20" i="60"/>
  <c r="AD20" i="60"/>
  <c r="Y20" i="60"/>
  <c r="W20" i="60"/>
  <c r="V20" i="60"/>
  <c r="T20" i="60"/>
  <c r="AM19" i="60"/>
  <c r="AK19" i="60"/>
  <c r="AH19" i="60"/>
  <c r="AI19" i="60" s="1"/>
  <c r="AF19" i="60"/>
  <c r="AG19" i="60" s="1"/>
  <c r="AE19" i="60"/>
  <c r="AD19" i="60"/>
  <c r="Y19" i="60"/>
  <c r="V19" i="60"/>
  <c r="U19" i="60"/>
  <c r="T19" i="60"/>
  <c r="AM18" i="60"/>
  <c r="AK18" i="60"/>
  <c r="AH18" i="60"/>
  <c r="AI18" i="60" s="1"/>
  <c r="AG18" i="60"/>
  <c r="AF18" i="60"/>
  <c r="AE18" i="60"/>
  <c r="AD18" i="60"/>
  <c r="Y18" i="60"/>
  <c r="V18" i="60"/>
  <c r="U18" i="60"/>
  <c r="T18" i="60"/>
  <c r="AM17" i="60"/>
  <c r="AK17" i="60"/>
  <c r="AH17" i="60"/>
  <c r="AI17" i="60" s="1"/>
  <c r="AJ17" i="60" s="1"/>
  <c r="AG17" i="60"/>
  <c r="AF17" i="60"/>
  <c r="AE17" i="60"/>
  <c r="AD17" i="60"/>
  <c r="Y17" i="60"/>
  <c r="V17" i="60"/>
  <c r="U17" i="60"/>
  <c r="T17" i="60"/>
  <c r="AM16" i="60"/>
  <c r="AK16" i="60"/>
  <c r="AH16" i="60"/>
  <c r="AI16" i="60" s="1"/>
  <c r="AF16" i="60"/>
  <c r="AG16" i="60" s="1"/>
  <c r="AE16" i="60"/>
  <c r="AD16" i="60"/>
  <c r="Y16" i="60"/>
  <c r="V16" i="60"/>
  <c r="U16" i="60"/>
  <c r="T16" i="60"/>
  <c r="AM15" i="60"/>
  <c r="AK15" i="60"/>
  <c r="AH15" i="60"/>
  <c r="AI15" i="60" s="1"/>
  <c r="AF15" i="60"/>
  <c r="AG15" i="60" s="1"/>
  <c r="AE15" i="60"/>
  <c r="AD15" i="60"/>
  <c r="Y15" i="60"/>
  <c r="V15" i="60"/>
  <c r="U15" i="60"/>
  <c r="T15" i="60"/>
  <c r="AM14" i="60"/>
  <c r="AK14" i="60"/>
  <c r="AI14" i="60"/>
  <c r="AH14" i="60"/>
  <c r="AG14" i="60"/>
  <c r="AL14" i="60" s="1"/>
  <c r="AF14" i="60"/>
  <c r="AE14" i="60"/>
  <c r="AD14" i="60"/>
  <c r="Y14" i="60"/>
  <c r="V14" i="60"/>
  <c r="U14" i="60"/>
  <c r="T14" i="60"/>
  <c r="AM13" i="60"/>
  <c r="AK13" i="60"/>
  <c r="AI13" i="60"/>
  <c r="AH13" i="60"/>
  <c r="AF13" i="60"/>
  <c r="AG13" i="60" s="1"/>
  <c r="AE13" i="60"/>
  <c r="AD13" i="60"/>
  <c r="AN13" i="60" s="1"/>
  <c r="Y13" i="60"/>
  <c r="W13" i="60"/>
  <c r="V13" i="60"/>
  <c r="U13" i="60"/>
  <c r="T13" i="60"/>
  <c r="AM12" i="60"/>
  <c r="AK12" i="60"/>
  <c r="AI12" i="60"/>
  <c r="AH12" i="60"/>
  <c r="AF12" i="60"/>
  <c r="AG12" i="60" s="1"/>
  <c r="AE12" i="60"/>
  <c r="AD12" i="60"/>
  <c r="AN12" i="60" s="1"/>
  <c r="Y12" i="60"/>
  <c r="W12" i="60"/>
  <c r="V12" i="60"/>
  <c r="U12" i="60"/>
  <c r="T12" i="60"/>
  <c r="A12" i="60"/>
  <c r="AM11" i="60"/>
  <c r="AK11" i="60"/>
  <c r="AI11" i="60"/>
  <c r="AH11" i="60"/>
  <c r="AF11" i="60"/>
  <c r="AG11" i="60" s="1"/>
  <c r="AE11" i="60"/>
  <c r="AD11" i="60"/>
  <c r="Y11" i="60"/>
  <c r="V11" i="60"/>
  <c r="T11" i="60"/>
  <c r="AM10" i="60"/>
  <c r="AL10" i="60"/>
  <c r="AK10" i="60"/>
  <c r="AI10" i="60"/>
  <c r="AH10" i="60"/>
  <c r="AG10" i="60"/>
  <c r="AJ10" i="60" s="1"/>
  <c r="AF10" i="60"/>
  <c r="AE10" i="60"/>
  <c r="AD10" i="60"/>
  <c r="Y10" i="60"/>
  <c r="V10" i="60"/>
  <c r="T10" i="60"/>
  <c r="A10" i="60"/>
  <c r="U23" i="60" s="1"/>
  <c r="AM9" i="60"/>
  <c r="AK9" i="60"/>
  <c r="AH9" i="60"/>
  <c r="AI9" i="60" s="1"/>
  <c r="AF9" i="60"/>
  <c r="AG9" i="60" s="1"/>
  <c r="AE9" i="60"/>
  <c r="AD9" i="60"/>
  <c r="Y9" i="60"/>
  <c r="V9" i="60"/>
  <c r="T9" i="60"/>
  <c r="AM8" i="60"/>
  <c r="AK8" i="60"/>
  <c r="AF8" i="60"/>
  <c r="AG8" i="60" s="1"/>
  <c r="AD8" i="60"/>
  <c r="Y8" i="60"/>
  <c r="W8" i="60"/>
  <c r="V8" i="60"/>
  <c r="T8" i="60"/>
  <c r="AH8" i="60" s="1"/>
  <c r="AI8" i="60" s="1"/>
  <c r="AM7" i="60"/>
  <c r="AK7" i="60"/>
  <c r="AF7" i="60"/>
  <c r="AG7" i="60" s="1"/>
  <c r="Y7" i="60"/>
  <c r="W7" i="60"/>
  <c r="V7" i="60"/>
  <c r="T7" i="60"/>
  <c r="U7" i="60" s="1"/>
  <c r="AM6" i="60"/>
  <c r="AK6" i="60"/>
  <c r="AH6" i="60"/>
  <c r="AI6" i="60" s="1"/>
  <c r="AF6" i="60"/>
  <c r="AG6" i="60" s="1"/>
  <c r="AD6" i="60"/>
  <c r="Y6" i="60"/>
  <c r="W6" i="60"/>
  <c r="V6" i="60"/>
  <c r="U6" i="60"/>
  <c r="T6" i="60"/>
  <c r="A6" i="60"/>
  <c r="AM5" i="60"/>
  <c r="AK5" i="60"/>
  <c r="AF5" i="60"/>
  <c r="AG5" i="60" s="1"/>
  <c r="Y5" i="60"/>
  <c r="A14" i="60" s="1"/>
  <c r="K36" i="67" s="1"/>
  <c r="W5" i="60"/>
  <c r="V5" i="60"/>
  <c r="U5" i="60"/>
  <c r="A16" i="60" s="1"/>
  <c r="F36" i="67" s="1"/>
  <c r="T5" i="60"/>
  <c r="AH5" i="60" s="1"/>
  <c r="AI5" i="60" s="1"/>
  <c r="F1" i="60"/>
  <c r="AM24" i="59"/>
  <c r="AK24" i="59"/>
  <c r="AH24" i="59"/>
  <c r="AI24" i="59" s="1"/>
  <c r="AF24" i="59"/>
  <c r="AG24" i="59" s="1"/>
  <c r="AE24" i="59"/>
  <c r="AD24" i="59"/>
  <c r="Y24" i="59"/>
  <c r="V24" i="59"/>
  <c r="U24" i="59"/>
  <c r="T24" i="59"/>
  <c r="AM23" i="59"/>
  <c r="AK23" i="59"/>
  <c r="AH23" i="59"/>
  <c r="AI23" i="59" s="1"/>
  <c r="AF23" i="59"/>
  <c r="AG23" i="59" s="1"/>
  <c r="AE23" i="59"/>
  <c r="AD23" i="59"/>
  <c r="Y23" i="59"/>
  <c r="W23" i="59"/>
  <c r="V23" i="59"/>
  <c r="T23" i="59"/>
  <c r="AM22" i="59"/>
  <c r="AK22" i="59"/>
  <c r="AI22" i="59"/>
  <c r="AH22" i="59"/>
  <c r="AF22" i="59"/>
  <c r="AG22" i="59" s="1"/>
  <c r="AE22" i="59"/>
  <c r="AD22" i="59"/>
  <c r="Y22" i="59"/>
  <c r="V22" i="59"/>
  <c r="T22" i="59"/>
  <c r="AM21" i="59"/>
  <c r="AK21" i="59"/>
  <c r="AH21" i="59"/>
  <c r="AI21" i="59" s="1"/>
  <c r="AG21" i="59"/>
  <c r="AF21" i="59"/>
  <c r="AE21" i="59"/>
  <c r="AD21" i="59"/>
  <c r="Y21" i="59"/>
  <c r="V21" i="59"/>
  <c r="T21" i="59"/>
  <c r="AM20" i="59"/>
  <c r="AK20" i="59"/>
  <c r="AH20" i="59"/>
  <c r="AI20" i="59" s="1"/>
  <c r="AF20" i="59"/>
  <c r="AG20" i="59" s="1"/>
  <c r="AE20" i="59"/>
  <c r="AD20" i="59"/>
  <c r="Y20" i="59"/>
  <c r="V20" i="59"/>
  <c r="T20" i="59"/>
  <c r="AM19" i="59"/>
  <c r="AK19" i="59"/>
  <c r="AH19" i="59"/>
  <c r="AI19" i="59" s="1"/>
  <c r="AF19" i="59"/>
  <c r="AG19" i="59" s="1"/>
  <c r="AE19" i="59"/>
  <c r="AD19" i="59"/>
  <c r="Y19" i="59"/>
  <c r="V19" i="59"/>
  <c r="T19" i="59"/>
  <c r="AM18" i="59"/>
  <c r="AK18" i="59"/>
  <c r="AI18" i="59"/>
  <c r="AH18" i="59"/>
  <c r="AG18" i="59"/>
  <c r="AL18" i="59" s="1"/>
  <c r="AF18" i="59"/>
  <c r="AE18" i="59"/>
  <c r="AD18" i="59"/>
  <c r="Y18" i="59"/>
  <c r="V18" i="59"/>
  <c r="T18" i="59"/>
  <c r="AM17" i="59"/>
  <c r="AK17" i="59"/>
  <c r="AH17" i="59"/>
  <c r="AI17" i="59" s="1"/>
  <c r="AG17" i="59"/>
  <c r="AF17" i="59"/>
  <c r="AE17" i="59"/>
  <c r="AD17" i="59"/>
  <c r="Y17" i="59"/>
  <c r="V17" i="59"/>
  <c r="T17" i="59"/>
  <c r="AM16" i="59"/>
  <c r="AL16" i="59"/>
  <c r="AK16" i="59"/>
  <c r="AI16" i="59"/>
  <c r="AH16" i="59"/>
  <c r="AG16" i="59"/>
  <c r="AJ16" i="59" s="1"/>
  <c r="AF16" i="59"/>
  <c r="AE16" i="59"/>
  <c r="AD16" i="59"/>
  <c r="Y16" i="59"/>
  <c r="W16" i="59"/>
  <c r="V16" i="59"/>
  <c r="T16" i="59"/>
  <c r="AM15" i="59"/>
  <c r="AK15" i="59"/>
  <c r="AI15" i="59"/>
  <c r="AH15" i="59"/>
  <c r="AG15" i="59"/>
  <c r="AL15" i="59" s="1"/>
  <c r="AF15" i="59"/>
  <c r="AE15" i="59"/>
  <c r="AD15" i="59"/>
  <c r="Y15" i="59"/>
  <c r="V15" i="59"/>
  <c r="T15" i="59"/>
  <c r="AM14" i="59"/>
  <c r="AK14" i="59"/>
  <c r="AH14" i="59"/>
  <c r="AI14" i="59" s="1"/>
  <c r="AF14" i="59"/>
  <c r="AG14" i="59" s="1"/>
  <c r="AE14" i="59"/>
  <c r="AD14" i="59"/>
  <c r="Y14" i="59"/>
  <c r="V14" i="59"/>
  <c r="T14" i="59"/>
  <c r="AM13" i="59"/>
  <c r="AK13" i="59"/>
  <c r="AF13" i="59"/>
  <c r="AG13" i="59" s="1"/>
  <c r="Y13" i="59"/>
  <c r="V13" i="59"/>
  <c r="T13" i="59"/>
  <c r="AH13" i="59" s="1"/>
  <c r="AI13" i="59" s="1"/>
  <c r="AM12" i="59"/>
  <c r="AK12" i="59"/>
  <c r="AF12" i="59"/>
  <c r="AG12" i="59" s="1"/>
  <c r="Y12" i="59"/>
  <c r="V12" i="59"/>
  <c r="T12" i="59"/>
  <c r="AH12" i="59" s="1"/>
  <c r="AI12" i="59" s="1"/>
  <c r="A12" i="59"/>
  <c r="AM11" i="59"/>
  <c r="AK11" i="59"/>
  <c r="AH11" i="59"/>
  <c r="AI11" i="59" s="1"/>
  <c r="AF11" i="59"/>
  <c r="AG11" i="59" s="1"/>
  <c r="Y11" i="59"/>
  <c r="V11" i="59"/>
  <c r="T11" i="59"/>
  <c r="AE11" i="59" s="1"/>
  <c r="AM10" i="59"/>
  <c r="AK10" i="59"/>
  <c r="AF10" i="59"/>
  <c r="AG10" i="59" s="1"/>
  <c r="Y10" i="59"/>
  <c r="W10" i="59"/>
  <c r="V10" i="59"/>
  <c r="T10" i="59"/>
  <c r="AH10" i="59" s="1"/>
  <c r="AI10" i="59" s="1"/>
  <c r="A10" i="59"/>
  <c r="U13" i="59" s="1"/>
  <c r="AM9" i="59"/>
  <c r="AK9" i="59"/>
  <c r="AH9" i="59"/>
  <c r="AI9" i="59" s="1"/>
  <c r="AF9" i="59"/>
  <c r="AG9" i="59" s="1"/>
  <c r="AE9" i="59"/>
  <c r="Y9" i="59"/>
  <c r="V9" i="59"/>
  <c r="T9" i="59"/>
  <c r="U9" i="59" s="1"/>
  <c r="AM8" i="59"/>
  <c r="AK8" i="59"/>
  <c r="AH8" i="59"/>
  <c r="AI8" i="59" s="1"/>
  <c r="AF8" i="59"/>
  <c r="AG8" i="59" s="1"/>
  <c r="Y8" i="59"/>
  <c r="W8" i="59"/>
  <c r="V8" i="59"/>
  <c r="T8" i="59"/>
  <c r="AD8" i="59" s="1"/>
  <c r="AN8" i="59" s="1"/>
  <c r="AM7" i="59"/>
  <c r="AK7" i="59"/>
  <c r="AH7" i="59"/>
  <c r="AI7" i="59" s="1"/>
  <c r="AF7" i="59"/>
  <c r="AG7" i="59" s="1"/>
  <c r="AD7" i="59"/>
  <c r="Y7" i="59"/>
  <c r="W7" i="59"/>
  <c r="V7" i="59"/>
  <c r="U7" i="59"/>
  <c r="T7" i="59"/>
  <c r="AM6" i="59"/>
  <c r="AK6" i="59"/>
  <c r="AH6" i="59"/>
  <c r="AI6" i="59" s="1"/>
  <c r="AF6" i="59"/>
  <c r="AG6" i="59" s="1"/>
  <c r="AD6" i="59"/>
  <c r="Y6" i="59"/>
  <c r="V6" i="59"/>
  <c r="T6" i="59"/>
  <c r="U6" i="59" s="1"/>
  <c r="A6" i="59"/>
  <c r="AM5" i="59"/>
  <c r="AK5" i="59"/>
  <c r="AF5" i="59"/>
  <c r="AG5" i="59" s="1"/>
  <c r="Y5" i="59"/>
  <c r="A14" i="59" s="1"/>
  <c r="V5" i="59"/>
  <c r="T5" i="59"/>
  <c r="AD5" i="59" s="1"/>
  <c r="F1" i="59"/>
  <c r="AM24" i="58"/>
  <c r="AK24" i="58"/>
  <c r="AH24" i="58"/>
  <c r="AI24" i="58" s="1"/>
  <c r="AG24" i="58"/>
  <c r="AF24" i="58"/>
  <c r="AE24" i="58"/>
  <c r="AD24" i="58"/>
  <c r="Y24" i="58"/>
  <c r="V24" i="58"/>
  <c r="T24" i="58"/>
  <c r="AM23" i="58"/>
  <c r="AK23" i="58"/>
  <c r="AI23" i="58"/>
  <c r="AJ23" i="58" s="1"/>
  <c r="AH23" i="58"/>
  <c r="AG23" i="58"/>
  <c r="AL23" i="58" s="1"/>
  <c r="AF23" i="58"/>
  <c r="AE23" i="58"/>
  <c r="AD23" i="58"/>
  <c r="Y23" i="58"/>
  <c r="V23" i="58"/>
  <c r="T23" i="58"/>
  <c r="AM22" i="58"/>
  <c r="AK22" i="58"/>
  <c r="AI22" i="58"/>
  <c r="AH22" i="58"/>
  <c r="AF22" i="58"/>
  <c r="AG22" i="58" s="1"/>
  <c r="AE22" i="58"/>
  <c r="AD22" i="58"/>
  <c r="Y22" i="58"/>
  <c r="V22" i="58"/>
  <c r="T22" i="58"/>
  <c r="AM21" i="58"/>
  <c r="AK21" i="58"/>
  <c r="AL21" i="58" s="1"/>
  <c r="AJ21" i="58"/>
  <c r="AI21" i="58"/>
  <c r="AH21" i="58"/>
  <c r="AG21" i="58"/>
  <c r="AF21" i="58"/>
  <c r="AE21" i="58"/>
  <c r="AD21" i="58"/>
  <c r="Y21" i="58"/>
  <c r="V21" i="58"/>
  <c r="T21" i="58"/>
  <c r="AM20" i="58"/>
  <c r="AK20" i="58"/>
  <c r="AH20" i="58"/>
  <c r="AI20" i="58" s="1"/>
  <c r="AF20" i="58"/>
  <c r="AG20" i="58" s="1"/>
  <c r="AE20" i="58"/>
  <c r="AD20" i="58"/>
  <c r="Y20" i="58"/>
  <c r="V20" i="58"/>
  <c r="T20" i="58"/>
  <c r="AM19" i="58"/>
  <c r="AK19" i="58"/>
  <c r="AI19" i="58"/>
  <c r="AH19" i="58"/>
  <c r="AG19" i="58"/>
  <c r="AL19" i="58" s="1"/>
  <c r="AF19" i="58"/>
  <c r="AE19" i="58"/>
  <c r="AD19" i="58"/>
  <c r="Y19" i="58"/>
  <c r="V19" i="58"/>
  <c r="T19" i="58"/>
  <c r="AM18" i="58"/>
  <c r="AK18" i="58"/>
  <c r="AH18" i="58"/>
  <c r="AI18" i="58" s="1"/>
  <c r="AF18" i="58"/>
  <c r="AG18" i="58" s="1"/>
  <c r="AE18" i="58"/>
  <c r="AD18" i="58"/>
  <c r="Y18" i="58"/>
  <c r="V18" i="58"/>
  <c r="T18" i="58"/>
  <c r="AM17" i="58"/>
  <c r="AK17" i="58"/>
  <c r="AI17" i="58"/>
  <c r="AL17" i="58" s="1"/>
  <c r="AH17" i="58"/>
  <c r="AG17" i="58"/>
  <c r="AJ17" i="58" s="1"/>
  <c r="AF17" i="58"/>
  <c r="AE17" i="58"/>
  <c r="AD17" i="58"/>
  <c r="Y17" i="58"/>
  <c r="V17" i="58"/>
  <c r="T17" i="58"/>
  <c r="AM16" i="58"/>
  <c r="AK16" i="58"/>
  <c r="AH16" i="58"/>
  <c r="AI16" i="58" s="1"/>
  <c r="AF16" i="58"/>
  <c r="AG16" i="58" s="1"/>
  <c r="AE16" i="58"/>
  <c r="AD16" i="58"/>
  <c r="Y16" i="58"/>
  <c r="V16" i="58"/>
  <c r="T16" i="58"/>
  <c r="AM15" i="58"/>
  <c r="AK15" i="58"/>
  <c r="AF15" i="58"/>
  <c r="AG15" i="58" s="1"/>
  <c r="Y15" i="58"/>
  <c r="V15" i="58"/>
  <c r="T15" i="58"/>
  <c r="AH15" i="58" s="1"/>
  <c r="AI15" i="58" s="1"/>
  <c r="AK14" i="58"/>
  <c r="AF14" i="58"/>
  <c r="AG14" i="58" s="1"/>
  <c r="Y14" i="58"/>
  <c r="V14" i="58"/>
  <c r="T14" i="58"/>
  <c r="AM14" i="58" s="1"/>
  <c r="AK13" i="58"/>
  <c r="AF13" i="58"/>
  <c r="AG13" i="58" s="1"/>
  <c r="Y13" i="58"/>
  <c r="V13" i="58"/>
  <c r="T13" i="58"/>
  <c r="AH13" i="58" s="1"/>
  <c r="AI13" i="58" s="1"/>
  <c r="AK12" i="58"/>
  <c r="AF12" i="58"/>
  <c r="AG12" i="58" s="1"/>
  <c r="Y12" i="58"/>
  <c r="V12" i="58"/>
  <c r="T12" i="58"/>
  <c r="AM12" i="58" s="1"/>
  <c r="A12" i="58"/>
  <c r="AK11" i="58"/>
  <c r="AF11" i="58"/>
  <c r="AG11" i="58" s="1"/>
  <c r="Y11" i="58"/>
  <c r="V11" i="58"/>
  <c r="T11" i="58"/>
  <c r="AM11" i="58" s="1"/>
  <c r="AK10" i="58"/>
  <c r="AF10" i="58"/>
  <c r="AG10" i="58" s="1"/>
  <c r="Y10" i="58"/>
  <c r="V10" i="58"/>
  <c r="T10" i="58"/>
  <c r="AM10" i="58" s="1"/>
  <c r="A10" i="58"/>
  <c r="AK9" i="58"/>
  <c r="AF9" i="58"/>
  <c r="AG9" i="58" s="1"/>
  <c r="Y9" i="58"/>
  <c r="V9" i="58"/>
  <c r="T9" i="58"/>
  <c r="AE9" i="58" s="1"/>
  <c r="AK8" i="58"/>
  <c r="AF8" i="58"/>
  <c r="AG8" i="58" s="1"/>
  <c r="Y8" i="58"/>
  <c r="V8" i="58"/>
  <c r="T8" i="58"/>
  <c r="AH8" i="58" s="1"/>
  <c r="AI8" i="58" s="1"/>
  <c r="AK7" i="58"/>
  <c r="AF7" i="58"/>
  <c r="AG7" i="58" s="1"/>
  <c r="Y7" i="58"/>
  <c r="V7" i="58"/>
  <c r="T7" i="58"/>
  <c r="AD7" i="58" s="1"/>
  <c r="AM6" i="58"/>
  <c r="AK6" i="58"/>
  <c r="AF6" i="58"/>
  <c r="AG6" i="58" s="1"/>
  <c r="Y6" i="58"/>
  <c r="V6" i="58"/>
  <c r="T6" i="58"/>
  <c r="AH6" i="58" s="1"/>
  <c r="AI6" i="58" s="1"/>
  <c r="A6" i="58"/>
  <c r="AK5" i="58"/>
  <c r="AF5" i="58"/>
  <c r="AG5" i="58" s="1"/>
  <c r="Y5" i="58"/>
  <c r="V5" i="58"/>
  <c r="T5" i="58"/>
  <c r="AM5" i="58" s="1"/>
  <c r="F1" i="58"/>
  <c r="AM48" i="57"/>
  <c r="AK48" i="57"/>
  <c r="AH48" i="57"/>
  <c r="AI48" i="57" s="1"/>
  <c r="AF48" i="57"/>
  <c r="AG48" i="57" s="1"/>
  <c r="AE48" i="57"/>
  <c r="AD48" i="57"/>
  <c r="Y48" i="57"/>
  <c r="V48" i="57"/>
  <c r="T48" i="57"/>
  <c r="AM47" i="57"/>
  <c r="AK47" i="57"/>
  <c r="AH47" i="57"/>
  <c r="AI47" i="57" s="1"/>
  <c r="AG47" i="57"/>
  <c r="AL47" i="57" s="1"/>
  <c r="AF47" i="57"/>
  <c r="AE47" i="57"/>
  <c r="AD47" i="57"/>
  <c r="Y47" i="57"/>
  <c r="V47" i="57"/>
  <c r="T47" i="57"/>
  <c r="AM46" i="57"/>
  <c r="AK46" i="57"/>
  <c r="AH46" i="57"/>
  <c r="AI46" i="57" s="1"/>
  <c r="AJ46" i="57" s="1"/>
  <c r="AG46" i="57"/>
  <c r="AF46" i="57"/>
  <c r="AE46" i="57"/>
  <c r="AD46" i="57"/>
  <c r="Y46" i="57"/>
  <c r="V46" i="57"/>
  <c r="T46" i="57"/>
  <c r="AM45" i="57"/>
  <c r="AK45" i="57"/>
  <c r="AI45" i="57"/>
  <c r="AH45" i="57"/>
  <c r="AF45" i="57"/>
  <c r="AG45" i="57" s="1"/>
  <c r="AE45" i="57"/>
  <c r="AD45" i="57"/>
  <c r="Y45" i="57"/>
  <c r="V45" i="57"/>
  <c r="T45" i="57"/>
  <c r="AM44" i="57"/>
  <c r="AK44" i="57"/>
  <c r="AL44" i="57" s="1"/>
  <c r="AJ44" i="57"/>
  <c r="AI44" i="57"/>
  <c r="AH44" i="57"/>
  <c r="AG44" i="57"/>
  <c r="AF44" i="57"/>
  <c r="AE44" i="57"/>
  <c r="AD44" i="57"/>
  <c r="Y44" i="57"/>
  <c r="V44" i="57"/>
  <c r="T44" i="57"/>
  <c r="AM43" i="57"/>
  <c r="AK43" i="57"/>
  <c r="AH43" i="57"/>
  <c r="AI43" i="57" s="1"/>
  <c r="AF43" i="57"/>
  <c r="AG43" i="57" s="1"/>
  <c r="AE43" i="57"/>
  <c r="AD43" i="57"/>
  <c r="Y43" i="57"/>
  <c r="V43" i="57"/>
  <c r="T43" i="57"/>
  <c r="AM42" i="57"/>
  <c r="AK42" i="57"/>
  <c r="AH42" i="57"/>
  <c r="AI42" i="57" s="1"/>
  <c r="AF42" i="57"/>
  <c r="AG42" i="57" s="1"/>
  <c r="AE42" i="57"/>
  <c r="AD42" i="57"/>
  <c r="Y42" i="57"/>
  <c r="V42" i="57"/>
  <c r="T42" i="57"/>
  <c r="AM41" i="57"/>
  <c r="AK41" i="57"/>
  <c r="AI41" i="57"/>
  <c r="AH41" i="57"/>
  <c r="AG41" i="57"/>
  <c r="AL41" i="57" s="1"/>
  <c r="AF41" i="57"/>
  <c r="AE41" i="57"/>
  <c r="AD41" i="57"/>
  <c r="Y41" i="57"/>
  <c r="V41" i="57"/>
  <c r="T41" i="57"/>
  <c r="AM40" i="57"/>
  <c r="AK40" i="57"/>
  <c r="AH40" i="57"/>
  <c r="AI40" i="57" s="1"/>
  <c r="AF40" i="57"/>
  <c r="AG40" i="57" s="1"/>
  <c r="AE40" i="57"/>
  <c r="AD40" i="57"/>
  <c r="Y40" i="57"/>
  <c r="V40" i="57"/>
  <c r="T40" i="57"/>
  <c r="AM39" i="57"/>
  <c r="AK39" i="57"/>
  <c r="AI39" i="57"/>
  <c r="AH39" i="57"/>
  <c r="AF39" i="57"/>
  <c r="AG39" i="57" s="1"/>
  <c r="AE39" i="57"/>
  <c r="AD39" i="57"/>
  <c r="Y39" i="57"/>
  <c r="V39" i="57"/>
  <c r="T39" i="57"/>
  <c r="AM38" i="57"/>
  <c r="AK38" i="57"/>
  <c r="AH38" i="57"/>
  <c r="AI38" i="57" s="1"/>
  <c r="AF38" i="57"/>
  <c r="AG38" i="57" s="1"/>
  <c r="AE38" i="57"/>
  <c r="AD38" i="57"/>
  <c r="Y38" i="57"/>
  <c r="V38" i="57"/>
  <c r="T38" i="57"/>
  <c r="AM37" i="57"/>
  <c r="AK37" i="57"/>
  <c r="AH37" i="57"/>
  <c r="AI37" i="57" s="1"/>
  <c r="AF37" i="57"/>
  <c r="AG37" i="57" s="1"/>
  <c r="AE37" i="57"/>
  <c r="AD37" i="57"/>
  <c r="Y37" i="57"/>
  <c r="V37" i="57"/>
  <c r="T37" i="57"/>
  <c r="AM36" i="57"/>
  <c r="AK36" i="57"/>
  <c r="AH36" i="57"/>
  <c r="AI36" i="57" s="1"/>
  <c r="AG36" i="57"/>
  <c r="AL36" i="57" s="1"/>
  <c r="AF36" i="57"/>
  <c r="AE36" i="57"/>
  <c r="AD36" i="57"/>
  <c r="Y36" i="57"/>
  <c r="V36" i="57"/>
  <c r="T36" i="57"/>
  <c r="AM35" i="57"/>
  <c r="AK35" i="57"/>
  <c r="AF35" i="57"/>
  <c r="AG35" i="57" s="1"/>
  <c r="Y35" i="57"/>
  <c r="V35" i="57"/>
  <c r="T35" i="57"/>
  <c r="AH35" i="57" s="1"/>
  <c r="AI35" i="57" s="1"/>
  <c r="AM34" i="57"/>
  <c r="AK34" i="57"/>
  <c r="AF34" i="57"/>
  <c r="AG34" i="57" s="1"/>
  <c r="AE34" i="57"/>
  <c r="AD34" i="57"/>
  <c r="Y34" i="57"/>
  <c r="V34" i="57"/>
  <c r="T34" i="57"/>
  <c r="AH34" i="57" s="1"/>
  <c r="AI34" i="57" s="1"/>
  <c r="AM33" i="57"/>
  <c r="AK33" i="57"/>
  <c r="AH33" i="57"/>
  <c r="AI33" i="57" s="1"/>
  <c r="AG33" i="57"/>
  <c r="AL33" i="57" s="1"/>
  <c r="AF33" i="57"/>
  <c r="AE33" i="57"/>
  <c r="Y33" i="57"/>
  <c r="V33" i="57"/>
  <c r="T33" i="57"/>
  <c r="AD33" i="57" s="1"/>
  <c r="AM32" i="57"/>
  <c r="AK32" i="57"/>
  <c r="AF32" i="57"/>
  <c r="AG32" i="57" s="1"/>
  <c r="Y32" i="57"/>
  <c r="V32" i="57"/>
  <c r="T32" i="57"/>
  <c r="AH32" i="57" s="1"/>
  <c r="AI32" i="57" s="1"/>
  <c r="AM31" i="57"/>
  <c r="AK31" i="57"/>
  <c r="AF31" i="57"/>
  <c r="AG31" i="57" s="1"/>
  <c r="Y31" i="57"/>
  <c r="V31" i="57"/>
  <c r="T31" i="57"/>
  <c r="AH31" i="57" s="1"/>
  <c r="AI31" i="57" s="1"/>
  <c r="AM30" i="57"/>
  <c r="AK30" i="57"/>
  <c r="AF30" i="57"/>
  <c r="AG30" i="57" s="1"/>
  <c r="AE30" i="57"/>
  <c r="AD30" i="57"/>
  <c r="Y30" i="57"/>
  <c r="V30" i="57"/>
  <c r="T30" i="57"/>
  <c r="AH30" i="57" s="1"/>
  <c r="AI30" i="57" s="1"/>
  <c r="AM29" i="57"/>
  <c r="AK29" i="57"/>
  <c r="AH29" i="57"/>
  <c r="AI29" i="57" s="1"/>
  <c r="AG29" i="57"/>
  <c r="AF29" i="57"/>
  <c r="AE29" i="57"/>
  <c r="Y29" i="57"/>
  <c r="V29" i="57"/>
  <c r="T29" i="57"/>
  <c r="AD29" i="57" s="1"/>
  <c r="AM28" i="57"/>
  <c r="AK28" i="57"/>
  <c r="AF28" i="57"/>
  <c r="AG28" i="57" s="1"/>
  <c r="Y28" i="57"/>
  <c r="V28" i="57"/>
  <c r="T28" i="57"/>
  <c r="AH28" i="57" s="1"/>
  <c r="AI28" i="57" s="1"/>
  <c r="AM27" i="57"/>
  <c r="AK27" i="57"/>
  <c r="AF27" i="57"/>
  <c r="AG27" i="57" s="1"/>
  <c r="Y27" i="57"/>
  <c r="V27" i="57"/>
  <c r="T27" i="57"/>
  <c r="AH27" i="57" s="1"/>
  <c r="AI27" i="57" s="1"/>
  <c r="AM26" i="57"/>
  <c r="AK26" i="57"/>
  <c r="AF26" i="57"/>
  <c r="AG26" i="57" s="1"/>
  <c r="AE26" i="57"/>
  <c r="AD26" i="57"/>
  <c r="Y26" i="57"/>
  <c r="V26" i="57"/>
  <c r="T26" i="57"/>
  <c r="AH26" i="57" s="1"/>
  <c r="AI26" i="57" s="1"/>
  <c r="AM25" i="57"/>
  <c r="AK25" i="57"/>
  <c r="AH25" i="57"/>
  <c r="AI25" i="57" s="1"/>
  <c r="AF25" i="57"/>
  <c r="AG25" i="57" s="1"/>
  <c r="AE25" i="57"/>
  <c r="Y25" i="57"/>
  <c r="V25" i="57"/>
  <c r="T25" i="57"/>
  <c r="AD25" i="57" s="1"/>
  <c r="AM24" i="57"/>
  <c r="AK24" i="57"/>
  <c r="AF24" i="57"/>
  <c r="AG24" i="57" s="1"/>
  <c r="Y24" i="57"/>
  <c r="V24" i="57"/>
  <c r="T24" i="57"/>
  <c r="AH24" i="57" s="1"/>
  <c r="AI24" i="57" s="1"/>
  <c r="AM23" i="57"/>
  <c r="AK23" i="57"/>
  <c r="AF23" i="57"/>
  <c r="AG23" i="57" s="1"/>
  <c r="AD23" i="57"/>
  <c r="Y23" i="57"/>
  <c r="V23" i="57"/>
  <c r="T23" i="57"/>
  <c r="AH23" i="57" s="1"/>
  <c r="AI23" i="57" s="1"/>
  <c r="AM22" i="57"/>
  <c r="AK22" i="57"/>
  <c r="AF22" i="57"/>
  <c r="AG22" i="57" s="1"/>
  <c r="AE22" i="57"/>
  <c r="AD22" i="57"/>
  <c r="Y22" i="57"/>
  <c r="V22" i="57"/>
  <c r="T22" i="57"/>
  <c r="AH22" i="57" s="1"/>
  <c r="AI22" i="57" s="1"/>
  <c r="AM21" i="57"/>
  <c r="AK21" i="57"/>
  <c r="AF21" i="57"/>
  <c r="AG21" i="57" s="1"/>
  <c r="Y21" i="57"/>
  <c r="V21" i="57"/>
  <c r="T21" i="57"/>
  <c r="AH21" i="57" s="1"/>
  <c r="AI21" i="57" s="1"/>
  <c r="AM20" i="57"/>
  <c r="AK20" i="57"/>
  <c r="AF20" i="57"/>
  <c r="AG20" i="57" s="1"/>
  <c r="Y20" i="57"/>
  <c r="V20" i="57"/>
  <c r="T20" i="57"/>
  <c r="AH20" i="57" s="1"/>
  <c r="AI20" i="57" s="1"/>
  <c r="AM19" i="57"/>
  <c r="AK19" i="57"/>
  <c r="AG19" i="57"/>
  <c r="AL19" i="57" s="1"/>
  <c r="AF19" i="57"/>
  <c r="AE19" i="57"/>
  <c r="AD19" i="57"/>
  <c r="Y19" i="57"/>
  <c r="V19" i="57"/>
  <c r="T19" i="57"/>
  <c r="AH19" i="57" s="1"/>
  <c r="AI19" i="57" s="1"/>
  <c r="AM18" i="57"/>
  <c r="AK18" i="57"/>
  <c r="AH18" i="57"/>
  <c r="AI18" i="57" s="1"/>
  <c r="AF18" i="57"/>
  <c r="AG18" i="57" s="1"/>
  <c r="AE18" i="57"/>
  <c r="AD18" i="57"/>
  <c r="Y18" i="57"/>
  <c r="V18" i="57"/>
  <c r="T18" i="57"/>
  <c r="AM17" i="57"/>
  <c r="AK17" i="57"/>
  <c r="AG17" i="57"/>
  <c r="AF17" i="57"/>
  <c r="Y17" i="57"/>
  <c r="V17" i="57"/>
  <c r="T17" i="57"/>
  <c r="AH17" i="57" s="1"/>
  <c r="AI17" i="57" s="1"/>
  <c r="AM16" i="57"/>
  <c r="AK16" i="57"/>
  <c r="AG16" i="57"/>
  <c r="AF16" i="57"/>
  <c r="Y16" i="57"/>
  <c r="V16" i="57"/>
  <c r="T16" i="57"/>
  <c r="AH16" i="57" s="1"/>
  <c r="AI16" i="57" s="1"/>
  <c r="AM15" i="57"/>
  <c r="AK15" i="57"/>
  <c r="AF15" i="57"/>
  <c r="AG15" i="57" s="1"/>
  <c r="AE15" i="57"/>
  <c r="AD15" i="57"/>
  <c r="Y15" i="57"/>
  <c r="V15" i="57"/>
  <c r="T15" i="57"/>
  <c r="AH15" i="57" s="1"/>
  <c r="AI15" i="57" s="1"/>
  <c r="AM14" i="57"/>
  <c r="AK14" i="57"/>
  <c r="AH14" i="57"/>
  <c r="AI14" i="57" s="1"/>
  <c r="AG14" i="57"/>
  <c r="AL14" i="57" s="1"/>
  <c r="AF14" i="57"/>
  <c r="AE14" i="57"/>
  <c r="Y14" i="57"/>
  <c r="V14" i="57"/>
  <c r="T14" i="57"/>
  <c r="AD14" i="57" s="1"/>
  <c r="AM13" i="57"/>
  <c r="AK13" i="57"/>
  <c r="AF13" i="57"/>
  <c r="AG13" i="57" s="1"/>
  <c r="Y13" i="57"/>
  <c r="V13" i="57"/>
  <c r="T13" i="57"/>
  <c r="AH13" i="57" s="1"/>
  <c r="AI13" i="57" s="1"/>
  <c r="AM12" i="57"/>
  <c r="AK12" i="57"/>
  <c r="AF12" i="57"/>
  <c r="AG12" i="57" s="1"/>
  <c r="AD12" i="57"/>
  <c r="Y12" i="57"/>
  <c r="V12" i="57"/>
  <c r="T12" i="57"/>
  <c r="AH12" i="57" s="1"/>
  <c r="AI12" i="57" s="1"/>
  <c r="A12" i="57"/>
  <c r="AM11" i="57"/>
  <c r="AK11" i="57"/>
  <c r="AH11" i="57"/>
  <c r="AI11" i="57" s="1"/>
  <c r="AF11" i="57"/>
  <c r="AG11" i="57" s="1"/>
  <c r="AE11" i="57"/>
  <c r="AD11" i="57"/>
  <c r="Y11" i="57"/>
  <c r="V11" i="57"/>
  <c r="T11" i="57"/>
  <c r="AM10" i="57"/>
  <c r="AK10" i="57"/>
  <c r="AG10" i="57"/>
  <c r="AF10" i="57"/>
  <c r="Y10" i="57"/>
  <c r="V10" i="57"/>
  <c r="T10" i="57"/>
  <c r="AH10" i="57" s="1"/>
  <c r="AI10" i="57" s="1"/>
  <c r="AJ10" i="57" s="1"/>
  <c r="A10" i="57"/>
  <c r="W46" i="57" s="1"/>
  <c r="AM9" i="57"/>
  <c r="AK9" i="57"/>
  <c r="AF9" i="57"/>
  <c r="AG9" i="57" s="1"/>
  <c r="Y9" i="57"/>
  <c r="V9" i="57"/>
  <c r="T9" i="57"/>
  <c r="AH9" i="57" s="1"/>
  <c r="AI9" i="57" s="1"/>
  <c r="AM8" i="57"/>
  <c r="AK8" i="57"/>
  <c r="AH8" i="57"/>
  <c r="AI8" i="57" s="1"/>
  <c r="AF8" i="57"/>
  <c r="AG8" i="57" s="1"/>
  <c r="AD8" i="57"/>
  <c r="AN8" i="57" s="1"/>
  <c r="Y8" i="57"/>
  <c r="V8" i="57"/>
  <c r="T8" i="57"/>
  <c r="AK7" i="57"/>
  <c r="AF7" i="57"/>
  <c r="AG7" i="57" s="1"/>
  <c r="Y7" i="57"/>
  <c r="V7" i="57"/>
  <c r="T7" i="57"/>
  <c r="AM7" i="57" s="1"/>
  <c r="AK6" i="57"/>
  <c r="AF6" i="57"/>
  <c r="AG6" i="57" s="1"/>
  <c r="Y6" i="57"/>
  <c r="V6" i="57"/>
  <c r="T6" i="57"/>
  <c r="AD6" i="57" s="1"/>
  <c r="A6" i="57"/>
  <c r="AK5" i="57"/>
  <c r="AF5" i="57"/>
  <c r="AG5" i="57" s="1"/>
  <c r="Y5" i="57"/>
  <c r="V5" i="57"/>
  <c r="T5" i="57"/>
  <c r="AD5" i="57" s="1"/>
  <c r="F1" i="57"/>
  <c r="AM24" i="56"/>
  <c r="AK24" i="56"/>
  <c r="AI24" i="56"/>
  <c r="AH24" i="56"/>
  <c r="AF24" i="56"/>
  <c r="AG24" i="56" s="1"/>
  <c r="AE24" i="56"/>
  <c r="AD24" i="56"/>
  <c r="Y24" i="56"/>
  <c r="V24" i="56"/>
  <c r="T24" i="56"/>
  <c r="AM23" i="56"/>
  <c r="AK23" i="56"/>
  <c r="AH23" i="56"/>
  <c r="AI23" i="56" s="1"/>
  <c r="AG23" i="56"/>
  <c r="AL23" i="56" s="1"/>
  <c r="AF23" i="56"/>
  <c r="AE23" i="56"/>
  <c r="AD23" i="56"/>
  <c r="Y23" i="56"/>
  <c r="V23" i="56"/>
  <c r="T23" i="56"/>
  <c r="AM22" i="56"/>
  <c r="AK22" i="56"/>
  <c r="AH22" i="56"/>
  <c r="AI22" i="56" s="1"/>
  <c r="AF22" i="56"/>
  <c r="AG22" i="56" s="1"/>
  <c r="AE22" i="56"/>
  <c r="AD22" i="56"/>
  <c r="Y22" i="56"/>
  <c r="V22" i="56"/>
  <c r="T22" i="56"/>
  <c r="AM21" i="56"/>
  <c r="AK21" i="56"/>
  <c r="AH21" i="56"/>
  <c r="AI21" i="56" s="1"/>
  <c r="AL21" i="56" s="1"/>
  <c r="AG21" i="56"/>
  <c r="AJ21" i="56" s="1"/>
  <c r="AF21" i="56"/>
  <c r="AE21" i="56"/>
  <c r="AD21" i="56"/>
  <c r="Y21" i="56"/>
  <c r="V21" i="56"/>
  <c r="T21" i="56"/>
  <c r="AM20" i="56"/>
  <c r="AK20" i="56"/>
  <c r="AI20" i="56"/>
  <c r="AH20" i="56"/>
  <c r="AF20" i="56"/>
  <c r="AG20" i="56" s="1"/>
  <c r="AE20" i="56"/>
  <c r="AD20" i="56"/>
  <c r="Y20" i="56"/>
  <c r="V20" i="56"/>
  <c r="T20" i="56"/>
  <c r="AM19" i="56"/>
  <c r="AK19" i="56"/>
  <c r="AH19" i="56"/>
  <c r="AI19" i="56" s="1"/>
  <c r="AF19" i="56"/>
  <c r="AG19" i="56" s="1"/>
  <c r="AE19" i="56"/>
  <c r="AD19" i="56"/>
  <c r="Y19" i="56"/>
  <c r="V19" i="56"/>
  <c r="T19" i="56"/>
  <c r="AM18" i="56"/>
  <c r="AK18" i="56"/>
  <c r="AI18" i="56"/>
  <c r="AL18" i="56" s="1"/>
  <c r="AH18" i="56"/>
  <c r="AG18" i="56"/>
  <c r="AJ18" i="56" s="1"/>
  <c r="AF18" i="56"/>
  <c r="AE18" i="56"/>
  <c r="AD18" i="56"/>
  <c r="Y18" i="56"/>
  <c r="V18" i="56"/>
  <c r="T18" i="56"/>
  <c r="AM17" i="56"/>
  <c r="AK17" i="56"/>
  <c r="AH17" i="56"/>
  <c r="AI17" i="56" s="1"/>
  <c r="AL17" i="56" s="1"/>
  <c r="AG17" i="56"/>
  <c r="AJ17" i="56" s="1"/>
  <c r="AF17" i="56"/>
  <c r="AE17" i="56"/>
  <c r="AD17" i="56"/>
  <c r="Y17" i="56"/>
  <c r="V17" i="56"/>
  <c r="T17" i="56"/>
  <c r="AM16" i="56"/>
  <c r="AK16" i="56"/>
  <c r="AH16" i="56"/>
  <c r="AI16" i="56" s="1"/>
  <c r="AF16" i="56"/>
  <c r="AG16" i="56" s="1"/>
  <c r="AE16" i="56"/>
  <c r="AD16" i="56"/>
  <c r="Y16" i="56"/>
  <c r="V16" i="56"/>
  <c r="T16" i="56"/>
  <c r="AM15" i="56"/>
  <c r="AK15" i="56"/>
  <c r="AI15" i="56"/>
  <c r="AH15" i="56"/>
  <c r="AG15" i="56"/>
  <c r="AL15" i="56" s="1"/>
  <c r="AF15" i="56"/>
  <c r="AE15" i="56"/>
  <c r="AD15" i="56"/>
  <c r="Y15" i="56"/>
  <c r="V15" i="56"/>
  <c r="T15" i="56"/>
  <c r="AM14" i="56"/>
  <c r="AK14" i="56"/>
  <c r="AH14" i="56"/>
  <c r="AI14" i="56" s="1"/>
  <c r="AF14" i="56"/>
  <c r="AG14" i="56" s="1"/>
  <c r="AE14" i="56"/>
  <c r="AD14" i="56"/>
  <c r="Y14" i="56"/>
  <c r="V14" i="56"/>
  <c r="T14" i="56"/>
  <c r="AM13" i="56"/>
  <c r="AK13" i="56"/>
  <c r="AH13" i="56"/>
  <c r="AI13" i="56" s="1"/>
  <c r="AF13" i="56"/>
  <c r="AG13" i="56" s="1"/>
  <c r="AE13" i="56"/>
  <c r="AD13" i="56"/>
  <c r="Y13" i="56"/>
  <c r="V13" i="56"/>
  <c r="T13" i="56"/>
  <c r="AM12" i="56"/>
  <c r="AK12" i="56"/>
  <c r="AH12" i="56"/>
  <c r="AI12" i="56" s="1"/>
  <c r="AG12" i="56"/>
  <c r="AL12" i="56" s="1"/>
  <c r="AF12" i="56"/>
  <c r="AE12" i="56"/>
  <c r="AD12" i="56"/>
  <c r="Y12" i="56"/>
  <c r="V12" i="56"/>
  <c r="T12" i="56"/>
  <c r="A12" i="56"/>
  <c r="AM11" i="56"/>
  <c r="AK11" i="56"/>
  <c r="AI11" i="56"/>
  <c r="AH11" i="56"/>
  <c r="AF11" i="56"/>
  <c r="AG11" i="56" s="1"/>
  <c r="AE11" i="56"/>
  <c r="AD11" i="56"/>
  <c r="Y11" i="56"/>
  <c r="V11" i="56"/>
  <c r="T11" i="56"/>
  <c r="AM10" i="56"/>
  <c r="AK10" i="56"/>
  <c r="AH10" i="56"/>
  <c r="AI10" i="56" s="1"/>
  <c r="AF10" i="56"/>
  <c r="AG10" i="56" s="1"/>
  <c r="AE10" i="56"/>
  <c r="AD10" i="56"/>
  <c r="Y10" i="56"/>
  <c r="V10" i="56"/>
  <c r="T10" i="56"/>
  <c r="A10" i="56"/>
  <c r="U22" i="56" s="1"/>
  <c r="AM9" i="56"/>
  <c r="AK9" i="56"/>
  <c r="AH9" i="56"/>
  <c r="AI9" i="56" s="1"/>
  <c r="AF9" i="56"/>
  <c r="AG9" i="56" s="1"/>
  <c r="AE9" i="56"/>
  <c r="AD9" i="56"/>
  <c r="Y9" i="56"/>
  <c r="V9" i="56"/>
  <c r="T9" i="56"/>
  <c r="AM8" i="56"/>
  <c r="AK8" i="56"/>
  <c r="AI8" i="56"/>
  <c r="AH8" i="56"/>
  <c r="AF8" i="56"/>
  <c r="AG8" i="56" s="1"/>
  <c r="AD8" i="56"/>
  <c r="Y8" i="56"/>
  <c r="V8" i="56"/>
  <c r="T8" i="56"/>
  <c r="AM7" i="56"/>
  <c r="AK7" i="56"/>
  <c r="AI7" i="56"/>
  <c r="AH7" i="56"/>
  <c r="AF7" i="56"/>
  <c r="AG7" i="56" s="1"/>
  <c r="AD7" i="56"/>
  <c r="AN7" i="56" s="1"/>
  <c r="Y7" i="56"/>
  <c r="V7" i="56"/>
  <c r="T7" i="56"/>
  <c r="AM6" i="56"/>
  <c r="AK6" i="56"/>
  <c r="AH6" i="56"/>
  <c r="AI6" i="56" s="1"/>
  <c r="AF6" i="56"/>
  <c r="AG6" i="56" s="1"/>
  <c r="AD6" i="56"/>
  <c r="Y6" i="56"/>
  <c r="V6" i="56"/>
  <c r="T6" i="56"/>
  <c r="A6" i="56"/>
  <c r="AM5" i="56"/>
  <c r="AK5" i="56"/>
  <c r="AH5" i="56"/>
  <c r="AI5" i="56" s="1"/>
  <c r="AF5" i="56"/>
  <c r="AG5" i="56" s="1"/>
  <c r="Y5" i="56"/>
  <c r="A14" i="56" s="1"/>
  <c r="K31" i="67" s="1"/>
  <c r="V5" i="56"/>
  <c r="T5" i="56"/>
  <c r="AD5" i="56" s="1"/>
  <c r="F1" i="56"/>
  <c r="AM24" i="55"/>
  <c r="AK24" i="55"/>
  <c r="AH24" i="55"/>
  <c r="AI24" i="55" s="1"/>
  <c r="AG24" i="55"/>
  <c r="AF24" i="55"/>
  <c r="AE24" i="55"/>
  <c r="AD24" i="55"/>
  <c r="Y24" i="55"/>
  <c r="V24" i="55"/>
  <c r="T24" i="55"/>
  <c r="AM23" i="55"/>
  <c r="AK23" i="55"/>
  <c r="AH23" i="55"/>
  <c r="AI23" i="55" s="1"/>
  <c r="AF23" i="55"/>
  <c r="AG23" i="55" s="1"/>
  <c r="AE23" i="55"/>
  <c r="AD23" i="55"/>
  <c r="Y23" i="55"/>
  <c r="V23" i="55"/>
  <c r="T23" i="55"/>
  <c r="AM22" i="55"/>
  <c r="AK22" i="55"/>
  <c r="AH22" i="55"/>
  <c r="AI22" i="55" s="1"/>
  <c r="AF22" i="55"/>
  <c r="AG22" i="55" s="1"/>
  <c r="AE22" i="55"/>
  <c r="AD22" i="55"/>
  <c r="Y22" i="55"/>
  <c r="V22" i="55"/>
  <c r="T22" i="55"/>
  <c r="AM21" i="55"/>
  <c r="AK21" i="55"/>
  <c r="AH21" i="55"/>
  <c r="AI21" i="55" s="1"/>
  <c r="AG21" i="55"/>
  <c r="AL21" i="55" s="1"/>
  <c r="AF21" i="55"/>
  <c r="AE21" i="55"/>
  <c r="AD21" i="55"/>
  <c r="AN21" i="55" s="1"/>
  <c r="Y21" i="55"/>
  <c r="V21" i="55"/>
  <c r="T21" i="55"/>
  <c r="AM20" i="55"/>
  <c r="AK20" i="55"/>
  <c r="AI20" i="55"/>
  <c r="AH20" i="55"/>
  <c r="AF20" i="55"/>
  <c r="AG20" i="55" s="1"/>
  <c r="AE20" i="55"/>
  <c r="AD20" i="55"/>
  <c r="Y20" i="55"/>
  <c r="V20" i="55"/>
  <c r="T20" i="55"/>
  <c r="AM19" i="55"/>
  <c r="AK19" i="55"/>
  <c r="AI19" i="55"/>
  <c r="AH19" i="55"/>
  <c r="AF19" i="55"/>
  <c r="AG19" i="55" s="1"/>
  <c r="AE19" i="55"/>
  <c r="AD19" i="55"/>
  <c r="AN19" i="55" s="1"/>
  <c r="Y19" i="55"/>
  <c r="V19" i="55"/>
  <c r="T19" i="55"/>
  <c r="AM18" i="55"/>
  <c r="AK18" i="55"/>
  <c r="AI18" i="55"/>
  <c r="AH18" i="55"/>
  <c r="AF18" i="55"/>
  <c r="AG18" i="55" s="1"/>
  <c r="AE18" i="55"/>
  <c r="AD18" i="55"/>
  <c r="Y18" i="55"/>
  <c r="V18" i="55"/>
  <c r="T18" i="55"/>
  <c r="AM17" i="55"/>
  <c r="AK17" i="55"/>
  <c r="AH17" i="55"/>
  <c r="AI17" i="55" s="1"/>
  <c r="AF17" i="55"/>
  <c r="AG17" i="55" s="1"/>
  <c r="AE17" i="55"/>
  <c r="AD17" i="55"/>
  <c r="Y17" i="55"/>
  <c r="V17" i="55"/>
  <c r="T17" i="55"/>
  <c r="AM16" i="55"/>
  <c r="AK16" i="55"/>
  <c r="AI16" i="55"/>
  <c r="AH16" i="55"/>
  <c r="AF16" i="55"/>
  <c r="AG16" i="55" s="1"/>
  <c r="AE16" i="55"/>
  <c r="AD16" i="55"/>
  <c r="Y16" i="55"/>
  <c r="V16" i="55"/>
  <c r="T16" i="55"/>
  <c r="AM15" i="55"/>
  <c r="AK15" i="55"/>
  <c r="AI15" i="55"/>
  <c r="AH15" i="55"/>
  <c r="AG15" i="55"/>
  <c r="AL15" i="55" s="1"/>
  <c r="AF15" i="55"/>
  <c r="AE15" i="55"/>
  <c r="AD15" i="55"/>
  <c r="Y15" i="55"/>
  <c r="V15" i="55"/>
  <c r="T15" i="55"/>
  <c r="AM14" i="55"/>
  <c r="AK14" i="55"/>
  <c r="AI14" i="55"/>
  <c r="AH14" i="55"/>
  <c r="AF14" i="55"/>
  <c r="AG14" i="55" s="1"/>
  <c r="AE14" i="55"/>
  <c r="AD14" i="55"/>
  <c r="Y14" i="55"/>
  <c r="V14" i="55"/>
  <c r="T14" i="55"/>
  <c r="AM13" i="55"/>
  <c r="AK13" i="55"/>
  <c r="AH13" i="55"/>
  <c r="AI13" i="55" s="1"/>
  <c r="AG13" i="55"/>
  <c r="AF13" i="55"/>
  <c r="AE13" i="55"/>
  <c r="AD13" i="55"/>
  <c r="Y13" i="55"/>
  <c r="V13" i="55"/>
  <c r="T13" i="55"/>
  <c r="AM12" i="55"/>
  <c r="AK12" i="55"/>
  <c r="AH12" i="55"/>
  <c r="AI12" i="55" s="1"/>
  <c r="AF12" i="55"/>
  <c r="AG12" i="55" s="1"/>
  <c r="AE12" i="55"/>
  <c r="AD12" i="55"/>
  <c r="Y12" i="55"/>
  <c r="V12" i="55"/>
  <c r="T12" i="55"/>
  <c r="A12" i="55"/>
  <c r="AM11" i="55"/>
  <c r="AK11" i="55"/>
  <c r="AI11" i="55"/>
  <c r="AH11" i="55"/>
  <c r="AF11" i="55"/>
  <c r="AG11" i="55" s="1"/>
  <c r="AE11" i="55"/>
  <c r="AD11" i="55"/>
  <c r="Y11" i="55"/>
  <c r="V11" i="55"/>
  <c r="T11" i="55"/>
  <c r="AM10" i="55"/>
  <c r="AK10" i="55"/>
  <c r="AH10" i="55"/>
  <c r="AI10" i="55" s="1"/>
  <c r="AF10" i="55"/>
  <c r="AG10" i="55" s="1"/>
  <c r="AE10" i="55"/>
  <c r="AD10" i="55"/>
  <c r="Y10" i="55"/>
  <c r="V10" i="55"/>
  <c r="T10" i="55"/>
  <c r="A10" i="55"/>
  <c r="W7" i="55" s="1"/>
  <c r="AM9" i="55"/>
  <c r="AK9" i="55"/>
  <c r="AH9" i="55"/>
  <c r="AI9" i="55" s="1"/>
  <c r="AF9" i="55"/>
  <c r="AG9" i="55" s="1"/>
  <c r="AE9" i="55"/>
  <c r="AD9" i="55"/>
  <c r="Y9" i="55"/>
  <c r="V9" i="55"/>
  <c r="T9" i="55"/>
  <c r="AM8" i="55"/>
  <c r="AK8" i="55"/>
  <c r="AF8" i="55"/>
  <c r="AG8" i="55" s="1"/>
  <c r="Y8" i="55"/>
  <c r="V8" i="55"/>
  <c r="T8" i="55"/>
  <c r="AH8" i="55" s="1"/>
  <c r="AI8" i="55" s="1"/>
  <c r="AM7" i="55"/>
  <c r="AK7" i="55"/>
  <c r="AH7" i="55"/>
  <c r="AI7" i="55" s="1"/>
  <c r="AF7" i="55"/>
  <c r="AG7" i="55" s="1"/>
  <c r="Y7" i="55"/>
  <c r="V7" i="55"/>
  <c r="T7" i="55"/>
  <c r="AD7" i="55" s="1"/>
  <c r="AM6" i="55"/>
  <c r="AK6" i="55"/>
  <c r="AH6" i="55"/>
  <c r="AI6" i="55" s="1"/>
  <c r="AF6" i="55"/>
  <c r="AG6" i="55" s="1"/>
  <c r="AD6" i="55"/>
  <c r="AN6" i="55" s="1"/>
  <c r="Y6" i="55"/>
  <c r="V6" i="55"/>
  <c r="T6" i="55"/>
  <c r="A6" i="55"/>
  <c r="AM5" i="55"/>
  <c r="AK5" i="55"/>
  <c r="AF5" i="55"/>
  <c r="AG5" i="55" s="1"/>
  <c r="Y5" i="55"/>
  <c r="A14" i="55" s="1"/>
  <c r="K30" i="67" s="1"/>
  <c r="V5" i="55"/>
  <c r="T5" i="55"/>
  <c r="AH5" i="55" s="1"/>
  <c r="AI5" i="55" s="1"/>
  <c r="AM24" i="54"/>
  <c r="AK24" i="54"/>
  <c r="AF24" i="54"/>
  <c r="AG24" i="54" s="1"/>
  <c r="Y24" i="54"/>
  <c r="V24" i="54"/>
  <c r="T24" i="54"/>
  <c r="AD24" i="54" s="1"/>
  <c r="AM23" i="54"/>
  <c r="AK23" i="54"/>
  <c r="AH23" i="54"/>
  <c r="AI23" i="54" s="1"/>
  <c r="AF23" i="54"/>
  <c r="AG23" i="54" s="1"/>
  <c r="Y23" i="54"/>
  <c r="V23" i="54"/>
  <c r="T23" i="54"/>
  <c r="AD23" i="54" s="1"/>
  <c r="AM22" i="54"/>
  <c r="AK22" i="54"/>
  <c r="AH22" i="54"/>
  <c r="AI22" i="54" s="1"/>
  <c r="AF22" i="54"/>
  <c r="AG22" i="54" s="1"/>
  <c r="AE22" i="54"/>
  <c r="Y22" i="54"/>
  <c r="V22" i="54"/>
  <c r="T22" i="54"/>
  <c r="AD22" i="54" s="1"/>
  <c r="AM21" i="54"/>
  <c r="AK21" i="54"/>
  <c r="AH21" i="54"/>
  <c r="AI21" i="54" s="1"/>
  <c r="AF21" i="54"/>
  <c r="AG21" i="54" s="1"/>
  <c r="AE21" i="54"/>
  <c r="AD21" i="54"/>
  <c r="Y21" i="54"/>
  <c r="V21" i="54"/>
  <c r="T21" i="54"/>
  <c r="AM20" i="54"/>
  <c r="AK20" i="54"/>
  <c r="AH20" i="54"/>
  <c r="AI20" i="54" s="1"/>
  <c r="AF20" i="54"/>
  <c r="AG20" i="54" s="1"/>
  <c r="AE20" i="54"/>
  <c r="Y20" i="54"/>
  <c r="V20" i="54"/>
  <c r="T20" i="54"/>
  <c r="AD20" i="54" s="1"/>
  <c r="AN20" i="54" s="1"/>
  <c r="AM19" i="54"/>
  <c r="AK19" i="54"/>
  <c r="AH19" i="54"/>
  <c r="AI19" i="54" s="1"/>
  <c r="AF19" i="54"/>
  <c r="AG19" i="54" s="1"/>
  <c r="AE19" i="54"/>
  <c r="Y19" i="54"/>
  <c r="V19" i="54"/>
  <c r="T19" i="54"/>
  <c r="AD19" i="54" s="1"/>
  <c r="AM18" i="54"/>
  <c r="AK18" i="54"/>
  <c r="AH18" i="54"/>
  <c r="AI18" i="54" s="1"/>
  <c r="AF18" i="54"/>
  <c r="AG18" i="54" s="1"/>
  <c r="AE18" i="54"/>
  <c r="AD18" i="54"/>
  <c r="Y18" i="54"/>
  <c r="V18" i="54"/>
  <c r="T18" i="54"/>
  <c r="AM17" i="54"/>
  <c r="AK17" i="54"/>
  <c r="AH17" i="54"/>
  <c r="AI17" i="54" s="1"/>
  <c r="AF17" i="54"/>
  <c r="AG17" i="54" s="1"/>
  <c r="AE17" i="54"/>
  <c r="AD17" i="54"/>
  <c r="Y17" i="54"/>
  <c r="V17" i="54"/>
  <c r="T17" i="54"/>
  <c r="AM16" i="54"/>
  <c r="AK16" i="54"/>
  <c r="AH16" i="54"/>
  <c r="AI16" i="54" s="1"/>
  <c r="AG16" i="54"/>
  <c r="AF16" i="54"/>
  <c r="AE16" i="54"/>
  <c r="AD16" i="54"/>
  <c r="Y16" i="54"/>
  <c r="V16" i="54"/>
  <c r="T16" i="54"/>
  <c r="AM15" i="54"/>
  <c r="AK15" i="54"/>
  <c r="AH15" i="54"/>
  <c r="AI15" i="54" s="1"/>
  <c r="AF15" i="54"/>
  <c r="AG15" i="54" s="1"/>
  <c r="AE15" i="54"/>
  <c r="AD15" i="54"/>
  <c r="Y15" i="54"/>
  <c r="V15" i="54"/>
  <c r="T15" i="54"/>
  <c r="AM14" i="54"/>
  <c r="AK14" i="54"/>
  <c r="AI14" i="54"/>
  <c r="AH14" i="54"/>
  <c r="AF14" i="54"/>
  <c r="AG14" i="54" s="1"/>
  <c r="AE14" i="54"/>
  <c r="AD14" i="54"/>
  <c r="Y14" i="54"/>
  <c r="V14" i="54"/>
  <c r="T14" i="54"/>
  <c r="AM13" i="54"/>
  <c r="AK13" i="54"/>
  <c r="AG13" i="54"/>
  <c r="AF13" i="54"/>
  <c r="Y13" i="54"/>
  <c r="V13" i="54"/>
  <c r="T13" i="54"/>
  <c r="AE13" i="54" s="1"/>
  <c r="AM12" i="54"/>
  <c r="AK12" i="54"/>
  <c r="AG12" i="54"/>
  <c r="AF12" i="54"/>
  <c r="Y12" i="54"/>
  <c r="V12" i="54"/>
  <c r="T12" i="54"/>
  <c r="AE12" i="54" s="1"/>
  <c r="A12" i="54"/>
  <c r="AM11" i="54"/>
  <c r="AK11" i="54"/>
  <c r="AF11" i="54"/>
  <c r="AG11" i="54" s="1"/>
  <c r="Y11" i="54"/>
  <c r="V11" i="54"/>
  <c r="T11" i="54"/>
  <c r="AE11" i="54" s="1"/>
  <c r="AM10" i="54"/>
  <c r="AK10" i="54"/>
  <c r="AF10" i="54"/>
  <c r="AG10" i="54" s="1"/>
  <c r="Y10" i="54"/>
  <c r="V10" i="54"/>
  <c r="T10" i="54"/>
  <c r="AE10" i="54" s="1"/>
  <c r="A10" i="54"/>
  <c r="W21" i="54" s="1"/>
  <c r="AM9" i="54"/>
  <c r="AK9" i="54"/>
  <c r="AF9" i="54"/>
  <c r="AG9" i="54" s="1"/>
  <c r="Y9" i="54"/>
  <c r="V9" i="54"/>
  <c r="T9" i="54"/>
  <c r="AH9" i="54" s="1"/>
  <c r="AI9" i="54" s="1"/>
  <c r="AM8" i="54"/>
  <c r="AK8" i="54"/>
  <c r="AF8" i="54"/>
  <c r="AG8" i="54" s="1"/>
  <c r="Y8" i="54"/>
  <c r="W8" i="54"/>
  <c r="V8" i="54"/>
  <c r="T8" i="54"/>
  <c r="AH8" i="54" s="1"/>
  <c r="AI8" i="54" s="1"/>
  <c r="AM7" i="54"/>
  <c r="AK7" i="54"/>
  <c r="AF7" i="54"/>
  <c r="AG7" i="54" s="1"/>
  <c r="Y7" i="54"/>
  <c r="V7" i="54"/>
  <c r="T7" i="54"/>
  <c r="AH7" i="54" s="1"/>
  <c r="AI7" i="54" s="1"/>
  <c r="AK6" i="54"/>
  <c r="AF6" i="54"/>
  <c r="AG6" i="54" s="1"/>
  <c r="Y6" i="54"/>
  <c r="V6" i="54"/>
  <c r="T6" i="54"/>
  <c r="AD6" i="54" s="1"/>
  <c r="A6" i="54"/>
  <c r="AM5" i="54"/>
  <c r="AK5" i="54"/>
  <c r="AF5" i="54"/>
  <c r="AG5" i="54" s="1"/>
  <c r="Y5" i="54"/>
  <c r="V5" i="54"/>
  <c r="T5" i="54"/>
  <c r="AD5" i="54" s="1"/>
  <c r="F1" i="54"/>
  <c r="AM24" i="73"/>
  <c r="AK24" i="73"/>
  <c r="AH24" i="73"/>
  <c r="AI24" i="73" s="1"/>
  <c r="AF24" i="73"/>
  <c r="AG24" i="73" s="1"/>
  <c r="AE24" i="73"/>
  <c r="AD24" i="73"/>
  <c r="Y24" i="73"/>
  <c r="V24" i="73"/>
  <c r="T24" i="73"/>
  <c r="AM23" i="73"/>
  <c r="AK23" i="73"/>
  <c r="AI23" i="73"/>
  <c r="AL23" i="73" s="1"/>
  <c r="AH23" i="73"/>
  <c r="AF23" i="73"/>
  <c r="AG23" i="73" s="1"/>
  <c r="AE23" i="73"/>
  <c r="AD23" i="73"/>
  <c r="Y23" i="73"/>
  <c r="V23" i="73"/>
  <c r="T23" i="73"/>
  <c r="AM22" i="73"/>
  <c r="AK22" i="73"/>
  <c r="AH22" i="73"/>
  <c r="AI22" i="73" s="1"/>
  <c r="AJ22" i="73" s="1"/>
  <c r="AF22" i="73"/>
  <c r="AG22" i="73" s="1"/>
  <c r="AE22" i="73"/>
  <c r="AD22" i="73"/>
  <c r="Y22" i="73"/>
  <c r="V22" i="73"/>
  <c r="T22" i="73"/>
  <c r="AM21" i="73"/>
  <c r="AK21" i="73"/>
  <c r="AI21" i="73"/>
  <c r="AH21" i="73"/>
  <c r="AF21" i="73"/>
  <c r="AG21" i="73" s="1"/>
  <c r="AE21" i="73"/>
  <c r="AD21" i="73"/>
  <c r="Y21" i="73"/>
  <c r="V21" i="73"/>
  <c r="T21" i="73"/>
  <c r="AM20" i="73"/>
  <c r="AK20" i="73"/>
  <c r="AI20" i="73"/>
  <c r="AH20" i="73"/>
  <c r="AF20" i="73"/>
  <c r="AG20" i="73" s="1"/>
  <c r="AE20" i="73"/>
  <c r="AD20" i="73"/>
  <c r="Y20" i="73"/>
  <c r="V20" i="73"/>
  <c r="T20" i="73"/>
  <c r="AM19" i="73"/>
  <c r="AK19" i="73"/>
  <c r="AH19" i="73"/>
  <c r="AI19" i="73" s="1"/>
  <c r="AJ19" i="73" s="1"/>
  <c r="AF19" i="73"/>
  <c r="AG19" i="73" s="1"/>
  <c r="AE19" i="73"/>
  <c r="AD19" i="73"/>
  <c r="Y19" i="73"/>
  <c r="V19" i="73"/>
  <c r="T19" i="73"/>
  <c r="AM18" i="73"/>
  <c r="AK18" i="73"/>
  <c r="AI18" i="73"/>
  <c r="AH18" i="73"/>
  <c r="AF18" i="73"/>
  <c r="AG18" i="73" s="1"/>
  <c r="AE18" i="73"/>
  <c r="AD18" i="73"/>
  <c r="Y18" i="73"/>
  <c r="V18" i="73"/>
  <c r="T18" i="73"/>
  <c r="AM17" i="73"/>
  <c r="AK17" i="73"/>
  <c r="AH17" i="73"/>
  <c r="AI17" i="73" s="1"/>
  <c r="AF17" i="73"/>
  <c r="AG17" i="73" s="1"/>
  <c r="AE17" i="73"/>
  <c r="AD17" i="73"/>
  <c r="AN17" i="73" s="1"/>
  <c r="Y17" i="73"/>
  <c r="V17" i="73"/>
  <c r="T17" i="73"/>
  <c r="AM16" i="73"/>
  <c r="AK16" i="73"/>
  <c r="AH16" i="73"/>
  <c r="AI16" i="73" s="1"/>
  <c r="AF16" i="73"/>
  <c r="AG16" i="73" s="1"/>
  <c r="AE16" i="73"/>
  <c r="AD16" i="73"/>
  <c r="Y16" i="73"/>
  <c r="V16" i="73"/>
  <c r="T16" i="73"/>
  <c r="AM15" i="73"/>
  <c r="AK15" i="73"/>
  <c r="AH15" i="73"/>
  <c r="AI15" i="73" s="1"/>
  <c r="AG15" i="73"/>
  <c r="AF15" i="73"/>
  <c r="AE15" i="73"/>
  <c r="AD15" i="73"/>
  <c r="Y15" i="73"/>
  <c r="V15" i="73"/>
  <c r="T15" i="73"/>
  <c r="AM14" i="73"/>
  <c r="AK14" i="73"/>
  <c r="AI14" i="73"/>
  <c r="AH14" i="73"/>
  <c r="AF14" i="73"/>
  <c r="AG14" i="73" s="1"/>
  <c r="AE14" i="73"/>
  <c r="AD14" i="73"/>
  <c r="Y14" i="73"/>
  <c r="V14" i="73"/>
  <c r="T14" i="73"/>
  <c r="AM13" i="73"/>
  <c r="AK13" i="73"/>
  <c r="AH13" i="73"/>
  <c r="AI13" i="73" s="1"/>
  <c r="AG13" i="73"/>
  <c r="AF13" i="73"/>
  <c r="AE13" i="73"/>
  <c r="AD13" i="73"/>
  <c r="Y13" i="73"/>
  <c r="V13" i="73"/>
  <c r="T13" i="73"/>
  <c r="AM12" i="73"/>
  <c r="AK12" i="73"/>
  <c r="AH12" i="73"/>
  <c r="AI12" i="73" s="1"/>
  <c r="AF12" i="73"/>
  <c r="AG12" i="73" s="1"/>
  <c r="AE12" i="73"/>
  <c r="AD12" i="73"/>
  <c r="Y12" i="73"/>
  <c r="V12" i="73"/>
  <c r="T12" i="73"/>
  <c r="A12" i="73"/>
  <c r="AM11" i="73"/>
  <c r="AK11" i="73"/>
  <c r="AI11" i="73"/>
  <c r="AH11" i="73"/>
  <c r="AF11" i="73"/>
  <c r="AG11" i="73" s="1"/>
  <c r="AE11" i="73"/>
  <c r="AD11" i="73"/>
  <c r="Y11" i="73"/>
  <c r="V11" i="73"/>
  <c r="T11" i="73"/>
  <c r="AM10" i="73"/>
  <c r="AK10" i="73"/>
  <c r="AH10" i="73"/>
  <c r="AI10" i="73" s="1"/>
  <c r="AF10" i="73"/>
  <c r="AG10" i="73" s="1"/>
  <c r="AE10" i="73"/>
  <c r="AD10" i="73"/>
  <c r="Y10" i="73"/>
  <c r="V10" i="73"/>
  <c r="T10" i="73"/>
  <c r="A10" i="73"/>
  <c r="W19" i="73" s="1"/>
  <c r="AM9" i="73"/>
  <c r="AK9" i="73"/>
  <c r="AI9" i="73"/>
  <c r="AH9" i="73"/>
  <c r="AG9" i="73"/>
  <c r="AL9" i="73" s="1"/>
  <c r="AF9" i="73"/>
  <c r="AE9" i="73"/>
  <c r="AD9" i="73"/>
  <c r="Y9" i="73"/>
  <c r="V9" i="73"/>
  <c r="U9" i="73"/>
  <c r="T9" i="73"/>
  <c r="AM8" i="73"/>
  <c r="AK8" i="73"/>
  <c r="AH8" i="73"/>
  <c r="AI8" i="73" s="1"/>
  <c r="AG8" i="73"/>
  <c r="AF8" i="73"/>
  <c r="AD8" i="73"/>
  <c r="Y8" i="73"/>
  <c r="V8" i="73"/>
  <c r="T8" i="73"/>
  <c r="AM7" i="73"/>
  <c r="AK7" i="73"/>
  <c r="AI7" i="73"/>
  <c r="AH7" i="73"/>
  <c r="AF7" i="73"/>
  <c r="AG7" i="73" s="1"/>
  <c r="AD7" i="73"/>
  <c r="AN7" i="73" s="1"/>
  <c r="Y7" i="73"/>
  <c r="V7" i="73"/>
  <c r="T7" i="73"/>
  <c r="AM6" i="73"/>
  <c r="AK6" i="73"/>
  <c r="AH6" i="73"/>
  <c r="AI6" i="73" s="1"/>
  <c r="AG6" i="73"/>
  <c r="AJ6" i="73" s="1"/>
  <c r="AF6" i="73"/>
  <c r="AD6" i="73"/>
  <c r="AN6" i="73" s="1"/>
  <c r="Y6" i="73"/>
  <c r="V6" i="73"/>
  <c r="T6" i="73"/>
  <c r="A6" i="73"/>
  <c r="AM5" i="73"/>
  <c r="AK5" i="73"/>
  <c r="AH5" i="73"/>
  <c r="AI5" i="73" s="1"/>
  <c r="AF5" i="73"/>
  <c r="AG5" i="73" s="1"/>
  <c r="AL5" i="73" s="1"/>
  <c r="Y5" i="73"/>
  <c r="A14" i="73" s="1"/>
  <c r="K27" i="67" s="1"/>
  <c r="V5" i="73"/>
  <c r="T5" i="73"/>
  <c r="F1" i="73"/>
  <c r="AM24" i="71"/>
  <c r="AK24" i="71"/>
  <c r="AH24" i="71"/>
  <c r="AI24" i="71" s="1"/>
  <c r="AF24" i="71"/>
  <c r="AG24" i="71" s="1"/>
  <c r="AE24" i="71"/>
  <c r="AD24" i="71"/>
  <c r="Y24" i="71"/>
  <c r="V24" i="71"/>
  <c r="T24" i="71"/>
  <c r="AM23" i="71"/>
  <c r="AK23" i="71"/>
  <c r="AH23" i="71"/>
  <c r="AI23" i="71" s="1"/>
  <c r="AG23" i="71"/>
  <c r="AF23" i="71"/>
  <c r="AE23" i="71"/>
  <c r="AD23" i="71"/>
  <c r="Y23" i="71"/>
  <c r="V23" i="71"/>
  <c r="T23" i="71"/>
  <c r="AM22" i="71"/>
  <c r="AK22" i="71"/>
  <c r="AH22" i="71"/>
  <c r="AI22" i="71" s="1"/>
  <c r="AG22" i="71"/>
  <c r="AJ22" i="71" s="1"/>
  <c r="AF22" i="71"/>
  <c r="AE22" i="71"/>
  <c r="AD22" i="71"/>
  <c r="Y22" i="71"/>
  <c r="V22" i="71"/>
  <c r="T22" i="71"/>
  <c r="AM21" i="71"/>
  <c r="AK21" i="71"/>
  <c r="AH21" i="71"/>
  <c r="AI21" i="71" s="1"/>
  <c r="AG21" i="71"/>
  <c r="AL21" i="71" s="1"/>
  <c r="AF21" i="71"/>
  <c r="AE21" i="71"/>
  <c r="AD21" i="71"/>
  <c r="Y21" i="71"/>
  <c r="V21" i="71"/>
  <c r="T21" i="71"/>
  <c r="AM20" i="71"/>
  <c r="AK20" i="71"/>
  <c r="AH20" i="71"/>
  <c r="AI20" i="71" s="1"/>
  <c r="AF20" i="71"/>
  <c r="AG20" i="71" s="1"/>
  <c r="AE20" i="71"/>
  <c r="AD20" i="71"/>
  <c r="Y20" i="71"/>
  <c r="V20" i="71"/>
  <c r="T20" i="71"/>
  <c r="AM19" i="71"/>
  <c r="AK19" i="71"/>
  <c r="AH19" i="71"/>
  <c r="AI19" i="71" s="1"/>
  <c r="AG19" i="71"/>
  <c r="AF19" i="71"/>
  <c r="AE19" i="71"/>
  <c r="AD19" i="71"/>
  <c r="Y19" i="71"/>
  <c r="V19" i="71"/>
  <c r="T19" i="71"/>
  <c r="AM18" i="71"/>
  <c r="AK18" i="71"/>
  <c r="AH18" i="71"/>
  <c r="AI18" i="71" s="1"/>
  <c r="AF18" i="71"/>
  <c r="AG18" i="71" s="1"/>
  <c r="AE18" i="71"/>
  <c r="AD18" i="71"/>
  <c r="Y18" i="71"/>
  <c r="V18" i="71"/>
  <c r="T18" i="71"/>
  <c r="AM17" i="71"/>
  <c r="AK17" i="71"/>
  <c r="AH17" i="71"/>
  <c r="AI17" i="71" s="1"/>
  <c r="AF17" i="71"/>
  <c r="AG17" i="71" s="1"/>
  <c r="AE17" i="71"/>
  <c r="AD17" i="71"/>
  <c r="Y17" i="71"/>
  <c r="V17" i="71"/>
  <c r="T17" i="71"/>
  <c r="AM16" i="71"/>
  <c r="AK16" i="71"/>
  <c r="AI16" i="71"/>
  <c r="AH16" i="71"/>
  <c r="AF16" i="71"/>
  <c r="AG16" i="71" s="1"/>
  <c r="AE16" i="71"/>
  <c r="AD16" i="71"/>
  <c r="Y16" i="71"/>
  <c r="V16" i="71"/>
  <c r="T16" i="71"/>
  <c r="AM15" i="71"/>
  <c r="AK15" i="71"/>
  <c r="AI15" i="71"/>
  <c r="AH15" i="71"/>
  <c r="AF15" i="71"/>
  <c r="AG15" i="71" s="1"/>
  <c r="AE15" i="71"/>
  <c r="AD15" i="71"/>
  <c r="Y15" i="71"/>
  <c r="V15" i="71"/>
  <c r="T15" i="71"/>
  <c r="AM14" i="71"/>
  <c r="AK14" i="71"/>
  <c r="AI14" i="71"/>
  <c r="AH14" i="71"/>
  <c r="AF14" i="71"/>
  <c r="AG14" i="71" s="1"/>
  <c r="AE14" i="71"/>
  <c r="AD14" i="71"/>
  <c r="Y14" i="71"/>
  <c r="V14" i="71"/>
  <c r="T14" i="71"/>
  <c r="A14" i="71"/>
  <c r="K26" i="67" s="1"/>
  <c r="AM13" i="71"/>
  <c r="AK13" i="71"/>
  <c r="AH13" i="71"/>
  <c r="AI13" i="71" s="1"/>
  <c r="AF13" i="71"/>
  <c r="AG13" i="71" s="1"/>
  <c r="AE13" i="71"/>
  <c r="AD13" i="71"/>
  <c r="Y13" i="71"/>
  <c r="V13" i="71"/>
  <c r="T13" i="71"/>
  <c r="AM12" i="71"/>
  <c r="AK12" i="71"/>
  <c r="AH12" i="71"/>
  <c r="AI12" i="71" s="1"/>
  <c r="AF12" i="71"/>
  <c r="AG12" i="71" s="1"/>
  <c r="AE12" i="71"/>
  <c r="AD12" i="71"/>
  <c r="Y12" i="71"/>
  <c r="V12" i="71"/>
  <c r="T12" i="71"/>
  <c r="A12" i="71"/>
  <c r="AM11" i="71"/>
  <c r="AK11" i="71"/>
  <c r="AH11" i="71"/>
  <c r="AI11" i="71" s="1"/>
  <c r="AF11" i="71"/>
  <c r="AG11" i="71" s="1"/>
  <c r="AE11" i="71"/>
  <c r="AD11" i="71"/>
  <c r="Y11" i="71"/>
  <c r="V11" i="71"/>
  <c r="T11" i="71"/>
  <c r="AM10" i="71"/>
  <c r="AK10" i="71"/>
  <c r="AH10" i="71"/>
  <c r="AI10" i="71" s="1"/>
  <c r="AF10" i="71"/>
  <c r="AG10" i="71" s="1"/>
  <c r="AE10" i="71"/>
  <c r="AD10" i="71"/>
  <c r="Y10" i="71"/>
  <c r="V10" i="71"/>
  <c r="T10" i="71"/>
  <c r="A10" i="71"/>
  <c r="W17" i="71" s="1"/>
  <c r="AM9" i="71"/>
  <c r="AK9" i="71"/>
  <c r="AH9" i="71"/>
  <c r="AI9" i="71" s="1"/>
  <c r="AG9" i="71"/>
  <c r="AF9" i="71"/>
  <c r="AE9" i="71"/>
  <c r="AD9" i="71"/>
  <c r="Y9" i="71"/>
  <c r="V9" i="71"/>
  <c r="T9" i="71"/>
  <c r="AM8" i="71"/>
  <c r="AK8" i="71"/>
  <c r="AH8" i="71"/>
  <c r="AI8" i="71" s="1"/>
  <c r="AF8" i="71"/>
  <c r="AG8" i="71" s="1"/>
  <c r="AD8" i="71"/>
  <c r="Y8" i="71"/>
  <c r="V8" i="71"/>
  <c r="T8" i="71"/>
  <c r="AM7" i="71"/>
  <c r="AK7" i="71"/>
  <c r="AH7" i="71"/>
  <c r="AI7" i="71" s="1"/>
  <c r="AF7" i="71"/>
  <c r="AG7" i="71" s="1"/>
  <c r="AD7" i="71"/>
  <c r="AN7" i="71" s="1"/>
  <c r="Y7" i="71"/>
  <c r="V7" i="71"/>
  <c r="T7" i="71"/>
  <c r="AM6" i="71"/>
  <c r="AK6" i="71"/>
  <c r="AH6" i="71"/>
  <c r="AI6" i="71" s="1"/>
  <c r="AG6" i="71"/>
  <c r="AL6" i="71" s="1"/>
  <c r="AF6" i="71"/>
  <c r="AD6" i="71"/>
  <c r="AN6" i="71" s="1"/>
  <c r="Y6" i="71"/>
  <c r="V6" i="71"/>
  <c r="T6" i="71"/>
  <c r="A6" i="71"/>
  <c r="AM5" i="71"/>
  <c r="AK5" i="71"/>
  <c r="AH5" i="71"/>
  <c r="AI5" i="71" s="1"/>
  <c r="AF5" i="71"/>
  <c r="AG5" i="71" s="1"/>
  <c r="AD5" i="71"/>
  <c r="Y5" i="71"/>
  <c r="V5" i="71"/>
  <c r="T5" i="71"/>
  <c r="F1" i="71"/>
  <c r="AM55" i="53"/>
  <c r="AL55" i="53"/>
  <c r="AK55" i="53"/>
  <c r="AI55" i="53"/>
  <c r="AJ55" i="53" s="1"/>
  <c r="AH55" i="53"/>
  <c r="AG55" i="53"/>
  <c r="AF55" i="53"/>
  <c r="AE55" i="53"/>
  <c r="AD55" i="53"/>
  <c r="Y55" i="53"/>
  <c r="V55" i="53"/>
  <c r="T55" i="53"/>
  <c r="AM54" i="53"/>
  <c r="AK54" i="53"/>
  <c r="AH54" i="53"/>
  <c r="AI54" i="53" s="1"/>
  <c r="AF54" i="53"/>
  <c r="AG54" i="53" s="1"/>
  <c r="AE54" i="53"/>
  <c r="AD54" i="53"/>
  <c r="Y54" i="53"/>
  <c r="V54" i="53"/>
  <c r="T54" i="53"/>
  <c r="AM53" i="53"/>
  <c r="AK53" i="53"/>
  <c r="AH53" i="53"/>
  <c r="AI53" i="53" s="1"/>
  <c r="AF53" i="53"/>
  <c r="AG53" i="53" s="1"/>
  <c r="AE53" i="53"/>
  <c r="AD53" i="53"/>
  <c r="Y53" i="53"/>
  <c r="V53" i="53"/>
  <c r="T53" i="53"/>
  <c r="AM52" i="53"/>
  <c r="AK52" i="53"/>
  <c r="AH52" i="53"/>
  <c r="AI52" i="53" s="1"/>
  <c r="AG52" i="53"/>
  <c r="AF52" i="53"/>
  <c r="AE52" i="53"/>
  <c r="AD52" i="53"/>
  <c r="Y52" i="53"/>
  <c r="V52" i="53"/>
  <c r="T52" i="53"/>
  <c r="AM51" i="53"/>
  <c r="AK51" i="53"/>
  <c r="AH51" i="53"/>
  <c r="AI51" i="53" s="1"/>
  <c r="AF51" i="53"/>
  <c r="AG51" i="53" s="1"/>
  <c r="AE51" i="53"/>
  <c r="AD51" i="53"/>
  <c r="Y51" i="53"/>
  <c r="V51" i="53"/>
  <c r="T51" i="53"/>
  <c r="AM50" i="53"/>
  <c r="AK50" i="53"/>
  <c r="AI50" i="53"/>
  <c r="AH50" i="53"/>
  <c r="AF50" i="53"/>
  <c r="AG50" i="53" s="1"/>
  <c r="AE50" i="53"/>
  <c r="AD50" i="53"/>
  <c r="Y50" i="53"/>
  <c r="V50" i="53"/>
  <c r="T50" i="53"/>
  <c r="AM49" i="53"/>
  <c r="AK49" i="53"/>
  <c r="AI49" i="53"/>
  <c r="AH49" i="53"/>
  <c r="AG49" i="53"/>
  <c r="AL49" i="53" s="1"/>
  <c r="AF49" i="53"/>
  <c r="AE49" i="53"/>
  <c r="AD49" i="53"/>
  <c r="Y49" i="53"/>
  <c r="V49" i="53"/>
  <c r="T49" i="53"/>
  <c r="AM48" i="53"/>
  <c r="AK48" i="53"/>
  <c r="AH48" i="53"/>
  <c r="AI48" i="53" s="1"/>
  <c r="AG48" i="53"/>
  <c r="AF48" i="53"/>
  <c r="AE48" i="53"/>
  <c r="AD48" i="53"/>
  <c r="Y48" i="53"/>
  <c r="V48" i="53"/>
  <c r="T48" i="53"/>
  <c r="AM47" i="53"/>
  <c r="AK47" i="53"/>
  <c r="AH47" i="53"/>
  <c r="AI47" i="53" s="1"/>
  <c r="AF47" i="53"/>
  <c r="AG47" i="53" s="1"/>
  <c r="AE47" i="53"/>
  <c r="AD47" i="53"/>
  <c r="Y47" i="53"/>
  <c r="V47" i="53"/>
  <c r="T47" i="53"/>
  <c r="AM46" i="53"/>
  <c r="AK46" i="53"/>
  <c r="AI46" i="53"/>
  <c r="AH46" i="53"/>
  <c r="AF46" i="53"/>
  <c r="AG46" i="53" s="1"/>
  <c r="AE46" i="53"/>
  <c r="AD46" i="53"/>
  <c r="Y46" i="53"/>
  <c r="V46" i="53"/>
  <c r="T46" i="53"/>
  <c r="AM45" i="53"/>
  <c r="AK45" i="53"/>
  <c r="AI45" i="53"/>
  <c r="AH45" i="53"/>
  <c r="AG45" i="53"/>
  <c r="AL45" i="53" s="1"/>
  <c r="AF45" i="53"/>
  <c r="AE45" i="53"/>
  <c r="AD45" i="53"/>
  <c r="Y45" i="53"/>
  <c r="V45" i="53"/>
  <c r="T45" i="53"/>
  <c r="AM44" i="53"/>
  <c r="AK44" i="53"/>
  <c r="AH44" i="53"/>
  <c r="AI44" i="53" s="1"/>
  <c r="AG44" i="53"/>
  <c r="AF44" i="53"/>
  <c r="AE44" i="53"/>
  <c r="AD44" i="53"/>
  <c r="Y44" i="53"/>
  <c r="V44" i="53"/>
  <c r="T44" i="53"/>
  <c r="AM43" i="53"/>
  <c r="AK43" i="53"/>
  <c r="AH43" i="53"/>
  <c r="AI43" i="53" s="1"/>
  <c r="AF43" i="53"/>
  <c r="AG43" i="53" s="1"/>
  <c r="AE43" i="53"/>
  <c r="AD43" i="53"/>
  <c r="Y43" i="53"/>
  <c r="V43" i="53"/>
  <c r="T43" i="53"/>
  <c r="AM42" i="53"/>
  <c r="AK42" i="53"/>
  <c r="AI42" i="53"/>
  <c r="AH42" i="53"/>
  <c r="AF42" i="53"/>
  <c r="AG42" i="53" s="1"/>
  <c r="AE42" i="53"/>
  <c r="AD42" i="53"/>
  <c r="Y42" i="53"/>
  <c r="V42" i="53"/>
  <c r="T42" i="53"/>
  <c r="AM41" i="53"/>
  <c r="AK41" i="53"/>
  <c r="AI41" i="53"/>
  <c r="AH41" i="53"/>
  <c r="AG41" i="53"/>
  <c r="AL41" i="53" s="1"/>
  <c r="AF41" i="53"/>
  <c r="AE41" i="53"/>
  <c r="AD41" i="53"/>
  <c r="Y41" i="53"/>
  <c r="V41" i="53"/>
  <c r="T41" i="53"/>
  <c r="AM40" i="53"/>
  <c r="AK40" i="53"/>
  <c r="AH40" i="53"/>
  <c r="AI40" i="53" s="1"/>
  <c r="AG40" i="53"/>
  <c r="AF40" i="53"/>
  <c r="AE40" i="53"/>
  <c r="AD40" i="53"/>
  <c r="Y40" i="53"/>
  <c r="V40" i="53"/>
  <c r="T40" i="53"/>
  <c r="AM39" i="53"/>
  <c r="AK39" i="53"/>
  <c r="AH39" i="53"/>
  <c r="AI39" i="53" s="1"/>
  <c r="AF39" i="53"/>
  <c r="AG39" i="53" s="1"/>
  <c r="AE39" i="53"/>
  <c r="AD39" i="53"/>
  <c r="Y39" i="53"/>
  <c r="V39" i="53"/>
  <c r="T39" i="53"/>
  <c r="AM38" i="53"/>
  <c r="AK38" i="53"/>
  <c r="AI38" i="53"/>
  <c r="AH38" i="53"/>
  <c r="AF38" i="53"/>
  <c r="AG38" i="53" s="1"/>
  <c r="AE38" i="53"/>
  <c r="AD38" i="53"/>
  <c r="Y38" i="53"/>
  <c r="V38" i="53"/>
  <c r="T38" i="53"/>
  <c r="AM37" i="53"/>
  <c r="AK37" i="53"/>
  <c r="AH37" i="53"/>
  <c r="AI37" i="53" s="1"/>
  <c r="AF37" i="53"/>
  <c r="AG37" i="53" s="1"/>
  <c r="AE37" i="53"/>
  <c r="AD37" i="53"/>
  <c r="Y37" i="53"/>
  <c r="V37" i="53"/>
  <c r="T37" i="53"/>
  <c r="AM36" i="53"/>
  <c r="AK36" i="53"/>
  <c r="AI36" i="53"/>
  <c r="AH36" i="53"/>
  <c r="AF36" i="53"/>
  <c r="AG36" i="53" s="1"/>
  <c r="AE36" i="53"/>
  <c r="AD36" i="53"/>
  <c r="Y36" i="53"/>
  <c r="V36" i="53"/>
  <c r="T36" i="53"/>
  <c r="AM35" i="53"/>
  <c r="AK35" i="53"/>
  <c r="AI35" i="53"/>
  <c r="AH35" i="53"/>
  <c r="AG35" i="53"/>
  <c r="AJ35" i="53" s="1"/>
  <c r="AF35" i="53"/>
  <c r="AE35" i="53"/>
  <c r="AD35" i="53"/>
  <c r="Y35" i="53"/>
  <c r="V35" i="53"/>
  <c r="T35" i="53"/>
  <c r="AM34" i="53"/>
  <c r="AK34" i="53"/>
  <c r="AH34" i="53"/>
  <c r="AI34" i="53" s="1"/>
  <c r="AF34" i="53"/>
  <c r="AG34" i="53" s="1"/>
  <c r="AE34" i="53"/>
  <c r="AD34" i="53"/>
  <c r="Y34" i="53"/>
  <c r="V34" i="53"/>
  <c r="T34" i="53"/>
  <c r="AM33" i="53"/>
  <c r="AK33" i="53"/>
  <c r="AI33" i="53"/>
  <c r="AH33" i="53"/>
  <c r="AG33" i="53"/>
  <c r="AL33" i="53" s="1"/>
  <c r="AF33" i="53"/>
  <c r="AE33" i="53"/>
  <c r="AD33" i="53"/>
  <c r="Y33" i="53"/>
  <c r="V33" i="53"/>
  <c r="T33" i="53"/>
  <c r="AM32" i="53"/>
  <c r="AL32" i="53"/>
  <c r="AK32" i="53"/>
  <c r="AJ32" i="53"/>
  <c r="AI32" i="53"/>
  <c r="AH32" i="53"/>
  <c r="AG32" i="53"/>
  <c r="AF32" i="53"/>
  <c r="AE32" i="53"/>
  <c r="AD32" i="53"/>
  <c r="Y32" i="53"/>
  <c r="V32" i="53"/>
  <c r="T32" i="53"/>
  <c r="AM31" i="53"/>
  <c r="AK31" i="53"/>
  <c r="AH31" i="53"/>
  <c r="AI31" i="53" s="1"/>
  <c r="AF31" i="53"/>
  <c r="AG31" i="53" s="1"/>
  <c r="AE31" i="53"/>
  <c r="AD31" i="53"/>
  <c r="Y31" i="53"/>
  <c r="V31" i="53"/>
  <c r="T31" i="53"/>
  <c r="AM30" i="53"/>
  <c r="AK30" i="53"/>
  <c r="AH30" i="53"/>
  <c r="AI30" i="53" s="1"/>
  <c r="AF30" i="53"/>
  <c r="AG30" i="53" s="1"/>
  <c r="AE30" i="53"/>
  <c r="AD30" i="53"/>
  <c r="Y30" i="53"/>
  <c r="V30" i="53"/>
  <c r="T30" i="53"/>
  <c r="AM29" i="53"/>
  <c r="AK29" i="53"/>
  <c r="AF29" i="53"/>
  <c r="AG29" i="53" s="1"/>
  <c r="Y29" i="53"/>
  <c r="V29" i="53"/>
  <c r="T29" i="53"/>
  <c r="AE29" i="53" s="1"/>
  <c r="AM28" i="53"/>
  <c r="AK28" i="53"/>
  <c r="AF28" i="53"/>
  <c r="AG28" i="53" s="1"/>
  <c r="Y28" i="53"/>
  <c r="V28" i="53"/>
  <c r="T28" i="53"/>
  <c r="AH28" i="53" s="1"/>
  <c r="AI28" i="53" s="1"/>
  <c r="AM27" i="53"/>
  <c r="AK27" i="53"/>
  <c r="AF27" i="53"/>
  <c r="AG27" i="53" s="1"/>
  <c r="AE27" i="53"/>
  <c r="Y27" i="53"/>
  <c r="V27" i="53"/>
  <c r="T27" i="53"/>
  <c r="AH27" i="53" s="1"/>
  <c r="AI27" i="53" s="1"/>
  <c r="AM26" i="53"/>
  <c r="AK26" i="53"/>
  <c r="AH26" i="53"/>
  <c r="AI26" i="53" s="1"/>
  <c r="AF26" i="53"/>
  <c r="AG26" i="53" s="1"/>
  <c r="AD26" i="53"/>
  <c r="Y26" i="53"/>
  <c r="V26" i="53"/>
  <c r="T26" i="53"/>
  <c r="AE26" i="53" s="1"/>
  <c r="AM25" i="53"/>
  <c r="AK25" i="53"/>
  <c r="AH25" i="53"/>
  <c r="AI25" i="53" s="1"/>
  <c r="AF25" i="53"/>
  <c r="AG25" i="53" s="1"/>
  <c r="AL25" i="53" s="1"/>
  <c r="AE25" i="53"/>
  <c r="Y25" i="53"/>
  <c r="V25" i="53"/>
  <c r="T25" i="53"/>
  <c r="AD25" i="53" s="1"/>
  <c r="AM24" i="53"/>
  <c r="AK24" i="53"/>
  <c r="AF24" i="53"/>
  <c r="AG24" i="53" s="1"/>
  <c r="Y24" i="53"/>
  <c r="V24" i="53"/>
  <c r="T24" i="53"/>
  <c r="AH24" i="53" s="1"/>
  <c r="AI24" i="53" s="1"/>
  <c r="AM23" i="53"/>
  <c r="AK23" i="53"/>
  <c r="AH23" i="53"/>
  <c r="AI23" i="53" s="1"/>
  <c r="AF23" i="53"/>
  <c r="AG23" i="53" s="1"/>
  <c r="Y23" i="53"/>
  <c r="V23" i="53"/>
  <c r="T23" i="53"/>
  <c r="AE23" i="53" s="1"/>
  <c r="AM22" i="53"/>
  <c r="AK22" i="53"/>
  <c r="AF22" i="53"/>
  <c r="AG22" i="53" s="1"/>
  <c r="Y22" i="53"/>
  <c r="V22" i="53"/>
  <c r="T22" i="53"/>
  <c r="AH22" i="53" s="1"/>
  <c r="AI22" i="53" s="1"/>
  <c r="AM21" i="53"/>
  <c r="AK21" i="53"/>
  <c r="AH21" i="53"/>
  <c r="AI21" i="53" s="1"/>
  <c r="AG21" i="53"/>
  <c r="AF21" i="53"/>
  <c r="Y21" i="53"/>
  <c r="V21" i="53"/>
  <c r="T21" i="53"/>
  <c r="AE21" i="53" s="1"/>
  <c r="AM20" i="53"/>
  <c r="AK20" i="53"/>
  <c r="AF20" i="53"/>
  <c r="AG20" i="53" s="1"/>
  <c r="Y20" i="53"/>
  <c r="V20" i="53"/>
  <c r="T20" i="53"/>
  <c r="AH20" i="53" s="1"/>
  <c r="AI20" i="53" s="1"/>
  <c r="AM19" i="53"/>
  <c r="AK19" i="53"/>
  <c r="AF19" i="53"/>
  <c r="AG19" i="53" s="1"/>
  <c r="Y19" i="53"/>
  <c r="V19" i="53"/>
  <c r="T19" i="53"/>
  <c r="AH19" i="53" s="1"/>
  <c r="AI19" i="53" s="1"/>
  <c r="AM18" i="53"/>
  <c r="AK18" i="53"/>
  <c r="AF18" i="53"/>
  <c r="AG18" i="53" s="1"/>
  <c r="Y18" i="53"/>
  <c r="V18" i="53"/>
  <c r="T18" i="53"/>
  <c r="AH18" i="53" s="1"/>
  <c r="AI18" i="53" s="1"/>
  <c r="AL18" i="53" s="1"/>
  <c r="AM17" i="53"/>
  <c r="AK17" i="53"/>
  <c r="AF17" i="53"/>
  <c r="AG17" i="53" s="1"/>
  <c r="Y17" i="53"/>
  <c r="V17" i="53"/>
  <c r="T17" i="53"/>
  <c r="AH17" i="53" s="1"/>
  <c r="AI17" i="53" s="1"/>
  <c r="AM16" i="53"/>
  <c r="AK16" i="53"/>
  <c r="AG16" i="53"/>
  <c r="AF16" i="53"/>
  <c r="AE16" i="53"/>
  <c r="Y16" i="53"/>
  <c r="V16" i="53"/>
  <c r="T16" i="53"/>
  <c r="AH16" i="53" s="1"/>
  <c r="AI16" i="53" s="1"/>
  <c r="AM15" i="53"/>
  <c r="AK15" i="53"/>
  <c r="AH15" i="53"/>
  <c r="AI15" i="53" s="1"/>
  <c r="AF15" i="53"/>
  <c r="AG15" i="53" s="1"/>
  <c r="AE15" i="53"/>
  <c r="Y15" i="53"/>
  <c r="V15" i="53"/>
  <c r="T15" i="53"/>
  <c r="AD15" i="53" s="1"/>
  <c r="AM14" i="53"/>
  <c r="AK14" i="53"/>
  <c r="AH14" i="53"/>
  <c r="AI14" i="53" s="1"/>
  <c r="AF14" i="53"/>
  <c r="AG14" i="53" s="1"/>
  <c r="AL14" i="53" s="1"/>
  <c r="AD14" i="53"/>
  <c r="Y14" i="53"/>
  <c r="V14" i="53"/>
  <c r="T14" i="53"/>
  <c r="AE14" i="53" s="1"/>
  <c r="AM13" i="53"/>
  <c r="AK13" i="53"/>
  <c r="AH13" i="53"/>
  <c r="AI13" i="53" s="1"/>
  <c r="AF13" i="53"/>
  <c r="AG13" i="53" s="1"/>
  <c r="AJ13" i="53" s="1"/>
  <c r="AE13" i="53"/>
  <c r="AD13" i="53"/>
  <c r="Y13" i="53"/>
  <c r="V13" i="53"/>
  <c r="T13" i="53"/>
  <c r="AM12" i="53"/>
  <c r="AK12" i="53"/>
  <c r="AH12" i="53"/>
  <c r="AI12" i="53" s="1"/>
  <c r="AF12" i="53"/>
  <c r="AG12" i="53" s="1"/>
  <c r="AL12" i="53" s="1"/>
  <c r="AE12" i="53"/>
  <c r="AD12" i="53"/>
  <c r="Y12" i="53"/>
  <c r="V12" i="53"/>
  <c r="T12" i="53"/>
  <c r="A12" i="53"/>
  <c r="AM11" i="53"/>
  <c r="AK11" i="53"/>
  <c r="AH11" i="53"/>
  <c r="AI11" i="53" s="1"/>
  <c r="AF11" i="53"/>
  <c r="AG11" i="53" s="1"/>
  <c r="AL11" i="53" s="1"/>
  <c r="AE11" i="53"/>
  <c r="AD11" i="53"/>
  <c r="Y11" i="53"/>
  <c r="V11" i="53"/>
  <c r="T11" i="53"/>
  <c r="AM10" i="53"/>
  <c r="AK10" i="53"/>
  <c r="AI10" i="53"/>
  <c r="AH10" i="53"/>
  <c r="AF10" i="53"/>
  <c r="AG10" i="53" s="1"/>
  <c r="AE10" i="53"/>
  <c r="AD10" i="53"/>
  <c r="Y10" i="53"/>
  <c r="V10" i="53"/>
  <c r="T10" i="53"/>
  <c r="A10" i="53"/>
  <c r="W37" i="53" s="1"/>
  <c r="AM9" i="53"/>
  <c r="AK9" i="53"/>
  <c r="AF9" i="53"/>
  <c r="AG9" i="53" s="1"/>
  <c r="Y9" i="53"/>
  <c r="V9" i="53"/>
  <c r="T9" i="53"/>
  <c r="AH9" i="53" s="1"/>
  <c r="AI9" i="53" s="1"/>
  <c r="AM8" i="53"/>
  <c r="AK8" i="53"/>
  <c r="AG8" i="53"/>
  <c r="AF8" i="53"/>
  <c r="Y8" i="53"/>
  <c r="V8" i="53"/>
  <c r="T8" i="53"/>
  <c r="AH8" i="53" s="1"/>
  <c r="AI8" i="53" s="1"/>
  <c r="AL8" i="53" s="1"/>
  <c r="AM7" i="53"/>
  <c r="AK7" i="53"/>
  <c r="AH7" i="53"/>
  <c r="AI7" i="53" s="1"/>
  <c r="AF7" i="53"/>
  <c r="AG7" i="53" s="1"/>
  <c r="AD7" i="53"/>
  <c r="Y7" i="53"/>
  <c r="V7" i="53"/>
  <c r="T7" i="53"/>
  <c r="AM6" i="53"/>
  <c r="AK6" i="53"/>
  <c r="AF6" i="53"/>
  <c r="AG6" i="53" s="1"/>
  <c r="AD6" i="53"/>
  <c r="AN6" i="53" s="1"/>
  <c r="Y6" i="53"/>
  <c r="V6" i="53"/>
  <c r="T6" i="53"/>
  <c r="AH6" i="53" s="1"/>
  <c r="AI6" i="53" s="1"/>
  <c r="A6" i="53"/>
  <c r="AM5" i="53"/>
  <c r="AK5" i="53"/>
  <c r="AH5" i="53"/>
  <c r="AI5" i="53" s="1"/>
  <c r="AF5" i="53"/>
  <c r="AG5" i="53" s="1"/>
  <c r="AJ5" i="53" s="1"/>
  <c r="Y5" i="53"/>
  <c r="A14" i="53" s="1"/>
  <c r="K25" i="67" s="1"/>
  <c r="V5" i="53"/>
  <c r="T5" i="53"/>
  <c r="AD5" i="53" s="1"/>
  <c r="F1" i="53"/>
  <c r="AM24" i="52"/>
  <c r="AK24" i="52"/>
  <c r="AH24" i="52"/>
  <c r="AI24" i="52" s="1"/>
  <c r="AF24" i="52"/>
  <c r="AG24" i="52" s="1"/>
  <c r="AE24" i="52"/>
  <c r="AD24" i="52"/>
  <c r="Y24" i="52"/>
  <c r="V24" i="52"/>
  <c r="T24" i="52"/>
  <c r="AM23" i="52"/>
  <c r="AK23" i="52"/>
  <c r="AI23" i="52"/>
  <c r="AH23" i="52"/>
  <c r="AF23" i="52"/>
  <c r="AG23" i="52" s="1"/>
  <c r="AE23" i="52"/>
  <c r="AD23" i="52"/>
  <c r="Y23" i="52"/>
  <c r="V23" i="52"/>
  <c r="T23" i="52"/>
  <c r="AM22" i="52"/>
  <c r="AK22" i="52"/>
  <c r="AI22" i="52"/>
  <c r="AH22" i="52"/>
  <c r="AF22" i="52"/>
  <c r="AG22" i="52" s="1"/>
  <c r="AE22" i="52"/>
  <c r="AD22" i="52"/>
  <c r="Y22" i="52"/>
  <c r="V22" i="52"/>
  <c r="T22" i="52"/>
  <c r="AM21" i="52"/>
  <c r="AK21" i="52"/>
  <c r="AH21" i="52"/>
  <c r="AI21" i="52" s="1"/>
  <c r="AL21" i="52" s="1"/>
  <c r="AG21" i="52"/>
  <c r="AF21" i="52"/>
  <c r="AE21" i="52"/>
  <c r="AD21" i="52"/>
  <c r="Y21" i="52"/>
  <c r="V21" i="52"/>
  <c r="T21" i="52"/>
  <c r="AM20" i="52"/>
  <c r="AK20" i="52"/>
  <c r="AH20" i="52"/>
  <c r="AI20" i="52" s="1"/>
  <c r="AF20" i="52"/>
  <c r="AG20" i="52" s="1"/>
  <c r="AE20" i="52"/>
  <c r="AD20" i="52"/>
  <c r="Y20" i="52"/>
  <c r="V20" i="52"/>
  <c r="T20" i="52"/>
  <c r="AM19" i="52"/>
  <c r="AK19" i="52"/>
  <c r="AH19" i="52"/>
  <c r="AI19" i="52" s="1"/>
  <c r="AL19" i="52" s="1"/>
  <c r="AG19" i="52"/>
  <c r="AF19" i="52"/>
  <c r="AE19" i="52"/>
  <c r="AD19" i="52"/>
  <c r="Y19" i="52"/>
  <c r="V19" i="52"/>
  <c r="T19" i="52"/>
  <c r="AM18" i="52"/>
  <c r="AK18" i="52"/>
  <c r="AH18" i="52"/>
  <c r="AI18" i="52" s="1"/>
  <c r="AF18" i="52"/>
  <c r="AG18" i="52" s="1"/>
  <c r="AE18" i="52"/>
  <c r="AD18" i="52"/>
  <c r="Y18" i="52"/>
  <c r="V18" i="52"/>
  <c r="T18" i="52"/>
  <c r="AM17" i="52"/>
  <c r="AK17" i="52"/>
  <c r="AI17" i="52"/>
  <c r="AH17" i="52"/>
  <c r="AF17" i="52"/>
  <c r="AG17" i="52" s="1"/>
  <c r="AE17" i="52"/>
  <c r="AD17" i="52"/>
  <c r="Y17" i="52"/>
  <c r="V17" i="52"/>
  <c r="T17" i="52"/>
  <c r="AM16" i="52"/>
  <c r="AK16" i="52"/>
  <c r="AH16" i="52"/>
  <c r="AI16" i="52" s="1"/>
  <c r="AF16" i="52"/>
  <c r="AG16" i="52" s="1"/>
  <c r="AE16" i="52"/>
  <c r="AD16" i="52"/>
  <c r="Y16" i="52"/>
  <c r="V16" i="52"/>
  <c r="T16" i="52"/>
  <c r="AM15" i="52"/>
  <c r="AK15" i="52"/>
  <c r="AJ15" i="52"/>
  <c r="AI15" i="52"/>
  <c r="AL15" i="52" s="1"/>
  <c r="AH15" i="52"/>
  <c r="AG15" i="52"/>
  <c r="AF15" i="52"/>
  <c r="AE15" i="52"/>
  <c r="AD15" i="52"/>
  <c r="Y15" i="52"/>
  <c r="V15" i="52"/>
  <c r="T15" i="52"/>
  <c r="AM14" i="52"/>
  <c r="AK14" i="52"/>
  <c r="AH14" i="52"/>
  <c r="AI14" i="52" s="1"/>
  <c r="AL14" i="52" s="1"/>
  <c r="AG14" i="52"/>
  <c r="AJ14" i="52" s="1"/>
  <c r="AF14" i="52"/>
  <c r="AE14" i="52"/>
  <c r="AD14" i="52"/>
  <c r="Y14" i="52"/>
  <c r="V14" i="52"/>
  <c r="T14" i="52"/>
  <c r="AM13" i="52"/>
  <c r="AK13" i="52"/>
  <c r="AI13" i="52"/>
  <c r="AL13" i="52" s="1"/>
  <c r="AH13" i="52"/>
  <c r="AG13" i="52"/>
  <c r="AJ13" i="52" s="1"/>
  <c r="AF13" i="52"/>
  <c r="AE13" i="52"/>
  <c r="AD13" i="52"/>
  <c r="Y13" i="52"/>
  <c r="V13" i="52"/>
  <c r="T13" i="52"/>
  <c r="AM12" i="52"/>
  <c r="AK12" i="52"/>
  <c r="AH12" i="52"/>
  <c r="AI12" i="52" s="1"/>
  <c r="AL12" i="52" s="1"/>
  <c r="AG12" i="52"/>
  <c r="AF12" i="52"/>
  <c r="AE12" i="52"/>
  <c r="AD12" i="52"/>
  <c r="Y12" i="52"/>
  <c r="V12" i="52"/>
  <c r="T12" i="52"/>
  <c r="A12" i="52"/>
  <c r="AM11" i="52"/>
  <c r="AK11" i="52"/>
  <c r="AH11" i="52"/>
  <c r="AI11" i="52" s="1"/>
  <c r="AG11" i="52"/>
  <c r="AJ11" i="52" s="1"/>
  <c r="AF11" i="52"/>
  <c r="AE11" i="52"/>
  <c r="AD11" i="52"/>
  <c r="Y11" i="52"/>
  <c r="V11" i="52"/>
  <c r="T11" i="52"/>
  <c r="AM10" i="52"/>
  <c r="AK10" i="52"/>
  <c r="AI10" i="52"/>
  <c r="AH10" i="52"/>
  <c r="AG10" i="52"/>
  <c r="AL10" i="52" s="1"/>
  <c r="AF10" i="52"/>
  <c r="AE10" i="52"/>
  <c r="AD10" i="52"/>
  <c r="Y10" i="52"/>
  <c r="V10" i="52"/>
  <c r="T10" i="52"/>
  <c r="A10" i="52"/>
  <c r="W16" i="52" s="1"/>
  <c r="AM9" i="52"/>
  <c r="AK9" i="52"/>
  <c r="AH9" i="52"/>
  <c r="AI9" i="52" s="1"/>
  <c r="AF9" i="52"/>
  <c r="AG9" i="52" s="1"/>
  <c r="AE9" i="52"/>
  <c r="AD9" i="52"/>
  <c r="Y9" i="52"/>
  <c r="V9" i="52"/>
  <c r="T9" i="52"/>
  <c r="AM8" i="52"/>
  <c r="AK8" i="52"/>
  <c r="AH8" i="52"/>
  <c r="AI8" i="52" s="1"/>
  <c r="AF8" i="52"/>
  <c r="AG8" i="52" s="1"/>
  <c r="AD8" i="52"/>
  <c r="Y8" i="52"/>
  <c r="V8" i="52"/>
  <c r="T8" i="52"/>
  <c r="AM7" i="52"/>
  <c r="AK7" i="52"/>
  <c r="AH7" i="52"/>
  <c r="AI7" i="52" s="1"/>
  <c r="AF7" i="52"/>
  <c r="AG7" i="52" s="1"/>
  <c r="AJ7" i="52" s="1"/>
  <c r="AD7" i="52"/>
  <c r="Y7" i="52"/>
  <c r="V7" i="52"/>
  <c r="T7" i="52"/>
  <c r="AM6" i="52"/>
  <c r="AK6" i="52"/>
  <c r="AI6" i="52"/>
  <c r="AH6" i="52"/>
  <c r="AF6" i="52"/>
  <c r="AG6" i="52" s="1"/>
  <c r="AD6" i="52"/>
  <c r="Y6" i="52"/>
  <c r="V6" i="52"/>
  <c r="T6" i="52"/>
  <c r="A6" i="52"/>
  <c r="AM5" i="52"/>
  <c r="AK5" i="52"/>
  <c r="AH5" i="52"/>
  <c r="AI5" i="52" s="1"/>
  <c r="AF5" i="52"/>
  <c r="AG5" i="52" s="1"/>
  <c r="Y5" i="52"/>
  <c r="A14" i="52" s="1"/>
  <c r="K21" i="67" s="1"/>
  <c r="V5" i="52"/>
  <c r="T5" i="52"/>
  <c r="AD5" i="52" s="1"/>
  <c r="F1" i="52"/>
  <c r="AM24" i="51"/>
  <c r="AK24" i="51"/>
  <c r="AF24" i="51"/>
  <c r="AG24" i="51" s="1"/>
  <c r="Y24" i="51"/>
  <c r="V24" i="51"/>
  <c r="T24" i="51"/>
  <c r="AE24" i="51" s="1"/>
  <c r="AM23" i="51"/>
  <c r="AK23" i="51"/>
  <c r="AF23" i="51"/>
  <c r="AG23" i="51" s="1"/>
  <c r="AD23" i="51"/>
  <c r="Y23" i="51"/>
  <c r="V23" i="51"/>
  <c r="T23" i="51"/>
  <c r="AE23" i="51" s="1"/>
  <c r="AM22" i="51"/>
  <c r="AK22" i="51"/>
  <c r="AF22" i="51"/>
  <c r="AG22" i="51" s="1"/>
  <c r="Y22" i="51"/>
  <c r="V22" i="51"/>
  <c r="T22" i="51"/>
  <c r="AH22" i="51" s="1"/>
  <c r="AI22" i="51" s="1"/>
  <c r="AM21" i="51"/>
  <c r="AK21" i="51"/>
  <c r="AF21" i="51"/>
  <c r="AG21" i="51" s="1"/>
  <c r="Y21" i="51"/>
  <c r="V21" i="51"/>
  <c r="T21" i="51"/>
  <c r="AH21" i="51" s="1"/>
  <c r="AI21" i="51" s="1"/>
  <c r="AM20" i="51"/>
  <c r="AK20" i="51"/>
  <c r="AF20" i="51"/>
  <c r="AG20" i="51" s="1"/>
  <c r="Y20" i="51"/>
  <c r="V20" i="51"/>
  <c r="T20" i="51"/>
  <c r="AH20" i="51" s="1"/>
  <c r="AI20" i="51" s="1"/>
  <c r="AM19" i="51"/>
  <c r="AK19" i="51"/>
  <c r="AF19" i="51"/>
  <c r="AG19" i="51" s="1"/>
  <c r="Y19" i="51"/>
  <c r="V19" i="51"/>
  <c r="T19" i="51"/>
  <c r="AH19" i="51" s="1"/>
  <c r="AI19" i="51" s="1"/>
  <c r="AM18" i="51"/>
  <c r="AK18" i="51"/>
  <c r="AF18" i="51"/>
  <c r="AG18" i="51" s="1"/>
  <c r="Y18" i="51"/>
  <c r="V18" i="51"/>
  <c r="T18" i="51"/>
  <c r="AH18" i="51" s="1"/>
  <c r="AI18" i="51" s="1"/>
  <c r="AM17" i="51"/>
  <c r="AK17" i="51"/>
  <c r="AF17" i="51"/>
  <c r="AG17" i="51" s="1"/>
  <c r="Y17" i="51"/>
  <c r="V17" i="51"/>
  <c r="T17" i="51"/>
  <c r="AE17" i="51" s="1"/>
  <c r="AM16" i="51"/>
  <c r="AK16" i="51"/>
  <c r="AF16" i="51"/>
  <c r="AG16" i="51" s="1"/>
  <c r="Y16" i="51"/>
  <c r="V16" i="51"/>
  <c r="T16" i="51"/>
  <c r="AH16" i="51" s="1"/>
  <c r="AI16" i="51" s="1"/>
  <c r="AM15" i="51"/>
  <c r="AK15" i="51"/>
  <c r="AF15" i="51"/>
  <c r="AG15" i="51" s="1"/>
  <c r="Y15" i="51"/>
  <c r="V15" i="51"/>
  <c r="T15" i="51"/>
  <c r="AH15" i="51" s="1"/>
  <c r="AI15" i="51" s="1"/>
  <c r="AM14" i="51"/>
  <c r="AK14" i="51"/>
  <c r="AF14" i="51"/>
  <c r="AG14" i="51" s="1"/>
  <c r="AD14" i="51"/>
  <c r="Y14" i="51"/>
  <c r="V14" i="51"/>
  <c r="T14" i="51"/>
  <c r="AH14" i="51" s="1"/>
  <c r="AI14" i="51" s="1"/>
  <c r="AM13" i="51"/>
  <c r="AK13" i="51"/>
  <c r="AF13" i="51"/>
  <c r="AG13" i="51" s="1"/>
  <c r="AD13" i="51"/>
  <c r="Y13" i="51"/>
  <c r="V13" i="51"/>
  <c r="T13" i="51"/>
  <c r="AE13" i="51" s="1"/>
  <c r="AM12" i="51"/>
  <c r="AK12" i="51"/>
  <c r="AF12" i="51"/>
  <c r="AG12" i="51" s="1"/>
  <c r="Y12" i="51"/>
  <c r="V12" i="51"/>
  <c r="T12" i="51"/>
  <c r="AE12" i="51" s="1"/>
  <c r="A12" i="51"/>
  <c r="AM11" i="51"/>
  <c r="AK11" i="51"/>
  <c r="AF11" i="51"/>
  <c r="AG11" i="51" s="1"/>
  <c r="Y11" i="51"/>
  <c r="V11" i="51"/>
  <c r="T11" i="51"/>
  <c r="AE11" i="51" s="1"/>
  <c r="AM10" i="51"/>
  <c r="AK10" i="51"/>
  <c r="AF10" i="51"/>
  <c r="AG10" i="51" s="1"/>
  <c r="Y10" i="51"/>
  <c r="V10" i="51"/>
  <c r="T10" i="51"/>
  <c r="AE10" i="51" s="1"/>
  <c r="A10" i="51"/>
  <c r="W5" i="51" s="1"/>
  <c r="AM9" i="51"/>
  <c r="AK9" i="51"/>
  <c r="AF9" i="51"/>
  <c r="AG9" i="51" s="1"/>
  <c r="Y9" i="51"/>
  <c r="V9" i="51"/>
  <c r="T9" i="51"/>
  <c r="AH9" i="51" s="1"/>
  <c r="AI9" i="51" s="1"/>
  <c r="AM8" i="51"/>
  <c r="AK8" i="51"/>
  <c r="AF8" i="51"/>
  <c r="AG8" i="51" s="1"/>
  <c r="Y8" i="51"/>
  <c r="V8" i="51"/>
  <c r="T8" i="51"/>
  <c r="AD8" i="51" s="1"/>
  <c r="AM7" i="51"/>
  <c r="AK7" i="51"/>
  <c r="AF7" i="51"/>
  <c r="AG7" i="51" s="1"/>
  <c r="Y7" i="51"/>
  <c r="V7" i="51"/>
  <c r="T7" i="51"/>
  <c r="AD7" i="51" s="1"/>
  <c r="AM6" i="51"/>
  <c r="AK6" i="51"/>
  <c r="AF6" i="51"/>
  <c r="AG6" i="51" s="1"/>
  <c r="Y6" i="51"/>
  <c r="V6" i="51"/>
  <c r="T6" i="51"/>
  <c r="AH6" i="51" s="1"/>
  <c r="AI6" i="51" s="1"/>
  <c r="A6" i="51"/>
  <c r="AM5" i="51"/>
  <c r="AK5" i="51"/>
  <c r="AF5" i="51"/>
  <c r="AG5" i="51" s="1"/>
  <c r="Y5" i="51"/>
  <c r="V5" i="51"/>
  <c r="T5" i="51"/>
  <c r="AH5" i="51" s="1"/>
  <c r="AI5" i="51" s="1"/>
  <c r="F1" i="51"/>
  <c r="AM24" i="50"/>
  <c r="AK24" i="50"/>
  <c r="AI24" i="50"/>
  <c r="AH24" i="50"/>
  <c r="AF24" i="50"/>
  <c r="AG24" i="50" s="1"/>
  <c r="AE24" i="50"/>
  <c r="AD24" i="50"/>
  <c r="Y24" i="50"/>
  <c r="V24" i="50"/>
  <c r="T24" i="50"/>
  <c r="AM23" i="50"/>
  <c r="AK23" i="50"/>
  <c r="AH23" i="50"/>
  <c r="AI23" i="50" s="1"/>
  <c r="AL23" i="50" s="1"/>
  <c r="AG23" i="50"/>
  <c r="AJ23" i="50" s="1"/>
  <c r="AF23" i="50"/>
  <c r="AE23" i="50"/>
  <c r="AD23" i="50"/>
  <c r="Y23" i="50"/>
  <c r="V23" i="50"/>
  <c r="T23" i="50"/>
  <c r="AM22" i="50"/>
  <c r="AK22" i="50"/>
  <c r="AH22" i="50"/>
  <c r="AI22" i="50" s="1"/>
  <c r="AJ22" i="50" s="1"/>
  <c r="AG22" i="50"/>
  <c r="AL22" i="50" s="1"/>
  <c r="AF22" i="50"/>
  <c r="AE22" i="50"/>
  <c r="AD22" i="50"/>
  <c r="AN22" i="50" s="1"/>
  <c r="Y22" i="50"/>
  <c r="V22" i="50"/>
  <c r="T22" i="50"/>
  <c r="AM21" i="50"/>
  <c r="AK21" i="50"/>
  <c r="AH21" i="50"/>
  <c r="AI21" i="50" s="1"/>
  <c r="AF21" i="50"/>
  <c r="AG21" i="50" s="1"/>
  <c r="AE21" i="50"/>
  <c r="AD21" i="50"/>
  <c r="Y21" i="50"/>
  <c r="V21" i="50"/>
  <c r="T21" i="50"/>
  <c r="AM20" i="50"/>
  <c r="AK20" i="50"/>
  <c r="AI20" i="50"/>
  <c r="AH20" i="50"/>
  <c r="AF20" i="50"/>
  <c r="AG20" i="50" s="1"/>
  <c r="AE20" i="50"/>
  <c r="AD20" i="50"/>
  <c r="AN20" i="50" s="1"/>
  <c r="Y20" i="50"/>
  <c r="V20" i="50"/>
  <c r="T20" i="50"/>
  <c r="AM19" i="50"/>
  <c r="AK19" i="50"/>
  <c r="AH19" i="50"/>
  <c r="AI19" i="50" s="1"/>
  <c r="AL19" i="50" s="1"/>
  <c r="AG19" i="50"/>
  <c r="AF19" i="50"/>
  <c r="AE19" i="50"/>
  <c r="AD19" i="50"/>
  <c r="Y19" i="50"/>
  <c r="V19" i="50"/>
  <c r="T19" i="50"/>
  <c r="AM18" i="50"/>
  <c r="AK18" i="50"/>
  <c r="AH18" i="50"/>
  <c r="AI18" i="50" s="1"/>
  <c r="AJ18" i="50" s="1"/>
  <c r="AG18" i="50"/>
  <c r="AF18" i="50"/>
  <c r="AE18" i="50"/>
  <c r="AD18" i="50"/>
  <c r="Y18" i="50"/>
  <c r="V18" i="50"/>
  <c r="T18" i="50"/>
  <c r="AM17" i="50"/>
  <c r="AK17" i="50"/>
  <c r="AH17" i="50"/>
  <c r="AI17" i="50" s="1"/>
  <c r="AF17" i="50"/>
  <c r="AG17" i="50" s="1"/>
  <c r="AE17" i="50"/>
  <c r="AD17" i="50"/>
  <c r="Y17" i="50"/>
  <c r="V17" i="50"/>
  <c r="T17" i="50"/>
  <c r="AM16" i="50"/>
  <c r="AK16" i="50"/>
  <c r="AI16" i="50"/>
  <c r="AH16" i="50"/>
  <c r="AF16" i="50"/>
  <c r="AG16" i="50" s="1"/>
  <c r="AE16" i="50"/>
  <c r="AD16" i="50"/>
  <c r="Y16" i="50"/>
  <c r="V16" i="50"/>
  <c r="T16" i="50"/>
  <c r="AM15" i="50"/>
  <c r="AK15" i="50"/>
  <c r="AH15" i="50"/>
  <c r="AI15" i="50" s="1"/>
  <c r="AF15" i="50"/>
  <c r="AG15" i="50" s="1"/>
  <c r="AE15" i="50"/>
  <c r="AD15" i="50"/>
  <c r="Y15" i="50"/>
  <c r="V15" i="50"/>
  <c r="T15" i="50"/>
  <c r="AM14" i="50"/>
  <c r="AK14" i="50"/>
  <c r="AI14" i="50"/>
  <c r="AH14" i="50"/>
  <c r="AF14" i="50"/>
  <c r="AG14" i="50" s="1"/>
  <c r="AE14" i="50"/>
  <c r="AD14" i="50"/>
  <c r="Y14" i="50"/>
  <c r="V14" i="50"/>
  <c r="T14" i="50"/>
  <c r="AM13" i="50"/>
  <c r="AK13" i="50"/>
  <c r="AH13" i="50"/>
  <c r="AI13" i="50" s="1"/>
  <c r="AF13" i="50"/>
  <c r="AG13" i="50" s="1"/>
  <c r="AE13" i="50"/>
  <c r="AD13" i="50"/>
  <c r="Y13" i="50"/>
  <c r="V13" i="50"/>
  <c r="T13" i="50"/>
  <c r="AM12" i="50"/>
  <c r="AK12" i="50"/>
  <c r="AF12" i="50"/>
  <c r="AG12" i="50" s="1"/>
  <c r="Y12" i="50"/>
  <c r="V12" i="50"/>
  <c r="T12" i="50"/>
  <c r="AD12" i="50" s="1"/>
  <c r="A12" i="50"/>
  <c r="AM11" i="50"/>
  <c r="AK11" i="50"/>
  <c r="AF11" i="50"/>
  <c r="AG11" i="50" s="1"/>
  <c r="Y11" i="50"/>
  <c r="V11" i="50"/>
  <c r="T11" i="50"/>
  <c r="AE11" i="50" s="1"/>
  <c r="AM10" i="50"/>
  <c r="AK10" i="50"/>
  <c r="AF10" i="50"/>
  <c r="AG10" i="50" s="1"/>
  <c r="Y10" i="50"/>
  <c r="V10" i="50"/>
  <c r="T10" i="50"/>
  <c r="AE10" i="50" s="1"/>
  <c r="A10" i="50"/>
  <c r="W17" i="50" s="1"/>
  <c r="AK9" i="50"/>
  <c r="AF9" i="50"/>
  <c r="AG9" i="50" s="1"/>
  <c r="Y9" i="50"/>
  <c r="V9" i="50"/>
  <c r="T9" i="50"/>
  <c r="AH9" i="50" s="1"/>
  <c r="AI9" i="50" s="1"/>
  <c r="AM8" i="50"/>
  <c r="AK8" i="50"/>
  <c r="AF8" i="50"/>
  <c r="AG8" i="50" s="1"/>
  <c r="Y8" i="50"/>
  <c r="V8" i="50"/>
  <c r="T8" i="50"/>
  <c r="AH8" i="50" s="1"/>
  <c r="AI8" i="50" s="1"/>
  <c r="A8" i="50"/>
  <c r="AM7" i="50"/>
  <c r="AK7" i="50"/>
  <c r="AF7" i="50"/>
  <c r="AG7" i="50" s="1"/>
  <c r="Y7" i="50"/>
  <c r="V7" i="50"/>
  <c r="T7" i="50"/>
  <c r="AH7" i="50" s="1"/>
  <c r="AI7" i="50" s="1"/>
  <c r="AK6" i="50"/>
  <c r="AF6" i="50"/>
  <c r="AG6" i="50" s="1"/>
  <c r="Y6" i="50"/>
  <c r="V6" i="50"/>
  <c r="T6" i="50"/>
  <c r="AM6" i="50" s="1"/>
  <c r="A6" i="50"/>
  <c r="AK5" i="50"/>
  <c r="AG5" i="50"/>
  <c r="AF5" i="50"/>
  <c r="Y5" i="50"/>
  <c r="V5" i="50"/>
  <c r="T5" i="50"/>
  <c r="AM5" i="50" s="1"/>
  <c r="F1" i="50"/>
  <c r="AM24" i="49"/>
  <c r="AK24" i="49"/>
  <c r="AH24" i="49"/>
  <c r="AI24" i="49" s="1"/>
  <c r="AJ24" i="49" s="1"/>
  <c r="AG24" i="49"/>
  <c r="AL24" i="49" s="1"/>
  <c r="AF24" i="49"/>
  <c r="AE24" i="49"/>
  <c r="AD24" i="49"/>
  <c r="Y24" i="49"/>
  <c r="V24" i="49"/>
  <c r="T24" i="49"/>
  <c r="AM23" i="49"/>
  <c r="AK23" i="49"/>
  <c r="AH23" i="49"/>
  <c r="AI23" i="49" s="1"/>
  <c r="AF23" i="49"/>
  <c r="AG23" i="49" s="1"/>
  <c r="AE23" i="49"/>
  <c r="AD23" i="49"/>
  <c r="Y23" i="49"/>
  <c r="V23" i="49"/>
  <c r="T23" i="49"/>
  <c r="AM22" i="49"/>
  <c r="AK22" i="49"/>
  <c r="AI22" i="49"/>
  <c r="AH22" i="49"/>
  <c r="AF22" i="49"/>
  <c r="AG22" i="49" s="1"/>
  <c r="AE22" i="49"/>
  <c r="AD22" i="49"/>
  <c r="Y22" i="49"/>
  <c r="V22" i="49"/>
  <c r="T22" i="49"/>
  <c r="AM21" i="49"/>
  <c r="AK21" i="49"/>
  <c r="AH21" i="49"/>
  <c r="AI21" i="49" s="1"/>
  <c r="AL21" i="49" s="1"/>
  <c r="AG21" i="49"/>
  <c r="AJ21" i="49" s="1"/>
  <c r="AF21" i="49"/>
  <c r="AE21" i="49"/>
  <c r="AD21" i="49"/>
  <c r="Y21" i="49"/>
  <c r="V21" i="49"/>
  <c r="T21" i="49"/>
  <c r="AM20" i="49"/>
  <c r="AK20" i="49"/>
  <c r="AH20" i="49"/>
  <c r="AI20" i="49" s="1"/>
  <c r="AJ20" i="49" s="1"/>
  <c r="AG20" i="49"/>
  <c r="AL20" i="49" s="1"/>
  <c r="AF20" i="49"/>
  <c r="AE20" i="49"/>
  <c r="AD20" i="49"/>
  <c r="Y20" i="49"/>
  <c r="V20" i="49"/>
  <c r="T20" i="49"/>
  <c r="AM19" i="49"/>
  <c r="AK19" i="49"/>
  <c r="AH19" i="49"/>
  <c r="AI19" i="49" s="1"/>
  <c r="AF19" i="49"/>
  <c r="AG19" i="49" s="1"/>
  <c r="AE19" i="49"/>
  <c r="AD19" i="49"/>
  <c r="Y19" i="49"/>
  <c r="V19" i="49"/>
  <c r="T19" i="49"/>
  <c r="AM18" i="49"/>
  <c r="AK18" i="49"/>
  <c r="AI18" i="49"/>
  <c r="AH18" i="49"/>
  <c r="AF18" i="49"/>
  <c r="AG18" i="49" s="1"/>
  <c r="AE18" i="49"/>
  <c r="AD18" i="49"/>
  <c r="Y18" i="49"/>
  <c r="V18" i="49"/>
  <c r="T18" i="49"/>
  <c r="AM17" i="49"/>
  <c r="AK17" i="49"/>
  <c r="AH17" i="49"/>
  <c r="AI17" i="49" s="1"/>
  <c r="AL17" i="49" s="1"/>
  <c r="AG17" i="49"/>
  <c r="AJ17" i="49" s="1"/>
  <c r="AF17" i="49"/>
  <c r="AE17" i="49"/>
  <c r="AD17" i="49"/>
  <c r="AN17" i="49" s="1"/>
  <c r="Y17" i="49"/>
  <c r="V17" i="49"/>
  <c r="T17" i="49"/>
  <c r="AM16" i="49"/>
  <c r="AK16" i="49"/>
  <c r="AH16" i="49"/>
  <c r="AI16" i="49" s="1"/>
  <c r="AJ16" i="49" s="1"/>
  <c r="AG16" i="49"/>
  <c r="AL16" i="49" s="1"/>
  <c r="AF16" i="49"/>
  <c r="AE16" i="49"/>
  <c r="AD16" i="49"/>
  <c r="Y16" i="49"/>
  <c r="V16" i="49"/>
  <c r="T16" i="49"/>
  <c r="AM15" i="49"/>
  <c r="AL15" i="49"/>
  <c r="AK15" i="49"/>
  <c r="AI15" i="49"/>
  <c r="AH15" i="49"/>
  <c r="AG15" i="49"/>
  <c r="AJ15" i="49" s="1"/>
  <c r="AF15" i="49"/>
  <c r="AE15" i="49"/>
  <c r="AD15" i="49"/>
  <c r="Y15" i="49"/>
  <c r="V15" i="49"/>
  <c r="T15" i="49"/>
  <c r="AM14" i="49"/>
  <c r="AK14" i="49"/>
  <c r="AI14" i="49"/>
  <c r="AH14" i="49"/>
  <c r="AF14" i="49"/>
  <c r="AG14" i="49" s="1"/>
  <c r="AE14" i="49"/>
  <c r="AD14" i="49"/>
  <c r="Y14" i="49"/>
  <c r="V14" i="49"/>
  <c r="T14" i="49"/>
  <c r="AM13" i="49"/>
  <c r="AK13" i="49"/>
  <c r="AI13" i="49"/>
  <c r="AH13" i="49"/>
  <c r="AG13" i="49"/>
  <c r="AL13" i="49" s="1"/>
  <c r="AF13" i="49"/>
  <c r="AE13" i="49"/>
  <c r="AD13" i="49"/>
  <c r="Y13" i="49"/>
  <c r="V13" i="49"/>
  <c r="T13" i="49"/>
  <c r="AM12" i="49"/>
  <c r="AK12" i="49"/>
  <c r="AJ12" i="49"/>
  <c r="AI12" i="49"/>
  <c r="AH12" i="49"/>
  <c r="AG12" i="49"/>
  <c r="AL12" i="49" s="1"/>
  <c r="AF12" i="49"/>
  <c r="AE12" i="49"/>
  <c r="AD12" i="49"/>
  <c r="Y12" i="49"/>
  <c r="V12" i="49"/>
  <c r="T12" i="49"/>
  <c r="A12" i="49"/>
  <c r="AM11" i="49"/>
  <c r="AK11" i="49"/>
  <c r="AI11" i="49"/>
  <c r="AH11" i="49"/>
  <c r="AF11" i="49"/>
  <c r="AG11" i="49" s="1"/>
  <c r="AE11" i="49"/>
  <c r="AD11" i="49"/>
  <c r="Y11" i="49"/>
  <c r="V11" i="49"/>
  <c r="T11" i="49"/>
  <c r="AM10" i="49"/>
  <c r="AK10" i="49"/>
  <c r="AH10" i="49"/>
  <c r="AI10" i="49" s="1"/>
  <c r="AL10" i="49" s="1"/>
  <c r="AG10" i="49"/>
  <c r="AF10" i="49"/>
  <c r="AE10" i="49"/>
  <c r="AD10" i="49"/>
  <c r="Y10" i="49"/>
  <c r="V10" i="49"/>
  <c r="T10" i="49"/>
  <c r="A10" i="49"/>
  <c r="W23" i="49" s="1"/>
  <c r="AM9" i="49"/>
  <c r="AK9" i="49"/>
  <c r="AI9" i="49"/>
  <c r="AH9" i="49"/>
  <c r="AF9" i="49"/>
  <c r="AG9" i="49" s="1"/>
  <c r="AE9" i="49"/>
  <c r="AD9" i="49"/>
  <c r="AN9" i="49" s="1"/>
  <c r="Y9" i="49"/>
  <c r="V9" i="49"/>
  <c r="T9" i="49"/>
  <c r="AM8" i="49"/>
  <c r="AL8" i="49"/>
  <c r="AK8" i="49"/>
  <c r="AI8" i="49"/>
  <c r="AH8" i="49"/>
  <c r="AG8" i="49"/>
  <c r="AJ8" i="49" s="1"/>
  <c r="AF8" i="49"/>
  <c r="AD8" i="49"/>
  <c r="Y8" i="49"/>
  <c r="V8" i="49"/>
  <c r="T8" i="49"/>
  <c r="AM7" i="49"/>
  <c r="AK7" i="49"/>
  <c r="AI7" i="49"/>
  <c r="AH7" i="49"/>
  <c r="AF7" i="49"/>
  <c r="AG7" i="49" s="1"/>
  <c r="AD7" i="49"/>
  <c r="Y7" i="49"/>
  <c r="V7" i="49"/>
  <c r="U7" i="49"/>
  <c r="T7" i="49"/>
  <c r="AM6" i="49"/>
  <c r="AK6" i="49"/>
  <c r="AH6" i="49"/>
  <c r="AI6" i="49" s="1"/>
  <c r="AF6" i="49"/>
  <c r="AG6" i="49" s="1"/>
  <c r="AD6" i="49"/>
  <c r="Y6" i="49"/>
  <c r="V6" i="49"/>
  <c r="T6" i="49"/>
  <c r="A6" i="49"/>
  <c r="AM5" i="49"/>
  <c r="AK5" i="49"/>
  <c r="AF5" i="49"/>
  <c r="AG5" i="49" s="1"/>
  <c r="Y5" i="49"/>
  <c r="A14" i="49" s="1"/>
  <c r="V5" i="49"/>
  <c r="T5" i="49"/>
  <c r="AD5" i="49" s="1"/>
  <c r="F1" i="49"/>
  <c r="AM67" i="75"/>
  <c r="AK67" i="75"/>
  <c r="AJ67" i="75"/>
  <c r="AI67" i="75"/>
  <c r="AH67" i="75"/>
  <c r="AG67" i="75"/>
  <c r="AL67" i="75" s="1"/>
  <c r="AF67" i="75"/>
  <c r="AE67" i="75"/>
  <c r="AD67" i="75"/>
  <c r="Y67" i="75"/>
  <c r="W67" i="75"/>
  <c r="V67" i="75"/>
  <c r="U67" i="75"/>
  <c r="T67" i="75"/>
  <c r="AM66" i="75"/>
  <c r="AK66" i="75"/>
  <c r="AH66" i="75"/>
  <c r="AI66" i="75" s="1"/>
  <c r="AG66" i="75"/>
  <c r="AF66" i="75"/>
  <c r="AE66" i="75"/>
  <c r="AD66" i="75"/>
  <c r="Y66" i="75"/>
  <c r="W66" i="75"/>
  <c r="V66" i="75"/>
  <c r="U66" i="75"/>
  <c r="T66" i="75"/>
  <c r="AM65" i="75"/>
  <c r="AK65" i="75"/>
  <c r="AH65" i="75"/>
  <c r="AI65" i="75" s="1"/>
  <c r="AF65" i="75"/>
  <c r="AG65" i="75" s="1"/>
  <c r="AE65" i="75"/>
  <c r="AD65" i="75"/>
  <c r="Y65" i="75"/>
  <c r="W65" i="75"/>
  <c r="V65" i="75"/>
  <c r="U65" i="75"/>
  <c r="T65" i="75"/>
  <c r="AM64" i="75"/>
  <c r="AK64" i="75"/>
  <c r="AI64" i="75"/>
  <c r="AH64" i="75"/>
  <c r="AG64" i="75"/>
  <c r="AL64" i="75" s="1"/>
  <c r="AF64" i="75"/>
  <c r="AE64" i="75"/>
  <c r="AD64" i="75"/>
  <c r="Y64" i="75"/>
  <c r="W64" i="75"/>
  <c r="V64" i="75"/>
  <c r="U64" i="75"/>
  <c r="T64" i="75"/>
  <c r="AM63" i="75"/>
  <c r="AK63" i="75"/>
  <c r="AJ63" i="75"/>
  <c r="AI63" i="75"/>
  <c r="AH63" i="75"/>
  <c r="AG63" i="75"/>
  <c r="AL63" i="75" s="1"/>
  <c r="AF63" i="75"/>
  <c r="AE63" i="75"/>
  <c r="AD63" i="75"/>
  <c r="Y63" i="75"/>
  <c r="W63" i="75"/>
  <c r="V63" i="75"/>
  <c r="U63" i="75"/>
  <c r="T63" i="75"/>
  <c r="AM62" i="75"/>
  <c r="AK62" i="75"/>
  <c r="AH62" i="75"/>
  <c r="AI62" i="75" s="1"/>
  <c r="AG62" i="75"/>
  <c r="AF62" i="75"/>
  <c r="AE62" i="75"/>
  <c r="AD62" i="75"/>
  <c r="Y62" i="75"/>
  <c r="W62" i="75"/>
  <c r="V62" i="75"/>
  <c r="U62" i="75"/>
  <c r="T62" i="75"/>
  <c r="AM61" i="75"/>
  <c r="AK61" i="75"/>
  <c r="AH61" i="75"/>
  <c r="AI61" i="75" s="1"/>
  <c r="AF61" i="75"/>
  <c r="AG61" i="75" s="1"/>
  <c r="AE61" i="75"/>
  <c r="AD61" i="75"/>
  <c r="Y61" i="75"/>
  <c r="W61" i="75"/>
  <c r="V61" i="75"/>
  <c r="U61" i="75"/>
  <c r="T61" i="75"/>
  <c r="AM60" i="75"/>
  <c r="AK60" i="75"/>
  <c r="AI60" i="75"/>
  <c r="AH60" i="75"/>
  <c r="AG60" i="75"/>
  <c r="AL60" i="75" s="1"/>
  <c r="AF60" i="75"/>
  <c r="AE60" i="75"/>
  <c r="AD60" i="75"/>
  <c r="Y60" i="75"/>
  <c r="W60" i="75"/>
  <c r="V60" i="75"/>
  <c r="U60" i="75"/>
  <c r="T60" i="75"/>
  <c r="AM59" i="75"/>
  <c r="AK59" i="75"/>
  <c r="AJ59" i="75"/>
  <c r="AI59" i="75"/>
  <c r="AH59" i="75"/>
  <c r="AG59" i="75"/>
  <c r="AL59" i="75" s="1"/>
  <c r="AF59" i="75"/>
  <c r="AE59" i="75"/>
  <c r="AD59" i="75"/>
  <c r="AN59" i="75" s="1"/>
  <c r="Y59" i="75"/>
  <c r="W59" i="75"/>
  <c r="V59" i="75"/>
  <c r="U59" i="75"/>
  <c r="T59" i="75"/>
  <c r="AM58" i="75"/>
  <c r="AK58" i="75"/>
  <c r="AH58" i="75"/>
  <c r="AI58" i="75" s="1"/>
  <c r="AG58" i="75"/>
  <c r="AF58" i="75"/>
  <c r="AE58" i="75"/>
  <c r="AD58" i="75"/>
  <c r="Y58" i="75"/>
  <c r="W58" i="75"/>
  <c r="V58" i="75"/>
  <c r="U58" i="75"/>
  <c r="T58" i="75"/>
  <c r="AM57" i="75"/>
  <c r="AK57" i="75"/>
  <c r="AH57" i="75"/>
  <c r="AI57" i="75" s="1"/>
  <c r="AF57" i="75"/>
  <c r="AG57" i="75" s="1"/>
  <c r="AE57" i="75"/>
  <c r="AD57" i="75"/>
  <c r="Y57" i="75"/>
  <c r="W57" i="75"/>
  <c r="V57" i="75"/>
  <c r="U57" i="75"/>
  <c r="T57" i="75"/>
  <c r="AM56" i="75"/>
  <c r="AK56" i="75"/>
  <c r="AI56" i="75"/>
  <c r="AH56" i="75"/>
  <c r="AG56" i="75"/>
  <c r="AL56" i="75" s="1"/>
  <c r="AF56" i="75"/>
  <c r="AE56" i="75"/>
  <c r="AD56" i="75"/>
  <c r="Y56" i="75"/>
  <c r="W56" i="75"/>
  <c r="V56" i="75"/>
  <c r="U56" i="75"/>
  <c r="T56" i="75"/>
  <c r="AM55" i="75"/>
  <c r="AK55" i="75"/>
  <c r="AJ55" i="75"/>
  <c r="AI55" i="75"/>
  <c r="AH55" i="75"/>
  <c r="AG55" i="75"/>
  <c r="AL55" i="75" s="1"/>
  <c r="AF55" i="75"/>
  <c r="AE55" i="75"/>
  <c r="AD55" i="75"/>
  <c r="Y55" i="75"/>
  <c r="W55" i="75"/>
  <c r="V55" i="75"/>
  <c r="U55" i="75"/>
  <c r="T55" i="75"/>
  <c r="AM54" i="75"/>
  <c r="AK54" i="75"/>
  <c r="AH54" i="75"/>
  <c r="AI54" i="75" s="1"/>
  <c r="AG54" i="75"/>
  <c r="AF54" i="75"/>
  <c r="AE54" i="75"/>
  <c r="AD54" i="75"/>
  <c r="Y54" i="75"/>
  <c r="W54" i="75"/>
  <c r="V54" i="75"/>
  <c r="U54" i="75"/>
  <c r="T54" i="75"/>
  <c r="AM53" i="75"/>
  <c r="AK53" i="75"/>
  <c r="AH53" i="75"/>
  <c r="AI53" i="75" s="1"/>
  <c r="AF53" i="75"/>
  <c r="AG53" i="75" s="1"/>
  <c r="AE53" i="75"/>
  <c r="AD53" i="75"/>
  <c r="Y53" i="75"/>
  <c r="W53" i="75"/>
  <c r="V53" i="75"/>
  <c r="U53" i="75"/>
  <c r="T53" i="75"/>
  <c r="AM52" i="75"/>
  <c r="AK52" i="75"/>
  <c r="AI52" i="75"/>
  <c r="AH52" i="75"/>
  <c r="AG52" i="75"/>
  <c r="AL52" i="75" s="1"/>
  <c r="AF52" i="75"/>
  <c r="AE52" i="75"/>
  <c r="AD52" i="75"/>
  <c r="Y52" i="75"/>
  <c r="W52" i="75"/>
  <c r="V52" i="75"/>
  <c r="U52" i="75"/>
  <c r="T52" i="75"/>
  <c r="AM51" i="75"/>
  <c r="AK51" i="75"/>
  <c r="AJ51" i="75"/>
  <c r="AI51" i="75"/>
  <c r="AH51" i="75"/>
  <c r="AG51" i="75"/>
  <c r="AL51" i="75" s="1"/>
  <c r="AF51" i="75"/>
  <c r="AE51" i="75"/>
  <c r="AD51" i="75"/>
  <c r="AN51" i="75" s="1"/>
  <c r="Y51" i="75"/>
  <c r="W51" i="75"/>
  <c r="V51" i="75"/>
  <c r="U51" i="75"/>
  <c r="T51" i="75"/>
  <c r="AM50" i="75"/>
  <c r="AK50" i="75"/>
  <c r="AH50" i="75"/>
  <c r="AI50" i="75" s="1"/>
  <c r="AG50" i="75"/>
  <c r="AF50" i="75"/>
  <c r="AE50" i="75"/>
  <c r="AD50" i="75"/>
  <c r="Y50" i="75"/>
  <c r="W50" i="75"/>
  <c r="V50" i="75"/>
  <c r="U50" i="75"/>
  <c r="T50" i="75"/>
  <c r="AM49" i="75"/>
  <c r="AK49" i="75"/>
  <c r="AH49" i="75"/>
  <c r="AI49" i="75" s="1"/>
  <c r="AF49" i="75"/>
  <c r="AG49" i="75" s="1"/>
  <c r="AE49" i="75"/>
  <c r="AD49" i="75"/>
  <c r="Y49" i="75"/>
  <c r="W49" i="75"/>
  <c r="V49" i="75"/>
  <c r="U49" i="75"/>
  <c r="T49" i="75"/>
  <c r="AM48" i="75"/>
  <c r="AK48" i="75"/>
  <c r="AI48" i="75"/>
  <c r="AH48" i="75"/>
  <c r="AG48" i="75"/>
  <c r="AF48" i="75"/>
  <c r="AE48" i="75"/>
  <c r="AD48" i="75"/>
  <c r="Y48" i="75"/>
  <c r="W48" i="75"/>
  <c r="V48" i="75"/>
  <c r="U48" i="75"/>
  <c r="T48" i="75"/>
  <c r="AM47" i="75"/>
  <c r="AK47" i="75"/>
  <c r="AJ47" i="75"/>
  <c r="AI47" i="75"/>
  <c r="AH47" i="75"/>
  <c r="AG47" i="75"/>
  <c r="AL47" i="75" s="1"/>
  <c r="AF47" i="75"/>
  <c r="AE47" i="75"/>
  <c r="AD47" i="75"/>
  <c r="AN47" i="75" s="1"/>
  <c r="Y47" i="75"/>
  <c r="W47" i="75"/>
  <c r="V47" i="75"/>
  <c r="U47" i="75"/>
  <c r="T47" i="75"/>
  <c r="AM46" i="75"/>
  <c r="AK46" i="75"/>
  <c r="AH46" i="75"/>
  <c r="AI46" i="75" s="1"/>
  <c r="AL46" i="75" s="1"/>
  <c r="AG46" i="75"/>
  <c r="AF46" i="75"/>
  <c r="AE46" i="75"/>
  <c r="AD46" i="75"/>
  <c r="Y46" i="75"/>
  <c r="W46" i="75"/>
  <c r="V46" i="75"/>
  <c r="U46" i="75"/>
  <c r="T46" i="75"/>
  <c r="AM45" i="75"/>
  <c r="AK45" i="75"/>
  <c r="AH45" i="75"/>
  <c r="AI45" i="75" s="1"/>
  <c r="AF45" i="75"/>
  <c r="AG45" i="75" s="1"/>
  <c r="AE45" i="75"/>
  <c r="AD45" i="75"/>
  <c r="Y45" i="75"/>
  <c r="W45" i="75"/>
  <c r="V45" i="75"/>
  <c r="U45" i="75"/>
  <c r="T45" i="75"/>
  <c r="AM44" i="75"/>
  <c r="AK44" i="75"/>
  <c r="AI44" i="75"/>
  <c r="AH44" i="75"/>
  <c r="AG44" i="75"/>
  <c r="AF44" i="75"/>
  <c r="AE44" i="75"/>
  <c r="AD44" i="75"/>
  <c r="Y44" i="75"/>
  <c r="W44" i="75"/>
  <c r="V44" i="75"/>
  <c r="U44" i="75"/>
  <c r="T44" i="75"/>
  <c r="AM43" i="75"/>
  <c r="AK43" i="75"/>
  <c r="AJ43" i="75"/>
  <c r="AI43" i="75"/>
  <c r="AH43" i="75"/>
  <c r="AG43" i="75"/>
  <c r="AL43" i="75" s="1"/>
  <c r="AF43" i="75"/>
  <c r="AE43" i="75"/>
  <c r="AD43" i="75"/>
  <c r="AN43" i="75" s="1"/>
  <c r="Y43" i="75"/>
  <c r="W43" i="75"/>
  <c r="V43" i="75"/>
  <c r="U43" i="75"/>
  <c r="T43" i="75"/>
  <c r="AM42" i="75"/>
  <c r="AK42" i="75"/>
  <c r="AH42" i="75"/>
  <c r="AI42" i="75" s="1"/>
  <c r="AL42" i="75" s="1"/>
  <c r="AG42" i="75"/>
  <c r="AF42" i="75"/>
  <c r="AE42" i="75"/>
  <c r="AD42" i="75"/>
  <c r="Y42" i="75"/>
  <c r="W42" i="75"/>
  <c r="V42" i="75"/>
  <c r="U42" i="75"/>
  <c r="T42" i="75"/>
  <c r="AM41" i="75"/>
  <c r="AK41" i="75"/>
  <c r="AH41" i="75"/>
  <c r="AI41" i="75" s="1"/>
  <c r="AF41" i="75"/>
  <c r="AG41" i="75" s="1"/>
  <c r="AE41" i="75"/>
  <c r="AD41" i="75"/>
  <c r="Y41" i="75"/>
  <c r="W41" i="75"/>
  <c r="V41" i="75"/>
  <c r="U41" i="75"/>
  <c r="T41" i="75"/>
  <c r="AM40" i="75"/>
  <c r="AK40" i="75"/>
  <c r="AH40" i="75"/>
  <c r="AI40" i="75" s="1"/>
  <c r="AF40" i="75"/>
  <c r="AG40" i="75" s="1"/>
  <c r="AE40" i="75"/>
  <c r="AD40" i="75"/>
  <c r="Y40" i="75"/>
  <c r="W40" i="75"/>
  <c r="V40" i="75"/>
  <c r="U40" i="75"/>
  <c r="T40" i="75"/>
  <c r="AM39" i="75"/>
  <c r="AK39" i="75"/>
  <c r="AI39" i="75"/>
  <c r="AJ39" i="75" s="1"/>
  <c r="AH39" i="75"/>
  <c r="AG39" i="75"/>
  <c r="AL39" i="75" s="1"/>
  <c r="AF39" i="75"/>
  <c r="AE39" i="75"/>
  <c r="AD39" i="75"/>
  <c r="Y39" i="75"/>
  <c r="W39" i="75"/>
  <c r="V39" i="75"/>
  <c r="U39" i="75"/>
  <c r="T39" i="75"/>
  <c r="AM38" i="75"/>
  <c r="AL38" i="75"/>
  <c r="AK38" i="75"/>
  <c r="AH38" i="75"/>
  <c r="AI38" i="75" s="1"/>
  <c r="AJ38" i="75" s="1"/>
  <c r="AG38" i="75"/>
  <c r="AF38" i="75"/>
  <c r="AE38" i="75"/>
  <c r="AD38" i="75"/>
  <c r="Y38" i="75"/>
  <c r="W38" i="75"/>
  <c r="V38" i="75"/>
  <c r="U38" i="75"/>
  <c r="T38" i="75"/>
  <c r="AM37" i="75"/>
  <c r="AK37" i="75"/>
  <c r="AH37" i="75"/>
  <c r="AI37" i="75" s="1"/>
  <c r="AF37" i="75"/>
  <c r="AG37" i="75" s="1"/>
  <c r="AE37" i="75"/>
  <c r="AD37" i="75"/>
  <c r="Y37" i="75"/>
  <c r="W37" i="75"/>
  <c r="V37" i="75"/>
  <c r="U37" i="75"/>
  <c r="T37" i="75"/>
  <c r="AM36" i="75"/>
  <c r="AK36" i="75"/>
  <c r="AH36" i="75"/>
  <c r="AI36" i="75" s="1"/>
  <c r="AF36" i="75"/>
  <c r="AG36" i="75" s="1"/>
  <c r="AE36" i="75"/>
  <c r="AD36" i="75"/>
  <c r="AN36" i="75" s="1"/>
  <c r="Y36" i="75"/>
  <c r="W36" i="75"/>
  <c r="V36" i="75"/>
  <c r="U36" i="75"/>
  <c r="T36" i="75"/>
  <c r="AM35" i="75"/>
  <c r="AK35" i="75"/>
  <c r="AI35" i="75"/>
  <c r="AJ35" i="75" s="1"/>
  <c r="AH35" i="75"/>
  <c r="AG35" i="75"/>
  <c r="AL35" i="75" s="1"/>
  <c r="AF35" i="75"/>
  <c r="AE35" i="75"/>
  <c r="AD35" i="75"/>
  <c r="Y35" i="75"/>
  <c r="W35" i="75"/>
  <c r="V35" i="75"/>
  <c r="U35" i="75"/>
  <c r="T35" i="75"/>
  <c r="AM34" i="75"/>
  <c r="AK34" i="75"/>
  <c r="AH34" i="75"/>
  <c r="AI34" i="75" s="1"/>
  <c r="AG34" i="75"/>
  <c r="AF34" i="75"/>
  <c r="AE34" i="75"/>
  <c r="AD34" i="75"/>
  <c r="Y34" i="75"/>
  <c r="W34" i="75"/>
  <c r="V34" i="75"/>
  <c r="U34" i="75"/>
  <c r="T34" i="75"/>
  <c r="AM33" i="75"/>
  <c r="AK33" i="75"/>
  <c r="AJ33" i="75"/>
  <c r="AH33" i="75"/>
  <c r="AI33" i="75" s="1"/>
  <c r="AF33" i="75"/>
  <c r="AG33" i="75" s="1"/>
  <c r="AE33" i="75"/>
  <c r="AD33" i="75"/>
  <c r="Y33" i="75"/>
  <c r="W33" i="75"/>
  <c r="V33" i="75"/>
  <c r="U33" i="75"/>
  <c r="T33" i="75"/>
  <c r="AM32" i="75"/>
  <c r="AK32" i="75"/>
  <c r="AH32" i="75"/>
  <c r="AI32" i="75" s="1"/>
  <c r="AF32" i="75"/>
  <c r="AG32" i="75" s="1"/>
  <c r="AE32" i="75"/>
  <c r="AD32" i="75"/>
  <c r="Y32" i="75"/>
  <c r="W32" i="75"/>
  <c r="V32" i="75"/>
  <c r="U32" i="75"/>
  <c r="T32" i="75"/>
  <c r="AM31" i="75"/>
  <c r="AK31" i="75"/>
  <c r="AI31" i="75"/>
  <c r="AH31" i="75"/>
  <c r="AF31" i="75"/>
  <c r="AG31" i="75" s="1"/>
  <c r="AE31" i="75"/>
  <c r="AD31" i="75"/>
  <c r="Y31" i="75"/>
  <c r="W31" i="75"/>
  <c r="V31" i="75"/>
  <c r="U31" i="75"/>
  <c r="T31" i="75"/>
  <c r="AM30" i="75"/>
  <c r="AK30" i="75"/>
  <c r="AH30" i="75"/>
  <c r="AI30" i="75" s="1"/>
  <c r="AG30" i="75"/>
  <c r="AL30" i="75" s="1"/>
  <c r="AF30" i="75"/>
  <c r="AE30" i="75"/>
  <c r="AD30" i="75"/>
  <c r="AN30" i="75" s="1"/>
  <c r="Y30" i="75"/>
  <c r="W30" i="75"/>
  <c r="V30" i="75"/>
  <c r="U30" i="75"/>
  <c r="T30" i="75"/>
  <c r="AM29" i="75"/>
  <c r="AK29" i="75"/>
  <c r="AH29" i="75"/>
  <c r="AI29" i="75" s="1"/>
  <c r="AG29" i="75"/>
  <c r="AF29" i="75"/>
  <c r="AE29" i="75"/>
  <c r="AD29" i="75"/>
  <c r="Y29" i="75"/>
  <c r="W29" i="75"/>
  <c r="V29" i="75"/>
  <c r="U29" i="75"/>
  <c r="T29" i="75"/>
  <c r="AM28" i="75"/>
  <c r="AK28" i="75"/>
  <c r="AH28" i="75"/>
  <c r="AI28" i="75" s="1"/>
  <c r="AF28" i="75"/>
  <c r="AG28" i="75" s="1"/>
  <c r="AE28" i="75"/>
  <c r="AD28" i="75"/>
  <c r="Y28" i="75"/>
  <c r="W28" i="75"/>
  <c r="V28" i="75"/>
  <c r="U28" i="75"/>
  <c r="T28" i="75"/>
  <c r="AM27" i="75"/>
  <c r="AK27" i="75"/>
  <c r="AI27" i="75"/>
  <c r="AH27" i="75"/>
  <c r="AF27" i="75"/>
  <c r="AG27" i="75" s="1"/>
  <c r="AE27" i="75"/>
  <c r="AD27" i="75"/>
  <c r="Y27" i="75"/>
  <c r="W27" i="75"/>
  <c r="V27" i="75"/>
  <c r="U27" i="75"/>
  <c r="T27" i="75"/>
  <c r="AM26" i="75"/>
  <c r="AK26" i="75"/>
  <c r="AH26" i="75"/>
  <c r="AI26" i="75" s="1"/>
  <c r="AG26" i="75"/>
  <c r="AL26" i="75" s="1"/>
  <c r="AF26" i="75"/>
  <c r="AE26" i="75"/>
  <c r="AD26" i="75"/>
  <c r="AN26" i="75" s="1"/>
  <c r="Y26" i="75"/>
  <c r="W26" i="75"/>
  <c r="V26" i="75"/>
  <c r="U26" i="75"/>
  <c r="T26" i="75"/>
  <c r="AM25" i="75"/>
  <c r="AK25" i="75"/>
  <c r="AH25" i="75"/>
  <c r="AI25" i="75" s="1"/>
  <c r="AG25" i="75"/>
  <c r="AF25" i="75"/>
  <c r="AE25" i="75"/>
  <c r="AD25" i="75"/>
  <c r="AN25" i="75" s="1"/>
  <c r="Y25" i="75"/>
  <c r="W25" i="75"/>
  <c r="V25" i="75"/>
  <c r="U25" i="75"/>
  <c r="T25" i="75"/>
  <c r="AM24" i="75"/>
  <c r="AK24" i="75"/>
  <c r="AH24" i="75"/>
  <c r="AI24" i="75" s="1"/>
  <c r="AF24" i="75"/>
  <c r="AG24" i="75" s="1"/>
  <c r="AE24" i="75"/>
  <c r="AD24" i="75"/>
  <c r="Y24" i="75"/>
  <c r="W24" i="75"/>
  <c r="V24" i="75"/>
  <c r="U24" i="75"/>
  <c r="T24" i="75"/>
  <c r="AM23" i="75"/>
  <c r="AK23" i="75"/>
  <c r="AI23" i="75"/>
  <c r="AH23" i="75"/>
  <c r="AF23" i="75"/>
  <c r="AG23" i="75" s="1"/>
  <c r="AE23" i="75"/>
  <c r="AD23" i="75"/>
  <c r="Y23" i="75"/>
  <c r="W23" i="75"/>
  <c r="V23" i="75"/>
  <c r="U23" i="75"/>
  <c r="T23" i="75"/>
  <c r="AM22" i="75"/>
  <c r="AK22" i="75"/>
  <c r="AH22" i="75"/>
  <c r="AI22" i="75" s="1"/>
  <c r="AG22" i="75"/>
  <c r="AL22" i="75" s="1"/>
  <c r="AF22" i="75"/>
  <c r="AE22" i="75"/>
  <c r="AD22" i="75"/>
  <c r="AN22" i="75" s="1"/>
  <c r="Y22" i="75"/>
  <c r="W22" i="75"/>
  <c r="V22" i="75"/>
  <c r="U22" i="75"/>
  <c r="T22" i="75"/>
  <c r="AM21" i="75"/>
  <c r="AK21" i="75"/>
  <c r="AH21" i="75"/>
  <c r="AI21" i="75" s="1"/>
  <c r="AG21" i="75"/>
  <c r="AF21" i="75"/>
  <c r="AE21" i="75"/>
  <c r="AD21" i="75"/>
  <c r="AN21" i="75" s="1"/>
  <c r="Y21" i="75"/>
  <c r="W21" i="75"/>
  <c r="V21" i="75"/>
  <c r="U21" i="75"/>
  <c r="T21" i="75"/>
  <c r="AM20" i="75"/>
  <c r="AK20" i="75"/>
  <c r="AH20" i="75"/>
  <c r="AI20" i="75" s="1"/>
  <c r="AF20" i="75"/>
  <c r="AG20" i="75" s="1"/>
  <c r="AE20" i="75"/>
  <c r="AD20" i="75"/>
  <c r="Y20" i="75"/>
  <c r="W20" i="75"/>
  <c r="V20" i="75"/>
  <c r="U20" i="75"/>
  <c r="T20" i="75"/>
  <c r="AM19" i="75"/>
  <c r="AK19" i="75"/>
  <c r="AI19" i="75"/>
  <c r="AH19" i="75"/>
  <c r="AF19" i="75"/>
  <c r="AG19" i="75" s="1"/>
  <c r="AE19" i="75"/>
  <c r="AD19" i="75"/>
  <c r="Y19" i="75"/>
  <c r="W19" i="75"/>
  <c r="V19" i="75"/>
  <c r="U19" i="75"/>
  <c r="T19" i="75"/>
  <c r="AM18" i="75"/>
  <c r="AK18" i="75"/>
  <c r="AH18" i="75"/>
  <c r="AI18" i="75" s="1"/>
  <c r="AG18" i="75"/>
  <c r="AL18" i="75" s="1"/>
  <c r="AF18" i="75"/>
  <c r="AE18" i="75"/>
  <c r="AD18" i="75"/>
  <c r="Y18" i="75"/>
  <c r="W18" i="75"/>
  <c r="V18" i="75"/>
  <c r="U18" i="75"/>
  <c r="T18" i="75"/>
  <c r="AM17" i="75"/>
  <c r="AK17" i="75"/>
  <c r="AH17" i="75"/>
  <c r="AI17" i="75" s="1"/>
  <c r="AG17" i="75"/>
  <c r="AF17" i="75"/>
  <c r="AE17" i="75"/>
  <c r="AD17" i="75"/>
  <c r="Y17" i="75"/>
  <c r="W17" i="75"/>
  <c r="V17" i="75"/>
  <c r="U17" i="75"/>
  <c r="T17" i="75"/>
  <c r="AM16" i="75"/>
  <c r="AK16" i="75"/>
  <c r="AH16" i="75"/>
  <c r="AI16" i="75" s="1"/>
  <c r="AF16" i="75"/>
  <c r="AG16" i="75" s="1"/>
  <c r="AE16" i="75"/>
  <c r="AD16" i="75"/>
  <c r="Y16" i="75"/>
  <c r="W16" i="75"/>
  <c r="V16" i="75"/>
  <c r="U16" i="75"/>
  <c r="T16" i="75"/>
  <c r="A16" i="75"/>
  <c r="AM15" i="75"/>
  <c r="AK15" i="75"/>
  <c r="AH15" i="75"/>
  <c r="AI15" i="75" s="1"/>
  <c r="AF15" i="75"/>
  <c r="AG15" i="75" s="1"/>
  <c r="AE15" i="75"/>
  <c r="AD15" i="75"/>
  <c r="Y15" i="75"/>
  <c r="W15" i="75"/>
  <c r="V15" i="75"/>
  <c r="U15" i="75"/>
  <c r="T15" i="75"/>
  <c r="AM14" i="75"/>
  <c r="AK14" i="75"/>
  <c r="AH14" i="75"/>
  <c r="AI14" i="75" s="1"/>
  <c r="AF14" i="75"/>
  <c r="AG14" i="75" s="1"/>
  <c r="AE14" i="75"/>
  <c r="AD14" i="75"/>
  <c r="Y14" i="75"/>
  <c r="W14" i="75"/>
  <c r="V14" i="75"/>
  <c r="U14" i="75"/>
  <c r="T14" i="75"/>
  <c r="A14" i="75"/>
  <c r="AM13" i="75"/>
  <c r="AK13" i="75"/>
  <c r="AI13" i="75"/>
  <c r="AH13" i="75"/>
  <c r="AG13" i="75"/>
  <c r="AF13" i="75"/>
  <c r="AE13" i="75"/>
  <c r="AD13" i="75"/>
  <c r="Y13" i="75"/>
  <c r="W13" i="75"/>
  <c r="V13" i="75"/>
  <c r="U13" i="75"/>
  <c r="T13" i="75"/>
  <c r="AM12" i="75"/>
  <c r="AK12" i="75"/>
  <c r="AH12" i="75"/>
  <c r="AI12" i="75" s="1"/>
  <c r="AL12" i="75" s="1"/>
  <c r="AF12" i="75"/>
  <c r="AG12" i="75" s="1"/>
  <c r="AE12" i="75"/>
  <c r="AD12" i="75"/>
  <c r="Y12" i="75"/>
  <c r="W12" i="75"/>
  <c r="V12" i="75"/>
  <c r="U12" i="75"/>
  <c r="T12" i="75"/>
  <c r="A12" i="75"/>
  <c r="AM11" i="75"/>
  <c r="AK11" i="75"/>
  <c r="AH11" i="75"/>
  <c r="AI11" i="75" s="1"/>
  <c r="AG11" i="75"/>
  <c r="AF11" i="75"/>
  <c r="AE11" i="75"/>
  <c r="AD11" i="75"/>
  <c r="Y11" i="75"/>
  <c r="W11" i="75"/>
  <c r="V11" i="75"/>
  <c r="U11" i="75"/>
  <c r="T11" i="75"/>
  <c r="AM10" i="75"/>
  <c r="AK10" i="75"/>
  <c r="AH10" i="75"/>
  <c r="AI10" i="75" s="1"/>
  <c r="AG10" i="75"/>
  <c r="AF10" i="75"/>
  <c r="AE10" i="75"/>
  <c r="AD10" i="75"/>
  <c r="Y10" i="75"/>
  <c r="W10" i="75"/>
  <c r="V10" i="75"/>
  <c r="U10" i="75"/>
  <c r="T10" i="75"/>
  <c r="A10" i="75"/>
  <c r="AM9" i="75"/>
  <c r="AK9" i="75"/>
  <c r="AL9" i="75" s="1"/>
  <c r="AI9" i="75"/>
  <c r="AH9" i="75"/>
  <c r="AG9" i="75"/>
  <c r="AJ9" i="75" s="1"/>
  <c r="AF9" i="75"/>
  <c r="AE9" i="75"/>
  <c r="AD9" i="75"/>
  <c r="Y9" i="75"/>
  <c r="W9" i="75"/>
  <c r="V9" i="75"/>
  <c r="U9" i="75"/>
  <c r="T9" i="75"/>
  <c r="AM8" i="75"/>
  <c r="AK8" i="75"/>
  <c r="AH8" i="75"/>
  <c r="AI8" i="75" s="1"/>
  <c r="AF8" i="75"/>
  <c r="AG8" i="75" s="1"/>
  <c r="AD8" i="75"/>
  <c r="AN8" i="75" s="1"/>
  <c r="Y8" i="75"/>
  <c r="W8" i="75"/>
  <c r="V8" i="75"/>
  <c r="U8" i="75"/>
  <c r="T8" i="75"/>
  <c r="AM7" i="75"/>
  <c r="AK7" i="75"/>
  <c r="AH7" i="75"/>
  <c r="AI7" i="75" s="1"/>
  <c r="AG7" i="75"/>
  <c r="AF7" i="75"/>
  <c r="AD7" i="75"/>
  <c r="AN7" i="75" s="1"/>
  <c r="Y7" i="75"/>
  <c r="W7" i="75"/>
  <c r="V7" i="75"/>
  <c r="U7" i="75"/>
  <c r="T7" i="75"/>
  <c r="AM6" i="75"/>
  <c r="AK6" i="75"/>
  <c r="AI6" i="75"/>
  <c r="AH6" i="75"/>
  <c r="AF6" i="75"/>
  <c r="AG6" i="75" s="1"/>
  <c r="AD6" i="75"/>
  <c r="Y6" i="75"/>
  <c r="W6" i="75"/>
  <c r="V6" i="75"/>
  <c r="U6" i="75"/>
  <c r="T6" i="75"/>
  <c r="A6" i="75"/>
  <c r="AM5" i="75"/>
  <c r="AK5" i="75"/>
  <c r="AI5" i="75"/>
  <c r="AH5" i="75"/>
  <c r="AG5" i="75"/>
  <c r="AF5" i="75"/>
  <c r="AD5" i="75"/>
  <c r="Y5" i="75"/>
  <c r="W5" i="75"/>
  <c r="V5" i="75"/>
  <c r="U5" i="75"/>
  <c r="T5" i="75"/>
  <c r="F1" i="75"/>
  <c r="AM67" i="47"/>
  <c r="AK67" i="47"/>
  <c r="AI67" i="47"/>
  <c r="AH67" i="47"/>
  <c r="AF67" i="47"/>
  <c r="AG67" i="47" s="1"/>
  <c r="AE67" i="47"/>
  <c r="AD67" i="47"/>
  <c r="Y67" i="47"/>
  <c r="V67" i="47"/>
  <c r="T67" i="47"/>
  <c r="AM66" i="47"/>
  <c r="AK66" i="47"/>
  <c r="AH66" i="47"/>
  <c r="AI66" i="47" s="1"/>
  <c r="AG66" i="47"/>
  <c r="AF66" i="47"/>
  <c r="AE66" i="47"/>
  <c r="AD66" i="47"/>
  <c r="Y66" i="47"/>
  <c r="V66" i="47"/>
  <c r="T66" i="47"/>
  <c r="AM65" i="47"/>
  <c r="AK65" i="47"/>
  <c r="AH65" i="47"/>
  <c r="AI65" i="47" s="1"/>
  <c r="AG65" i="47"/>
  <c r="AF65" i="47"/>
  <c r="AE65" i="47"/>
  <c r="AD65" i="47"/>
  <c r="Y65" i="47"/>
  <c r="V65" i="47"/>
  <c r="T65" i="47"/>
  <c r="AM64" i="47"/>
  <c r="AK64" i="47"/>
  <c r="AJ64" i="47"/>
  <c r="AH64" i="47"/>
  <c r="AI64" i="47" s="1"/>
  <c r="AF64" i="47"/>
  <c r="AG64" i="47" s="1"/>
  <c r="AE64" i="47"/>
  <c r="AD64" i="47"/>
  <c r="Y64" i="47"/>
  <c r="V64" i="47"/>
  <c r="T64" i="47"/>
  <c r="AM63" i="47"/>
  <c r="AK63" i="47"/>
  <c r="AI63" i="47"/>
  <c r="AH63" i="47"/>
  <c r="AF63" i="47"/>
  <c r="AG63" i="47" s="1"/>
  <c r="AE63" i="47"/>
  <c r="AD63" i="47"/>
  <c r="Y63" i="47"/>
  <c r="V63" i="47"/>
  <c r="T63" i="47"/>
  <c r="AM62" i="47"/>
  <c r="AK62" i="47"/>
  <c r="AH62" i="47"/>
  <c r="AI62" i="47" s="1"/>
  <c r="AG62" i="47"/>
  <c r="AF62" i="47"/>
  <c r="AE62" i="47"/>
  <c r="AD62" i="47"/>
  <c r="Y62" i="47"/>
  <c r="V62" i="47"/>
  <c r="T62" i="47"/>
  <c r="AM61" i="47"/>
  <c r="AK61" i="47"/>
  <c r="AH61" i="47"/>
  <c r="AI61" i="47" s="1"/>
  <c r="AG61" i="47"/>
  <c r="AF61" i="47"/>
  <c r="AE61" i="47"/>
  <c r="AD61" i="47"/>
  <c r="Y61" i="47"/>
  <c r="V61" i="47"/>
  <c r="T61" i="47"/>
  <c r="AM60" i="47"/>
  <c r="AK60" i="47"/>
  <c r="AL60" i="47" s="1"/>
  <c r="AI60" i="47"/>
  <c r="AH60" i="47"/>
  <c r="AG60" i="47"/>
  <c r="AJ60" i="47" s="1"/>
  <c r="AF60" i="47"/>
  <c r="AE60" i="47"/>
  <c r="AD60" i="47"/>
  <c r="Y60" i="47"/>
  <c r="V60" i="47"/>
  <c r="T60" i="47"/>
  <c r="AM59" i="47"/>
  <c r="AK59" i="47"/>
  <c r="AH59" i="47"/>
  <c r="AI59" i="47" s="1"/>
  <c r="AF59" i="47"/>
  <c r="AG59" i="47" s="1"/>
  <c r="AE59" i="47"/>
  <c r="AN59" i="47" s="1"/>
  <c r="AD59" i="47"/>
  <c r="Y59" i="47"/>
  <c r="V59" i="47"/>
  <c r="T59" i="47"/>
  <c r="AM58" i="47"/>
  <c r="AK58" i="47"/>
  <c r="AH58" i="47"/>
  <c r="AI58" i="47" s="1"/>
  <c r="AF58" i="47"/>
  <c r="AG58" i="47" s="1"/>
  <c r="AE58" i="47"/>
  <c r="AD58" i="47"/>
  <c r="Y58" i="47"/>
  <c r="V58" i="47"/>
  <c r="T58" i="47"/>
  <c r="AM57" i="47"/>
  <c r="AK57" i="47"/>
  <c r="AH57" i="47"/>
  <c r="AI57" i="47" s="1"/>
  <c r="AF57" i="47"/>
  <c r="AG57" i="47" s="1"/>
  <c r="AE57" i="47"/>
  <c r="AD57" i="47"/>
  <c r="Y57" i="47"/>
  <c r="V57" i="47"/>
  <c r="T57" i="47"/>
  <c r="AM56" i="47"/>
  <c r="AK56" i="47"/>
  <c r="AL56" i="47" s="1"/>
  <c r="AI56" i="47"/>
  <c r="AH56" i="47"/>
  <c r="AG56" i="47"/>
  <c r="AJ56" i="47" s="1"/>
  <c r="AF56" i="47"/>
  <c r="AE56" i="47"/>
  <c r="AD56" i="47"/>
  <c r="Y56" i="47"/>
  <c r="V56" i="47"/>
  <c r="T56" i="47"/>
  <c r="AM55" i="47"/>
  <c r="AK55" i="47"/>
  <c r="AH55" i="47"/>
  <c r="AI55" i="47" s="1"/>
  <c r="AF55" i="47"/>
  <c r="AG55" i="47" s="1"/>
  <c r="AE55" i="47"/>
  <c r="AD55" i="47"/>
  <c r="Y55" i="47"/>
  <c r="V55" i="47"/>
  <c r="T55" i="47"/>
  <c r="AM54" i="47"/>
  <c r="AK54" i="47"/>
  <c r="AH54" i="47"/>
  <c r="AI54" i="47" s="1"/>
  <c r="AF54" i="47"/>
  <c r="AG54" i="47" s="1"/>
  <c r="AE54" i="47"/>
  <c r="AD54" i="47"/>
  <c r="Y54" i="47"/>
  <c r="V54" i="47"/>
  <c r="T54" i="47"/>
  <c r="AM53" i="47"/>
  <c r="AK53" i="47"/>
  <c r="AH53" i="47"/>
  <c r="AI53" i="47" s="1"/>
  <c r="AF53" i="47"/>
  <c r="AG53" i="47" s="1"/>
  <c r="AE53" i="47"/>
  <c r="AD53" i="47"/>
  <c r="Y53" i="47"/>
  <c r="V53" i="47"/>
  <c r="T53" i="47"/>
  <c r="AM52" i="47"/>
  <c r="AK52" i="47"/>
  <c r="AI52" i="47"/>
  <c r="AH52" i="47"/>
  <c r="AG52" i="47"/>
  <c r="AJ52" i="47" s="1"/>
  <c r="AF52" i="47"/>
  <c r="AE52" i="47"/>
  <c r="AD52" i="47"/>
  <c r="Y52" i="47"/>
  <c r="V52" i="47"/>
  <c r="T52" i="47"/>
  <c r="AM51" i="47"/>
  <c r="AK51" i="47"/>
  <c r="AH51" i="47"/>
  <c r="AI51" i="47" s="1"/>
  <c r="AF51" i="47"/>
  <c r="AG51" i="47" s="1"/>
  <c r="AE51" i="47"/>
  <c r="AD51" i="47"/>
  <c r="Y51" i="47"/>
  <c r="V51" i="47"/>
  <c r="T51" i="47"/>
  <c r="AM50" i="47"/>
  <c r="AK50" i="47"/>
  <c r="AH50" i="47"/>
  <c r="AI50" i="47" s="1"/>
  <c r="AF50" i="47"/>
  <c r="AG50" i="47" s="1"/>
  <c r="AE50" i="47"/>
  <c r="AD50" i="47"/>
  <c r="Y50" i="47"/>
  <c r="V50" i="47"/>
  <c r="T50" i="47"/>
  <c r="AM49" i="47"/>
  <c r="AK49" i="47"/>
  <c r="AH49" i="47"/>
  <c r="AI49" i="47" s="1"/>
  <c r="AF49" i="47"/>
  <c r="AG49" i="47" s="1"/>
  <c r="AE49" i="47"/>
  <c r="AD49" i="47"/>
  <c r="Y49" i="47"/>
  <c r="V49" i="47"/>
  <c r="T49" i="47"/>
  <c r="AM48" i="47"/>
  <c r="AK48" i="47"/>
  <c r="AI48" i="47"/>
  <c r="AH48" i="47"/>
  <c r="AF48" i="47"/>
  <c r="AG48" i="47" s="1"/>
  <c r="AJ48" i="47" s="1"/>
  <c r="AE48" i="47"/>
  <c r="AD48" i="47"/>
  <c r="Y48" i="47"/>
  <c r="V48" i="47"/>
  <c r="T48" i="47"/>
  <c r="AM47" i="47"/>
  <c r="AK47" i="47"/>
  <c r="AI47" i="47"/>
  <c r="AH47" i="47"/>
  <c r="AF47" i="47"/>
  <c r="AG47" i="47" s="1"/>
  <c r="AE47" i="47"/>
  <c r="AD47" i="47"/>
  <c r="Y47" i="47"/>
  <c r="V47" i="47"/>
  <c r="T47" i="47"/>
  <c r="AM46" i="47"/>
  <c r="AK46" i="47"/>
  <c r="AI46" i="47"/>
  <c r="AH46" i="47"/>
  <c r="AF46" i="47"/>
  <c r="AG46" i="47" s="1"/>
  <c r="AE46" i="47"/>
  <c r="AD46" i="47"/>
  <c r="Y46" i="47"/>
  <c r="V46" i="47"/>
  <c r="T46" i="47"/>
  <c r="AM45" i="47"/>
  <c r="AK45" i="47"/>
  <c r="AI45" i="47"/>
  <c r="AL45" i="47" s="1"/>
  <c r="AH45" i="47"/>
  <c r="AG45" i="47"/>
  <c r="AJ45" i="47" s="1"/>
  <c r="AF45" i="47"/>
  <c r="AE45" i="47"/>
  <c r="AD45" i="47"/>
  <c r="Y45" i="47"/>
  <c r="V45" i="47"/>
  <c r="T45" i="47"/>
  <c r="AM44" i="47"/>
  <c r="AK44" i="47"/>
  <c r="AI44" i="47"/>
  <c r="AH44" i="47"/>
  <c r="AF44" i="47"/>
  <c r="AG44" i="47" s="1"/>
  <c r="AJ44" i="47" s="1"/>
  <c r="AE44" i="47"/>
  <c r="AD44" i="47"/>
  <c r="Y44" i="47"/>
  <c r="V44" i="47"/>
  <c r="T44" i="47"/>
  <c r="AM43" i="47"/>
  <c r="AK43" i="47"/>
  <c r="AI43" i="47"/>
  <c r="AH43" i="47"/>
  <c r="AF43" i="47"/>
  <c r="AG43" i="47" s="1"/>
  <c r="AE43" i="47"/>
  <c r="AD43" i="47"/>
  <c r="Y43" i="47"/>
  <c r="V43" i="47"/>
  <c r="T43" i="47"/>
  <c r="AM42" i="47"/>
  <c r="AK42" i="47"/>
  <c r="AH42" i="47"/>
  <c r="AI42" i="47" s="1"/>
  <c r="AG42" i="47"/>
  <c r="AF42" i="47"/>
  <c r="AE42" i="47"/>
  <c r="AD42" i="47"/>
  <c r="Y42" i="47"/>
  <c r="V42" i="47"/>
  <c r="T42" i="47"/>
  <c r="AM41" i="47"/>
  <c r="AK41" i="47"/>
  <c r="AH41" i="47"/>
  <c r="AI41" i="47" s="1"/>
  <c r="AJ41" i="47" s="1"/>
  <c r="AG41" i="47"/>
  <c r="AF41" i="47"/>
  <c r="AE41" i="47"/>
  <c r="AD41" i="47"/>
  <c r="Y41" i="47"/>
  <c r="V41" i="47"/>
  <c r="T41" i="47"/>
  <c r="AM40" i="47"/>
  <c r="AK40" i="47"/>
  <c r="AJ40" i="47"/>
  <c r="AI40" i="47"/>
  <c r="AH40" i="47"/>
  <c r="AG40" i="47"/>
  <c r="AL40" i="47" s="1"/>
  <c r="AF40" i="47"/>
  <c r="AE40" i="47"/>
  <c r="AD40" i="47"/>
  <c r="Y40" i="47"/>
  <c r="V40" i="47"/>
  <c r="T40" i="47"/>
  <c r="AM39" i="47"/>
  <c r="AK39" i="47"/>
  <c r="AH39" i="47"/>
  <c r="AI39" i="47" s="1"/>
  <c r="AG39" i="47"/>
  <c r="AF39" i="47"/>
  <c r="AE39" i="47"/>
  <c r="AD39" i="47"/>
  <c r="Y39" i="47"/>
  <c r="W39" i="47"/>
  <c r="V39" i="47"/>
  <c r="T39" i="47"/>
  <c r="AM38" i="47"/>
  <c r="AK38" i="47"/>
  <c r="AH38" i="47"/>
  <c r="AI38" i="47" s="1"/>
  <c r="AG38" i="47"/>
  <c r="AF38" i="47"/>
  <c r="AE38" i="47"/>
  <c r="AD38" i="47"/>
  <c r="Y38" i="47"/>
  <c r="W38" i="47"/>
  <c r="V38" i="47"/>
  <c r="T38" i="47"/>
  <c r="AM37" i="47"/>
  <c r="AK37" i="47"/>
  <c r="AJ37" i="47"/>
  <c r="AH37" i="47"/>
  <c r="AI37" i="47" s="1"/>
  <c r="AG37" i="47"/>
  <c r="AF37" i="47"/>
  <c r="AE37" i="47"/>
  <c r="AD37" i="47"/>
  <c r="Y37" i="47"/>
  <c r="V37" i="47"/>
  <c r="T37" i="47"/>
  <c r="AM36" i="47"/>
  <c r="AK36" i="47"/>
  <c r="AI36" i="47"/>
  <c r="AH36" i="47"/>
  <c r="AF36" i="47"/>
  <c r="AG36" i="47" s="1"/>
  <c r="AE36" i="47"/>
  <c r="AD36" i="47"/>
  <c r="Y36" i="47"/>
  <c r="V36" i="47"/>
  <c r="T36" i="47"/>
  <c r="AM35" i="47"/>
  <c r="AK35" i="47"/>
  <c r="AH35" i="47"/>
  <c r="AI35" i="47" s="1"/>
  <c r="AG35" i="47"/>
  <c r="AF35" i="47"/>
  <c r="AE35" i="47"/>
  <c r="AD35" i="47"/>
  <c r="Y35" i="47"/>
  <c r="V35" i="47"/>
  <c r="T35" i="47"/>
  <c r="AM34" i="47"/>
  <c r="AK34" i="47"/>
  <c r="AH34" i="47"/>
  <c r="AI34" i="47" s="1"/>
  <c r="AG34" i="47"/>
  <c r="AF34" i="47"/>
  <c r="AE34" i="47"/>
  <c r="AD34" i="47"/>
  <c r="Y34" i="47"/>
  <c r="V34" i="47"/>
  <c r="T34" i="47"/>
  <c r="AM33" i="47"/>
  <c r="AK33" i="47"/>
  <c r="AJ33" i="47"/>
  <c r="AH33" i="47"/>
  <c r="AI33" i="47" s="1"/>
  <c r="AG33" i="47"/>
  <c r="AL33" i="47" s="1"/>
  <c r="AF33" i="47"/>
  <c r="AE33" i="47"/>
  <c r="AD33" i="47"/>
  <c r="Y33" i="47"/>
  <c r="V33" i="47"/>
  <c r="T33" i="47"/>
  <c r="AM32" i="47"/>
  <c r="AK32" i="47"/>
  <c r="AI32" i="47"/>
  <c r="AH32" i="47"/>
  <c r="AF32" i="47"/>
  <c r="AG32" i="47" s="1"/>
  <c r="AE32" i="47"/>
  <c r="AD32" i="47"/>
  <c r="Y32" i="47"/>
  <c r="V32" i="47"/>
  <c r="T32" i="47"/>
  <c r="AM31" i="47"/>
  <c r="AK31" i="47"/>
  <c r="AH31" i="47"/>
  <c r="AI31" i="47" s="1"/>
  <c r="AG31" i="47"/>
  <c r="AL31" i="47" s="1"/>
  <c r="AF31" i="47"/>
  <c r="AE31" i="47"/>
  <c r="AD31" i="47"/>
  <c r="Y31" i="47"/>
  <c r="V31" i="47"/>
  <c r="T31" i="47"/>
  <c r="AM30" i="47"/>
  <c r="AK30" i="47"/>
  <c r="AH30" i="47"/>
  <c r="AI30" i="47" s="1"/>
  <c r="AG30" i="47"/>
  <c r="AF30" i="47"/>
  <c r="AE30" i="47"/>
  <c r="AD30" i="47"/>
  <c r="Y30" i="47"/>
  <c r="V30" i="47"/>
  <c r="T30" i="47"/>
  <c r="AM29" i="47"/>
  <c r="AK29" i="47"/>
  <c r="AH29" i="47"/>
  <c r="AI29" i="47" s="1"/>
  <c r="AJ29" i="47" s="1"/>
  <c r="AG29" i="47"/>
  <c r="AF29" i="47"/>
  <c r="AE29" i="47"/>
  <c r="AD29" i="47"/>
  <c r="Y29" i="47"/>
  <c r="V29" i="47"/>
  <c r="T29" i="47"/>
  <c r="AM28" i="47"/>
  <c r="AK28" i="47"/>
  <c r="AI28" i="47"/>
  <c r="AH28" i="47"/>
  <c r="AF28" i="47"/>
  <c r="AG28" i="47" s="1"/>
  <c r="AE28" i="47"/>
  <c r="AD28" i="47"/>
  <c r="Y28" i="47"/>
  <c r="V28" i="47"/>
  <c r="T28" i="47"/>
  <c r="AM27" i="47"/>
  <c r="AK27" i="47"/>
  <c r="AH27" i="47"/>
  <c r="AI27" i="47" s="1"/>
  <c r="AG27" i="47"/>
  <c r="AF27" i="47"/>
  <c r="AE27" i="47"/>
  <c r="AD27" i="47"/>
  <c r="AN27" i="47" s="1"/>
  <c r="Y27" i="47"/>
  <c r="V27" i="47"/>
  <c r="T27" i="47"/>
  <c r="AM26" i="47"/>
  <c r="AK26" i="47"/>
  <c r="AH26" i="47"/>
  <c r="AI26" i="47" s="1"/>
  <c r="AG26" i="47"/>
  <c r="AF26" i="47"/>
  <c r="AE26" i="47"/>
  <c r="AD26" i="47"/>
  <c r="Y26" i="47"/>
  <c r="V26" i="47"/>
  <c r="T26" i="47"/>
  <c r="AM25" i="47"/>
  <c r="AK25" i="47"/>
  <c r="AJ25" i="47"/>
  <c r="AH25" i="47"/>
  <c r="AI25" i="47" s="1"/>
  <c r="AG25" i="47"/>
  <c r="AL25" i="47" s="1"/>
  <c r="AF25" i="47"/>
  <c r="AE25" i="47"/>
  <c r="AD25" i="47"/>
  <c r="Y25" i="47"/>
  <c r="V25" i="47"/>
  <c r="T25" i="47"/>
  <c r="AM24" i="47"/>
  <c r="AK24" i="47"/>
  <c r="AI24" i="47"/>
  <c r="AH24" i="47"/>
  <c r="AF24" i="47"/>
  <c r="AG24" i="47" s="1"/>
  <c r="AE24" i="47"/>
  <c r="AD24" i="47"/>
  <c r="Y24" i="47"/>
  <c r="V24" i="47"/>
  <c r="T24" i="47"/>
  <c r="AM23" i="47"/>
  <c r="AK23" i="47"/>
  <c r="AH23" i="47"/>
  <c r="AI23" i="47" s="1"/>
  <c r="AG23" i="47"/>
  <c r="AL23" i="47" s="1"/>
  <c r="AF23" i="47"/>
  <c r="AE23" i="47"/>
  <c r="AD23" i="47"/>
  <c r="Y23" i="47"/>
  <c r="V23" i="47"/>
  <c r="T23" i="47"/>
  <c r="AM22" i="47"/>
  <c r="AK22" i="47"/>
  <c r="AH22" i="47"/>
  <c r="AI22" i="47" s="1"/>
  <c r="AG22" i="47"/>
  <c r="AF22" i="47"/>
  <c r="AE22" i="47"/>
  <c r="AD22" i="47"/>
  <c r="Y22" i="47"/>
  <c r="V22" i="47"/>
  <c r="T22" i="47"/>
  <c r="AM21" i="47"/>
  <c r="AK21" i="47"/>
  <c r="AH21" i="47"/>
  <c r="AI21" i="47" s="1"/>
  <c r="AJ21" i="47" s="1"/>
  <c r="AG21" i="47"/>
  <c r="AF21" i="47"/>
  <c r="AE21" i="47"/>
  <c r="AD21" i="47"/>
  <c r="Y21" i="47"/>
  <c r="V21" i="47"/>
  <c r="T21" i="47"/>
  <c r="AM20" i="47"/>
  <c r="AK20" i="47"/>
  <c r="AI20" i="47"/>
  <c r="AH20" i="47"/>
  <c r="AF20" i="47"/>
  <c r="AG20" i="47" s="1"/>
  <c r="AE20" i="47"/>
  <c r="AD20" i="47"/>
  <c r="Y20" i="47"/>
  <c r="V20" i="47"/>
  <c r="T20" i="47"/>
  <c r="AM19" i="47"/>
  <c r="AK19" i="47"/>
  <c r="AH19" i="47"/>
  <c r="AI19" i="47" s="1"/>
  <c r="AG19" i="47"/>
  <c r="AF19" i="47"/>
  <c r="AE19" i="47"/>
  <c r="AD19" i="47"/>
  <c r="Y19" i="47"/>
  <c r="V19" i="47"/>
  <c r="T19" i="47"/>
  <c r="AM18" i="47"/>
  <c r="AK18" i="47"/>
  <c r="AH18" i="47"/>
  <c r="AI18" i="47" s="1"/>
  <c r="AG18" i="47"/>
  <c r="AF18" i="47"/>
  <c r="AE18" i="47"/>
  <c r="AD18" i="47"/>
  <c r="Y18" i="47"/>
  <c r="V18" i="47"/>
  <c r="T18" i="47"/>
  <c r="AM17" i="47"/>
  <c r="AK17" i="47"/>
  <c r="AJ17" i="47"/>
  <c r="AH17" i="47"/>
  <c r="AI17" i="47" s="1"/>
  <c r="AG17" i="47"/>
  <c r="AL17" i="47" s="1"/>
  <c r="AF17" i="47"/>
  <c r="AE17" i="47"/>
  <c r="AD17" i="47"/>
  <c r="Y17" i="47"/>
  <c r="V17" i="47"/>
  <c r="T17" i="47"/>
  <c r="AM16" i="47"/>
  <c r="AK16" i="47"/>
  <c r="AI16" i="47"/>
  <c r="AH16" i="47"/>
  <c r="AF16" i="47"/>
  <c r="AG16" i="47" s="1"/>
  <c r="AE16" i="47"/>
  <c r="AD16" i="47"/>
  <c r="Y16" i="47"/>
  <c r="V16" i="47"/>
  <c r="T16" i="47"/>
  <c r="AM15" i="47"/>
  <c r="AK15" i="47"/>
  <c r="AI15" i="47"/>
  <c r="AH15" i="47"/>
  <c r="AF15" i="47"/>
  <c r="AG15" i="47" s="1"/>
  <c r="AE15" i="47"/>
  <c r="AD15" i="47"/>
  <c r="Y15" i="47"/>
  <c r="V15" i="47"/>
  <c r="T15" i="47"/>
  <c r="AM14" i="47"/>
  <c r="AK14" i="47"/>
  <c r="AI14" i="47"/>
  <c r="AL14" i="47" s="1"/>
  <c r="AH14" i="47"/>
  <c r="AG14" i="47"/>
  <c r="AJ14" i="47" s="1"/>
  <c r="AF14" i="47"/>
  <c r="AE14" i="47"/>
  <c r="AD14" i="47"/>
  <c r="Y14" i="47"/>
  <c r="V14" i="47"/>
  <c r="T14" i="47"/>
  <c r="AM13" i="47"/>
  <c r="AK13" i="47"/>
  <c r="AI13" i="47"/>
  <c r="AH13" i="47"/>
  <c r="AF13" i="47"/>
  <c r="AG13" i="47" s="1"/>
  <c r="AE13" i="47"/>
  <c r="AD13" i="47"/>
  <c r="Y13" i="47"/>
  <c r="V13" i="47"/>
  <c r="T13" i="47"/>
  <c r="AM12" i="47"/>
  <c r="AK12" i="47"/>
  <c r="AH12" i="47"/>
  <c r="AI12" i="47" s="1"/>
  <c r="AG12" i="47"/>
  <c r="AF12" i="47"/>
  <c r="AE12" i="47"/>
  <c r="AD12" i="47"/>
  <c r="Y12" i="47"/>
  <c r="V12" i="47"/>
  <c r="T12" i="47"/>
  <c r="A12" i="47"/>
  <c r="AM11" i="47"/>
  <c r="AK11" i="47"/>
  <c r="AH11" i="47"/>
  <c r="AI11" i="47" s="1"/>
  <c r="AF11" i="47"/>
  <c r="AG11" i="47" s="1"/>
  <c r="AE11" i="47"/>
  <c r="AD11" i="47"/>
  <c r="Y11" i="47"/>
  <c r="V11" i="47"/>
  <c r="T11" i="47"/>
  <c r="AM10" i="47"/>
  <c r="AK10" i="47"/>
  <c r="AI10" i="47"/>
  <c r="AL10" i="47" s="1"/>
  <c r="AH10" i="47"/>
  <c r="AG10" i="47"/>
  <c r="AJ10" i="47" s="1"/>
  <c r="AF10" i="47"/>
  <c r="AE10" i="47"/>
  <c r="AD10" i="47"/>
  <c r="Y10" i="47"/>
  <c r="V10" i="47"/>
  <c r="T10" i="47"/>
  <c r="A10" i="47"/>
  <c r="W67" i="47" s="1"/>
  <c r="AM9" i="47"/>
  <c r="AK9" i="47"/>
  <c r="AH9" i="47"/>
  <c r="AI9" i="47" s="1"/>
  <c r="AG9" i="47"/>
  <c r="AF9" i="47"/>
  <c r="AE9" i="47"/>
  <c r="AD9" i="47"/>
  <c r="Y9" i="47"/>
  <c r="V9" i="47"/>
  <c r="U9" i="47"/>
  <c r="T9" i="47"/>
  <c r="AM8" i="47"/>
  <c r="AK8" i="47"/>
  <c r="AF8" i="47"/>
  <c r="AG8" i="47" s="1"/>
  <c r="Y8" i="47"/>
  <c r="V8" i="47"/>
  <c r="T8" i="47"/>
  <c r="AH8" i="47" s="1"/>
  <c r="AI8" i="47" s="1"/>
  <c r="AM7" i="47"/>
  <c r="AK7" i="47"/>
  <c r="AH7" i="47"/>
  <c r="AI7" i="47" s="1"/>
  <c r="AF7" i="47"/>
  <c r="AG7" i="47" s="1"/>
  <c r="Y7" i="47"/>
  <c r="V7" i="47"/>
  <c r="T7" i="47"/>
  <c r="AD7" i="47" s="1"/>
  <c r="AM6" i="47"/>
  <c r="AK6" i="47"/>
  <c r="AF6" i="47"/>
  <c r="AG6" i="47" s="1"/>
  <c r="Y6" i="47"/>
  <c r="V6" i="47"/>
  <c r="T6" i="47"/>
  <c r="AH6" i="47" s="1"/>
  <c r="AI6" i="47" s="1"/>
  <c r="A6" i="47"/>
  <c r="AM5" i="47"/>
  <c r="AK5" i="47"/>
  <c r="AF5" i="47"/>
  <c r="AG5" i="47" s="1"/>
  <c r="Y5" i="47"/>
  <c r="V5" i="47"/>
  <c r="T5" i="47"/>
  <c r="AH5" i="47" s="1"/>
  <c r="AI5" i="47" s="1"/>
  <c r="F1" i="47"/>
  <c r="AM82" i="46"/>
  <c r="AK82" i="46"/>
  <c r="AI82" i="46"/>
  <c r="AH82" i="46"/>
  <c r="AF82" i="46"/>
  <c r="AG82" i="46" s="1"/>
  <c r="AE82" i="46"/>
  <c r="AD82" i="46"/>
  <c r="Y82" i="46"/>
  <c r="V82" i="46"/>
  <c r="T82" i="46"/>
  <c r="AM81" i="46"/>
  <c r="AK81" i="46"/>
  <c r="AI81" i="46"/>
  <c r="AL81" i="46" s="1"/>
  <c r="AH81" i="46"/>
  <c r="AG81" i="46"/>
  <c r="AF81" i="46"/>
  <c r="AE81" i="46"/>
  <c r="AD81" i="46"/>
  <c r="Y81" i="46"/>
  <c r="V81" i="46"/>
  <c r="T81" i="46"/>
  <c r="AM80" i="46"/>
  <c r="AK80" i="46"/>
  <c r="AI80" i="46"/>
  <c r="AH80" i="46"/>
  <c r="AF80" i="46"/>
  <c r="AG80" i="46" s="1"/>
  <c r="AE80" i="46"/>
  <c r="AD80" i="46"/>
  <c r="Y80" i="46"/>
  <c r="V80" i="46"/>
  <c r="T80" i="46"/>
  <c r="AM79" i="46"/>
  <c r="AK79" i="46"/>
  <c r="AH79" i="46"/>
  <c r="AI79" i="46" s="1"/>
  <c r="AG79" i="46"/>
  <c r="AL79" i="46" s="1"/>
  <c r="AF79" i="46"/>
  <c r="AE79" i="46"/>
  <c r="AD79" i="46"/>
  <c r="Y79" i="46"/>
  <c r="V79" i="46"/>
  <c r="T79" i="46"/>
  <c r="AM78" i="46"/>
  <c r="AK78" i="46"/>
  <c r="AH78" i="46"/>
  <c r="AI78" i="46" s="1"/>
  <c r="AG78" i="46"/>
  <c r="AF78" i="46"/>
  <c r="AE78" i="46"/>
  <c r="AD78" i="46"/>
  <c r="Y78" i="46"/>
  <c r="V78" i="46"/>
  <c r="T78" i="46"/>
  <c r="AM77" i="46"/>
  <c r="AK77" i="46"/>
  <c r="AH77" i="46"/>
  <c r="AI77" i="46" s="1"/>
  <c r="AJ77" i="46" s="1"/>
  <c r="AG77" i="46"/>
  <c r="AF77" i="46"/>
  <c r="AE77" i="46"/>
  <c r="AD77" i="46"/>
  <c r="Y77" i="46"/>
  <c r="V77" i="46"/>
  <c r="T77" i="46"/>
  <c r="AM76" i="46"/>
  <c r="AK76" i="46"/>
  <c r="AI76" i="46"/>
  <c r="AH76" i="46"/>
  <c r="AF76" i="46"/>
  <c r="AG76" i="46" s="1"/>
  <c r="AE76" i="46"/>
  <c r="AD76" i="46"/>
  <c r="Y76" i="46"/>
  <c r="V76" i="46"/>
  <c r="T76" i="46"/>
  <c r="AM75" i="46"/>
  <c r="AK75" i="46"/>
  <c r="AH75" i="46"/>
  <c r="AI75" i="46" s="1"/>
  <c r="AG75" i="46"/>
  <c r="AF75" i="46"/>
  <c r="AE75" i="46"/>
  <c r="AD75" i="46"/>
  <c r="Y75" i="46"/>
  <c r="V75" i="46"/>
  <c r="T75" i="46"/>
  <c r="AM74" i="46"/>
  <c r="AK74" i="46"/>
  <c r="AH74" i="46"/>
  <c r="AI74" i="46" s="1"/>
  <c r="AG74" i="46"/>
  <c r="AF74" i="46"/>
  <c r="AE74" i="46"/>
  <c r="AD74" i="46"/>
  <c r="AN74" i="46" s="1"/>
  <c r="Y74" i="46"/>
  <c r="V74" i="46"/>
  <c r="T74" i="46"/>
  <c r="AM73" i="46"/>
  <c r="AK73" i="46"/>
  <c r="AJ73" i="46"/>
  <c r="AH73" i="46"/>
  <c r="AI73" i="46" s="1"/>
  <c r="AG73" i="46"/>
  <c r="AF73" i="46"/>
  <c r="AE73" i="46"/>
  <c r="AD73" i="46"/>
  <c r="Y73" i="46"/>
  <c r="V73" i="46"/>
  <c r="T73" i="46"/>
  <c r="AM72" i="46"/>
  <c r="AK72" i="46"/>
  <c r="AI72" i="46"/>
  <c r="AH72" i="46"/>
  <c r="AF72" i="46"/>
  <c r="AG72" i="46" s="1"/>
  <c r="AE72" i="46"/>
  <c r="AD72" i="46"/>
  <c r="Y72" i="46"/>
  <c r="V72" i="46"/>
  <c r="T72" i="46"/>
  <c r="AM71" i="46"/>
  <c r="AK71" i="46"/>
  <c r="AH71" i="46"/>
  <c r="AI71" i="46" s="1"/>
  <c r="AG71" i="46"/>
  <c r="AF71" i="46"/>
  <c r="AE71" i="46"/>
  <c r="AD71" i="46"/>
  <c r="AN71" i="46" s="1"/>
  <c r="Y71" i="46"/>
  <c r="V71" i="46"/>
  <c r="T71" i="46"/>
  <c r="AM70" i="46"/>
  <c r="AK70" i="46"/>
  <c r="AH70" i="46"/>
  <c r="AI70" i="46" s="1"/>
  <c r="AG70" i="46"/>
  <c r="AF70" i="46"/>
  <c r="AE70" i="46"/>
  <c r="AD70" i="46"/>
  <c r="AN70" i="46" s="1"/>
  <c r="Y70" i="46"/>
  <c r="V70" i="46"/>
  <c r="T70" i="46"/>
  <c r="AM69" i="46"/>
  <c r="AK69" i="46"/>
  <c r="AJ69" i="46"/>
  <c r="AH69" i="46"/>
  <c r="AI69" i="46" s="1"/>
  <c r="AG69" i="46"/>
  <c r="AL69" i="46" s="1"/>
  <c r="AF69" i="46"/>
  <c r="AE69" i="46"/>
  <c r="AD69" i="46"/>
  <c r="Y69" i="46"/>
  <c r="V69" i="46"/>
  <c r="T69" i="46"/>
  <c r="AM68" i="46"/>
  <c r="AK68" i="46"/>
  <c r="AI68" i="46"/>
  <c r="AH68" i="46"/>
  <c r="AF68" i="46"/>
  <c r="AG68" i="46" s="1"/>
  <c r="AE68" i="46"/>
  <c r="AD68" i="46"/>
  <c r="Y68" i="46"/>
  <c r="V68" i="46"/>
  <c r="T68" i="46"/>
  <c r="AM67" i="46"/>
  <c r="AK67" i="46"/>
  <c r="AH67" i="46"/>
  <c r="AI67" i="46" s="1"/>
  <c r="AG67" i="46"/>
  <c r="AL67" i="46" s="1"/>
  <c r="AF67" i="46"/>
  <c r="AE67" i="46"/>
  <c r="AD67" i="46"/>
  <c r="Y67" i="46"/>
  <c r="V67" i="46"/>
  <c r="T67" i="46"/>
  <c r="AM66" i="46"/>
  <c r="AK66" i="46"/>
  <c r="AH66" i="46"/>
  <c r="AI66" i="46" s="1"/>
  <c r="AG66" i="46"/>
  <c r="AF66" i="46"/>
  <c r="AE66" i="46"/>
  <c r="AD66" i="46"/>
  <c r="Y66" i="46"/>
  <c r="V66" i="46"/>
  <c r="T66" i="46"/>
  <c r="AM65" i="46"/>
  <c r="AK65" i="46"/>
  <c r="AI65" i="46"/>
  <c r="AH65" i="46"/>
  <c r="AF65" i="46"/>
  <c r="AG65" i="46" s="1"/>
  <c r="AE65" i="46"/>
  <c r="AD65" i="46"/>
  <c r="Y65" i="46"/>
  <c r="V65" i="46"/>
  <c r="T65" i="46"/>
  <c r="AM64" i="46"/>
  <c r="AK64" i="46"/>
  <c r="AI64" i="46"/>
  <c r="AH64" i="46"/>
  <c r="AF64" i="46"/>
  <c r="AG64" i="46" s="1"/>
  <c r="AE64" i="46"/>
  <c r="AD64" i="46"/>
  <c r="Y64" i="46"/>
  <c r="V64" i="46"/>
  <c r="T64" i="46"/>
  <c r="AM63" i="46"/>
  <c r="AK63" i="46"/>
  <c r="AI63" i="46"/>
  <c r="AH63" i="46"/>
  <c r="AF63" i="46"/>
  <c r="AG63" i="46" s="1"/>
  <c r="AE63" i="46"/>
  <c r="AD63" i="46"/>
  <c r="Y63" i="46"/>
  <c r="V63" i="46"/>
  <c r="T63" i="46"/>
  <c r="AM62" i="46"/>
  <c r="AK62" i="46"/>
  <c r="AH62" i="46"/>
  <c r="AI62" i="46" s="1"/>
  <c r="AF62" i="46"/>
  <c r="AG62" i="46" s="1"/>
  <c r="AE62" i="46"/>
  <c r="AD62" i="46"/>
  <c r="Y62" i="46"/>
  <c r="V62" i="46"/>
  <c r="T62" i="46"/>
  <c r="AM61" i="46"/>
  <c r="AK61" i="46"/>
  <c r="AI61" i="46"/>
  <c r="AH61" i="46"/>
  <c r="AF61" i="46"/>
  <c r="AG61" i="46" s="1"/>
  <c r="AE61" i="46"/>
  <c r="AD61" i="46"/>
  <c r="Y61" i="46"/>
  <c r="V61" i="46"/>
  <c r="T61" i="46"/>
  <c r="AM60" i="46"/>
  <c r="AK60" i="46"/>
  <c r="AI60" i="46"/>
  <c r="AH60" i="46"/>
  <c r="AF60" i="46"/>
  <c r="AG60" i="46" s="1"/>
  <c r="AE60" i="46"/>
  <c r="AD60" i="46"/>
  <c r="Y60" i="46"/>
  <c r="V60" i="46"/>
  <c r="T60" i="46"/>
  <c r="AM59" i="46"/>
  <c r="AK59" i="46"/>
  <c r="AI59" i="46"/>
  <c r="AH59" i="46"/>
  <c r="AF59" i="46"/>
  <c r="AG59" i="46" s="1"/>
  <c r="AE59" i="46"/>
  <c r="AD59" i="46"/>
  <c r="Y59" i="46"/>
  <c r="V59" i="46"/>
  <c r="T59" i="46"/>
  <c r="AM58" i="46"/>
  <c r="AK58" i="46"/>
  <c r="AH58" i="46"/>
  <c r="AI58" i="46" s="1"/>
  <c r="AF58" i="46"/>
  <c r="AG58" i="46" s="1"/>
  <c r="AE58" i="46"/>
  <c r="AD58" i="46"/>
  <c r="Y58" i="46"/>
  <c r="V58" i="46"/>
  <c r="T58" i="46"/>
  <c r="AM57" i="46"/>
  <c r="AK57" i="46"/>
  <c r="AI57" i="46"/>
  <c r="AH57" i="46"/>
  <c r="AF57" i="46"/>
  <c r="AG57" i="46" s="1"/>
  <c r="AE57" i="46"/>
  <c r="AD57" i="46"/>
  <c r="Y57" i="46"/>
  <c r="V57" i="46"/>
  <c r="T57" i="46"/>
  <c r="AM56" i="46"/>
  <c r="AK56" i="46"/>
  <c r="AI56" i="46"/>
  <c r="AH56" i="46"/>
  <c r="AF56" i="46"/>
  <c r="AG56" i="46" s="1"/>
  <c r="AE56" i="46"/>
  <c r="AD56" i="46"/>
  <c r="AN56" i="46" s="1"/>
  <c r="Y56" i="46"/>
  <c r="V56" i="46"/>
  <c r="T56" i="46"/>
  <c r="AM55" i="46"/>
  <c r="AK55" i="46"/>
  <c r="AI55" i="46"/>
  <c r="AH55" i="46"/>
  <c r="AF55" i="46"/>
  <c r="AG55" i="46" s="1"/>
  <c r="AE55" i="46"/>
  <c r="AD55" i="46"/>
  <c r="Y55" i="46"/>
  <c r="V55" i="46"/>
  <c r="T55" i="46"/>
  <c r="AM54" i="46"/>
  <c r="AK54" i="46"/>
  <c r="AH54" i="46"/>
  <c r="AI54" i="46" s="1"/>
  <c r="AF54" i="46"/>
  <c r="AG54" i="46" s="1"/>
  <c r="AE54" i="46"/>
  <c r="AD54" i="46"/>
  <c r="Y54" i="46"/>
  <c r="V54" i="46"/>
  <c r="T54" i="46"/>
  <c r="AM53" i="46"/>
  <c r="AK53" i="46"/>
  <c r="AI53" i="46"/>
  <c r="AH53" i="46"/>
  <c r="AF53" i="46"/>
  <c r="AG53" i="46" s="1"/>
  <c r="AE53" i="46"/>
  <c r="AD53" i="46"/>
  <c r="Y53" i="46"/>
  <c r="V53" i="46"/>
  <c r="T53" i="46"/>
  <c r="AM52" i="46"/>
  <c r="AK52" i="46"/>
  <c r="AI52" i="46"/>
  <c r="AH52" i="46"/>
  <c r="AF52" i="46"/>
  <c r="AG52" i="46" s="1"/>
  <c r="AE52" i="46"/>
  <c r="AD52" i="46"/>
  <c r="Y52" i="46"/>
  <c r="V52" i="46"/>
  <c r="T52" i="46"/>
  <c r="AM51" i="46"/>
  <c r="AK51" i="46"/>
  <c r="AI51" i="46"/>
  <c r="AH51" i="46"/>
  <c r="AF51" i="46"/>
  <c r="AG51" i="46" s="1"/>
  <c r="AE51" i="46"/>
  <c r="AD51" i="46"/>
  <c r="Y51" i="46"/>
  <c r="V51" i="46"/>
  <c r="T51" i="46"/>
  <c r="AM50" i="46"/>
  <c r="AK50" i="46"/>
  <c r="AH50" i="46"/>
  <c r="AI50" i="46" s="1"/>
  <c r="AF50" i="46"/>
  <c r="AG50" i="46" s="1"/>
  <c r="AE50" i="46"/>
  <c r="AD50" i="46"/>
  <c r="Y50" i="46"/>
  <c r="V50" i="46"/>
  <c r="T50" i="46"/>
  <c r="AM49" i="46"/>
  <c r="AK49" i="46"/>
  <c r="AI49" i="46"/>
  <c r="AH49" i="46"/>
  <c r="AF49" i="46"/>
  <c r="AG49" i="46" s="1"/>
  <c r="AE49" i="46"/>
  <c r="AD49" i="46"/>
  <c r="Y49" i="46"/>
  <c r="V49" i="46"/>
  <c r="T49" i="46"/>
  <c r="AM48" i="46"/>
  <c r="AK48" i="46"/>
  <c r="AI48" i="46"/>
  <c r="AH48" i="46"/>
  <c r="AF48" i="46"/>
  <c r="AG48" i="46" s="1"/>
  <c r="AE48" i="46"/>
  <c r="AD48" i="46"/>
  <c r="Y48" i="46"/>
  <c r="V48" i="46"/>
  <c r="T48" i="46"/>
  <c r="AM47" i="46"/>
  <c r="AK47" i="46"/>
  <c r="AI47" i="46"/>
  <c r="AH47" i="46"/>
  <c r="AF47" i="46"/>
  <c r="AG47" i="46" s="1"/>
  <c r="AE47" i="46"/>
  <c r="AD47" i="46"/>
  <c r="Y47" i="46"/>
  <c r="V47" i="46"/>
  <c r="T47" i="46"/>
  <c r="AM46" i="46"/>
  <c r="AK46" i="46"/>
  <c r="AI46" i="46"/>
  <c r="AH46" i="46"/>
  <c r="AG46" i="46"/>
  <c r="AL46" i="46" s="1"/>
  <c r="AF46" i="46"/>
  <c r="AE46" i="46"/>
  <c r="AD46" i="46"/>
  <c r="Y46" i="46"/>
  <c r="V46" i="46"/>
  <c r="T46" i="46"/>
  <c r="AM45" i="46"/>
  <c r="AL45" i="46"/>
  <c r="AK45" i="46"/>
  <c r="AJ45" i="46"/>
  <c r="AI45" i="46"/>
  <c r="AH45" i="46"/>
  <c r="AG45" i="46"/>
  <c r="AF45" i="46"/>
  <c r="AE45" i="46"/>
  <c r="AD45" i="46"/>
  <c r="Y45" i="46"/>
  <c r="V45" i="46"/>
  <c r="T45" i="46"/>
  <c r="AM44" i="46"/>
  <c r="AK44" i="46"/>
  <c r="AH44" i="46"/>
  <c r="AI44" i="46" s="1"/>
  <c r="AF44" i="46"/>
  <c r="AG44" i="46" s="1"/>
  <c r="Y44" i="46"/>
  <c r="V44" i="46"/>
  <c r="T44" i="46"/>
  <c r="AE44" i="46" s="1"/>
  <c r="AM43" i="46"/>
  <c r="AK43" i="46"/>
  <c r="AH43" i="46"/>
  <c r="AI43" i="46" s="1"/>
  <c r="AF43" i="46"/>
  <c r="AG43" i="46" s="1"/>
  <c r="AE43" i="46"/>
  <c r="AD43" i="46"/>
  <c r="Y43" i="46"/>
  <c r="V43" i="46"/>
  <c r="T43" i="46"/>
  <c r="AK42" i="46"/>
  <c r="AF42" i="46"/>
  <c r="AG42" i="46" s="1"/>
  <c r="Y42" i="46"/>
  <c r="V42" i="46"/>
  <c r="T42" i="46"/>
  <c r="AM42" i="46" s="1"/>
  <c r="AM41" i="46"/>
  <c r="AK41" i="46"/>
  <c r="AF41" i="46"/>
  <c r="AG41" i="46" s="1"/>
  <c r="Y41" i="46"/>
  <c r="V41" i="46"/>
  <c r="T41" i="46"/>
  <c r="AH41" i="46" s="1"/>
  <c r="AI41" i="46" s="1"/>
  <c r="AM40" i="46"/>
  <c r="AK40" i="46"/>
  <c r="AH40" i="46"/>
  <c r="AI40" i="46" s="1"/>
  <c r="AF40" i="46"/>
  <c r="AG40" i="46" s="1"/>
  <c r="AE40" i="46"/>
  <c r="Y40" i="46"/>
  <c r="V40" i="46"/>
  <c r="T40" i="46"/>
  <c r="AD40" i="46" s="1"/>
  <c r="AM39" i="46"/>
  <c r="AK39" i="46"/>
  <c r="AH39" i="46"/>
  <c r="AI39" i="46" s="1"/>
  <c r="AF39" i="46"/>
  <c r="AG39" i="46" s="1"/>
  <c r="AE39" i="46"/>
  <c r="AD39" i="46"/>
  <c r="Y39" i="46"/>
  <c r="V39" i="46"/>
  <c r="T39" i="46"/>
  <c r="AK38" i="46"/>
  <c r="AF38" i="46"/>
  <c r="AG38" i="46" s="1"/>
  <c r="Y38" i="46"/>
  <c r="V38" i="46"/>
  <c r="T38" i="46"/>
  <c r="AH38" i="46" s="1"/>
  <c r="AI38" i="46" s="1"/>
  <c r="AM37" i="46"/>
  <c r="AK37" i="46"/>
  <c r="AF37" i="46"/>
  <c r="AG37" i="46" s="1"/>
  <c r="Y37" i="46"/>
  <c r="V37" i="46"/>
  <c r="T37" i="46"/>
  <c r="AH37" i="46" s="1"/>
  <c r="AI37" i="46" s="1"/>
  <c r="AM36" i="46"/>
  <c r="AK36" i="46"/>
  <c r="AG36" i="46"/>
  <c r="AF36" i="46"/>
  <c r="AE36" i="46"/>
  <c r="Y36" i="46"/>
  <c r="V36" i="46"/>
  <c r="T36" i="46"/>
  <c r="AH36" i="46" s="1"/>
  <c r="AI36" i="46" s="1"/>
  <c r="AM35" i="46"/>
  <c r="AK35" i="46"/>
  <c r="AF35" i="46"/>
  <c r="AG35" i="46" s="1"/>
  <c r="AE35" i="46"/>
  <c r="AD35" i="46"/>
  <c r="Y35" i="46"/>
  <c r="V35" i="46"/>
  <c r="T35" i="46"/>
  <c r="AH35" i="46" s="1"/>
  <c r="AI35" i="46" s="1"/>
  <c r="AK34" i="46"/>
  <c r="AF34" i="46"/>
  <c r="AG34" i="46" s="1"/>
  <c r="Y34" i="46"/>
  <c r="V34" i="46"/>
  <c r="T34" i="46"/>
  <c r="AH34" i="46" s="1"/>
  <c r="AI34" i="46" s="1"/>
  <c r="AM33" i="46"/>
  <c r="AK33" i="46"/>
  <c r="AF33" i="46"/>
  <c r="AG33" i="46" s="1"/>
  <c r="Y33" i="46"/>
  <c r="V33" i="46"/>
  <c r="T33" i="46"/>
  <c r="AH33" i="46" s="1"/>
  <c r="AI33" i="46" s="1"/>
  <c r="AJ33" i="46" s="1"/>
  <c r="AM32" i="46"/>
  <c r="AK32" i="46"/>
  <c r="AF32" i="46"/>
  <c r="AG32" i="46" s="1"/>
  <c r="AE32" i="46"/>
  <c r="AD32" i="46"/>
  <c r="Y32" i="46"/>
  <c r="V32" i="46"/>
  <c r="T32" i="46"/>
  <c r="AH32" i="46" s="1"/>
  <c r="AI32" i="46" s="1"/>
  <c r="AM31" i="46"/>
  <c r="AK31" i="46"/>
  <c r="AF31" i="46"/>
  <c r="AG31" i="46" s="1"/>
  <c r="Y31" i="46"/>
  <c r="V31" i="46"/>
  <c r="T31" i="46"/>
  <c r="AD31" i="46" s="1"/>
  <c r="AM30" i="46"/>
  <c r="AK30" i="46"/>
  <c r="AF30" i="46"/>
  <c r="AG30" i="46" s="1"/>
  <c r="Y30" i="46"/>
  <c r="V30" i="46"/>
  <c r="T30" i="46"/>
  <c r="AE30" i="46" s="1"/>
  <c r="AK29" i="46"/>
  <c r="AF29" i="46"/>
  <c r="AG29" i="46" s="1"/>
  <c r="Y29" i="46"/>
  <c r="V29" i="46"/>
  <c r="T29" i="46"/>
  <c r="AE29" i="46" s="1"/>
  <c r="AM28" i="46"/>
  <c r="AK28" i="46"/>
  <c r="AF28" i="46"/>
  <c r="AG28" i="46" s="1"/>
  <c r="Y28" i="46"/>
  <c r="V28" i="46"/>
  <c r="T28" i="46"/>
  <c r="AE28" i="46" s="1"/>
  <c r="AK27" i="46"/>
  <c r="AF27" i="46"/>
  <c r="AG27" i="46" s="1"/>
  <c r="Y27" i="46"/>
  <c r="V27" i="46"/>
  <c r="T27" i="46"/>
  <c r="AE27" i="46" s="1"/>
  <c r="AM26" i="46"/>
  <c r="AK26" i="46"/>
  <c r="AF26" i="46"/>
  <c r="AG26" i="46" s="1"/>
  <c r="Y26" i="46"/>
  <c r="V26" i="46"/>
  <c r="T26" i="46"/>
  <c r="AE26" i="46" s="1"/>
  <c r="AK25" i="46"/>
  <c r="AF25" i="46"/>
  <c r="AG25" i="46" s="1"/>
  <c r="Y25" i="46"/>
  <c r="V25" i="46"/>
  <c r="T25" i="46"/>
  <c r="AD25" i="46" s="1"/>
  <c r="AM24" i="46"/>
  <c r="AK24" i="46"/>
  <c r="AF24" i="46"/>
  <c r="AG24" i="46" s="1"/>
  <c r="Y24" i="46"/>
  <c r="V24" i="46"/>
  <c r="T24" i="46"/>
  <c r="AD24" i="46" s="1"/>
  <c r="AK23" i="46"/>
  <c r="AH23" i="46"/>
  <c r="AI23" i="46" s="1"/>
  <c r="AF23" i="46"/>
  <c r="AG23" i="46" s="1"/>
  <c r="AE23" i="46"/>
  <c r="Y23" i="46"/>
  <c r="V23" i="46"/>
  <c r="T23" i="46"/>
  <c r="AD23" i="46" s="1"/>
  <c r="AK22" i="46"/>
  <c r="AF22" i="46"/>
  <c r="AG22" i="46" s="1"/>
  <c r="Y22" i="46"/>
  <c r="V22" i="46"/>
  <c r="T22" i="46"/>
  <c r="AE22" i="46" s="1"/>
  <c r="AM21" i="46"/>
  <c r="AK21" i="46"/>
  <c r="AF21" i="46"/>
  <c r="AG21" i="46" s="1"/>
  <c r="AE21" i="46"/>
  <c r="Y21" i="46"/>
  <c r="V21" i="46"/>
  <c r="T21" i="46"/>
  <c r="AD21" i="46" s="1"/>
  <c r="AK20" i="46"/>
  <c r="AF20" i="46"/>
  <c r="AG20" i="46" s="1"/>
  <c r="Y20" i="46"/>
  <c r="V20" i="46"/>
  <c r="T20" i="46"/>
  <c r="AD20" i="46" s="1"/>
  <c r="AM19" i="46"/>
  <c r="AK19" i="46"/>
  <c r="AH19" i="46"/>
  <c r="AI19" i="46" s="1"/>
  <c r="AF19" i="46"/>
  <c r="AG19" i="46" s="1"/>
  <c r="Y19" i="46"/>
  <c r="V19" i="46"/>
  <c r="T19" i="46"/>
  <c r="AD19" i="46" s="1"/>
  <c r="AM18" i="46"/>
  <c r="AK18" i="46"/>
  <c r="AH18" i="46"/>
  <c r="AI18" i="46" s="1"/>
  <c r="AF18" i="46"/>
  <c r="AG18" i="46" s="1"/>
  <c r="AE18" i="46"/>
  <c r="Y18" i="46"/>
  <c r="V18" i="46"/>
  <c r="T18" i="46"/>
  <c r="AD18" i="46" s="1"/>
  <c r="AK17" i="46"/>
  <c r="AF17" i="46"/>
  <c r="AG17" i="46" s="1"/>
  <c r="Y17" i="46"/>
  <c r="V17" i="46"/>
  <c r="T17" i="46"/>
  <c r="AD17" i="46" s="1"/>
  <c r="AM16" i="46"/>
  <c r="AK16" i="46"/>
  <c r="AF16" i="46"/>
  <c r="AG16" i="46" s="1"/>
  <c r="Y16" i="46"/>
  <c r="V16" i="46"/>
  <c r="T16" i="46"/>
  <c r="AD16" i="46" s="1"/>
  <c r="AM15" i="46"/>
  <c r="AK15" i="46"/>
  <c r="AH15" i="46"/>
  <c r="AI15" i="46" s="1"/>
  <c r="AF15" i="46"/>
  <c r="AG15" i="46" s="1"/>
  <c r="Y15" i="46"/>
  <c r="V15" i="46"/>
  <c r="T15" i="46"/>
  <c r="AE15" i="46" s="1"/>
  <c r="AK14" i="46"/>
  <c r="AF14" i="46"/>
  <c r="AG14" i="46" s="1"/>
  <c r="AE14" i="46"/>
  <c r="Y14" i="46"/>
  <c r="V14" i="46"/>
  <c r="T14" i="46"/>
  <c r="AD14" i="46" s="1"/>
  <c r="AM13" i="46"/>
  <c r="AK13" i="46"/>
  <c r="AF13" i="46"/>
  <c r="AG13" i="46" s="1"/>
  <c r="AE13" i="46"/>
  <c r="Y13" i="46"/>
  <c r="V13" i="46"/>
  <c r="T13" i="46"/>
  <c r="AD13" i="46" s="1"/>
  <c r="AK12" i="46"/>
  <c r="AF12" i="46"/>
  <c r="AG12" i="46" s="1"/>
  <c r="Y12" i="46"/>
  <c r="V12" i="46"/>
  <c r="T12" i="46"/>
  <c r="AE12" i="46" s="1"/>
  <c r="A12" i="46"/>
  <c r="AM11" i="46"/>
  <c r="AK11" i="46"/>
  <c r="AF11" i="46"/>
  <c r="AG11" i="46" s="1"/>
  <c r="Y11" i="46"/>
  <c r="V11" i="46"/>
  <c r="T11" i="46"/>
  <c r="AE11" i="46" s="1"/>
  <c r="AM10" i="46"/>
  <c r="AK10" i="46"/>
  <c r="AH10" i="46"/>
  <c r="AI10" i="46" s="1"/>
  <c r="AF10" i="46"/>
  <c r="AG10" i="46" s="1"/>
  <c r="Y10" i="46"/>
  <c r="V10" i="46"/>
  <c r="T10" i="46"/>
  <c r="AE10" i="46" s="1"/>
  <c r="A10" i="46"/>
  <c r="U69" i="46" s="1"/>
  <c r="AK9" i="46"/>
  <c r="AF9" i="46"/>
  <c r="AG9" i="46" s="1"/>
  <c r="Y9" i="46"/>
  <c r="V9" i="46"/>
  <c r="T9" i="46"/>
  <c r="AE9" i="46" s="1"/>
  <c r="AM8" i="46"/>
  <c r="AK8" i="46"/>
  <c r="AF8" i="46"/>
  <c r="AG8" i="46" s="1"/>
  <c r="Y8" i="46"/>
  <c r="V8" i="46"/>
  <c r="U8" i="46"/>
  <c r="T8" i="46"/>
  <c r="AD8" i="46" s="1"/>
  <c r="AM7" i="46"/>
  <c r="AK7" i="46"/>
  <c r="AH7" i="46"/>
  <c r="AI7" i="46" s="1"/>
  <c r="AF7" i="46"/>
  <c r="AG7" i="46" s="1"/>
  <c r="Y7" i="46"/>
  <c r="V7" i="46"/>
  <c r="U7" i="46"/>
  <c r="T7" i="46"/>
  <c r="AD7" i="46" s="1"/>
  <c r="AK6" i="46"/>
  <c r="AF6" i="46"/>
  <c r="AG6" i="46" s="1"/>
  <c r="Y6" i="46"/>
  <c r="V6" i="46"/>
  <c r="T6" i="46"/>
  <c r="AD6" i="46" s="1"/>
  <c r="A6" i="46"/>
  <c r="AK5" i="46"/>
  <c r="AF5" i="46"/>
  <c r="AG5" i="46" s="1"/>
  <c r="Y5" i="46"/>
  <c r="V5" i="46"/>
  <c r="T5" i="46"/>
  <c r="AD5" i="46" s="1"/>
  <c r="F1" i="46"/>
  <c r="AM24" i="45"/>
  <c r="AK24" i="45"/>
  <c r="AH24" i="45"/>
  <c r="AI24" i="45" s="1"/>
  <c r="AF24" i="45"/>
  <c r="AG24" i="45" s="1"/>
  <c r="AE24" i="45"/>
  <c r="AD24" i="45"/>
  <c r="Y24" i="45"/>
  <c r="V24" i="45"/>
  <c r="T24" i="45"/>
  <c r="AM23" i="45"/>
  <c r="AK23" i="45"/>
  <c r="AI23" i="45"/>
  <c r="AH23" i="45"/>
  <c r="AG23" i="45"/>
  <c r="AL23" i="45" s="1"/>
  <c r="AF23" i="45"/>
  <c r="AE23" i="45"/>
  <c r="AD23" i="45"/>
  <c r="Y23" i="45"/>
  <c r="V23" i="45"/>
  <c r="T23" i="45"/>
  <c r="AM22" i="45"/>
  <c r="AK22" i="45"/>
  <c r="AI22" i="45"/>
  <c r="AH22" i="45"/>
  <c r="AF22" i="45"/>
  <c r="AG22" i="45" s="1"/>
  <c r="AE22" i="45"/>
  <c r="AN22" i="45" s="1"/>
  <c r="AD22" i="45"/>
  <c r="Y22" i="45"/>
  <c r="V22" i="45"/>
  <c r="T22" i="45"/>
  <c r="AM21" i="45"/>
  <c r="AK21" i="45"/>
  <c r="AH21" i="45"/>
  <c r="AI21" i="45" s="1"/>
  <c r="AG21" i="45"/>
  <c r="AF21" i="45"/>
  <c r="AE21" i="45"/>
  <c r="AD21" i="45"/>
  <c r="Y21" i="45"/>
  <c r="V21" i="45"/>
  <c r="T21" i="45"/>
  <c r="AM20" i="45"/>
  <c r="AK20" i="45"/>
  <c r="AH20" i="45"/>
  <c r="AI20" i="45" s="1"/>
  <c r="AF20" i="45"/>
  <c r="AG20" i="45" s="1"/>
  <c r="AE20" i="45"/>
  <c r="AD20" i="45"/>
  <c r="Y20" i="45"/>
  <c r="V20" i="45"/>
  <c r="T20" i="45"/>
  <c r="AM19" i="45"/>
  <c r="AK19" i="45"/>
  <c r="AH19" i="45"/>
  <c r="AI19" i="45" s="1"/>
  <c r="AG19" i="45"/>
  <c r="AF19" i="45"/>
  <c r="AE19" i="45"/>
  <c r="AD19" i="45"/>
  <c r="AN19" i="45" s="1"/>
  <c r="Y19" i="45"/>
  <c r="V19" i="45"/>
  <c r="T19" i="45"/>
  <c r="AM18" i="45"/>
  <c r="AK18" i="45"/>
  <c r="AH18" i="45"/>
  <c r="AI18" i="45" s="1"/>
  <c r="AF18" i="45"/>
  <c r="AG18" i="45" s="1"/>
  <c r="Y18" i="45"/>
  <c r="V18" i="45"/>
  <c r="T18" i="45"/>
  <c r="AE18" i="45" s="1"/>
  <c r="AM17" i="45"/>
  <c r="AK17" i="45"/>
  <c r="AH17" i="45"/>
  <c r="AI17" i="45" s="1"/>
  <c r="AF17" i="45"/>
  <c r="AG17" i="45" s="1"/>
  <c r="Y17" i="45"/>
  <c r="V17" i="45"/>
  <c r="T17" i="45"/>
  <c r="AE17" i="45" s="1"/>
  <c r="AM16" i="45"/>
  <c r="AK16" i="45"/>
  <c r="AF16" i="45"/>
  <c r="AG16" i="45" s="1"/>
  <c r="Y16" i="45"/>
  <c r="V16" i="45"/>
  <c r="T16" i="45"/>
  <c r="AH16" i="45" s="1"/>
  <c r="AI16" i="45" s="1"/>
  <c r="AM15" i="45"/>
  <c r="AK15" i="45"/>
  <c r="AF15" i="45"/>
  <c r="AG15" i="45" s="1"/>
  <c r="AD15" i="45"/>
  <c r="Y15" i="45"/>
  <c r="W15" i="45"/>
  <c r="V15" i="45"/>
  <c r="T15" i="45"/>
  <c r="AH15" i="45" s="1"/>
  <c r="AI15" i="45" s="1"/>
  <c r="AM14" i="45"/>
  <c r="AK14" i="45"/>
  <c r="AF14" i="45"/>
  <c r="AG14" i="45" s="1"/>
  <c r="AD14" i="45"/>
  <c r="Y14" i="45"/>
  <c r="W14" i="45"/>
  <c r="V14" i="45"/>
  <c r="T14" i="45"/>
  <c r="AH14" i="45" s="1"/>
  <c r="AI14" i="45" s="1"/>
  <c r="A14" i="45"/>
  <c r="K13" i="67" s="1"/>
  <c r="AM13" i="45"/>
  <c r="AK13" i="45"/>
  <c r="AF13" i="45"/>
  <c r="AG13" i="45" s="1"/>
  <c r="AD13" i="45"/>
  <c r="Y13" i="45"/>
  <c r="W13" i="45"/>
  <c r="V13" i="45"/>
  <c r="T13" i="45"/>
  <c r="AH13" i="45" s="1"/>
  <c r="AI13" i="45" s="1"/>
  <c r="AM12" i="45"/>
  <c r="AK12" i="45"/>
  <c r="AG12" i="45"/>
  <c r="AF12" i="45"/>
  <c r="Y12" i="45"/>
  <c r="V12" i="45"/>
  <c r="T12" i="45"/>
  <c r="AH12" i="45" s="1"/>
  <c r="AI12" i="45" s="1"/>
  <c r="A12" i="45"/>
  <c r="AM11" i="45"/>
  <c r="AK11" i="45"/>
  <c r="AF11" i="45"/>
  <c r="AG11" i="45" s="1"/>
  <c r="Y11" i="45"/>
  <c r="V11" i="45"/>
  <c r="T11" i="45"/>
  <c r="AH11" i="45" s="1"/>
  <c r="AI11" i="45" s="1"/>
  <c r="AM10" i="45"/>
  <c r="AK10" i="45"/>
  <c r="AF10" i="45"/>
  <c r="AG10" i="45" s="1"/>
  <c r="Y10" i="45"/>
  <c r="V10" i="45"/>
  <c r="T10" i="45"/>
  <c r="AH10" i="45" s="1"/>
  <c r="AI10" i="45" s="1"/>
  <c r="A10" i="45"/>
  <c r="W24" i="45" s="1"/>
  <c r="AM9" i="45"/>
  <c r="AK9" i="45"/>
  <c r="AF9" i="45"/>
  <c r="AG9" i="45" s="1"/>
  <c r="Y9" i="45"/>
  <c r="V9" i="45"/>
  <c r="T9" i="45"/>
  <c r="AH9" i="45" s="1"/>
  <c r="AI9" i="45" s="1"/>
  <c r="AM8" i="45"/>
  <c r="AK8" i="45"/>
  <c r="AH8" i="45"/>
  <c r="AI8" i="45" s="1"/>
  <c r="AF8" i="45"/>
  <c r="AG8" i="45" s="1"/>
  <c r="AD8" i="45"/>
  <c r="Y8" i="45"/>
  <c r="W8" i="45"/>
  <c r="V8" i="45"/>
  <c r="T8" i="45"/>
  <c r="AM7" i="45"/>
  <c r="AK7" i="45"/>
  <c r="AH7" i="45"/>
  <c r="AI7" i="45" s="1"/>
  <c r="AG7" i="45"/>
  <c r="AF7" i="45"/>
  <c r="AD7" i="45"/>
  <c r="AN7" i="45" s="1"/>
  <c r="Y7" i="45"/>
  <c r="W7" i="45"/>
  <c r="V7" i="45"/>
  <c r="T7" i="45"/>
  <c r="AM6" i="45"/>
  <c r="AK6" i="45"/>
  <c r="AH6" i="45"/>
  <c r="AI6" i="45" s="1"/>
  <c r="AF6" i="45"/>
  <c r="AG6" i="45" s="1"/>
  <c r="Y6" i="45"/>
  <c r="V6" i="45"/>
  <c r="T6" i="45"/>
  <c r="AD6" i="45" s="1"/>
  <c r="A6" i="45"/>
  <c r="AM5" i="45"/>
  <c r="S13" i="67" s="1"/>
  <c r="AK5" i="45"/>
  <c r="AF5" i="45"/>
  <c r="AG5" i="45" s="1"/>
  <c r="Y5" i="45"/>
  <c r="V5" i="45"/>
  <c r="T5" i="45"/>
  <c r="AH5" i="45" s="1"/>
  <c r="AI5" i="45" s="1"/>
  <c r="F1" i="45"/>
  <c r="AM24" i="44"/>
  <c r="AK24" i="44"/>
  <c r="AH24" i="44"/>
  <c r="AI24" i="44" s="1"/>
  <c r="AG24" i="44"/>
  <c r="AF24" i="44"/>
  <c r="AE24" i="44"/>
  <c r="AD24" i="44"/>
  <c r="AN24" i="44" s="1"/>
  <c r="Y24" i="44"/>
  <c r="V24" i="44"/>
  <c r="T24" i="44"/>
  <c r="AM23" i="44"/>
  <c r="AK23" i="44"/>
  <c r="AH23" i="44"/>
  <c r="AI23" i="44" s="1"/>
  <c r="AF23" i="44"/>
  <c r="AG23" i="44" s="1"/>
  <c r="AE23" i="44"/>
  <c r="AD23" i="44"/>
  <c r="Y23" i="44"/>
  <c r="V23" i="44"/>
  <c r="T23" i="44"/>
  <c r="AM22" i="44"/>
  <c r="AK22" i="44"/>
  <c r="AI22" i="44"/>
  <c r="AH22" i="44"/>
  <c r="AF22" i="44"/>
  <c r="AG22" i="44" s="1"/>
  <c r="AE22" i="44"/>
  <c r="AD22" i="44"/>
  <c r="Y22" i="44"/>
  <c r="V22" i="44"/>
  <c r="T22" i="44"/>
  <c r="AM21" i="44"/>
  <c r="AL21" i="44"/>
  <c r="AK21" i="44"/>
  <c r="AI21" i="44"/>
  <c r="AH21" i="44"/>
  <c r="AG21" i="44"/>
  <c r="AJ21" i="44" s="1"/>
  <c r="AF21" i="44"/>
  <c r="AE21" i="44"/>
  <c r="AD21" i="44"/>
  <c r="Y21" i="44"/>
  <c r="V21" i="44"/>
  <c r="T21" i="44"/>
  <c r="AM20" i="44"/>
  <c r="AK20" i="44"/>
  <c r="AH20" i="44"/>
  <c r="AI20" i="44" s="1"/>
  <c r="AG20" i="44"/>
  <c r="AF20" i="44"/>
  <c r="AE20" i="44"/>
  <c r="AD20" i="44"/>
  <c r="Y20" i="44"/>
  <c r="V20" i="44"/>
  <c r="T20" i="44"/>
  <c r="AM19" i="44"/>
  <c r="AK19" i="44"/>
  <c r="AH19" i="44"/>
  <c r="AI19" i="44" s="1"/>
  <c r="AF19" i="44"/>
  <c r="AG19" i="44" s="1"/>
  <c r="AE19" i="44"/>
  <c r="AD19" i="44"/>
  <c r="Y19" i="44"/>
  <c r="V19" i="44"/>
  <c r="T19" i="44"/>
  <c r="AM18" i="44"/>
  <c r="AK18" i="44"/>
  <c r="AI18" i="44"/>
  <c r="AH18" i="44"/>
  <c r="AF18" i="44"/>
  <c r="AG18" i="44" s="1"/>
  <c r="AE18" i="44"/>
  <c r="AD18" i="44"/>
  <c r="AN18" i="44" s="1"/>
  <c r="Y18" i="44"/>
  <c r="V18" i="44"/>
  <c r="T18" i="44"/>
  <c r="AM17" i="44"/>
  <c r="AL17" i="44"/>
  <c r="AK17" i="44"/>
  <c r="AI17" i="44"/>
  <c r="AH17" i="44"/>
  <c r="AG17" i="44"/>
  <c r="AJ17" i="44" s="1"/>
  <c r="AF17" i="44"/>
  <c r="AE17" i="44"/>
  <c r="AD17" i="44"/>
  <c r="Y17" i="44"/>
  <c r="V17" i="44"/>
  <c r="T17" i="44"/>
  <c r="AM16" i="44"/>
  <c r="AK16" i="44"/>
  <c r="AH16" i="44"/>
  <c r="AI16" i="44" s="1"/>
  <c r="AG16" i="44"/>
  <c r="AF16" i="44"/>
  <c r="AE16" i="44"/>
  <c r="AD16" i="44"/>
  <c r="Y16" i="44"/>
  <c r="V16" i="44"/>
  <c r="T16" i="44"/>
  <c r="AM15" i="44"/>
  <c r="AK15" i="44"/>
  <c r="AH15" i="44"/>
  <c r="AI15" i="44" s="1"/>
  <c r="AG15" i="44"/>
  <c r="AF15" i="44"/>
  <c r="AE15" i="44"/>
  <c r="AD15" i="44"/>
  <c r="Y15" i="44"/>
  <c r="V15" i="44"/>
  <c r="T15" i="44"/>
  <c r="AM14" i="44"/>
  <c r="AK14" i="44"/>
  <c r="AJ14" i="44"/>
  <c r="AI14" i="44"/>
  <c r="AH14" i="44"/>
  <c r="AG14" i="44"/>
  <c r="AL14" i="44" s="1"/>
  <c r="AF14" i="44"/>
  <c r="AE14" i="44"/>
  <c r="AD14" i="44"/>
  <c r="Y14" i="44"/>
  <c r="V14" i="44"/>
  <c r="T14" i="44"/>
  <c r="AM13" i="44"/>
  <c r="AK13" i="44"/>
  <c r="AH13" i="44"/>
  <c r="AI13" i="44" s="1"/>
  <c r="AF13" i="44"/>
  <c r="AG13" i="44" s="1"/>
  <c r="Y13" i="44"/>
  <c r="V13" i="44"/>
  <c r="T13" i="44"/>
  <c r="AE13" i="44" s="1"/>
  <c r="AM12" i="44"/>
  <c r="AK12" i="44"/>
  <c r="AH12" i="44"/>
  <c r="AI12" i="44" s="1"/>
  <c r="AF12" i="44"/>
  <c r="AG12" i="44" s="1"/>
  <c r="Y12" i="44"/>
  <c r="V12" i="44"/>
  <c r="T12" i="44"/>
  <c r="AE12" i="44" s="1"/>
  <c r="A12" i="44"/>
  <c r="J12" i="67" s="1"/>
  <c r="AM11" i="44"/>
  <c r="AK11" i="44"/>
  <c r="AH11" i="44"/>
  <c r="AI11" i="44" s="1"/>
  <c r="AF11" i="44"/>
  <c r="AG11" i="44" s="1"/>
  <c r="Y11" i="44"/>
  <c r="V11" i="44"/>
  <c r="T11" i="44"/>
  <c r="AE11" i="44" s="1"/>
  <c r="AM10" i="44"/>
  <c r="AK10" i="44"/>
  <c r="AF10" i="44"/>
  <c r="AG10" i="44" s="1"/>
  <c r="Y10" i="44"/>
  <c r="V10" i="44"/>
  <c r="T10" i="44"/>
  <c r="AH10" i="44" s="1"/>
  <c r="AI10" i="44" s="1"/>
  <c r="A10" i="44"/>
  <c r="U24" i="44" s="1"/>
  <c r="AM9" i="44"/>
  <c r="AK9" i="44"/>
  <c r="AF9" i="44"/>
  <c r="AG9" i="44" s="1"/>
  <c r="Y9" i="44"/>
  <c r="V9" i="44"/>
  <c r="T9" i="44"/>
  <c r="AH9" i="44" s="1"/>
  <c r="AI9" i="44" s="1"/>
  <c r="AM8" i="44"/>
  <c r="AK8" i="44"/>
  <c r="AF8" i="44"/>
  <c r="AG8" i="44" s="1"/>
  <c r="Y8" i="44"/>
  <c r="V8" i="44"/>
  <c r="T8" i="44"/>
  <c r="AH8" i="44" s="1"/>
  <c r="AI8" i="44" s="1"/>
  <c r="AM7" i="44"/>
  <c r="AK7" i="44"/>
  <c r="AF7" i="44"/>
  <c r="AG7" i="44" s="1"/>
  <c r="Y7" i="44"/>
  <c r="V7" i="44"/>
  <c r="U7" i="44"/>
  <c r="T7" i="44"/>
  <c r="AH7" i="44" s="1"/>
  <c r="AI7" i="44" s="1"/>
  <c r="AM6" i="44"/>
  <c r="AK6" i="44"/>
  <c r="AF6" i="44"/>
  <c r="AG6" i="44" s="1"/>
  <c r="Y6" i="44"/>
  <c r="V6" i="44"/>
  <c r="T6" i="44"/>
  <c r="AH6" i="44" s="1"/>
  <c r="AI6" i="44" s="1"/>
  <c r="A6" i="44"/>
  <c r="AM5" i="44"/>
  <c r="AK5" i="44"/>
  <c r="AF5" i="44"/>
  <c r="AG5" i="44" s="1"/>
  <c r="Y5" i="44"/>
  <c r="V5" i="44"/>
  <c r="T5" i="44"/>
  <c r="AH5" i="44" s="1"/>
  <c r="AI5" i="44" s="1"/>
  <c r="F1" i="44"/>
  <c r="AM24" i="43"/>
  <c r="AK24" i="43"/>
  <c r="AH24" i="43"/>
  <c r="AI24" i="43" s="1"/>
  <c r="AF24" i="43"/>
  <c r="AG24" i="43" s="1"/>
  <c r="AE24" i="43"/>
  <c r="AD24" i="43"/>
  <c r="Y24" i="43"/>
  <c r="V24" i="43"/>
  <c r="T24" i="43"/>
  <c r="AM23" i="43"/>
  <c r="AK23" i="43"/>
  <c r="AH23" i="43"/>
  <c r="AI23" i="43" s="1"/>
  <c r="AG23" i="43"/>
  <c r="AF23" i="43"/>
  <c r="AE23" i="43"/>
  <c r="AD23" i="43"/>
  <c r="Y23" i="43"/>
  <c r="V23" i="43"/>
  <c r="T23" i="43"/>
  <c r="AM22" i="43"/>
  <c r="AK22" i="43"/>
  <c r="AH22" i="43"/>
  <c r="AI22" i="43" s="1"/>
  <c r="AG22" i="43"/>
  <c r="AL22" i="43" s="1"/>
  <c r="AF22" i="43"/>
  <c r="AE22" i="43"/>
  <c r="AD22" i="43"/>
  <c r="Y22" i="43"/>
  <c r="V22" i="43"/>
  <c r="T22" i="43"/>
  <c r="AM21" i="43"/>
  <c r="AK21" i="43"/>
  <c r="AI21" i="43"/>
  <c r="AH21" i="43"/>
  <c r="AF21" i="43"/>
  <c r="AG21" i="43" s="1"/>
  <c r="AE21" i="43"/>
  <c r="AD21" i="43"/>
  <c r="AN21" i="43" s="1"/>
  <c r="Y21" i="43"/>
  <c r="V21" i="43"/>
  <c r="T21" i="43"/>
  <c r="AM20" i="43"/>
  <c r="AK20" i="43"/>
  <c r="AJ20" i="43"/>
  <c r="AI20" i="43"/>
  <c r="AH20" i="43"/>
  <c r="AG20" i="43"/>
  <c r="AL20" i="43" s="1"/>
  <c r="AF20" i="43"/>
  <c r="AE20" i="43"/>
  <c r="AD20" i="43"/>
  <c r="Y20" i="43"/>
  <c r="V20" i="43"/>
  <c r="T20" i="43"/>
  <c r="A20" i="43"/>
  <c r="AM19" i="43"/>
  <c r="AL19" i="43"/>
  <c r="AK19" i="43"/>
  <c r="AI19" i="43"/>
  <c r="AH19" i="43"/>
  <c r="AG19" i="43"/>
  <c r="AJ19" i="43" s="1"/>
  <c r="AF19" i="43"/>
  <c r="AE19" i="43"/>
  <c r="AD19" i="43"/>
  <c r="Y19" i="43"/>
  <c r="V19" i="43"/>
  <c r="T19" i="43"/>
  <c r="AM18" i="43"/>
  <c r="AK18" i="43"/>
  <c r="AI18" i="43"/>
  <c r="AH18" i="43"/>
  <c r="AG18" i="43"/>
  <c r="AL18" i="43" s="1"/>
  <c r="AF18" i="43"/>
  <c r="AE18" i="43"/>
  <c r="AD18" i="43"/>
  <c r="AN18" i="43" s="1"/>
  <c r="Y18" i="43"/>
  <c r="V18" i="43"/>
  <c r="T18" i="43"/>
  <c r="A18" i="43"/>
  <c r="AM17" i="43"/>
  <c r="AK17" i="43"/>
  <c r="AI17" i="43"/>
  <c r="AH17" i="43"/>
  <c r="AF17" i="43"/>
  <c r="AG17" i="43" s="1"/>
  <c r="AE17" i="43"/>
  <c r="AD17" i="43"/>
  <c r="AN17" i="43" s="1"/>
  <c r="Y17" i="43"/>
  <c r="V17" i="43"/>
  <c r="T17" i="43"/>
  <c r="AM16" i="43"/>
  <c r="AK16" i="43"/>
  <c r="AI16" i="43"/>
  <c r="AH16" i="43"/>
  <c r="AF16" i="43"/>
  <c r="AG16" i="43" s="1"/>
  <c r="AE16" i="43"/>
  <c r="AD16" i="43"/>
  <c r="Y16" i="43"/>
  <c r="V16" i="43"/>
  <c r="T16" i="43"/>
  <c r="AM15" i="43"/>
  <c r="AK15" i="43"/>
  <c r="AF15" i="43"/>
  <c r="AG15" i="43" s="1"/>
  <c r="Y15" i="43"/>
  <c r="V15" i="43"/>
  <c r="T15" i="43"/>
  <c r="AH15" i="43" s="1"/>
  <c r="AI15" i="43" s="1"/>
  <c r="AM14" i="43"/>
  <c r="AK14" i="43"/>
  <c r="AG14" i="43"/>
  <c r="AF14" i="43"/>
  <c r="Y14" i="43"/>
  <c r="V14" i="43"/>
  <c r="T14" i="43"/>
  <c r="AE14" i="43" s="1"/>
  <c r="AM13" i="43"/>
  <c r="AK13" i="43"/>
  <c r="AF13" i="43"/>
  <c r="AG13" i="43" s="1"/>
  <c r="AE13" i="43"/>
  <c r="AD13" i="43"/>
  <c r="Y13" i="43"/>
  <c r="V13" i="43"/>
  <c r="T13" i="43"/>
  <c r="AH13" i="43" s="1"/>
  <c r="AI13" i="43" s="1"/>
  <c r="AM12" i="43"/>
  <c r="AK12" i="43"/>
  <c r="AH12" i="43"/>
  <c r="AI12" i="43" s="1"/>
  <c r="AG12" i="43"/>
  <c r="AJ12" i="43" s="1"/>
  <c r="AF12" i="43"/>
  <c r="AE12" i="43"/>
  <c r="Y12" i="43"/>
  <c r="V12" i="43"/>
  <c r="T12" i="43"/>
  <c r="AD12" i="43" s="1"/>
  <c r="A12" i="43"/>
  <c r="AM11" i="43"/>
  <c r="AK11" i="43"/>
  <c r="AF11" i="43"/>
  <c r="AG11" i="43" s="1"/>
  <c r="AE11" i="43"/>
  <c r="AD11" i="43"/>
  <c r="Y11" i="43"/>
  <c r="V11" i="43"/>
  <c r="T11" i="43"/>
  <c r="AH11" i="43" s="1"/>
  <c r="AI11" i="43" s="1"/>
  <c r="AM10" i="43"/>
  <c r="AK10" i="43"/>
  <c r="AF10" i="43"/>
  <c r="AG10" i="43" s="1"/>
  <c r="Y10" i="43"/>
  <c r="V10" i="43"/>
  <c r="T10" i="43"/>
  <c r="AE10" i="43" s="1"/>
  <c r="A10" i="43"/>
  <c r="U24" i="43" s="1"/>
  <c r="AM9" i="43"/>
  <c r="AK9" i="43"/>
  <c r="AH9" i="43"/>
  <c r="AI9" i="43" s="1"/>
  <c r="AJ9" i="43" s="1"/>
  <c r="AG9" i="43"/>
  <c r="AF9" i="43"/>
  <c r="AD9" i="43"/>
  <c r="Y9" i="43"/>
  <c r="V9" i="43"/>
  <c r="T9" i="43"/>
  <c r="AE9" i="43" s="1"/>
  <c r="AM8" i="43"/>
  <c r="AK8" i="43"/>
  <c r="AF8" i="43"/>
  <c r="AG8" i="43" s="1"/>
  <c r="AD8" i="43"/>
  <c r="Y8" i="43"/>
  <c r="V8" i="43"/>
  <c r="T8" i="43"/>
  <c r="AH8" i="43" s="1"/>
  <c r="AI8" i="43" s="1"/>
  <c r="AK7" i="43"/>
  <c r="AF7" i="43"/>
  <c r="AG7" i="43" s="1"/>
  <c r="Y7" i="43"/>
  <c r="V7" i="43"/>
  <c r="T7" i="43"/>
  <c r="AH7" i="43" s="1"/>
  <c r="AI7" i="43" s="1"/>
  <c r="AM6" i="43"/>
  <c r="AK6" i="43"/>
  <c r="AH6" i="43"/>
  <c r="AI6" i="43" s="1"/>
  <c r="AF6" i="43"/>
  <c r="AG6" i="43" s="1"/>
  <c r="AD6" i="43"/>
  <c r="Y6" i="43"/>
  <c r="V6" i="43"/>
  <c r="T6" i="43"/>
  <c r="AK5" i="43"/>
  <c r="AH5" i="43"/>
  <c r="AI5" i="43" s="1"/>
  <c r="AF5" i="43"/>
  <c r="AG5" i="43" s="1"/>
  <c r="Y5" i="43"/>
  <c r="A14" i="43" s="1"/>
  <c r="K11" i="67" s="1"/>
  <c r="V5" i="43"/>
  <c r="T5" i="43"/>
  <c r="AD5" i="43" s="1"/>
  <c r="F1" i="43"/>
  <c r="AM24" i="42"/>
  <c r="AL24" i="42"/>
  <c r="AK24" i="42"/>
  <c r="AI24" i="42"/>
  <c r="AH24" i="42"/>
  <c r="AG24" i="42"/>
  <c r="AJ24" i="42" s="1"/>
  <c r="AF24" i="42"/>
  <c r="AE24" i="42"/>
  <c r="AD24" i="42"/>
  <c r="Y24" i="42"/>
  <c r="W24" i="42"/>
  <c r="V24" i="42"/>
  <c r="U24" i="42"/>
  <c r="T24" i="42"/>
  <c r="AM23" i="42"/>
  <c r="AK23" i="42"/>
  <c r="AH23" i="42"/>
  <c r="AI23" i="42" s="1"/>
  <c r="AG23" i="42"/>
  <c r="AF23" i="42"/>
  <c r="AE23" i="42"/>
  <c r="AD23" i="42"/>
  <c r="Y23" i="42"/>
  <c r="W23" i="42"/>
  <c r="V23" i="42"/>
  <c r="U23" i="42"/>
  <c r="T23" i="42"/>
  <c r="AM22" i="42"/>
  <c r="AK22" i="42"/>
  <c r="AI22" i="42"/>
  <c r="AH22" i="42"/>
  <c r="AF22" i="42"/>
  <c r="AG22" i="42" s="1"/>
  <c r="AE22" i="42"/>
  <c r="AD22" i="42"/>
  <c r="Y22" i="42"/>
  <c r="W22" i="42"/>
  <c r="V22" i="42"/>
  <c r="U22" i="42"/>
  <c r="T22" i="42"/>
  <c r="AM21" i="42"/>
  <c r="AK21" i="42"/>
  <c r="AJ21" i="42"/>
  <c r="AI21" i="42"/>
  <c r="AH21" i="42"/>
  <c r="AG21" i="42"/>
  <c r="AL21" i="42" s="1"/>
  <c r="AF21" i="42"/>
  <c r="AE21" i="42"/>
  <c r="AD21" i="42"/>
  <c r="Y21" i="42"/>
  <c r="W21" i="42"/>
  <c r="V21" i="42"/>
  <c r="U21" i="42"/>
  <c r="T21" i="42"/>
  <c r="AM20" i="42"/>
  <c r="AK20" i="42"/>
  <c r="AH20" i="42"/>
  <c r="AI20" i="42" s="1"/>
  <c r="AF20" i="42"/>
  <c r="AG20" i="42" s="1"/>
  <c r="AE20" i="42"/>
  <c r="AD20" i="42"/>
  <c r="Y20" i="42"/>
  <c r="W20" i="42"/>
  <c r="V20" i="42"/>
  <c r="U20" i="42"/>
  <c r="T20" i="42"/>
  <c r="AM19" i="42"/>
  <c r="AK19" i="42"/>
  <c r="AI19" i="42"/>
  <c r="AL19" i="42" s="1"/>
  <c r="AH19" i="42"/>
  <c r="AG19" i="42"/>
  <c r="AF19" i="42"/>
  <c r="AE19" i="42"/>
  <c r="AD19" i="42"/>
  <c r="Y19" i="42"/>
  <c r="W19" i="42"/>
  <c r="V19" i="42"/>
  <c r="U19" i="42"/>
  <c r="T19" i="42"/>
  <c r="AM18" i="42"/>
  <c r="AK18" i="42"/>
  <c r="AH18" i="42"/>
  <c r="AI18" i="42" s="1"/>
  <c r="AG18" i="42"/>
  <c r="AF18" i="42"/>
  <c r="AE18" i="42"/>
  <c r="AD18" i="42"/>
  <c r="Y18" i="42"/>
  <c r="W18" i="42"/>
  <c r="V18" i="42"/>
  <c r="U18" i="42"/>
  <c r="T18" i="42"/>
  <c r="AM17" i="42"/>
  <c r="AK17" i="42"/>
  <c r="AJ17" i="42"/>
  <c r="AI17" i="42"/>
  <c r="AH17" i="42"/>
  <c r="AG17" i="42"/>
  <c r="AL17" i="42" s="1"/>
  <c r="AF17" i="42"/>
  <c r="AE17" i="42"/>
  <c r="AD17" i="42"/>
  <c r="Y17" i="42"/>
  <c r="W17" i="42"/>
  <c r="V17" i="42"/>
  <c r="U17" i="42"/>
  <c r="T17" i="42"/>
  <c r="AM16" i="42"/>
  <c r="AK16" i="42"/>
  <c r="AH16" i="42"/>
  <c r="AI16" i="42" s="1"/>
  <c r="AF16" i="42"/>
  <c r="AG16" i="42" s="1"/>
  <c r="AE16" i="42"/>
  <c r="AD16" i="42"/>
  <c r="Y16" i="42"/>
  <c r="W16" i="42"/>
  <c r="V16" i="42"/>
  <c r="U16" i="42"/>
  <c r="T16" i="42"/>
  <c r="A16" i="42"/>
  <c r="AM15" i="42"/>
  <c r="AK15" i="42"/>
  <c r="AI15" i="42"/>
  <c r="AH15" i="42"/>
  <c r="AF15" i="42"/>
  <c r="AG15" i="42" s="1"/>
  <c r="AE15" i="42"/>
  <c r="AD15" i="42"/>
  <c r="Y15" i="42"/>
  <c r="W15" i="42"/>
  <c r="V15" i="42"/>
  <c r="U15" i="42"/>
  <c r="T15" i="42"/>
  <c r="AM14" i="42"/>
  <c r="AK14" i="42"/>
  <c r="AH14" i="42"/>
  <c r="AI14" i="42" s="1"/>
  <c r="AG14" i="42"/>
  <c r="AF14" i="42"/>
  <c r="AE14" i="42"/>
  <c r="AD14" i="42"/>
  <c r="Y14" i="42"/>
  <c r="W14" i="42"/>
  <c r="V14" i="42"/>
  <c r="U14" i="42"/>
  <c r="T14" i="42"/>
  <c r="A14" i="42"/>
  <c r="AM13" i="42"/>
  <c r="AL13" i="42"/>
  <c r="AK13" i="42"/>
  <c r="AI13" i="42"/>
  <c r="AH13" i="42"/>
  <c r="AG13" i="42"/>
  <c r="AJ13" i="42" s="1"/>
  <c r="AF13" i="42"/>
  <c r="AE13" i="42"/>
  <c r="AD13" i="42"/>
  <c r="Y13" i="42"/>
  <c r="W13" i="42"/>
  <c r="V13" i="42"/>
  <c r="U13" i="42"/>
  <c r="T13" i="42"/>
  <c r="AM12" i="42"/>
  <c r="AK12" i="42"/>
  <c r="AH12" i="42"/>
  <c r="AI12" i="42" s="1"/>
  <c r="AJ12" i="42" s="1"/>
  <c r="AG12" i="42"/>
  <c r="AL12" i="42" s="1"/>
  <c r="AF12" i="42"/>
  <c r="AE12" i="42"/>
  <c r="AD12" i="42"/>
  <c r="Y12" i="42"/>
  <c r="W12" i="42"/>
  <c r="V12" i="42"/>
  <c r="U12" i="42"/>
  <c r="T12" i="42"/>
  <c r="A12" i="42"/>
  <c r="AM11" i="42"/>
  <c r="AK11" i="42"/>
  <c r="AH11" i="42"/>
  <c r="AI11" i="42" s="1"/>
  <c r="AG11" i="42"/>
  <c r="AF11" i="42"/>
  <c r="AE11" i="42"/>
  <c r="AD11" i="42"/>
  <c r="Y11" i="42"/>
  <c r="W11" i="42"/>
  <c r="V11" i="42"/>
  <c r="U11" i="42"/>
  <c r="T11" i="42"/>
  <c r="AM10" i="42"/>
  <c r="AK10" i="42"/>
  <c r="AI10" i="42"/>
  <c r="AH10" i="42"/>
  <c r="AF10" i="42"/>
  <c r="AG10" i="42" s="1"/>
  <c r="AL10" i="42" s="1"/>
  <c r="AE10" i="42"/>
  <c r="AD10" i="42"/>
  <c r="Y10" i="42"/>
  <c r="W10" i="42"/>
  <c r="V10" i="42"/>
  <c r="U10" i="42"/>
  <c r="T10" i="42"/>
  <c r="A10" i="42"/>
  <c r="AM9" i="42"/>
  <c r="AK9" i="42"/>
  <c r="AI9" i="42"/>
  <c r="AH9" i="42"/>
  <c r="AG9" i="42"/>
  <c r="AL9" i="42" s="1"/>
  <c r="AF9" i="42"/>
  <c r="AE9" i="42"/>
  <c r="AD9" i="42"/>
  <c r="Y9" i="42"/>
  <c r="W9" i="42"/>
  <c r="V9" i="42"/>
  <c r="U9" i="42"/>
  <c r="T9" i="42"/>
  <c r="AM8" i="42"/>
  <c r="AK8" i="42"/>
  <c r="AI8" i="42"/>
  <c r="AH8" i="42"/>
  <c r="AF8" i="42"/>
  <c r="AG8" i="42" s="1"/>
  <c r="AD8" i="42"/>
  <c r="Y8" i="42"/>
  <c r="W8" i="42"/>
  <c r="V8" i="42"/>
  <c r="U8" i="42"/>
  <c r="T8" i="42"/>
  <c r="A8" i="42"/>
  <c r="X12" i="42" s="1"/>
  <c r="AM7" i="42"/>
  <c r="AK7" i="42"/>
  <c r="AI7" i="42"/>
  <c r="AH7" i="42"/>
  <c r="AF7" i="42"/>
  <c r="AG7" i="42" s="1"/>
  <c r="AD7" i="42"/>
  <c r="Y7" i="42"/>
  <c r="W7" i="42"/>
  <c r="V7" i="42"/>
  <c r="U7" i="42"/>
  <c r="T7" i="42"/>
  <c r="AM6" i="42"/>
  <c r="AK6" i="42"/>
  <c r="AH6" i="42"/>
  <c r="AI6" i="42" s="1"/>
  <c r="AF6" i="42"/>
  <c r="AG6" i="42" s="1"/>
  <c r="AD6" i="42"/>
  <c r="AN6" i="42" s="1"/>
  <c r="Y6" i="42"/>
  <c r="W6" i="42"/>
  <c r="V6" i="42"/>
  <c r="U6" i="42"/>
  <c r="T6" i="42"/>
  <c r="A6" i="42"/>
  <c r="AM5" i="42"/>
  <c r="AK5" i="42"/>
  <c r="AI5" i="42"/>
  <c r="AH5" i="42"/>
  <c r="AG5" i="42"/>
  <c r="AL5" i="42" s="1"/>
  <c r="AF5" i="42"/>
  <c r="AD5" i="42"/>
  <c r="Y5" i="42"/>
  <c r="W5" i="42"/>
  <c r="V5" i="42"/>
  <c r="U5" i="42"/>
  <c r="T5" i="42"/>
  <c r="F1" i="42"/>
  <c r="AM24" i="41"/>
  <c r="AK24" i="41"/>
  <c r="AI24" i="41"/>
  <c r="AH24" i="41"/>
  <c r="AF24" i="41"/>
  <c r="AG24" i="41" s="1"/>
  <c r="AE24" i="41"/>
  <c r="AD24" i="41"/>
  <c r="Y24" i="41"/>
  <c r="W24" i="41"/>
  <c r="V24" i="41"/>
  <c r="U24" i="41"/>
  <c r="T24" i="41"/>
  <c r="AM23" i="41"/>
  <c r="AK23" i="41"/>
  <c r="AH23" i="41"/>
  <c r="AI23" i="41" s="1"/>
  <c r="AG23" i="41"/>
  <c r="AL23" i="41" s="1"/>
  <c r="AF23" i="41"/>
  <c r="AE23" i="41"/>
  <c r="AD23" i="41"/>
  <c r="Y23" i="41"/>
  <c r="W23" i="41"/>
  <c r="V23" i="41"/>
  <c r="U23" i="41"/>
  <c r="T23" i="41"/>
  <c r="AM22" i="41"/>
  <c r="AK22" i="41"/>
  <c r="AH22" i="41"/>
  <c r="AI22" i="41" s="1"/>
  <c r="AF22" i="41"/>
  <c r="AG22" i="41" s="1"/>
  <c r="AE22" i="41"/>
  <c r="AD22" i="41"/>
  <c r="Y22" i="41"/>
  <c r="W22" i="41"/>
  <c r="V22" i="41"/>
  <c r="U22" i="41"/>
  <c r="T22" i="41"/>
  <c r="AM21" i="41"/>
  <c r="AK21" i="41"/>
  <c r="AI21" i="41"/>
  <c r="AH21" i="41"/>
  <c r="AG21" i="41"/>
  <c r="AL21" i="41" s="1"/>
  <c r="AF21" i="41"/>
  <c r="AE21" i="41"/>
  <c r="AD21" i="41"/>
  <c r="Y21" i="41"/>
  <c r="W21" i="41"/>
  <c r="V21" i="41"/>
  <c r="U21" i="41"/>
  <c r="T21" i="41"/>
  <c r="AM20" i="41"/>
  <c r="AK20" i="41"/>
  <c r="AI20" i="41"/>
  <c r="AH20" i="41"/>
  <c r="AF20" i="41"/>
  <c r="AG20" i="41" s="1"/>
  <c r="AE20" i="41"/>
  <c r="AD20" i="41"/>
  <c r="Y20" i="41"/>
  <c r="W20" i="41"/>
  <c r="V20" i="41"/>
  <c r="U20" i="41"/>
  <c r="T20" i="41"/>
  <c r="AM19" i="41"/>
  <c r="AK19" i="41"/>
  <c r="AH19" i="41"/>
  <c r="AI19" i="41" s="1"/>
  <c r="AG19" i="41"/>
  <c r="AL19" i="41" s="1"/>
  <c r="AF19" i="41"/>
  <c r="AE19" i="41"/>
  <c r="AD19" i="41"/>
  <c r="Y19" i="41"/>
  <c r="W19" i="41"/>
  <c r="V19" i="41"/>
  <c r="U19" i="41"/>
  <c r="T19" i="41"/>
  <c r="AM18" i="41"/>
  <c r="AK18" i="41"/>
  <c r="AH18" i="41"/>
  <c r="AI18" i="41" s="1"/>
  <c r="AF18" i="41"/>
  <c r="AG18" i="41" s="1"/>
  <c r="AE18" i="41"/>
  <c r="AD18" i="41"/>
  <c r="Y18" i="41"/>
  <c r="W18" i="41"/>
  <c r="V18" i="41"/>
  <c r="U18" i="41"/>
  <c r="T18" i="41"/>
  <c r="AM17" i="41"/>
  <c r="AK17" i="41"/>
  <c r="AI17" i="41"/>
  <c r="AH17" i="41"/>
  <c r="AG17" i="41"/>
  <c r="AL17" i="41" s="1"/>
  <c r="AF17" i="41"/>
  <c r="AE17" i="41"/>
  <c r="AD17" i="41"/>
  <c r="Y17" i="41"/>
  <c r="W17" i="41"/>
  <c r="V17" i="41"/>
  <c r="U17" i="41"/>
  <c r="T17" i="41"/>
  <c r="AM16" i="41"/>
  <c r="AK16" i="41"/>
  <c r="AI16" i="41"/>
  <c r="AH16" i="41"/>
  <c r="AF16" i="41"/>
  <c r="AG16" i="41" s="1"/>
  <c r="AE16" i="41"/>
  <c r="AD16" i="41"/>
  <c r="Y16" i="41"/>
  <c r="W16" i="41"/>
  <c r="V16" i="41"/>
  <c r="U16" i="41"/>
  <c r="T16" i="41"/>
  <c r="A16" i="41"/>
  <c r="AM15" i="41"/>
  <c r="AK15" i="41"/>
  <c r="AI15" i="41"/>
  <c r="AH15" i="41"/>
  <c r="AF15" i="41"/>
  <c r="AG15" i="41" s="1"/>
  <c r="AE15" i="41"/>
  <c r="AD15" i="41"/>
  <c r="Y15" i="41"/>
  <c r="W15" i="41"/>
  <c r="V15" i="41"/>
  <c r="U15" i="41"/>
  <c r="T15" i="41"/>
  <c r="AM14" i="41"/>
  <c r="AL14" i="41"/>
  <c r="AK14" i="41"/>
  <c r="AI14" i="41"/>
  <c r="AH14" i="41"/>
  <c r="AG14" i="41"/>
  <c r="AJ14" i="41" s="1"/>
  <c r="AF14" i="41"/>
  <c r="AE14" i="41"/>
  <c r="AD14" i="41"/>
  <c r="Y14" i="41"/>
  <c r="W14" i="41"/>
  <c r="V14" i="41"/>
  <c r="U14" i="41"/>
  <c r="T14" i="41"/>
  <c r="A14" i="41"/>
  <c r="AM13" i="41"/>
  <c r="AK13" i="41"/>
  <c r="AI13" i="41"/>
  <c r="AH13" i="41"/>
  <c r="AF13" i="41"/>
  <c r="AG13" i="41" s="1"/>
  <c r="AE13" i="41"/>
  <c r="AD13" i="41"/>
  <c r="Y13" i="41"/>
  <c r="W13" i="41"/>
  <c r="V13" i="41"/>
  <c r="U13" i="41"/>
  <c r="T13" i="41"/>
  <c r="AM12" i="41"/>
  <c r="AK12" i="41"/>
  <c r="AH12" i="41"/>
  <c r="AI12" i="41" s="1"/>
  <c r="AG12" i="41"/>
  <c r="AF12" i="41"/>
  <c r="AE12" i="41"/>
  <c r="AD12" i="41"/>
  <c r="Y12" i="41"/>
  <c r="W12" i="41"/>
  <c r="V12" i="41"/>
  <c r="U12" i="41"/>
  <c r="T12" i="41"/>
  <c r="A12" i="41"/>
  <c r="AM11" i="41"/>
  <c r="AL11" i="41"/>
  <c r="AK11" i="41"/>
  <c r="AI11" i="41"/>
  <c r="AH11" i="41"/>
  <c r="AG11" i="41"/>
  <c r="AJ11" i="41" s="1"/>
  <c r="AF11" i="41"/>
  <c r="AE11" i="41"/>
  <c r="AD11" i="41"/>
  <c r="Y11" i="41"/>
  <c r="W11" i="41"/>
  <c r="V11" i="41"/>
  <c r="U11" i="41"/>
  <c r="T11" i="41"/>
  <c r="AM10" i="41"/>
  <c r="AK10" i="41"/>
  <c r="AH10" i="41"/>
  <c r="AI10" i="41" s="1"/>
  <c r="AG10" i="41"/>
  <c r="AF10" i="41"/>
  <c r="AE10" i="41"/>
  <c r="AD10" i="41"/>
  <c r="Y10" i="41"/>
  <c r="W10" i="41"/>
  <c r="V10" i="41"/>
  <c r="U10" i="41"/>
  <c r="T10" i="41"/>
  <c r="A10" i="41"/>
  <c r="AM9" i="41"/>
  <c r="AK9" i="41"/>
  <c r="AH9" i="41"/>
  <c r="AI9" i="41" s="1"/>
  <c r="AG9" i="41"/>
  <c r="AF9" i="41"/>
  <c r="AE9" i="41"/>
  <c r="AD9" i="41"/>
  <c r="Y9" i="41"/>
  <c r="W9" i="41"/>
  <c r="V9" i="41"/>
  <c r="U9" i="41"/>
  <c r="T9" i="41"/>
  <c r="AM8" i="41"/>
  <c r="AK8" i="41"/>
  <c r="AJ8" i="41"/>
  <c r="AI8" i="41"/>
  <c r="AH8" i="41"/>
  <c r="AG8" i="41"/>
  <c r="AL8" i="41" s="1"/>
  <c r="AF8" i="41"/>
  <c r="AD8" i="41"/>
  <c r="AN8" i="41" s="1"/>
  <c r="Y8" i="41"/>
  <c r="W8" i="41"/>
  <c r="V8" i="41"/>
  <c r="U8" i="41"/>
  <c r="T8" i="41"/>
  <c r="AM7" i="41"/>
  <c r="AL7" i="41"/>
  <c r="AK7" i="41"/>
  <c r="AI7" i="41"/>
  <c r="AH7" i="41"/>
  <c r="AG7" i="41"/>
  <c r="AJ7" i="41" s="1"/>
  <c r="AF7" i="41"/>
  <c r="AD7" i="41"/>
  <c r="AN7" i="41" s="1"/>
  <c r="Y7" i="41"/>
  <c r="W7" i="41"/>
  <c r="V7" i="41"/>
  <c r="U7" i="41"/>
  <c r="T7" i="41"/>
  <c r="AM6" i="41"/>
  <c r="AK6" i="41"/>
  <c r="AH6" i="41"/>
  <c r="AI6" i="41" s="1"/>
  <c r="AG6" i="41"/>
  <c r="AL6" i="41" s="1"/>
  <c r="AF6" i="41"/>
  <c r="AD6" i="41"/>
  <c r="Y6" i="41"/>
  <c r="W6" i="41"/>
  <c r="V6" i="41"/>
  <c r="U6" i="41"/>
  <c r="T6" i="41"/>
  <c r="A6" i="41"/>
  <c r="AM5" i="41"/>
  <c r="AK5" i="41"/>
  <c r="AI5" i="41"/>
  <c r="AH5" i="41"/>
  <c r="AF5" i="41"/>
  <c r="AG5" i="41" s="1"/>
  <c r="AD5" i="41"/>
  <c r="AN5" i="41" s="1"/>
  <c r="Y5" i="41"/>
  <c r="W5" i="41"/>
  <c r="V5" i="41"/>
  <c r="U5" i="41"/>
  <c r="T5" i="41"/>
  <c r="F1" i="41"/>
  <c r="AM24" i="40"/>
  <c r="AK24" i="40"/>
  <c r="AF24" i="40"/>
  <c r="AG24" i="40" s="1"/>
  <c r="Y24" i="40"/>
  <c r="V24" i="40"/>
  <c r="T24" i="40"/>
  <c r="AH24" i="40" s="1"/>
  <c r="AI24" i="40" s="1"/>
  <c r="AM23" i="40"/>
  <c r="AK23" i="40"/>
  <c r="AF23" i="40"/>
  <c r="AG23" i="40" s="1"/>
  <c r="Y23" i="40"/>
  <c r="V23" i="40"/>
  <c r="T23" i="40"/>
  <c r="AH23" i="40" s="1"/>
  <c r="AI23" i="40" s="1"/>
  <c r="AM22" i="40"/>
  <c r="AK22" i="40"/>
  <c r="AF22" i="40"/>
  <c r="AG22" i="40" s="1"/>
  <c r="Y22" i="40"/>
  <c r="V22" i="40"/>
  <c r="T22" i="40"/>
  <c r="AH22" i="40" s="1"/>
  <c r="AI22" i="40" s="1"/>
  <c r="AM21" i="40"/>
  <c r="AK21" i="40"/>
  <c r="AF21" i="40"/>
  <c r="AG21" i="40" s="1"/>
  <c r="Y21" i="40"/>
  <c r="V21" i="40"/>
  <c r="T21" i="40"/>
  <c r="AE21" i="40" s="1"/>
  <c r="AM20" i="40"/>
  <c r="AK20" i="40"/>
  <c r="AF20" i="40"/>
  <c r="AG20" i="40" s="1"/>
  <c r="Y20" i="40"/>
  <c r="V20" i="40"/>
  <c r="T20" i="40"/>
  <c r="AH20" i="40" s="1"/>
  <c r="AI20" i="40" s="1"/>
  <c r="AM19" i="40"/>
  <c r="AK19" i="40"/>
  <c r="AF19" i="40"/>
  <c r="AG19" i="40" s="1"/>
  <c r="Y19" i="40"/>
  <c r="V19" i="40"/>
  <c r="T19" i="40"/>
  <c r="AH19" i="40" s="1"/>
  <c r="AI19" i="40" s="1"/>
  <c r="AM18" i="40"/>
  <c r="AK18" i="40"/>
  <c r="AF18" i="40"/>
  <c r="AG18" i="40" s="1"/>
  <c r="Y18" i="40"/>
  <c r="V18" i="40"/>
  <c r="T18" i="40"/>
  <c r="AH18" i="40" s="1"/>
  <c r="AI18" i="40" s="1"/>
  <c r="AM17" i="40"/>
  <c r="AK17" i="40"/>
  <c r="AF17" i="40"/>
  <c r="AG17" i="40" s="1"/>
  <c r="Y17" i="40"/>
  <c r="V17" i="40"/>
  <c r="T17" i="40"/>
  <c r="AE17" i="40" s="1"/>
  <c r="AM16" i="40"/>
  <c r="AK16" i="40"/>
  <c r="AF16" i="40"/>
  <c r="AG16" i="40" s="1"/>
  <c r="Y16" i="40"/>
  <c r="V16" i="40"/>
  <c r="T16" i="40"/>
  <c r="AH16" i="40" s="1"/>
  <c r="AI16" i="40" s="1"/>
  <c r="AM15" i="40"/>
  <c r="AK15" i="40"/>
  <c r="AF15" i="40"/>
  <c r="AG15" i="40" s="1"/>
  <c r="Y15" i="40"/>
  <c r="V15" i="40"/>
  <c r="T15" i="40"/>
  <c r="AH15" i="40" s="1"/>
  <c r="AI15" i="40" s="1"/>
  <c r="AM14" i="40"/>
  <c r="AK14" i="40"/>
  <c r="AF14" i="40"/>
  <c r="AG14" i="40" s="1"/>
  <c r="Y14" i="40"/>
  <c r="V14" i="40"/>
  <c r="T14" i="40"/>
  <c r="AH14" i="40" s="1"/>
  <c r="AI14" i="40" s="1"/>
  <c r="AM13" i="40"/>
  <c r="AK13" i="40"/>
  <c r="AF13" i="40"/>
  <c r="AG13" i="40" s="1"/>
  <c r="Y13" i="40"/>
  <c r="V13" i="40"/>
  <c r="T13" i="40"/>
  <c r="AH13" i="40" s="1"/>
  <c r="AI13" i="40" s="1"/>
  <c r="AM12" i="40"/>
  <c r="AK12" i="40"/>
  <c r="AF12" i="40"/>
  <c r="AG12" i="40" s="1"/>
  <c r="Y12" i="40"/>
  <c r="V12" i="40"/>
  <c r="T12" i="40"/>
  <c r="AE12" i="40" s="1"/>
  <c r="A12" i="40"/>
  <c r="AM11" i="40"/>
  <c r="AK11" i="40"/>
  <c r="AF11" i="40"/>
  <c r="AG11" i="40" s="1"/>
  <c r="Y11" i="40"/>
  <c r="V11" i="40"/>
  <c r="T11" i="40"/>
  <c r="AH11" i="40" s="1"/>
  <c r="AI11" i="40" s="1"/>
  <c r="AM10" i="40"/>
  <c r="AK10" i="40"/>
  <c r="AF10" i="40"/>
  <c r="AG10" i="40" s="1"/>
  <c r="Y10" i="40"/>
  <c r="V10" i="40"/>
  <c r="T10" i="40"/>
  <c r="AH10" i="40" s="1"/>
  <c r="AI10" i="40" s="1"/>
  <c r="A10" i="40"/>
  <c r="AM9" i="40"/>
  <c r="AK9" i="40"/>
  <c r="AF9" i="40"/>
  <c r="AG9" i="40" s="1"/>
  <c r="Y9" i="40"/>
  <c r="V9" i="40"/>
  <c r="T9" i="40"/>
  <c r="AE9" i="40" s="1"/>
  <c r="AM8" i="40"/>
  <c r="AK8" i="40"/>
  <c r="AF8" i="40"/>
  <c r="AG8" i="40" s="1"/>
  <c r="Y8" i="40"/>
  <c r="V8" i="40"/>
  <c r="T8" i="40"/>
  <c r="AH8" i="40" s="1"/>
  <c r="AI8" i="40" s="1"/>
  <c r="AM7" i="40"/>
  <c r="AK7" i="40"/>
  <c r="AF7" i="40"/>
  <c r="AG7" i="40" s="1"/>
  <c r="Y7" i="40"/>
  <c r="V7" i="40"/>
  <c r="T7" i="40"/>
  <c r="AH7" i="40" s="1"/>
  <c r="AI7" i="40" s="1"/>
  <c r="AM6" i="40"/>
  <c r="AK6" i="40"/>
  <c r="AF6" i="40"/>
  <c r="AG6" i="40" s="1"/>
  <c r="Y6" i="40"/>
  <c r="V6" i="40"/>
  <c r="T6" i="40"/>
  <c r="AH6" i="40" s="1"/>
  <c r="AI6" i="40" s="1"/>
  <c r="A6" i="40"/>
  <c r="AM5" i="40"/>
  <c r="AK5" i="40"/>
  <c r="AF5" i="40"/>
  <c r="AG5" i="40" s="1"/>
  <c r="Y5" i="40"/>
  <c r="V5" i="40"/>
  <c r="T5" i="40"/>
  <c r="AD5" i="40" s="1"/>
  <c r="F1" i="40"/>
  <c r="AM50" i="39"/>
  <c r="AK50" i="39"/>
  <c r="AH50" i="39"/>
  <c r="AI50" i="39" s="1"/>
  <c r="AG50" i="39"/>
  <c r="AF50" i="39"/>
  <c r="AE50" i="39"/>
  <c r="AD50" i="39"/>
  <c r="Y50" i="39"/>
  <c r="V50" i="39"/>
  <c r="T50" i="39"/>
  <c r="AM49" i="39"/>
  <c r="AK49" i="39"/>
  <c r="AI49" i="39"/>
  <c r="AH49" i="39"/>
  <c r="AG49" i="39"/>
  <c r="AL49" i="39" s="1"/>
  <c r="AF49" i="39"/>
  <c r="AE49" i="39"/>
  <c r="AD49" i="39"/>
  <c r="Y49" i="39"/>
  <c r="V49" i="39"/>
  <c r="T49" i="39"/>
  <c r="AM48" i="39"/>
  <c r="AK48" i="39"/>
  <c r="AI48" i="39"/>
  <c r="AH48" i="39"/>
  <c r="AF48" i="39"/>
  <c r="AG48" i="39" s="1"/>
  <c r="AE48" i="39"/>
  <c r="AD48" i="39"/>
  <c r="Y48" i="39"/>
  <c r="V48" i="39"/>
  <c r="T48" i="39"/>
  <c r="AM47" i="39"/>
  <c r="AK47" i="39"/>
  <c r="AI47" i="39"/>
  <c r="AH47" i="39"/>
  <c r="AF47" i="39"/>
  <c r="AG47" i="39" s="1"/>
  <c r="AE47" i="39"/>
  <c r="AD47" i="39"/>
  <c r="Y47" i="39"/>
  <c r="V47" i="39"/>
  <c r="T47" i="39"/>
  <c r="AM46" i="39"/>
  <c r="AK46" i="39"/>
  <c r="AH46" i="39"/>
  <c r="AI46" i="39" s="1"/>
  <c r="AG46" i="39"/>
  <c r="AF46" i="39"/>
  <c r="AE46" i="39"/>
  <c r="AD46" i="39"/>
  <c r="Y46" i="39"/>
  <c r="V46" i="39"/>
  <c r="T46" i="39"/>
  <c r="AM45" i="39"/>
  <c r="AK45" i="39"/>
  <c r="AH45" i="39"/>
  <c r="AI45" i="39" s="1"/>
  <c r="AG45" i="39"/>
  <c r="AF45" i="39"/>
  <c r="AE45" i="39"/>
  <c r="AD45" i="39"/>
  <c r="Y45" i="39"/>
  <c r="V45" i="39"/>
  <c r="T45" i="39"/>
  <c r="AM44" i="39"/>
  <c r="AK44" i="39"/>
  <c r="AI44" i="39"/>
  <c r="AH44" i="39"/>
  <c r="AF44" i="39"/>
  <c r="AG44" i="39" s="1"/>
  <c r="AE44" i="39"/>
  <c r="AD44" i="39"/>
  <c r="Y44" i="39"/>
  <c r="V44" i="39"/>
  <c r="T44" i="39"/>
  <c r="AM43" i="39"/>
  <c r="AK43" i="39"/>
  <c r="AJ43" i="39"/>
  <c r="AI43" i="39"/>
  <c r="AH43" i="39"/>
  <c r="AF43" i="39"/>
  <c r="AG43" i="39" s="1"/>
  <c r="AL43" i="39" s="1"/>
  <c r="AE43" i="39"/>
  <c r="AD43" i="39"/>
  <c r="Y43" i="39"/>
  <c r="V43" i="39"/>
  <c r="T43" i="39"/>
  <c r="AM42" i="39"/>
  <c r="AK42" i="39"/>
  <c r="AH42" i="39"/>
  <c r="AI42" i="39" s="1"/>
  <c r="AF42" i="39"/>
  <c r="AG42" i="39" s="1"/>
  <c r="AE42" i="39"/>
  <c r="AD42" i="39"/>
  <c r="AN42" i="39" s="1"/>
  <c r="Y42" i="39"/>
  <c r="V42" i="39"/>
  <c r="T42" i="39"/>
  <c r="AM41" i="39"/>
  <c r="AK41" i="39"/>
  <c r="AH41" i="39"/>
  <c r="AI41" i="39" s="1"/>
  <c r="AL41" i="39" s="1"/>
  <c r="AG41" i="39"/>
  <c r="AJ41" i="39" s="1"/>
  <c r="AF41" i="39"/>
  <c r="AE41" i="39"/>
  <c r="AD41" i="39"/>
  <c r="Y41" i="39"/>
  <c r="V41" i="39"/>
  <c r="T41" i="39"/>
  <c r="AM40" i="39"/>
  <c r="AK40" i="39"/>
  <c r="AH40" i="39"/>
  <c r="AI40" i="39" s="1"/>
  <c r="AF40" i="39"/>
  <c r="AG40" i="39" s="1"/>
  <c r="AE40" i="39"/>
  <c r="AD40" i="39"/>
  <c r="Y40" i="39"/>
  <c r="V40" i="39"/>
  <c r="T40" i="39"/>
  <c r="AM39" i="39"/>
  <c r="AK39" i="39"/>
  <c r="AI39" i="39"/>
  <c r="AH39" i="39"/>
  <c r="AG39" i="39"/>
  <c r="AL39" i="39" s="1"/>
  <c r="AF39" i="39"/>
  <c r="AE39" i="39"/>
  <c r="AD39" i="39"/>
  <c r="Y39" i="39"/>
  <c r="V39" i="39"/>
  <c r="T39" i="39"/>
  <c r="AM38" i="39"/>
  <c r="AK38" i="39"/>
  <c r="AH38" i="39"/>
  <c r="AI38" i="39" s="1"/>
  <c r="AG38" i="39"/>
  <c r="AF38" i="39"/>
  <c r="AE38" i="39"/>
  <c r="AD38" i="39"/>
  <c r="Y38" i="39"/>
  <c r="V38" i="39"/>
  <c r="T38" i="39"/>
  <c r="AM37" i="39"/>
  <c r="AK37" i="39"/>
  <c r="AI37" i="39"/>
  <c r="AH37" i="39"/>
  <c r="AG37" i="39"/>
  <c r="AL37" i="39" s="1"/>
  <c r="AF37" i="39"/>
  <c r="AE37" i="39"/>
  <c r="AD37" i="39"/>
  <c r="Y37" i="39"/>
  <c r="V37" i="39"/>
  <c r="T37" i="39"/>
  <c r="AM36" i="39"/>
  <c r="AK36" i="39"/>
  <c r="AI36" i="39"/>
  <c r="AH36" i="39"/>
  <c r="AF36" i="39"/>
  <c r="AG36" i="39" s="1"/>
  <c r="AE36" i="39"/>
  <c r="AD36" i="39"/>
  <c r="Y36" i="39"/>
  <c r="V36" i="39"/>
  <c r="T36" i="39"/>
  <c r="AM35" i="39"/>
  <c r="AK35" i="39"/>
  <c r="AI35" i="39"/>
  <c r="AH35" i="39"/>
  <c r="AF35" i="39"/>
  <c r="AG35" i="39" s="1"/>
  <c r="AE35" i="39"/>
  <c r="AD35" i="39"/>
  <c r="Y35" i="39"/>
  <c r="V35" i="39"/>
  <c r="T35" i="39"/>
  <c r="AM34" i="39"/>
  <c r="AK34" i="39"/>
  <c r="AH34" i="39"/>
  <c r="AI34" i="39" s="1"/>
  <c r="AG34" i="39"/>
  <c r="AF34" i="39"/>
  <c r="AE34" i="39"/>
  <c r="AD34" i="39"/>
  <c r="Y34" i="39"/>
  <c r="V34" i="39"/>
  <c r="T34" i="39"/>
  <c r="AM33" i="39"/>
  <c r="AK33" i="39"/>
  <c r="AH33" i="39"/>
  <c r="AI33" i="39" s="1"/>
  <c r="AG33" i="39"/>
  <c r="AL33" i="39" s="1"/>
  <c r="AF33" i="39"/>
  <c r="AE33" i="39"/>
  <c r="AD33" i="39"/>
  <c r="Y33" i="39"/>
  <c r="V33" i="39"/>
  <c r="T33" i="39"/>
  <c r="AM32" i="39"/>
  <c r="AK32" i="39"/>
  <c r="AI32" i="39"/>
  <c r="AH32" i="39"/>
  <c r="AF32" i="39"/>
  <c r="AG32" i="39" s="1"/>
  <c r="AE32" i="39"/>
  <c r="AD32" i="39"/>
  <c r="Y32" i="39"/>
  <c r="V32" i="39"/>
  <c r="T32" i="39"/>
  <c r="AM31" i="39"/>
  <c r="AK31" i="39"/>
  <c r="AJ31" i="39"/>
  <c r="AI31" i="39"/>
  <c r="AH31" i="39"/>
  <c r="AF31" i="39"/>
  <c r="AG31" i="39" s="1"/>
  <c r="AL31" i="39" s="1"/>
  <c r="AE31" i="39"/>
  <c r="AD31" i="39"/>
  <c r="Y31" i="39"/>
  <c r="V31" i="39"/>
  <c r="T31" i="39"/>
  <c r="AM30" i="39"/>
  <c r="AK30" i="39"/>
  <c r="AH30" i="39"/>
  <c r="AI30" i="39" s="1"/>
  <c r="AF30" i="39"/>
  <c r="AG30" i="39" s="1"/>
  <c r="AE30" i="39"/>
  <c r="AD30" i="39"/>
  <c r="Y30" i="39"/>
  <c r="V30" i="39"/>
  <c r="T30" i="39"/>
  <c r="AM29" i="39"/>
  <c r="AK29" i="39"/>
  <c r="AH29" i="39"/>
  <c r="AI29" i="39" s="1"/>
  <c r="AF29" i="39"/>
  <c r="AG29" i="39" s="1"/>
  <c r="AJ29" i="39" s="1"/>
  <c r="AE29" i="39"/>
  <c r="AD29" i="39"/>
  <c r="Y29" i="39"/>
  <c r="V29" i="39"/>
  <c r="T29" i="39"/>
  <c r="AM28" i="39"/>
  <c r="AK28" i="39"/>
  <c r="AH28" i="39"/>
  <c r="AI28" i="39" s="1"/>
  <c r="AF28" i="39"/>
  <c r="AG28" i="39" s="1"/>
  <c r="AE28" i="39"/>
  <c r="AD28" i="39"/>
  <c r="Y28" i="39"/>
  <c r="V28" i="39"/>
  <c r="T28" i="39"/>
  <c r="AM27" i="39"/>
  <c r="AK27" i="39"/>
  <c r="AH27" i="39"/>
  <c r="AI27" i="39" s="1"/>
  <c r="AG27" i="39"/>
  <c r="AF27" i="39"/>
  <c r="AE27" i="39"/>
  <c r="AD27" i="39"/>
  <c r="Y27" i="39"/>
  <c r="V27" i="39"/>
  <c r="T27" i="39"/>
  <c r="AM26" i="39"/>
  <c r="AK26" i="39"/>
  <c r="AH26" i="39"/>
  <c r="AI26" i="39" s="1"/>
  <c r="AG26" i="39"/>
  <c r="AF26" i="39"/>
  <c r="AE26" i="39"/>
  <c r="AD26" i="39"/>
  <c r="Y26" i="39"/>
  <c r="V26" i="39"/>
  <c r="T26" i="39"/>
  <c r="AM25" i="39"/>
  <c r="AK25" i="39"/>
  <c r="AI25" i="39"/>
  <c r="AH25" i="39"/>
  <c r="AG25" i="39"/>
  <c r="AL25" i="39" s="1"/>
  <c r="AF25" i="39"/>
  <c r="AE25" i="39"/>
  <c r="AD25" i="39"/>
  <c r="Y25" i="39"/>
  <c r="V25" i="39"/>
  <c r="T25" i="39"/>
  <c r="AM24" i="39"/>
  <c r="AK24" i="39"/>
  <c r="AH24" i="39"/>
  <c r="AI24" i="39" s="1"/>
  <c r="AF24" i="39"/>
  <c r="AG24" i="39" s="1"/>
  <c r="Y24" i="39"/>
  <c r="V24" i="39"/>
  <c r="T24" i="39"/>
  <c r="AE24" i="39" s="1"/>
  <c r="AM23" i="39"/>
  <c r="AK23" i="39"/>
  <c r="AH23" i="39"/>
  <c r="AI23" i="39" s="1"/>
  <c r="AF23" i="39"/>
  <c r="AG23" i="39" s="1"/>
  <c r="AE23" i="39"/>
  <c r="Y23" i="39"/>
  <c r="V23" i="39"/>
  <c r="T23" i="39"/>
  <c r="AD23" i="39" s="1"/>
  <c r="AM22" i="39"/>
  <c r="AK22" i="39"/>
  <c r="AH22" i="39"/>
  <c r="AI22" i="39" s="1"/>
  <c r="AG22" i="39"/>
  <c r="AF22" i="39"/>
  <c r="AE22" i="39"/>
  <c r="Y22" i="39"/>
  <c r="V22" i="39"/>
  <c r="T22" i="39"/>
  <c r="AD22" i="39" s="1"/>
  <c r="AM21" i="39"/>
  <c r="AK21" i="39"/>
  <c r="AG21" i="39"/>
  <c r="AF21" i="39"/>
  <c r="Y21" i="39"/>
  <c r="V21" i="39"/>
  <c r="T21" i="39"/>
  <c r="AE21" i="39" s="1"/>
  <c r="AM20" i="39"/>
  <c r="AK20" i="39"/>
  <c r="AH20" i="39"/>
  <c r="AI20" i="39" s="1"/>
  <c r="AL20" i="39" s="1"/>
  <c r="AG20" i="39"/>
  <c r="AF20" i="39"/>
  <c r="AE20" i="39"/>
  <c r="Y20" i="39"/>
  <c r="V20" i="39"/>
  <c r="T20" i="39"/>
  <c r="AD20" i="39" s="1"/>
  <c r="AM19" i="39"/>
  <c r="AK19" i="39"/>
  <c r="AF19" i="39"/>
  <c r="AG19" i="39" s="1"/>
  <c r="AD19" i="39"/>
  <c r="Y19" i="39"/>
  <c r="V19" i="39"/>
  <c r="T19" i="39"/>
  <c r="AE19" i="39" s="1"/>
  <c r="AM18" i="39"/>
  <c r="AK18" i="39"/>
  <c r="AF18" i="39"/>
  <c r="AG18" i="39" s="1"/>
  <c r="AE18" i="39"/>
  <c r="AD18" i="39"/>
  <c r="Y18" i="39"/>
  <c r="V18" i="39"/>
  <c r="T18" i="39"/>
  <c r="AH18" i="39" s="1"/>
  <c r="AI18" i="39" s="1"/>
  <c r="AM17" i="39"/>
  <c r="AK17" i="39"/>
  <c r="AH17" i="39"/>
  <c r="AI17" i="39" s="1"/>
  <c r="AJ17" i="39" s="1"/>
  <c r="AG17" i="39"/>
  <c r="AF17" i="39"/>
  <c r="Y17" i="39"/>
  <c r="V17" i="39"/>
  <c r="T17" i="39"/>
  <c r="AE17" i="39" s="1"/>
  <c r="AM16" i="39"/>
  <c r="AK16" i="39"/>
  <c r="AH16" i="39"/>
  <c r="AI16" i="39" s="1"/>
  <c r="AF16" i="39"/>
  <c r="AG16" i="39" s="1"/>
  <c r="AE16" i="39"/>
  <c r="AD16" i="39"/>
  <c r="Y16" i="39"/>
  <c r="V16" i="39"/>
  <c r="T16" i="39"/>
  <c r="AM15" i="39"/>
  <c r="AK15" i="39"/>
  <c r="AH15" i="39"/>
  <c r="AI15" i="39" s="1"/>
  <c r="AF15" i="39"/>
  <c r="AG15" i="39" s="1"/>
  <c r="AE15" i="39"/>
  <c r="AD15" i="39"/>
  <c r="Y15" i="39"/>
  <c r="V15" i="39"/>
  <c r="T15" i="39"/>
  <c r="AM14" i="39"/>
  <c r="AK14" i="39"/>
  <c r="AH14" i="39"/>
  <c r="AI14" i="39" s="1"/>
  <c r="AF14" i="39"/>
  <c r="AG14" i="39" s="1"/>
  <c r="AE14" i="39"/>
  <c r="Y14" i="39"/>
  <c r="V14" i="39"/>
  <c r="T14" i="39"/>
  <c r="AD14" i="39" s="1"/>
  <c r="AM13" i="39"/>
  <c r="AK13" i="39"/>
  <c r="AF13" i="39"/>
  <c r="AG13" i="39" s="1"/>
  <c r="AD13" i="39"/>
  <c r="Y13" i="39"/>
  <c r="V13" i="39"/>
  <c r="T13" i="39"/>
  <c r="AE13" i="39" s="1"/>
  <c r="AM12" i="39"/>
  <c r="AK12" i="39"/>
  <c r="AF12" i="39"/>
  <c r="AG12" i="39" s="1"/>
  <c r="Y12" i="39"/>
  <c r="V12" i="39"/>
  <c r="T12" i="39"/>
  <c r="AH12" i="39" s="1"/>
  <c r="AI12" i="39" s="1"/>
  <c r="A12" i="39"/>
  <c r="AM11" i="39"/>
  <c r="AK11" i="39"/>
  <c r="AF11" i="39"/>
  <c r="AG11" i="39" s="1"/>
  <c r="Y11" i="39"/>
  <c r="V11" i="39"/>
  <c r="T11" i="39"/>
  <c r="AH11" i="39" s="1"/>
  <c r="AI11" i="39" s="1"/>
  <c r="AM10" i="39"/>
  <c r="AK10" i="39"/>
  <c r="AF10" i="39"/>
  <c r="AG10" i="39" s="1"/>
  <c r="Y10" i="39"/>
  <c r="V10" i="39"/>
  <c r="T10" i="39"/>
  <c r="AH10" i="39" s="1"/>
  <c r="AI10" i="39" s="1"/>
  <c r="A10" i="39"/>
  <c r="W10" i="39" s="1"/>
  <c r="AM9" i="39"/>
  <c r="AK9" i="39"/>
  <c r="AF9" i="39"/>
  <c r="AG9" i="39" s="1"/>
  <c r="Y9" i="39"/>
  <c r="V9" i="39"/>
  <c r="T9" i="39"/>
  <c r="AE9" i="39" s="1"/>
  <c r="AM8" i="39"/>
  <c r="AK8" i="39"/>
  <c r="AF8" i="39"/>
  <c r="AG8" i="39" s="1"/>
  <c r="Y8" i="39"/>
  <c r="V8" i="39"/>
  <c r="T8" i="39"/>
  <c r="AH8" i="39" s="1"/>
  <c r="AI8" i="39" s="1"/>
  <c r="AM7" i="39"/>
  <c r="AK7" i="39"/>
  <c r="AF7" i="39"/>
  <c r="AG7" i="39" s="1"/>
  <c r="Y7" i="39"/>
  <c r="V7" i="39"/>
  <c r="T7" i="39"/>
  <c r="AD7" i="39" s="1"/>
  <c r="AM6" i="39"/>
  <c r="S8" i="67" s="1"/>
  <c r="AK6" i="39"/>
  <c r="AH6" i="39"/>
  <c r="AI6" i="39" s="1"/>
  <c r="AF6" i="39"/>
  <c r="AG6" i="39" s="1"/>
  <c r="AD6" i="39"/>
  <c r="Y6" i="39"/>
  <c r="V6" i="39"/>
  <c r="T6" i="39"/>
  <c r="A6" i="39"/>
  <c r="AM5" i="39"/>
  <c r="AK5" i="39"/>
  <c r="AF5" i="39"/>
  <c r="AG5" i="39" s="1"/>
  <c r="Y5" i="39"/>
  <c r="W5" i="39"/>
  <c r="V5" i="39"/>
  <c r="T5" i="39"/>
  <c r="AD5" i="39" s="1"/>
  <c r="F1" i="39"/>
  <c r="AM131" i="66"/>
  <c r="AK131" i="66"/>
  <c r="AI131" i="66"/>
  <c r="AH131" i="66"/>
  <c r="AF131" i="66"/>
  <c r="AG131" i="66" s="1"/>
  <c r="AE131" i="66"/>
  <c r="AD131" i="66"/>
  <c r="Y131" i="66"/>
  <c r="V131" i="66"/>
  <c r="T131" i="66"/>
  <c r="AM130" i="66"/>
  <c r="AK130" i="66"/>
  <c r="AH130" i="66"/>
  <c r="AI130" i="66" s="1"/>
  <c r="AF130" i="66"/>
  <c r="AG130" i="66" s="1"/>
  <c r="AE130" i="66"/>
  <c r="AD130" i="66"/>
  <c r="AN130" i="66" s="1"/>
  <c r="Y130" i="66"/>
  <c r="V130" i="66"/>
  <c r="T130" i="66"/>
  <c r="AM129" i="66"/>
  <c r="AL129" i="66"/>
  <c r="AK129" i="66"/>
  <c r="AI129" i="66"/>
  <c r="AH129" i="66"/>
  <c r="AG129" i="66"/>
  <c r="AJ129" i="66" s="1"/>
  <c r="AF129" i="66"/>
  <c r="AE129" i="66"/>
  <c r="AD129" i="66"/>
  <c r="Y129" i="66"/>
  <c r="V129" i="66"/>
  <c r="T129" i="66"/>
  <c r="AM128" i="66"/>
  <c r="AL128" i="66"/>
  <c r="AK128" i="66"/>
  <c r="AH128" i="66"/>
  <c r="AI128" i="66" s="1"/>
  <c r="AF128" i="66"/>
  <c r="AG128" i="66" s="1"/>
  <c r="AJ128" i="66" s="1"/>
  <c r="AE128" i="66"/>
  <c r="AD128" i="66"/>
  <c r="Y128" i="66"/>
  <c r="V128" i="66"/>
  <c r="T128" i="66"/>
  <c r="AM127" i="66"/>
  <c r="AK127" i="66"/>
  <c r="AI127" i="66"/>
  <c r="AH127" i="66"/>
  <c r="AG127" i="66"/>
  <c r="AL127" i="66" s="1"/>
  <c r="AF127" i="66"/>
  <c r="AE127" i="66"/>
  <c r="AD127" i="66"/>
  <c r="Y127" i="66"/>
  <c r="V127" i="66"/>
  <c r="T127" i="66"/>
  <c r="AM126" i="66"/>
  <c r="AK126" i="66"/>
  <c r="AH126" i="66"/>
  <c r="AI126" i="66" s="1"/>
  <c r="AG126" i="66"/>
  <c r="AL126" i="66" s="1"/>
  <c r="AF126" i="66"/>
  <c r="AE126" i="66"/>
  <c r="AD126" i="66"/>
  <c r="Y126" i="66"/>
  <c r="V126" i="66"/>
  <c r="T126" i="66"/>
  <c r="AM125" i="66"/>
  <c r="AK125" i="66"/>
  <c r="AI125" i="66"/>
  <c r="AH125" i="66"/>
  <c r="AG125" i="66"/>
  <c r="AL125" i="66" s="1"/>
  <c r="AF125" i="66"/>
  <c r="AE125" i="66"/>
  <c r="AD125" i="66"/>
  <c r="AN125" i="66" s="1"/>
  <c r="Y125" i="66"/>
  <c r="V125" i="66"/>
  <c r="T125" i="66"/>
  <c r="AM124" i="66"/>
  <c r="AK124" i="66"/>
  <c r="AI124" i="66"/>
  <c r="AH124" i="66"/>
  <c r="AF124" i="66"/>
  <c r="AG124" i="66" s="1"/>
  <c r="AE124" i="66"/>
  <c r="AD124" i="66"/>
  <c r="Y124" i="66"/>
  <c r="V124" i="66"/>
  <c r="T124" i="66"/>
  <c r="AM123" i="66"/>
  <c r="AK123" i="66"/>
  <c r="AI123" i="66"/>
  <c r="AH123" i="66"/>
  <c r="AF123" i="66"/>
  <c r="AG123" i="66" s="1"/>
  <c r="AE123" i="66"/>
  <c r="AD123" i="66"/>
  <c r="Y123" i="66"/>
  <c r="V123" i="66"/>
  <c r="T123" i="66"/>
  <c r="AM122" i="66"/>
  <c r="AK122" i="66"/>
  <c r="AH122" i="66"/>
  <c r="AI122" i="66" s="1"/>
  <c r="AG122" i="66"/>
  <c r="AF122" i="66"/>
  <c r="AE122" i="66"/>
  <c r="AD122" i="66"/>
  <c r="Y122" i="66"/>
  <c r="V122" i="66"/>
  <c r="T122" i="66"/>
  <c r="AM121" i="66"/>
  <c r="AK121" i="66"/>
  <c r="AI121" i="66"/>
  <c r="AL121" i="66" s="1"/>
  <c r="AH121" i="66"/>
  <c r="AG121" i="66"/>
  <c r="AJ121" i="66" s="1"/>
  <c r="AF121" i="66"/>
  <c r="AE121" i="66"/>
  <c r="AD121" i="66"/>
  <c r="Y121" i="66"/>
  <c r="V121" i="66"/>
  <c r="T121" i="66"/>
  <c r="AM120" i="66"/>
  <c r="AK120" i="66"/>
  <c r="AI120" i="66"/>
  <c r="AL120" i="66" s="1"/>
  <c r="AH120" i="66"/>
  <c r="AG120" i="66"/>
  <c r="AF120" i="66"/>
  <c r="AE120" i="66"/>
  <c r="AD120" i="66"/>
  <c r="Y120" i="66"/>
  <c r="V120" i="66"/>
  <c r="T120" i="66"/>
  <c r="AM119" i="66"/>
  <c r="AK119" i="66"/>
  <c r="AH119" i="66"/>
  <c r="AI119" i="66" s="1"/>
  <c r="AJ119" i="66" s="1"/>
  <c r="AF119" i="66"/>
  <c r="AG119" i="66" s="1"/>
  <c r="AE119" i="66"/>
  <c r="AD119" i="66"/>
  <c r="Y119" i="66"/>
  <c r="V119" i="66"/>
  <c r="T119" i="66"/>
  <c r="AM118" i="66"/>
  <c r="AL118" i="66"/>
  <c r="AK118" i="66"/>
  <c r="AI118" i="66"/>
  <c r="AJ118" i="66" s="1"/>
  <c r="AH118" i="66"/>
  <c r="AG118" i="66"/>
  <c r="AF118" i="66"/>
  <c r="AE118" i="66"/>
  <c r="AD118" i="66"/>
  <c r="Y118" i="66"/>
  <c r="V118" i="66"/>
  <c r="T118" i="66"/>
  <c r="AM117" i="66"/>
  <c r="AL117" i="66"/>
  <c r="AK117" i="66"/>
  <c r="AH117" i="66"/>
  <c r="AI117" i="66" s="1"/>
  <c r="AF117" i="66"/>
  <c r="AG117" i="66" s="1"/>
  <c r="AE117" i="66"/>
  <c r="AD117" i="66"/>
  <c r="Y117" i="66"/>
  <c r="V117" i="66"/>
  <c r="T117" i="66"/>
  <c r="AM116" i="66"/>
  <c r="AK116" i="66"/>
  <c r="AI116" i="66"/>
  <c r="AH116" i="66"/>
  <c r="AG116" i="66"/>
  <c r="AL116" i="66" s="1"/>
  <c r="AF116" i="66"/>
  <c r="AE116" i="66"/>
  <c r="AD116" i="66"/>
  <c r="Y116" i="66"/>
  <c r="V116" i="66"/>
  <c r="T116" i="66"/>
  <c r="AM115" i="66"/>
  <c r="AK115" i="66"/>
  <c r="AH115" i="66"/>
  <c r="AI115" i="66" s="1"/>
  <c r="AG115" i="66"/>
  <c r="AL115" i="66" s="1"/>
  <c r="AF115" i="66"/>
  <c r="AE115" i="66"/>
  <c r="AD115" i="66"/>
  <c r="Y115" i="66"/>
  <c r="V115" i="66"/>
  <c r="T115" i="66"/>
  <c r="AM114" i="66"/>
  <c r="AK114" i="66"/>
  <c r="AI114" i="66"/>
  <c r="AH114" i="66"/>
  <c r="AG114" i="66"/>
  <c r="AL114" i="66" s="1"/>
  <c r="AF114" i="66"/>
  <c r="AE114" i="66"/>
  <c r="AD114" i="66"/>
  <c r="Y114" i="66"/>
  <c r="V114" i="66"/>
  <c r="T114" i="66"/>
  <c r="AM113" i="66"/>
  <c r="AK113" i="66"/>
  <c r="AI113" i="66"/>
  <c r="AH113" i="66"/>
  <c r="AF113" i="66"/>
  <c r="AG113" i="66" s="1"/>
  <c r="AE113" i="66"/>
  <c r="AD113" i="66"/>
  <c r="Y113" i="66"/>
  <c r="V113" i="66"/>
  <c r="T113" i="66"/>
  <c r="AM112" i="66"/>
  <c r="AK112" i="66"/>
  <c r="AH112" i="66"/>
  <c r="AI112" i="66" s="1"/>
  <c r="AF112" i="66"/>
  <c r="AG112" i="66" s="1"/>
  <c r="AE112" i="66"/>
  <c r="AD112" i="66"/>
  <c r="Y112" i="66"/>
  <c r="V112" i="66"/>
  <c r="T112" i="66"/>
  <c r="AM111" i="66"/>
  <c r="AK111" i="66"/>
  <c r="AH111" i="66"/>
  <c r="AI111" i="66" s="1"/>
  <c r="AF111" i="66"/>
  <c r="AG111" i="66" s="1"/>
  <c r="AE111" i="66"/>
  <c r="AD111" i="66"/>
  <c r="Y111" i="66"/>
  <c r="V111" i="66"/>
  <c r="T111" i="66"/>
  <c r="AM110" i="66"/>
  <c r="AK110" i="66"/>
  <c r="AH110" i="66"/>
  <c r="AI110" i="66" s="1"/>
  <c r="AG110" i="66"/>
  <c r="AF110" i="66"/>
  <c r="AE110" i="66"/>
  <c r="AD110" i="66"/>
  <c r="Y110" i="66"/>
  <c r="V110" i="66"/>
  <c r="T110" i="66"/>
  <c r="AM109" i="66"/>
  <c r="AK109" i="66"/>
  <c r="AH109" i="66"/>
  <c r="AI109" i="66" s="1"/>
  <c r="AL109" i="66" s="1"/>
  <c r="AG109" i="66"/>
  <c r="AF109" i="66"/>
  <c r="AE109" i="66"/>
  <c r="AD109" i="66"/>
  <c r="Y109" i="66"/>
  <c r="V109" i="66"/>
  <c r="T109" i="66"/>
  <c r="AM108" i="66"/>
  <c r="AK108" i="66"/>
  <c r="AJ108" i="66"/>
  <c r="AI108" i="66"/>
  <c r="AL108" i="66" s="1"/>
  <c r="AH108" i="66"/>
  <c r="AG108" i="66"/>
  <c r="AF108" i="66"/>
  <c r="AE108" i="66"/>
  <c r="AD108" i="66"/>
  <c r="Y108" i="66"/>
  <c r="V108" i="66"/>
  <c r="T108" i="66"/>
  <c r="AM107" i="66"/>
  <c r="AK107" i="66"/>
  <c r="AI107" i="66"/>
  <c r="AH107" i="66"/>
  <c r="AF107" i="66"/>
  <c r="AG107" i="66" s="1"/>
  <c r="AL107" i="66" s="1"/>
  <c r="AE107" i="66"/>
  <c r="AD107" i="66"/>
  <c r="Y107" i="66"/>
  <c r="V107" i="66"/>
  <c r="T107" i="66"/>
  <c r="AM106" i="66"/>
  <c r="AL106" i="66"/>
  <c r="AK106" i="66"/>
  <c r="AJ106" i="66"/>
  <c r="AI106" i="66"/>
  <c r="AH106" i="66"/>
  <c r="AG106" i="66"/>
  <c r="AF106" i="66"/>
  <c r="AE106" i="66"/>
  <c r="AD106" i="66"/>
  <c r="AN106" i="66" s="1"/>
  <c r="Y106" i="66"/>
  <c r="V106" i="66"/>
  <c r="T106" i="66"/>
  <c r="AM105" i="66"/>
  <c r="AK105" i="66"/>
  <c r="AH105" i="66"/>
  <c r="AI105" i="66" s="1"/>
  <c r="AF105" i="66"/>
  <c r="AG105" i="66" s="1"/>
  <c r="AJ105" i="66" s="1"/>
  <c r="AE105" i="66"/>
  <c r="AD105" i="66"/>
  <c r="Y105" i="66"/>
  <c r="V105" i="66"/>
  <c r="T105" i="66"/>
  <c r="AM104" i="66"/>
  <c r="AK104" i="66"/>
  <c r="AH104" i="66"/>
  <c r="AI104" i="66" s="1"/>
  <c r="AG104" i="66"/>
  <c r="AL104" i="66" s="1"/>
  <c r="AF104" i="66"/>
  <c r="AE104" i="66"/>
  <c r="AD104" i="66"/>
  <c r="AN104" i="66" s="1"/>
  <c r="Y104" i="66"/>
  <c r="V104" i="66"/>
  <c r="T104" i="66"/>
  <c r="AM103" i="66"/>
  <c r="AK103" i="66"/>
  <c r="AI103" i="66"/>
  <c r="AH103" i="66"/>
  <c r="AF103" i="66"/>
  <c r="AG103" i="66" s="1"/>
  <c r="AE103" i="66"/>
  <c r="AD103" i="66"/>
  <c r="Y103" i="66"/>
  <c r="V103" i="66"/>
  <c r="T103" i="66"/>
  <c r="AM102" i="66"/>
  <c r="AK102" i="66"/>
  <c r="AJ102" i="66"/>
  <c r="AI102" i="66"/>
  <c r="AL102" i="66" s="1"/>
  <c r="AH102" i="66"/>
  <c r="AG102" i="66"/>
  <c r="AF102" i="66"/>
  <c r="AE102" i="66"/>
  <c r="AD102" i="66"/>
  <c r="Y102" i="66"/>
  <c r="V102" i="66"/>
  <c r="T102" i="66"/>
  <c r="AM101" i="66"/>
  <c r="AK101" i="66"/>
  <c r="AH101" i="66"/>
  <c r="AI101" i="66" s="1"/>
  <c r="AF101" i="66"/>
  <c r="AG101" i="66" s="1"/>
  <c r="AE101" i="66"/>
  <c r="AD101" i="66"/>
  <c r="Y101" i="66"/>
  <c r="V101" i="66"/>
  <c r="T101" i="66"/>
  <c r="AM100" i="66"/>
  <c r="AL100" i="66"/>
  <c r="AK100" i="66"/>
  <c r="AI100" i="66"/>
  <c r="AH100" i="66"/>
  <c r="AG100" i="66"/>
  <c r="AJ100" i="66" s="1"/>
  <c r="AF100" i="66"/>
  <c r="AE100" i="66"/>
  <c r="AD100" i="66"/>
  <c r="Y100" i="66"/>
  <c r="V100" i="66"/>
  <c r="T100" i="66"/>
  <c r="AM99" i="66"/>
  <c r="AK99" i="66"/>
  <c r="AH99" i="66"/>
  <c r="AI99" i="66" s="1"/>
  <c r="AG99" i="66"/>
  <c r="AF99" i="66"/>
  <c r="AE99" i="66"/>
  <c r="AD99" i="66"/>
  <c r="Y99" i="66"/>
  <c r="V99" i="66"/>
  <c r="T99" i="66"/>
  <c r="AM98" i="66"/>
  <c r="AK98" i="66"/>
  <c r="AH98" i="66"/>
  <c r="AI98" i="66" s="1"/>
  <c r="AG98" i="66"/>
  <c r="AF98" i="66"/>
  <c r="AE98" i="66"/>
  <c r="AD98" i="66"/>
  <c r="Y98" i="66"/>
  <c r="V98" i="66"/>
  <c r="T98" i="66"/>
  <c r="AM97" i="66"/>
  <c r="AK97" i="66"/>
  <c r="AI97" i="66"/>
  <c r="AL97" i="66" s="1"/>
  <c r="AH97" i="66"/>
  <c r="AG97" i="66"/>
  <c r="AF97" i="66"/>
  <c r="AE97" i="66"/>
  <c r="AD97" i="66"/>
  <c r="Y97" i="66"/>
  <c r="V97" i="66"/>
  <c r="T97" i="66"/>
  <c r="AM96" i="66"/>
  <c r="AK96" i="66"/>
  <c r="AI96" i="66"/>
  <c r="AH96" i="66"/>
  <c r="AF96" i="66"/>
  <c r="AG96" i="66" s="1"/>
  <c r="AJ96" i="66" s="1"/>
  <c r="AE96" i="66"/>
  <c r="AD96" i="66"/>
  <c r="Y96" i="66"/>
  <c r="V96" i="66"/>
  <c r="T96" i="66"/>
  <c r="AM95" i="66"/>
  <c r="AK95" i="66"/>
  <c r="AL95" i="66" s="1"/>
  <c r="AJ95" i="66"/>
  <c r="AI95" i="66"/>
  <c r="AH95" i="66"/>
  <c r="AG95" i="66"/>
  <c r="AF95" i="66"/>
  <c r="AE95" i="66"/>
  <c r="AD95" i="66"/>
  <c r="AN95" i="66" s="1"/>
  <c r="Y95" i="66"/>
  <c r="V95" i="66"/>
  <c r="T95" i="66"/>
  <c r="AM94" i="66"/>
  <c r="AK94" i="66"/>
  <c r="AH94" i="66"/>
  <c r="AI94" i="66" s="1"/>
  <c r="AF94" i="66"/>
  <c r="AG94" i="66" s="1"/>
  <c r="AJ94" i="66" s="1"/>
  <c r="AE94" i="66"/>
  <c r="AD94" i="66"/>
  <c r="Y94" i="66"/>
  <c r="V94" i="66"/>
  <c r="T94" i="66"/>
  <c r="AM93" i="66"/>
  <c r="AK93" i="66"/>
  <c r="AI93" i="66"/>
  <c r="AH93" i="66"/>
  <c r="AG93" i="66"/>
  <c r="AF93" i="66"/>
  <c r="AE93" i="66"/>
  <c r="AD93" i="66"/>
  <c r="Y93" i="66"/>
  <c r="V93" i="66"/>
  <c r="T93" i="66"/>
  <c r="AM92" i="66"/>
  <c r="AK92" i="66"/>
  <c r="AH92" i="66"/>
  <c r="AI92" i="66" s="1"/>
  <c r="AG92" i="66"/>
  <c r="AF92" i="66"/>
  <c r="AE92" i="66"/>
  <c r="AD92" i="66"/>
  <c r="Y92" i="66"/>
  <c r="V92" i="66"/>
  <c r="T92" i="66"/>
  <c r="AM91" i="66"/>
  <c r="AK91" i="66"/>
  <c r="AI91" i="66"/>
  <c r="AH91" i="66"/>
  <c r="AF91" i="66"/>
  <c r="AG91" i="66" s="1"/>
  <c r="AE91" i="66"/>
  <c r="AD91" i="66"/>
  <c r="Y91" i="66"/>
  <c r="V91" i="66"/>
  <c r="T91" i="66"/>
  <c r="AM90" i="66"/>
  <c r="AK90" i="66"/>
  <c r="AJ90" i="66"/>
  <c r="AI90" i="66"/>
  <c r="AL90" i="66" s="1"/>
  <c r="AH90" i="66"/>
  <c r="AG90" i="66"/>
  <c r="AF90" i="66"/>
  <c r="AE90" i="66"/>
  <c r="AD90" i="66"/>
  <c r="Y90" i="66"/>
  <c r="V90" i="66"/>
  <c r="T90" i="66"/>
  <c r="AM89" i="66"/>
  <c r="AK89" i="66"/>
  <c r="AH89" i="66"/>
  <c r="AI89" i="66" s="1"/>
  <c r="AF89" i="66"/>
  <c r="AG89" i="66" s="1"/>
  <c r="AE89" i="66"/>
  <c r="AD89" i="66"/>
  <c r="Y89" i="66"/>
  <c r="V89" i="66"/>
  <c r="T89" i="66"/>
  <c r="AM88" i="66"/>
  <c r="AK88" i="66"/>
  <c r="AI88" i="66"/>
  <c r="AH88" i="66"/>
  <c r="AF88" i="66"/>
  <c r="AG88" i="66" s="1"/>
  <c r="AE88" i="66"/>
  <c r="AD88" i="66"/>
  <c r="AN88" i="66" s="1"/>
  <c r="Y88" i="66"/>
  <c r="V88" i="66"/>
  <c r="T88" i="66"/>
  <c r="AM87" i="66"/>
  <c r="AL87" i="66"/>
  <c r="AK87" i="66"/>
  <c r="AH87" i="66"/>
  <c r="AI87" i="66" s="1"/>
  <c r="AG87" i="66"/>
  <c r="AF87" i="66"/>
  <c r="AE87" i="66"/>
  <c r="AD87" i="66"/>
  <c r="Y87" i="66"/>
  <c r="V87" i="66"/>
  <c r="T87" i="66"/>
  <c r="AM86" i="66"/>
  <c r="AK86" i="66"/>
  <c r="AH86" i="66"/>
  <c r="AI86" i="66" s="1"/>
  <c r="AG86" i="66"/>
  <c r="AF86" i="66"/>
  <c r="AE86" i="66"/>
  <c r="AD86" i="66"/>
  <c r="Y86" i="66"/>
  <c r="V86" i="66"/>
  <c r="T86" i="66"/>
  <c r="AM85" i="66"/>
  <c r="AK85" i="66"/>
  <c r="AI85" i="66"/>
  <c r="AL85" i="66" s="1"/>
  <c r="AH85" i="66"/>
  <c r="AG85" i="66"/>
  <c r="AF85" i="66"/>
  <c r="AE85" i="66"/>
  <c r="AD85" i="66"/>
  <c r="Y85" i="66"/>
  <c r="V85" i="66"/>
  <c r="T85" i="66"/>
  <c r="AM84" i="66"/>
  <c r="AK84" i="66"/>
  <c r="AI84" i="66"/>
  <c r="AH84" i="66"/>
  <c r="AF84" i="66"/>
  <c r="AG84" i="66" s="1"/>
  <c r="AJ84" i="66" s="1"/>
  <c r="AE84" i="66"/>
  <c r="AD84" i="66"/>
  <c r="Y84" i="66"/>
  <c r="V84" i="66"/>
  <c r="T84" i="66"/>
  <c r="AM83" i="66"/>
  <c r="AK83" i="66"/>
  <c r="AI83" i="66"/>
  <c r="AL83" i="66" s="1"/>
  <c r="AH83" i="66"/>
  <c r="AG83" i="66"/>
  <c r="AF83" i="66"/>
  <c r="AE83" i="66"/>
  <c r="AD83" i="66"/>
  <c r="Y83" i="66"/>
  <c r="V83" i="66"/>
  <c r="T83" i="66"/>
  <c r="AM82" i="66"/>
  <c r="AK82" i="66"/>
  <c r="AH82" i="66"/>
  <c r="AI82" i="66" s="1"/>
  <c r="AL82" i="66" s="1"/>
  <c r="AF82" i="66"/>
  <c r="AG82" i="66" s="1"/>
  <c r="AE82" i="66"/>
  <c r="AD82" i="66"/>
  <c r="Y82" i="66"/>
  <c r="V82" i="66"/>
  <c r="T82" i="66"/>
  <c r="AM81" i="66"/>
  <c r="AK81" i="66"/>
  <c r="AI81" i="66"/>
  <c r="AH81" i="66"/>
  <c r="AG81" i="66"/>
  <c r="AJ81" i="66" s="1"/>
  <c r="AF81" i="66"/>
  <c r="AE81" i="66"/>
  <c r="AD81" i="66"/>
  <c r="Y81" i="66"/>
  <c r="V81" i="66"/>
  <c r="T81" i="66"/>
  <c r="AM80" i="66"/>
  <c r="AK80" i="66"/>
  <c r="AH80" i="66"/>
  <c r="AI80" i="66" s="1"/>
  <c r="AG80" i="66"/>
  <c r="AL80" i="66" s="1"/>
  <c r="AF80" i="66"/>
  <c r="AE80" i="66"/>
  <c r="AD80" i="66"/>
  <c r="Y80" i="66"/>
  <c r="V80" i="66"/>
  <c r="T80" i="66"/>
  <c r="AM79" i="66"/>
  <c r="AK79" i="66"/>
  <c r="AH79" i="66"/>
  <c r="AI79" i="66" s="1"/>
  <c r="AG79" i="66"/>
  <c r="AF79" i="66"/>
  <c r="AE79" i="66"/>
  <c r="AD79" i="66"/>
  <c r="Y79" i="66"/>
  <c r="V79" i="66"/>
  <c r="T79" i="66"/>
  <c r="AM78" i="66"/>
  <c r="AK78" i="66"/>
  <c r="AI78" i="66"/>
  <c r="AL78" i="66" s="1"/>
  <c r="AH78" i="66"/>
  <c r="AG78" i="66"/>
  <c r="AF78" i="66"/>
  <c r="AE78" i="66"/>
  <c r="AD78" i="66"/>
  <c r="Y78" i="66"/>
  <c r="V78" i="66"/>
  <c r="T78" i="66"/>
  <c r="AM77" i="66"/>
  <c r="AK77" i="66"/>
  <c r="AI77" i="66"/>
  <c r="AH77" i="66"/>
  <c r="AF77" i="66"/>
  <c r="AG77" i="66" s="1"/>
  <c r="AE77" i="66"/>
  <c r="AD77" i="66"/>
  <c r="Y77" i="66"/>
  <c r="V77" i="66"/>
  <c r="T77" i="66"/>
  <c r="AM76" i="66"/>
  <c r="AK76" i="66"/>
  <c r="AL76" i="66" s="1"/>
  <c r="AJ76" i="66"/>
  <c r="AI76" i="66"/>
  <c r="AH76" i="66"/>
  <c r="AG76" i="66"/>
  <c r="AF76" i="66"/>
  <c r="AE76" i="66"/>
  <c r="AD76" i="66"/>
  <c r="Y76" i="66"/>
  <c r="V76" i="66"/>
  <c r="T76" i="66"/>
  <c r="AM75" i="66"/>
  <c r="AK75" i="66"/>
  <c r="AH75" i="66"/>
  <c r="AI75" i="66" s="1"/>
  <c r="AF75" i="66"/>
  <c r="AG75" i="66" s="1"/>
  <c r="AE75" i="66"/>
  <c r="AD75" i="66"/>
  <c r="Y75" i="66"/>
  <c r="V75" i="66"/>
  <c r="T75" i="66"/>
  <c r="AM74" i="66"/>
  <c r="AK74" i="66"/>
  <c r="AI74" i="66"/>
  <c r="AH74" i="66"/>
  <c r="AF74" i="66"/>
  <c r="AG74" i="66" s="1"/>
  <c r="AE74" i="66"/>
  <c r="AD74" i="66"/>
  <c r="Y74" i="66"/>
  <c r="V74" i="66"/>
  <c r="T74" i="66"/>
  <c r="AM73" i="66"/>
  <c r="AK73" i="66"/>
  <c r="AH73" i="66"/>
  <c r="AI73" i="66" s="1"/>
  <c r="AG73" i="66"/>
  <c r="AL73" i="66" s="1"/>
  <c r="AF73" i="66"/>
  <c r="AE73" i="66"/>
  <c r="AD73" i="66"/>
  <c r="Y73" i="66"/>
  <c r="V73" i="66"/>
  <c r="T73" i="66"/>
  <c r="AM72" i="66"/>
  <c r="AK72" i="66"/>
  <c r="AH72" i="66"/>
  <c r="AI72" i="66" s="1"/>
  <c r="AF72" i="66"/>
  <c r="AG72" i="66" s="1"/>
  <c r="AE72" i="66"/>
  <c r="AD72" i="66"/>
  <c r="Y72" i="66"/>
  <c r="V72" i="66"/>
  <c r="T72" i="66"/>
  <c r="AM71" i="66"/>
  <c r="AK71" i="66"/>
  <c r="AI71" i="66"/>
  <c r="AH71" i="66"/>
  <c r="AG71" i="66"/>
  <c r="AL71" i="66" s="1"/>
  <c r="AF71" i="66"/>
  <c r="AE71" i="66"/>
  <c r="AD71" i="66"/>
  <c r="Y71" i="66"/>
  <c r="V71" i="66"/>
  <c r="T71" i="66"/>
  <c r="AM70" i="66"/>
  <c r="AK70" i="66"/>
  <c r="AH70" i="66"/>
  <c r="AI70" i="66" s="1"/>
  <c r="AF70" i="66"/>
  <c r="AG70" i="66" s="1"/>
  <c r="AE70" i="66"/>
  <c r="AD70" i="66"/>
  <c r="Y70" i="66"/>
  <c r="V70" i="66"/>
  <c r="T70" i="66"/>
  <c r="AM69" i="66"/>
  <c r="AK69" i="66"/>
  <c r="AI69" i="66"/>
  <c r="AH69" i="66"/>
  <c r="AF69" i="66"/>
  <c r="AG69" i="66" s="1"/>
  <c r="AE69" i="66"/>
  <c r="AD69" i="66"/>
  <c r="Y69" i="66"/>
  <c r="V69" i="66"/>
  <c r="T69" i="66"/>
  <c r="AM68" i="66"/>
  <c r="AK68" i="66"/>
  <c r="AH68" i="66"/>
  <c r="AI68" i="66" s="1"/>
  <c r="AG68" i="66"/>
  <c r="AF68" i="66"/>
  <c r="AE68" i="66"/>
  <c r="AD68" i="66"/>
  <c r="Y68" i="66"/>
  <c r="V68" i="66"/>
  <c r="T68" i="66"/>
  <c r="AM67" i="66"/>
  <c r="AK67" i="66"/>
  <c r="AH67" i="66"/>
  <c r="AI67" i="66" s="1"/>
  <c r="AG67" i="66"/>
  <c r="AF67" i="66"/>
  <c r="AE67" i="66"/>
  <c r="AD67" i="66"/>
  <c r="Y67" i="66"/>
  <c r="V67" i="66"/>
  <c r="T67" i="66"/>
  <c r="AM66" i="66"/>
  <c r="AK66" i="66"/>
  <c r="AI66" i="66"/>
  <c r="AL66" i="66" s="1"/>
  <c r="AH66" i="66"/>
  <c r="AG66" i="66"/>
  <c r="AF66" i="66"/>
  <c r="AE66" i="66"/>
  <c r="AD66" i="66"/>
  <c r="Y66" i="66"/>
  <c r="V66" i="66"/>
  <c r="T66" i="66"/>
  <c r="AM65" i="66"/>
  <c r="AK65" i="66"/>
  <c r="AI65" i="66"/>
  <c r="AH65" i="66"/>
  <c r="AF65" i="66"/>
  <c r="AG65" i="66" s="1"/>
  <c r="AE65" i="66"/>
  <c r="AD65" i="66"/>
  <c r="Y65" i="66"/>
  <c r="V65" i="66"/>
  <c r="T65" i="66"/>
  <c r="AM64" i="66"/>
  <c r="AK64" i="66"/>
  <c r="AH64" i="66"/>
  <c r="AI64" i="66" s="1"/>
  <c r="AF64" i="66"/>
  <c r="AG64" i="66" s="1"/>
  <c r="AE64" i="66"/>
  <c r="AD64" i="66"/>
  <c r="Y64" i="66"/>
  <c r="V64" i="66"/>
  <c r="T64" i="66"/>
  <c r="AM63" i="66"/>
  <c r="AK63" i="66"/>
  <c r="AI63" i="66"/>
  <c r="AH63" i="66"/>
  <c r="AF63" i="66"/>
  <c r="AG63" i="66" s="1"/>
  <c r="AE63" i="66"/>
  <c r="AD63" i="66"/>
  <c r="Y63" i="66"/>
  <c r="V63" i="66"/>
  <c r="T63" i="66"/>
  <c r="AM62" i="66"/>
  <c r="AK62" i="66"/>
  <c r="AH62" i="66"/>
  <c r="AI62" i="66" s="1"/>
  <c r="AG62" i="66"/>
  <c r="AF62" i="66"/>
  <c r="AE62" i="66"/>
  <c r="AD62" i="66"/>
  <c r="Y62" i="66"/>
  <c r="V62" i="66"/>
  <c r="T62" i="66"/>
  <c r="AM61" i="66"/>
  <c r="AK61" i="66"/>
  <c r="AH61" i="66"/>
  <c r="AI61" i="66" s="1"/>
  <c r="AF61" i="66"/>
  <c r="AG61" i="66" s="1"/>
  <c r="AE61" i="66"/>
  <c r="AD61" i="66"/>
  <c r="Y61" i="66"/>
  <c r="V61" i="66"/>
  <c r="T61" i="66"/>
  <c r="AM60" i="66"/>
  <c r="AK60" i="66"/>
  <c r="AI60" i="66"/>
  <c r="AH60" i="66"/>
  <c r="AG60" i="66"/>
  <c r="AL60" i="66" s="1"/>
  <c r="AF60" i="66"/>
  <c r="AE60" i="66"/>
  <c r="AD60" i="66"/>
  <c r="Y60" i="66"/>
  <c r="V60" i="66"/>
  <c r="T60" i="66"/>
  <c r="AM59" i="66"/>
  <c r="AK59" i="66"/>
  <c r="AH59" i="66"/>
  <c r="AI59" i="66" s="1"/>
  <c r="AF59" i="66"/>
  <c r="AG59" i="66" s="1"/>
  <c r="AE59" i="66"/>
  <c r="AD59" i="66"/>
  <c r="Y59" i="66"/>
  <c r="V59" i="66"/>
  <c r="T59" i="66"/>
  <c r="AM58" i="66"/>
  <c r="AK58" i="66"/>
  <c r="AI58" i="66"/>
  <c r="AH58" i="66"/>
  <c r="AF58" i="66"/>
  <c r="AG58" i="66" s="1"/>
  <c r="AE58" i="66"/>
  <c r="AD58" i="66"/>
  <c r="Y58" i="66"/>
  <c r="V58" i="66"/>
  <c r="T58" i="66"/>
  <c r="AM57" i="66"/>
  <c r="AK57" i="66"/>
  <c r="AH57" i="66"/>
  <c r="AI57" i="66" s="1"/>
  <c r="AG57" i="66"/>
  <c r="AL57" i="66" s="1"/>
  <c r="AF57" i="66"/>
  <c r="AE57" i="66"/>
  <c r="AD57" i="66"/>
  <c r="Y57" i="66"/>
  <c r="V57" i="66"/>
  <c r="T57" i="66"/>
  <c r="AM56" i="66"/>
  <c r="AK56" i="66"/>
  <c r="AH56" i="66"/>
  <c r="AI56" i="66" s="1"/>
  <c r="AG56" i="66"/>
  <c r="AL56" i="66" s="1"/>
  <c r="AF56" i="66"/>
  <c r="AE56" i="66"/>
  <c r="AD56" i="66"/>
  <c r="Y56" i="66"/>
  <c r="V56" i="66"/>
  <c r="T56" i="66"/>
  <c r="AM55" i="66"/>
  <c r="AK55" i="66"/>
  <c r="AI55" i="66"/>
  <c r="AL55" i="66" s="1"/>
  <c r="AH55" i="66"/>
  <c r="AG55" i="66"/>
  <c r="AF55" i="66"/>
  <c r="AE55" i="66"/>
  <c r="AD55" i="66"/>
  <c r="Y55" i="66"/>
  <c r="V55" i="66"/>
  <c r="T55" i="66"/>
  <c r="AM54" i="66"/>
  <c r="AK54" i="66"/>
  <c r="AI54" i="66"/>
  <c r="AH54" i="66"/>
  <c r="AF54" i="66"/>
  <c r="AG54" i="66" s="1"/>
  <c r="AE54" i="66"/>
  <c r="AD54" i="66"/>
  <c r="Y54" i="66"/>
  <c r="V54" i="66"/>
  <c r="T54" i="66"/>
  <c r="AM53" i="66"/>
  <c r="AK53" i="66"/>
  <c r="AL53" i="66" s="1"/>
  <c r="AJ53" i="66"/>
  <c r="AI53" i="66"/>
  <c r="AH53" i="66"/>
  <c r="AG53" i="66"/>
  <c r="AF53" i="66"/>
  <c r="AE53" i="66"/>
  <c r="AD53" i="66"/>
  <c r="Y53" i="66"/>
  <c r="V53" i="66"/>
  <c r="T53" i="66"/>
  <c r="AM52" i="66"/>
  <c r="AK52" i="66"/>
  <c r="AH52" i="66"/>
  <c r="AI52" i="66" s="1"/>
  <c r="AF52" i="66"/>
  <c r="AG52" i="66" s="1"/>
  <c r="Y52" i="66"/>
  <c r="V52" i="66"/>
  <c r="T52" i="66"/>
  <c r="AE52" i="66" s="1"/>
  <c r="AM51" i="66"/>
  <c r="AK51" i="66"/>
  <c r="AH51" i="66"/>
  <c r="AI51" i="66" s="1"/>
  <c r="AF51" i="66"/>
  <c r="AG51" i="66" s="1"/>
  <c r="AE51" i="66"/>
  <c r="AD51" i="66"/>
  <c r="Y51" i="66"/>
  <c r="V51" i="66"/>
  <c r="T51" i="66"/>
  <c r="AM50" i="66"/>
  <c r="AK50" i="66"/>
  <c r="AH50" i="66"/>
  <c r="AI50" i="66" s="1"/>
  <c r="AF50" i="66"/>
  <c r="AG50" i="66" s="1"/>
  <c r="AE50" i="66"/>
  <c r="AD50" i="66"/>
  <c r="Y50" i="66"/>
  <c r="V50" i="66"/>
  <c r="T50" i="66"/>
  <c r="AM49" i="66"/>
  <c r="AK49" i="66"/>
  <c r="AF49" i="66"/>
  <c r="AG49" i="66" s="1"/>
  <c r="Y49" i="66"/>
  <c r="V49" i="66"/>
  <c r="T49" i="66"/>
  <c r="AH49" i="66" s="1"/>
  <c r="AI49" i="66" s="1"/>
  <c r="AM48" i="66"/>
  <c r="AK48" i="66"/>
  <c r="AG48" i="66"/>
  <c r="AF48" i="66"/>
  <c r="Y48" i="66"/>
  <c r="V48" i="66"/>
  <c r="T48" i="66"/>
  <c r="AH48" i="66" s="1"/>
  <c r="AI48" i="66" s="1"/>
  <c r="AM47" i="66"/>
  <c r="AK47" i="66"/>
  <c r="AH47" i="66"/>
  <c r="AI47" i="66" s="1"/>
  <c r="AF47" i="66"/>
  <c r="AG47" i="66" s="1"/>
  <c r="Y47" i="66"/>
  <c r="V47" i="66"/>
  <c r="T47" i="66"/>
  <c r="AE47" i="66" s="1"/>
  <c r="AM46" i="66"/>
  <c r="AK46" i="66"/>
  <c r="AH46" i="66"/>
  <c r="AI46" i="66" s="1"/>
  <c r="AF46" i="66"/>
  <c r="AG46" i="66" s="1"/>
  <c r="AE46" i="66"/>
  <c r="AD46" i="66"/>
  <c r="Y46" i="66"/>
  <c r="V46" i="66"/>
  <c r="T46" i="66"/>
  <c r="AM45" i="66"/>
  <c r="AK45" i="66"/>
  <c r="AH45" i="66"/>
  <c r="AI45" i="66" s="1"/>
  <c r="AF45" i="66"/>
  <c r="AG45" i="66" s="1"/>
  <c r="AE45" i="66"/>
  <c r="AD45" i="66"/>
  <c r="Y45" i="66"/>
  <c r="V45" i="66"/>
  <c r="T45" i="66"/>
  <c r="AM44" i="66"/>
  <c r="AK44" i="66"/>
  <c r="AF44" i="66"/>
  <c r="AG44" i="66" s="1"/>
  <c r="Y44" i="66"/>
  <c r="V44" i="66"/>
  <c r="T44" i="66"/>
  <c r="AH44" i="66" s="1"/>
  <c r="AI44" i="66" s="1"/>
  <c r="AM43" i="66"/>
  <c r="AK43" i="66"/>
  <c r="AF43" i="66"/>
  <c r="AG43" i="66" s="1"/>
  <c r="Y43" i="66"/>
  <c r="V43" i="66"/>
  <c r="T43" i="66"/>
  <c r="AH43" i="66" s="1"/>
  <c r="AI43" i="66" s="1"/>
  <c r="AM42" i="66"/>
  <c r="AK42" i="66"/>
  <c r="AF42" i="66"/>
  <c r="AG42" i="66" s="1"/>
  <c r="Y42" i="66"/>
  <c r="V42" i="66"/>
  <c r="T42" i="66"/>
  <c r="AH42" i="66" s="1"/>
  <c r="AI42" i="66" s="1"/>
  <c r="AM41" i="66"/>
  <c r="AK41" i="66"/>
  <c r="AF41" i="66"/>
  <c r="AG41" i="66" s="1"/>
  <c r="Y41" i="66"/>
  <c r="V41" i="66"/>
  <c r="T41" i="66"/>
  <c r="AH41" i="66" s="1"/>
  <c r="AI41" i="66" s="1"/>
  <c r="AM40" i="66"/>
  <c r="AK40" i="66"/>
  <c r="AF40" i="66"/>
  <c r="AG40" i="66" s="1"/>
  <c r="Y40" i="66"/>
  <c r="V40" i="66"/>
  <c r="T40" i="66"/>
  <c r="AE40" i="66" s="1"/>
  <c r="AM39" i="66"/>
  <c r="AK39" i="66"/>
  <c r="AF39" i="66"/>
  <c r="AG39" i="66" s="1"/>
  <c r="AE39" i="66"/>
  <c r="Y39" i="66"/>
  <c r="V39" i="66"/>
  <c r="T39" i="66"/>
  <c r="AH39" i="66" s="1"/>
  <c r="AI39" i="66" s="1"/>
  <c r="AM38" i="66"/>
  <c r="AK38" i="66"/>
  <c r="AF38" i="66"/>
  <c r="AG38" i="66" s="1"/>
  <c r="Y38" i="66"/>
  <c r="V38" i="66"/>
  <c r="T38" i="66"/>
  <c r="AD38" i="66" s="1"/>
  <c r="AM37" i="66"/>
  <c r="AK37" i="66"/>
  <c r="AF37" i="66"/>
  <c r="AG37" i="66" s="1"/>
  <c r="Y37" i="66"/>
  <c r="V37" i="66"/>
  <c r="T37" i="66"/>
  <c r="AH37" i="66" s="1"/>
  <c r="AI37" i="66" s="1"/>
  <c r="AM36" i="66"/>
  <c r="AK36" i="66"/>
  <c r="AF36" i="66"/>
  <c r="AG36" i="66" s="1"/>
  <c r="Y36" i="66"/>
  <c r="V36" i="66"/>
  <c r="T36" i="66"/>
  <c r="AE36" i="66" s="1"/>
  <c r="AM35" i="66"/>
  <c r="AK35" i="66"/>
  <c r="AF35" i="66"/>
  <c r="AG35" i="66" s="1"/>
  <c r="Y35" i="66"/>
  <c r="V35" i="66"/>
  <c r="T35" i="66"/>
  <c r="AH35" i="66" s="1"/>
  <c r="AI35" i="66" s="1"/>
  <c r="AM34" i="66"/>
  <c r="AK34" i="66"/>
  <c r="AH34" i="66"/>
  <c r="AI34" i="66" s="1"/>
  <c r="AF34" i="66"/>
  <c r="AG34" i="66" s="1"/>
  <c r="AE34" i="66"/>
  <c r="Y34" i="66"/>
  <c r="V34" i="66"/>
  <c r="T34" i="66"/>
  <c r="AD34" i="66" s="1"/>
  <c r="AM33" i="66"/>
  <c r="AK33" i="66"/>
  <c r="AF33" i="66"/>
  <c r="AG33" i="66" s="1"/>
  <c r="Y33" i="66"/>
  <c r="V33" i="66"/>
  <c r="T33" i="66"/>
  <c r="AH33" i="66" s="1"/>
  <c r="AI33" i="66" s="1"/>
  <c r="AM32" i="66"/>
  <c r="AK32" i="66"/>
  <c r="AF32" i="66"/>
  <c r="AG32" i="66" s="1"/>
  <c r="Y32" i="66"/>
  <c r="V32" i="66"/>
  <c r="T32" i="66"/>
  <c r="AE32" i="66" s="1"/>
  <c r="AM31" i="66"/>
  <c r="AK31" i="66"/>
  <c r="AF31" i="66"/>
  <c r="AG31" i="66" s="1"/>
  <c r="Y31" i="66"/>
  <c r="V31" i="66"/>
  <c r="T31" i="66"/>
  <c r="AH31" i="66" s="1"/>
  <c r="AI31" i="66" s="1"/>
  <c r="AM30" i="66"/>
  <c r="AK30" i="66"/>
  <c r="AF30" i="66"/>
  <c r="AG30" i="66" s="1"/>
  <c r="Y30" i="66"/>
  <c r="V30" i="66"/>
  <c r="T30" i="66"/>
  <c r="AH30" i="66" s="1"/>
  <c r="AI30" i="66" s="1"/>
  <c r="AM29" i="66"/>
  <c r="AK29" i="66"/>
  <c r="AF29" i="66"/>
  <c r="AG29" i="66" s="1"/>
  <c r="AE29" i="66"/>
  <c r="AD29" i="66"/>
  <c r="Y29" i="66"/>
  <c r="V29" i="66"/>
  <c r="T29" i="66"/>
  <c r="AH29" i="66" s="1"/>
  <c r="AI29" i="66" s="1"/>
  <c r="AM28" i="66"/>
  <c r="AK28" i="66"/>
  <c r="AF28" i="66"/>
  <c r="AG28" i="66" s="1"/>
  <c r="Y28" i="66"/>
  <c r="V28" i="66"/>
  <c r="T28" i="66"/>
  <c r="AH28" i="66" s="1"/>
  <c r="AI28" i="66" s="1"/>
  <c r="AM27" i="66"/>
  <c r="AK27" i="66"/>
  <c r="AF27" i="66"/>
  <c r="AG27" i="66" s="1"/>
  <c r="Y27" i="66"/>
  <c r="V27" i="66"/>
  <c r="T27" i="66"/>
  <c r="AH27" i="66" s="1"/>
  <c r="AI27" i="66" s="1"/>
  <c r="AM26" i="66"/>
  <c r="AK26" i="66"/>
  <c r="AF26" i="66"/>
  <c r="AG26" i="66" s="1"/>
  <c r="AD26" i="66"/>
  <c r="Y26" i="66"/>
  <c r="V26" i="66"/>
  <c r="T26" i="66"/>
  <c r="AH26" i="66" s="1"/>
  <c r="AI26" i="66" s="1"/>
  <c r="AM25" i="66"/>
  <c r="AK25" i="66"/>
  <c r="AF25" i="66"/>
  <c r="AG25" i="66" s="1"/>
  <c r="AJ25" i="66" s="1"/>
  <c r="AE25" i="66"/>
  <c r="Y25" i="66"/>
  <c r="V25" i="66"/>
  <c r="T25" i="66"/>
  <c r="AH25" i="66" s="1"/>
  <c r="AI25" i="66" s="1"/>
  <c r="AM24" i="66"/>
  <c r="AK24" i="66"/>
  <c r="AH24" i="66"/>
  <c r="AI24" i="66" s="1"/>
  <c r="AF24" i="66"/>
  <c r="AG24" i="66" s="1"/>
  <c r="AE24" i="66"/>
  <c r="Y24" i="66"/>
  <c r="V24" i="66"/>
  <c r="T24" i="66"/>
  <c r="AD24" i="66" s="1"/>
  <c r="AM23" i="66"/>
  <c r="AK23" i="66"/>
  <c r="AF23" i="66"/>
  <c r="AG23" i="66" s="1"/>
  <c r="Y23" i="66"/>
  <c r="V23" i="66"/>
  <c r="T23" i="66"/>
  <c r="AH23" i="66" s="1"/>
  <c r="AI23" i="66" s="1"/>
  <c r="AM22" i="66"/>
  <c r="AK22" i="66"/>
  <c r="AF22" i="66"/>
  <c r="AG22" i="66" s="1"/>
  <c r="AD22" i="66"/>
  <c r="Y22" i="66"/>
  <c r="V22" i="66"/>
  <c r="T22" i="66"/>
  <c r="AH22" i="66" s="1"/>
  <c r="AI22" i="66" s="1"/>
  <c r="AM21" i="66"/>
  <c r="AK21" i="66"/>
  <c r="AF21" i="66"/>
  <c r="AG21" i="66" s="1"/>
  <c r="AE21" i="66"/>
  <c r="AD21" i="66"/>
  <c r="Y21" i="66"/>
  <c r="V21" i="66"/>
  <c r="T21" i="66"/>
  <c r="AH21" i="66" s="1"/>
  <c r="AI21" i="66" s="1"/>
  <c r="AM20" i="66"/>
  <c r="AK20" i="66"/>
  <c r="AF20" i="66"/>
  <c r="AG20" i="66" s="1"/>
  <c r="AE20" i="66"/>
  <c r="AD20" i="66"/>
  <c r="Y20" i="66"/>
  <c r="V20" i="66"/>
  <c r="T20" i="66"/>
  <c r="AH20" i="66" s="1"/>
  <c r="AI20" i="66" s="1"/>
  <c r="AM19" i="66"/>
  <c r="AK19" i="66"/>
  <c r="AF19" i="66"/>
  <c r="AG19" i="66" s="1"/>
  <c r="Y19" i="66"/>
  <c r="V19" i="66"/>
  <c r="T19" i="66"/>
  <c r="AH19" i="66" s="1"/>
  <c r="AI19" i="66" s="1"/>
  <c r="AM18" i="66"/>
  <c r="AK18" i="66"/>
  <c r="AF18" i="66"/>
  <c r="AG18" i="66" s="1"/>
  <c r="AD18" i="66"/>
  <c r="Y18" i="66"/>
  <c r="V18" i="66"/>
  <c r="T18" i="66"/>
  <c r="AH18" i="66" s="1"/>
  <c r="AI18" i="66" s="1"/>
  <c r="AM17" i="66"/>
  <c r="AK17" i="66"/>
  <c r="AF17" i="66"/>
  <c r="AG17" i="66" s="1"/>
  <c r="Y17" i="66"/>
  <c r="V17" i="66"/>
  <c r="T17" i="66"/>
  <c r="AH17" i="66" s="1"/>
  <c r="AI17" i="66" s="1"/>
  <c r="AM16" i="66"/>
  <c r="AK16" i="66"/>
  <c r="AF16" i="66"/>
  <c r="AG16" i="66" s="1"/>
  <c r="AD16" i="66"/>
  <c r="Y16" i="66"/>
  <c r="V16" i="66"/>
  <c r="T16" i="66"/>
  <c r="AH16" i="66" s="1"/>
  <c r="AI16" i="66" s="1"/>
  <c r="AM15" i="66"/>
  <c r="AK15" i="66"/>
  <c r="AF15" i="66"/>
  <c r="AG15" i="66" s="1"/>
  <c r="Y15" i="66"/>
  <c r="V15" i="66"/>
  <c r="T15" i="66"/>
  <c r="AH15" i="66" s="1"/>
  <c r="AI15" i="66" s="1"/>
  <c r="AM14" i="66"/>
  <c r="AK14" i="66"/>
  <c r="AF14" i="66"/>
  <c r="AG14" i="66" s="1"/>
  <c r="Y14" i="66"/>
  <c r="V14" i="66"/>
  <c r="T14" i="66"/>
  <c r="AH14" i="66" s="1"/>
  <c r="AI14" i="66" s="1"/>
  <c r="AM13" i="66"/>
  <c r="AK13" i="66"/>
  <c r="AF13" i="66"/>
  <c r="AG13" i="66" s="1"/>
  <c r="Y13" i="66"/>
  <c r="V13" i="66"/>
  <c r="T13" i="66"/>
  <c r="AE13" i="66" s="1"/>
  <c r="AM12" i="66"/>
  <c r="AK12" i="66"/>
  <c r="AF12" i="66"/>
  <c r="AG12" i="66" s="1"/>
  <c r="Y12" i="66"/>
  <c r="V12" i="66"/>
  <c r="T12" i="66"/>
  <c r="AH12" i="66" s="1"/>
  <c r="AI12" i="66" s="1"/>
  <c r="A12" i="66"/>
  <c r="AM11" i="66"/>
  <c r="AK11" i="66"/>
  <c r="AF11" i="66"/>
  <c r="AG11" i="66" s="1"/>
  <c r="Y11" i="66"/>
  <c r="V11" i="66"/>
  <c r="T11" i="66"/>
  <c r="AH11" i="66" s="1"/>
  <c r="AI11" i="66" s="1"/>
  <c r="AM10" i="66"/>
  <c r="AK10" i="66"/>
  <c r="AF10" i="66"/>
  <c r="AG10" i="66" s="1"/>
  <c r="AE10" i="66"/>
  <c r="Y10" i="66"/>
  <c r="V10" i="66"/>
  <c r="T10" i="66"/>
  <c r="AH10" i="66" s="1"/>
  <c r="AI10" i="66" s="1"/>
  <c r="A10" i="66"/>
  <c r="W128" i="66" s="1"/>
  <c r="AM9" i="66"/>
  <c r="AK9" i="66"/>
  <c r="AF9" i="66"/>
  <c r="AG9" i="66" s="1"/>
  <c r="Y9" i="66"/>
  <c r="V9" i="66"/>
  <c r="T9" i="66"/>
  <c r="AE9" i="66" s="1"/>
  <c r="AM8" i="66"/>
  <c r="AK8" i="66"/>
  <c r="AF8" i="66"/>
  <c r="AG8" i="66" s="1"/>
  <c r="AD8" i="66"/>
  <c r="Y8" i="66"/>
  <c r="V8" i="66"/>
  <c r="T8" i="66"/>
  <c r="AH8" i="66" s="1"/>
  <c r="AI8" i="66" s="1"/>
  <c r="AM7" i="66"/>
  <c r="AK7" i="66"/>
  <c r="AF7" i="66"/>
  <c r="AG7" i="66" s="1"/>
  <c r="Y7" i="66"/>
  <c r="V7" i="66"/>
  <c r="T7" i="66"/>
  <c r="AE7" i="66" s="1"/>
  <c r="AM6" i="66"/>
  <c r="AK6" i="66"/>
  <c r="AF6" i="66"/>
  <c r="AG6" i="66" s="1"/>
  <c r="Y6" i="66"/>
  <c r="V6" i="66"/>
  <c r="T6" i="66"/>
  <c r="AH6" i="66" s="1"/>
  <c r="AI6" i="66" s="1"/>
  <c r="A6" i="66"/>
  <c r="AM5" i="66"/>
  <c r="AK5" i="66"/>
  <c r="AH5" i="66"/>
  <c r="AI5" i="66" s="1"/>
  <c r="AF5" i="66"/>
  <c r="AG5" i="66" s="1"/>
  <c r="AD5" i="66"/>
  <c r="AN5" i="66" s="1"/>
  <c r="Y5" i="66"/>
  <c r="V5" i="66"/>
  <c r="T5" i="66"/>
  <c r="F1" i="66"/>
  <c r="AM24" i="38"/>
  <c r="AL24" i="38"/>
  <c r="AK24" i="38"/>
  <c r="AH24" i="38"/>
  <c r="AI24" i="38" s="1"/>
  <c r="AF24" i="38"/>
  <c r="AG24" i="38" s="1"/>
  <c r="AJ24" i="38" s="1"/>
  <c r="AE24" i="38"/>
  <c r="AD24" i="38"/>
  <c r="Y24" i="38"/>
  <c r="V24" i="38"/>
  <c r="T24" i="38"/>
  <c r="AM23" i="38"/>
  <c r="AK23" i="38"/>
  <c r="AI23" i="38"/>
  <c r="AH23" i="38"/>
  <c r="AG23" i="38"/>
  <c r="AL23" i="38" s="1"/>
  <c r="AF23" i="38"/>
  <c r="AE23" i="38"/>
  <c r="AD23" i="38"/>
  <c r="Y23" i="38"/>
  <c r="V23" i="38"/>
  <c r="T23" i="38"/>
  <c r="AM22" i="38"/>
  <c r="AK22" i="38"/>
  <c r="AH22" i="38"/>
  <c r="AI22" i="38" s="1"/>
  <c r="AJ22" i="38" s="1"/>
  <c r="AG22" i="38"/>
  <c r="AL22" i="38" s="1"/>
  <c r="AF22" i="38"/>
  <c r="AE22" i="38"/>
  <c r="AD22" i="38"/>
  <c r="Y22" i="38"/>
  <c r="V22" i="38"/>
  <c r="T22" i="38"/>
  <c r="AM21" i="38"/>
  <c r="AK21" i="38"/>
  <c r="AI21" i="38"/>
  <c r="AH21" i="38"/>
  <c r="AG21" i="38"/>
  <c r="AL21" i="38" s="1"/>
  <c r="AF21" i="38"/>
  <c r="AE21" i="38"/>
  <c r="AD21" i="38"/>
  <c r="Y21" i="38"/>
  <c r="V21" i="38"/>
  <c r="T21" i="38"/>
  <c r="AM20" i="38"/>
  <c r="AK20" i="38"/>
  <c r="AH20" i="38"/>
  <c r="AI20" i="38" s="1"/>
  <c r="AG20" i="38"/>
  <c r="AF20" i="38"/>
  <c r="AE20" i="38"/>
  <c r="AD20" i="38"/>
  <c r="AN20" i="38" s="1"/>
  <c r="Y20" i="38"/>
  <c r="V20" i="38"/>
  <c r="T20" i="38"/>
  <c r="AM19" i="38"/>
  <c r="AK19" i="38"/>
  <c r="AI19" i="38"/>
  <c r="AL19" i="38" s="1"/>
  <c r="AH19" i="38"/>
  <c r="AG19" i="38"/>
  <c r="AF19" i="38"/>
  <c r="AE19" i="38"/>
  <c r="AD19" i="38"/>
  <c r="Y19" i="38"/>
  <c r="V19" i="38"/>
  <c r="T19" i="38"/>
  <c r="AM18" i="38"/>
  <c r="AK18" i="38"/>
  <c r="AH18" i="38"/>
  <c r="AI18" i="38" s="1"/>
  <c r="AF18" i="38"/>
  <c r="AG18" i="38" s="1"/>
  <c r="AE18" i="38"/>
  <c r="AD18" i="38"/>
  <c r="Y18" i="38"/>
  <c r="V18" i="38"/>
  <c r="T18" i="38"/>
  <c r="AM17" i="38"/>
  <c r="AK17" i="38"/>
  <c r="AI17" i="38"/>
  <c r="AH17" i="38"/>
  <c r="AG17" i="38"/>
  <c r="AF17" i="38"/>
  <c r="AE17" i="38"/>
  <c r="AD17" i="38"/>
  <c r="Y17" i="38"/>
  <c r="V17" i="38"/>
  <c r="T17" i="38"/>
  <c r="AM16" i="38"/>
  <c r="AK16" i="38"/>
  <c r="AH16" i="38"/>
  <c r="AI16" i="38" s="1"/>
  <c r="AF16" i="38"/>
  <c r="AG16" i="38" s="1"/>
  <c r="AE16" i="38"/>
  <c r="AD16" i="38"/>
  <c r="Y16" i="38"/>
  <c r="V16" i="38"/>
  <c r="T16" i="38"/>
  <c r="AM15" i="38"/>
  <c r="AK15" i="38"/>
  <c r="AH15" i="38"/>
  <c r="AI15" i="38" s="1"/>
  <c r="AF15" i="38"/>
  <c r="AG15" i="38" s="1"/>
  <c r="AE15" i="38"/>
  <c r="AD15" i="38"/>
  <c r="Y15" i="38"/>
  <c r="V15" i="38"/>
  <c r="T15" i="38"/>
  <c r="AM14" i="38"/>
  <c r="AK14" i="38"/>
  <c r="AI14" i="38"/>
  <c r="AH14" i="38"/>
  <c r="AG14" i="38"/>
  <c r="AJ14" i="38" s="1"/>
  <c r="AF14" i="38"/>
  <c r="AE14" i="38"/>
  <c r="AD14" i="38"/>
  <c r="Y14" i="38"/>
  <c r="V14" i="38"/>
  <c r="T14" i="38"/>
  <c r="AM13" i="38"/>
  <c r="AK13" i="38"/>
  <c r="AH13" i="38"/>
  <c r="AI13" i="38" s="1"/>
  <c r="AF13" i="38"/>
  <c r="AG13" i="38" s="1"/>
  <c r="AE13" i="38"/>
  <c r="AD13" i="38"/>
  <c r="AN13" i="38" s="1"/>
  <c r="Y13" i="38"/>
  <c r="V13" i="38"/>
  <c r="T13" i="38"/>
  <c r="AM12" i="38"/>
  <c r="AK12" i="38"/>
  <c r="AH12" i="38"/>
  <c r="AI12" i="38" s="1"/>
  <c r="AF12" i="38"/>
  <c r="AG12" i="38" s="1"/>
  <c r="AE12" i="38"/>
  <c r="AD12" i="38"/>
  <c r="Y12" i="38"/>
  <c r="V12" i="38"/>
  <c r="T12" i="38"/>
  <c r="A12" i="38"/>
  <c r="AM11" i="38"/>
  <c r="AK11" i="38"/>
  <c r="AH11" i="38"/>
  <c r="AI11" i="38" s="1"/>
  <c r="AF11" i="38"/>
  <c r="AG11" i="38" s="1"/>
  <c r="AE11" i="38"/>
  <c r="AD11" i="38"/>
  <c r="Y11" i="38"/>
  <c r="V11" i="38"/>
  <c r="T11" i="38"/>
  <c r="AM10" i="38"/>
  <c r="AK10" i="38"/>
  <c r="AI10" i="38"/>
  <c r="AH10" i="38"/>
  <c r="AF10" i="38"/>
  <c r="AG10" i="38" s="1"/>
  <c r="AE10" i="38"/>
  <c r="AD10" i="38"/>
  <c r="Y10" i="38"/>
  <c r="V10" i="38"/>
  <c r="T10" i="38"/>
  <c r="A10" i="38"/>
  <c r="W23" i="38" s="1"/>
  <c r="AM9" i="38"/>
  <c r="AK9" i="38"/>
  <c r="AH9" i="38"/>
  <c r="AI9" i="38" s="1"/>
  <c r="AG9" i="38"/>
  <c r="AF9" i="38"/>
  <c r="AE9" i="38"/>
  <c r="AD9" i="38"/>
  <c r="Y9" i="38"/>
  <c r="V9" i="38"/>
  <c r="T9" i="38"/>
  <c r="AM8" i="38"/>
  <c r="AK8" i="38"/>
  <c r="AI8" i="38"/>
  <c r="AH8" i="38"/>
  <c r="AF8" i="38"/>
  <c r="AG8" i="38" s="1"/>
  <c r="AD8" i="38"/>
  <c r="Y8" i="38"/>
  <c r="V8" i="38"/>
  <c r="T8" i="38"/>
  <c r="AM7" i="38"/>
  <c r="AK7" i="38"/>
  <c r="AI7" i="38"/>
  <c r="AH7" i="38"/>
  <c r="AF7" i="38"/>
  <c r="AG7" i="38" s="1"/>
  <c r="AD7" i="38"/>
  <c r="Y7" i="38"/>
  <c r="V7" i="38"/>
  <c r="T7" i="38"/>
  <c r="AK6" i="38"/>
  <c r="AF6" i="38"/>
  <c r="AG6" i="38" s="1"/>
  <c r="Y6" i="38"/>
  <c r="A14" i="38" s="1"/>
  <c r="K47" i="68" s="1"/>
  <c r="V6" i="38"/>
  <c r="T6" i="38"/>
  <c r="AH6" i="38" s="1"/>
  <c r="AI6" i="38" s="1"/>
  <c r="A6" i="38"/>
  <c r="AM5" i="38"/>
  <c r="AK5" i="38"/>
  <c r="AH5" i="38"/>
  <c r="AI5" i="38" s="1"/>
  <c r="AF5" i="38"/>
  <c r="AG5" i="38" s="1"/>
  <c r="AL5" i="38" s="1"/>
  <c r="AD5" i="38"/>
  <c r="Y5" i="38"/>
  <c r="V5" i="38"/>
  <c r="T5" i="38"/>
  <c r="F1" i="38"/>
  <c r="AM24" i="37"/>
  <c r="AK24" i="37"/>
  <c r="AH24" i="37"/>
  <c r="AI24" i="37" s="1"/>
  <c r="AG24" i="37"/>
  <c r="AF24" i="37"/>
  <c r="AE24" i="37"/>
  <c r="AD24" i="37"/>
  <c r="Y24" i="37"/>
  <c r="V24" i="37"/>
  <c r="T24" i="37"/>
  <c r="AM23" i="37"/>
  <c r="AK23" i="37"/>
  <c r="AH23" i="37"/>
  <c r="AI23" i="37" s="1"/>
  <c r="AF23" i="37"/>
  <c r="AG23" i="37" s="1"/>
  <c r="AE23" i="37"/>
  <c r="AD23" i="37"/>
  <c r="Y23" i="37"/>
  <c r="V23" i="37"/>
  <c r="T23" i="37"/>
  <c r="AM22" i="37"/>
  <c r="AK22" i="37"/>
  <c r="AI22" i="37"/>
  <c r="AH22" i="37"/>
  <c r="AF22" i="37"/>
  <c r="AG22" i="37" s="1"/>
  <c r="AE22" i="37"/>
  <c r="AD22" i="37"/>
  <c r="Y22" i="37"/>
  <c r="V22" i="37"/>
  <c r="T22" i="37"/>
  <c r="AM21" i="37"/>
  <c r="AL21" i="37"/>
  <c r="AK21" i="37"/>
  <c r="AI21" i="37"/>
  <c r="AH21" i="37"/>
  <c r="AG21" i="37"/>
  <c r="AJ21" i="37" s="1"/>
  <c r="AF21" i="37"/>
  <c r="AE21" i="37"/>
  <c r="AD21" i="37"/>
  <c r="Y21" i="37"/>
  <c r="V21" i="37"/>
  <c r="T21" i="37"/>
  <c r="AM20" i="37"/>
  <c r="AK20" i="37"/>
  <c r="AH20" i="37"/>
  <c r="AI20" i="37" s="1"/>
  <c r="AG20" i="37"/>
  <c r="AF20" i="37"/>
  <c r="AE20" i="37"/>
  <c r="AD20" i="37"/>
  <c r="Y20" i="37"/>
  <c r="V20" i="37"/>
  <c r="T20" i="37"/>
  <c r="AM19" i="37"/>
  <c r="AK19" i="37"/>
  <c r="AH19" i="37"/>
  <c r="AI19" i="37" s="1"/>
  <c r="AF19" i="37"/>
  <c r="AG19" i="37" s="1"/>
  <c r="AE19" i="37"/>
  <c r="AD19" i="37"/>
  <c r="Y19" i="37"/>
  <c r="V19" i="37"/>
  <c r="T19" i="37"/>
  <c r="AM18" i="37"/>
  <c r="AK18" i="37"/>
  <c r="AI18" i="37"/>
  <c r="AH18" i="37"/>
  <c r="AF18" i="37"/>
  <c r="AG18" i="37" s="1"/>
  <c r="AE18" i="37"/>
  <c r="AD18" i="37"/>
  <c r="Y18" i="37"/>
  <c r="V18" i="37"/>
  <c r="T18" i="37"/>
  <c r="AM17" i="37"/>
  <c r="AK17" i="37"/>
  <c r="AH17" i="37"/>
  <c r="AI17" i="37" s="1"/>
  <c r="AF17" i="37"/>
  <c r="AG17" i="37" s="1"/>
  <c r="AE17" i="37"/>
  <c r="AD17" i="37"/>
  <c r="Y17" i="37"/>
  <c r="V17" i="37"/>
  <c r="T17" i="37"/>
  <c r="AM16" i="37"/>
  <c r="AK16" i="37"/>
  <c r="AH16" i="37"/>
  <c r="AI16" i="37" s="1"/>
  <c r="AF16" i="37"/>
  <c r="AG16" i="37" s="1"/>
  <c r="AE16" i="37"/>
  <c r="AD16" i="37"/>
  <c r="Y16" i="37"/>
  <c r="V16" i="37"/>
  <c r="T16" i="37"/>
  <c r="AM15" i="37"/>
  <c r="AK15" i="37"/>
  <c r="AH15" i="37"/>
  <c r="AI15" i="37" s="1"/>
  <c r="AF15" i="37"/>
  <c r="AG15" i="37" s="1"/>
  <c r="AE15" i="37"/>
  <c r="AD15" i="37"/>
  <c r="Y15" i="37"/>
  <c r="V15" i="37"/>
  <c r="T15" i="37"/>
  <c r="AM14" i="37"/>
  <c r="AK14" i="37"/>
  <c r="AH14" i="37"/>
  <c r="AI14" i="37" s="1"/>
  <c r="AF14" i="37"/>
  <c r="AG14" i="37" s="1"/>
  <c r="AE14" i="37"/>
  <c r="AD14" i="37"/>
  <c r="AN14" i="37" s="1"/>
  <c r="Y14" i="37"/>
  <c r="V14" i="37"/>
  <c r="T14" i="37"/>
  <c r="A14" i="37"/>
  <c r="AM13" i="37"/>
  <c r="AK13" i="37"/>
  <c r="AH13" i="37"/>
  <c r="AI13" i="37" s="1"/>
  <c r="AL13" i="37" s="1"/>
  <c r="AG13" i="37"/>
  <c r="AJ13" i="37" s="1"/>
  <c r="AF13" i="37"/>
  <c r="AE13" i="37"/>
  <c r="AD13" i="37"/>
  <c r="Y13" i="37"/>
  <c r="V13" i="37"/>
  <c r="T13" i="37"/>
  <c r="AM12" i="37"/>
  <c r="AK12" i="37"/>
  <c r="AH12" i="37"/>
  <c r="AI12" i="37" s="1"/>
  <c r="AF12" i="37"/>
  <c r="AG12" i="37" s="1"/>
  <c r="AE12" i="37"/>
  <c r="AD12" i="37"/>
  <c r="Y12" i="37"/>
  <c r="V12" i="37"/>
  <c r="T12" i="37"/>
  <c r="A12" i="37"/>
  <c r="AM11" i="37"/>
  <c r="AK11" i="37"/>
  <c r="AH11" i="37"/>
  <c r="AI11" i="37" s="1"/>
  <c r="AJ11" i="37" s="1"/>
  <c r="AG11" i="37"/>
  <c r="AF11" i="37"/>
  <c r="AE11" i="37"/>
  <c r="AD11" i="37"/>
  <c r="T46" i="68" s="1"/>
  <c r="Y11" i="37"/>
  <c r="V11" i="37"/>
  <c r="T11" i="37"/>
  <c r="AM10" i="37"/>
  <c r="AK10" i="37"/>
  <c r="AH10" i="37"/>
  <c r="AI10" i="37" s="1"/>
  <c r="AF10" i="37"/>
  <c r="AG10" i="37" s="1"/>
  <c r="AE10" i="37"/>
  <c r="AD10" i="37"/>
  <c r="Y10" i="37"/>
  <c r="V10" i="37"/>
  <c r="T10" i="37"/>
  <c r="A10" i="37"/>
  <c r="W16" i="37" s="1"/>
  <c r="AM9" i="37"/>
  <c r="AL9" i="37"/>
  <c r="AK9" i="37"/>
  <c r="AJ9" i="37"/>
  <c r="AI9" i="37"/>
  <c r="AH9" i="37"/>
  <c r="AG9" i="37"/>
  <c r="AF9" i="37"/>
  <c r="AE9" i="37"/>
  <c r="AD9" i="37"/>
  <c r="Y9" i="37"/>
  <c r="W9" i="37"/>
  <c r="V9" i="37"/>
  <c r="T9" i="37"/>
  <c r="AM8" i="37"/>
  <c r="AK8" i="37"/>
  <c r="AH8" i="37"/>
  <c r="AI8" i="37" s="1"/>
  <c r="AF8" i="37"/>
  <c r="AG8" i="37" s="1"/>
  <c r="AD8" i="37"/>
  <c r="Y8" i="37"/>
  <c r="V8" i="37"/>
  <c r="T8" i="37"/>
  <c r="AM7" i="37"/>
  <c r="AK7" i="37"/>
  <c r="AH7" i="37"/>
  <c r="AI7" i="37" s="1"/>
  <c r="AJ7" i="37" s="1"/>
  <c r="AG7" i="37"/>
  <c r="AL7" i="37" s="1"/>
  <c r="AF7" i="37"/>
  <c r="AD7" i="37"/>
  <c r="AN7" i="37" s="1"/>
  <c r="Y7" i="37"/>
  <c r="V7" i="37"/>
  <c r="T7" i="37"/>
  <c r="AM6" i="37"/>
  <c r="AL6" i="37"/>
  <c r="AK6" i="37"/>
  <c r="AJ6" i="37"/>
  <c r="AI6" i="37"/>
  <c r="AH6" i="37"/>
  <c r="AG6" i="37"/>
  <c r="AF6" i="37"/>
  <c r="AD6" i="37"/>
  <c r="AN6" i="37" s="1"/>
  <c r="Y6" i="37"/>
  <c r="V6" i="37"/>
  <c r="T6" i="37"/>
  <c r="A6" i="37"/>
  <c r="AM5" i="37"/>
  <c r="AK5" i="37"/>
  <c r="AH5" i="37"/>
  <c r="AI5" i="37" s="1"/>
  <c r="AF5" i="37"/>
  <c r="AG5" i="37" s="1"/>
  <c r="AD5" i="37"/>
  <c r="Y5" i="37"/>
  <c r="V5" i="37"/>
  <c r="T5" i="37"/>
  <c r="F1" i="37"/>
  <c r="AM24" i="36"/>
  <c r="AK24" i="36"/>
  <c r="AI24" i="36"/>
  <c r="AH24" i="36"/>
  <c r="AF24" i="36"/>
  <c r="AG24" i="36" s="1"/>
  <c r="AE24" i="36"/>
  <c r="AD24" i="36"/>
  <c r="Y24" i="36"/>
  <c r="W24" i="36"/>
  <c r="V24" i="36"/>
  <c r="U24" i="36"/>
  <c r="T24" i="36"/>
  <c r="AM23" i="36"/>
  <c r="AK23" i="36"/>
  <c r="AI23" i="36"/>
  <c r="AH23" i="36"/>
  <c r="AG23" i="36"/>
  <c r="AF23" i="36"/>
  <c r="AE23" i="36"/>
  <c r="AD23" i="36"/>
  <c r="Y23" i="36"/>
  <c r="W23" i="36"/>
  <c r="V23" i="36"/>
  <c r="U23" i="36"/>
  <c r="T23" i="36"/>
  <c r="AM22" i="36"/>
  <c r="AL22" i="36"/>
  <c r="AK22" i="36"/>
  <c r="AH22" i="36"/>
  <c r="AI22" i="36" s="1"/>
  <c r="AJ22" i="36" s="1"/>
  <c r="AG22" i="36"/>
  <c r="AF22" i="36"/>
  <c r="AE22" i="36"/>
  <c r="AD22" i="36"/>
  <c r="Y22" i="36"/>
  <c r="W22" i="36"/>
  <c r="V22" i="36"/>
  <c r="U22" i="36"/>
  <c r="T22" i="36"/>
  <c r="AM21" i="36"/>
  <c r="AK21" i="36"/>
  <c r="AH21" i="36"/>
  <c r="AI21" i="36" s="1"/>
  <c r="AF21" i="36"/>
  <c r="AG21" i="36" s="1"/>
  <c r="AE21" i="36"/>
  <c r="AD21" i="36"/>
  <c r="Y21" i="36"/>
  <c r="W21" i="36"/>
  <c r="V21" i="36"/>
  <c r="U21" i="36"/>
  <c r="T21" i="36"/>
  <c r="AM20" i="36"/>
  <c r="AK20" i="36"/>
  <c r="AI20" i="36"/>
  <c r="AH20" i="36"/>
  <c r="AF20" i="36"/>
  <c r="AG20" i="36" s="1"/>
  <c r="AE20" i="36"/>
  <c r="AD20" i="36"/>
  <c r="Y20" i="36"/>
  <c r="W20" i="36"/>
  <c r="V20" i="36"/>
  <c r="U20" i="36"/>
  <c r="T20" i="36"/>
  <c r="AM19" i="36"/>
  <c r="AK19" i="36"/>
  <c r="AI19" i="36"/>
  <c r="AH19" i="36"/>
  <c r="AG19" i="36"/>
  <c r="AF19" i="36"/>
  <c r="AE19" i="36"/>
  <c r="AD19" i="36"/>
  <c r="Y19" i="36"/>
  <c r="W19" i="36"/>
  <c r="V19" i="36"/>
  <c r="U19" i="36"/>
  <c r="T19" i="36"/>
  <c r="AM18" i="36"/>
  <c r="AL18" i="36"/>
  <c r="AK18" i="36"/>
  <c r="AH18" i="36"/>
  <c r="AI18" i="36" s="1"/>
  <c r="AJ18" i="36" s="1"/>
  <c r="AG18" i="36"/>
  <c r="AF18" i="36"/>
  <c r="AE18" i="36"/>
  <c r="AD18" i="36"/>
  <c r="Y18" i="36"/>
  <c r="W18" i="36"/>
  <c r="V18" i="36"/>
  <c r="U18" i="36"/>
  <c r="T18" i="36"/>
  <c r="AM17" i="36"/>
  <c r="AK17" i="36"/>
  <c r="AH17" i="36"/>
  <c r="AI17" i="36" s="1"/>
  <c r="AF17" i="36"/>
  <c r="AG17" i="36" s="1"/>
  <c r="AE17" i="36"/>
  <c r="AD17" i="36"/>
  <c r="Y17" i="36"/>
  <c r="W17" i="36"/>
  <c r="V17" i="36"/>
  <c r="U17" i="36"/>
  <c r="T17" i="36"/>
  <c r="AM16" i="36"/>
  <c r="AK16" i="36"/>
  <c r="AI16" i="36"/>
  <c r="AH16" i="36"/>
  <c r="AF16" i="36"/>
  <c r="AG16" i="36" s="1"/>
  <c r="AE16" i="36"/>
  <c r="AD16" i="36"/>
  <c r="Y16" i="36"/>
  <c r="W16" i="36"/>
  <c r="V16" i="36"/>
  <c r="U16" i="36"/>
  <c r="T16" i="36"/>
  <c r="AM15" i="36"/>
  <c r="AK15" i="36"/>
  <c r="AJ15" i="36"/>
  <c r="AH15" i="36"/>
  <c r="AI15" i="36" s="1"/>
  <c r="AF15" i="36"/>
  <c r="AG15" i="36" s="1"/>
  <c r="AE15" i="36"/>
  <c r="AD15" i="36"/>
  <c r="Y15" i="36"/>
  <c r="W15" i="36"/>
  <c r="V15" i="36"/>
  <c r="U15" i="36"/>
  <c r="T15" i="36"/>
  <c r="AM14" i="36"/>
  <c r="AK14" i="36"/>
  <c r="AI14" i="36"/>
  <c r="AH14" i="36"/>
  <c r="AF14" i="36"/>
  <c r="AG14" i="36" s="1"/>
  <c r="AE14" i="36"/>
  <c r="AD14" i="36"/>
  <c r="Y14" i="36"/>
  <c r="W14" i="36"/>
  <c r="V14" i="36"/>
  <c r="U14" i="36"/>
  <c r="T14" i="36"/>
  <c r="AM13" i="36"/>
  <c r="AK13" i="36"/>
  <c r="AH13" i="36"/>
  <c r="AI13" i="36" s="1"/>
  <c r="AJ13" i="36" s="1"/>
  <c r="AG13" i="36"/>
  <c r="AF13" i="36"/>
  <c r="AE13" i="36"/>
  <c r="AN13" i="36" s="1"/>
  <c r="AD13" i="36"/>
  <c r="Y13" i="36"/>
  <c r="W13" i="36"/>
  <c r="V13" i="36"/>
  <c r="U13" i="36"/>
  <c r="T13" i="36"/>
  <c r="AM12" i="36"/>
  <c r="AK12" i="36"/>
  <c r="AH12" i="36"/>
  <c r="AI12" i="36" s="1"/>
  <c r="AF12" i="36"/>
  <c r="AG12" i="36" s="1"/>
  <c r="AE12" i="36"/>
  <c r="AD12" i="36"/>
  <c r="Y12" i="36"/>
  <c r="W12" i="36"/>
  <c r="V12" i="36"/>
  <c r="U12" i="36"/>
  <c r="T12" i="36"/>
  <c r="A12" i="36"/>
  <c r="AM11" i="36"/>
  <c r="AL11" i="36"/>
  <c r="AK11" i="36"/>
  <c r="AH11" i="36"/>
  <c r="AI11" i="36" s="1"/>
  <c r="AJ11" i="36" s="1"/>
  <c r="AG11" i="36"/>
  <c r="AF11" i="36"/>
  <c r="AE11" i="36"/>
  <c r="AD11" i="36"/>
  <c r="Y11" i="36"/>
  <c r="W11" i="36"/>
  <c r="V11" i="36"/>
  <c r="U11" i="36"/>
  <c r="T11" i="36"/>
  <c r="AM10" i="36"/>
  <c r="AK10" i="36"/>
  <c r="AH10" i="36"/>
  <c r="AI10" i="36" s="1"/>
  <c r="AF10" i="36"/>
  <c r="AG10" i="36" s="1"/>
  <c r="AE10" i="36"/>
  <c r="AD10" i="36"/>
  <c r="Y10" i="36"/>
  <c r="W10" i="36"/>
  <c r="V10" i="36"/>
  <c r="U10" i="36"/>
  <c r="T10" i="36"/>
  <c r="A10" i="36"/>
  <c r="AM9" i="36"/>
  <c r="AK9" i="36"/>
  <c r="AI9" i="36"/>
  <c r="AH9" i="36"/>
  <c r="AG9" i="36"/>
  <c r="AF9" i="36"/>
  <c r="AE9" i="36"/>
  <c r="AD9" i="36"/>
  <c r="Y9" i="36"/>
  <c r="W9" i="36"/>
  <c r="V9" i="36"/>
  <c r="U9" i="36"/>
  <c r="T9" i="36"/>
  <c r="AM8" i="36"/>
  <c r="AK8" i="36"/>
  <c r="AH8" i="36"/>
  <c r="AI8" i="36" s="1"/>
  <c r="AF8" i="36"/>
  <c r="AG8" i="36" s="1"/>
  <c r="AL8" i="36" s="1"/>
  <c r="AD8" i="36"/>
  <c r="Y8" i="36"/>
  <c r="W8" i="36"/>
  <c r="V8" i="36"/>
  <c r="U8" i="36"/>
  <c r="T8" i="36"/>
  <c r="AM7" i="36"/>
  <c r="AL7" i="36"/>
  <c r="AK7" i="36"/>
  <c r="AH7" i="36"/>
  <c r="AI7" i="36" s="1"/>
  <c r="AF7" i="36"/>
  <c r="AG7" i="36" s="1"/>
  <c r="AD7" i="36"/>
  <c r="AN7" i="36" s="1"/>
  <c r="Y7" i="36"/>
  <c r="W7" i="36"/>
  <c r="V7" i="36"/>
  <c r="U7" i="36"/>
  <c r="T7" i="36"/>
  <c r="AM6" i="36"/>
  <c r="AK6" i="36"/>
  <c r="AH6" i="36"/>
  <c r="AI6" i="36" s="1"/>
  <c r="AG6" i="36"/>
  <c r="AF6" i="36"/>
  <c r="AD6" i="36"/>
  <c r="AN6" i="36" s="1"/>
  <c r="Y6" i="36"/>
  <c r="W6" i="36"/>
  <c r="V6" i="36"/>
  <c r="U6" i="36"/>
  <c r="T6" i="36"/>
  <c r="A6" i="36"/>
  <c r="AM5" i="36"/>
  <c r="AK5" i="36"/>
  <c r="AH5" i="36"/>
  <c r="AI5" i="36" s="1"/>
  <c r="AF5" i="36"/>
  <c r="AG5" i="36" s="1"/>
  <c r="Y5" i="36"/>
  <c r="A14" i="36" s="1"/>
  <c r="W5" i="36"/>
  <c r="V5" i="36"/>
  <c r="T5" i="36"/>
  <c r="AD5" i="36" s="1"/>
  <c r="F1" i="36"/>
  <c r="AM24" i="35"/>
  <c r="AK24" i="35"/>
  <c r="AI24" i="35"/>
  <c r="AH24" i="35"/>
  <c r="AG24" i="35"/>
  <c r="AL24" i="35" s="1"/>
  <c r="AF24" i="35"/>
  <c r="AE24" i="35"/>
  <c r="AD24" i="35"/>
  <c r="Y24" i="35"/>
  <c r="V24" i="35"/>
  <c r="T24" i="35"/>
  <c r="AM23" i="35"/>
  <c r="AK23" i="35"/>
  <c r="AH23" i="35"/>
  <c r="AI23" i="35" s="1"/>
  <c r="AF23" i="35"/>
  <c r="AG23" i="35" s="1"/>
  <c r="AJ23" i="35" s="1"/>
  <c r="AE23" i="35"/>
  <c r="AD23" i="35"/>
  <c r="Y23" i="35"/>
  <c r="V23" i="35"/>
  <c r="T23" i="35"/>
  <c r="AM22" i="35"/>
  <c r="AK22" i="35"/>
  <c r="AH22" i="35"/>
  <c r="AI22" i="35" s="1"/>
  <c r="AF22" i="35"/>
  <c r="AG22" i="35" s="1"/>
  <c r="AE22" i="35"/>
  <c r="AD22" i="35"/>
  <c r="Y22" i="35"/>
  <c r="V22" i="35"/>
  <c r="T22" i="35"/>
  <c r="AM21" i="35"/>
  <c r="AK21" i="35"/>
  <c r="AI21" i="35"/>
  <c r="AH21" i="35"/>
  <c r="AF21" i="35"/>
  <c r="AG21" i="35" s="1"/>
  <c r="AE21" i="35"/>
  <c r="AD21" i="35"/>
  <c r="Y21" i="35"/>
  <c r="V21" i="35"/>
  <c r="T21" i="35"/>
  <c r="AM20" i="35"/>
  <c r="AK20" i="35"/>
  <c r="AI20" i="35"/>
  <c r="AH20" i="35"/>
  <c r="AG20" i="35"/>
  <c r="AL20" i="35" s="1"/>
  <c r="AF20" i="35"/>
  <c r="AE20" i="35"/>
  <c r="AD20" i="35"/>
  <c r="Y20" i="35"/>
  <c r="V20" i="35"/>
  <c r="T20" i="35"/>
  <c r="AM19" i="35"/>
  <c r="AK19" i="35"/>
  <c r="AH19" i="35"/>
  <c r="AI19" i="35" s="1"/>
  <c r="AF19" i="35"/>
  <c r="AG19" i="35" s="1"/>
  <c r="AE19" i="35"/>
  <c r="AD19" i="35"/>
  <c r="Y19" i="35"/>
  <c r="V19" i="35"/>
  <c r="T19" i="35"/>
  <c r="AM18" i="35"/>
  <c r="AK18" i="35"/>
  <c r="AH18" i="35"/>
  <c r="AI18" i="35" s="1"/>
  <c r="AF18" i="35"/>
  <c r="AG18" i="35" s="1"/>
  <c r="AE18" i="35"/>
  <c r="AD18" i="35"/>
  <c r="Y18" i="35"/>
  <c r="W18" i="35"/>
  <c r="V18" i="35"/>
  <c r="T18" i="35"/>
  <c r="AM17" i="35"/>
  <c r="AK17" i="35"/>
  <c r="AI17" i="35"/>
  <c r="AH17" i="35"/>
  <c r="AF17" i="35"/>
  <c r="AG17" i="35" s="1"/>
  <c r="AE17" i="35"/>
  <c r="AD17" i="35"/>
  <c r="AN17" i="35" s="1"/>
  <c r="Y17" i="35"/>
  <c r="W17" i="35"/>
  <c r="V17" i="35"/>
  <c r="T17" i="35"/>
  <c r="AM16" i="35"/>
  <c r="AK16" i="35"/>
  <c r="AI16" i="35"/>
  <c r="AH16" i="35"/>
  <c r="AG16" i="35"/>
  <c r="AL16" i="35" s="1"/>
  <c r="AF16" i="35"/>
  <c r="AE16" i="35"/>
  <c r="AD16" i="35"/>
  <c r="Y16" i="35"/>
  <c r="V16" i="35"/>
  <c r="T16" i="35"/>
  <c r="AM15" i="35"/>
  <c r="AK15" i="35"/>
  <c r="AH15" i="35"/>
  <c r="AI15" i="35" s="1"/>
  <c r="AG15" i="35"/>
  <c r="AL15" i="35" s="1"/>
  <c r="AF15" i="35"/>
  <c r="AE15" i="35"/>
  <c r="AD15" i="35"/>
  <c r="Y15" i="35"/>
  <c r="V15" i="35"/>
  <c r="T15" i="35"/>
  <c r="AM14" i="35"/>
  <c r="AK14" i="35"/>
  <c r="AH14" i="35"/>
  <c r="AI14" i="35" s="1"/>
  <c r="AJ14" i="35" s="1"/>
  <c r="AG14" i="35"/>
  <c r="AL14" i="35" s="1"/>
  <c r="AF14" i="35"/>
  <c r="AE14" i="35"/>
  <c r="AD14" i="35"/>
  <c r="Y14" i="35"/>
  <c r="V14" i="35"/>
  <c r="T14" i="35"/>
  <c r="AM13" i="35"/>
  <c r="AK13" i="35"/>
  <c r="AI13" i="35"/>
  <c r="AL13" i="35" s="1"/>
  <c r="AH13" i="35"/>
  <c r="AG13" i="35"/>
  <c r="AF13" i="35"/>
  <c r="AE13" i="35"/>
  <c r="AD13" i="35"/>
  <c r="Y13" i="35"/>
  <c r="V13" i="35"/>
  <c r="T13" i="35"/>
  <c r="AM12" i="35"/>
  <c r="AL12" i="35"/>
  <c r="AK12" i="35"/>
  <c r="AH12" i="35"/>
  <c r="AI12" i="35" s="1"/>
  <c r="AF12" i="35"/>
  <c r="AG12" i="35" s="1"/>
  <c r="AJ12" i="35" s="1"/>
  <c r="AE12" i="35"/>
  <c r="AD12" i="35"/>
  <c r="Y12" i="35"/>
  <c r="V12" i="35"/>
  <c r="T12" i="35"/>
  <c r="A12" i="35"/>
  <c r="AM11" i="35"/>
  <c r="AK11" i="35"/>
  <c r="AH11" i="35"/>
  <c r="AI11" i="35" s="1"/>
  <c r="AJ11" i="35" s="1"/>
  <c r="AG11" i="35"/>
  <c r="AL11" i="35" s="1"/>
  <c r="AF11" i="35"/>
  <c r="AE11" i="35"/>
  <c r="AD11" i="35"/>
  <c r="Y11" i="35"/>
  <c r="V11" i="35"/>
  <c r="T11" i="35"/>
  <c r="AM10" i="35"/>
  <c r="AK10" i="35"/>
  <c r="AH10" i="35"/>
  <c r="AI10" i="35" s="1"/>
  <c r="AG10" i="35"/>
  <c r="AL10" i="35" s="1"/>
  <c r="AF10" i="35"/>
  <c r="AE10" i="35"/>
  <c r="AD10" i="35"/>
  <c r="Y10" i="35"/>
  <c r="V10" i="35"/>
  <c r="T10" i="35"/>
  <c r="A10" i="35"/>
  <c r="W22" i="35" s="1"/>
  <c r="AM9" i="35"/>
  <c r="AK9" i="35"/>
  <c r="AH9" i="35"/>
  <c r="AI9" i="35" s="1"/>
  <c r="AL9" i="35" s="1"/>
  <c r="AF9" i="35"/>
  <c r="AG9" i="35" s="1"/>
  <c r="AE9" i="35"/>
  <c r="AD9" i="35"/>
  <c r="Y9" i="35"/>
  <c r="W9" i="35"/>
  <c r="V9" i="35"/>
  <c r="T9" i="35"/>
  <c r="AM8" i="35"/>
  <c r="AL8" i="35"/>
  <c r="AK8" i="35"/>
  <c r="AI8" i="35"/>
  <c r="AH8" i="35"/>
  <c r="AG8" i="35"/>
  <c r="AJ8" i="35" s="1"/>
  <c r="AF8" i="35"/>
  <c r="AD8" i="35"/>
  <c r="AN8" i="35" s="1"/>
  <c r="Y8" i="35"/>
  <c r="V8" i="35"/>
  <c r="U8" i="35"/>
  <c r="T8" i="35"/>
  <c r="AM7" i="35"/>
  <c r="AK7" i="35"/>
  <c r="AF7" i="35"/>
  <c r="AG7" i="35" s="1"/>
  <c r="Y7" i="35"/>
  <c r="W7" i="35"/>
  <c r="V7" i="35"/>
  <c r="T7" i="35"/>
  <c r="AH7" i="35" s="1"/>
  <c r="AI7" i="35" s="1"/>
  <c r="AM6" i="35"/>
  <c r="AK6" i="35"/>
  <c r="AH6" i="35"/>
  <c r="AI6" i="35" s="1"/>
  <c r="AG6" i="35"/>
  <c r="AL6" i="35" s="1"/>
  <c r="AF6" i="35"/>
  <c r="AD6" i="35"/>
  <c r="Y6" i="35"/>
  <c r="W6" i="35"/>
  <c r="V6" i="35"/>
  <c r="U6" i="35"/>
  <c r="T6" i="35"/>
  <c r="AM5" i="35"/>
  <c r="AK5" i="35"/>
  <c r="AH5" i="35"/>
  <c r="AI5" i="35" s="1"/>
  <c r="AF5" i="35"/>
  <c r="AG5" i="35" s="1"/>
  <c r="AD5" i="35"/>
  <c r="Y5" i="35"/>
  <c r="A14" i="35" s="1"/>
  <c r="K44" i="68" s="1"/>
  <c r="W5" i="35"/>
  <c r="V5" i="35"/>
  <c r="T5" i="35"/>
  <c r="U5" i="35" s="1"/>
  <c r="A16" i="35" s="1"/>
  <c r="F1" i="35"/>
  <c r="AM23" i="34"/>
  <c r="AK23" i="34"/>
  <c r="AI23" i="34"/>
  <c r="AH23" i="34"/>
  <c r="AG23" i="34"/>
  <c r="AL23" i="34" s="1"/>
  <c r="AF23" i="34"/>
  <c r="AE23" i="34"/>
  <c r="AD23" i="34"/>
  <c r="Y23" i="34"/>
  <c r="V23" i="34"/>
  <c r="T23" i="34"/>
  <c r="AM22" i="34"/>
  <c r="AK22" i="34"/>
  <c r="AH22" i="34"/>
  <c r="AI22" i="34" s="1"/>
  <c r="AF22" i="34"/>
  <c r="AG22" i="34" s="1"/>
  <c r="AE22" i="34"/>
  <c r="AD22" i="34"/>
  <c r="Y22" i="34"/>
  <c r="V22" i="34"/>
  <c r="T22" i="34"/>
  <c r="AM21" i="34"/>
  <c r="AK21" i="34"/>
  <c r="AI21" i="34"/>
  <c r="AH21" i="34"/>
  <c r="AF21" i="34"/>
  <c r="AG21" i="34" s="1"/>
  <c r="AE21" i="34"/>
  <c r="AD21" i="34"/>
  <c r="Y21" i="34"/>
  <c r="V21" i="34"/>
  <c r="T21" i="34"/>
  <c r="AM20" i="34"/>
  <c r="AK20" i="34"/>
  <c r="AH20" i="34"/>
  <c r="AI20" i="34" s="1"/>
  <c r="AJ20" i="34" s="1"/>
  <c r="AG20" i="34"/>
  <c r="AF20" i="34"/>
  <c r="AE20" i="34"/>
  <c r="AD20" i="34"/>
  <c r="Y20" i="34"/>
  <c r="V20" i="34"/>
  <c r="T20" i="34"/>
  <c r="AM19" i="34"/>
  <c r="AK19" i="34"/>
  <c r="AI19" i="34"/>
  <c r="AH19" i="34"/>
  <c r="AG19" i="34"/>
  <c r="AF19" i="34"/>
  <c r="AE19" i="34"/>
  <c r="AD19" i="34"/>
  <c r="Y19" i="34"/>
  <c r="V19" i="34"/>
  <c r="T19" i="34"/>
  <c r="AM18" i="34"/>
  <c r="AK18" i="34"/>
  <c r="AH18" i="34"/>
  <c r="AI18" i="34" s="1"/>
  <c r="AJ18" i="34" s="1"/>
  <c r="AG18" i="34"/>
  <c r="AF18" i="34"/>
  <c r="AE18" i="34"/>
  <c r="AD18" i="34"/>
  <c r="Y18" i="34"/>
  <c r="V18" i="34"/>
  <c r="T18" i="34"/>
  <c r="AM17" i="34"/>
  <c r="AK17" i="34"/>
  <c r="AI17" i="34"/>
  <c r="AL17" i="34" s="1"/>
  <c r="AH17" i="34"/>
  <c r="AG17" i="34"/>
  <c r="AJ17" i="34" s="1"/>
  <c r="AF17" i="34"/>
  <c r="AE17" i="34"/>
  <c r="AD17" i="34"/>
  <c r="Y17" i="34"/>
  <c r="V17" i="34"/>
  <c r="T17" i="34"/>
  <c r="AM16" i="34"/>
  <c r="AK16" i="34"/>
  <c r="AJ16" i="34"/>
  <c r="AI16" i="34"/>
  <c r="AH16" i="34"/>
  <c r="AF16" i="34"/>
  <c r="AG16" i="34" s="1"/>
  <c r="AL16" i="34" s="1"/>
  <c r="AE16" i="34"/>
  <c r="AD16" i="34"/>
  <c r="Y16" i="34"/>
  <c r="V16" i="34"/>
  <c r="T16" i="34"/>
  <c r="AM15" i="34"/>
  <c r="AK15" i="34"/>
  <c r="AI15" i="34"/>
  <c r="AH15" i="34"/>
  <c r="AG15" i="34"/>
  <c r="AJ15" i="34" s="1"/>
  <c r="AF15" i="34"/>
  <c r="AE15" i="34"/>
  <c r="AD15" i="34"/>
  <c r="Y15" i="34"/>
  <c r="V15" i="34"/>
  <c r="T15" i="34"/>
  <c r="AM14" i="34"/>
  <c r="AK14" i="34"/>
  <c r="AH14" i="34"/>
  <c r="AI14" i="34" s="1"/>
  <c r="AJ14" i="34" s="1"/>
  <c r="AG14" i="34"/>
  <c r="AF14" i="34"/>
  <c r="AE14" i="34"/>
  <c r="AD14" i="34"/>
  <c r="Y14" i="34"/>
  <c r="V14" i="34"/>
  <c r="T14" i="34"/>
  <c r="AM13" i="34"/>
  <c r="AK13" i="34"/>
  <c r="AI13" i="34"/>
  <c r="AH13" i="34"/>
  <c r="AF13" i="34"/>
  <c r="AG13" i="34" s="1"/>
  <c r="AE13" i="34"/>
  <c r="AD13" i="34"/>
  <c r="Y13" i="34"/>
  <c r="V13" i="34"/>
  <c r="T13" i="34"/>
  <c r="AM12" i="34"/>
  <c r="AK12" i="34"/>
  <c r="AI12" i="34"/>
  <c r="AH12" i="34"/>
  <c r="AG12" i="34"/>
  <c r="AL12" i="34" s="1"/>
  <c r="AF12" i="34"/>
  <c r="AE12" i="34"/>
  <c r="AD12" i="34"/>
  <c r="Y12" i="34"/>
  <c r="V12" i="34"/>
  <c r="T12" i="34"/>
  <c r="A12" i="34"/>
  <c r="AM11" i="34"/>
  <c r="AK11" i="34"/>
  <c r="AF11" i="34"/>
  <c r="AG11" i="34" s="1"/>
  <c r="Y11" i="34"/>
  <c r="V11" i="34"/>
  <c r="T11" i="34"/>
  <c r="AH11" i="34" s="1"/>
  <c r="AI11" i="34" s="1"/>
  <c r="AM10" i="34"/>
  <c r="AK10" i="34"/>
  <c r="AH10" i="34"/>
  <c r="AI10" i="34" s="1"/>
  <c r="AG10" i="34"/>
  <c r="AF10" i="34"/>
  <c r="AE10" i="34"/>
  <c r="AD10" i="34"/>
  <c r="Y10" i="34"/>
  <c r="V10" i="34"/>
  <c r="T10" i="34"/>
  <c r="A10" i="34"/>
  <c r="W18" i="34" s="1"/>
  <c r="AM9" i="34"/>
  <c r="AK9" i="34"/>
  <c r="AH9" i="34"/>
  <c r="AI9" i="34" s="1"/>
  <c r="AF9" i="34"/>
  <c r="AG9" i="34" s="1"/>
  <c r="AE9" i="34"/>
  <c r="AD9" i="34"/>
  <c r="Y9" i="34"/>
  <c r="V9" i="34"/>
  <c r="T9" i="34"/>
  <c r="AM8" i="34"/>
  <c r="AK8" i="34"/>
  <c r="AH8" i="34"/>
  <c r="AI8" i="34" s="1"/>
  <c r="AF8" i="34"/>
  <c r="AG8" i="34" s="1"/>
  <c r="AE8" i="34"/>
  <c r="AD8" i="34"/>
  <c r="Y8" i="34"/>
  <c r="V8" i="34"/>
  <c r="T8" i="34"/>
  <c r="AM7" i="34"/>
  <c r="AK7" i="34"/>
  <c r="AF7" i="34"/>
  <c r="AG7" i="34" s="1"/>
  <c r="Y7" i="34"/>
  <c r="V7" i="34"/>
  <c r="T7" i="34"/>
  <c r="AM6" i="34"/>
  <c r="AK6" i="34"/>
  <c r="AH6" i="34"/>
  <c r="AI6" i="34" s="1"/>
  <c r="AG6" i="34"/>
  <c r="AL6" i="34" s="1"/>
  <c r="AF6" i="34"/>
  <c r="AD6" i="34"/>
  <c r="Y6" i="34"/>
  <c r="V6" i="34"/>
  <c r="T6" i="34"/>
  <c r="AM5" i="34"/>
  <c r="AK5" i="34"/>
  <c r="AI5" i="34"/>
  <c r="AH5" i="34"/>
  <c r="AG5" i="34"/>
  <c r="AF5" i="34"/>
  <c r="AD5" i="34"/>
  <c r="Y5" i="34"/>
  <c r="V5" i="34"/>
  <c r="T5" i="34"/>
  <c r="F1" i="34"/>
  <c r="AM24" i="33"/>
  <c r="AK24" i="33"/>
  <c r="AI24" i="33"/>
  <c r="AH24" i="33"/>
  <c r="AF24" i="33"/>
  <c r="AG24" i="33" s="1"/>
  <c r="AE24" i="33"/>
  <c r="AD24" i="33"/>
  <c r="Y24" i="33"/>
  <c r="V24" i="33"/>
  <c r="T24" i="33"/>
  <c r="AM23" i="33"/>
  <c r="AK23" i="33"/>
  <c r="AI23" i="33"/>
  <c r="AH23" i="33"/>
  <c r="AF23" i="33"/>
  <c r="AG23" i="33" s="1"/>
  <c r="AL23" i="33" s="1"/>
  <c r="AE23" i="33"/>
  <c r="AD23" i="33"/>
  <c r="Y23" i="33"/>
  <c r="V23" i="33"/>
  <c r="T23" i="33"/>
  <c r="AM22" i="33"/>
  <c r="AK22" i="33"/>
  <c r="AH22" i="33"/>
  <c r="AI22" i="33" s="1"/>
  <c r="AJ22" i="33" s="1"/>
  <c r="AG22" i="33"/>
  <c r="AF22" i="33"/>
  <c r="AE22" i="33"/>
  <c r="AD22" i="33"/>
  <c r="Y22" i="33"/>
  <c r="V22" i="33"/>
  <c r="T22" i="33"/>
  <c r="AM21" i="33"/>
  <c r="AL21" i="33"/>
  <c r="AK21" i="33"/>
  <c r="AH21" i="33"/>
  <c r="AI21" i="33" s="1"/>
  <c r="AG21" i="33"/>
  <c r="AJ21" i="33" s="1"/>
  <c r="AF21" i="33"/>
  <c r="AE21" i="33"/>
  <c r="AD21" i="33"/>
  <c r="Y21" i="33"/>
  <c r="V21" i="33"/>
  <c r="T21" i="33"/>
  <c r="AM20" i="33"/>
  <c r="AK20" i="33"/>
  <c r="AI20" i="33"/>
  <c r="AH20" i="33"/>
  <c r="AF20" i="33"/>
  <c r="AG20" i="33" s="1"/>
  <c r="AE20" i="33"/>
  <c r="AD20" i="33"/>
  <c r="Y20" i="33"/>
  <c r="V20" i="33"/>
  <c r="T20" i="33"/>
  <c r="AM19" i="33"/>
  <c r="AK19" i="33"/>
  <c r="AH19" i="33"/>
  <c r="AI19" i="33" s="1"/>
  <c r="AF19" i="33"/>
  <c r="AG19" i="33" s="1"/>
  <c r="AE19" i="33"/>
  <c r="AD19" i="33"/>
  <c r="Y19" i="33"/>
  <c r="V19" i="33"/>
  <c r="T19" i="33"/>
  <c r="AM18" i="33"/>
  <c r="AK18" i="33"/>
  <c r="AI18" i="33"/>
  <c r="AH18" i="33"/>
  <c r="AF18" i="33"/>
  <c r="AG18" i="33" s="1"/>
  <c r="AE18" i="33"/>
  <c r="AD18" i="33"/>
  <c r="Y18" i="33"/>
  <c r="V18" i="33"/>
  <c r="T18" i="33"/>
  <c r="AM17" i="33"/>
  <c r="AK17" i="33"/>
  <c r="AH17" i="33"/>
  <c r="AI17" i="33" s="1"/>
  <c r="AG17" i="33"/>
  <c r="AL17" i="33" s="1"/>
  <c r="AF17" i="33"/>
  <c r="AE17" i="33"/>
  <c r="AD17" i="33"/>
  <c r="Y17" i="33"/>
  <c r="V17" i="33"/>
  <c r="T17" i="33"/>
  <c r="AM16" i="33"/>
  <c r="AK16" i="33"/>
  <c r="AH16" i="33"/>
  <c r="AI16" i="33" s="1"/>
  <c r="AF16" i="33"/>
  <c r="AG16" i="33" s="1"/>
  <c r="AE16" i="33"/>
  <c r="AD16" i="33"/>
  <c r="Y16" i="33"/>
  <c r="V16" i="33"/>
  <c r="T16" i="33"/>
  <c r="AM15" i="33"/>
  <c r="AK15" i="33"/>
  <c r="AI15" i="33"/>
  <c r="AH15" i="33"/>
  <c r="AG15" i="33"/>
  <c r="AF15" i="33"/>
  <c r="AE15" i="33"/>
  <c r="AD15" i="33"/>
  <c r="Y15" i="33"/>
  <c r="V15" i="33"/>
  <c r="T15" i="33"/>
  <c r="AM14" i="33"/>
  <c r="AK14" i="33"/>
  <c r="AH14" i="33"/>
  <c r="AI14" i="33" s="1"/>
  <c r="AJ14" i="33" s="1"/>
  <c r="AG14" i="33"/>
  <c r="AF14" i="33"/>
  <c r="AE14" i="33"/>
  <c r="AD14" i="33"/>
  <c r="Y14" i="33"/>
  <c r="V14" i="33"/>
  <c r="T14" i="33"/>
  <c r="AM13" i="33"/>
  <c r="AK13" i="33"/>
  <c r="AI13" i="33"/>
  <c r="AH13" i="33"/>
  <c r="AG13" i="33"/>
  <c r="AF13" i="33"/>
  <c r="AE13" i="33"/>
  <c r="AD13" i="33"/>
  <c r="Y13" i="33"/>
  <c r="V13" i="33"/>
  <c r="T13" i="33"/>
  <c r="AM12" i="33"/>
  <c r="AK12" i="33"/>
  <c r="AJ12" i="33"/>
  <c r="AI12" i="33"/>
  <c r="AH12" i="33"/>
  <c r="AG12" i="33"/>
  <c r="AF12" i="33"/>
  <c r="AE12" i="33"/>
  <c r="AD12" i="33"/>
  <c r="Y12" i="33"/>
  <c r="V12" i="33"/>
  <c r="T12" i="33"/>
  <c r="A12" i="33"/>
  <c r="AM11" i="33"/>
  <c r="AK11" i="33"/>
  <c r="AI11" i="33"/>
  <c r="AH11" i="33"/>
  <c r="AF11" i="33"/>
  <c r="AG11" i="33" s="1"/>
  <c r="AE11" i="33"/>
  <c r="AD11" i="33"/>
  <c r="Y11" i="33"/>
  <c r="V11" i="33"/>
  <c r="T11" i="33"/>
  <c r="AM10" i="33"/>
  <c r="AK10" i="33"/>
  <c r="AI10" i="33"/>
  <c r="AH10" i="33"/>
  <c r="AG10" i="33"/>
  <c r="AL10" i="33" s="1"/>
  <c r="AF10" i="33"/>
  <c r="AE10" i="33"/>
  <c r="AD10" i="33"/>
  <c r="Y10" i="33"/>
  <c r="V10" i="33"/>
  <c r="T10" i="33"/>
  <c r="A10" i="33"/>
  <c r="U22" i="33" s="1"/>
  <c r="AM9" i="33"/>
  <c r="AK9" i="33"/>
  <c r="AI9" i="33"/>
  <c r="AH9" i="33"/>
  <c r="AF9" i="33"/>
  <c r="AG9" i="33" s="1"/>
  <c r="AE9" i="33"/>
  <c r="AD9" i="33"/>
  <c r="Y9" i="33"/>
  <c r="W9" i="33"/>
  <c r="V9" i="33"/>
  <c r="T9" i="33"/>
  <c r="AM8" i="33"/>
  <c r="AK8" i="33"/>
  <c r="AH8" i="33"/>
  <c r="AI8" i="33" s="1"/>
  <c r="AF8" i="33"/>
  <c r="AG8" i="33" s="1"/>
  <c r="AD8" i="33"/>
  <c r="AN8" i="33" s="1"/>
  <c r="Y8" i="33"/>
  <c r="V8" i="33"/>
  <c r="T8" i="33"/>
  <c r="AM7" i="33"/>
  <c r="AK7" i="33"/>
  <c r="AH7" i="33"/>
  <c r="AI7" i="33" s="1"/>
  <c r="AF7" i="33"/>
  <c r="AG7" i="33" s="1"/>
  <c r="AD7" i="33"/>
  <c r="AN7" i="33" s="1"/>
  <c r="Y7" i="33"/>
  <c r="V7" i="33"/>
  <c r="T7" i="33"/>
  <c r="AM6" i="33"/>
  <c r="AK6" i="33"/>
  <c r="AF6" i="33"/>
  <c r="AG6" i="33" s="1"/>
  <c r="Y6" i="33"/>
  <c r="V6" i="33"/>
  <c r="T6" i="33"/>
  <c r="AH6" i="33" s="1"/>
  <c r="AI6" i="33" s="1"/>
  <c r="A6" i="33"/>
  <c r="AM5" i="33"/>
  <c r="AK5" i="33"/>
  <c r="AF5" i="33"/>
  <c r="AG5" i="33" s="1"/>
  <c r="Y5" i="33"/>
  <c r="V5" i="33"/>
  <c r="T5" i="33"/>
  <c r="AD5" i="33" s="1"/>
  <c r="F1" i="33"/>
  <c r="AM172" i="32"/>
  <c r="AK172" i="32"/>
  <c r="AH172" i="32"/>
  <c r="AI172" i="32" s="1"/>
  <c r="AJ172" i="32" s="1"/>
  <c r="AG172" i="32"/>
  <c r="AF172" i="32"/>
  <c r="AE172" i="32"/>
  <c r="AD172" i="32"/>
  <c r="Y172" i="32"/>
  <c r="V172" i="32"/>
  <c r="T172" i="32"/>
  <c r="AM171" i="32"/>
  <c r="AK171" i="32"/>
  <c r="AI171" i="32"/>
  <c r="AH171" i="32"/>
  <c r="AG171" i="32"/>
  <c r="AL171" i="32" s="1"/>
  <c r="AF171" i="32"/>
  <c r="AE171" i="32"/>
  <c r="AD171" i="32"/>
  <c r="Y171" i="32"/>
  <c r="V171" i="32"/>
  <c r="T171" i="32"/>
  <c r="AM170" i="32"/>
  <c r="AK170" i="32"/>
  <c r="AI170" i="32"/>
  <c r="AH170" i="32"/>
  <c r="AF170" i="32"/>
  <c r="AG170" i="32" s="1"/>
  <c r="AL170" i="32" s="1"/>
  <c r="AE170" i="32"/>
  <c r="AD170" i="32"/>
  <c r="Y170" i="32"/>
  <c r="V170" i="32"/>
  <c r="T170" i="32"/>
  <c r="AM169" i="32"/>
  <c r="AK169" i="32"/>
  <c r="AI169" i="32"/>
  <c r="AH169" i="32"/>
  <c r="AF169" i="32"/>
  <c r="AG169" i="32" s="1"/>
  <c r="AE169" i="32"/>
  <c r="AD169" i="32"/>
  <c r="Y169" i="32"/>
  <c r="V169" i="32"/>
  <c r="T169" i="32"/>
  <c r="AM168" i="32"/>
  <c r="AK168" i="32"/>
  <c r="AH168" i="32"/>
  <c r="AI168" i="32" s="1"/>
  <c r="AF168" i="32"/>
  <c r="AG168" i="32" s="1"/>
  <c r="AE168" i="32"/>
  <c r="AD168" i="32"/>
  <c r="Y168" i="32"/>
  <c r="V168" i="32"/>
  <c r="T168" i="32"/>
  <c r="AM167" i="32"/>
  <c r="AK167" i="32"/>
  <c r="AI167" i="32"/>
  <c r="AH167" i="32"/>
  <c r="AG167" i="32"/>
  <c r="AL167" i="32" s="1"/>
  <c r="AF167" i="32"/>
  <c r="AE167" i="32"/>
  <c r="AD167" i="32"/>
  <c r="Y167" i="32"/>
  <c r="V167" i="32"/>
  <c r="T167" i="32"/>
  <c r="AM166" i="32"/>
  <c r="AK166" i="32"/>
  <c r="AH166" i="32"/>
  <c r="AI166" i="32" s="1"/>
  <c r="AF166" i="32"/>
  <c r="AG166" i="32" s="1"/>
  <c r="AE166" i="32"/>
  <c r="AD166" i="32"/>
  <c r="Y166" i="32"/>
  <c r="V166" i="32"/>
  <c r="T166" i="32"/>
  <c r="AM165" i="32"/>
  <c r="AK165" i="32"/>
  <c r="AI165" i="32"/>
  <c r="AH165" i="32"/>
  <c r="AF165" i="32"/>
  <c r="AG165" i="32" s="1"/>
  <c r="AE165" i="32"/>
  <c r="AD165" i="32"/>
  <c r="Y165" i="32"/>
  <c r="V165" i="32"/>
  <c r="T165" i="32"/>
  <c r="AM164" i="32"/>
  <c r="AK164" i="32"/>
  <c r="AH164" i="32"/>
  <c r="AI164" i="32" s="1"/>
  <c r="AG164" i="32"/>
  <c r="AF164" i="32"/>
  <c r="AE164" i="32"/>
  <c r="AD164" i="32"/>
  <c r="Y164" i="32"/>
  <c r="V164" i="32"/>
  <c r="T164" i="32"/>
  <c r="AM163" i="32"/>
  <c r="AK163" i="32"/>
  <c r="AH163" i="32"/>
  <c r="AI163" i="32" s="1"/>
  <c r="AF163" i="32"/>
  <c r="AG163" i="32" s="1"/>
  <c r="AE163" i="32"/>
  <c r="AD163" i="32"/>
  <c r="Y163" i="32"/>
  <c r="V163" i="32"/>
  <c r="T163" i="32"/>
  <c r="AM162" i="32"/>
  <c r="AK162" i="32"/>
  <c r="AH162" i="32"/>
  <c r="AI162" i="32" s="1"/>
  <c r="AJ162" i="32" s="1"/>
  <c r="AG162" i="32"/>
  <c r="AF162" i="32"/>
  <c r="AE162" i="32"/>
  <c r="AD162" i="32"/>
  <c r="Y162" i="32"/>
  <c r="V162" i="32"/>
  <c r="T162" i="32"/>
  <c r="AM161" i="32"/>
  <c r="AK161" i="32"/>
  <c r="AI161" i="32"/>
  <c r="AH161" i="32"/>
  <c r="AG161" i="32"/>
  <c r="AL161" i="32" s="1"/>
  <c r="AF161" i="32"/>
  <c r="AE161" i="32"/>
  <c r="AD161" i="32"/>
  <c r="Y161" i="32"/>
  <c r="V161" i="32"/>
  <c r="T161" i="32"/>
  <c r="AM160" i="32"/>
  <c r="AK160" i="32"/>
  <c r="AI160" i="32"/>
  <c r="AH160" i="32"/>
  <c r="AF160" i="32"/>
  <c r="AG160" i="32" s="1"/>
  <c r="AL160" i="32" s="1"/>
  <c r="AE160" i="32"/>
  <c r="AD160" i="32"/>
  <c r="Y160" i="32"/>
  <c r="V160" i="32"/>
  <c r="T160" i="32"/>
  <c r="AM159" i="32"/>
  <c r="AK159" i="32"/>
  <c r="AI159" i="32"/>
  <c r="AH159" i="32"/>
  <c r="AF159" i="32"/>
  <c r="AG159" i="32" s="1"/>
  <c r="AE159" i="32"/>
  <c r="AD159" i="32"/>
  <c r="Y159" i="32"/>
  <c r="V159" i="32"/>
  <c r="T159" i="32"/>
  <c r="AM158" i="32"/>
  <c r="AK158" i="32"/>
  <c r="AH158" i="32"/>
  <c r="AI158" i="32" s="1"/>
  <c r="AL158" i="32" s="1"/>
  <c r="AG158" i="32"/>
  <c r="AJ158" i="32" s="1"/>
  <c r="AF158" i="32"/>
  <c r="AE158" i="32"/>
  <c r="AD158" i="32"/>
  <c r="Y158" i="32"/>
  <c r="V158" i="32"/>
  <c r="T158" i="32"/>
  <c r="AM157" i="32"/>
  <c r="AK157" i="32"/>
  <c r="AH157" i="32"/>
  <c r="AI157" i="32" s="1"/>
  <c r="AF157" i="32"/>
  <c r="AG157" i="32" s="1"/>
  <c r="AE157" i="32"/>
  <c r="AD157" i="32"/>
  <c r="Y157" i="32"/>
  <c r="V157" i="32"/>
  <c r="T157" i="32"/>
  <c r="AM156" i="32"/>
  <c r="AK156" i="32"/>
  <c r="AH156" i="32"/>
  <c r="AI156" i="32" s="1"/>
  <c r="AF156" i="32"/>
  <c r="AG156" i="32" s="1"/>
  <c r="AE156" i="32"/>
  <c r="AD156" i="32"/>
  <c r="AN156" i="32" s="1"/>
  <c r="Y156" i="32"/>
  <c r="V156" i="32"/>
  <c r="T156" i="32"/>
  <c r="AM155" i="32"/>
  <c r="AK155" i="32"/>
  <c r="AI155" i="32"/>
  <c r="AH155" i="32"/>
  <c r="AF155" i="32"/>
  <c r="AG155" i="32" s="1"/>
  <c r="AE155" i="32"/>
  <c r="AD155" i="32"/>
  <c r="Y155" i="32"/>
  <c r="V155" i="32"/>
  <c r="T155" i="32"/>
  <c r="AM154" i="32"/>
  <c r="AK154" i="32"/>
  <c r="AH154" i="32"/>
  <c r="AI154" i="32" s="1"/>
  <c r="AG154" i="32"/>
  <c r="AF154" i="32"/>
  <c r="AE154" i="32"/>
  <c r="AD154" i="32"/>
  <c r="Y154" i="32"/>
  <c r="V154" i="32"/>
  <c r="T154" i="32"/>
  <c r="AM153" i="32"/>
  <c r="AK153" i="32"/>
  <c r="AH153" i="32"/>
  <c r="AI153" i="32" s="1"/>
  <c r="AF153" i="32"/>
  <c r="AG153" i="32" s="1"/>
  <c r="AE153" i="32"/>
  <c r="AD153" i="32"/>
  <c r="Y153" i="32"/>
  <c r="V153" i="32"/>
  <c r="T153" i="32"/>
  <c r="AM152" i="32"/>
  <c r="AK152" i="32"/>
  <c r="AI152" i="32"/>
  <c r="AH152" i="32"/>
  <c r="AG152" i="32"/>
  <c r="AF152" i="32"/>
  <c r="AE152" i="32"/>
  <c r="AD152" i="32"/>
  <c r="Y152" i="32"/>
  <c r="V152" i="32"/>
  <c r="T152" i="32"/>
  <c r="AM151" i="32"/>
  <c r="AK151" i="32"/>
  <c r="AH151" i="32"/>
  <c r="AI151" i="32" s="1"/>
  <c r="AJ151" i="32" s="1"/>
  <c r="AG151" i="32"/>
  <c r="AF151" i="32"/>
  <c r="AE151" i="32"/>
  <c r="AD151" i="32"/>
  <c r="Y151" i="32"/>
  <c r="V151" i="32"/>
  <c r="T151" i="32"/>
  <c r="AM150" i="32"/>
  <c r="AK150" i="32"/>
  <c r="AJ150" i="32"/>
  <c r="AI150" i="32"/>
  <c r="AH150" i="32"/>
  <c r="AF150" i="32"/>
  <c r="AG150" i="32" s="1"/>
  <c r="AL150" i="32" s="1"/>
  <c r="AE150" i="32"/>
  <c r="AD150" i="32"/>
  <c r="Y150" i="32"/>
  <c r="V150" i="32"/>
  <c r="T150" i="32"/>
  <c r="AM149" i="32"/>
  <c r="AK149" i="32"/>
  <c r="AI149" i="32"/>
  <c r="AH149" i="32"/>
  <c r="AF149" i="32"/>
  <c r="AG149" i="32" s="1"/>
  <c r="AE149" i="32"/>
  <c r="AD149" i="32"/>
  <c r="Y149" i="32"/>
  <c r="V149" i="32"/>
  <c r="T149" i="32"/>
  <c r="AM148" i="32"/>
  <c r="AK148" i="32"/>
  <c r="AH148" i="32"/>
  <c r="AI148" i="32" s="1"/>
  <c r="AL148" i="32" s="1"/>
  <c r="AG148" i="32"/>
  <c r="AF148" i="32"/>
  <c r="AE148" i="32"/>
  <c r="AD148" i="32"/>
  <c r="Y148" i="32"/>
  <c r="V148" i="32"/>
  <c r="T148" i="32"/>
  <c r="AM147" i="32"/>
  <c r="AK147" i="32"/>
  <c r="AH147" i="32"/>
  <c r="AI147" i="32" s="1"/>
  <c r="AF147" i="32"/>
  <c r="AG147" i="32" s="1"/>
  <c r="AE147" i="32"/>
  <c r="AD147" i="32"/>
  <c r="Y147" i="32"/>
  <c r="V147" i="32"/>
  <c r="T147" i="32"/>
  <c r="AM146" i="32"/>
  <c r="AK146" i="32"/>
  <c r="AI146" i="32"/>
  <c r="AH146" i="32"/>
  <c r="AG146" i="32"/>
  <c r="AL146" i="32" s="1"/>
  <c r="AF146" i="32"/>
  <c r="AE146" i="32"/>
  <c r="AD146" i="32"/>
  <c r="Y146" i="32"/>
  <c r="V146" i="32"/>
  <c r="T146" i="32"/>
  <c r="AM145" i="32"/>
  <c r="AK145" i="32"/>
  <c r="AH145" i="32"/>
  <c r="AI145" i="32" s="1"/>
  <c r="AF145" i="32"/>
  <c r="AG145" i="32" s="1"/>
  <c r="AE145" i="32"/>
  <c r="AD145" i="32"/>
  <c r="Y145" i="32"/>
  <c r="V145" i="32"/>
  <c r="T145" i="32"/>
  <c r="AM144" i="32"/>
  <c r="AK144" i="32"/>
  <c r="AH144" i="32"/>
  <c r="AI144" i="32" s="1"/>
  <c r="AG144" i="32"/>
  <c r="AL144" i="32" s="1"/>
  <c r="AF144" i="32"/>
  <c r="AE144" i="32"/>
  <c r="AD144" i="32"/>
  <c r="Y144" i="32"/>
  <c r="V144" i="32"/>
  <c r="T144" i="32"/>
  <c r="AM143" i="32"/>
  <c r="AK143" i="32"/>
  <c r="AH143" i="32"/>
  <c r="AI143" i="32" s="1"/>
  <c r="AF143" i="32"/>
  <c r="AG143" i="32" s="1"/>
  <c r="AE143" i="32"/>
  <c r="AD143" i="32"/>
  <c r="Y143" i="32"/>
  <c r="V143" i="32"/>
  <c r="T143" i="32"/>
  <c r="AM142" i="32"/>
  <c r="AK142" i="32"/>
  <c r="AI142" i="32"/>
  <c r="AH142" i="32"/>
  <c r="AG142" i="32"/>
  <c r="AF142" i="32"/>
  <c r="AE142" i="32"/>
  <c r="AD142" i="32"/>
  <c r="Y142" i="32"/>
  <c r="V142" i="32"/>
  <c r="T142" i="32"/>
  <c r="AM141" i="32"/>
  <c r="AK141" i="32"/>
  <c r="AH141" i="32"/>
  <c r="AI141" i="32" s="1"/>
  <c r="AJ141" i="32" s="1"/>
  <c r="AG141" i="32"/>
  <c r="AL141" i="32" s="1"/>
  <c r="AF141" i="32"/>
  <c r="AE141" i="32"/>
  <c r="AD141" i="32"/>
  <c r="Y141" i="32"/>
  <c r="V141" i="32"/>
  <c r="T141" i="32"/>
  <c r="AM140" i="32"/>
  <c r="AK140" i="32"/>
  <c r="AI140" i="32"/>
  <c r="AH140" i="32"/>
  <c r="AG140" i="32"/>
  <c r="AF140" i="32"/>
  <c r="AE140" i="32"/>
  <c r="AD140" i="32"/>
  <c r="Y140" i="32"/>
  <c r="V140" i="32"/>
  <c r="T140" i="32"/>
  <c r="AM139" i="32"/>
  <c r="AK139" i="32"/>
  <c r="AI139" i="32"/>
  <c r="AH139" i="32"/>
  <c r="AF139" i="32"/>
  <c r="AG139" i="32" s="1"/>
  <c r="AL139" i="32" s="1"/>
  <c r="AE139" i="32"/>
  <c r="AD139" i="32"/>
  <c r="Y139" i="32"/>
  <c r="V139" i="32"/>
  <c r="T139" i="32"/>
  <c r="AM138" i="32"/>
  <c r="AK138" i="32"/>
  <c r="AI138" i="32"/>
  <c r="AH138" i="32"/>
  <c r="AF138" i="32"/>
  <c r="AG138" i="32" s="1"/>
  <c r="AE138" i="32"/>
  <c r="AD138" i="32"/>
  <c r="Y138" i="32"/>
  <c r="V138" i="32"/>
  <c r="T138" i="32"/>
  <c r="AM137" i="32"/>
  <c r="AK137" i="32"/>
  <c r="AH137" i="32"/>
  <c r="AI137" i="32" s="1"/>
  <c r="AL137" i="32" s="1"/>
  <c r="AG137" i="32"/>
  <c r="AF137" i="32"/>
  <c r="AE137" i="32"/>
  <c r="AD137" i="32"/>
  <c r="Y137" i="32"/>
  <c r="V137" i="32"/>
  <c r="T137" i="32"/>
  <c r="AM136" i="32"/>
  <c r="AK136" i="32"/>
  <c r="AH136" i="32"/>
  <c r="AI136" i="32" s="1"/>
  <c r="AF136" i="32"/>
  <c r="AG136" i="32" s="1"/>
  <c r="AE136" i="32"/>
  <c r="AD136" i="32"/>
  <c r="Y136" i="32"/>
  <c r="V136" i="32"/>
  <c r="T136" i="32"/>
  <c r="AM135" i="32"/>
  <c r="AK135" i="32"/>
  <c r="AI135" i="32"/>
  <c r="AH135" i="32"/>
  <c r="AG135" i="32"/>
  <c r="AL135" i="32" s="1"/>
  <c r="AF135" i="32"/>
  <c r="AE135" i="32"/>
  <c r="AD135" i="32"/>
  <c r="Y135" i="32"/>
  <c r="V135" i="32"/>
  <c r="T135" i="32"/>
  <c r="AM134" i="32"/>
  <c r="AK134" i="32"/>
  <c r="AH134" i="32"/>
  <c r="AI134" i="32" s="1"/>
  <c r="AF134" i="32"/>
  <c r="AG134" i="32" s="1"/>
  <c r="AE134" i="32"/>
  <c r="AD134" i="32"/>
  <c r="Y134" i="32"/>
  <c r="V134" i="32"/>
  <c r="T134" i="32"/>
  <c r="AM133" i="32"/>
  <c r="AK133" i="32"/>
  <c r="AI133" i="32"/>
  <c r="AH133" i="32"/>
  <c r="AF133" i="32"/>
  <c r="AG133" i="32" s="1"/>
  <c r="AE133" i="32"/>
  <c r="AD133" i="32"/>
  <c r="Y133" i="32"/>
  <c r="V133" i="32"/>
  <c r="T133" i="32"/>
  <c r="AM132" i="32"/>
  <c r="AK132" i="32"/>
  <c r="AH132" i="32"/>
  <c r="AI132" i="32" s="1"/>
  <c r="AF132" i="32"/>
  <c r="AG132" i="32" s="1"/>
  <c r="AE132" i="32"/>
  <c r="AD132" i="32"/>
  <c r="Y132" i="32"/>
  <c r="V132" i="32"/>
  <c r="T132" i="32"/>
  <c r="AM131" i="32"/>
  <c r="AK131" i="32"/>
  <c r="AI131" i="32"/>
  <c r="AH131" i="32"/>
  <c r="AG131" i="32"/>
  <c r="AF131" i="32"/>
  <c r="AE131" i="32"/>
  <c r="AD131" i="32"/>
  <c r="Y131" i="32"/>
  <c r="V131" i="32"/>
  <c r="T131" i="32"/>
  <c r="AM130" i="32"/>
  <c r="AK130" i="32"/>
  <c r="AH130" i="32"/>
  <c r="AI130" i="32" s="1"/>
  <c r="AJ130" i="32" s="1"/>
  <c r="AG130" i="32"/>
  <c r="AL130" i="32" s="1"/>
  <c r="AF130" i="32"/>
  <c r="AE130" i="32"/>
  <c r="AD130" i="32"/>
  <c r="Y130" i="32"/>
  <c r="V130" i="32"/>
  <c r="T130" i="32"/>
  <c r="AM129" i="32"/>
  <c r="AK129" i="32"/>
  <c r="AI129" i="32"/>
  <c r="AH129" i="32"/>
  <c r="AG129" i="32"/>
  <c r="AF129" i="32"/>
  <c r="AE129" i="32"/>
  <c r="AD129" i="32"/>
  <c r="Y129" i="32"/>
  <c r="V129" i="32"/>
  <c r="T129" i="32"/>
  <c r="AM128" i="32"/>
  <c r="AK128" i="32"/>
  <c r="AJ128" i="32"/>
  <c r="AI128" i="32"/>
  <c r="AH128" i="32"/>
  <c r="AF128" i="32"/>
  <c r="AG128" i="32" s="1"/>
  <c r="AL128" i="32" s="1"/>
  <c r="AE128" i="32"/>
  <c r="AD128" i="32"/>
  <c r="Y128" i="32"/>
  <c r="V128" i="32"/>
  <c r="T128" i="32"/>
  <c r="AM127" i="32"/>
  <c r="AK127" i="32"/>
  <c r="AI127" i="32"/>
  <c r="AH127" i="32"/>
  <c r="AF127" i="32"/>
  <c r="AG127" i="32" s="1"/>
  <c r="AE127" i="32"/>
  <c r="AD127" i="32"/>
  <c r="Y127" i="32"/>
  <c r="V127" i="32"/>
  <c r="T127" i="32"/>
  <c r="AM126" i="32"/>
  <c r="AK126" i="32"/>
  <c r="AH126" i="32"/>
  <c r="AI126" i="32" s="1"/>
  <c r="AF126" i="32"/>
  <c r="AG126" i="32" s="1"/>
  <c r="AE126" i="32"/>
  <c r="AD126" i="32"/>
  <c r="Y126" i="32"/>
  <c r="V126" i="32"/>
  <c r="T126" i="32"/>
  <c r="AM125" i="32"/>
  <c r="AK125" i="32"/>
  <c r="AI125" i="32"/>
  <c r="AH125" i="32"/>
  <c r="AG125" i="32"/>
  <c r="AL125" i="32" s="1"/>
  <c r="AF125" i="32"/>
  <c r="AE125" i="32"/>
  <c r="AD125" i="32"/>
  <c r="Y125" i="32"/>
  <c r="V125" i="32"/>
  <c r="T125" i="32"/>
  <c r="AM124" i="32"/>
  <c r="AK124" i="32"/>
  <c r="AH124" i="32"/>
  <c r="AI124" i="32" s="1"/>
  <c r="AF124" i="32"/>
  <c r="AG124" i="32" s="1"/>
  <c r="AE124" i="32"/>
  <c r="AD124" i="32"/>
  <c r="Y124" i="32"/>
  <c r="V124" i="32"/>
  <c r="T124" i="32"/>
  <c r="AM123" i="32"/>
  <c r="AK123" i="32"/>
  <c r="AI123" i="32"/>
  <c r="AH123" i="32"/>
  <c r="AF123" i="32"/>
  <c r="AG123" i="32" s="1"/>
  <c r="AE123" i="32"/>
  <c r="AD123" i="32"/>
  <c r="Y123" i="32"/>
  <c r="V123" i="32"/>
  <c r="T123" i="32"/>
  <c r="AM122" i="32"/>
  <c r="AK122" i="32"/>
  <c r="AH122" i="32"/>
  <c r="AI122" i="32" s="1"/>
  <c r="AG122" i="32"/>
  <c r="AF122" i="32"/>
  <c r="AE122" i="32"/>
  <c r="AD122" i="32"/>
  <c r="Y122" i="32"/>
  <c r="V122" i="32"/>
  <c r="T122" i="32"/>
  <c r="AM121" i="32"/>
  <c r="AK121" i="32"/>
  <c r="AH121" i="32"/>
  <c r="AI121" i="32" s="1"/>
  <c r="AF121" i="32"/>
  <c r="AG121" i="32" s="1"/>
  <c r="AE121" i="32"/>
  <c r="AD121" i="32"/>
  <c r="Y121" i="32"/>
  <c r="V121" i="32"/>
  <c r="T121" i="32"/>
  <c r="AM120" i="32"/>
  <c r="AK120" i="32"/>
  <c r="AI120" i="32"/>
  <c r="AH120" i="32"/>
  <c r="AG120" i="32"/>
  <c r="AF120" i="32"/>
  <c r="AE120" i="32"/>
  <c r="AD120" i="32"/>
  <c r="Y120" i="32"/>
  <c r="V120" i="32"/>
  <c r="T120" i="32"/>
  <c r="AM119" i="32"/>
  <c r="AK119" i="32"/>
  <c r="AH119" i="32"/>
  <c r="AI119" i="32" s="1"/>
  <c r="AJ119" i="32" s="1"/>
  <c r="AG119" i="32"/>
  <c r="AF119" i="32"/>
  <c r="AE119" i="32"/>
  <c r="AD119" i="32"/>
  <c r="Y119" i="32"/>
  <c r="V119" i="32"/>
  <c r="T119" i="32"/>
  <c r="AM118" i="32"/>
  <c r="AK118" i="32"/>
  <c r="AI118" i="32"/>
  <c r="AH118" i="32"/>
  <c r="AG118" i="32"/>
  <c r="AL118" i="32" s="1"/>
  <c r="AF118" i="32"/>
  <c r="AE118" i="32"/>
  <c r="AD118" i="32"/>
  <c r="Y118" i="32"/>
  <c r="V118" i="32"/>
  <c r="T118" i="32"/>
  <c r="AM117" i="32"/>
  <c r="AK117" i="32"/>
  <c r="AI117" i="32"/>
  <c r="AH117" i="32"/>
  <c r="AF117" i="32"/>
  <c r="AG117" i="32" s="1"/>
  <c r="AE117" i="32"/>
  <c r="AD117" i="32"/>
  <c r="Y117" i="32"/>
  <c r="V117" i="32"/>
  <c r="T117" i="32"/>
  <c r="AM116" i="32"/>
  <c r="AK116" i="32"/>
  <c r="AI116" i="32"/>
  <c r="AH116" i="32"/>
  <c r="AF116" i="32"/>
  <c r="AG116" i="32" s="1"/>
  <c r="AE116" i="32"/>
  <c r="AD116" i="32"/>
  <c r="Y116" i="32"/>
  <c r="V116" i="32"/>
  <c r="T116" i="32"/>
  <c r="AM115" i="32"/>
  <c r="AL115" i="32"/>
  <c r="AK115" i="32"/>
  <c r="AH115" i="32"/>
  <c r="AI115" i="32" s="1"/>
  <c r="AJ115" i="32" s="1"/>
  <c r="AG115" i="32"/>
  <c r="AF115" i="32"/>
  <c r="AE115" i="32"/>
  <c r="AD115" i="32"/>
  <c r="Y115" i="32"/>
  <c r="V115" i="32"/>
  <c r="T115" i="32"/>
  <c r="AM114" i="32"/>
  <c r="AK114" i="32"/>
  <c r="AH114" i="32"/>
  <c r="AI114" i="32" s="1"/>
  <c r="AF114" i="32"/>
  <c r="AG114" i="32" s="1"/>
  <c r="AE114" i="32"/>
  <c r="AD114" i="32"/>
  <c r="Y114" i="32"/>
  <c r="V114" i="32"/>
  <c r="T114" i="32"/>
  <c r="AM113" i="32"/>
  <c r="AK113" i="32"/>
  <c r="AI113" i="32"/>
  <c r="AH113" i="32"/>
  <c r="AG113" i="32"/>
  <c r="AL113" i="32" s="1"/>
  <c r="AF113" i="32"/>
  <c r="AE113" i="32"/>
  <c r="AD113" i="32"/>
  <c r="Y113" i="32"/>
  <c r="V113" i="32"/>
  <c r="T113" i="32"/>
  <c r="AM112" i="32"/>
  <c r="AK112" i="32"/>
  <c r="AH112" i="32"/>
  <c r="AI112" i="32" s="1"/>
  <c r="AJ112" i="32" s="1"/>
  <c r="AG112" i="32"/>
  <c r="AF112" i="32"/>
  <c r="AE112" i="32"/>
  <c r="AD112" i="32"/>
  <c r="Y112" i="32"/>
  <c r="V112" i="32"/>
  <c r="T112" i="32"/>
  <c r="AM111" i="32"/>
  <c r="AK111" i="32"/>
  <c r="AI111" i="32"/>
  <c r="AH111" i="32"/>
  <c r="AF111" i="32"/>
  <c r="AG111" i="32" s="1"/>
  <c r="AE111" i="32"/>
  <c r="AD111" i="32"/>
  <c r="Y111" i="32"/>
  <c r="V111" i="32"/>
  <c r="T111" i="32"/>
  <c r="AM110" i="32"/>
  <c r="AK110" i="32"/>
  <c r="AI110" i="32"/>
  <c r="AH110" i="32"/>
  <c r="AG110" i="32"/>
  <c r="AL110" i="32" s="1"/>
  <c r="AF110" i="32"/>
  <c r="AE110" i="32"/>
  <c r="AD110" i="32"/>
  <c r="Y110" i="32"/>
  <c r="V110" i="32"/>
  <c r="T110" i="32"/>
  <c r="AM109" i="32"/>
  <c r="AK109" i="32"/>
  <c r="AH109" i="32"/>
  <c r="AI109" i="32" s="1"/>
  <c r="AF109" i="32"/>
  <c r="AG109" i="32" s="1"/>
  <c r="AE109" i="32"/>
  <c r="AD109" i="32"/>
  <c r="Y109" i="32"/>
  <c r="V109" i="32"/>
  <c r="T109" i="32"/>
  <c r="AM108" i="32"/>
  <c r="AK108" i="32"/>
  <c r="AH108" i="32"/>
  <c r="AI108" i="32" s="1"/>
  <c r="AJ108" i="32" s="1"/>
  <c r="AG108" i="32"/>
  <c r="AF108" i="32"/>
  <c r="AE108" i="32"/>
  <c r="AD108" i="32"/>
  <c r="Y108" i="32"/>
  <c r="V108" i="32"/>
  <c r="T108" i="32"/>
  <c r="AM107" i="32"/>
  <c r="AK107" i="32"/>
  <c r="AI107" i="32"/>
  <c r="AH107" i="32"/>
  <c r="AG107" i="32"/>
  <c r="AL107" i="32" s="1"/>
  <c r="AF107" i="32"/>
  <c r="AE107" i="32"/>
  <c r="AD107" i="32"/>
  <c r="Y107" i="32"/>
  <c r="V107" i="32"/>
  <c r="T107" i="32"/>
  <c r="AM106" i="32"/>
  <c r="AK106" i="32"/>
  <c r="AI106" i="32"/>
  <c r="AH106" i="32"/>
  <c r="AF106" i="32"/>
  <c r="AG106" i="32" s="1"/>
  <c r="AL106" i="32" s="1"/>
  <c r="AE106" i="32"/>
  <c r="AD106" i="32"/>
  <c r="Y106" i="32"/>
  <c r="V106" i="32"/>
  <c r="T106" i="32"/>
  <c r="AM105" i="32"/>
  <c r="AK105" i="32"/>
  <c r="AI105" i="32"/>
  <c r="AH105" i="32"/>
  <c r="AF105" i="32"/>
  <c r="AG105" i="32" s="1"/>
  <c r="AE105" i="32"/>
  <c r="AD105" i="32"/>
  <c r="Y105" i="32"/>
  <c r="V105" i="32"/>
  <c r="T105" i="32"/>
  <c r="AM104" i="32"/>
  <c r="AK104" i="32"/>
  <c r="AH104" i="32"/>
  <c r="AI104" i="32" s="1"/>
  <c r="AL104" i="32" s="1"/>
  <c r="AG104" i="32"/>
  <c r="AF104" i="32"/>
  <c r="AE104" i="32"/>
  <c r="AD104" i="32"/>
  <c r="Y104" i="32"/>
  <c r="V104" i="32"/>
  <c r="T104" i="32"/>
  <c r="AM103" i="32"/>
  <c r="AK103" i="32"/>
  <c r="AH103" i="32"/>
  <c r="AI103" i="32" s="1"/>
  <c r="AF103" i="32"/>
  <c r="AG103" i="32" s="1"/>
  <c r="AE103" i="32"/>
  <c r="AD103" i="32"/>
  <c r="Y103" i="32"/>
  <c r="V103" i="32"/>
  <c r="T103" i="32"/>
  <c r="AM102" i="32"/>
  <c r="AK102" i="32"/>
  <c r="AI102" i="32"/>
  <c r="AH102" i="32"/>
  <c r="AG102" i="32"/>
  <c r="AL102" i="32" s="1"/>
  <c r="AF102" i="32"/>
  <c r="AE102" i="32"/>
  <c r="AD102" i="32"/>
  <c r="AN102" i="32" s="1"/>
  <c r="Y102" i="32"/>
  <c r="V102" i="32"/>
  <c r="T102" i="32"/>
  <c r="AM101" i="32"/>
  <c r="AK101" i="32"/>
  <c r="AH101" i="32"/>
  <c r="AI101" i="32" s="1"/>
  <c r="AJ101" i="32" s="1"/>
  <c r="AG101" i="32"/>
  <c r="AF101" i="32"/>
  <c r="AE101" i="32"/>
  <c r="AD101" i="32"/>
  <c r="Y101" i="32"/>
  <c r="V101" i="32"/>
  <c r="T101" i="32"/>
  <c r="AM100" i="32"/>
  <c r="AK100" i="32"/>
  <c r="AI100" i="32"/>
  <c r="AH100" i="32"/>
  <c r="AF100" i="32"/>
  <c r="AG100" i="32" s="1"/>
  <c r="AE100" i="32"/>
  <c r="AD100" i="32"/>
  <c r="Y100" i="32"/>
  <c r="V100" i="32"/>
  <c r="T100" i="32"/>
  <c r="AM99" i="32"/>
  <c r="AK99" i="32"/>
  <c r="AI99" i="32"/>
  <c r="AH99" i="32"/>
  <c r="AG99" i="32"/>
  <c r="AL99" i="32" s="1"/>
  <c r="AF99" i="32"/>
  <c r="AE99" i="32"/>
  <c r="AD99" i="32"/>
  <c r="AN99" i="32" s="1"/>
  <c r="Y99" i="32"/>
  <c r="V99" i="32"/>
  <c r="T99" i="32"/>
  <c r="AM98" i="32"/>
  <c r="AK98" i="32"/>
  <c r="AH98" i="32"/>
  <c r="AI98" i="32" s="1"/>
  <c r="AF98" i="32"/>
  <c r="AG98" i="32" s="1"/>
  <c r="AE98" i="32"/>
  <c r="AD98" i="32"/>
  <c r="Y98" i="32"/>
  <c r="V98" i="32"/>
  <c r="T98" i="32"/>
  <c r="AM97" i="32"/>
  <c r="AK97" i="32"/>
  <c r="AI97" i="32"/>
  <c r="AH97" i="32"/>
  <c r="AG97" i="32"/>
  <c r="AF97" i="32"/>
  <c r="AE97" i="32"/>
  <c r="AD97" i="32"/>
  <c r="Y97" i="32"/>
  <c r="V97" i="32"/>
  <c r="T97" i="32"/>
  <c r="AM96" i="32"/>
  <c r="AK96" i="32"/>
  <c r="AH96" i="32"/>
  <c r="AI96" i="32" s="1"/>
  <c r="AJ96" i="32" s="1"/>
  <c r="AG96" i="32"/>
  <c r="AL96" i="32" s="1"/>
  <c r="AF96" i="32"/>
  <c r="AE96" i="32"/>
  <c r="AD96" i="32"/>
  <c r="Y96" i="32"/>
  <c r="V96" i="32"/>
  <c r="T96" i="32"/>
  <c r="AM95" i="32"/>
  <c r="AK95" i="32"/>
  <c r="AI95" i="32"/>
  <c r="AH95" i="32"/>
  <c r="AG95" i="32"/>
  <c r="AF95" i="32"/>
  <c r="AE95" i="32"/>
  <c r="AD95" i="32"/>
  <c r="Y95" i="32"/>
  <c r="V95" i="32"/>
  <c r="T95" i="32"/>
  <c r="AM94" i="32"/>
  <c r="AK94" i="32"/>
  <c r="AJ94" i="32"/>
  <c r="AI94" i="32"/>
  <c r="AH94" i="32"/>
  <c r="AF94" i="32"/>
  <c r="AG94" i="32" s="1"/>
  <c r="AL94" i="32" s="1"/>
  <c r="AE94" i="32"/>
  <c r="AD94" i="32"/>
  <c r="Y94" i="32"/>
  <c r="V94" i="32"/>
  <c r="T94" i="32"/>
  <c r="AM93" i="32"/>
  <c r="AK93" i="32"/>
  <c r="AI93" i="32"/>
  <c r="AH93" i="32"/>
  <c r="AF93" i="32"/>
  <c r="AG93" i="32" s="1"/>
  <c r="AE93" i="32"/>
  <c r="AD93" i="32"/>
  <c r="Y93" i="32"/>
  <c r="V93" i="32"/>
  <c r="T93" i="32"/>
  <c r="AM92" i="32"/>
  <c r="AK92" i="32"/>
  <c r="AH92" i="32"/>
  <c r="AI92" i="32" s="1"/>
  <c r="AJ92" i="32" s="1"/>
  <c r="AG92" i="32"/>
  <c r="AF92" i="32"/>
  <c r="AE92" i="32"/>
  <c r="AD92" i="32"/>
  <c r="Y92" i="32"/>
  <c r="V92" i="32"/>
  <c r="T92" i="32"/>
  <c r="AM91" i="32"/>
  <c r="AK91" i="32"/>
  <c r="AH91" i="32"/>
  <c r="AI91" i="32" s="1"/>
  <c r="AF91" i="32"/>
  <c r="AG91" i="32" s="1"/>
  <c r="AE91" i="32"/>
  <c r="AD91" i="32"/>
  <c r="Y91" i="32"/>
  <c r="V91" i="32"/>
  <c r="T91" i="32"/>
  <c r="AM90" i="32"/>
  <c r="AK90" i="32"/>
  <c r="AH90" i="32"/>
  <c r="AI90" i="32" s="1"/>
  <c r="AF90" i="32"/>
  <c r="AG90" i="32" s="1"/>
  <c r="AE90" i="32"/>
  <c r="AD90" i="32"/>
  <c r="Y90" i="32"/>
  <c r="V90" i="32"/>
  <c r="T90" i="32"/>
  <c r="AM89" i="32"/>
  <c r="AL89" i="32"/>
  <c r="AK89" i="32"/>
  <c r="AI89" i="32"/>
  <c r="AH89" i="32"/>
  <c r="AF89" i="32"/>
  <c r="AG89" i="32" s="1"/>
  <c r="AJ89" i="32" s="1"/>
  <c r="AE89" i="32"/>
  <c r="AD89" i="32"/>
  <c r="Y89" i="32"/>
  <c r="V89" i="32"/>
  <c r="T89" i="32"/>
  <c r="AM88" i="32"/>
  <c r="AL88" i="32"/>
  <c r="AK88" i="32"/>
  <c r="AJ88" i="32"/>
  <c r="AH88" i="32"/>
  <c r="AI88" i="32" s="1"/>
  <c r="AG88" i="32"/>
  <c r="AF88" i="32"/>
  <c r="AE88" i="32"/>
  <c r="AD88" i="32"/>
  <c r="AN88" i="32" s="1"/>
  <c r="Y88" i="32"/>
  <c r="V88" i="32"/>
  <c r="T88" i="32"/>
  <c r="AM87" i="32"/>
  <c r="AK87" i="32"/>
  <c r="AH87" i="32"/>
  <c r="AI87" i="32" s="1"/>
  <c r="AF87" i="32"/>
  <c r="AG87" i="32" s="1"/>
  <c r="AE87" i="32"/>
  <c r="AD87" i="32"/>
  <c r="AN87" i="32" s="1"/>
  <c r="Y87" i="32"/>
  <c r="V87" i="32"/>
  <c r="T87" i="32"/>
  <c r="AM86" i="32"/>
  <c r="AK86" i="32"/>
  <c r="AF86" i="32"/>
  <c r="AG86" i="32" s="1"/>
  <c r="Y86" i="32"/>
  <c r="V86" i="32"/>
  <c r="T86" i="32"/>
  <c r="AH86" i="32" s="1"/>
  <c r="AI86" i="32" s="1"/>
  <c r="AM85" i="32"/>
  <c r="AK85" i="32"/>
  <c r="AF85" i="32"/>
  <c r="AG85" i="32" s="1"/>
  <c r="Y85" i="32"/>
  <c r="V85" i="32"/>
  <c r="T85" i="32"/>
  <c r="AH85" i="32" s="1"/>
  <c r="AI85" i="32" s="1"/>
  <c r="AM84" i="32"/>
  <c r="AK84" i="32"/>
  <c r="AF84" i="32"/>
  <c r="AG84" i="32" s="1"/>
  <c r="AE84" i="32"/>
  <c r="Y84" i="32"/>
  <c r="V84" i="32"/>
  <c r="T84" i="32"/>
  <c r="AD84" i="32" s="1"/>
  <c r="AM83" i="32"/>
  <c r="AK83" i="32"/>
  <c r="AH83" i="32"/>
  <c r="AI83" i="32" s="1"/>
  <c r="AF83" i="32"/>
  <c r="AG83" i="32" s="1"/>
  <c r="AE83" i="32"/>
  <c r="Y83" i="32"/>
  <c r="V83" i="32"/>
  <c r="T83" i="32"/>
  <c r="AD83" i="32" s="1"/>
  <c r="AM82" i="32"/>
  <c r="AK82" i="32"/>
  <c r="AF82" i="32"/>
  <c r="AG82" i="32" s="1"/>
  <c r="Y82" i="32"/>
  <c r="V82" i="32"/>
  <c r="T82" i="32"/>
  <c r="AH82" i="32" s="1"/>
  <c r="AI82" i="32" s="1"/>
  <c r="AM81" i="32"/>
  <c r="AK81" i="32"/>
  <c r="AF81" i="32"/>
  <c r="AG81" i="32" s="1"/>
  <c r="AD81" i="32"/>
  <c r="Y81" i="32"/>
  <c r="V81" i="32"/>
  <c r="T81" i="32"/>
  <c r="AH81" i="32" s="1"/>
  <c r="AI81" i="32" s="1"/>
  <c r="AM80" i="32"/>
  <c r="AK80" i="32"/>
  <c r="AF80" i="32"/>
  <c r="AG80" i="32" s="1"/>
  <c r="AD80" i="32"/>
  <c r="Y80" i="32"/>
  <c r="V80" i="32"/>
  <c r="T80" i="32"/>
  <c r="AE80" i="32" s="1"/>
  <c r="AM79" i="32"/>
  <c r="AK79" i="32"/>
  <c r="AF79" i="32"/>
  <c r="AG79" i="32" s="1"/>
  <c r="AE79" i="32"/>
  <c r="AD79" i="32"/>
  <c r="Y79" i="32"/>
  <c r="V79" i="32"/>
  <c r="T79" i="32"/>
  <c r="AH79" i="32" s="1"/>
  <c r="AI79" i="32" s="1"/>
  <c r="AM78" i="32"/>
  <c r="AK78" i="32"/>
  <c r="AH78" i="32"/>
  <c r="AI78" i="32" s="1"/>
  <c r="AF78" i="32"/>
  <c r="AG78" i="32" s="1"/>
  <c r="AE78" i="32"/>
  <c r="AD78" i="32"/>
  <c r="Y78" i="32"/>
  <c r="V78" i="32"/>
  <c r="T78" i="32"/>
  <c r="AM77" i="32"/>
  <c r="AK77" i="32"/>
  <c r="AF77" i="32"/>
  <c r="AG77" i="32" s="1"/>
  <c r="Y77" i="32"/>
  <c r="V77" i="32"/>
  <c r="T77" i="32"/>
  <c r="AH77" i="32" s="1"/>
  <c r="AI77" i="32" s="1"/>
  <c r="AM76" i="32"/>
  <c r="AK76" i="32"/>
  <c r="AF76" i="32"/>
  <c r="AG76" i="32" s="1"/>
  <c r="Y76" i="32"/>
  <c r="V76" i="32"/>
  <c r="T76" i="32"/>
  <c r="AE76" i="32" s="1"/>
  <c r="AM75" i="32"/>
  <c r="AK75" i="32"/>
  <c r="AF75" i="32"/>
  <c r="AG75" i="32" s="1"/>
  <c r="AE75" i="32"/>
  <c r="AD75" i="32"/>
  <c r="Y75" i="32"/>
  <c r="V75" i="32"/>
  <c r="T75" i="32"/>
  <c r="AH75" i="32" s="1"/>
  <c r="AI75" i="32" s="1"/>
  <c r="AM74" i="32"/>
  <c r="AK74" i="32"/>
  <c r="AH74" i="32"/>
  <c r="AI74" i="32" s="1"/>
  <c r="AF74" i="32"/>
  <c r="AG74" i="32" s="1"/>
  <c r="AE74" i="32"/>
  <c r="AD74" i="32"/>
  <c r="Y74" i="32"/>
  <c r="V74" i="32"/>
  <c r="T74" i="32"/>
  <c r="AM73" i="32"/>
  <c r="AK73" i="32"/>
  <c r="AF73" i="32"/>
  <c r="AG73" i="32" s="1"/>
  <c r="Y73" i="32"/>
  <c r="V73" i="32"/>
  <c r="T73" i="32"/>
  <c r="AH73" i="32" s="1"/>
  <c r="AI73" i="32" s="1"/>
  <c r="AM72" i="32"/>
  <c r="AK72" i="32"/>
  <c r="AG72" i="32"/>
  <c r="AF72" i="32"/>
  <c r="Y72" i="32"/>
  <c r="V72" i="32"/>
  <c r="T72" i="32"/>
  <c r="AE72" i="32" s="1"/>
  <c r="AM71" i="32"/>
  <c r="AK71" i="32"/>
  <c r="AF71" i="32"/>
  <c r="AG71" i="32" s="1"/>
  <c r="Y71" i="32"/>
  <c r="V71" i="32"/>
  <c r="T71" i="32"/>
  <c r="AH71" i="32" s="1"/>
  <c r="AI71" i="32" s="1"/>
  <c r="AM70" i="32"/>
  <c r="AK70" i="32"/>
  <c r="AH70" i="32"/>
  <c r="AI70" i="32" s="1"/>
  <c r="AF70" i="32"/>
  <c r="AG70" i="32" s="1"/>
  <c r="AE70" i="32"/>
  <c r="Y70" i="32"/>
  <c r="V70" i="32"/>
  <c r="T70" i="32"/>
  <c r="AD70" i="32" s="1"/>
  <c r="AM69" i="32"/>
  <c r="AK69" i="32"/>
  <c r="AF69" i="32"/>
  <c r="AG69" i="32" s="1"/>
  <c r="AD69" i="32"/>
  <c r="Y69" i="32"/>
  <c r="V69" i="32"/>
  <c r="T69" i="32"/>
  <c r="AH69" i="32" s="1"/>
  <c r="AI69" i="32" s="1"/>
  <c r="AM68" i="32"/>
  <c r="AK68" i="32"/>
  <c r="AG68" i="32"/>
  <c r="AF68" i="32"/>
  <c r="Y68" i="32"/>
  <c r="V68" i="32"/>
  <c r="T68" i="32"/>
  <c r="AE68" i="32" s="1"/>
  <c r="AM67" i="32"/>
  <c r="AK67" i="32"/>
  <c r="AF67" i="32"/>
  <c r="AG67" i="32" s="1"/>
  <c r="AE67" i="32"/>
  <c r="Y67" i="32"/>
  <c r="V67" i="32"/>
  <c r="T67" i="32"/>
  <c r="AH67" i="32" s="1"/>
  <c r="AI67" i="32" s="1"/>
  <c r="AM66" i="32"/>
  <c r="AK66" i="32"/>
  <c r="AF66" i="32"/>
  <c r="AG66" i="32" s="1"/>
  <c r="Y66" i="32"/>
  <c r="V66" i="32"/>
  <c r="T66" i="32"/>
  <c r="AH66" i="32" s="1"/>
  <c r="AI66" i="32" s="1"/>
  <c r="AM65" i="32"/>
  <c r="AK65" i="32"/>
  <c r="AF65" i="32"/>
  <c r="AG65" i="32" s="1"/>
  <c r="AE65" i="32"/>
  <c r="Y65" i="32"/>
  <c r="V65" i="32"/>
  <c r="T65" i="32"/>
  <c r="AD65" i="32" s="1"/>
  <c r="AM64" i="32"/>
  <c r="AK64" i="32"/>
  <c r="AH64" i="32"/>
  <c r="AI64" i="32" s="1"/>
  <c r="AF64" i="32"/>
  <c r="AG64" i="32" s="1"/>
  <c r="AE64" i="32"/>
  <c r="AD64" i="32"/>
  <c r="Y64" i="32"/>
  <c r="V64" i="32"/>
  <c r="T64" i="32"/>
  <c r="AM63" i="32"/>
  <c r="AK63" i="32"/>
  <c r="AG63" i="32"/>
  <c r="AJ63" i="32" s="1"/>
  <c r="AF63" i="32"/>
  <c r="Y63" i="32"/>
  <c r="V63" i="32"/>
  <c r="T63" i="32"/>
  <c r="AH63" i="32" s="1"/>
  <c r="AI63" i="32" s="1"/>
  <c r="AM62" i="32"/>
  <c r="AK62" i="32"/>
  <c r="AF62" i="32"/>
  <c r="AG62" i="32" s="1"/>
  <c r="Y62" i="32"/>
  <c r="V62" i="32"/>
  <c r="T62" i="32"/>
  <c r="AH62" i="32" s="1"/>
  <c r="AI62" i="32" s="1"/>
  <c r="AM61" i="32"/>
  <c r="AK61" i="32"/>
  <c r="AF61" i="32"/>
  <c r="AG61" i="32" s="1"/>
  <c r="AE61" i="32"/>
  <c r="Y61" i="32"/>
  <c r="V61" i="32"/>
  <c r="T61" i="32"/>
  <c r="AD61" i="32" s="1"/>
  <c r="AM60" i="32"/>
  <c r="AK60" i="32"/>
  <c r="AH60" i="32"/>
  <c r="AI60" i="32" s="1"/>
  <c r="AF60" i="32"/>
  <c r="AG60" i="32" s="1"/>
  <c r="AE60" i="32"/>
  <c r="AD60" i="32"/>
  <c r="AN60" i="32" s="1"/>
  <c r="Y60" i="32"/>
  <c r="V60" i="32"/>
  <c r="T60" i="32"/>
  <c r="AM59" i="32"/>
  <c r="AK59" i="32"/>
  <c r="AG59" i="32"/>
  <c r="AF59" i="32"/>
  <c r="Y59" i="32"/>
  <c r="V59" i="32"/>
  <c r="T59" i="32"/>
  <c r="AH59" i="32" s="1"/>
  <c r="AI59" i="32" s="1"/>
  <c r="AM58" i="32"/>
  <c r="AK58" i="32"/>
  <c r="AF58" i="32"/>
  <c r="AG58" i="32" s="1"/>
  <c r="Y58" i="32"/>
  <c r="V58" i="32"/>
  <c r="T58" i="32"/>
  <c r="AH58" i="32" s="1"/>
  <c r="AI58" i="32" s="1"/>
  <c r="AM57" i="32"/>
  <c r="AK57" i="32"/>
  <c r="AF57" i="32"/>
  <c r="AG57" i="32" s="1"/>
  <c r="AE57" i="32"/>
  <c r="Y57" i="32"/>
  <c r="V57" i="32"/>
  <c r="T57" i="32"/>
  <c r="AD57" i="32" s="1"/>
  <c r="AM56" i="32"/>
  <c r="AK56" i="32"/>
  <c r="AH56" i="32"/>
  <c r="AI56" i="32" s="1"/>
  <c r="AF56" i="32"/>
  <c r="AG56" i="32" s="1"/>
  <c r="AE56" i="32"/>
  <c r="AD56" i="32"/>
  <c r="Y56" i="32"/>
  <c r="V56" i="32"/>
  <c r="T56" i="32"/>
  <c r="AM55" i="32"/>
  <c r="AK55" i="32"/>
  <c r="AF55" i="32"/>
  <c r="AG55" i="32" s="1"/>
  <c r="AJ55" i="32" s="1"/>
  <c r="Y55" i="32"/>
  <c r="V55" i="32"/>
  <c r="T55" i="32"/>
  <c r="AH55" i="32" s="1"/>
  <c r="AI55" i="32" s="1"/>
  <c r="AM54" i="32"/>
  <c r="AK54" i="32"/>
  <c r="AG54" i="32"/>
  <c r="AF54" i="32"/>
  <c r="Y54" i="32"/>
  <c r="V54" i="32"/>
  <c r="T54" i="32"/>
  <c r="AH54" i="32" s="1"/>
  <c r="AI54" i="32" s="1"/>
  <c r="AM53" i="32"/>
  <c r="AK53" i="32"/>
  <c r="AF53" i="32"/>
  <c r="AG53" i="32" s="1"/>
  <c r="AD53" i="32"/>
  <c r="Y53" i="32"/>
  <c r="V53" i="32"/>
  <c r="T53" i="32"/>
  <c r="AE53" i="32" s="1"/>
  <c r="AM52" i="32"/>
  <c r="AK52" i="32"/>
  <c r="AF52" i="32"/>
  <c r="AG52" i="32" s="1"/>
  <c r="AE52" i="32"/>
  <c r="AD52" i="32"/>
  <c r="Y52" i="32"/>
  <c r="V52" i="32"/>
  <c r="T52" i="32"/>
  <c r="AH52" i="32" s="1"/>
  <c r="AI52" i="32" s="1"/>
  <c r="AM51" i="32"/>
  <c r="AK51" i="32"/>
  <c r="AH51" i="32"/>
  <c r="AI51" i="32" s="1"/>
  <c r="AF51" i="32"/>
  <c r="AG51" i="32" s="1"/>
  <c r="AJ51" i="32" s="1"/>
  <c r="AD51" i="32"/>
  <c r="Y51" i="32"/>
  <c r="V51" i="32"/>
  <c r="T51" i="32"/>
  <c r="AE51" i="32" s="1"/>
  <c r="AM50" i="32"/>
  <c r="AK50" i="32"/>
  <c r="AG50" i="32"/>
  <c r="AF50" i="32"/>
  <c r="Y50" i="32"/>
  <c r="V50" i="32"/>
  <c r="T50" i="32"/>
  <c r="AH50" i="32" s="1"/>
  <c r="AI50" i="32" s="1"/>
  <c r="AM49" i="32"/>
  <c r="AK49" i="32"/>
  <c r="AH49" i="32"/>
  <c r="AI49" i="32" s="1"/>
  <c r="AF49" i="32"/>
  <c r="AG49" i="32" s="1"/>
  <c r="AD49" i="32"/>
  <c r="Y49" i="32"/>
  <c r="V49" i="32"/>
  <c r="T49" i="32"/>
  <c r="AE49" i="32" s="1"/>
  <c r="AM48" i="32"/>
  <c r="AK48" i="32"/>
  <c r="AF48" i="32"/>
  <c r="AG48" i="32" s="1"/>
  <c r="AE48" i="32"/>
  <c r="AD48" i="32"/>
  <c r="Y48" i="32"/>
  <c r="V48" i="32"/>
  <c r="T48" i="32"/>
  <c r="AH48" i="32" s="1"/>
  <c r="AI48" i="32" s="1"/>
  <c r="AM47" i="32"/>
  <c r="AK47" i="32"/>
  <c r="AH47" i="32"/>
  <c r="AI47" i="32" s="1"/>
  <c r="AL47" i="32" s="1"/>
  <c r="AF47" i="32"/>
  <c r="AG47" i="32" s="1"/>
  <c r="AD47" i="32"/>
  <c r="Y47" i="32"/>
  <c r="V47" i="32"/>
  <c r="T47" i="32"/>
  <c r="AE47" i="32" s="1"/>
  <c r="AM46" i="32"/>
  <c r="AK46" i="32"/>
  <c r="AF46" i="32"/>
  <c r="AG46" i="32" s="1"/>
  <c r="Y46" i="32"/>
  <c r="V46" i="32"/>
  <c r="T46" i="32"/>
  <c r="AH46" i="32" s="1"/>
  <c r="AI46" i="32" s="1"/>
  <c r="AM45" i="32"/>
  <c r="AK45" i="32"/>
  <c r="AH45" i="32"/>
  <c r="AI45" i="32" s="1"/>
  <c r="AF45" i="32"/>
  <c r="AG45" i="32" s="1"/>
  <c r="AD45" i="32"/>
  <c r="Y45" i="32"/>
  <c r="V45" i="32"/>
  <c r="T45" i="32"/>
  <c r="AE45" i="32" s="1"/>
  <c r="AM44" i="32"/>
  <c r="AK44" i="32"/>
  <c r="AF44" i="32"/>
  <c r="AG44" i="32" s="1"/>
  <c r="AE44" i="32"/>
  <c r="AD44" i="32"/>
  <c r="Y44" i="32"/>
  <c r="V44" i="32"/>
  <c r="T44" i="32"/>
  <c r="AH44" i="32" s="1"/>
  <c r="AI44" i="32" s="1"/>
  <c r="AM43" i="32"/>
  <c r="AK43" i="32"/>
  <c r="AH43" i="32"/>
  <c r="AI43" i="32" s="1"/>
  <c r="AL43" i="32" s="1"/>
  <c r="AG43" i="32"/>
  <c r="AF43" i="32"/>
  <c r="AD43" i="32"/>
  <c r="Y43" i="32"/>
  <c r="V43" i="32"/>
  <c r="T43" i="32"/>
  <c r="AE43" i="32" s="1"/>
  <c r="AM42" i="32"/>
  <c r="AK42" i="32"/>
  <c r="AF42" i="32"/>
  <c r="AG42" i="32" s="1"/>
  <c r="AD42" i="32"/>
  <c r="Y42" i="32"/>
  <c r="V42" i="32"/>
  <c r="T42" i="32"/>
  <c r="AH42" i="32" s="1"/>
  <c r="AI42" i="32" s="1"/>
  <c r="AM41" i="32"/>
  <c r="AK41" i="32"/>
  <c r="AG41" i="32"/>
  <c r="AF41" i="32"/>
  <c r="AD41" i="32"/>
  <c r="Y41" i="32"/>
  <c r="V41" i="32"/>
  <c r="T41" i="32"/>
  <c r="AE41" i="32" s="1"/>
  <c r="AM40" i="32"/>
  <c r="AK40" i="32"/>
  <c r="AF40" i="32"/>
  <c r="AG40" i="32" s="1"/>
  <c r="AE40" i="32"/>
  <c r="Y40" i="32"/>
  <c r="V40" i="32"/>
  <c r="T40" i="32"/>
  <c r="AH40" i="32" s="1"/>
  <c r="AI40" i="32" s="1"/>
  <c r="AM39" i="32"/>
  <c r="AK39" i="32"/>
  <c r="AH39" i="32"/>
  <c r="AI39" i="32" s="1"/>
  <c r="AF39" i="32"/>
  <c r="AG39" i="32" s="1"/>
  <c r="AE39" i="32"/>
  <c r="Y39" i="32"/>
  <c r="V39" i="32"/>
  <c r="T39" i="32"/>
  <c r="AD39" i="32" s="1"/>
  <c r="AM38" i="32"/>
  <c r="AK38" i="32"/>
  <c r="AF38" i="32"/>
  <c r="AG38" i="32" s="1"/>
  <c r="AD38" i="32"/>
  <c r="Y38" i="32"/>
  <c r="V38" i="32"/>
  <c r="T38" i="32"/>
  <c r="AH38" i="32" s="1"/>
  <c r="AI38" i="32" s="1"/>
  <c r="AM37" i="32"/>
  <c r="AK37" i="32"/>
  <c r="AF37" i="32"/>
  <c r="AG37" i="32" s="1"/>
  <c r="Y37" i="32"/>
  <c r="V37" i="32"/>
  <c r="T37" i="32"/>
  <c r="AE37" i="32" s="1"/>
  <c r="AM36" i="32"/>
  <c r="AK36" i="32"/>
  <c r="AF36" i="32"/>
  <c r="AG36" i="32" s="1"/>
  <c r="Y36" i="32"/>
  <c r="V36" i="32"/>
  <c r="T36" i="32"/>
  <c r="AH36" i="32" s="1"/>
  <c r="AI36" i="32" s="1"/>
  <c r="AM35" i="32"/>
  <c r="AK35" i="32"/>
  <c r="AF35" i="32"/>
  <c r="AG35" i="32" s="1"/>
  <c r="Y35" i="32"/>
  <c r="V35" i="32"/>
  <c r="T35" i="32"/>
  <c r="AH35" i="32" s="1"/>
  <c r="AI35" i="32" s="1"/>
  <c r="AM34" i="32"/>
  <c r="AK34" i="32"/>
  <c r="AF34" i="32"/>
  <c r="AG34" i="32" s="1"/>
  <c r="AE34" i="32"/>
  <c r="Y34" i="32"/>
  <c r="V34" i="32"/>
  <c r="T34" i="32"/>
  <c r="AD34" i="32" s="1"/>
  <c r="AM33" i="32"/>
  <c r="AK33" i="32"/>
  <c r="AF33" i="32"/>
  <c r="AG33" i="32" s="1"/>
  <c r="AE33" i="32"/>
  <c r="AD33" i="32"/>
  <c r="Y33" i="32"/>
  <c r="V33" i="32"/>
  <c r="T33" i="32"/>
  <c r="AH33" i="32" s="1"/>
  <c r="AI33" i="32" s="1"/>
  <c r="AM32" i="32"/>
  <c r="AK32" i="32"/>
  <c r="AH32" i="32"/>
  <c r="AI32" i="32" s="1"/>
  <c r="AF32" i="32"/>
  <c r="AG32" i="32" s="1"/>
  <c r="AJ32" i="32" s="1"/>
  <c r="AD32" i="32"/>
  <c r="Y32" i="32"/>
  <c r="V32" i="32"/>
  <c r="T32" i="32"/>
  <c r="AE32" i="32" s="1"/>
  <c r="AM31" i="32"/>
  <c r="AK31" i="32"/>
  <c r="AG31" i="32"/>
  <c r="AF31" i="32"/>
  <c r="Y31" i="32"/>
  <c r="V31" i="32"/>
  <c r="T31" i="32"/>
  <c r="AH31" i="32" s="1"/>
  <c r="AI31" i="32" s="1"/>
  <c r="AM30" i="32"/>
  <c r="AK30" i="32"/>
  <c r="AH30" i="32"/>
  <c r="AI30" i="32" s="1"/>
  <c r="AF30" i="32"/>
  <c r="AG30" i="32" s="1"/>
  <c r="AD30" i="32"/>
  <c r="Y30" i="32"/>
  <c r="V30" i="32"/>
  <c r="T30" i="32"/>
  <c r="AE30" i="32" s="1"/>
  <c r="AM29" i="32"/>
  <c r="AK29" i="32"/>
  <c r="AF29" i="32"/>
  <c r="AG29" i="32" s="1"/>
  <c r="AE29" i="32"/>
  <c r="AD29" i="32"/>
  <c r="Y29" i="32"/>
  <c r="V29" i="32"/>
  <c r="T29" i="32"/>
  <c r="AH29" i="32" s="1"/>
  <c r="AI29" i="32" s="1"/>
  <c r="AM28" i="32"/>
  <c r="AK28" i="32"/>
  <c r="AH28" i="32"/>
  <c r="AI28" i="32" s="1"/>
  <c r="AF28" i="32"/>
  <c r="AG28" i="32" s="1"/>
  <c r="AJ28" i="32" s="1"/>
  <c r="AD28" i="32"/>
  <c r="Y28" i="32"/>
  <c r="V28" i="32"/>
  <c r="T28" i="32"/>
  <c r="AE28" i="32" s="1"/>
  <c r="AM27" i="32"/>
  <c r="AK27" i="32"/>
  <c r="AF27" i="32"/>
  <c r="AG27" i="32" s="1"/>
  <c r="Y27" i="32"/>
  <c r="V27" i="32"/>
  <c r="T27" i="32"/>
  <c r="AH27" i="32" s="1"/>
  <c r="AI27" i="32" s="1"/>
  <c r="AM26" i="32"/>
  <c r="AK26" i="32"/>
  <c r="AH26" i="32"/>
  <c r="AI26" i="32" s="1"/>
  <c r="AF26" i="32"/>
  <c r="AG26" i="32" s="1"/>
  <c r="AD26" i="32"/>
  <c r="Y26" i="32"/>
  <c r="V26" i="32"/>
  <c r="T26" i="32"/>
  <c r="AE26" i="32" s="1"/>
  <c r="AM25" i="32"/>
  <c r="AK25" i="32"/>
  <c r="AF25" i="32"/>
  <c r="AG25" i="32" s="1"/>
  <c r="AE25" i="32"/>
  <c r="AD25" i="32"/>
  <c r="Y25" i="32"/>
  <c r="V25" i="32"/>
  <c r="T25" i="32"/>
  <c r="AH25" i="32" s="1"/>
  <c r="AI25" i="32" s="1"/>
  <c r="AM24" i="32"/>
  <c r="AK24" i="32"/>
  <c r="AH24" i="32"/>
  <c r="AI24" i="32" s="1"/>
  <c r="AF24" i="32"/>
  <c r="AG24" i="32" s="1"/>
  <c r="AE24" i="32"/>
  <c r="Y24" i="32"/>
  <c r="V24" i="32"/>
  <c r="T24" i="32"/>
  <c r="AD24" i="32" s="1"/>
  <c r="AM23" i="32"/>
  <c r="AK23" i="32"/>
  <c r="AF23" i="32"/>
  <c r="AG23" i="32" s="1"/>
  <c r="AD23" i="32"/>
  <c r="Y23" i="32"/>
  <c r="V23" i="32"/>
  <c r="T23" i="32"/>
  <c r="AH23" i="32" s="1"/>
  <c r="AI23" i="32" s="1"/>
  <c r="AM22" i="32"/>
  <c r="AK22" i="32"/>
  <c r="AF22" i="32"/>
  <c r="AG22" i="32" s="1"/>
  <c r="Y22" i="32"/>
  <c r="V22" i="32"/>
  <c r="T22" i="32"/>
  <c r="AE22" i="32" s="1"/>
  <c r="AM21" i="32"/>
  <c r="AK21" i="32"/>
  <c r="AF21" i="32"/>
  <c r="AG21" i="32" s="1"/>
  <c r="AE21" i="32"/>
  <c r="Y21" i="32"/>
  <c r="V21" i="32"/>
  <c r="T21" i="32"/>
  <c r="AH21" i="32" s="1"/>
  <c r="AI21" i="32" s="1"/>
  <c r="AM20" i="32"/>
  <c r="AK20" i="32"/>
  <c r="AH20" i="32"/>
  <c r="AI20" i="32" s="1"/>
  <c r="AF20" i="32"/>
  <c r="AG20" i="32" s="1"/>
  <c r="AE20" i="32"/>
  <c r="Y20" i="32"/>
  <c r="V20" i="32"/>
  <c r="T20" i="32"/>
  <c r="AD20" i="32" s="1"/>
  <c r="AM19" i="32"/>
  <c r="AK19" i="32"/>
  <c r="AF19" i="32"/>
  <c r="AG19" i="32" s="1"/>
  <c r="AD19" i="32"/>
  <c r="Y19" i="32"/>
  <c r="V19" i="32"/>
  <c r="T19" i="32"/>
  <c r="AH19" i="32" s="1"/>
  <c r="AI19" i="32" s="1"/>
  <c r="AM18" i="32"/>
  <c r="AK18" i="32"/>
  <c r="AG18" i="32"/>
  <c r="AF18" i="32"/>
  <c r="Y18" i="32"/>
  <c r="V18" i="32"/>
  <c r="T18" i="32"/>
  <c r="AE18" i="32" s="1"/>
  <c r="AM17" i="32"/>
  <c r="AK17" i="32"/>
  <c r="AF17" i="32"/>
  <c r="AG17" i="32" s="1"/>
  <c r="AE17" i="32"/>
  <c r="Y17" i="32"/>
  <c r="V17" i="32"/>
  <c r="T17" i="32"/>
  <c r="AH17" i="32" s="1"/>
  <c r="AI17" i="32" s="1"/>
  <c r="AM16" i="32"/>
  <c r="AK16" i="32"/>
  <c r="AH16" i="32"/>
  <c r="AI16" i="32" s="1"/>
  <c r="AF16" i="32"/>
  <c r="AG16" i="32" s="1"/>
  <c r="AE16" i="32"/>
  <c r="Y16" i="32"/>
  <c r="V16" i="32"/>
  <c r="T16" i="32"/>
  <c r="AD16" i="32" s="1"/>
  <c r="AM15" i="32"/>
  <c r="AK15" i="32"/>
  <c r="AH15" i="32"/>
  <c r="AI15" i="32" s="1"/>
  <c r="AF15" i="32"/>
  <c r="AG15" i="32" s="1"/>
  <c r="AD15" i="32"/>
  <c r="Y15" i="32"/>
  <c r="V15" i="32"/>
  <c r="T15" i="32"/>
  <c r="AE15" i="32" s="1"/>
  <c r="AM14" i="32"/>
  <c r="AK14" i="32"/>
  <c r="AF14" i="32"/>
  <c r="AG14" i="32" s="1"/>
  <c r="AE14" i="32"/>
  <c r="AD14" i="32"/>
  <c r="Y14" i="32"/>
  <c r="V14" i="32"/>
  <c r="T14" i="32"/>
  <c r="AH14" i="32" s="1"/>
  <c r="AI14" i="32" s="1"/>
  <c r="AM13" i="32"/>
  <c r="AK13" i="32"/>
  <c r="AH13" i="32"/>
  <c r="AI13" i="32" s="1"/>
  <c r="AF13" i="32"/>
  <c r="AG13" i="32" s="1"/>
  <c r="AE13" i="32"/>
  <c r="Y13" i="32"/>
  <c r="V13" i="32"/>
  <c r="T13" i="32"/>
  <c r="AD13" i="32" s="1"/>
  <c r="AN13" i="32" s="1"/>
  <c r="AM12" i="32"/>
  <c r="AK12" i="32"/>
  <c r="AF12" i="32"/>
  <c r="AG12" i="32" s="1"/>
  <c r="AD12" i="32"/>
  <c r="Y12" i="32"/>
  <c r="V12" i="32"/>
  <c r="T12" i="32"/>
  <c r="AH12" i="32" s="1"/>
  <c r="AI12" i="32" s="1"/>
  <c r="A12" i="32"/>
  <c r="AM11" i="32"/>
  <c r="AK11" i="32"/>
  <c r="AH11" i="32"/>
  <c r="AI11" i="32" s="1"/>
  <c r="AF11" i="32"/>
  <c r="AG11" i="32" s="1"/>
  <c r="AE11" i="32"/>
  <c r="AD11" i="32"/>
  <c r="Y11" i="32"/>
  <c r="V11" i="32"/>
  <c r="T11" i="32"/>
  <c r="AM10" i="32"/>
  <c r="AK10" i="32"/>
  <c r="AG10" i="32"/>
  <c r="AF10" i="32"/>
  <c r="Y10" i="32"/>
  <c r="V10" i="32"/>
  <c r="T10" i="32"/>
  <c r="AH10" i="32" s="1"/>
  <c r="AI10" i="32" s="1"/>
  <c r="A10" i="32"/>
  <c r="W166" i="32" s="1"/>
  <c r="AM9" i="32"/>
  <c r="AK9" i="32"/>
  <c r="AG9" i="32"/>
  <c r="AF9" i="32"/>
  <c r="Y9" i="32"/>
  <c r="V9" i="32"/>
  <c r="T9" i="32"/>
  <c r="AM8" i="32"/>
  <c r="AK8" i="32"/>
  <c r="AH8" i="32"/>
  <c r="AI8" i="32" s="1"/>
  <c r="AF8" i="32"/>
  <c r="AG8" i="32" s="1"/>
  <c r="AD8" i="32"/>
  <c r="Y8" i="32"/>
  <c r="V8" i="32"/>
  <c r="T8" i="32"/>
  <c r="AE8" i="32" s="1"/>
  <c r="AM7" i="32"/>
  <c r="AK7" i="32"/>
  <c r="AF7" i="32"/>
  <c r="AG7" i="32" s="1"/>
  <c r="AD7" i="32"/>
  <c r="Y7" i="32"/>
  <c r="V7" i="32"/>
  <c r="T7" i="32"/>
  <c r="AH7" i="32" s="1"/>
  <c r="AI7" i="32" s="1"/>
  <c r="AM6" i="32"/>
  <c r="AK6" i="32"/>
  <c r="AF6" i="32"/>
  <c r="AG6" i="32" s="1"/>
  <c r="Y6" i="32"/>
  <c r="V6" i="32"/>
  <c r="AH6" i="32"/>
  <c r="AI6" i="32" s="1"/>
  <c r="A6" i="32"/>
  <c r="AM5" i="32"/>
  <c r="S40" i="68" s="1"/>
  <c r="AK5" i="32"/>
  <c r="AF5" i="32"/>
  <c r="AG5" i="32" s="1"/>
  <c r="AD5" i="32"/>
  <c r="Y5" i="32"/>
  <c r="V5" i="32"/>
  <c r="AI5" i="32"/>
  <c r="F1" i="32"/>
  <c r="AM59" i="31"/>
  <c r="AK59" i="31"/>
  <c r="AJ59" i="31"/>
  <c r="AI59" i="31"/>
  <c r="AH59" i="31"/>
  <c r="AG59" i="31"/>
  <c r="AL59" i="31" s="1"/>
  <c r="AF59" i="31"/>
  <c r="AE59" i="31"/>
  <c r="AD59" i="31"/>
  <c r="AN59" i="31" s="1"/>
  <c r="Y59" i="31"/>
  <c r="V59" i="31"/>
  <c r="T59" i="31"/>
  <c r="AM58" i="31"/>
  <c r="AK58" i="31"/>
  <c r="AH58" i="31"/>
  <c r="AI58" i="31" s="1"/>
  <c r="AF58" i="31"/>
  <c r="AG58" i="31" s="1"/>
  <c r="AE58" i="31"/>
  <c r="AD58" i="31"/>
  <c r="Y58" i="31"/>
  <c r="V58" i="31"/>
  <c r="T58" i="31"/>
  <c r="AM57" i="31"/>
  <c r="AK57" i="31"/>
  <c r="AI57" i="31"/>
  <c r="AH57" i="31"/>
  <c r="AF57" i="31"/>
  <c r="AG57" i="31" s="1"/>
  <c r="AJ57" i="31" s="1"/>
  <c r="AE57" i="31"/>
  <c r="AD57" i="31"/>
  <c r="Y57" i="31"/>
  <c r="V57" i="31"/>
  <c r="T57" i="31"/>
  <c r="AM56" i="31"/>
  <c r="AK56" i="31"/>
  <c r="AH56" i="31"/>
  <c r="AI56" i="31" s="1"/>
  <c r="AL56" i="31" s="1"/>
  <c r="AG56" i="31"/>
  <c r="AJ56" i="31" s="1"/>
  <c r="AF56" i="31"/>
  <c r="AE56" i="31"/>
  <c r="AD56" i="31"/>
  <c r="Y56" i="31"/>
  <c r="V56" i="31"/>
  <c r="T56" i="31"/>
  <c r="AM55" i="31"/>
  <c r="AK55" i="31"/>
  <c r="AH55" i="31"/>
  <c r="AI55" i="31" s="1"/>
  <c r="AF55" i="31"/>
  <c r="AG55" i="31" s="1"/>
  <c r="AE55" i="31"/>
  <c r="AD55" i="31"/>
  <c r="Y55" i="31"/>
  <c r="V55" i="31"/>
  <c r="T55" i="31"/>
  <c r="AM54" i="31"/>
  <c r="AK54" i="31"/>
  <c r="AI54" i="31"/>
  <c r="AH54" i="31"/>
  <c r="AG54" i="31"/>
  <c r="AL54" i="31" s="1"/>
  <c r="AF54" i="31"/>
  <c r="AE54" i="31"/>
  <c r="AD54" i="31"/>
  <c r="Y54" i="31"/>
  <c r="V54" i="31"/>
  <c r="T54" i="31"/>
  <c r="AM53" i="31"/>
  <c r="AK53" i="31"/>
  <c r="AH53" i="31"/>
  <c r="AI53" i="31" s="1"/>
  <c r="AG53" i="31"/>
  <c r="AF53" i="31"/>
  <c r="AE53" i="31"/>
  <c r="AD53" i="31"/>
  <c r="AN53" i="31" s="1"/>
  <c r="Y53" i="31"/>
  <c r="V53" i="31"/>
  <c r="T53" i="31"/>
  <c r="AM52" i="31"/>
  <c r="AK52" i="31"/>
  <c r="AI52" i="31"/>
  <c r="AH52" i="31"/>
  <c r="AF52" i="31"/>
  <c r="AG52" i="31" s="1"/>
  <c r="AE52" i="31"/>
  <c r="AD52" i="31"/>
  <c r="Y52" i="31"/>
  <c r="V52" i="31"/>
  <c r="T52" i="31"/>
  <c r="AM51" i="31"/>
  <c r="AK51" i="31"/>
  <c r="AI51" i="31"/>
  <c r="AH51" i="31"/>
  <c r="AF51" i="31"/>
  <c r="AG51" i="31" s="1"/>
  <c r="AE51" i="31"/>
  <c r="AD51" i="31"/>
  <c r="Y51" i="31"/>
  <c r="V51" i="31"/>
  <c r="T51" i="31"/>
  <c r="AM50" i="31"/>
  <c r="AK50" i="31"/>
  <c r="AH50" i="31"/>
  <c r="AI50" i="31" s="1"/>
  <c r="AG50" i="31"/>
  <c r="AF50" i="31"/>
  <c r="AE50" i="31"/>
  <c r="AD50" i="31"/>
  <c r="Y50" i="31"/>
  <c r="V50" i="31"/>
  <c r="T50" i="31"/>
  <c r="AM49" i="31"/>
  <c r="AK49" i="31"/>
  <c r="AH49" i="31"/>
  <c r="AI49" i="31" s="1"/>
  <c r="AL49" i="31" s="1"/>
  <c r="AG49" i="31"/>
  <c r="AJ49" i="31" s="1"/>
  <c r="AF49" i="31"/>
  <c r="AE49" i="31"/>
  <c r="AD49" i="31"/>
  <c r="Y49" i="31"/>
  <c r="V49" i="31"/>
  <c r="T49" i="31"/>
  <c r="AM48" i="31"/>
  <c r="AK48" i="31"/>
  <c r="AI48" i="31"/>
  <c r="AH48" i="31"/>
  <c r="AF48" i="31"/>
  <c r="AG48" i="31" s="1"/>
  <c r="AE48" i="31"/>
  <c r="AD48" i="31"/>
  <c r="Y48" i="31"/>
  <c r="V48" i="31"/>
  <c r="T48" i="31"/>
  <c r="AM47" i="31"/>
  <c r="AK47" i="31"/>
  <c r="AJ47" i="31"/>
  <c r="AI47" i="31"/>
  <c r="AH47" i="31"/>
  <c r="AG47" i="31"/>
  <c r="AL47" i="31" s="1"/>
  <c r="AF47" i="31"/>
  <c r="AE47" i="31"/>
  <c r="AD47" i="31"/>
  <c r="Y47" i="31"/>
  <c r="V47" i="31"/>
  <c r="T47" i="31"/>
  <c r="AM46" i="31"/>
  <c r="AK46" i="31"/>
  <c r="AH46" i="31"/>
  <c r="AI46" i="31" s="1"/>
  <c r="AF46" i="31"/>
  <c r="AG46" i="31" s="1"/>
  <c r="AE46" i="31"/>
  <c r="AD46" i="31"/>
  <c r="Y46" i="31"/>
  <c r="V46" i="31"/>
  <c r="T46" i="31"/>
  <c r="AM45" i="31"/>
  <c r="AK45" i="31"/>
  <c r="AI45" i="31"/>
  <c r="AH45" i="31"/>
  <c r="AF45" i="31"/>
  <c r="AG45" i="31" s="1"/>
  <c r="AJ45" i="31" s="1"/>
  <c r="AE45" i="31"/>
  <c r="AD45" i="31"/>
  <c r="Y45" i="31"/>
  <c r="V45" i="31"/>
  <c r="T45" i="31"/>
  <c r="AM44" i="31"/>
  <c r="AK44" i="31"/>
  <c r="AH44" i="31"/>
  <c r="AI44" i="31" s="1"/>
  <c r="AL44" i="31" s="1"/>
  <c r="AG44" i="31"/>
  <c r="AJ44" i="31" s="1"/>
  <c r="AF44" i="31"/>
  <c r="AE44" i="31"/>
  <c r="AD44" i="31"/>
  <c r="Y44" i="31"/>
  <c r="V44" i="31"/>
  <c r="T44" i="31"/>
  <c r="AM43" i="31"/>
  <c r="AK43" i="31"/>
  <c r="AH43" i="31"/>
  <c r="AI43" i="31" s="1"/>
  <c r="AF43" i="31"/>
  <c r="AG43" i="31" s="1"/>
  <c r="AE43" i="31"/>
  <c r="AD43" i="31"/>
  <c r="Y43" i="31"/>
  <c r="V43" i="31"/>
  <c r="T43" i="31"/>
  <c r="AM42" i="31"/>
  <c r="AK42" i="31"/>
  <c r="AI42" i="31"/>
  <c r="AH42" i="31"/>
  <c r="AG42" i="31"/>
  <c r="AL42" i="31" s="1"/>
  <c r="AF42" i="31"/>
  <c r="AE42" i="31"/>
  <c r="AD42" i="31"/>
  <c r="Y42" i="31"/>
  <c r="V42" i="31"/>
  <c r="T42" i="31"/>
  <c r="AM41" i="31"/>
  <c r="AK41" i="31"/>
  <c r="AH41" i="31"/>
  <c r="AI41" i="31" s="1"/>
  <c r="AG41" i="31"/>
  <c r="AF41" i="31"/>
  <c r="AE41" i="31"/>
  <c r="AD41" i="31"/>
  <c r="AN41" i="31" s="1"/>
  <c r="Y41" i="31"/>
  <c r="V41" i="31"/>
  <c r="T41" i="31"/>
  <c r="AM40" i="31"/>
  <c r="AK40" i="31"/>
  <c r="AI40" i="31"/>
  <c r="AH40" i="31"/>
  <c r="AF40" i="31"/>
  <c r="AG40" i="31" s="1"/>
  <c r="AE40" i="31"/>
  <c r="AD40" i="31"/>
  <c r="Y40" i="31"/>
  <c r="V40" i="31"/>
  <c r="T40" i="31"/>
  <c r="AM39" i="31"/>
  <c r="AK39" i="31"/>
  <c r="AI39" i="31"/>
  <c r="AH39" i="31"/>
  <c r="AF39" i="31"/>
  <c r="AG39" i="31" s="1"/>
  <c r="AE39" i="31"/>
  <c r="AD39" i="31"/>
  <c r="Y39" i="31"/>
  <c r="V39" i="31"/>
  <c r="T39" i="31"/>
  <c r="AM38" i="31"/>
  <c r="AK38" i="31"/>
  <c r="AH38" i="31"/>
  <c r="AI38" i="31" s="1"/>
  <c r="AG38" i="31"/>
  <c r="AF38" i="31"/>
  <c r="AE38" i="31"/>
  <c r="AD38" i="31"/>
  <c r="Y38" i="31"/>
  <c r="V38" i="31"/>
  <c r="T38" i="31"/>
  <c r="AM37" i="31"/>
  <c r="AK37" i="31"/>
  <c r="AH37" i="31"/>
  <c r="AI37" i="31" s="1"/>
  <c r="AL37" i="31" s="1"/>
  <c r="AG37" i="31"/>
  <c r="AJ37" i="31" s="1"/>
  <c r="AF37" i="31"/>
  <c r="AE37" i="31"/>
  <c r="AD37" i="31"/>
  <c r="Y37" i="31"/>
  <c r="V37" i="31"/>
  <c r="T37" i="31"/>
  <c r="AM36" i="31"/>
  <c r="AK36" i="31"/>
  <c r="AI36" i="31"/>
  <c r="AH36" i="31"/>
  <c r="AF36" i="31"/>
  <c r="AG36" i="31" s="1"/>
  <c r="AE36" i="31"/>
  <c r="AD36" i="31"/>
  <c r="Y36" i="31"/>
  <c r="V36" i="31"/>
  <c r="T36" i="31"/>
  <c r="AM35" i="31"/>
  <c r="AK35" i="31"/>
  <c r="AJ35" i="31"/>
  <c r="AI35" i="31"/>
  <c r="AH35" i="31"/>
  <c r="AG35" i="31"/>
  <c r="AL35" i="31" s="1"/>
  <c r="AF35" i="31"/>
  <c r="AE35" i="31"/>
  <c r="AD35" i="31"/>
  <c r="Y35" i="31"/>
  <c r="V35" i="31"/>
  <c r="T35" i="31"/>
  <c r="AM34" i="31"/>
  <c r="AK34" i="31"/>
  <c r="AH34" i="31"/>
  <c r="AI34" i="31" s="1"/>
  <c r="AF34" i="31"/>
  <c r="AG34" i="31" s="1"/>
  <c r="AE34" i="31"/>
  <c r="AD34" i="31"/>
  <c r="Y34" i="31"/>
  <c r="V34" i="31"/>
  <c r="T34" i="31"/>
  <c r="AM33" i="31"/>
  <c r="AL33" i="31"/>
  <c r="AK33" i="31"/>
  <c r="AI33" i="31"/>
  <c r="AH33" i="31"/>
  <c r="AF33" i="31"/>
  <c r="AG33" i="31" s="1"/>
  <c r="AJ33" i="31" s="1"/>
  <c r="AE33" i="31"/>
  <c r="AD33" i="31"/>
  <c r="AN33" i="31" s="1"/>
  <c r="Y33" i="31"/>
  <c r="V33" i="31"/>
  <c r="T33" i="31"/>
  <c r="AM32" i="31"/>
  <c r="AK32" i="31"/>
  <c r="AH32" i="31"/>
  <c r="AI32" i="31" s="1"/>
  <c r="AL32" i="31" s="1"/>
  <c r="AG32" i="31"/>
  <c r="AJ32" i="31" s="1"/>
  <c r="AF32" i="31"/>
  <c r="AE32" i="31"/>
  <c r="AD32" i="31"/>
  <c r="Y32" i="31"/>
  <c r="V32" i="31"/>
  <c r="T32" i="31"/>
  <c r="AM31" i="31"/>
  <c r="AK31" i="31"/>
  <c r="AH31" i="31"/>
  <c r="AI31" i="31" s="1"/>
  <c r="AF31" i="31"/>
  <c r="AG31" i="31" s="1"/>
  <c r="AE31" i="31"/>
  <c r="AD31" i="31"/>
  <c r="Y31" i="31"/>
  <c r="V31" i="31"/>
  <c r="T31" i="31"/>
  <c r="AM30" i="31"/>
  <c r="AK30" i="31"/>
  <c r="AI30" i="31"/>
  <c r="AH30" i="31"/>
  <c r="AG30" i="31"/>
  <c r="AL30" i="31" s="1"/>
  <c r="AF30" i="31"/>
  <c r="AE30" i="31"/>
  <c r="AD30" i="31"/>
  <c r="Y30" i="31"/>
  <c r="V30" i="31"/>
  <c r="T30" i="31"/>
  <c r="AM29" i="31"/>
  <c r="AK29" i="31"/>
  <c r="AH29" i="31"/>
  <c r="AI29" i="31" s="1"/>
  <c r="AG29" i="31"/>
  <c r="AF29" i="31"/>
  <c r="AE29" i="31"/>
  <c r="AD29" i="31"/>
  <c r="Y29" i="31"/>
  <c r="V29" i="31"/>
  <c r="T29" i="31"/>
  <c r="AM28" i="31"/>
  <c r="AK28" i="31"/>
  <c r="AF28" i="31"/>
  <c r="AG28" i="31" s="1"/>
  <c r="Y28" i="31"/>
  <c r="V28" i="31"/>
  <c r="T28" i="31"/>
  <c r="AH28" i="31" s="1"/>
  <c r="AI28" i="31" s="1"/>
  <c r="AM27" i="31"/>
  <c r="AK27" i="31"/>
  <c r="AF27" i="31"/>
  <c r="AG27" i="31" s="1"/>
  <c r="Y27" i="31"/>
  <c r="V27" i="31"/>
  <c r="T27" i="31"/>
  <c r="AE27" i="31" s="1"/>
  <c r="AM26" i="31"/>
  <c r="AK26" i="31"/>
  <c r="AF26" i="31"/>
  <c r="AG26" i="31" s="1"/>
  <c r="AE26" i="31"/>
  <c r="Y26" i="31"/>
  <c r="V26" i="31"/>
  <c r="T26" i="31"/>
  <c r="AH26" i="31" s="1"/>
  <c r="AI26" i="31" s="1"/>
  <c r="AM25" i="31"/>
  <c r="AK25" i="31"/>
  <c r="AH25" i="31"/>
  <c r="AI25" i="31" s="1"/>
  <c r="AF25" i="31"/>
  <c r="AG25" i="31" s="1"/>
  <c r="AE25" i="31"/>
  <c r="Y25" i="31"/>
  <c r="V25" i="31"/>
  <c r="T25" i="31"/>
  <c r="AD25" i="31" s="1"/>
  <c r="AM24" i="31"/>
  <c r="AK24" i="31"/>
  <c r="AF24" i="31"/>
  <c r="AG24" i="31" s="1"/>
  <c r="Y24" i="31"/>
  <c r="V24" i="31"/>
  <c r="T24" i="31"/>
  <c r="AH24" i="31" s="1"/>
  <c r="AI24" i="31" s="1"/>
  <c r="AM23" i="31"/>
  <c r="AK23" i="31"/>
  <c r="AF23" i="31"/>
  <c r="AG23" i="31" s="1"/>
  <c r="Y23" i="31"/>
  <c r="V23" i="31"/>
  <c r="T23" i="31"/>
  <c r="AE23" i="31" s="1"/>
  <c r="AM22" i="31"/>
  <c r="AK22" i="31"/>
  <c r="AF22" i="31"/>
  <c r="AG22" i="31" s="1"/>
  <c r="AE22" i="31"/>
  <c r="Y22" i="31"/>
  <c r="V22" i="31"/>
  <c r="T22" i="31"/>
  <c r="AH22" i="31" s="1"/>
  <c r="AI22" i="31" s="1"/>
  <c r="AM21" i="31"/>
  <c r="AK21" i="31"/>
  <c r="AH21" i="31"/>
  <c r="AI21" i="31" s="1"/>
  <c r="AF21" i="31"/>
  <c r="AG21" i="31" s="1"/>
  <c r="AE21" i="31"/>
  <c r="Y21" i="31"/>
  <c r="V21" i="31"/>
  <c r="T21" i="31"/>
  <c r="AD21" i="31" s="1"/>
  <c r="AM20" i="31"/>
  <c r="AK20" i="31"/>
  <c r="AF20" i="31"/>
  <c r="AG20" i="31" s="1"/>
  <c r="Y20" i="31"/>
  <c r="V20" i="31"/>
  <c r="T20" i="31"/>
  <c r="AH20" i="31" s="1"/>
  <c r="AI20" i="31" s="1"/>
  <c r="AM19" i="31"/>
  <c r="AK19" i="31"/>
  <c r="AF19" i="31"/>
  <c r="AG19" i="31" s="1"/>
  <c r="Y19" i="31"/>
  <c r="V19" i="31"/>
  <c r="T19" i="31"/>
  <c r="AE19" i="31" s="1"/>
  <c r="AM18" i="31"/>
  <c r="AK18" i="31"/>
  <c r="AF18" i="31"/>
  <c r="AG18" i="31" s="1"/>
  <c r="AE18" i="31"/>
  <c r="Y18" i="31"/>
  <c r="V18" i="31"/>
  <c r="T18" i="31"/>
  <c r="AH18" i="31" s="1"/>
  <c r="AI18" i="31" s="1"/>
  <c r="AM17" i="31"/>
  <c r="AK17" i="31"/>
  <c r="AH17" i="31"/>
  <c r="AI17" i="31" s="1"/>
  <c r="AF17" i="31"/>
  <c r="AG17" i="31" s="1"/>
  <c r="AE17" i="31"/>
  <c r="Y17" i="31"/>
  <c r="V17" i="31"/>
  <c r="T17" i="31"/>
  <c r="AD17" i="31" s="1"/>
  <c r="AM16" i="31"/>
  <c r="AK16" i="31"/>
  <c r="AF16" i="31"/>
  <c r="AG16" i="31" s="1"/>
  <c r="Y16" i="31"/>
  <c r="V16" i="31"/>
  <c r="T16" i="31"/>
  <c r="AH16" i="31" s="1"/>
  <c r="AI16" i="31" s="1"/>
  <c r="AM15" i="31"/>
  <c r="AK15" i="31"/>
  <c r="AF15" i="31"/>
  <c r="AG15" i="31" s="1"/>
  <c r="AD15" i="31"/>
  <c r="Y15" i="31"/>
  <c r="V15" i="31"/>
  <c r="T15" i="31"/>
  <c r="AE15" i="31" s="1"/>
  <c r="AM14" i="31"/>
  <c r="AK14" i="31"/>
  <c r="AF14" i="31"/>
  <c r="AG14" i="31" s="1"/>
  <c r="AD14" i="31"/>
  <c r="Y14" i="31"/>
  <c r="V14" i="31"/>
  <c r="T14" i="31"/>
  <c r="AH14" i="31" s="1"/>
  <c r="AI14" i="31" s="1"/>
  <c r="AM13" i="31"/>
  <c r="AK13" i="31"/>
  <c r="AF13" i="31"/>
  <c r="AG13" i="31" s="1"/>
  <c r="Y13" i="31"/>
  <c r="V13" i="31"/>
  <c r="T13" i="31"/>
  <c r="AH13" i="31" s="1"/>
  <c r="AI13" i="31" s="1"/>
  <c r="AM12" i="31"/>
  <c r="AK12" i="31"/>
  <c r="AF12" i="31"/>
  <c r="AG12" i="31" s="1"/>
  <c r="Y12" i="31"/>
  <c r="V12" i="31"/>
  <c r="T12" i="31"/>
  <c r="AE12" i="31" s="1"/>
  <c r="A12" i="31"/>
  <c r="AM11" i="31"/>
  <c r="AK11" i="31"/>
  <c r="AF11" i="31"/>
  <c r="AG11" i="31" s="1"/>
  <c r="AD11" i="31"/>
  <c r="Y11" i="31"/>
  <c r="V11" i="31"/>
  <c r="T11" i="31"/>
  <c r="AH11" i="31" s="1"/>
  <c r="AI11" i="31" s="1"/>
  <c r="AM10" i="31"/>
  <c r="AK10" i="31"/>
  <c r="AF10" i="31"/>
  <c r="AG10" i="31" s="1"/>
  <c r="Y10" i="31"/>
  <c r="V10" i="31"/>
  <c r="T10" i="31"/>
  <c r="AH10" i="31" s="1"/>
  <c r="AI10" i="31" s="1"/>
  <c r="A10" i="31"/>
  <c r="U57" i="31" s="1"/>
  <c r="AM9" i="31"/>
  <c r="AK9" i="31"/>
  <c r="AF9" i="31"/>
  <c r="AG9" i="31" s="1"/>
  <c r="Y9" i="31"/>
  <c r="V9" i="31"/>
  <c r="T9" i="31"/>
  <c r="AE9" i="31" s="1"/>
  <c r="AM8" i="31"/>
  <c r="AK8" i="31"/>
  <c r="AF8" i="31"/>
  <c r="AG8" i="31" s="1"/>
  <c r="AD8" i="31"/>
  <c r="Y8" i="31"/>
  <c r="V8" i="31"/>
  <c r="T8" i="31"/>
  <c r="AH8" i="31" s="1"/>
  <c r="AI8" i="31" s="1"/>
  <c r="AM7" i="31"/>
  <c r="AK7" i="31"/>
  <c r="AH7" i="31"/>
  <c r="AI7" i="31" s="1"/>
  <c r="AF7" i="31"/>
  <c r="AG7" i="31" s="1"/>
  <c r="AD7" i="31"/>
  <c r="AN7" i="31" s="1"/>
  <c r="Y7" i="31"/>
  <c r="V7" i="31"/>
  <c r="T7" i="31"/>
  <c r="AM6" i="31"/>
  <c r="AK6" i="31"/>
  <c r="AH6" i="31"/>
  <c r="AI6" i="31" s="1"/>
  <c r="AG6" i="31"/>
  <c r="AF6" i="31"/>
  <c r="Y6" i="31"/>
  <c r="V6" i="31"/>
  <c r="T6" i="31"/>
  <c r="AD6" i="31" s="1"/>
  <c r="A6" i="31"/>
  <c r="AM5" i="31"/>
  <c r="AK5" i="31"/>
  <c r="AH5" i="31"/>
  <c r="AI5" i="31" s="1"/>
  <c r="AF5" i="31"/>
  <c r="AG5" i="31" s="1"/>
  <c r="AD5" i="31"/>
  <c r="Y5" i="31"/>
  <c r="A14" i="31" s="1"/>
  <c r="K39" i="68" s="1"/>
  <c r="V5" i="31"/>
  <c r="T5" i="31"/>
  <c r="F1" i="31"/>
  <c r="AM24" i="30"/>
  <c r="AK24" i="30"/>
  <c r="AF24" i="30"/>
  <c r="AG24" i="30" s="1"/>
  <c r="Y24" i="30"/>
  <c r="V24" i="30"/>
  <c r="T24" i="30"/>
  <c r="AH24" i="30" s="1"/>
  <c r="AI24" i="30" s="1"/>
  <c r="AM23" i="30"/>
  <c r="AK23" i="30"/>
  <c r="AH23" i="30"/>
  <c r="AI23" i="30" s="1"/>
  <c r="AF23" i="30"/>
  <c r="AG23" i="30" s="1"/>
  <c r="AE23" i="30"/>
  <c r="Y23" i="30"/>
  <c r="V23" i="30"/>
  <c r="T23" i="30"/>
  <c r="AD23" i="30" s="1"/>
  <c r="AM22" i="30"/>
  <c r="AK22" i="30"/>
  <c r="AF22" i="30"/>
  <c r="AG22" i="30" s="1"/>
  <c r="AJ22" i="30" s="1"/>
  <c r="AE22" i="30"/>
  <c r="AD22" i="30"/>
  <c r="Y22" i="30"/>
  <c r="V22" i="30"/>
  <c r="T22" i="30"/>
  <c r="AH22" i="30" s="1"/>
  <c r="AI22" i="30" s="1"/>
  <c r="AM21" i="30"/>
  <c r="AK21" i="30"/>
  <c r="AH21" i="30"/>
  <c r="AI21" i="30" s="1"/>
  <c r="AF21" i="30"/>
  <c r="AG21" i="30" s="1"/>
  <c r="AE21" i="30"/>
  <c r="AD21" i="30"/>
  <c r="Y21" i="30"/>
  <c r="V21" i="30"/>
  <c r="T21" i="30"/>
  <c r="AK20" i="30"/>
  <c r="AF20" i="30"/>
  <c r="AG20" i="30" s="1"/>
  <c r="Y20" i="30"/>
  <c r="V20" i="30"/>
  <c r="T20" i="30"/>
  <c r="AD20" i="30" s="1"/>
  <c r="AM19" i="30"/>
  <c r="AK19" i="30"/>
  <c r="AF19" i="30"/>
  <c r="AG19" i="30" s="1"/>
  <c r="Y19" i="30"/>
  <c r="V19" i="30"/>
  <c r="T19" i="30"/>
  <c r="AE19" i="30" s="1"/>
  <c r="AM18" i="30"/>
  <c r="AK18" i="30"/>
  <c r="AF18" i="30"/>
  <c r="AG18" i="30" s="1"/>
  <c r="Y18" i="30"/>
  <c r="V18" i="30"/>
  <c r="T18" i="30"/>
  <c r="AH18" i="30" s="1"/>
  <c r="AI18" i="30" s="1"/>
  <c r="AM17" i="30"/>
  <c r="AK17" i="30"/>
  <c r="AF17" i="30"/>
  <c r="AG17" i="30" s="1"/>
  <c r="Y17" i="30"/>
  <c r="V17" i="30"/>
  <c r="T17" i="30"/>
  <c r="AH17" i="30" s="1"/>
  <c r="AI17" i="30" s="1"/>
  <c r="AM16" i="30"/>
  <c r="AK16" i="30"/>
  <c r="AF16" i="30"/>
  <c r="AG16" i="30" s="1"/>
  <c r="Y16" i="30"/>
  <c r="V16" i="30"/>
  <c r="T16" i="30"/>
  <c r="AD16" i="30" s="1"/>
  <c r="AK15" i="30"/>
  <c r="AF15" i="30"/>
  <c r="AG15" i="30" s="1"/>
  <c r="Y15" i="30"/>
  <c r="V15" i="30"/>
  <c r="T15" i="30"/>
  <c r="AH15" i="30" s="1"/>
  <c r="AI15" i="30" s="1"/>
  <c r="AK14" i="30"/>
  <c r="AF14" i="30"/>
  <c r="AG14" i="30" s="1"/>
  <c r="Y14" i="30"/>
  <c r="V14" i="30"/>
  <c r="T14" i="30"/>
  <c r="AH14" i="30" s="1"/>
  <c r="AI14" i="30" s="1"/>
  <c r="AK13" i="30"/>
  <c r="AF13" i="30"/>
  <c r="AG13" i="30" s="1"/>
  <c r="Y13" i="30"/>
  <c r="V13" i="30"/>
  <c r="T13" i="30"/>
  <c r="AD13" i="30" s="1"/>
  <c r="AM12" i="30"/>
  <c r="AK12" i="30"/>
  <c r="AH12" i="30"/>
  <c r="AI12" i="30" s="1"/>
  <c r="AF12" i="30"/>
  <c r="AG12" i="30" s="1"/>
  <c r="AD12" i="30"/>
  <c r="Y12" i="30"/>
  <c r="V12" i="30"/>
  <c r="T12" i="30"/>
  <c r="AE12" i="30" s="1"/>
  <c r="A12" i="30"/>
  <c r="AK11" i="30"/>
  <c r="AF11" i="30"/>
  <c r="AG11" i="30" s="1"/>
  <c r="Y11" i="30"/>
  <c r="V11" i="30"/>
  <c r="T11" i="30"/>
  <c r="AD11" i="30" s="1"/>
  <c r="AK10" i="30"/>
  <c r="AF10" i="30"/>
  <c r="AG10" i="30" s="1"/>
  <c r="Y10" i="30"/>
  <c r="V10" i="30"/>
  <c r="T10" i="30"/>
  <c r="AE10" i="30" s="1"/>
  <c r="A10" i="30"/>
  <c r="AM9" i="30"/>
  <c r="AK9" i="30"/>
  <c r="AH9" i="30"/>
  <c r="AI9" i="30" s="1"/>
  <c r="AF9" i="30"/>
  <c r="AG9" i="30" s="1"/>
  <c r="Y9" i="30"/>
  <c r="V9" i="30"/>
  <c r="T9" i="30"/>
  <c r="AD9" i="30" s="1"/>
  <c r="AM8" i="30"/>
  <c r="AK8" i="30"/>
  <c r="AH8" i="30"/>
  <c r="AI8" i="30" s="1"/>
  <c r="AF8" i="30"/>
  <c r="AG8" i="30" s="1"/>
  <c r="AD8" i="30"/>
  <c r="Y8" i="30"/>
  <c r="W8" i="30"/>
  <c r="V8" i="30"/>
  <c r="T8" i="30"/>
  <c r="AK7" i="30"/>
  <c r="AF7" i="30"/>
  <c r="AG7" i="30" s="1"/>
  <c r="Y7" i="30"/>
  <c r="V7" i="30"/>
  <c r="T7" i="30"/>
  <c r="AH7" i="30" s="1"/>
  <c r="AI7" i="30" s="1"/>
  <c r="AM6" i="30"/>
  <c r="AK6" i="30"/>
  <c r="AF6" i="30"/>
  <c r="AG6" i="30" s="1"/>
  <c r="Y6" i="30"/>
  <c r="V6" i="30"/>
  <c r="T6" i="30"/>
  <c r="A6" i="30"/>
  <c r="AK5" i="30"/>
  <c r="AF5" i="30"/>
  <c r="AG5" i="30" s="1"/>
  <c r="AD5" i="30"/>
  <c r="Y5" i="30"/>
  <c r="A14" i="30" s="1"/>
  <c r="K38" i="68" s="1"/>
  <c r="V5" i="30"/>
  <c r="T5" i="30"/>
  <c r="AH5" i="30" s="1"/>
  <c r="AI5" i="30" s="1"/>
  <c r="F1" i="30"/>
  <c r="AM83" i="29"/>
  <c r="AK83" i="29"/>
  <c r="AH83" i="29"/>
  <c r="AI83" i="29" s="1"/>
  <c r="AF83" i="29"/>
  <c r="AG83" i="29" s="1"/>
  <c r="AE83" i="29"/>
  <c r="AD83" i="29"/>
  <c r="Y83" i="29"/>
  <c r="V83" i="29"/>
  <c r="T83" i="29"/>
  <c r="AM82" i="29"/>
  <c r="AK82" i="29"/>
  <c r="AI82" i="29"/>
  <c r="AH82" i="29"/>
  <c r="AF82" i="29"/>
  <c r="AG82" i="29" s="1"/>
  <c r="AE82" i="29"/>
  <c r="AD82" i="29"/>
  <c r="Y82" i="29"/>
  <c r="V82" i="29"/>
  <c r="T82" i="29"/>
  <c r="AM81" i="29"/>
  <c r="AK81" i="29"/>
  <c r="AH81" i="29"/>
  <c r="AI81" i="29" s="1"/>
  <c r="AF81" i="29"/>
  <c r="AG81" i="29" s="1"/>
  <c r="AE81" i="29"/>
  <c r="AD81" i="29"/>
  <c r="Y81" i="29"/>
  <c r="V81" i="29"/>
  <c r="T81" i="29"/>
  <c r="AM80" i="29"/>
  <c r="AK80" i="29"/>
  <c r="AH80" i="29"/>
  <c r="AI80" i="29" s="1"/>
  <c r="AG80" i="29"/>
  <c r="AF80" i="29"/>
  <c r="AE80" i="29"/>
  <c r="AD80" i="29"/>
  <c r="Y80" i="29"/>
  <c r="V80" i="29"/>
  <c r="T80" i="29"/>
  <c r="AM79" i="29"/>
  <c r="AK79" i="29"/>
  <c r="AH79" i="29"/>
  <c r="AI79" i="29" s="1"/>
  <c r="AL79" i="29" s="1"/>
  <c r="AG79" i="29"/>
  <c r="AJ79" i="29" s="1"/>
  <c r="AF79" i="29"/>
  <c r="AE79" i="29"/>
  <c r="AD79" i="29"/>
  <c r="Y79" i="29"/>
  <c r="V79" i="29"/>
  <c r="T79" i="29"/>
  <c r="AM78" i="29"/>
  <c r="AK78" i="29"/>
  <c r="AI78" i="29"/>
  <c r="AH78" i="29"/>
  <c r="AG78" i="29"/>
  <c r="AF78" i="29"/>
  <c r="AE78" i="29"/>
  <c r="AD78" i="29"/>
  <c r="Y78" i="29"/>
  <c r="V78" i="29"/>
  <c r="T78" i="29"/>
  <c r="AM77" i="29"/>
  <c r="AK77" i="29"/>
  <c r="AJ77" i="29"/>
  <c r="AI77" i="29"/>
  <c r="AH77" i="29"/>
  <c r="AF77" i="29"/>
  <c r="AG77" i="29" s="1"/>
  <c r="AL77" i="29" s="1"/>
  <c r="AE77" i="29"/>
  <c r="AD77" i="29"/>
  <c r="Y77" i="29"/>
  <c r="V77" i="29"/>
  <c r="T77" i="29"/>
  <c r="AM76" i="29"/>
  <c r="AK76" i="29"/>
  <c r="AH76" i="29"/>
  <c r="AI76" i="29" s="1"/>
  <c r="AF76" i="29"/>
  <c r="AG76" i="29" s="1"/>
  <c r="AE76" i="29"/>
  <c r="AD76" i="29"/>
  <c r="Y76" i="29"/>
  <c r="V76" i="29"/>
  <c r="T76" i="29"/>
  <c r="AM75" i="29"/>
  <c r="AK75" i="29"/>
  <c r="AH75" i="29"/>
  <c r="AI75" i="29" s="1"/>
  <c r="AF75" i="29"/>
  <c r="AG75" i="29" s="1"/>
  <c r="AE75" i="29"/>
  <c r="AD75" i="29"/>
  <c r="Y75" i="29"/>
  <c r="V75" i="29"/>
  <c r="T75" i="29"/>
  <c r="AM74" i="29"/>
  <c r="AK74" i="29"/>
  <c r="AH74" i="29"/>
  <c r="AI74" i="29" s="1"/>
  <c r="AL74" i="29" s="1"/>
  <c r="AG74" i="29"/>
  <c r="AJ74" i="29" s="1"/>
  <c r="AF74" i="29"/>
  <c r="AE74" i="29"/>
  <c r="AD74" i="29"/>
  <c r="Y74" i="29"/>
  <c r="V74" i="29"/>
  <c r="T74" i="29"/>
  <c r="AM73" i="29"/>
  <c r="AK73" i="29"/>
  <c r="AH73" i="29"/>
  <c r="AI73" i="29" s="1"/>
  <c r="AF73" i="29"/>
  <c r="AG73" i="29" s="1"/>
  <c r="AE73" i="29"/>
  <c r="AD73" i="29"/>
  <c r="Y73" i="29"/>
  <c r="V73" i="29"/>
  <c r="T73" i="29"/>
  <c r="AM72" i="29"/>
  <c r="AK72" i="29"/>
  <c r="AI72" i="29"/>
  <c r="AH72" i="29"/>
  <c r="AG72" i="29"/>
  <c r="AL72" i="29" s="1"/>
  <c r="AF72" i="29"/>
  <c r="AE72" i="29"/>
  <c r="AD72" i="29"/>
  <c r="Y72" i="29"/>
  <c r="V72" i="29"/>
  <c r="T72" i="29"/>
  <c r="AM71" i="29"/>
  <c r="AK71" i="29"/>
  <c r="AH71" i="29"/>
  <c r="AI71" i="29" s="1"/>
  <c r="AJ71" i="29" s="1"/>
  <c r="AG71" i="29"/>
  <c r="AL71" i="29" s="1"/>
  <c r="AF71" i="29"/>
  <c r="AE71" i="29"/>
  <c r="AD71" i="29"/>
  <c r="Y71" i="29"/>
  <c r="V71" i="29"/>
  <c r="T71" i="29"/>
  <c r="AM70" i="29"/>
  <c r="AK70" i="29"/>
  <c r="AI70" i="29"/>
  <c r="AH70" i="29"/>
  <c r="AF70" i="29"/>
  <c r="AG70" i="29" s="1"/>
  <c r="AE70" i="29"/>
  <c r="AD70" i="29"/>
  <c r="Y70" i="29"/>
  <c r="V70" i="29"/>
  <c r="T70" i="29"/>
  <c r="AM69" i="29"/>
  <c r="AK69" i="29"/>
  <c r="AI69" i="29"/>
  <c r="AH69" i="29"/>
  <c r="AF69" i="29"/>
  <c r="AG69" i="29" s="1"/>
  <c r="AE69" i="29"/>
  <c r="AD69" i="29"/>
  <c r="Y69" i="29"/>
  <c r="V69" i="29"/>
  <c r="T69" i="29"/>
  <c r="AM68" i="29"/>
  <c r="AK68" i="29"/>
  <c r="AH68" i="29"/>
  <c r="AI68" i="29" s="1"/>
  <c r="AG68" i="29"/>
  <c r="AF68" i="29"/>
  <c r="AE68" i="29"/>
  <c r="AD68" i="29"/>
  <c r="Y68" i="29"/>
  <c r="V68" i="29"/>
  <c r="T68" i="29"/>
  <c r="AM67" i="29"/>
  <c r="AK67" i="29"/>
  <c r="AH67" i="29"/>
  <c r="AI67" i="29" s="1"/>
  <c r="AL67" i="29" s="1"/>
  <c r="AG67" i="29"/>
  <c r="AJ67" i="29" s="1"/>
  <c r="AF67" i="29"/>
  <c r="AE67" i="29"/>
  <c r="AD67" i="29"/>
  <c r="Y67" i="29"/>
  <c r="V67" i="29"/>
  <c r="T67" i="29"/>
  <c r="AM66" i="29"/>
  <c r="AK66" i="29"/>
  <c r="AI66" i="29"/>
  <c r="AH66" i="29"/>
  <c r="AF66" i="29"/>
  <c r="AG66" i="29" s="1"/>
  <c r="AE66" i="29"/>
  <c r="AD66" i="29"/>
  <c r="Y66" i="29"/>
  <c r="V66" i="29"/>
  <c r="T66" i="29"/>
  <c r="AM65" i="29"/>
  <c r="AK65" i="29"/>
  <c r="AJ65" i="29"/>
  <c r="AI65" i="29"/>
  <c r="AH65" i="29"/>
  <c r="AG65" i="29"/>
  <c r="AL65" i="29" s="1"/>
  <c r="AF65" i="29"/>
  <c r="AE65" i="29"/>
  <c r="AD65" i="29"/>
  <c r="Y65" i="29"/>
  <c r="V65" i="29"/>
  <c r="T65" i="29"/>
  <c r="AM64" i="29"/>
  <c r="AK64" i="29"/>
  <c r="AH64" i="29"/>
  <c r="AI64" i="29" s="1"/>
  <c r="AF64" i="29"/>
  <c r="AG64" i="29" s="1"/>
  <c r="AE64" i="29"/>
  <c r="AD64" i="29"/>
  <c r="Y64" i="29"/>
  <c r="V64" i="29"/>
  <c r="T64" i="29"/>
  <c r="AM63" i="29"/>
  <c r="AK63" i="29"/>
  <c r="AI63" i="29"/>
  <c r="AH63" i="29"/>
  <c r="AF63" i="29"/>
  <c r="AG63" i="29" s="1"/>
  <c r="AJ63" i="29" s="1"/>
  <c r="AE63" i="29"/>
  <c r="AD63" i="29"/>
  <c r="Y63" i="29"/>
  <c r="V63" i="29"/>
  <c r="T63" i="29"/>
  <c r="AM62" i="29"/>
  <c r="AK62" i="29"/>
  <c r="AH62" i="29"/>
  <c r="AI62" i="29" s="1"/>
  <c r="AL62" i="29" s="1"/>
  <c r="AG62" i="29"/>
  <c r="AJ62" i="29" s="1"/>
  <c r="AF62" i="29"/>
  <c r="AE62" i="29"/>
  <c r="AD62" i="29"/>
  <c r="Y62" i="29"/>
  <c r="V62" i="29"/>
  <c r="T62" i="29"/>
  <c r="AM61" i="29"/>
  <c r="AK61" i="29"/>
  <c r="AH61" i="29"/>
  <c r="AI61" i="29" s="1"/>
  <c r="AF61" i="29"/>
  <c r="AG61" i="29" s="1"/>
  <c r="AE61" i="29"/>
  <c r="AD61" i="29"/>
  <c r="Y61" i="29"/>
  <c r="V61" i="29"/>
  <c r="T61" i="29"/>
  <c r="AM60" i="29"/>
  <c r="AK60" i="29"/>
  <c r="AI60" i="29"/>
  <c r="AH60" i="29"/>
  <c r="AG60" i="29"/>
  <c r="AL60" i="29" s="1"/>
  <c r="AF60" i="29"/>
  <c r="AE60" i="29"/>
  <c r="AD60" i="29"/>
  <c r="Y60" i="29"/>
  <c r="V60" i="29"/>
  <c r="T60" i="29"/>
  <c r="AM59" i="29"/>
  <c r="AK59" i="29"/>
  <c r="AH59" i="29"/>
  <c r="AI59" i="29" s="1"/>
  <c r="AG59" i="29"/>
  <c r="AF59" i="29"/>
  <c r="AE59" i="29"/>
  <c r="AD59" i="29"/>
  <c r="Y59" i="29"/>
  <c r="V59" i="29"/>
  <c r="T59" i="29"/>
  <c r="AM58" i="29"/>
  <c r="AK58" i="29"/>
  <c r="AI58" i="29"/>
  <c r="AH58" i="29"/>
  <c r="AF58" i="29"/>
  <c r="AG58" i="29" s="1"/>
  <c r="AE58" i="29"/>
  <c r="AD58" i="29"/>
  <c r="Y58" i="29"/>
  <c r="V58" i="29"/>
  <c r="T58" i="29"/>
  <c r="AM57" i="29"/>
  <c r="AK57" i="29"/>
  <c r="AH57" i="29"/>
  <c r="AI57" i="29" s="1"/>
  <c r="AF57" i="29"/>
  <c r="AG57" i="29" s="1"/>
  <c r="AE57" i="29"/>
  <c r="AD57" i="29"/>
  <c r="Y57" i="29"/>
  <c r="V57" i="29"/>
  <c r="T57" i="29"/>
  <c r="AM56" i="29"/>
  <c r="AK56" i="29"/>
  <c r="AH56" i="29"/>
  <c r="AI56" i="29" s="1"/>
  <c r="AG56" i="29"/>
  <c r="AF56" i="29"/>
  <c r="AE56" i="29"/>
  <c r="AD56" i="29"/>
  <c r="Y56" i="29"/>
  <c r="V56" i="29"/>
  <c r="T56" i="29"/>
  <c r="AM55" i="29"/>
  <c r="AK55" i="29"/>
  <c r="AH55" i="29"/>
  <c r="AI55" i="29" s="1"/>
  <c r="AL55" i="29" s="1"/>
  <c r="AG55" i="29"/>
  <c r="AF55" i="29"/>
  <c r="AE55" i="29"/>
  <c r="AD55" i="29"/>
  <c r="Y55" i="29"/>
  <c r="V55" i="29"/>
  <c r="T55" i="29"/>
  <c r="AM54" i="29"/>
  <c r="AK54" i="29"/>
  <c r="AI54" i="29"/>
  <c r="AH54" i="29"/>
  <c r="AF54" i="29"/>
  <c r="AG54" i="29" s="1"/>
  <c r="AE54" i="29"/>
  <c r="AD54" i="29"/>
  <c r="Y54" i="29"/>
  <c r="V54" i="29"/>
  <c r="T54" i="29"/>
  <c r="AM53" i="29"/>
  <c r="AK53" i="29"/>
  <c r="AJ53" i="29"/>
  <c r="AI53" i="29"/>
  <c r="AH53" i="29"/>
  <c r="AF53" i="29"/>
  <c r="AG53" i="29" s="1"/>
  <c r="AL53" i="29" s="1"/>
  <c r="AE53" i="29"/>
  <c r="AD53" i="29"/>
  <c r="AN53" i="29" s="1"/>
  <c r="Y53" i="29"/>
  <c r="V53" i="29"/>
  <c r="T53" i="29"/>
  <c r="AM52" i="29"/>
  <c r="AK52" i="29"/>
  <c r="AH52" i="29"/>
  <c r="AI52" i="29" s="1"/>
  <c r="AF52" i="29"/>
  <c r="AG52" i="29" s="1"/>
  <c r="AE52" i="29"/>
  <c r="AD52" i="29"/>
  <c r="Y52" i="29"/>
  <c r="V52" i="29"/>
  <c r="T52" i="29"/>
  <c r="AM51" i="29"/>
  <c r="AL51" i="29"/>
  <c r="AK51" i="29"/>
  <c r="AH51" i="29"/>
  <c r="AI51" i="29" s="1"/>
  <c r="AF51" i="29"/>
  <c r="AG51" i="29" s="1"/>
  <c r="AE51" i="29"/>
  <c r="AD51" i="29"/>
  <c r="Y51" i="29"/>
  <c r="V51" i="29"/>
  <c r="T51" i="29"/>
  <c r="AM50" i="29"/>
  <c r="AK50" i="29"/>
  <c r="AH50" i="29"/>
  <c r="AI50" i="29" s="1"/>
  <c r="AL50" i="29" s="1"/>
  <c r="AG50" i="29"/>
  <c r="AJ50" i="29" s="1"/>
  <c r="AF50" i="29"/>
  <c r="AE50" i="29"/>
  <c r="AD50" i="29"/>
  <c r="Y50" i="29"/>
  <c r="V50" i="29"/>
  <c r="T50" i="29"/>
  <c r="AM49" i="29"/>
  <c r="AK49" i="29"/>
  <c r="AH49" i="29"/>
  <c r="AI49" i="29" s="1"/>
  <c r="AF49" i="29"/>
  <c r="AG49" i="29" s="1"/>
  <c r="AE49" i="29"/>
  <c r="AD49" i="29"/>
  <c r="Y49" i="29"/>
  <c r="V49" i="29"/>
  <c r="T49" i="29"/>
  <c r="AM48" i="29"/>
  <c r="AK48" i="29"/>
  <c r="AI48" i="29"/>
  <c r="AH48" i="29"/>
  <c r="AG48" i="29"/>
  <c r="AL48" i="29" s="1"/>
  <c r="AF48" i="29"/>
  <c r="AE48" i="29"/>
  <c r="AD48" i="29"/>
  <c r="Y48" i="29"/>
  <c r="V48" i="29"/>
  <c r="T48" i="29"/>
  <c r="AM47" i="29"/>
  <c r="AK47" i="29"/>
  <c r="AF47" i="29"/>
  <c r="AG47" i="29" s="1"/>
  <c r="Y47" i="29"/>
  <c r="V47" i="29"/>
  <c r="T47" i="29"/>
  <c r="AH47" i="29" s="1"/>
  <c r="AI47" i="29" s="1"/>
  <c r="AM46" i="29"/>
  <c r="AK46" i="29"/>
  <c r="AF46" i="29"/>
  <c r="AG46" i="29" s="1"/>
  <c r="AD46" i="29"/>
  <c r="Y46" i="29"/>
  <c r="V46" i="29"/>
  <c r="T46" i="29"/>
  <c r="AH46" i="29" s="1"/>
  <c r="AI46" i="29" s="1"/>
  <c r="AM45" i="29"/>
  <c r="AK45" i="29"/>
  <c r="AG45" i="29"/>
  <c r="AF45" i="29"/>
  <c r="AE45" i="29"/>
  <c r="Y45" i="29"/>
  <c r="V45" i="29"/>
  <c r="T45" i="29"/>
  <c r="AD45" i="29" s="1"/>
  <c r="AM44" i="29"/>
  <c r="AK44" i="29"/>
  <c r="AH44" i="29"/>
  <c r="AI44" i="29" s="1"/>
  <c r="AF44" i="29"/>
  <c r="AG44" i="29" s="1"/>
  <c r="AE44" i="29"/>
  <c r="Y44" i="29"/>
  <c r="V44" i="29"/>
  <c r="T44" i="29"/>
  <c r="AD44" i="29" s="1"/>
  <c r="AM43" i="29"/>
  <c r="AK43" i="29"/>
  <c r="AF43" i="29"/>
  <c r="AG43" i="29" s="1"/>
  <c r="Y43" i="29"/>
  <c r="V43" i="29"/>
  <c r="T43" i="29"/>
  <c r="AH43" i="29" s="1"/>
  <c r="AI43" i="29" s="1"/>
  <c r="AM42" i="29"/>
  <c r="AK42" i="29"/>
  <c r="AF42" i="29"/>
  <c r="AG42" i="29" s="1"/>
  <c r="AD42" i="29"/>
  <c r="Y42" i="29"/>
  <c r="V42" i="29"/>
  <c r="T42" i="29"/>
  <c r="AH42" i="29" s="1"/>
  <c r="AI42" i="29" s="1"/>
  <c r="AM41" i="29"/>
  <c r="AK41" i="29"/>
  <c r="AF41" i="29"/>
  <c r="AG41" i="29" s="1"/>
  <c r="AE41" i="29"/>
  <c r="Y41" i="29"/>
  <c r="V41" i="29"/>
  <c r="T41" i="29"/>
  <c r="AD41" i="29" s="1"/>
  <c r="AM40" i="29"/>
  <c r="AK40" i="29"/>
  <c r="AH40" i="29"/>
  <c r="AI40" i="29" s="1"/>
  <c r="AF40" i="29"/>
  <c r="AG40" i="29" s="1"/>
  <c r="AE40" i="29"/>
  <c r="Y40" i="29"/>
  <c r="V40" i="29"/>
  <c r="T40" i="29"/>
  <c r="AD40" i="29" s="1"/>
  <c r="AM39" i="29"/>
  <c r="AK39" i="29"/>
  <c r="AF39" i="29"/>
  <c r="AG39" i="29" s="1"/>
  <c r="Y39" i="29"/>
  <c r="V39" i="29"/>
  <c r="T39" i="29"/>
  <c r="AH39" i="29" s="1"/>
  <c r="AI39" i="29" s="1"/>
  <c r="AM38" i="29"/>
  <c r="AK38" i="29"/>
  <c r="AF38" i="29"/>
  <c r="AG38" i="29" s="1"/>
  <c r="AD38" i="29"/>
  <c r="Y38" i="29"/>
  <c r="V38" i="29"/>
  <c r="T38" i="29"/>
  <c r="AH38" i="29" s="1"/>
  <c r="AI38" i="29" s="1"/>
  <c r="AM37" i="29"/>
  <c r="AK37" i="29"/>
  <c r="AG37" i="29"/>
  <c r="AF37" i="29"/>
  <c r="AE37" i="29"/>
  <c r="Y37" i="29"/>
  <c r="V37" i="29"/>
  <c r="T37" i="29"/>
  <c r="AD37" i="29" s="1"/>
  <c r="AM36" i="29"/>
  <c r="AK36" i="29"/>
  <c r="AH36" i="29"/>
  <c r="AI36" i="29" s="1"/>
  <c r="AF36" i="29"/>
  <c r="AG36" i="29" s="1"/>
  <c r="AE36" i="29"/>
  <c r="Y36" i="29"/>
  <c r="V36" i="29"/>
  <c r="T36" i="29"/>
  <c r="AD36" i="29" s="1"/>
  <c r="AM35" i="29"/>
  <c r="AK35" i="29"/>
  <c r="AF35" i="29"/>
  <c r="AG35" i="29" s="1"/>
  <c r="Y35" i="29"/>
  <c r="V35" i="29"/>
  <c r="T35" i="29"/>
  <c r="AH35" i="29" s="1"/>
  <c r="AI35" i="29" s="1"/>
  <c r="AM34" i="29"/>
  <c r="AK34" i="29"/>
  <c r="AF34" i="29"/>
  <c r="AG34" i="29" s="1"/>
  <c r="AD34" i="29"/>
  <c r="Y34" i="29"/>
  <c r="V34" i="29"/>
  <c r="T34" i="29"/>
  <c r="AH34" i="29" s="1"/>
  <c r="AI34" i="29" s="1"/>
  <c r="AM33" i="29"/>
  <c r="AK33" i="29"/>
  <c r="AF33" i="29"/>
  <c r="AG33" i="29" s="1"/>
  <c r="AE33" i="29"/>
  <c r="Y33" i="29"/>
  <c r="V33" i="29"/>
  <c r="T33" i="29"/>
  <c r="AD33" i="29" s="1"/>
  <c r="AM32" i="29"/>
  <c r="AK32" i="29"/>
  <c r="AH32" i="29"/>
  <c r="AI32" i="29" s="1"/>
  <c r="AF32" i="29"/>
  <c r="AG32" i="29" s="1"/>
  <c r="AE32" i="29"/>
  <c r="Y32" i="29"/>
  <c r="V32" i="29"/>
  <c r="T32" i="29"/>
  <c r="AD32" i="29" s="1"/>
  <c r="AM31" i="29"/>
  <c r="AK31" i="29"/>
  <c r="AF31" i="29"/>
  <c r="AG31" i="29" s="1"/>
  <c r="Y31" i="29"/>
  <c r="V31" i="29"/>
  <c r="T31" i="29"/>
  <c r="AH31" i="29" s="1"/>
  <c r="AI31" i="29" s="1"/>
  <c r="AM30" i="29"/>
  <c r="AK30" i="29"/>
  <c r="AF30" i="29"/>
  <c r="AG30" i="29" s="1"/>
  <c r="AD30" i="29"/>
  <c r="Y30" i="29"/>
  <c r="V30" i="29"/>
  <c r="T30" i="29"/>
  <c r="AH30" i="29" s="1"/>
  <c r="AI30" i="29" s="1"/>
  <c r="AM29" i="29"/>
  <c r="AK29" i="29"/>
  <c r="AF29" i="29"/>
  <c r="AG29" i="29" s="1"/>
  <c r="AE29" i="29"/>
  <c r="Y29" i="29"/>
  <c r="V29" i="29"/>
  <c r="T29" i="29"/>
  <c r="AD29" i="29" s="1"/>
  <c r="AM28" i="29"/>
  <c r="AK28" i="29"/>
  <c r="AH28" i="29"/>
  <c r="AI28" i="29" s="1"/>
  <c r="AF28" i="29"/>
  <c r="AG28" i="29" s="1"/>
  <c r="AE28" i="29"/>
  <c r="Y28" i="29"/>
  <c r="V28" i="29"/>
  <c r="T28" i="29"/>
  <c r="AD28" i="29" s="1"/>
  <c r="AM27" i="29"/>
  <c r="AK27" i="29"/>
  <c r="AF27" i="29"/>
  <c r="AG27" i="29" s="1"/>
  <c r="Y27" i="29"/>
  <c r="V27" i="29"/>
  <c r="T27" i="29"/>
  <c r="AH27" i="29" s="1"/>
  <c r="AI27" i="29" s="1"/>
  <c r="AM26" i="29"/>
  <c r="AK26" i="29"/>
  <c r="AF26" i="29"/>
  <c r="AG26" i="29" s="1"/>
  <c r="AD26" i="29"/>
  <c r="Y26" i="29"/>
  <c r="V26" i="29"/>
  <c r="T26" i="29"/>
  <c r="AH26" i="29" s="1"/>
  <c r="AI26" i="29" s="1"/>
  <c r="AM25" i="29"/>
  <c r="AK25" i="29"/>
  <c r="AF25" i="29"/>
  <c r="AG25" i="29" s="1"/>
  <c r="AE25" i="29"/>
  <c r="Y25" i="29"/>
  <c r="V25" i="29"/>
  <c r="T25" i="29"/>
  <c r="AD25" i="29" s="1"/>
  <c r="AM24" i="29"/>
  <c r="AK24" i="29"/>
  <c r="AH24" i="29"/>
  <c r="AI24" i="29" s="1"/>
  <c r="AF24" i="29"/>
  <c r="AG24" i="29" s="1"/>
  <c r="AE24" i="29"/>
  <c r="Y24" i="29"/>
  <c r="V24" i="29"/>
  <c r="T24" i="29"/>
  <c r="AD24" i="29" s="1"/>
  <c r="AN24" i="29" s="1"/>
  <c r="AM23" i="29"/>
  <c r="AK23" i="29"/>
  <c r="AF23" i="29"/>
  <c r="AG23" i="29" s="1"/>
  <c r="Y23" i="29"/>
  <c r="V23" i="29"/>
  <c r="T23" i="29"/>
  <c r="AH23" i="29" s="1"/>
  <c r="AI23" i="29" s="1"/>
  <c r="AM22" i="29"/>
  <c r="AK22" i="29"/>
  <c r="AF22" i="29"/>
  <c r="AG22" i="29" s="1"/>
  <c r="AE22" i="29"/>
  <c r="AD22" i="29"/>
  <c r="Y22" i="29"/>
  <c r="V22" i="29"/>
  <c r="T22" i="29"/>
  <c r="AH22" i="29" s="1"/>
  <c r="AI22" i="29" s="1"/>
  <c r="AM21" i="29"/>
  <c r="AK21" i="29"/>
  <c r="AH21" i="29"/>
  <c r="AI21" i="29" s="1"/>
  <c r="AF21" i="29"/>
  <c r="AG21" i="29" s="1"/>
  <c r="AD21" i="29"/>
  <c r="Y21" i="29"/>
  <c r="V21" i="29"/>
  <c r="T21" i="29"/>
  <c r="AE21" i="29" s="1"/>
  <c r="AM20" i="29"/>
  <c r="AK20" i="29"/>
  <c r="AF20" i="29"/>
  <c r="AG20" i="29" s="1"/>
  <c r="Y20" i="29"/>
  <c r="V20" i="29"/>
  <c r="T20" i="29"/>
  <c r="AH20" i="29" s="1"/>
  <c r="AI20" i="29" s="1"/>
  <c r="AM19" i="29"/>
  <c r="AK19" i="29"/>
  <c r="AH19" i="29"/>
  <c r="AI19" i="29" s="1"/>
  <c r="AG19" i="29"/>
  <c r="AL19" i="29" s="1"/>
  <c r="AF19" i="29"/>
  <c r="Y19" i="29"/>
  <c r="V19" i="29"/>
  <c r="T19" i="29"/>
  <c r="AE19" i="29" s="1"/>
  <c r="AM18" i="29"/>
  <c r="AK18" i="29"/>
  <c r="AF18" i="29"/>
  <c r="AG18" i="29" s="1"/>
  <c r="Y18" i="29"/>
  <c r="V18" i="29"/>
  <c r="T18" i="29"/>
  <c r="AE18" i="29" s="1"/>
  <c r="AM17" i="29"/>
  <c r="AK17" i="29"/>
  <c r="AF17" i="29"/>
  <c r="AG17" i="29" s="1"/>
  <c r="AD17" i="29"/>
  <c r="Y17" i="29"/>
  <c r="V17" i="29"/>
  <c r="T17" i="29"/>
  <c r="AH17" i="29" s="1"/>
  <c r="AI17" i="29" s="1"/>
  <c r="AM16" i="29"/>
  <c r="AK16" i="29"/>
  <c r="AH16" i="29"/>
  <c r="AI16" i="29" s="1"/>
  <c r="AF16" i="29"/>
  <c r="AG16" i="29" s="1"/>
  <c r="AE16" i="29"/>
  <c r="Y16" i="29"/>
  <c r="V16" i="29"/>
  <c r="T16" i="29"/>
  <c r="AD16" i="29" s="1"/>
  <c r="AM15" i="29"/>
  <c r="AK15" i="29"/>
  <c r="AF15" i="29"/>
  <c r="AG15" i="29" s="1"/>
  <c r="AD15" i="29"/>
  <c r="Y15" i="29"/>
  <c r="V15" i="29"/>
  <c r="T15" i="29"/>
  <c r="AM14" i="29"/>
  <c r="AK14" i="29"/>
  <c r="AF14" i="29"/>
  <c r="AG14" i="29" s="1"/>
  <c r="AE14" i="29"/>
  <c r="Y14" i="29"/>
  <c r="V14" i="29"/>
  <c r="T14" i="29"/>
  <c r="AD14" i="29" s="1"/>
  <c r="AM13" i="29"/>
  <c r="AK13" i="29"/>
  <c r="AF13" i="29"/>
  <c r="AG13" i="29" s="1"/>
  <c r="Y13" i="29"/>
  <c r="V13" i="29"/>
  <c r="T13" i="29"/>
  <c r="AH13" i="29" s="1"/>
  <c r="AI13" i="29" s="1"/>
  <c r="AM12" i="29"/>
  <c r="AK12" i="29"/>
  <c r="AF12" i="29"/>
  <c r="AG12" i="29" s="1"/>
  <c r="AD12" i="29"/>
  <c r="Y12" i="29"/>
  <c r="V12" i="29"/>
  <c r="T12" i="29"/>
  <c r="AH12" i="29" s="1"/>
  <c r="AI12" i="29" s="1"/>
  <c r="A12" i="29"/>
  <c r="AM11" i="29"/>
  <c r="AK11" i="29"/>
  <c r="AF11" i="29"/>
  <c r="AG11" i="29" s="1"/>
  <c r="Y11" i="29"/>
  <c r="V11" i="29"/>
  <c r="T11" i="29"/>
  <c r="AE11" i="29" s="1"/>
  <c r="AM10" i="29"/>
  <c r="AK10" i="29"/>
  <c r="AG10" i="29"/>
  <c r="AF10" i="29"/>
  <c r="AD10" i="29"/>
  <c r="Y10" i="29"/>
  <c r="V10" i="29"/>
  <c r="T10" i="29"/>
  <c r="AH10" i="29" s="1"/>
  <c r="AI10" i="29" s="1"/>
  <c r="A10" i="29"/>
  <c r="U83" i="29" s="1"/>
  <c r="AM9" i="29"/>
  <c r="AK9" i="29"/>
  <c r="AF9" i="29"/>
  <c r="AG9" i="29" s="1"/>
  <c r="Y9" i="29"/>
  <c r="V9" i="29"/>
  <c r="T9" i="29"/>
  <c r="U9" i="29" s="1"/>
  <c r="AM8" i="29"/>
  <c r="AK8" i="29"/>
  <c r="AG8" i="29"/>
  <c r="AF8" i="29"/>
  <c r="AE8" i="29"/>
  <c r="AD8" i="29"/>
  <c r="Y8" i="29"/>
  <c r="V8" i="29"/>
  <c r="T8" i="29"/>
  <c r="AH8" i="29" s="1"/>
  <c r="AI8" i="29" s="1"/>
  <c r="AM7" i="29"/>
  <c r="AK7" i="29"/>
  <c r="AH7" i="29"/>
  <c r="AI7" i="29" s="1"/>
  <c r="AF7" i="29"/>
  <c r="AG7" i="29" s="1"/>
  <c r="AD7" i="29"/>
  <c r="Y7" i="29"/>
  <c r="V7" i="29"/>
  <c r="U7" i="29"/>
  <c r="T7" i="29"/>
  <c r="AE7" i="29" s="1"/>
  <c r="AM6" i="29"/>
  <c r="AK6" i="29"/>
  <c r="AF6" i="29"/>
  <c r="AG6" i="29" s="1"/>
  <c r="Y6" i="29"/>
  <c r="V6" i="29"/>
  <c r="T6" i="29"/>
  <c r="AH6" i="29" s="1"/>
  <c r="AI6" i="29" s="1"/>
  <c r="A6" i="29"/>
  <c r="AK5" i="29"/>
  <c r="AF5" i="29"/>
  <c r="AG5" i="29" s="1"/>
  <c r="Y5" i="29"/>
  <c r="V5" i="29"/>
  <c r="T5" i="29"/>
  <c r="U5" i="29" s="1"/>
  <c r="F1" i="29"/>
  <c r="AM48" i="28"/>
  <c r="AK48" i="28"/>
  <c r="AH48" i="28"/>
  <c r="AI48" i="28" s="1"/>
  <c r="AL48" i="28" s="1"/>
  <c r="AG48" i="28"/>
  <c r="AF48" i="28"/>
  <c r="AE48" i="28"/>
  <c r="AD48" i="28"/>
  <c r="AN48" i="28" s="1"/>
  <c r="Y48" i="28"/>
  <c r="V48" i="28"/>
  <c r="T48" i="28"/>
  <c r="AM47" i="28"/>
  <c r="AK47" i="28"/>
  <c r="AI47" i="28"/>
  <c r="AH47" i="28"/>
  <c r="AF47" i="28"/>
  <c r="AG47" i="28" s="1"/>
  <c r="AE47" i="28"/>
  <c r="AD47" i="28"/>
  <c r="Y47" i="28"/>
  <c r="V47" i="28"/>
  <c r="T47" i="28"/>
  <c r="AM46" i="28"/>
  <c r="AK46" i="28"/>
  <c r="AH46" i="28"/>
  <c r="AI46" i="28" s="1"/>
  <c r="AJ46" i="28" s="1"/>
  <c r="AG46" i="28"/>
  <c r="AF46" i="28"/>
  <c r="AE46" i="28"/>
  <c r="AD46" i="28"/>
  <c r="Y46" i="28"/>
  <c r="V46" i="28"/>
  <c r="T46" i="28"/>
  <c r="AM45" i="28"/>
  <c r="AK45" i="28"/>
  <c r="AH45" i="28"/>
  <c r="AI45" i="28" s="1"/>
  <c r="AF45" i="28"/>
  <c r="AG45" i="28" s="1"/>
  <c r="AJ45" i="28" s="1"/>
  <c r="AE45" i="28"/>
  <c r="AD45" i="28"/>
  <c r="Y45" i="28"/>
  <c r="V45" i="28"/>
  <c r="T45" i="28"/>
  <c r="AM44" i="28"/>
  <c r="AL44" i="28"/>
  <c r="AK44" i="28"/>
  <c r="AI44" i="28"/>
  <c r="AH44" i="28"/>
  <c r="AG44" i="28"/>
  <c r="AJ44" i="28" s="1"/>
  <c r="AF44" i="28"/>
  <c r="AE44" i="28"/>
  <c r="AD44" i="28"/>
  <c r="Y44" i="28"/>
  <c r="V44" i="28"/>
  <c r="T44" i="28"/>
  <c r="AM43" i="28"/>
  <c r="AK43" i="28"/>
  <c r="AH43" i="28"/>
  <c r="AI43" i="28" s="1"/>
  <c r="AF43" i="28"/>
  <c r="AG43" i="28" s="1"/>
  <c r="AE43" i="28"/>
  <c r="AD43" i="28"/>
  <c r="Y43" i="28"/>
  <c r="V43" i="28"/>
  <c r="T43" i="28"/>
  <c r="AM42" i="28"/>
  <c r="AK42" i="28"/>
  <c r="AI42" i="28"/>
  <c r="AH42" i="28"/>
  <c r="AG42" i="28"/>
  <c r="AL42" i="28" s="1"/>
  <c r="AF42" i="28"/>
  <c r="AE42" i="28"/>
  <c r="AD42" i="28"/>
  <c r="Y42" i="28"/>
  <c r="V42" i="28"/>
  <c r="T42" i="28"/>
  <c r="AM41" i="28"/>
  <c r="AK41" i="28"/>
  <c r="AH41" i="28"/>
  <c r="AI41" i="28" s="1"/>
  <c r="AF41" i="28"/>
  <c r="AG41" i="28" s="1"/>
  <c r="AE41" i="28"/>
  <c r="AD41" i="28"/>
  <c r="AN41" i="28" s="1"/>
  <c r="Y41" i="28"/>
  <c r="V41" i="28"/>
  <c r="T41" i="28"/>
  <c r="AM40" i="28"/>
  <c r="AK40" i="28"/>
  <c r="AI40" i="28"/>
  <c r="AJ40" i="28" s="1"/>
  <c r="AH40" i="28"/>
  <c r="AG40" i="28"/>
  <c r="AL40" i="28" s="1"/>
  <c r="AF40" i="28"/>
  <c r="AE40" i="28"/>
  <c r="AD40" i="28"/>
  <c r="AN40" i="28" s="1"/>
  <c r="Y40" i="28"/>
  <c r="V40" i="28"/>
  <c r="T40" i="28"/>
  <c r="AM39" i="28"/>
  <c r="AK39" i="28"/>
  <c r="AH39" i="28"/>
  <c r="AI39" i="28" s="1"/>
  <c r="AF39" i="28"/>
  <c r="AG39" i="28" s="1"/>
  <c r="AE39" i="28"/>
  <c r="AD39" i="28"/>
  <c r="Y39" i="28"/>
  <c r="V39" i="28"/>
  <c r="T39" i="28"/>
  <c r="AM38" i="28"/>
  <c r="AK38" i="28"/>
  <c r="AI38" i="28"/>
  <c r="AH38" i="28"/>
  <c r="AG38" i="28"/>
  <c r="AF38" i="28"/>
  <c r="AE38" i="28"/>
  <c r="AD38" i="28"/>
  <c r="Y38" i="28"/>
  <c r="V38" i="28"/>
  <c r="T38" i="28"/>
  <c r="AM37" i="28"/>
  <c r="AK37" i="28"/>
  <c r="AH37" i="28"/>
  <c r="AI37" i="28" s="1"/>
  <c r="AL37" i="28" s="1"/>
  <c r="AG37" i="28"/>
  <c r="AF37" i="28"/>
  <c r="AE37" i="28"/>
  <c r="AD37" i="28"/>
  <c r="Y37" i="28"/>
  <c r="V37" i="28"/>
  <c r="T37" i="28"/>
  <c r="AM36" i="28"/>
  <c r="AK36" i="28"/>
  <c r="AJ36" i="28"/>
  <c r="AI36" i="28"/>
  <c r="AH36" i="28"/>
  <c r="AF36" i="28"/>
  <c r="AG36" i="28" s="1"/>
  <c r="AL36" i="28" s="1"/>
  <c r="AE36" i="28"/>
  <c r="AD36" i="28"/>
  <c r="Y36" i="28"/>
  <c r="V36" i="28"/>
  <c r="T36" i="28"/>
  <c r="AM35" i="28"/>
  <c r="AK35" i="28"/>
  <c r="AJ35" i="28"/>
  <c r="AI35" i="28"/>
  <c r="AH35" i="28"/>
  <c r="AG35" i="28"/>
  <c r="AF35" i="28"/>
  <c r="AE35" i="28"/>
  <c r="AD35" i="28"/>
  <c r="Y35" i="28"/>
  <c r="V35" i="28"/>
  <c r="T35" i="28"/>
  <c r="AM34" i="28"/>
  <c r="AK34" i="28"/>
  <c r="AF34" i="28"/>
  <c r="AG34" i="28" s="1"/>
  <c r="Y34" i="28"/>
  <c r="V34" i="28"/>
  <c r="T34" i="28"/>
  <c r="AH34" i="28" s="1"/>
  <c r="AI34" i="28" s="1"/>
  <c r="AM33" i="28"/>
  <c r="AK33" i="28"/>
  <c r="AF33" i="28"/>
  <c r="AG33" i="28" s="1"/>
  <c r="Y33" i="28"/>
  <c r="V33" i="28"/>
  <c r="T33" i="28"/>
  <c r="AE33" i="28" s="1"/>
  <c r="AM32" i="28"/>
  <c r="AK32" i="28"/>
  <c r="AF32" i="28"/>
  <c r="AG32" i="28" s="1"/>
  <c r="Y32" i="28"/>
  <c r="V32" i="28"/>
  <c r="T32" i="28"/>
  <c r="AH32" i="28" s="1"/>
  <c r="AI32" i="28" s="1"/>
  <c r="AM31" i="28"/>
  <c r="AK31" i="28"/>
  <c r="AF31" i="28"/>
  <c r="AG31" i="28" s="1"/>
  <c r="AE31" i="28"/>
  <c r="AD31" i="28"/>
  <c r="Y31" i="28"/>
  <c r="V31" i="28"/>
  <c r="T31" i="28"/>
  <c r="AH31" i="28" s="1"/>
  <c r="AI31" i="28" s="1"/>
  <c r="AM30" i="28"/>
  <c r="AK30" i="28"/>
  <c r="AH30" i="28"/>
  <c r="AI30" i="28" s="1"/>
  <c r="AG30" i="28"/>
  <c r="AL30" i="28" s="1"/>
  <c r="AF30" i="28"/>
  <c r="AE30" i="28"/>
  <c r="Y30" i="28"/>
  <c r="V30" i="28"/>
  <c r="T30" i="28"/>
  <c r="AD30" i="28" s="1"/>
  <c r="AM29" i="28"/>
  <c r="AK29" i="28"/>
  <c r="AF29" i="28"/>
  <c r="AG29" i="28" s="1"/>
  <c r="Y29" i="28"/>
  <c r="V29" i="28"/>
  <c r="T29" i="28"/>
  <c r="AE29" i="28" s="1"/>
  <c r="AM28" i="28"/>
  <c r="AK28" i="28"/>
  <c r="AF28" i="28"/>
  <c r="AG28" i="28" s="1"/>
  <c r="Y28" i="28"/>
  <c r="V28" i="28"/>
  <c r="T28" i="28"/>
  <c r="AH28" i="28" s="1"/>
  <c r="AI28" i="28" s="1"/>
  <c r="AM27" i="28"/>
  <c r="AK27" i="28"/>
  <c r="AF27" i="28"/>
  <c r="AG27" i="28" s="1"/>
  <c r="Y27" i="28"/>
  <c r="V27" i="28"/>
  <c r="T27" i="28"/>
  <c r="AH27" i="28" s="1"/>
  <c r="AI27" i="28" s="1"/>
  <c r="AM26" i="28"/>
  <c r="AK26" i="28"/>
  <c r="AH26" i="28"/>
  <c r="AI26" i="28" s="1"/>
  <c r="AF26" i="28"/>
  <c r="AG26" i="28" s="1"/>
  <c r="AE26" i="28"/>
  <c r="Y26" i="28"/>
  <c r="V26" i="28"/>
  <c r="T26" i="28"/>
  <c r="AD26" i="28" s="1"/>
  <c r="AM25" i="28"/>
  <c r="AK25" i="28"/>
  <c r="AF25" i="28"/>
  <c r="AG25" i="28" s="1"/>
  <c r="Y25" i="28"/>
  <c r="V25" i="28"/>
  <c r="T25" i="28"/>
  <c r="AE25" i="28" s="1"/>
  <c r="AM24" i="28"/>
  <c r="AK24" i="28"/>
  <c r="AF24" i="28"/>
  <c r="AG24" i="28" s="1"/>
  <c r="Y24" i="28"/>
  <c r="V24" i="28"/>
  <c r="T24" i="28"/>
  <c r="AH24" i="28" s="1"/>
  <c r="AI24" i="28" s="1"/>
  <c r="AM23" i="28"/>
  <c r="AK23" i="28"/>
  <c r="AF23" i="28"/>
  <c r="AG23" i="28" s="1"/>
  <c r="Y23" i="28"/>
  <c r="V23" i="28"/>
  <c r="T23" i="28"/>
  <c r="AH23" i="28" s="1"/>
  <c r="AI23" i="28" s="1"/>
  <c r="AM22" i="28"/>
  <c r="AK22" i="28"/>
  <c r="AF22" i="28"/>
  <c r="AG22" i="28" s="1"/>
  <c r="AE22" i="28"/>
  <c r="AD22" i="28"/>
  <c r="Y22" i="28"/>
  <c r="V22" i="28"/>
  <c r="T22" i="28"/>
  <c r="AH22" i="28" s="1"/>
  <c r="AI22" i="28" s="1"/>
  <c r="AM21" i="28"/>
  <c r="AK21" i="28"/>
  <c r="AF21" i="28"/>
  <c r="AG21" i="28" s="1"/>
  <c r="Y21" i="28"/>
  <c r="V21" i="28"/>
  <c r="T21" i="28"/>
  <c r="AE21" i="28" s="1"/>
  <c r="AM20" i="28"/>
  <c r="AK20" i="28"/>
  <c r="AF20" i="28"/>
  <c r="AG20" i="28" s="1"/>
  <c r="Y20" i="28"/>
  <c r="V20" i="28"/>
  <c r="T20" i="28"/>
  <c r="AH20" i="28" s="1"/>
  <c r="AI20" i="28" s="1"/>
  <c r="AM19" i="28"/>
  <c r="AK19" i="28"/>
  <c r="AF19" i="28"/>
  <c r="AG19" i="28" s="1"/>
  <c r="AD19" i="28"/>
  <c r="Y19" i="28"/>
  <c r="V19" i="28"/>
  <c r="T19" i="28"/>
  <c r="AH19" i="28" s="1"/>
  <c r="AI19" i="28" s="1"/>
  <c r="AM18" i="28"/>
  <c r="AK18" i="28"/>
  <c r="AF18" i="28"/>
  <c r="AG18" i="28" s="1"/>
  <c r="Y18" i="28"/>
  <c r="V18" i="28"/>
  <c r="T18" i="28"/>
  <c r="AH18" i="28" s="1"/>
  <c r="AI18" i="28" s="1"/>
  <c r="AM17" i="28"/>
  <c r="AK17" i="28"/>
  <c r="AF17" i="28"/>
  <c r="AG17" i="28" s="1"/>
  <c r="Y17" i="28"/>
  <c r="V17" i="28"/>
  <c r="T17" i="28"/>
  <c r="AE17" i="28" s="1"/>
  <c r="AM16" i="28"/>
  <c r="AK16" i="28"/>
  <c r="AF16" i="28"/>
  <c r="AG16" i="28" s="1"/>
  <c r="Y16" i="28"/>
  <c r="V16" i="28"/>
  <c r="T16" i="28"/>
  <c r="AH16" i="28" s="1"/>
  <c r="AI16" i="28" s="1"/>
  <c r="AM15" i="28"/>
  <c r="AK15" i="28"/>
  <c r="AF15" i="28"/>
  <c r="AG15" i="28" s="1"/>
  <c r="AD15" i="28"/>
  <c r="Y15" i="28"/>
  <c r="V15" i="28"/>
  <c r="T15" i="28"/>
  <c r="AH15" i="28" s="1"/>
  <c r="AI15" i="28" s="1"/>
  <c r="AM14" i="28"/>
  <c r="AK14" i="28"/>
  <c r="AG14" i="28"/>
  <c r="AF14" i="28"/>
  <c r="Y14" i="28"/>
  <c r="V14" i="28"/>
  <c r="T14" i="28"/>
  <c r="AE14" i="28" s="1"/>
  <c r="AM13" i="28"/>
  <c r="AK13" i="28"/>
  <c r="AF13" i="28"/>
  <c r="AG13" i="28" s="1"/>
  <c r="Y13" i="28"/>
  <c r="V13" i="28"/>
  <c r="T13" i="28"/>
  <c r="AH13" i="28" s="1"/>
  <c r="AI13" i="28" s="1"/>
  <c r="AM12" i="28"/>
  <c r="AK12" i="28"/>
  <c r="AF12" i="28"/>
  <c r="AG12" i="28" s="1"/>
  <c r="AD12" i="28"/>
  <c r="Y12" i="28"/>
  <c r="V12" i="28"/>
  <c r="T12" i="28"/>
  <c r="AH12" i="28" s="1"/>
  <c r="AI12" i="28" s="1"/>
  <c r="A12" i="28"/>
  <c r="AM11" i="28"/>
  <c r="AK11" i="28"/>
  <c r="AH11" i="28"/>
  <c r="AI11" i="28" s="1"/>
  <c r="AF11" i="28"/>
  <c r="AG11" i="28" s="1"/>
  <c r="AE11" i="28"/>
  <c r="AD11" i="28"/>
  <c r="Y11" i="28"/>
  <c r="V11" i="28"/>
  <c r="T11" i="28"/>
  <c r="AM10" i="28"/>
  <c r="AK10" i="28"/>
  <c r="AF10" i="28"/>
  <c r="AG10" i="28" s="1"/>
  <c r="Y10" i="28"/>
  <c r="V10" i="28"/>
  <c r="T10" i="28"/>
  <c r="AH10" i="28" s="1"/>
  <c r="AI10" i="28" s="1"/>
  <c r="A10" i="28"/>
  <c r="W34" i="28" s="1"/>
  <c r="AM9" i="28"/>
  <c r="AK9" i="28"/>
  <c r="AF9" i="28"/>
  <c r="AG9" i="28" s="1"/>
  <c r="AE9" i="28"/>
  <c r="AD9" i="28"/>
  <c r="Y9" i="28"/>
  <c r="V9" i="28"/>
  <c r="T9" i="28"/>
  <c r="AH9" i="28" s="1"/>
  <c r="AI9" i="28" s="1"/>
  <c r="AM8" i="28"/>
  <c r="AK8" i="28"/>
  <c r="AF8" i="28"/>
  <c r="AG8" i="28" s="1"/>
  <c r="Y8" i="28"/>
  <c r="V8" i="28"/>
  <c r="T8" i="28"/>
  <c r="AH8" i="28" s="1"/>
  <c r="AI8" i="28" s="1"/>
  <c r="AM7" i="28"/>
  <c r="AK7" i="28"/>
  <c r="AH7" i="28"/>
  <c r="AI7" i="28" s="1"/>
  <c r="AF7" i="28"/>
  <c r="AG7" i="28" s="1"/>
  <c r="Y7" i="28"/>
  <c r="V7" i="28"/>
  <c r="T7" i="28"/>
  <c r="AD7" i="28" s="1"/>
  <c r="AM6" i="28"/>
  <c r="AK6" i="28"/>
  <c r="AF6" i="28"/>
  <c r="AG6" i="28" s="1"/>
  <c r="Y6" i="28"/>
  <c r="V6" i="28"/>
  <c r="T6" i="28"/>
  <c r="AD6" i="28" s="1"/>
  <c r="A6" i="28"/>
  <c r="AM5" i="28"/>
  <c r="AK5" i="28"/>
  <c r="AF5" i="28"/>
  <c r="AG5" i="28" s="1"/>
  <c r="Y5" i="28"/>
  <c r="A14" i="28" s="1"/>
  <c r="K36" i="68" s="1"/>
  <c r="V5" i="28"/>
  <c r="T5" i="28"/>
  <c r="F1" i="28"/>
  <c r="AM24" i="27"/>
  <c r="AK24" i="27"/>
  <c r="AF24" i="27"/>
  <c r="AG24" i="27" s="1"/>
  <c r="Y24" i="27"/>
  <c r="V24" i="27"/>
  <c r="T24" i="27"/>
  <c r="AD24" i="27" s="1"/>
  <c r="AM23" i="27"/>
  <c r="AK23" i="27"/>
  <c r="AH23" i="27"/>
  <c r="AI23" i="27" s="1"/>
  <c r="AF23" i="27"/>
  <c r="AG23" i="27" s="1"/>
  <c r="AE23" i="27"/>
  <c r="Y23" i="27"/>
  <c r="V23" i="27"/>
  <c r="T23" i="27"/>
  <c r="AD23" i="27" s="1"/>
  <c r="AM22" i="27"/>
  <c r="AK22" i="27"/>
  <c r="AF22" i="27"/>
  <c r="AG22" i="27" s="1"/>
  <c r="AD22" i="27"/>
  <c r="Y22" i="27"/>
  <c r="V22" i="27"/>
  <c r="T22" i="27"/>
  <c r="AH22" i="27" s="1"/>
  <c r="AI22" i="27" s="1"/>
  <c r="AM21" i="27"/>
  <c r="AK21" i="27"/>
  <c r="AG21" i="27"/>
  <c r="AF21" i="27"/>
  <c r="AD21" i="27"/>
  <c r="Y21" i="27"/>
  <c r="V21" i="27"/>
  <c r="T21" i="27"/>
  <c r="AH21" i="27" s="1"/>
  <c r="AI21" i="27" s="1"/>
  <c r="AL21" i="27" s="1"/>
  <c r="AM20" i="27"/>
  <c r="AK20" i="27"/>
  <c r="AG20" i="27"/>
  <c r="AF20" i="27"/>
  <c r="Y20" i="27"/>
  <c r="V20" i="27"/>
  <c r="T20" i="27"/>
  <c r="AE20" i="27" s="1"/>
  <c r="AM19" i="27"/>
  <c r="AK19" i="27"/>
  <c r="AF19" i="27"/>
  <c r="AG19" i="27" s="1"/>
  <c r="Y19" i="27"/>
  <c r="V19" i="27"/>
  <c r="T19" i="27"/>
  <c r="AE19" i="27" s="1"/>
  <c r="AM18" i="27"/>
  <c r="AK18" i="27"/>
  <c r="AF18" i="27"/>
  <c r="AG18" i="27" s="1"/>
  <c r="AD18" i="27"/>
  <c r="Y18" i="27"/>
  <c r="V18" i="27"/>
  <c r="T18" i="27"/>
  <c r="AH18" i="27" s="1"/>
  <c r="AI18" i="27" s="1"/>
  <c r="AM17" i="27"/>
  <c r="AK17" i="27"/>
  <c r="AH17" i="27"/>
  <c r="AI17" i="27" s="1"/>
  <c r="AF17" i="27"/>
  <c r="AG17" i="27" s="1"/>
  <c r="AD17" i="27"/>
  <c r="Y17" i="27"/>
  <c r="V17" i="27"/>
  <c r="T17" i="27"/>
  <c r="AE17" i="27" s="1"/>
  <c r="AM16" i="27"/>
  <c r="AK16" i="27"/>
  <c r="AF16" i="27"/>
  <c r="AG16" i="27" s="1"/>
  <c r="AD16" i="27"/>
  <c r="Y16" i="27"/>
  <c r="V16" i="27"/>
  <c r="T16" i="27"/>
  <c r="AH16" i="27" s="1"/>
  <c r="AI16" i="27" s="1"/>
  <c r="AM15" i="27"/>
  <c r="AK15" i="27"/>
  <c r="AF15" i="27"/>
  <c r="AG15" i="27" s="1"/>
  <c r="AD15" i="27"/>
  <c r="Y15" i="27"/>
  <c r="V15" i="27"/>
  <c r="T15" i="27"/>
  <c r="AH15" i="27" s="1"/>
  <c r="AI15" i="27" s="1"/>
  <c r="AL15" i="27" s="1"/>
  <c r="AM14" i="27"/>
  <c r="AK14" i="27"/>
  <c r="AF14" i="27"/>
  <c r="AG14" i="27" s="1"/>
  <c r="Y14" i="27"/>
  <c r="V14" i="27"/>
  <c r="T14" i="27"/>
  <c r="AH14" i="27" s="1"/>
  <c r="AI14" i="27" s="1"/>
  <c r="AM13" i="27"/>
  <c r="AK13" i="27"/>
  <c r="AH13" i="27"/>
  <c r="AI13" i="27" s="1"/>
  <c r="AF13" i="27"/>
  <c r="AG13" i="27" s="1"/>
  <c r="AD13" i="27"/>
  <c r="Y13" i="27"/>
  <c r="V13" i="27"/>
  <c r="T13" i="27"/>
  <c r="AE13" i="27" s="1"/>
  <c r="AM12" i="27"/>
  <c r="AK12" i="27"/>
  <c r="AH12" i="27"/>
  <c r="AI12" i="27" s="1"/>
  <c r="AG12" i="27"/>
  <c r="AF12" i="27"/>
  <c r="AD12" i="27"/>
  <c r="Y12" i="27"/>
  <c r="V12" i="27"/>
  <c r="T12" i="27"/>
  <c r="AE12" i="27" s="1"/>
  <c r="A12" i="27"/>
  <c r="AM11" i="27"/>
  <c r="AK11" i="27"/>
  <c r="AH11" i="27"/>
  <c r="AI11" i="27" s="1"/>
  <c r="AF11" i="27"/>
  <c r="AG11" i="27" s="1"/>
  <c r="Y11" i="27"/>
  <c r="V11" i="27"/>
  <c r="T11" i="27"/>
  <c r="AE11" i="27" s="1"/>
  <c r="AM10" i="27"/>
  <c r="AK10" i="27"/>
  <c r="AF10" i="27"/>
  <c r="AG10" i="27" s="1"/>
  <c r="Y10" i="27"/>
  <c r="V10" i="27"/>
  <c r="T10" i="27"/>
  <c r="AH10" i="27" s="1"/>
  <c r="AI10" i="27" s="1"/>
  <c r="AJ10" i="27" s="1"/>
  <c r="A10" i="27"/>
  <c r="W23" i="27" s="1"/>
  <c r="AM9" i="27"/>
  <c r="AK9" i="27"/>
  <c r="AF9" i="27"/>
  <c r="AG9" i="27" s="1"/>
  <c r="Y9" i="27"/>
  <c r="V9" i="27"/>
  <c r="T9" i="27"/>
  <c r="AH9" i="27" s="1"/>
  <c r="AI9" i="27" s="1"/>
  <c r="AM8" i="27"/>
  <c r="AK8" i="27"/>
  <c r="AF8" i="27"/>
  <c r="AG8" i="27" s="1"/>
  <c r="Y8" i="27"/>
  <c r="V8" i="27"/>
  <c r="T8" i="27"/>
  <c r="AD8" i="27" s="1"/>
  <c r="AN8" i="27" s="1"/>
  <c r="AM7" i="27"/>
  <c r="AK7" i="27"/>
  <c r="AH7" i="27"/>
  <c r="AI7" i="27" s="1"/>
  <c r="AF7" i="27"/>
  <c r="AG7" i="27" s="1"/>
  <c r="AD7" i="27"/>
  <c r="Y7" i="27"/>
  <c r="V7" i="27"/>
  <c r="T7" i="27"/>
  <c r="AM6" i="27"/>
  <c r="AK6" i="27"/>
  <c r="AG6" i="27"/>
  <c r="AF6" i="27"/>
  <c r="AD6" i="27"/>
  <c r="AN6" i="27" s="1"/>
  <c r="Y6" i="27"/>
  <c r="V6" i="27"/>
  <c r="T6" i="27"/>
  <c r="AH6" i="27" s="1"/>
  <c r="AI6" i="27" s="1"/>
  <c r="AJ6" i="27" s="1"/>
  <c r="AK5" i="27"/>
  <c r="AF5" i="27"/>
  <c r="AG5" i="27" s="1"/>
  <c r="Y5" i="27"/>
  <c r="A14" i="27" s="1"/>
  <c r="K34" i="68" s="1"/>
  <c r="V5" i="27"/>
  <c r="T5" i="27"/>
  <c r="AD5" i="27" s="1"/>
  <c r="F1" i="27"/>
  <c r="AM24" i="26"/>
  <c r="AK24" i="26"/>
  <c r="AH24" i="26"/>
  <c r="AI24" i="26" s="1"/>
  <c r="AL24" i="26" s="1"/>
  <c r="AG24" i="26"/>
  <c r="AF24" i="26"/>
  <c r="AE24" i="26"/>
  <c r="AD24" i="26"/>
  <c r="Y24" i="26"/>
  <c r="V24" i="26"/>
  <c r="T24" i="26"/>
  <c r="AM23" i="26"/>
  <c r="AK23" i="26"/>
  <c r="AI23" i="26"/>
  <c r="AH23" i="26"/>
  <c r="AG23" i="26"/>
  <c r="AF23" i="26"/>
  <c r="AE23" i="26"/>
  <c r="AD23" i="26"/>
  <c r="Y23" i="26"/>
  <c r="V23" i="26"/>
  <c r="T23" i="26"/>
  <c r="AM22" i="26"/>
  <c r="AK22" i="26"/>
  <c r="AI22" i="26"/>
  <c r="AH22" i="26"/>
  <c r="AF22" i="26"/>
  <c r="AG22" i="26" s="1"/>
  <c r="AL22" i="26" s="1"/>
  <c r="AE22" i="26"/>
  <c r="AD22" i="26"/>
  <c r="Y22" i="26"/>
  <c r="V22" i="26"/>
  <c r="T22" i="26"/>
  <c r="AM21" i="26"/>
  <c r="AK21" i="26"/>
  <c r="AI21" i="26"/>
  <c r="AH21" i="26"/>
  <c r="AF21" i="26"/>
  <c r="AG21" i="26" s="1"/>
  <c r="AE21" i="26"/>
  <c r="AD21" i="26"/>
  <c r="Y21" i="26"/>
  <c r="V21" i="26"/>
  <c r="T21" i="26"/>
  <c r="AM20" i="26"/>
  <c r="AK20" i="26"/>
  <c r="AH20" i="26"/>
  <c r="AI20" i="26" s="1"/>
  <c r="AF20" i="26"/>
  <c r="AG20" i="26" s="1"/>
  <c r="AE20" i="26"/>
  <c r="AD20" i="26"/>
  <c r="Y20" i="26"/>
  <c r="V20" i="26"/>
  <c r="T20" i="26"/>
  <c r="AM19" i="26"/>
  <c r="AK19" i="26"/>
  <c r="AH19" i="26"/>
  <c r="AI19" i="26" s="1"/>
  <c r="AG19" i="26"/>
  <c r="AF19" i="26"/>
  <c r="AE19" i="26"/>
  <c r="AD19" i="26"/>
  <c r="Y19" i="26"/>
  <c r="V19" i="26"/>
  <c r="T19" i="26"/>
  <c r="AM18" i="26"/>
  <c r="AK18" i="26"/>
  <c r="AI18" i="26"/>
  <c r="AH18" i="26"/>
  <c r="AF18" i="26"/>
  <c r="AG18" i="26" s="1"/>
  <c r="AL18" i="26" s="1"/>
  <c r="AE18" i="26"/>
  <c r="AD18" i="26"/>
  <c r="Y18" i="26"/>
  <c r="V18" i="26"/>
  <c r="T18" i="26"/>
  <c r="AM17" i="26"/>
  <c r="AK17" i="26"/>
  <c r="AH17" i="26"/>
  <c r="AI17" i="26" s="1"/>
  <c r="AF17" i="26"/>
  <c r="AG17" i="26" s="1"/>
  <c r="AE17" i="26"/>
  <c r="AD17" i="26"/>
  <c r="AN17" i="26" s="1"/>
  <c r="Y17" i="26"/>
  <c r="V17" i="26"/>
  <c r="T17" i="26"/>
  <c r="AM16" i="26"/>
  <c r="AK16" i="26"/>
  <c r="AI16" i="26"/>
  <c r="AH16" i="26"/>
  <c r="AF16" i="26"/>
  <c r="AG16" i="26" s="1"/>
  <c r="AE16" i="26"/>
  <c r="AD16" i="26"/>
  <c r="Y16" i="26"/>
  <c r="V16" i="26"/>
  <c r="T16" i="26"/>
  <c r="AM15" i="26"/>
  <c r="AK15" i="26"/>
  <c r="AI15" i="26"/>
  <c r="AH15" i="26"/>
  <c r="AF15" i="26"/>
  <c r="AG15" i="26" s="1"/>
  <c r="AL15" i="26" s="1"/>
  <c r="AE15" i="26"/>
  <c r="AD15" i="26"/>
  <c r="Y15" i="26"/>
  <c r="V15" i="26"/>
  <c r="T15" i="26"/>
  <c r="AM14" i="26"/>
  <c r="AK14" i="26"/>
  <c r="AH14" i="26"/>
  <c r="AI14" i="26" s="1"/>
  <c r="AF14" i="26"/>
  <c r="AG14" i="26" s="1"/>
  <c r="AE14" i="26"/>
  <c r="AD14" i="26"/>
  <c r="AN14" i="26" s="1"/>
  <c r="Y14" i="26"/>
  <c r="V14" i="26"/>
  <c r="T14" i="26"/>
  <c r="AM13" i="26"/>
  <c r="AK13" i="26"/>
  <c r="AF13" i="26"/>
  <c r="AG13" i="26" s="1"/>
  <c r="AE13" i="26"/>
  <c r="AD13" i="26"/>
  <c r="Y13" i="26"/>
  <c r="V13" i="26"/>
  <c r="T13" i="26"/>
  <c r="AH13" i="26" s="1"/>
  <c r="AI13" i="26" s="1"/>
  <c r="AM12" i="26"/>
  <c r="AK12" i="26"/>
  <c r="AF12" i="26"/>
  <c r="AG12" i="26" s="1"/>
  <c r="AE12" i="26"/>
  <c r="AD12" i="26"/>
  <c r="Y12" i="26"/>
  <c r="V12" i="26"/>
  <c r="T12" i="26"/>
  <c r="AH12" i="26" s="1"/>
  <c r="AI12" i="26" s="1"/>
  <c r="A12" i="26"/>
  <c r="AM11" i="26"/>
  <c r="AK11" i="26"/>
  <c r="AF11" i="26"/>
  <c r="AG11" i="26" s="1"/>
  <c r="AE11" i="26"/>
  <c r="AD11" i="26"/>
  <c r="Y11" i="26"/>
  <c r="V11" i="26"/>
  <c r="T11" i="26"/>
  <c r="AH11" i="26" s="1"/>
  <c r="AI11" i="26" s="1"/>
  <c r="AM10" i="26"/>
  <c r="AK10" i="26"/>
  <c r="AH10" i="26"/>
  <c r="AI10" i="26" s="1"/>
  <c r="AF10" i="26"/>
  <c r="AG10" i="26" s="1"/>
  <c r="AE10" i="26"/>
  <c r="AD10" i="26"/>
  <c r="Y10" i="26"/>
  <c r="V10" i="26"/>
  <c r="T10" i="26"/>
  <c r="A10" i="26"/>
  <c r="W10" i="26" s="1"/>
  <c r="AM9" i="26"/>
  <c r="AK9" i="26"/>
  <c r="AI9" i="26"/>
  <c r="AH9" i="26"/>
  <c r="AF9" i="26"/>
  <c r="AG9" i="26" s="1"/>
  <c r="AE9" i="26"/>
  <c r="AD9" i="26"/>
  <c r="Y9" i="26"/>
  <c r="V9" i="26"/>
  <c r="T9" i="26"/>
  <c r="AM8" i="26"/>
  <c r="AK8" i="26"/>
  <c r="AH8" i="26"/>
  <c r="AI8" i="26" s="1"/>
  <c r="AF8" i="26"/>
  <c r="AG8" i="26" s="1"/>
  <c r="Y8" i="26"/>
  <c r="V8" i="26"/>
  <c r="T8" i="26"/>
  <c r="AD8" i="26" s="1"/>
  <c r="AM7" i="26"/>
  <c r="AK7" i="26"/>
  <c r="AH7" i="26"/>
  <c r="AI7" i="26" s="1"/>
  <c r="AF7" i="26"/>
  <c r="AG7" i="26" s="1"/>
  <c r="AL7" i="26" s="1"/>
  <c r="AD7" i="26"/>
  <c r="AN7" i="26" s="1"/>
  <c r="Y7" i="26"/>
  <c r="V7" i="26"/>
  <c r="T7" i="26"/>
  <c r="AM6" i="26"/>
  <c r="AK6" i="26"/>
  <c r="AI6" i="26"/>
  <c r="AH6" i="26"/>
  <c r="AF6" i="26"/>
  <c r="AG6" i="26" s="1"/>
  <c r="AD6" i="26"/>
  <c r="AN6" i="26" s="1"/>
  <c r="Y6" i="26"/>
  <c r="V6" i="26"/>
  <c r="T6" i="26"/>
  <c r="A6" i="26"/>
  <c r="AM5" i="26"/>
  <c r="AK5" i="26"/>
  <c r="AH5" i="26"/>
  <c r="AI5" i="26" s="1"/>
  <c r="AF5" i="26"/>
  <c r="AG5" i="26" s="1"/>
  <c r="Y5" i="26"/>
  <c r="V5" i="26"/>
  <c r="T5" i="26"/>
  <c r="F1" i="26"/>
  <c r="AM24" i="25"/>
  <c r="AK24" i="25"/>
  <c r="AH24" i="25"/>
  <c r="AI24" i="25" s="1"/>
  <c r="AF24" i="25"/>
  <c r="AG24" i="25" s="1"/>
  <c r="AE24" i="25"/>
  <c r="AD24" i="25"/>
  <c r="Y24" i="25"/>
  <c r="V24" i="25"/>
  <c r="T24" i="25"/>
  <c r="AM23" i="25"/>
  <c r="AK23" i="25"/>
  <c r="AI23" i="25"/>
  <c r="AH23" i="25"/>
  <c r="AF23" i="25"/>
  <c r="AG23" i="25" s="1"/>
  <c r="AE23" i="25"/>
  <c r="AD23" i="25"/>
  <c r="Y23" i="25"/>
  <c r="V23" i="25"/>
  <c r="T23" i="25"/>
  <c r="AM22" i="25"/>
  <c r="AK22" i="25"/>
  <c r="AI22" i="25"/>
  <c r="AL22" i="25" s="1"/>
  <c r="AH22" i="25"/>
  <c r="AG22" i="25"/>
  <c r="AF22" i="25"/>
  <c r="AE22" i="25"/>
  <c r="AD22" i="25"/>
  <c r="Y22" i="25"/>
  <c r="V22" i="25"/>
  <c r="T22" i="25"/>
  <c r="AM21" i="25"/>
  <c r="AK21" i="25"/>
  <c r="AH21" i="25"/>
  <c r="AI21" i="25" s="1"/>
  <c r="AL21" i="25" s="1"/>
  <c r="AG21" i="25"/>
  <c r="AJ21" i="25" s="1"/>
  <c r="AF21" i="25"/>
  <c r="AE21" i="25"/>
  <c r="AD21" i="25"/>
  <c r="Y21" i="25"/>
  <c r="V21" i="25"/>
  <c r="T21" i="25"/>
  <c r="AM20" i="25"/>
  <c r="AK20" i="25"/>
  <c r="AH20" i="25"/>
  <c r="AI20" i="25" s="1"/>
  <c r="AF20" i="25"/>
  <c r="AG20" i="25" s="1"/>
  <c r="AE20" i="25"/>
  <c r="AD20" i="25"/>
  <c r="Y20" i="25"/>
  <c r="V20" i="25"/>
  <c r="T20" i="25"/>
  <c r="AM19" i="25"/>
  <c r="AK19" i="25"/>
  <c r="AI19" i="25"/>
  <c r="AH19" i="25"/>
  <c r="AF19" i="25"/>
  <c r="AG19" i="25" s="1"/>
  <c r="AE19" i="25"/>
  <c r="AD19" i="25"/>
  <c r="Y19" i="25"/>
  <c r="V19" i="25"/>
  <c r="T19" i="25"/>
  <c r="AM18" i="25"/>
  <c r="AK18" i="25"/>
  <c r="AI18" i="25"/>
  <c r="AH18" i="25"/>
  <c r="AF18" i="25"/>
  <c r="AG18" i="25" s="1"/>
  <c r="AE18" i="25"/>
  <c r="AD18" i="25"/>
  <c r="Y18" i="25"/>
  <c r="V18" i="25"/>
  <c r="T18" i="25"/>
  <c r="AM17" i="25"/>
  <c r="AK17" i="25"/>
  <c r="AH17" i="25"/>
  <c r="AI17" i="25" s="1"/>
  <c r="AL17" i="25" s="1"/>
  <c r="AG17" i="25"/>
  <c r="AF17" i="25"/>
  <c r="AE17" i="25"/>
  <c r="AD17" i="25"/>
  <c r="Y17" i="25"/>
  <c r="V17" i="25"/>
  <c r="T17" i="25"/>
  <c r="AM16" i="25"/>
  <c r="AK16" i="25"/>
  <c r="AH16" i="25"/>
  <c r="AI16" i="25" s="1"/>
  <c r="AF16" i="25"/>
  <c r="AG16" i="25" s="1"/>
  <c r="AE16" i="25"/>
  <c r="AD16" i="25"/>
  <c r="AN16" i="25" s="1"/>
  <c r="Y16" i="25"/>
  <c r="V16" i="25"/>
  <c r="T16" i="25"/>
  <c r="AM15" i="25"/>
  <c r="AK15" i="25"/>
  <c r="AH15" i="25"/>
  <c r="AI15" i="25" s="1"/>
  <c r="AG15" i="25"/>
  <c r="AF15" i="25"/>
  <c r="AE15" i="25"/>
  <c r="AD15" i="25"/>
  <c r="Y15" i="25"/>
  <c r="V15" i="25"/>
  <c r="T15" i="25"/>
  <c r="AM14" i="25"/>
  <c r="AK14" i="25"/>
  <c r="AI14" i="25"/>
  <c r="AH14" i="25"/>
  <c r="AF14" i="25"/>
  <c r="AG14" i="25" s="1"/>
  <c r="AE14" i="25"/>
  <c r="AD14" i="25"/>
  <c r="Y14" i="25"/>
  <c r="V14" i="25"/>
  <c r="T14" i="25"/>
  <c r="AM13" i="25"/>
  <c r="AK13" i="25"/>
  <c r="AJ13" i="25"/>
  <c r="AI13" i="25"/>
  <c r="AH13" i="25"/>
  <c r="AF13" i="25"/>
  <c r="AG13" i="25" s="1"/>
  <c r="AL13" i="25" s="1"/>
  <c r="AE13" i="25"/>
  <c r="AD13" i="25"/>
  <c r="Y13" i="25"/>
  <c r="V13" i="25"/>
  <c r="T13" i="25"/>
  <c r="AM12" i="25"/>
  <c r="AK12" i="25"/>
  <c r="AI12" i="25"/>
  <c r="AH12" i="25"/>
  <c r="AF12" i="25"/>
  <c r="AG12" i="25" s="1"/>
  <c r="AE12" i="25"/>
  <c r="AD12" i="25"/>
  <c r="Y12" i="25"/>
  <c r="V12" i="25"/>
  <c r="T12" i="25"/>
  <c r="A12" i="25"/>
  <c r="AM11" i="25"/>
  <c r="AK11" i="25"/>
  <c r="AI11" i="25"/>
  <c r="AH11" i="25"/>
  <c r="AF11" i="25"/>
  <c r="AG11" i="25" s="1"/>
  <c r="AE11" i="25"/>
  <c r="AD11" i="25"/>
  <c r="AN11" i="25" s="1"/>
  <c r="Y11" i="25"/>
  <c r="V11" i="25"/>
  <c r="T11" i="25"/>
  <c r="AM10" i="25"/>
  <c r="AK10" i="25"/>
  <c r="AI10" i="25"/>
  <c r="AH10" i="25"/>
  <c r="AF10" i="25"/>
  <c r="AG10" i="25" s="1"/>
  <c r="AE10" i="25"/>
  <c r="AD10" i="25"/>
  <c r="Y10" i="25"/>
  <c r="V10" i="25"/>
  <c r="T10" i="25"/>
  <c r="A10" i="25"/>
  <c r="W24" i="25" s="1"/>
  <c r="AM9" i="25"/>
  <c r="AK9" i="25"/>
  <c r="AH9" i="25"/>
  <c r="AI9" i="25" s="1"/>
  <c r="AF9" i="25"/>
  <c r="AG9" i="25" s="1"/>
  <c r="AE9" i="25"/>
  <c r="AD9" i="25"/>
  <c r="Y9" i="25"/>
  <c r="V9" i="25"/>
  <c r="T9" i="25"/>
  <c r="AM8" i="25"/>
  <c r="AK8" i="25"/>
  <c r="AH8" i="25"/>
  <c r="AI8" i="25" s="1"/>
  <c r="AF8" i="25"/>
  <c r="AG8" i="25" s="1"/>
  <c r="AD8" i="25"/>
  <c r="Y8" i="25"/>
  <c r="V8" i="25"/>
  <c r="T8" i="25"/>
  <c r="AM7" i="25"/>
  <c r="AK7" i="25"/>
  <c r="AH7" i="25"/>
  <c r="AI7" i="25" s="1"/>
  <c r="AF7" i="25"/>
  <c r="AG7" i="25" s="1"/>
  <c r="AD7" i="25"/>
  <c r="Y7" i="25"/>
  <c r="V7" i="25"/>
  <c r="T7" i="25"/>
  <c r="AM6" i="25"/>
  <c r="AK6" i="25"/>
  <c r="AH6" i="25"/>
  <c r="AI6" i="25" s="1"/>
  <c r="AF6" i="25"/>
  <c r="AG6" i="25" s="1"/>
  <c r="AD6" i="25"/>
  <c r="Y6" i="25"/>
  <c r="V6" i="25"/>
  <c r="T6" i="25"/>
  <c r="A6" i="25"/>
  <c r="AM5" i="25"/>
  <c r="AK5" i="25"/>
  <c r="AH5" i="25"/>
  <c r="AI5" i="25" s="1"/>
  <c r="AG5" i="25"/>
  <c r="AJ5" i="25" s="1"/>
  <c r="AF5" i="25"/>
  <c r="AD5" i="25"/>
  <c r="Y5" i="25"/>
  <c r="V5" i="25"/>
  <c r="T5" i="25"/>
  <c r="F1" i="25"/>
  <c r="AM28" i="24"/>
  <c r="AK28" i="24"/>
  <c r="AH28" i="24"/>
  <c r="AI28" i="24" s="1"/>
  <c r="AG28" i="24"/>
  <c r="AL28" i="24" s="1"/>
  <c r="AF28" i="24"/>
  <c r="AE28" i="24"/>
  <c r="AD28" i="24"/>
  <c r="Y28" i="24"/>
  <c r="V28" i="24"/>
  <c r="T28" i="24"/>
  <c r="AM27" i="24"/>
  <c r="AK27" i="24"/>
  <c r="AH27" i="24"/>
  <c r="AI27" i="24" s="1"/>
  <c r="AF27" i="24"/>
  <c r="AG27" i="24" s="1"/>
  <c r="AE27" i="24"/>
  <c r="AD27" i="24"/>
  <c r="Y27" i="24"/>
  <c r="V27" i="24"/>
  <c r="T27" i="24"/>
  <c r="AM26" i="24"/>
  <c r="AK26" i="24"/>
  <c r="AI26" i="24"/>
  <c r="AH26" i="24"/>
  <c r="AF26" i="24"/>
  <c r="AG26" i="24" s="1"/>
  <c r="AE26" i="24"/>
  <c r="AD26" i="24"/>
  <c r="Y26" i="24"/>
  <c r="V26" i="24"/>
  <c r="T26" i="24"/>
  <c r="AM25" i="24"/>
  <c r="AK25" i="24"/>
  <c r="AH25" i="24"/>
  <c r="AI25" i="24" s="1"/>
  <c r="AF25" i="24"/>
  <c r="AG25" i="24" s="1"/>
  <c r="AJ25" i="24" s="1"/>
  <c r="AE25" i="24"/>
  <c r="AD25" i="24"/>
  <c r="Y25" i="24"/>
  <c r="V25" i="24"/>
  <c r="T25" i="24"/>
  <c r="AM24" i="24"/>
  <c r="AK24" i="24"/>
  <c r="AH24" i="24"/>
  <c r="AI24" i="24" s="1"/>
  <c r="AF24" i="24"/>
  <c r="AG24" i="24" s="1"/>
  <c r="AE24" i="24"/>
  <c r="AD24" i="24"/>
  <c r="Y24" i="24"/>
  <c r="V24" i="24"/>
  <c r="T24" i="24"/>
  <c r="AM23" i="24"/>
  <c r="AK23" i="24"/>
  <c r="AH23" i="24"/>
  <c r="AI23" i="24" s="1"/>
  <c r="AG23" i="24"/>
  <c r="AF23" i="24"/>
  <c r="AE23" i="24"/>
  <c r="AD23" i="24"/>
  <c r="Y23" i="24"/>
  <c r="V23" i="24"/>
  <c r="T23" i="24"/>
  <c r="AM22" i="24"/>
  <c r="AK22" i="24"/>
  <c r="AH22" i="24"/>
  <c r="AI22" i="24" s="1"/>
  <c r="AF22" i="24"/>
  <c r="AG22" i="24" s="1"/>
  <c r="AE22" i="24"/>
  <c r="AD22" i="24"/>
  <c r="Y22" i="24"/>
  <c r="V22" i="24"/>
  <c r="T22" i="24"/>
  <c r="AM21" i="24"/>
  <c r="AK21" i="24"/>
  <c r="AH21" i="24"/>
  <c r="AI21" i="24" s="1"/>
  <c r="AG21" i="24"/>
  <c r="AF21" i="24"/>
  <c r="AE21" i="24"/>
  <c r="AD21" i="24"/>
  <c r="Y21" i="24"/>
  <c r="V21" i="24"/>
  <c r="T21" i="24"/>
  <c r="AM20" i="24"/>
  <c r="AK20" i="24"/>
  <c r="AH20" i="24"/>
  <c r="AI20" i="24" s="1"/>
  <c r="AF20" i="24"/>
  <c r="AG20" i="24" s="1"/>
  <c r="AE20" i="24"/>
  <c r="AD20" i="24"/>
  <c r="Y20" i="24"/>
  <c r="V20" i="24"/>
  <c r="T20" i="24"/>
  <c r="AM19" i="24"/>
  <c r="AK19" i="24"/>
  <c r="AI19" i="24"/>
  <c r="AH19" i="24"/>
  <c r="AF19" i="24"/>
  <c r="AG19" i="24" s="1"/>
  <c r="AE19" i="24"/>
  <c r="AD19" i="24"/>
  <c r="Y19" i="24"/>
  <c r="V19" i="24"/>
  <c r="T19" i="24"/>
  <c r="AM18" i="24"/>
  <c r="AK18" i="24"/>
  <c r="AH18" i="24"/>
  <c r="AI18" i="24" s="1"/>
  <c r="AF18" i="24"/>
  <c r="AG18" i="24" s="1"/>
  <c r="AE18" i="24"/>
  <c r="AD18" i="24"/>
  <c r="Y18" i="24"/>
  <c r="V18" i="24"/>
  <c r="T18" i="24"/>
  <c r="AM17" i="24"/>
  <c r="AK17" i="24"/>
  <c r="AH17" i="24"/>
  <c r="AI17" i="24" s="1"/>
  <c r="AG17" i="24"/>
  <c r="AL17" i="24" s="1"/>
  <c r="AF17" i="24"/>
  <c r="AE17" i="24"/>
  <c r="AD17" i="24"/>
  <c r="Y17" i="24"/>
  <c r="V17" i="24"/>
  <c r="T17" i="24"/>
  <c r="AM16" i="24"/>
  <c r="AK16" i="24"/>
  <c r="AF16" i="24"/>
  <c r="AG16" i="24" s="1"/>
  <c r="Y16" i="24"/>
  <c r="V16" i="24"/>
  <c r="T16" i="24"/>
  <c r="AH16" i="24" s="1"/>
  <c r="AI16" i="24" s="1"/>
  <c r="AM15" i="24"/>
  <c r="AK15" i="24"/>
  <c r="AF15" i="24"/>
  <c r="AG15" i="24" s="1"/>
  <c r="Y15" i="24"/>
  <c r="V15" i="24"/>
  <c r="T15" i="24"/>
  <c r="AH15" i="24" s="1"/>
  <c r="AI15" i="24" s="1"/>
  <c r="AM14" i="24"/>
  <c r="AK14" i="24"/>
  <c r="AF14" i="24"/>
  <c r="AG14" i="24" s="1"/>
  <c r="Y14" i="24"/>
  <c r="V14" i="24"/>
  <c r="T14" i="24"/>
  <c r="AH14" i="24" s="1"/>
  <c r="AI14" i="24" s="1"/>
  <c r="AM13" i="24"/>
  <c r="AK13" i="24"/>
  <c r="AG13" i="24"/>
  <c r="AF13" i="24"/>
  <c r="Y13" i="24"/>
  <c r="V13" i="24"/>
  <c r="T13" i="24"/>
  <c r="AH13" i="24" s="1"/>
  <c r="AI13" i="24" s="1"/>
  <c r="AJ13" i="24" s="1"/>
  <c r="AM12" i="24"/>
  <c r="AK12" i="24"/>
  <c r="AF12" i="24"/>
  <c r="AG12" i="24" s="1"/>
  <c r="AE12" i="24"/>
  <c r="Y12" i="24"/>
  <c r="V12" i="24"/>
  <c r="T12" i="24"/>
  <c r="AH12" i="24" s="1"/>
  <c r="AI12" i="24" s="1"/>
  <c r="A12" i="24"/>
  <c r="AM11" i="24"/>
  <c r="AK11" i="24"/>
  <c r="AF11" i="24"/>
  <c r="AG11" i="24" s="1"/>
  <c r="AE11" i="24"/>
  <c r="Y11" i="24"/>
  <c r="V11" i="24"/>
  <c r="T11" i="24"/>
  <c r="AH11" i="24" s="1"/>
  <c r="AI11" i="24" s="1"/>
  <c r="AM10" i="24"/>
  <c r="AK10" i="24"/>
  <c r="AF10" i="24"/>
  <c r="AG10" i="24" s="1"/>
  <c r="AE10" i="24"/>
  <c r="Y10" i="24"/>
  <c r="V10" i="24"/>
  <c r="T10" i="24"/>
  <c r="AH10" i="24" s="1"/>
  <c r="AI10" i="24" s="1"/>
  <c r="A10" i="24"/>
  <c r="W27" i="24" s="1"/>
  <c r="AM9" i="24"/>
  <c r="AK9" i="24"/>
  <c r="AF9" i="24"/>
  <c r="AG9" i="24" s="1"/>
  <c r="AE9" i="24"/>
  <c r="Y9" i="24"/>
  <c r="V9" i="24"/>
  <c r="T9" i="24"/>
  <c r="AH9" i="24" s="1"/>
  <c r="AI9" i="24" s="1"/>
  <c r="AM8" i="24"/>
  <c r="AK8" i="24"/>
  <c r="AG8" i="24"/>
  <c r="AF8" i="24"/>
  <c r="Y8" i="24"/>
  <c r="V8" i="24"/>
  <c r="T8" i="24"/>
  <c r="AH8" i="24" s="1"/>
  <c r="AI8" i="24" s="1"/>
  <c r="AM7" i="24"/>
  <c r="AK7" i="24"/>
  <c r="AH7" i="24"/>
  <c r="AI7" i="24" s="1"/>
  <c r="AF7" i="24"/>
  <c r="AG7" i="24" s="1"/>
  <c r="AD7" i="24"/>
  <c r="Y7" i="24"/>
  <c r="V7" i="24"/>
  <c r="T7" i="24"/>
  <c r="AM6" i="24"/>
  <c r="AK6" i="24"/>
  <c r="AH6" i="24"/>
  <c r="AI6" i="24" s="1"/>
  <c r="AF6" i="24"/>
  <c r="AG6" i="24" s="1"/>
  <c r="AL6" i="24" s="1"/>
  <c r="AD6" i="24"/>
  <c r="Y6" i="24"/>
  <c r="V6" i="24"/>
  <c r="T6" i="24"/>
  <c r="A6" i="24"/>
  <c r="AM5" i="24"/>
  <c r="AK5" i="24"/>
  <c r="AH5" i="24"/>
  <c r="AI5" i="24" s="1"/>
  <c r="AF5" i="24"/>
  <c r="AG5" i="24" s="1"/>
  <c r="Y5" i="24"/>
  <c r="A14" i="24" s="1"/>
  <c r="K31" i="68" s="1"/>
  <c r="V5" i="24"/>
  <c r="T5" i="24"/>
  <c r="AD5" i="24" s="1"/>
  <c r="F1" i="24"/>
  <c r="AM27" i="23"/>
  <c r="AK27" i="23"/>
  <c r="AI27" i="23"/>
  <c r="AH27" i="23"/>
  <c r="AG27" i="23"/>
  <c r="AL27" i="23" s="1"/>
  <c r="AF27" i="23"/>
  <c r="AE27" i="23"/>
  <c r="AD27" i="23"/>
  <c r="Y27" i="23"/>
  <c r="V27" i="23"/>
  <c r="T27" i="23"/>
  <c r="AM26" i="23"/>
  <c r="AK26" i="23"/>
  <c r="AH26" i="23"/>
  <c r="AI26" i="23" s="1"/>
  <c r="AF26" i="23"/>
  <c r="AG26" i="23" s="1"/>
  <c r="AL26" i="23" s="1"/>
  <c r="AE26" i="23"/>
  <c r="AD26" i="23"/>
  <c r="Y26" i="23"/>
  <c r="V26" i="23"/>
  <c r="T26" i="23"/>
  <c r="AM25" i="23"/>
  <c r="AK25" i="23"/>
  <c r="AF25" i="23"/>
  <c r="AG25" i="23" s="1"/>
  <c r="Y25" i="23"/>
  <c r="V25" i="23"/>
  <c r="T25" i="23"/>
  <c r="AH25" i="23" s="1"/>
  <c r="AI25" i="23" s="1"/>
  <c r="AM24" i="23"/>
  <c r="AK24" i="23"/>
  <c r="AF24" i="23"/>
  <c r="AG24" i="23" s="1"/>
  <c r="Y24" i="23"/>
  <c r="V24" i="23"/>
  <c r="T24" i="23"/>
  <c r="AH24" i="23" s="1"/>
  <c r="AI24" i="23" s="1"/>
  <c r="AM23" i="23"/>
  <c r="AK23" i="23"/>
  <c r="AF23" i="23"/>
  <c r="AG23" i="23" s="1"/>
  <c r="AE23" i="23"/>
  <c r="AD23" i="23"/>
  <c r="Y23" i="23"/>
  <c r="V23" i="23"/>
  <c r="T23" i="23"/>
  <c r="AH23" i="23" s="1"/>
  <c r="AI23" i="23" s="1"/>
  <c r="AM22" i="23"/>
  <c r="AK22" i="23"/>
  <c r="AH22" i="23"/>
  <c r="AI22" i="23" s="1"/>
  <c r="AF22" i="23"/>
  <c r="AG22" i="23" s="1"/>
  <c r="AL22" i="23" s="1"/>
  <c r="AE22" i="23"/>
  <c r="Y22" i="23"/>
  <c r="V22" i="23"/>
  <c r="T22" i="23"/>
  <c r="AD22" i="23" s="1"/>
  <c r="AN22" i="23" s="1"/>
  <c r="AM21" i="23"/>
  <c r="AK21" i="23"/>
  <c r="AF21" i="23"/>
  <c r="AG21" i="23" s="1"/>
  <c r="Y21" i="23"/>
  <c r="V21" i="23"/>
  <c r="T21" i="23"/>
  <c r="AH21" i="23" s="1"/>
  <c r="AI21" i="23" s="1"/>
  <c r="AM20" i="23"/>
  <c r="AK20" i="23"/>
  <c r="AF20" i="23"/>
  <c r="AG20" i="23" s="1"/>
  <c r="Y20" i="23"/>
  <c r="V20" i="23"/>
  <c r="T20" i="23"/>
  <c r="AH20" i="23" s="1"/>
  <c r="AI20" i="23" s="1"/>
  <c r="AM19" i="23"/>
  <c r="AK19" i="23"/>
  <c r="AF19" i="23"/>
  <c r="AG19" i="23" s="1"/>
  <c r="AE19" i="23"/>
  <c r="AD19" i="23"/>
  <c r="AN19" i="23" s="1"/>
  <c r="Y19" i="23"/>
  <c r="V19" i="23"/>
  <c r="T19" i="23"/>
  <c r="AH19" i="23" s="1"/>
  <c r="AI19" i="23" s="1"/>
  <c r="AM18" i="23"/>
  <c r="AK18" i="23"/>
  <c r="AH18" i="23"/>
  <c r="AI18" i="23" s="1"/>
  <c r="AG18" i="23"/>
  <c r="AF18" i="23"/>
  <c r="AE18" i="23"/>
  <c r="Y18" i="23"/>
  <c r="V18" i="23"/>
  <c r="T18" i="23"/>
  <c r="AD18" i="23" s="1"/>
  <c r="AM17" i="23"/>
  <c r="AK17" i="23"/>
  <c r="AF17" i="23"/>
  <c r="AG17" i="23" s="1"/>
  <c r="Y17" i="23"/>
  <c r="V17" i="23"/>
  <c r="T17" i="23"/>
  <c r="AH17" i="23" s="1"/>
  <c r="AI17" i="23" s="1"/>
  <c r="AM16" i="23"/>
  <c r="AK16" i="23"/>
  <c r="AF16" i="23"/>
  <c r="AG16" i="23" s="1"/>
  <c r="Y16" i="23"/>
  <c r="V16" i="23"/>
  <c r="T16" i="23"/>
  <c r="AH16" i="23" s="1"/>
  <c r="AI16" i="23" s="1"/>
  <c r="AM15" i="23"/>
  <c r="AK15" i="23"/>
  <c r="AF15" i="23"/>
  <c r="AG15" i="23" s="1"/>
  <c r="AE15" i="23"/>
  <c r="AD15" i="23"/>
  <c r="Y15" i="23"/>
  <c r="V15" i="23"/>
  <c r="T15" i="23"/>
  <c r="AH15" i="23" s="1"/>
  <c r="AI15" i="23" s="1"/>
  <c r="AM14" i="23"/>
  <c r="AK14" i="23"/>
  <c r="AH14" i="23"/>
  <c r="AI14" i="23" s="1"/>
  <c r="AF14" i="23"/>
  <c r="AG14" i="23" s="1"/>
  <c r="AD14" i="23"/>
  <c r="Y14" i="23"/>
  <c r="V14" i="23"/>
  <c r="T14" i="23"/>
  <c r="AE14" i="23" s="1"/>
  <c r="AM13" i="23"/>
  <c r="AK13" i="23"/>
  <c r="AH13" i="23"/>
  <c r="AI13" i="23" s="1"/>
  <c r="AF13" i="23"/>
  <c r="AG13" i="23" s="1"/>
  <c r="Y13" i="23"/>
  <c r="V13" i="23"/>
  <c r="T13" i="23"/>
  <c r="AE13" i="23" s="1"/>
  <c r="AM12" i="23"/>
  <c r="AK12" i="23"/>
  <c r="AF12" i="23"/>
  <c r="AG12" i="23" s="1"/>
  <c r="AE12" i="23"/>
  <c r="AD12" i="23"/>
  <c r="Y12" i="23"/>
  <c r="V12" i="23"/>
  <c r="T12" i="23"/>
  <c r="AH12" i="23" s="1"/>
  <c r="AI12" i="23" s="1"/>
  <c r="A12" i="23"/>
  <c r="AM11" i="23"/>
  <c r="AK11" i="23"/>
  <c r="AH11" i="23"/>
  <c r="AI11" i="23" s="1"/>
  <c r="AJ11" i="23" s="1"/>
  <c r="AF11" i="23"/>
  <c r="AG11" i="23" s="1"/>
  <c r="AE11" i="23"/>
  <c r="AD11" i="23"/>
  <c r="Y11" i="23"/>
  <c r="V11" i="23"/>
  <c r="T11" i="23"/>
  <c r="AM10" i="23"/>
  <c r="AK10" i="23"/>
  <c r="AF10" i="23"/>
  <c r="AG10" i="23" s="1"/>
  <c r="Y10" i="23"/>
  <c r="V10" i="23"/>
  <c r="T10" i="23"/>
  <c r="AH10" i="23" s="1"/>
  <c r="AI10" i="23" s="1"/>
  <c r="A10" i="23"/>
  <c r="W27" i="23" s="1"/>
  <c r="AM9" i="23"/>
  <c r="AK9" i="23"/>
  <c r="AF9" i="23"/>
  <c r="AG9" i="23" s="1"/>
  <c r="AE9" i="23"/>
  <c r="AD9" i="23"/>
  <c r="Y9" i="23"/>
  <c r="V9" i="23"/>
  <c r="T9" i="23"/>
  <c r="AH9" i="23" s="1"/>
  <c r="AI9" i="23" s="1"/>
  <c r="AM8" i="23"/>
  <c r="AK8" i="23"/>
  <c r="AH8" i="23"/>
  <c r="AI8" i="23" s="1"/>
  <c r="AF8" i="23"/>
  <c r="AG8" i="23" s="1"/>
  <c r="AL8" i="23" s="1"/>
  <c r="AD8" i="23"/>
  <c r="Y8" i="23"/>
  <c r="V8" i="23"/>
  <c r="T8" i="23"/>
  <c r="AM7" i="23"/>
  <c r="AK7" i="23"/>
  <c r="AH7" i="23"/>
  <c r="AI7" i="23" s="1"/>
  <c r="AJ7" i="23" s="1"/>
  <c r="AF7" i="23"/>
  <c r="AG7" i="23" s="1"/>
  <c r="AD7" i="23"/>
  <c r="Y7" i="23"/>
  <c r="V7" i="23"/>
  <c r="T7" i="23"/>
  <c r="AM6" i="23"/>
  <c r="AK6" i="23"/>
  <c r="AF6" i="23"/>
  <c r="AG6" i="23" s="1"/>
  <c r="Y6" i="23"/>
  <c r="V6" i="23"/>
  <c r="T6" i="23"/>
  <c r="AH6" i="23" s="1"/>
  <c r="AI6" i="23" s="1"/>
  <c r="A6" i="23"/>
  <c r="AM5" i="23"/>
  <c r="AK5" i="23"/>
  <c r="AF5" i="23"/>
  <c r="AG5" i="23" s="1"/>
  <c r="Y5" i="23"/>
  <c r="A14" i="23" s="1"/>
  <c r="K30" i="68" s="1"/>
  <c r="V5" i="23"/>
  <c r="T5" i="23"/>
  <c r="AD5" i="23" s="1"/>
  <c r="F1" i="23"/>
  <c r="AM24" i="72"/>
  <c r="AK24" i="72"/>
  <c r="AH24" i="72"/>
  <c r="AI24" i="72" s="1"/>
  <c r="AF24" i="72"/>
  <c r="AG24" i="72" s="1"/>
  <c r="AL24" i="72" s="1"/>
  <c r="AE24" i="72"/>
  <c r="AD24" i="72"/>
  <c r="Y24" i="72"/>
  <c r="V24" i="72"/>
  <c r="T24" i="72"/>
  <c r="AM23" i="72"/>
  <c r="AK23" i="72"/>
  <c r="AI23" i="72"/>
  <c r="AH23" i="72"/>
  <c r="AG23" i="72"/>
  <c r="AF23" i="72"/>
  <c r="AE23" i="72"/>
  <c r="AD23" i="72"/>
  <c r="Y23" i="72"/>
  <c r="V23" i="72"/>
  <c r="T23" i="72"/>
  <c r="AM22" i="72"/>
  <c r="AK22" i="72"/>
  <c r="AH22" i="72"/>
  <c r="AI22" i="72" s="1"/>
  <c r="AL22" i="72" s="1"/>
  <c r="AF22" i="72"/>
  <c r="AG22" i="72" s="1"/>
  <c r="AE22" i="72"/>
  <c r="AD22" i="72"/>
  <c r="Y22" i="72"/>
  <c r="V22" i="72"/>
  <c r="T22" i="72"/>
  <c r="AM21" i="72"/>
  <c r="AK21" i="72"/>
  <c r="AI21" i="72"/>
  <c r="AH21" i="72"/>
  <c r="AG21" i="72"/>
  <c r="AL21" i="72" s="1"/>
  <c r="AF21" i="72"/>
  <c r="AE21" i="72"/>
  <c r="AD21" i="72"/>
  <c r="Y21" i="72"/>
  <c r="V21" i="72"/>
  <c r="T21" i="72"/>
  <c r="AM20" i="72"/>
  <c r="AL20" i="72"/>
  <c r="AK20" i="72"/>
  <c r="AJ20" i="72"/>
  <c r="AH20" i="72"/>
  <c r="AI20" i="72" s="1"/>
  <c r="AG20" i="72"/>
  <c r="AF20" i="72"/>
  <c r="AE20" i="72"/>
  <c r="AD20" i="72"/>
  <c r="Y20" i="72"/>
  <c r="V20" i="72"/>
  <c r="T20" i="72"/>
  <c r="AM19" i="72"/>
  <c r="AK19" i="72"/>
  <c r="AI19" i="72"/>
  <c r="AH19" i="72"/>
  <c r="AF19" i="72"/>
  <c r="AG19" i="72" s="1"/>
  <c r="AE19" i="72"/>
  <c r="AD19" i="72"/>
  <c r="Y19" i="72"/>
  <c r="V19" i="72"/>
  <c r="T19" i="72"/>
  <c r="AM18" i="72"/>
  <c r="AL18" i="72"/>
  <c r="AK18" i="72"/>
  <c r="AI18" i="72"/>
  <c r="AH18" i="72"/>
  <c r="AG18" i="72"/>
  <c r="AJ18" i="72" s="1"/>
  <c r="AF18" i="72"/>
  <c r="AE18" i="72"/>
  <c r="AD18" i="72"/>
  <c r="Y18" i="72"/>
  <c r="V18" i="72"/>
  <c r="T18" i="72"/>
  <c r="AM17" i="72"/>
  <c r="AK17" i="72"/>
  <c r="AI17" i="72"/>
  <c r="AH17" i="72"/>
  <c r="AF17" i="72"/>
  <c r="AG17" i="72" s="1"/>
  <c r="AE17" i="72"/>
  <c r="AD17" i="72"/>
  <c r="Y17" i="72"/>
  <c r="V17" i="72"/>
  <c r="T17" i="72"/>
  <c r="AM16" i="72"/>
  <c r="AK16" i="72"/>
  <c r="AH16" i="72"/>
  <c r="AI16" i="72" s="1"/>
  <c r="AG16" i="72"/>
  <c r="AF16" i="72"/>
  <c r="AE16" i="72"/>
  <c r="AD16" i="72"/>
  <c r="Y16" i="72"/>
  <c r="V16" i="72"/>
  <c r="T16" i="72"/>
  <c r="AM15" i="72"/>
  <c r="AK15" i="72"/>
  <c r="AH15" i="72"/>
  <c r="AI15" i="72" s="1"/>
  <c r="AF15" i="72"/>
  <c r="AG15" i="72" s="1"/>
  <c r="AE15" i="72"/>
  <c r="AD15" i="72"/>
  <c r="AN15" i="72" s="1"/>
  <c r="Y15" i="72"/>
  <c r="V15" i="72"/>
  <c r="T15" i="72"/>
  <c r="AM14" i="72"/>
  <c r="AK14" i="72"/>
  <c r="AJ14" i="72"/>
  <c r="AH14" i="72"/>
  <c r="AI14" i="72" s="1"/>
  <c r="AF14" i="72"/>
  <c r="AG14" i="72" s="1"/>
  <c r="AE14" i="72"/>
  <c r="AD14" i="72"/>
  <c r="Y14" i="72"/>
  <c r="V14" i="72"/>
  <c r="T14" i="72"/>
  <c r="AM13" i="72"/>
  <c r="AK13" i="72"/>
  <c r="AI13" i="72"/>
  <c r="AH13" i="72"/>
  <c r="AG13" i="72"/>
  <c r="AF13" i="72"/>
  <c r="AE13" i="72"/>
  <c r="AD13" i="72"/>
  <c r="Y13" i="72"/>
  <c r="V13" i="72"/>
  <c r="T13" i="72"/>
  <c r="AM12" i="72"/>
  <c r="AK12" i="72"/>
  <c r="AH12" i="72"/>
  <c r="AI12" i="72" s="1"/>
  <c r="AF12" i="72"/>
  <c r="AG12" i="72" s="1"/>
  <c r="AE12" i="72"/>
  <c r="AD12" i="72"/>
  <c r="Y12" i="72"/>
  <c r="V12" i="72"/>
  <c r="T12" i="72"/>
  <c r="A12" i="72"/>
  <c r="J28" i="68" s="1"/>
  <c r="AM11" i="72"/>
  <c r="AK11" i="72"/>
  <c r="AH11" i="72"/>
  <c r="AI11" i="72" s="1"/>
  <c r="AF11" i="72"/>
  <c r="AG11" i="72" s="1"/>
  <c r="AE11" i="72"/>
  <c r="AD11" i="72"/>
  <c r="Y11" i="72"/>
  <c r="V11" i="72"/>
  <c r="T11" i="72"/>
  <c r="AM10" i="72"/>
  <c r="AL10" i="72"/>
  <c r="AK10" i="72"/>
  <c r="AH10" i="72"/>
  <c r="AI10" i="72" s="1"/>
  <c r="AJ10" i="72" s="1"/>
  <c r="AG10" i="72"/>
  <c r="AF10" i="72"/>
  <c r="AE10" i="72"/>
  <c r="AD10" i="72"/>
  <c r="Y10" i="72"/>
  <c r="V10" i="72"/>
  <c r="T10" i="72"/>
  <c r="A10" i="72"/>
  <c r="W17" i="72" s="1"/>
  <c r="AM9" i="72"/>
  <c r="AK9" i="72"/>
  <c r="AH9" i="72"/>
  <c r="AI9" i="72" s="1"/>
  <c r="AG9" i="72"/>
  <c r="AF9" i="72"/>
  <c r="AE9" i="72"/>
  <c r="AD9" i="72"/>
  <c r="Y9" i="72"/>
  <c r="V9" i="72"/>
  <c r="T9" i="72"/>
  <c r="AM8" i="72"/>
  <c r="AK8" i="72"/>
  <c r="AI8" i="72"/>
  <c r="AH8" i="72"/>
  <c r="AG8" i="72"/>
  <c r="AF8" i="72"/>
  <c r="AD8" i="72"/>
  <c r="Y8" i="72"/>
  <c r="V8" i="72"/>
  <c r="T8" i="72"/>
  <c r="AM7" i="72"/>
  <c r="AK7" i="72"/>
  <c r="AI7" i="72"/>
  <c r="AH7" i="72"/>
  <c r="AG7" i="72"/>
  <c r="AF7" i="72"/>
  <c r="AD7" i="72"/>
  <c r="AN7" i="72" s="1"/>
  <c r="Y7" i="72"/>
  <c r="V7" i="72"/>
  <c r="T7" i="72"/>
  <c r="AM6" i="72"/>
  <c r="AK6" i="72"/>
  <c r="AI6" i="72"/>
  <c r="AH6" i="72"/>
  <c r="AG6" i="72"/>
  <c r="AF6" i="72"/>
  <c r="AD6" i="72"/>
  <c r="AN6" i="72" s="1"/>
  <c r="Y6" i="72"/>
  <c r="V6" i="72"/>
  <c r="T6" i="72"/>
  <c r="A6" i="72"/>
  <c r="AK5" i="72"/>
  <c r="AF5" i="72"/>
  <c r="AG5" i="72" s="1"/>
  <c r="Y5" i="72"/>
  <c r="A14" i="72" s="1"/>
  <c r="K28" i="68" s="1"/>
  <c r="V5" i="72"/>
  <c r="T5" i="72"/>
  <c r="AD5" i="72" s="1"/>
  <c r="F1" i="72"/>
  <c r="AM24" i="70"/>
  <c r="AK24" i="70"/>
  <c r="AH24" i="70"/>
  <c r="AI24" i="70" s="1"/>
  <c r="AF24" i="70"/>
  <c r="AG24" i="70" s="1"/>
  <c r="AE24" i="70"/>
  <c r="AD24" i="70"/>
  <c r="AN24" i="70" s="1"/>
  <c r="Y24" i="70"/>
  <c r="V24" i="70"/>
  <c r="T24" i="70"/>
  <c r="AM23" i="70"/>
  <c r="AK23" i="70"/>
  <c r="AH23" i="70"/>
  <c r="AI23" i="70" s="1"/>
  <c r="AG23" i="70"/>
  <c r="AF23" i="70"/>
  <c r="AE23" i="70"/>
  <c r="AD23" i="70"/>
  <c r="Y23" i="70"/>
  <c r="V23" i="70"/>
  <c r="T23" i="70"/>
  <c r="AM22" i="70"/>
  <c r="AK22" i="70"/>
  <c r="AI22" i="70"/>
  <c r="AJ22" i="70" s="1"/>
  <c r="AH22" i="70"/>
  <c r="AF22" i="70"/>
  <c r="AG22" i="70" s="1"/>
  <c r="AL22" i="70" s="1"/>
  <c r="AE22" i="70"/>
  <c r="AD22" i="70"/>
  <c r="AN22" i="70" s="1"/>
  <c r="Y22" i="70"/>
  <c r="V22" i="70"/>
  <c r="T22" i="70"/>
  <c r="AM21" i="70"/>
  <c r="AK21" i="70"/>
  <c r="AH21" i="70"/>
  <c r="AI21" i="70" s="1"/>
  <c r="AG21" i="70"/>
  <c r="AF21" i="70"/>
  <c r="AE21" i="70"/>
  <c r="AD21" i="70"/>
  <c r="Y21" i="70"/>
  <c r="V21" i="70"/>
  <c r="T21" i="70"/>
  <c r="AM20" i="70"/>
  <c r="AK20" i="70"/>
  <c r="AI20" i="70"/>
  <c r="AH20" i="70"/>
  <c r="AF20" i="70"/>
  <c r="AG20" i="70" s="1"/>
  <c r="AE20" i="70"/>
  <c r="AD20" i="70"/>
  <c r="Y20" i="70"/>
  <c r="V20" i="70"/>
  <c r="T20" i="70"/>
  <c r="AM19" i="70"/>
  <c r="AK19" i="70"/>
  <c r="AI19" i="70"/>
  <c r="AH19" i="70"/>
  <c r="AF19" i="70"/>
  <c r="AG19" i="70" s="1"/>
  <c r="AE19" i="70"/>
  <c r="AD19" i="70"/>
  <c r="Y19" i="70"/>
  <c r="V19" i="70"/>
  <c r="T19" i="70"/>
  <c r="AM18" i="70"/>
  <c r="AK18" i="70"/>
  <c r="AH18" i="70"/>
  <c r="AI18" i="70" s="1"/>
  <c r="AG18" i="70"/>
  <c r="AF18" i="70"/>
  <c r="AE18" i="70"/>
  <c r="AD18" i="70"/>
  <c r="Y18" i="70"/>
  <c r="V18" i="70"/>
  <c r="T18" i="70"/>
  <c r="AM17" i="70"/>
  <c r="AK17" i="70"/>
  <c r="AH17" i="70"/>
  <c r="AI17" i="70" s="1"/>
  <c r="AG17" i="70"/>
  <c r="AF17" i="70"/>
  <c r="AE17" i="70"/>
  <c r="AD17" i="70"/>
  <c r="Y17" i="70"/>
  <c r="V17" i="70"/>
  <c r="T17" i="70"/>
  <c r="AM16" i="70"/>
  <c r="AK16" i="70"/>
  <c r="AI16" i="70"/>
  <c r="AH16" i="70"/>
  <c r="AF16" i="70"/>
  <c r="AG16" i="70" s="1"/>
  <c r="AE16" i="70"/>
  <c r="AD16" i="70"/>
  <c r="Y16" i="70"/>
  <c r="V16" i="70"/>
  <c r="T16" i="70"/>
  <c r="AM15" i="70"/>
  <c r="AK15" i="70"/>
  <c r="AI15" i="70"/>
  <c r="AH15" i="70"/>
  <c r="AF15" i="70"/>
  <c r="AG15" i="70" s="1"/>
  <c r="AL15" i="70" s="1"/>
  <c r="AE15" i="70"/>
  <c r="AD15" i="70"/>
  <c r="Y15" i="70"/>
  <c r="V15" i="70"/>
  <c r="T15" i="70"/>
  <c r="AM14" i="70"/>
  <c r="AK14" i="70"/>
  <c r="AF14" i="70"/>
  <c r="AG14" i="70" s="1"/>
  <c r="Y14" i="70"/>
  <c r="V14" i="70"/>
  <c r="T14" i="70"/>
  <c r="AE14" i="70" s="1"/>
  <c r="AM13" i="70"/>
  <c r="AK13" i="70"/>
  <c r="AF13" i="70"/>
  <c r="AG13" i="70" s="1"/>
  <c r="Y13" i="70"/>
  <c r="V13" i="70"/>
  <c r="T13" i="70"/>
  <c r="AH13" i="70" s="1"/>
  <c r="AI13" i="70" s="1"/>
  <c r="AM12" i="70"/>
  <c r="AK12" i="70"/>
  <c r="AF12" i="70"/>
  <c r="AG12" i="70" s="1"/>
  <c r="Y12" i="70"/>
  <c r="V12" i="70"/>
  <c r="T12" i="70"/>
  <c r="AH12" i="70" s="1"/>
  <c r="AI12" i="70" s="1"/>
  <c r="A12" i="70"/>
  <c r="AM11" i="70"/>
  <c r="AK11" i="70"/>
  <c r="AF11" i="70"/>
  <c r="AG11" i="70" s="1"/>
  <c r="AE11" i="70"/>
  <c r="Y11" i="70"/>
  <c r="V11" i="70"/>
  <c r="T11" i="70"/>
  <c r="AD11" i="70" s="1"/>
  <c r="AM10" i="70"/>
  <c r="AK10" i="70"/>
  <c r="AH10" i="70"/>
  <c r="AI10" i="70" s="1"/>
  <c r="AF10" i="70"/>
  <c r="AG10" i="70" s="1"/>
  <c r="AD10" i="70"/>
  <c r="Y10" i="70"/>
  <c r="V10" i="70"/>
  <c r="T10" i="70"/>
  <c r="AE10" i="70" s="1"/>
  <c r="A10" i="70"/>
  <c r="W15" i="70" s="1"/>
  <c r="AM9" i="70"/>
  <c r="AK9" i="70"/>
  <c r="AH9" i="70"/>
  <c r="AI9" i="70" s="1"/>
  <c r="AF9" i="70"/>
  <c r="AG9" i="70" s="1"/>
  <c r="AE9" i="70"/>
  <c r="Y9" i="70"/>
  <c r="V9" i="70"/>
  <c r="T9" i="70"/>
  <c r="AD9" i="70" s="1"/>
  <c r="AM8" i="70"/>
  <c r="AK8" i="70"/>
  <c r="AH8" i="70"/>
  <c r="AI8" i="70" s="1"/>
  <c r="AF8" i="70"/>
  <c r="AG8" i="70" s="1"/>
  <c r="AD8" i="70"/>
  <c r="Y8" i="70"/>
  <c r="V8" i="70"/>
  <c r="T8" i="70"/>
  <c r="AM7" i="70"/>
  <c r="AK7" i="70"/>
  <c r="AF7" i="70"/>
  <c r="AG7" i="70" s="1"/>
  <c r="Y7" i="70"/>
  <c r="V7" i="70"/>
  <c r="T7" i="70"/>
  <c r="AD7" i="70" s="1"/>
  <c r="AN7" i="70" s="1"/>
  <c r="AM6" i="70"/>
  <c r="AK6" i="70"/>
  <c r="AH6" i="70"/>
  <c r="AI6" i="70" s="1"/>
  <c r="AF6" i="70"/>
  <c r="AG6" i="70" s="1"/>
  <c r="AD6" i="70"/>
  <c r="Y6" i="70"/>
  <c r="V6" i="70"/>
  <c r="T6" i="70"/>
  <c r="A6" i="70"/>
  <c r="AK5" i="70"/>
  <c r="AF5" i="70"/>
  <c r="AG5" i="70" s="1"/>
  <c r="Y5" i="70"/>
  <c r="A14" i="70" s="1"/>
  <c r="K27" i="68" s="1"/>
  <c r="V5" i="70"/>
  <c r="T5" i="70"/>
  <c r="AH5" i="70" s="1"/>
  <c r="AI5" i="70" s="1"/>
  <c r="F1" i="70"/>
  <c r="AM67" i="69"/>
  <c r="AK67" i="69"/>
  <c r="AH67" i="69"/>
  <c r="AI67" i="69" s="1"/>
  <c r="AG67" i="69"/>
  <c r="AF67" i="69"/>
  <c r="AE67" i="69"/>
  <c r="AD67" i="69"/>
  <c r="Y67" i="69"/>
  <c r="V67" i="69"/>
  <c r="T67" i="69"/>
  <c r="AM66" i="69"/>
  <c r="AK66" i="69"/>
  <c r="AH66" i="69"/>
  <c r="AI66" i="69" s="1"/>
  <c r="AL66" i="69" s="1"/>
  <c r="AG66" i="69"/>
  <c r="AJ66" i="69" s="1"/>
  <c r="AF66" i="69"/>
  <c r="AE66" i="69"/>
  <c r="AD66" i="69"/>
  <c r="AN66" i="69" s="1"/>
  <c r="Y66" i="69"/>
  <c r="V66" i="69"/>
  <c r="T66" i="69"/>
  <c r="AM65" i="69"/>
  <c r="AK65" i="69"/>
  <c r="AI65" i="69"/>
  <c r="AH65" i="69"/>
  <c r="AF65" i="69"/>
  <c r="AG65" i="69" s="1"/>
  <c r="AE65" i="69"/>
  <c r="AD65" i="69"/>
  <c r="Y65" i="69"/>
  <c r="V65" i="69"/>
  <c r="T65" i="69"/>
  <c r="AM64" i="69"/>
  <c r="AK64" i="69"/>
  <c r="AI64" i="69"/>
  <c r="AH64" i="69"/>
  <c r="AF64" i="69"/>
  <c r="AG64" i="69" s="1"/>
  <c r="AE64" i="69"/>
  <c r="AD64" i="69"/>
  <c r="AN64" i="69" s="1"/>
  <c r="Y64" i="69"/>
  <c r="V64" i="69"/>
  <c r="T64" i="69"/>
  <c r="AM63" i="69"/>
  <c r="AK63" i="69"/>
  <c r="AH63" i="69"/>
  <c r="AI63" i="69" s="1"/>
  <c r="AG63" i="69"/>
  <c r="AF63" i="69"/>
  <c r="AE63" i="69"/>
  <c r="AD63" i="69"/>
  <c r="Y63" i="69"/>
  <c r="V63" i="69"/>
  <c r="T63" i="69"/>
  <c r="AM62" i="69"/>
  <c r="AK62" i="69"/>
  <c r="AH62" i="69"/>
  <c r="AI62" i="69" s="1"/>
  <c r="AL62" i="69" s="1"/>
  <c r="AG62" i="69"/>
  <c r="AF62" i="69"/>
  <c r="AE62" i="69"/>
  <c r="AD62" i="69"/>
  <c r="AN62" i="69" s="1"/>
  <c r="Y62" i="69"/>
  <c r="V62" i="69"/>
  <c r="T62" i="69"/>
  <c r="AM61" i="69"/>
  <c r="AK61" i="69"/>
  <c r="AI61" i="69"/>
  <c r="AH61" i="69"/>
  <c r="AF61" i="69"/>
  <c r="AG61" i="69" s="1"/>
  <c r="AE61" i="69"/>
  <c r="AD61" i="69"/>
  <c r="Y61" i="69"/>
  <c r="V61" i="69"/>
  <c r="T61" i="69"/>
  <c r="AM60" i="69"/>
  <c r="AK60" i="69"/>
  <c r="AI60" i="69"/>
  <c r="AH60" i="69"/>
  <c r="AF60" i="69"/>
  <c r="AG60" i="69" s="1"/>
  <c r="AE60" i="69"/>
  <c r="AD60" i="69"/>
  <c r="Y60" i="69"/>
  <c r="V60" i="69"/>
  <c r="T60" i="69"/>
  <c r="AM59" i="69"/>
  <c r="AK59" i="69"/>
  <c r="AH59" i="69"/>
  <c r="AI59" i="69" s="1"/>
  <c r="AG59" i="69"/>
  <c r="AF59" i="69"/>
  <c r="AE59" i="69"/>
  <c r="AD59" i="69"/>
  <c r="Y59" i="69"/>
  <c r="V59" i="69"/>
  <c r="T59" i="69"/>
  <c r="AM58" i="69"/>
  <c r="AK58" i="69"/>
  <c r="AI58" i="69"/>
  <c r="AH58" i="69"/>
  <c r="AF58" i="69"/>
  <c r="AG58" i="69" s="1"/>
  <c r="AE58" i="69"/>
  <c r="AD58" i="69"/>
  <c r="Y58" i="69"/>
  <c r="V58" i="69"/>
  <c r="T58" i="69"/>
  <c r="AM57" i="69"/>
  <c r="AK57" i="69"/>
  <c r="AI57" i="69"/>
  <c r="AH57" i="69"/>
  <c r="AF57" i="69"/>
  <c r="AG57" i="69" s="1"/>
  <c r="AE57" i="69"/>
  <c r="AD57" i="69"/>
  <c r="Y57" i="69"/>
  <c r="V57" i="69"/>
  <c r="T57" i="69"/>
  <c r="AM56" i="69"/>
  <c r="AK56" i="69"/>
  <c r="AH56" i="69"/>
  <c r="AI56" i="69" s="1"/>
  <c r="AG56" i="69"/>
  <c r="AJ56" i="69" s="1"/>
  <c r="AF56" i="69"/>
  <c r="AE56" i="69"/>
  <c r="AD56" i="69"/>
  <c r="Y56" i="69"/>
  <c r="V56" i="69"/>
  <c r="T56" i="69"/>
  <c r="AM55" i="69"/>
  <c r="AK55" i="69"/>
  <c r="AH55" i="69"/>
  <c r="AI55" i="69" s="1"/>
  <c r="AL55" i="69" s="1"/>
  <c r="AG55" i="69"/>
  <c r="AF55" i="69"/>
  <c r="AE55" i="69"/>
  <c r="AD55" i="69"/>
  <c r="Y55" i="69"/>
  <c r="V55" i="69"/>
  <c r="T55" i="69"/>
  <c r="AM54" i="69"/>
  <c r="AK54" i="69"/>
  <c r="AI54" i="69"/>
  <c r="AH54" i="69"/>
  <c r="AF54" i="69"/>
  <c r="AG54" i="69" s="1"/>
  <c r="AE54" i="69"/>
  <c r="AD54" i="69"/>
  <c r="Y54" i="69"/>
  <c r="V54" i="69"/>
  <c r="T54" i="69"/>
  <c r="AM53" i="69"/>
  <c r="AK53" i="69"/>
  <c r="AI53" i="69"/>
  <c r="AH53" i="69"/>
  <c r="AF53" i="69"/>
  <c r="AG53" i="69" s="1"/>
  <c r="AE53" i="69"/>
  <c r="AD53" i="69"/>
  <c r="AN53" i="69" s="1"/>
  <c r="Y53" i="69"/>
  <c r="V53" i="69"/>
  <c r="T53" i="69"/>
  <c r="AM52" i="69"/>
  <c r="AK52" i="69"/>
  <c r="AH52" i="69"/>
  <c r="AI52" i="69" s="1"/>
  <c r="AG52" i="69"/>
  <c r="AF52" i="69"/>
  <c r="AE52" i="69"/>
  <c r="AN52" i="69" s="1"/>
  <c r="AD52" i="69"/>
  <c r="Y52" i="69"/>
  <c r="V52" i="69"/>
  <c r="T52" i="69"/>
  <c r="AM51" i="69"/>
  <c r="AK51" i="69"/>
  <c r="AH51" i="69"/>
  <c r="AI51" i="69" s="1"/>
  <c r="AL51" i="69" s="1"/>
  <c r="AG51" i="69"/>
  <c r="AJ51" i="69" s="1"/>
  <c r="AF51" i="69"/>
  <c r="AE51" i="69"/>
  <c r="AD51" i="69"/>
  <c r="Y51" i="69"/>
  <c r="V51" i="69"/>
  <c r="T51" i="69"/>
  <c r="AM50" i="69"/>
  <c r="AK50" i="69"/>
  <c r="AI50" i="69"/>
  <c r="AH50" i="69"/>
  <c r="AF50" i="69"/>
  <c r="AG50" i="69" s="1"/>
  <c r="AE50" i="69"/>
  <c r="AD50" i="69"/>
  <c r="Y50" i="69"/>
  <c r="V50" i="69"/>
  <c r="T50" i="69"/>
  <c r="AM49" i="69"/>
  <c r="AK49" i="69"/>
  <c r="AI49" i="69"/>
  <c r="AH49" i="69"/>
  <c r="AF49" i="69"/>
  <c r="AG49" i="69" s="1"/>
  <c r="AE49" i="69"/>
  <c r="AD49" i="69"/>
  <c r="Y49" i="69"/>
  <c r="V49" i="69"/>
  <c r="T49" i="69"/>
  <c r="AM48" i="69"/>
  <c r="AK48" i="69"/>
  <c r="AH48" i="69"/>
  <c r="AI48" i="69" s="1"/>
  <c r="AG48" i="69"/>
  <c r="AF48" i="69"/>
  <c r="AE48" i="69"/>
  <c r="AD48" i="69"/>
  <c r="Y48" i="69"/>
  <c r="V48" i="69"/>
  <c r="T48" i="69"/>
  <c r="AM47" i="69"/>
  <c r="AK47" i="69"/>
  <c r="AH47" i="69"/>
  <c r="AI47" i="69" s="1"/>
  <c r="AG47" i="69"/>
  <c r="AF47" i="69"/>
  <c r="AE47" i="69"/>
  <c r="AD47" i="69"/>
  <c r="AN47" i="69" s="1"/>
  <c r="Y47" i="69"/>
  <c r="V47" i="69"/>
  <c r="T47" i="69"/>
  <c r="AM46" i="69"/>
  <c r="AK46" i="69"/>
  <c r="AI46" i="69"/>
  <c r="AH46" i="69"/>
  <c r="AF46" i="69"/>
  <c r="AG46" i="69" s="1"/>
  <c r="AE46" i="69"/>
  <c r="AD46" i="69"/>
  <c r="Y46" i="69"/>
  <c r="V46" i="69"/>
  <c r="T46" i="69"/>
  <c r="AM45" i="69"/>
  <c r="AK45" i="69"/>
  <c r="AJ45" i="69"/>
  <c r="AI45" i="69"/>
  <c r="AH45" i="69"/>
  <c r="AF45" i="69"/>
  <c r="AG45" i="69" s="1"/>
  <c r="AL45" i="69" s="1"/>
  <c r="AE45" i="69"/>
  <c r="AD45" i="69"/>
  <c r="Y45" i="69"/>
  <c r="V45" i="69"/>
  <c r="T45" i="69"/>
  <c r="AM44" i="69"/>
  <c r="AK44" i="69"/>
  <c r="AH44" i="69"/>
  <c r="AI44" i="69" s="1"/>
  <c r="AG44" i="69"/>
  <c r="AJ44" i="69" s="1"/>
  <c r="AF44" i="69"/>
  <c r="AE44" i="69"/>
  <c r="AD44" i="69"/>
  <c r="Y44" i="69"/>
  <c r="V44" i="69"/>
  <c r="T44" i="69"/>
  <c r="AM43" i="69"/>
  <c r="AK43" i="69"/>
  <c r="AI43" i="69"/>
  <c r="AH43" i="69"/>
  <c r="AF43" i="69"/>
  <c r="AG43" i="69" s="1"/>
  <c r="AE43" i="69"/>
  <c r="AD43" i="69"/>
  <c r="Y43" i="69"/>
  <c r="V43" i="69"/>
  <c r="T43" i="69"/>
  <c r="AM42" i="69"/>
  <c r="AK42" i="69"/>
  <c r="AI42" i="69"/>
  <c r="AH42" i="69"/>
  <c r="AF42" i="69"/>
  <c r="AG42" i="69" s="1"/>
  <c r="AE42" i="69"/>
  <c r="AD42" i="69"/>
  <c r="Y42" i="69"/>
  <c r="V42" i="69"/>
  <c r="T42" i="69"/>
  <c r="AM41" i="69"/>
  <c r="AK41" i="69"/>
  <c r="AH41" i="69"/>
  <c r="AI41" i="69" s="1"/>
  <c r="AG41" i="69"/>
  <c r="AL41" i="69" s="1"/>
  <c r="AF41" i="69"/>
  <c r="AE41" i="69"/>
  <c r="AD41" i="69"/>
  <c r="Y41" i="69"/>
  <c r="V41" i="69"/>
  <c r="T41" i="69"/>
  <c r="AM40" i="69"/>
  <c r="AK40" i="69"/>
  <c r="AH40" i="69"/>
  <c r="AI40" i="69" s="1"/>
  <c r="AL40" i="69" s="1"/>
  <c r="AG40" i="69"/>
  <c r="AJ40" i="69" s="1"/>
  <c r="AF40" i="69"/>
  <c r="AE40" i="69"/>
  <c r="AD40" i="69"/>
  <c r="Y40" i="69"/>
  <c r="V40" i="69"/>
  <c r="T40" i="69"/>
  <c r="AM39" i="69"/>
  <c r="AK39" i="69"/>
  <c r="AI39" i="69"/>
  <c r="AH39" i="69"/>
  <c r="AF39" i="69"/>
  <c r="AG39" i="69" s="1"/>
  <c r="AE39" i="69"/>
  <c r="AD39" i="69"/>
  <c r="Y39" i="69"/>
  <c r="V39" i="69"/>
  <c r="T39" i="69"/>
  <c r="AM38" i="69"/>
  <c r="AK38" i="69"/>
  <c r="AI38" i="69"/>
  <c r="AH38" i="69"/>
  <c r="AF38" i="69"/>
  <c r="AG38" i="69" s="1"/>
  <c r="AE38" i="69"/>
  <c r="AD38" i="69"/>
  <c r="Y38" i="69"/>
  <c r="V38" i="69"/>
  <c r="T38" i="69"/>
  <c r="AM37" i="69"/>
  <c r="AK37" i="69"/>
  <c r="AH37" i="69"/>
  <c r="AI37" i="69" s="1"/>
  <c r="AF37" i="69"/>
  <c r="AG37" i="69" s="1"/>
  <c r="AE37" i="69"/>
  <c r="AD37" i="69"/>
  <c r="Y37" i="69"/>
  <c r="V37" i="69"/>
  <c r="T37" i="69"/>
  <c r="AM36" i="69"/>
  <c r="AK36" i="69"/>
  <c r="AH36" i="69"/>
  <c r="AI36" i="69" s="1"/>
  <c r="AF36" i="69"/>
  <c r="AG36" i="69" s="1"/>
  <c r="Y36" i="69"/>
  <c r="V36" i="69"/>
  <c r="T36" i="69"/>
  <c r="AE36" i="69" s="1"/>
  <c r="AM35" i="69"/>
  <c r="AK35" i="69"/>
  <c r="AG35" i="69"/>
  <c r="AF35" i="69"/>
  <c r="Y35" i="69"/>
  <c r="V35" i="69"/>
  <c r="T35" i="69"/>
  <c r="AD35" i="69" s="1"/>
  <c r="AM34" i="69"/>
  <c r="AK34" i="69"/>
  <c r="AG34" i="69"/>
  <c r="AF34" i="69"/>
  <c r="Y34" i="69"/>
  <c r="V34" i="69"/>
  <c r="T34" i="69"/>
  <c r="AE34" i="69" s="1"/>
  <c r="AM33" i="69"/>
  <c r="AK33" i="69"/>
  <c r="AH33" i="69"/>
  <c r="AI33" i="69" s="1"/>
  <c r="AG33" i="69"/>
  <c r="AF33" i="69"/>
  <c r="Y33" i="69"/>
  <c r="V33" i="69"/>
  <c r="T33" i="69"/>
  <c r="AE33" i="69" s="1"/>
  <c r="AM32" i="69"/>
  <c r="AK32" i="69"/>
  <c r="AF32" i="69"/>
  <c r="AG32" i="69" s="1"/>
  <c r="AD32" i="69"/>
  <c r="Y32" i="69"/>
  <c r="V32" i="69"/>
  <c r="T32" i="69"/>
  <c r="AH32" i="69" s="1"/>
  <c r="AI32" i="69" s="1"/>
  <c r="AM31" i="69"/>
  <c r="AK31" i="69"/>
  <c r="AH31" i="69"/>
  <c r="AI31" i="69" s="1"/>
  <c r="AF31" i="69"/>
  <c r="AG31" i="69" s="1"/>
  <c r="AE31" i="69"/>
  <c r="AD31" i="69"/>
  <c r="Y31" i="69"/>
  <c r="V31" i="69"/>
  <c r="T31" i="69"/>
  <c r="AM30" i="69"/>
  <c r="AK30" i="69"/>
  <c r="AF30" i="69"/>
  <c r="AG30" i="69" s="1"/>
  <c r="AE30" i="69"/>
  <c r="Y30" i="69"/>
  <c r="V30" i="69"/>
  <c r="T30" i="69"/>
  <c r="AH30" i="69" s="1"/>
  <c r="AI30" i="69" s="1"/>
  <c r="AM29" i="69"/>
  <c r="AK29" i="69"/>
  <c r="AF29" i="69"/>
  <c r="AG29" i="69" s="1"/>
  <c r="AD29" i="69"/>
  <c r="Y29" i="69"/>
  <c r="V29" i="69"/>
  <c r="T29" i="69"/>
  <c r="AH29" i="69" s="1"/>
  <c r="AI29" i="69" s="1"/>
  <c r="AM28" i="69"/>
  <c r="AK28" i="69"/>
  <c r="AF28" i="69"/>
  <c r="AG28" i="69" s="1"/>
  <c r="AE28" i="69"/>
  <c r="AD28" i="69"/>
  <c r="Y28" i="69"/>
  <c r="V28" i="69"/>
  <c r="T28" i="69"/>
  <c r="AH28" i="69" s="1"/>
  <c r="AI28" i="69" s="1"/>
  <c r="AM27" i="69"/>
  <c r="AK27" i="69"/>
  <c r="AH27" i="69"/>
  <c r="AI27" i="69" s="1"/>
  <c r="AF27" i="69"/>
  <c r="AG27" i="69" s="1"/>
  <c r="AE27" i="69"/>
  <c r="AD27" i="69"/>
  <c r="Y27" i="69"/>
  <c r="V27" i="69"/>
  <c r="T27" i="69"/>
  <c r="AM26" i="69"/>
  <c r="AK26" i="69"/>
  <c r="AF26" i="69"/>
  <c r="AG26" i="69" s="1"/>
  <c r="AE26" i="69"/>
  <c r="AD26" i="69"/>
  <c r="Y26" i="69"/>
  <c r="V26" i="69"/>
  <c r="T26" i="69"/>
  <c r="AH26" i="69" s="1"/>
  <c r="AI26" i="69" s="1"/>
  <c r="AM25" i="69"/>
  <c r="AK25" i="69"/>
  <c r="AF25" i="69"/>
  <c r="AG25" i="69" s="1"/>
  <c r="Y25" i="69"/>
  <c r="V25" i="69"/>
  <c r="T25" i="69"/>
  <c r="AE25" i="69" s="1"/>
  <c r="AM24" i="69"/>
  <c r="AK24" i="69"/>
  <c r="AG24" i="69"/>
  <c r="AF24" i="69"/>
  <c r="Y24" i="69"/>
  <c r="V24" i="69"/>
  <c r="T24" i="69"/>
  <c r="AE24" i="69" s="1"/>
  <c r="AM23" i="69"/>
  <c r="AK23" i="69"/>
  <c r="AI23" i="69"/>
  <c r="AH23" i="69"/>
  <c r="AF23" i="69"/>
  <c r="AG23" i="69" s="1"/>
  <c r="AL23" i="69" s="1"/>
  <c r="Y23" i="69"/>
  <c r="V23" i="69"/>
  <c r="T23" i="69"/>
  <c r="AE23" i="69" s="1"/>
  <c r="AM22" i="69"/>
  <c r="AK22" i="69"/>
  <c r="AH22" i="69"/>
  <c r="AI22" i="69" s="1"/>
  <c r="AF22" i="69"/>
  <c r="AG22" i="69" s="1"/>
  <c r="AE22" i="69"/>
  <c r="AD22" i="69"/>
  <c r="Y22" i="69"/>
  <c r="V22" i="69"/>
  <c r="T22" i="69"/>
  <c r="AM21" i="69"/>
  <c r="AK21" i="69"/>
  <c r="AF21" i="69"/>
  <c r="AG21" i="69" s="1"/>
  <c r="Y21" i="69"/>
  <c r="V21" i="69"/>
  <c r="T21" i="69"/>
  <c r="AH21" i="69" s="1"/>
  <c r="AI21" i="69" s="1"/>
  <c r="AM20" i="69"/>
  <c r="AK20" i="69"/>
  <c r="AH20" i="69"/>
  <c r="AI20" i="69" s="1"/>
  <c r="AF20" i="69"/>
  <c r="AG20" i="69" s="1"/>
  <c r="AE20" i="69"/>
  <c r="Y20" i="69"/>
  <c r="V20" i="69"/>
  <c r="T20" i="69"/>
  <c r="AD20" i="69" s="1"/>
  <c r="AM19" i="69"/>
  <c r="AK19" i="69"/>
  <c r="AH19" i="69"/>
  <c r="AI19" i="69" s="1"/>
  <c r="AF19" i="69"/>
  <c r="AG19" i="69" s="1"/>
  <c r="Y19" i="69"/>
  <c r="V19" i="69"/>
  <c r="T19" i="69"/>
  <c r="AE19" i="69" s="1"/>
  <c r="AM18" i="69"/>
  <c r="AK18" i="69"/>
  <c r="AF18" i="69"/>
  <c r="AG18" i="69" s="1"/>
  <c r="AL18" i="69" s="1"/>
  <c r="AD18" i="69"/>
  <c r="Y18" i="69"/>
  <c r="V18" i="69"/>
  <c r="T18" i="69"/>
  <c r="AH18" i="69" s="1"/>
  <c r="AI18" i="69" s="1"/>
  <c r="AM17" i="69"/>
  <c r="AK17" i="69"/>
  <c r="AH17" i="69"/>
  <c r="AI17" i="69" s="1"/>
  <c r="AF17" i="69"/>
  <c r="AG17" i="69" s="1"/>
  <c r="AE17" i="69"/>
  <c r="AD17" i="69"/>
  <c r="Y17" i="69"/>
  <c r="V17" i="69"/>
  <c r="T17" i="69"/>
  <c r="AM16" i="69"/>
  <c r="AK16" i="69"/>
  <c r="AF16" i="69"/>
  <c r="AG16" i="69" s="1"/>
  <c r="Y16" i="69"/>
  <c r="V16" i="69"/>
  <c r="T16" i="69"/>
  <c r="AE16" i="69" s="1"/>
  <c r="AM15" i="69"/>
  <c r="AK15" i="69"/>
  <c r="AH15" i="69"/>
  <c r="AI15" i="69" s="1"/>
  <c r="AF15" i="69"/>
  <c r="AG15" i="69" s="1"/>
  <c r="Y15" i="69"/>
  <c r="V15" i="69"/>
  <c r="T15" i="69"/>
  <c r="AE15" i="69" s="1"/>
  <c r="AM14" i="69"/>
  <c r="AK14" i="69"/>
  <c r="AF14" i="69"/>
  <c r="AG14" i="69" s="1"/>
  <c r="Y14" i="69"/>
  <c r="V14" i="69"/>
  <c r="T14" i="69"/>
  <c r="AE14" i="69" s="1"/>
  <c r="AM13" i="69"/>
  <c r="AK13" i="69"/>
  <c r="AH13" i="69"/>
  <c r="AI13" i="69" s="1"/>
  <c r="AF13" i="69"/>
  <c r="AG13" i="69" s="1"/>
  <c r="AE13" i="69"/>
  <c r="AD13" i="69"/>
  <c r="Y13" i="69"/>
  <c r="V13" i="69"/>
  <c r="T13" i="69"/>
  <c r="AM12" i="69"/>
  <c r="AK12" i="69"/>
  <c r="AF12" i="69"/>
  <c r="AG12" i="69" s="1"/>
  <c r="AE12" i="69"/>
  <c r="Y12" i="69"/>
  <c r="V12" i="69"/>
  <c r="T12" i="69"/>
  <c r="AH12" i="69" s="1"/>
  <c r="AI12" i="69" s="1"/>
  <c r="A12" i="69"/>
  <c r="AM11" i="69"/>
  <c r="AK11" i="69"/>
  <c r="AH11" i="69"/>
  <c r="AI11" i="69" s="1"/>
  <c r="AF11" i="69"/>
  <c r="AG11" i="69" s="1"/>
  <c r="AE11" i="69"/>
  <c r="Y11" i="69"/>
  <c r="V11" i="69"/>
  <c r="T11" i="69"/>
  <c r="AD11" i="69" s="1"/>
  <c r="AM10" i="69"/>
  <c r="AK10" i="69"/>
  <c r="AI10" i="69"/>
  <c r="AH10" i="69"/>
  <c r="AF10" i="69"/>
  <c r="AG10" i="69" s="1"/>
  <c r="AE10" i="69"/>
  <c r="AD10" i="69"/>
  <c r="Y10" i="69"/>
  <c r="V10" i="69"/>
  <c r="T10" i="69"/>
  <c r="A10" i="69"/>
  <c r="W55" i="69" s="1"/>
  <c r="AM9" i="69"/>
  <c r="AK9" i="69"/>
  <c r="AG9" i="69"/>
  <c r="AF9" i="69"/>
  <c r="Y9" i="69"/>
  <c r="V9" i="69"/>
  <c r="T9" i="69"/>
  <c r="AE9" i="69" s="1"/>
  <c r="AM8" i="69"/>
  <c r="AK8" i="69"/>
  <c r="AI8" i="69"/>
  <c r="AH8" i="69"/>
  <c r="AF8" i="69"/>
  <c r="AG8" i="69" s="1"/>
  <c r="Y8" i="69"/>
  <c r="V8" i="69"/>
  <c r="T8" i="69"/>
  <c r="AD8" i="69" s="1"/>
  <c r="AN8" i="69" s="1"/>
  <c r="AM7" i="69"/>
  <c r="AK7" i="69"/>
  <c r="AI7" i="69"/>
  <c r="AH7" i="69"/>
  <c r="AF7" i="69"/>
  <c r="AG7" i="69" s="1"/>
  <c r="Y7" i="69"/>
  <c r="V7" i="69"/>
  <c r="T7" i="69"/>
  <c r="AD7" i="69" s="1"/>
  <c r="AN7" i="69" s="1"/>
  <c r="AM6" i="69"/>
  <c r="AK6" i="69"/>
  <c r="AG6" i="69"/>
  <c r="AF6" i="69"/>
  <c r="AD6" i="69"/>
  <c r="Y6" i="69"/>
  <c r="V6" i="69"/>
  <c r="T6" i="69"/>
  <c r="AH6" i="69" s="1"/>
  <c r="AI6" i="69" s="1"/>
  <c r="AJ6" i="69" s="1"/>
  <c r="A6" i="69"/>
  <c r="AK5" i="69"/>
  <c r="AF5" i="69"/>
  <c r="AG5" i="69" s="1"/>
  <c r="Y5" i="69"/>
  <c r="V5" i="69"/>
  <c r="T5" i="69"/>
  <c r="AM5" i="69" s="1"/>
  <c r="F1" i="69"/>
  <c r="AM91" i="22"/>
  <c r="AK91" i="22"/>
  <c r="AI91" i="22"/>
  <c r="AH91" i="22"/>
  <c r="AF91" i="22"/>
  <c r="AG91" i="22" s="1"/>
  <c r="AE91" i="22"/>
  <c r="AD91" i="22"/>
  <c r="Y91" i="22"/>
  <c r="V91" i="22"/>
  <c r="T91" i="22"/>
  <c r="AM90" i="22"/>
  <c r="AK90" i="22"/>
  <c r="AJ90" i="22"/>
  <c r="AH90" i="22"/>
  <c r="AI90" i="22" s="1"/>
  <c r="AF90" i="22"/>
  <c r="AG90" i="22" s="1"/>
  <c r="AE90" i="22"/>
  <c r="AD90" i="22"/>
  <c r="Y90" i="22"/>
  <c r="V90" i="22"/>
  <c r="T90" i="22"/>
  <c r="AM89" i="22"/>
  <c r="AK89" i="22"/>
  <c r="AH89" i="22"/>
  <c r="AI89" i="22" s="1"/>
  <c r="AG89" i="22"/>
  <c r="AJ89" i="22" s="1"/>
  <c r="AF89" i="22"/>
  <c r="AE89" i="22"/>
  <c r="AD89" i="22"/>
  <c r="Y89" i="22"/>
  <c r="V89" i="22"/>
  <c r="T89" i="22"/>
  <c r="AM88" i="22"/>
  <c r="AK88" i="22"/>
  <c r="AH88" i="22"/>
  <c r="AI88" i="22" s="1"/>
  <c r="AL88" i="22" s="1"/>
  <c r="AG88" i="22"/>
  <c r="AF88" i="22"/>
  <c r="AE88" i="22"/>
  <c r="AD88" i="22"/>
  <c r="Y88" i="22"/>
  <c r="V88" i="22"/>
  <c r="T88" i="22"/>
  <c r="AM87" i="22"/>
  <c r="AK87" i="22"/>
  <c r="AI87" i="22"/>
  <c r="AH87" i="22"/>
  <c r="AF87" i="22"/>
  <c r="AG87" i="22" s="1"/>
  <c r="AE87" i="22"/>
  <c r="AD87" i="22"/>
  <c r="Y87" i="22"/>
  <c r="V87" i="22"/>
  <c r="T87" i="22"/>
  <c r="AM86" i="22"/>
  <c r="AK86" i="22"/>
  <c r="AI86" i="22"/>
  <c r="AH86" i="22"/>
  <c r="AF86" i="22"/>
  <c r="AG86" i="22" s="1"/>
  <c r="AE86" i="22"/>
  <c r="AD86" i="22"/>
  <c r="Y86" i="22"/>
  <c r="V86" i="22"/>
  <c r="T86" i="22"/>
  <c r="AM85" i="22"/>
  <c r="AK85" i="22"/>
  <c r="AH85" i="22"/>
  <c r="AI85" i="22" s="1"/>
  <c r="AL85" i="22" s="1"/>
  <c r="AG85" i="22"/>
  <c r="AF85" i="22"/>
  <c r="AE85" i="22"/>
  <c r="AD85" i="22"/>
  <c r="Y85" i="22"/>
  <c r="V85" i="22"/>
  <c r="T85" i="22"/>
  <c r="AM84" i="22"/>
  <c r="AK84" i="22"/>
  <c r="AI84" i="22"/>
  <c r="AH84" i="22"/>
  <c r="AF84" i="22"/>
  <c r="AG84" i="22" s="1"/>
  <c r="AE84" i="22"/>
  <c r="AD84" i="22"/>
  <c r="Y84" i="22"/>
  <c r="V84" i="22"/>
  <c r="T84" i="22"/>
  <c r="AM83" i="22"/>
  <c r="AK83" i="22"/>
  <c r="AI83" i="22"/>
  <c r="AH83" i="22"/>
  <c r="AF83" i="22"/>
  <c r="AG83" i="22" s="1"/>
  <c r="AE83" i="22"/>
  <c r="AD83" i="22"/>
  <c r="Y83" i="22"/>
  <c r="V83" i="22"/>
  <c r="T83" i="22"/>
  <c r="AM82" i="22"/>
  <c r="AK82" i="22"/>
  <c r="AH82" i="22"/>
  <c r="AI82" i="22" s="1"/>
  <c r="AG82" i="22"/>
  <c r="AF82" i="22"/>
  <c r="AE82" i="22"/>
  <c r="AD82" i="22"/>
  <c r="Y82" i="22"/>
  <c r="V82" i="22"/>
  <c r="T82" i="22"/>
  <c r="AM81" i="22"/>
  <c r="AK81" i="22"/>
  <c r="AH81" i="22"/>
  <c r="AI81" i="22" s="1"/>
  <c r="AL81" i="22" s="1"/>
  <c r="AG81" i="22"/>
  <c r="AJ81" i="22" s="1"/>
  <c r="AF81" i="22"/>
  <c r="AE81" i="22"/>
  <c r="AD81" i="22"/>
  <c r="Y81" i="22"/>
  <c r="V81" i="22"/>
  <c r="T81" i="22"/>
  <c r="AM80" i="22"/>
  <c r="AK80" i="22"/>
  <c r="AI80" i="22"/>
  <c r="AH80" i="22"/>
  <c r="AF80" i="22"/>
  <c r="AG80" i="22" s="1"/>
  <c r="AE80" i="22"/>
  <c r="AD80" i="22"/>
  <c r="Y80" i="22"/>
  <c r="V80" i="22"/>
  <c r="T80" i="22"/>
  <c r="AM79" i="22"/>
  <c r="AK79" i="22"/>
  <c r="AJ79" i="22"/>
  <c r="AH79" i="22"/>
  <c r="AI79" i="22" s="1"/>
  <c r="AF79" i="22"/>
  <c r="AG79" i="22" s="1"/>
  <c r="AE79" i="22"/>
  <c r="AD79" i="22"/>
  <c r="Y79" i="22"/>
  <c r="V79" i="22"/>
  <c r="T79" i="22"/>
  <c r="AM78" i="22"/>
  <c r="AK78" i="22"/>
  <c r="AH78" i="22"/>
  <c r="AI78" i="22" s="1"/>
  <c r="AG78" i="22"/>
  <c r="AJ78" i="22" s="1"/>
  <c r="AF78" i="22"/>
  <c r="AE78" i="22"/>
  <c r="AD78" i="22"/>
  <c r="Y78" i="22"/>
  <c r="V78" i="22"/>
  <c r="T78" i="22"/>
  <c r="AM77" i="22"/>
  <c r="AK77" i="22"/>
  <c r="AI77" i="22"/>
  <c r="AH77" i="22"/>
  <c r="AF77" i="22"/>
  <c r="AG77" i="22" s="1"/>
  <c r="AE77" i="22"/>
  <c r="AD77" i="22"/>
  <c r="Y77" i="22"/>
  <c r="V77" i="22"/>
  <c r="T77" i="22"/>
  <c r="AM76" i="22"/>
  <c r="AK76" i="22"/>
  <c r="AI76" i="22"/>
  <c r="AH76" i="22"/>
  <c r="AF76" i="22"/>
  <c r="AG76" i="22" s="1"/>
  <c r="AE76" i="22"/>
  <c r="AD76" i="22"/>
  <c r="Y76" i="22"/>
  <c r="V76" i="22"/>
  <c r="T76" i="22"/>
  <c r="AM75" i="22"/>
  <c r="AK75" i="22"/>
  <c r="AH75" i="22"/>
  <c r="AI75" i="22" s="1"/>
  <c r="AG75" i="22"/>
  <c r="AF75" i="22"/>
  <c r="AE75" i="22"/>
  <c r="AD75" i="22"/>
  <c r="AN75" i="22" s="1"/>
  <c r="Y75" i="22"/>
  <c r="V75" i="22"/>
  <c r="T75" i="22"/>
  <c r="AM74" i="22"/>
  <c r="AK74" i="22"/>
  <c r="AH74" i="22"/>
  <c r="AI74" i="22" s="1"/>
  <c r="AL74" i="22" s="1"/>
  <c r="AG74" i="22"/>
  <c r="AF74" i="22"/>
  <c r="AE74" i="22"/>
  <c r="AD74" i="22"/>
  <c r="AN74" i="22" s="1"/>
  <c r="Y74" i="22"/>
  <c r="V74" i="22"/>
  <c r="T74" i="22"/>
  <c r="AM73" i="22"/>
  <c r="AK73" i="22"/>
  <c r="AI73" i="22"/>
  <c r="AH73" i="22"/>
  <c r="AF73" i="22"/>
  <c r="AG73" i="22" s="1"/>
  <c r="AE73" i="22"/>
  <c r="AD73" i="22"/>
  <c r="Y73" i="22"/>
  <c r="V73" i="22"/>
  <c r="T73" i="22"/>
  <c r="AM72" i="22"/>
  <c r="AK72" i="22"/>
  <c r="AI72" i="22"/>
  <c r="AH72" i="22"/>
  <c r="AF72" i="22"/>
  <c r="AG72" i="22" s="1"/>
  <c r="AE72" i="22"/>
  <c r="AD72" i="22"/>
  <c r="Y72" i="22"/>
  <c r="V72" i="22"/>
  <c r="T72" i="22"/>
  <c r="AM71" i="22"/>
  <c r="AK71" i="22"/>
  <c r="AH71" i="22"/>
  <c r="AI71" i="22" s="1"/>
  <c r="AG71" i="22"/>
  <c r="AF71" i="22"/>
  <c r="AE71" i="22"/>
  <c r="AD71" i="22"/>
  <c r="Y71" i="22"/>
  <c r="V71" i="22"/>
  <c r="T71" i="22"/>
  <c r="AM70" i="22"/>
  <c r="AK70" i="22"/>
  <c r="AH70" i="22"/>
  <c r="AI70" i="22" s="1"/>
  <c r="AF70" i="22"/>
  <c r="AG70" i="22" s="1"/>
  <c r="AE70" i="22"/>
  <c r="AD70" i="22"/>
  <c r="Y70" i="22"/>
  <c r="V70" i="22"/>
  <c r="T70" i="22"/>
  <c r="AM69" i="22"/>
  <c r="AK69" i="22"/>
  <c r="AH69" i="22"/>
  <c r="AI69" i="22" s="1"/>
  <c r="AF69" i="22"/>
  <c r="AG69" i="22" s="1"/>
  <c r="AL69" i="22" s="1"/>
  <c r="AE69" i="22"/>
  <c r="AD69" i="22"/>
  <c r="Y69" i="22"/>
  <c r="V69" i="22"/>
  <c r="T69" i="22"/>
  <c r="AM68" i="22"/>
  <c r="AK68" i="22"/>
  <c r="AH68" i="22"/>
  <c r="AI68" i="22" s="1"/>
  <c r="AG68" i="22"/>
  <c r="AF68" i="22"/>
  <c r="AE68" i="22"/>
  <c r="AD68" i="22"/>
  <c r="Y68" i="22"/>
  <c r="V68" i="22"/>
  <c r="T68" i="22"/>
  <c r="AM67" i="22"/>
  <c r="AL67" i="22"/>
  <c r="AK67" i="22"/>
  <c r="AH67" i="22"/>
  <c r="AI67" i="22" s="1"/>
  <c r="AG67" i="22"/>
  <c r="AJ67" i="22" s="1"/>
  <c r="AF67" i="22"/>
  <c r="AE67" i="22"/>
  <c r="AD67" i="22"/>
  <c r="Y67" i="22"/>
  <c r="V67" i="22"/>
  <c r="T67" i="22"/>
  <c r="AM66" i="22"/>
  <c r="AK66" i="22"/>
  <c r="AI66" i="22"/>
  <c r="AH66" i="22"/>
  <c r="AF66" i="22"/>
  <c r="AG66" i="22" s="1"/>
  <c r="AE66" i="22"/>
  <c r="AD66" i="22"/>
  <c r="Y66" i="22"/>
  <c r="V66" i="22"/>
  <c r="T66" i="22"/>
  <c r="AM65" i="22"/>
  <c r="AK65" i="22"/>
  <c r="AI65" i="22"/>
  <c r="AH65" i="22"/>
  <c r="AF65" i="22"/>
  <c r="AG65" i="22" s="1"/>
  <c r="AE65" i="22"/>
  <c r="AD65" i="22"/>
  <c r="Y65" i="22"/>
  <c r="V65" i="22"/>
  <c r="T65" i="22"/>
  <c r="AM64" i="22"/>
  <c r="AK64" i="22"/>
  <c r="AI64" i="22"/>
  <c r="AH64" i="22"/>
  <c r="AG64" i="22"/>
  <c r="AL64" i="22" s="1"/>
  <c r="AF64" i="22"/>
  <c r="AE64" i="22"/>
  <c r="AD64" i="22"/>
  <c r="AN64" i="22" s="1"/>
  <c r="Y64" i="22"/>
  <c r="V64" i="22"/>
  <c r="T64" i="22"/>
  <c r="AM63" i="22"/>
  <c r="AK63" i="22"/>
  <c r="AH63" i="22"/>
  <c r="AI63" i="22" s="1"/>
  <c r="AL63" i="22" s="1"/>
  <c r="AG63" i="22"/>
  <c r="AJ63" i="22" s="1"/>
  <c r="AF63" i="22"/>
  <c r="AE63" i="22"/>
  <c r="AD63" i="22"/>
  <c r="AN63" i="22" s="1"/>
  <c r="Y63" i="22"/>
  <c r="V63" i="22"/>
  <c r="T63" i="22"/>
  <c r="AM62" i="22"/>
  <c r="AK62" i="22"/>
  <c r="AI62" i="22"/>
  <c r="AH62" i="22"/>
  <c r="AF62" i="22"/>
  <c r="AG62" i="22" s="1"/>
  <c r="AE62" i="22"/>
  <c r="AD62" i="22"/>
  <c r="Y62" i="22"/>
  <c r="V62" i="22"/>
  <c r="T62" i="22"/>
  <c r="AM61" i="22"/>
  <c r="AK61" i="22"/>
  <c r="AH61" i="22"/>
  <c r="AI61" i="22" s="1"/>
  <c r="AG61" i="22"/>
  <c r="AF61" i="22"/>
  <c r="AE61" i="22"/>
  <c r="AD61" i="22"/>
  <c r="Y61" i="22"/>
  <c r="V61" i="22"/>
  <c r="T61" i="22"/>
  <c r="AM60" i="22"/>
  <c r="AK60" i="22"/>
  <c r="AH60" i="22"/>
  <c r="AI60" i="22" s="1"/>
  <c r="AF60" i="22"/>
  <c r="AG60" i="22" s="1"/>
  <c r="AE60" i="22"/>
  <c r="AD60" i="22"/>
  <c r="Y60" i="22"/>
  <c r="V60" i="22"/>
  <c r="T60" i="22"/>
  <c r="AM59" i="22"/>
  <c r="AK59" i="22"/>
  <c r="AI59" i="22"/>
  <c r="AH59" i="22"/>
  <c r="AF59" i="22"/>
  <c r="AG59" i="22" s="1"/>
  <c r="AE59" i="22"/>
  <c r="AD59" i="22"/>
  <c r="Y59" i="22"/>
  <c r="V59" i="22"/>
  <c r="T59" i="22"/>
  <c r="AM58" i="22"/>
  <c r="AK58" i="22"/>
  <c r="AJ58" i="22"/>
  <c r="AH58" i="22"/>
  <c r="AI58" i="22" s="1"/>
  <c r="AF58" i="22"/>
  <c r="AG58" i="22" s="1"/>
  <c r="AL58" i="22" s="1"/>
  <c r="AE58" i="22"/>
  <c r="AD58" i="22"/>
  <c r="Y58" i="22"/>
  <c r="V58" i="22"/>
  <c r="T58" i="22"/>
  <c r="AM57" i="22"/>
  <c r="AK57" i="22"/>
  <c r="AH57" i="22"/>
  <c r="AI57" i="22" s="1"/>
  <c r="AG57" i="22"/>
  <c r="AJ57" i="22" s="1"/>
  <c r="AF57" i="22"/>
  <c r="AE57" i="22"/>
  <c r="AD57" i="22"/>
  <c r="Y57" i="22"/>
  <c r="V57" i="22"/>
  <c r="T57" i="22"/>
  <c r="AM56" i="22"/>
  <c r="AL56" i="22"/>
  <c r="AK56" i="22"/>
  <c r="AH56" i="22"/>
  <c r="AI56" i="22" s="1"/>
  <c r="AG56" i="22"/>
  <c r="AJ56" i="22" s="1"/>
  <c r="AF56" i="22"/>
  <c r="AE56" i="22"/>
  <c r="AD56" i="22"/>
  <c r="AN56" i="22" s="1"/>
  <c r="Y56" i="22"/>
  <c r="V56" i="22"/>
  <c r="T56" i="22"/>
  <c r="AM55" i="22"/>
  <c r="AK55" i="22"/>
  <c r="AI55" i="22"/>
  <c r="AH55" i="22"/>
  <c r="AG55" i="22"/>
  <c r="AL55" i="22" s="1"/>
  <c r="AF55" i="22"/>
  <c r="AE55" i="22"/>
  <c r="AD55" i="22"/>
  <c r="Y55" i="22"/>
  <c r="V55" i="22"/>
  <c r="T55" i="22"/>
  <c r="AM54" i="22"/>
  <c r="AK54" i="22"/>
  <c r="AI54" i="22"/>
  <c r="AH54" i="22"/>
  <c r="AF54" i="22"/>
  <c r="AG54" i="22" s="1"/>
  <c r="AE54" i="22"/>
  <c r="AD54" i="22"/>
  <c r="Y54" i="22"/>
  <c r="V54" i="22"/>
  <c r="T54" i="22"/>
  <c r="AM53" i="22"/>
  <c r="AK53" i="22"/>
  <c r="AF53" i="22"/>
  <c r="AG53" i="22" s="1"/>
  <c r="AD53" i="22"/>
  <c r="Y53" i="22"/>
  <c r="V53" i="22"/>
  <c r="T53" i="22"/>
  <c r="AH53" i="22" s="1"/>
  <c r="AI53" i="22" s="1"/>
  <c r="AM52" i="22"/>
  <c r="AK52" i="22"/>
  <c r="AF52" i="22"/>
  <c r="AG52" i="22" s="1"/>
  <c r="Y52" i="22"/>
  <c r="V52" i="22"/>
  <c r="T52" i="22"/>
  <c r="AH52" i="22" s="1"/>
  <c r="AI52" i="22" s="1"/>
  <c r="AM51" i="22"/>
  <c r="AK51" i="22"/>
  <c r="AF51" i="22"/>
  <c r="AG51" i="22" s="1"/>
  <c r="AE51" i="22"/>
  <c r="Y51" i="22"/>
  <c r="V51" i="22"/>
  <c r="T51" i="22"/>
  <c r="AD51" i="22" s="1"/>
  <c r="AM50" i="22"/>
  <c r="AK50" i="22"/>
  <c r="AH50" i="22"/>
  <c r="AI50" i="22" s="1"/>
  <c r="AF50" i="22"/>
  <c r="AG50" i="22" s="1"/>
  <c r="AE50" i="22"/>
  <c r="Y50" i="22"/>
  <c r="V50" i="22"/>
  <c r="T50" i="22"/>
  <c r="AD50" i="22" s="1"/>
  <c r="AM49" i="22"/>
  <c r="AK49" i="22"/>
  <c r="AF49" i="22"/>
  <c r="AG49" i="22" s="1"/>
  <c r="AD49" i="22"/>
  <c r="Y49" i="22"/>
  <c r="V49" i="22"/>
  <c r="T49" i="22"/>
  <c r="AH49" i="22" s="1"/>
  <c r="AI49" i="22" s="1"/>
  <c r="AM48" i="22"/>
  <c r="AK48" i="22"/>
  <c r="AF48" i="22"/>
  <c r="AG48" i="22" s="1"/>
  <c r="Y48" i="22"/>
  <c r="V48" i="22"/>
  <c r="T48" i="22"/>
  <c r="AH48" i="22" s="1"/>
  <c r="AI48" i="22" s="1"/>
  <c r="AM47" i="22"/>
  <c r="AK47" i="22"/>
  <c r="AF47" i="22"/>
  <c r="AG47" i="22" s="1"/>
  <c r="AE47" i="22"/>
  <c r="Y47" i="22"/>
  <c r="V47" i="22"/>
  <c r="T47" i="22"/>
  <c r="AD47" i="22" s="1"/>
  <c r="AM46" i="22"/>
  <c r="AK46" i="22"/>
  <c r="AI46" i="22"/>
  <c r="AH46" i="22"/>
  <c r="AF46" i="22"/>
  <c r="AG46" i="22" s="1"/>
  <c r="AE46" i="22"/>
  <c r="Y46" i="22"/>
  <c r="V46" i="22"/>
  <c r="T46" i="22"/>
  <c r="AD46" i="22" s="1"/>
  <c r="AM45" i="22"/>
  <c r="AK45" i="22"/>
  <c r="AF45" i="22"/>
  <c r="AG45" i="22" s="1"/>
  <c r="AD45" i="22"/>
  <c r="Y45" i="22"/>
  <c r="V45" i="22"/>
  <c r="T45" i="22"/>
  <c r="AH45" i="22" s="1"/>
  <c r="AI45" i="22" s="1"/>
  <c r="AM44" i="22"/>
  <c r="AK44" i="22"/>
  <c r="AF44" i="22"/>
  <c r="AG44" i="22" s="1"/>
  <c r="Y44" i="22"/>
  <c r="V44" i="22"/>
  <c r="T44" i="22"/>
  <c r="AH44" i="22" s="1"/>
  <c r="AI44" i="22" s="1"/>
  <c r="AM43" i="22"/>
  <c r="AK43" i="22"/>
  <c r="AF43" i="22"/>
  <c r="AG43" i="22" s="1"/>
  <c r="AE43" i="22"/>
  <c r="Y43" i="22"/>
  <c r="V43" i="22"/>
  <c r="T43" i="22"/>
  <c r="AD43" i="22" s="1"/>
  <c r="AN43" i="22" s="1"/>
  <c r="AM42" i="22"/>
  <c r="AK42" i="22"/>
  <c r="AH42" i="22"/>
  <c r="AI42" i="22" s="1"/>
  <c r="AF42" i="22"/>
  <c r="AG42" i="22" s="1"/>
  <c r="AE42" i="22"/>
  <c r="Y42" i="22"/>
  <c r="V42" i="22"/>
  <c r="T42" i="22"/>
  <c r="AD42" i="22" s="1"/>
  <c r="AM41" i="22"/>
  <c r="AK41" i="22"/>
  <c r="AF41" i="22"/>
  <c r="AG41" i="22" s="1"/>
  <c r="AD41" i="22"/>
  <c r="Y41" i="22"/>
  <c r="V41" i="22"/>
  <c r="T41" i="22"/>
  <c r="AH41" i="22" s="1"/>
  <c r="AI41" i="22" s="1"/>
  <c r="AM40" i="22"/>
  <c r="AK40" i="22"/>
  <c r="AF40" i="22"/>
  <c r="AG40" i="22" s="1"/>
  <c r="Y40" i="22"/>
  <c r="V40" i="22"/>
  <c r="T40" i="22"/>
  <c r="AH40" i="22" s="1"/>
  <c r="AI40" i="22" s="1"/>
  <c r="AM39" i="22"/>
  <c r="AK39" i="22"/>
  <c r="AF39" i="22"/>
  <c r="AG39" i="22" s="1"/>
  <c r="AE39" i="22"/>
  <c r="Y39" i="22"/>
  <c r="V39" i="22"/>
  <c r="T39" i="22"/>
  <c r="AD39" i="22" s="1"/>
  <c r="AM38" i="22"/>
  <c r="AK38" i="22"/>
  <c r="AI38" i="22"/>
  <c r="AH38" i="22"/>
  <c r="AF38" i="22"/>
  <c r="AG38" i="22" s="1"/>
  <c r="AE38" i="22"/>
  <c r="Y38" i="22"/>
  <c r="V38" i="22"/>
  <c r="T38" i="22"/>
  <c r="AD38" i="22" s="1"/>
  <c r="AM37" i="22"/>
  <c r="AK37" i="22"/>
  <c r="AF37" i="22"/>
  <c r="AG37" i="22" s="1"/>
  <c r="Y37" i="22"/>
  <c r="V37" i="22"/>
  <c r="T37" i="22"/>
  <c r="AH37" i="22" s="1"/>
  <c r="AI37" i="22" s="1"/>
  <c r="AM36" i="22"/>
  <c r="AK36" i="22"/>
  <c r="AF36" i="22"/>
  <c r="AG36" i="22" s="1"/>
  <c r="Y36" i="22"/>
  <c r="V36" i="22"/>
  <c r="T36" i="22"/>
  <c r="AH36" i="22" s="1"/>
  <c r="AI36" i="22" s="1"/>
  <c r="AM35" i="22"/>
  <c r="AK35" i="22"/>
  <c r="AF35" i="22"/>
  <c r="AG35" i="22" s="1"/>
  <c r="AE35" i="22"/>
  <c r="Y35" i="22"/>
  <c r="V35" i="22"/>
  <c r="T35" i="22"/>
  <c r="AD35" i="22" s="1"/>
  <c r="AM34" i="22"/>
  <c r="AK34" i="22"/>
  <c r="AI34" i="22"/>
  <c r="AH34" i="22"/>
  <c r="AF34" i="22"/>
  <c r="AG34" i="22" s="1"/>
  <c r="AE34" i="22"/>
  <c r="Y34" i="22"/>
  <c r="V34" i="22"/>
  <c r="T34" i="22"/>
  <c r="AD34" i="22" s="1"/>
  <c r="AM33" i="22"/>
  <c r="AK33" i="22"/>
  <c r="AF33" i="22"/>
  <c r="AG33" i="22" s="1"/>
  <c r="Y33" i="22"/>
  <c r="V33" i="22"/>
  <c r="T33" i="22"/>
  <c r="AH33" i="22" s="1"/>
  <c r="AI33" i="22" s="1"/>
  <c r="AM32" i="22"/>
  <c r="AK32" i="22"/>
  <c r="AF32" i="22"/>
  <c r="AG32" i="22" s="1"/>
  <c r="Y32" i="22"/>
  <c r="V32" i="22"/>
  <c r="T32" i="22"/>
  <c r="AH32" i="22" s="1"/>
  <c r="AI32" i="22" s="1"/>
  <c r="AM31" i="22"/>
  <c r="AK31" i="22"/>
  <c r="AF31" i="22"/>
  <c r="AG31" i="22" s="1"/>
  <c r="AE31" i="22"/>
  <c r="Y31" i="22"/>
  <c r="V31" i="22"/>
  <c r="T31" i="22"/>
  <c r="AD31" i="22" s="1"/>
  <c r="AM30" i="22"/>
  <c r="AK30" i="22"/>
  <c r="AH30" i="22"/>
  <c r="AI30" i="22" s="1"/>
  <c r="AF30" i="22"/>
  <c r="AG30" i="22" s="1"/>
  <c r="AE30" i="22"/>
  <c r="Y30" i="22"/>
  <c r="V30" i="22"/>
  <c r="T30" i="22"/>
  <c r="AD30" i="22" s="1"/>
  <c r="AM29" i="22"/>
  <c r="AK29" i="22"/>
  <c r="AF29" i="22"/>
  <c r="AG29" i="22" s="1"/>
  <c r="Y29" i="22"/>
  <c r="V29" i="22"/>
  <c r="T29" i="22"/>
  <c r="AH29" i="22" s="1"/>
  <c r="AI29" i="22" s="1"/>
  <c r="AM28" i="22"/>
  <c r="AK28" i="22"/>
  <c r="AF28" i="22"/>
  <c r="AG28" i="22" s="1"/>
  <c r="Y28" i="22"/>
  <c r="V28" i="22"/>
  <c r="T28" i="22"/>
  <c r="AH28" i="22" s="1"/>
  <c r="AI28" i="22" s="1"/>
  <c r="AM27" i="22"/>
  <c r="AK27" i="22"/>
  <c r="AF27" i="22"/>
  <c r="AG27" i="22" s="1"/>
  <c r="AE27" i="22"/>
  <c r="Y27" i="22"/>
  <c r="V27" i="22"/>
  <c r="T27" i="22"/>
  <c r="AD27" i="22" s="1"/>
  <c r="AM26" i="22"/>
  <c r="AK26" i="22"/>
  <c r="AI26" i="22"/>
  <c r="AH26" i="22"/>
  <c r="AF26" i="22"/>
  <c r="AG26" i="22" s="1"/>
  <c r="AE26" i="22"/>
  <c r="Y26" i="22"/>
  <c r="V26" i="22"/>
  <c r="T26" i="22"/>
  <c r="AD26" i="22" s="1"/>
  <c r="AN26" i="22" s="1"/>
  <c r="AM25" i="22"/>
  <c r="AK25" i="22"/>
  <c r="AF25" i="22"/>
  <c r="AG25" i="22" s="1"/>
  <c r="Y25" i="22"/>
  <c r="V25" i="22"/>
  <c r="T25" i="22"/>
  <c r="AH25" i="22" s="1"/>
  <c r="AI25" i="22" s="1"/>
  <c r="AM24" i="22"/>
  <c r="AK24" i="22"/>
  <c r="AF24" i="22"/>
  <c r="AG24" i="22" s="1"/>
  <c r="Y24" i="22"/>
  <c r="V24" i="22"/>
  <c r="T24" i="22"/>
  <c r="AH24" i="22" s="1"/>
  <c r="AI24" i="22" s="1"/>
  <c r="AM23" i="22"/>
  <c r="AK23" i="22"/>
  <c r="AF23" i="22"/>
  <c r="AG23" i="22" s="1"/>
  <c r="AE23" i="22"/>
  <c r="Y23" i="22"/>
  <c r="V23" i="22"/>
  <c r="T23" i="22"/>
  <c r="AD23" i="22" s="1"/>
  <c r="AM22" i="22"/>
  <c r="AK22" i="22"/>
  <c r="AI22" i="22"/>
  <c r="AH22" i="22"/>
  <c r="AF22" i="22"/>
  <c r="AG22" i="22" s="1"/>
  <c r="AE22" i="22"/>
  <c r="Y22" i="22"/>
  <c r="V22" i="22"/>
  <c r="T22" i="22"/>
  <c r="AD22" i="22" s="1"/>
  <c r="AM21" i="22"/>
  <c r="AK21" i="22"/>
  <c r="AF21" i="22"/>
  <c r="AG21" i="22" s="1"/>
  <c r="Y21" i="22"/>
  <c r="V21" i="22"/>
  <c r="T21" i="22"/>
  <c r="AH21" i="22" s="1"/>
  <c r="AI21" i="22" s="1"/>
  <c r="AM20" i="22"/>
  <c r="AK20" i="22"/>
  <c r="AF20" i="22"/>
  <c r="AG20" i="22" s="1"/>
  <c r="Y20" i="22"/>
  <c r="V20" i="22"/>
  <c r="T20" i="22"/>
  <c r="AM19" i="22"/>
  <c r="AK19" i="22"/>
  <c r="AF19" i="22"/>
  <c r="AG19" i="22" s="1"/>
  <c r="AE19" i="22"/>
  <c r="Y19" i="22"/>
  <c r="V19" i="22"/>
  <c r="T19" i="22"/>
  <c r="AD19" i="22" s="1"/>
  <c r="AM18" i="22"/>
  <c r="AK18" i="22"/>
  <c r="AH18" i="22"/>
  <c r="AI18" i="22" s="1"/>
  <c r="AF18" i="22"/>
  <c r="AG18" i="22" s="1"/>
  <c r="AE18" i="22"/>
  <c r="Y18" i="22"/>
  <c r="V18" i="22"/>
  <c r="T18" i="22"/>
  <c r="AD18" i="22" s="1"/>
  <c r="AM17" i="22"/>
  <c r="AK17" i="22"/>
  <c r="AF17" i="22"/>
  <c r="AG17" i="22" s="1"/>
  <c r="Y17" i="22"/>
  <c r="V17" i="22"/>
  <c r="T17" i="22"/>
  <c r="AH17" i="22" s="1"/>
  <c r="AI17" i="22" s="1"/>
  <c r="AM16" i="22"/>
  <c r="AK16" i="22"/>
  <c r="AF16" i="22"/>
  <c r="AG16" i="22" s="1"/>
  <c r="Y16" i="22"/>
  <c r="V16" i="22"/>
  <c r="T16" i="22"/>
  <c r="AM15" i="22"/>
  <c r="AK15" i="22"/>
  <c r="AF15" i="22"/>
  <c r="AG15" i="22" s="1"/>
  <c r="Y15" i="22"/>
  <c r="V15" i="22"/>
  <c r="T15" i="22"/>
  <c r="AE15" i="22" s="1"/>
  <c r="AM14" i="22"/>
  <c r="AK14" i="22"/>
  <c r="AF14" i="22"/>
  <c r="AG14" i="22" s="1"/>
  <c r="AD14" i="22"/>
  <c r="Y14" i="22"/>
  <c r="V14" i="22"/>
  <c r="T14" i="22"/>
  <c r="AH14" i="22" s="1"/>
  <c r="AI14" i="22" s="1"/>
  <c r="AM13" i="22"/>
  <c r="AK13" i="22"/>
  <c r="AH13" i="22"/>
  <c r="AI13" i="22" s="1"/>
  <c r="AF13" i="22"/>
  <c r="AG13" i="22" s="1"/>
  <c r="AE13" i="22"/>
  <c r="AD13" i="22"/>
  <c r="Y13" i="22"/>
  <c r="V13" i="22"/>
  <c r="T13" i="22"/>
  <c r="AM12" i="22"/>
  <c r="AK12" i="22"/>
  <c r="AH12" i="22"/>
  <c r="AI12" i="22" s="1"/>
  <c r="AF12" i="22"/>
  <c r="AG12" i="22" s="1"/>
  <c r="AE12" i="22"/>
  <c r="AD12" i="22"/>
  <c r="Y12" i="22"/>
  <c r="V12" i="22"/>
  <c r="T12" i="22"/>
  <c r="A12" i="22"/>
  <c r="AM11" i="22"/>
  <c r="AK11" i="22"/>
  <c r="AI11" i="22"/>
  <c r="AH11" i="22"/>
  <c r="AF11" i="22"/>
  <c r="AG11" i="22" s="1"/>
  <c r="AE11" i="22"/>
  <c r="Y11" i="22"/>
  <c r="V11" i="22"/>
  <c r="T11" i="22"/>
  <c r="AD11" i="22" s="1"/>
  <c r="AM10" i="22"/>
  <c r="AK10" i="22"/>
  <c r="AF10" i="22"/>
  <c r="AG10" i="22" s="1"/>
  <c r="Y10" i="22"/>
  <c r="V10" i="22"/>
  <c r="T10" i="22"/>
  <c r="AH10" i="22" s="1"/>
  <c r="AI10" i="22" s="1"/>
  <c r="A10" i="22"/>
  <c r="W88" i="22" s="1"/>
  <c r="AM9" i="22"/>
  <c r="AK9" i="22"/>
  <c r="AH9" i="22"/>
  <c r="AI9" i="22" s="1"/>
  <c r="AF9" i="22"/>
  <c r="AG9" i="22" s="1"/>
  <c r="AE9" i="22"/>
  <c r="AD9" i="22"/>
  <c r="Y9" i="22"/>
  <c r="V9" i="22"/>
  <c r="T9" i="22"/>
  <c r="AM8" i="22"/>
  <c r="AK8" i="22"/>
  <c r="AF8" i="22"/>
  <c r="AG8" i="22" s="1"/>
  <c r="Y8" i="22"/>
  <c r="V8" i="22"/>
  <c r="T8" i="22"/>
  <c r="AD8" i="22" s="1"/>
  <c r="AN8" i="22" s="1"/>
  <c r="AM7" i="22"/>
  <c r="AK7" i="22"/>
  <c r="AF7" i="22"/>
  <c r="AG7" i="22" s="1"/>
  <c r="Y7" i="22"/>
  <c r="V7" i="22"/>
  <c r="T7" i="22"/>
  <c r="AH7" i="22" s="1"/>
  <c r="AI7" i="22" s="1"/>
  <c r="AM6" i="22"/>
  <c r="AK6" i="22"/>
  <c r="AH6" i="22"/>
  <c r="AI6" i="22" s="1"/>
  <c r="AF6" i="22"/>
  <c r="AG6" i="22" s="1"/>
  <c r="AD6" i="22"/>
  <c r="AN6" i="22" s="1"/>
  <c r="Y6" i="22"/>
  <c r="V6" i="22"/>
  <c r="T6" i="22"/>
  <c r="A6" i="22"/>
  <c r="AM5" i="22"/>
  <c r="S25" i="68" s="1"/>
  <c r="AK5" i="22"/>
  <c r="AF5" i="22"/>
  <c r="AG5" i="22" s="1"/>
  <c r="Y5" i="22"/>
  <c r="V5" i="22"/>
  <c r="T5" i="22"/>
  <c r="AH5" i="22" s="1"/>
  <c r="AI5" i="22" s="1"/>
  <c r="F1" i="22"/>
  <c r="AM24" i="21"/>
  <c r="AK24" i="21"/>
  <c r="AH24" i="21"/>
  <c r="AI24" i="21" s="1"/>
  <c r="AG24" i="21"/>
  <c r="AF24" i="21"/>
  <c r="AE24" i="21"/>
  <c r="AD24" i="21"/>
  <c r="Y24" i="21"/>
  <c r="V24" i="21"/>
  <c r="T24" i="21"/>
  <c r="AM23" i="21"/>
  <c r="AK23" i="21"/>
  <c r="AI23" i="21"/>
  <c r="AH23" i="21"/>
  <c r="AF23" i="21"/>
  <c r="AG23" i="21" s="1"/>
  <c r="AE23" i="21"/>
  <c r="AD23" i="21"/>
  <c r="Y23" i="21"/>
  <c r="V23" i="21"/>
  <c r="T23" i="21"/>
  <c r="AM22" i="21"/>
  <c r="AK22" i="21"/>
  <c r="AI22" i="21"/>
  <c r="AH22" i="21"/>
  <c r="AF22" i="21"/>
  <c r="AG22" i="21" s="1"/>
  <c r="AL22" i="21" s="1"/>
  <c r="AE22" i="21"/>
  <c r="AD22" i="21"/>
  <c r="Y22" i="21"/>
  <c r="V22" i="21"/>
  <c r="T22" i="21"/>
  <c r="AM21" i="21"/>
  <c r="AK21" i="21"/>
  <c r="AH21" i="21"/>
  <c r="AI21" i="21" s="1"/>
  <c r="AG21" i="21"/>
  <c r="AF21" i="21"/>
  <c r="AE21" i="21"/>
  <c r="AD21" i="21"/>
  <c r="Y21" i="21"/>
  <c r="V21" i="21"/>
  <c r="T21" i="21"/>
  <c r="AM20" i="21"/>
  <c r="AL20" i="21"/>
  <c r="AK20" i="21"/>
  <c r="AH20" i="21"/>
  <c r="AI20" i="21" s="1"/>
  <c r="AG20" i="21"/>
  <c r="AJ20" i="21" s="1"/>
  <c r="AF20" i="21"/>
  <c r="AE20" i="21"/>
  <c r="AD20" i="21"/>
  <c r="Y20" i="21"/>
  <c r="V20" i="21"/>
  <c r="T20" i="21"/>
  <c r="AM19" i="21"/>
  <c r="AK19" i="21"/>
  <c r="AI19" i="21"/>
  <c r="AH19" i="21"/>
  <c r="AF19" i="21"/>
  <c r="AG19" i="21" s="1"/>
  <c r="AE19" i="21"/>
  <c r="AD19" i="21"/>
  <c r="Y19" i="21"/>
  <c r="V19" i="21"/>
  <c r="T19" i="21"/>
  <c r="AM18" i="21"/>
  <c r="AK18" i="21"/>
  <c r="AI18" i="21"/>
  <c r="AH18" i="21"/>
  <c r="AF18" i="21"/>
  <c r="AG18" i="21" s="1"/>
  <c r="AE18" i="21"/>
  <c r="AD18" i="21"/>
  <c r="Y18" i="21"/>
  <c r="V18" i="21"/>
  <c r="T18" i="21"/>
  <c r="AM17" i="21"/>
  <c r="AK17" i="21"/>
  <c r="AH17" i="21"/>
  <c r="AI17" i="21" s="1"/>
  <c r="AG17" i="21"/>
  <c r="AF17" i="21"/>
  <c r="AE17" i="21"/>
  <c r="AD17" i="21"/>
  <c r="Y17" i="21"/>
  <c r="V17" i="21"/>
  <c r="T17" i="21"/>
  <c r="AM16" i="21"/>
  <c r="AK16" i="21"/>
  <c r="AI16" i="21"/>
  <c r="AH16" i="21"/>
  <c r="AF16" i="21"/>
  <c r="AG16" i="21" s="1"/>
  <c r="AE16" i="21"/>
  <c r="AD16" i="21"/>
  <c r="Y16" i="21"/>
  <c r="V16" i="21"/>
  <c r="T16" i="21"/>
  <c r="AM15" i="21"/>
  <c r="AK15" i="21"/>
  <c r="AI15" i="21"/>
  <c r="AH15" i="21"/>
  <c r="AF15" i="21"/>
  <c r="AG15" i="21" s="1"/>
  <c r="AE15" i="21"/>
  <c r="AD15" i="21"/>
  <c r="Y15" i="21"/>
  <c r="W15" i="21"/>
  <c r="V15" i="21"/>
  <c r="T15" i="21"/>
  <c r="AM14" i="21"/>
  <c r="AK14" i="21"/>
  <c r="AH14" i="21"/>
  <c r="AI14" i="21" s="1"/>
  <c r="AF14" i="21"/>
  <c r="AG14" i="21" s="1"/>
  <c r="AE14" i="21"/>
  <c r="AD14" i="21"/>
  <c r="Y14" i="21"/>
  <c r="V14" i="21"/>
  <c r="T14" i="21"/>
  <c r="AM13" i="21"/>
  <c r="AK13" i="21"/>
  <c r="AI13" i="21"/>
  <c r="AH13" i="21"/>
  <c r="AF13" i="21"/>
  <c r="AG13" i="21" s="1"/>
  <c r="AE13" i="21"/>
  <c r="AD13" i="21"/>
  <c r="Y13" i="21"/>
  <c r="V13" i="21"/>
  <c r="T13" i="21"/>
  <c r="AM12" i="21"/>
  <c r="AK12" i="21"/>
  <c r="AH12" i="21"/>
  <c r="AI12" i="21" s="1"/>
  <c r="AF12" i="21"/>
  <c r="AG12" i="21" s="1"/>
  <c r="AL12" i="21" s="1"/>
  <c r="AE12" i="21"/>
  <c r="AD12" i="21"/>
  <c r="Y12" i="21"/>
  <c r="V12" i="21"/>
  <c r="T12" i="21"/>
  <c r="A12" i="21"/>
  <c r="J21" i="68" s="1"/>
  <c r="AM11" i="21"/>
  <c r="AL11" i="21"/>
  <c r="AK11" i="21"/>
  <c r="AH11" i="21"/>
  <c r="AI11" i="21" s="1"/>
  <c r="AF11" i="21"/>
  <c r="AG11" i="21" s="1"/>
  <c r="AJ11" i="21" s="1"/>
  <c r="AE11" i="21"/>
  <c r="AD11" i="21"/>
  <c r="Y11" i="21"/>
  <c r="V11" i="21"/>
  <c r="T11" i="21"/>
  <c r="AM10" i="21"/>
  <c r="AK10" i="21"/>
  <c r="AF10" i="21"/>
  <c r="AG10" i="21" s="1"/>
  <c r="AE10" i="21"/>
  <c r="Y10" i="21"/>
  <c r="V10" i="21"/>
  <c r="T10" i="21"/>
  <c r="AD10" i="21" s="1"/>
  <c r="A10" i="21"/>
  <c r="U22" i="21" s="1"/>
  <c r="AM9" i="21"/>
  <c r="AK9" i="21"/>
  <c r="AF9" i="21"/>
  <c r="AG9" i="21" s="1"/>
  <c r="Y9" i="21"/>
  <c r="V9" i="21"/>
  <c r="T9" i="21"/>
  <c r="AH9" i="21" s="1"/>
  <c r="AI9" i="21" s="1"/>
  <c r="AM8" i="21"/>
  <c r="AK8" i="21"/>
  <c r="AF8" i="21"/>
  <c r="AG8" i="21" s="1"/>
  <c r="Y8" i="21"/>
  <c r="V8" i="21"/>
  <c r="T8" i="21"/>
  <c r="AH8" i="21" s="1"/>
  <c r="AI8" i="21" s="1"/>
  <c r="AM7" i="21"/>
  <c r="AK7" i="21"/>
  <c r="AF7" i="21"/>
  <c r="AG7" i="21" s="1"/>
  <c r="Y7" i="21"/>
  <c r="V7" i="21"/>
  <c r="T7" i="21"/>
  <c r="AM6" i="21"/>
  <c r="AK6" i="21"/>
  <c r="AH6" i="21"/>
  <c r="AI6" i="21" s="1"/>
  <c r="AF6" i="21"/>
  <c r="AG6" i="21" s="1"/>
  <c r="AD6" i="21"/>
  <c r="AN6" i="21" s="1"/>
  <c r="Y6" i="21"/>
  <c r="W6" i="21"/>
  <c r="V6" i="21"/>
  <c r="T6" i="21"/>
  <c r="A6" i="21"/>
  <c r="AM5" i="21"/>
  <c r="AK5" i="21"/>
  <c r="AH5" i="21"/>
  <c r="AI5" i="21" s="1"/>
  <c r="AF5" i="21"/>
  <c r="AG5" i="21" s="1"/>
  <c r="AD5" i="21"/>
  <c r="Y5" i="21"/>
  <c r="A14" i="21" s="1"/>
  <c r="K21" i="68" s="1"/>
  <c r="V5" i="21"/>
  <c r="T5" i="21"/>
  <c r="F1" i="21"/>
  <c r="AM80" i="20"/>
  <c r="AK80" i="20"/>
  <c r="AH80" i="20"/>
  <c r="AI80" i="20" s="1"/>
  <c r="AF80" i="20"/>
  <c r="AG80" i="20" s="1"/>
  <c r="Y80" i="20"/>
  <c r="V80" i="20"/>
  <c r="T80" i="20"/>
  <c r="AE80" i="20" s="1"/>
  <c r="AM79" i="20"/>
  <c r="AK79" i="20"/>
  <c r="AH79" i="20"/>
  <c r="AI79" i="20" s="1"/>
  <c r="AF79" i="20"/>
  <c r="AG79" i="20" s="1"/>
  <c r="AE79" i="20"/>
  <c r="AD79" i="20"/>
  <c r="Y79" i="20"/>
  <c r="V79" i="20"/>
  <c r="T79" i="20"/>
  <c r="AM78" i="20"/>
  <c r="AK78" i="20"/>
  <c r="AH78" i="20"/>
  <c r="AI78" i="20" s="1"/>
  <c r="AF78" i="20"/>
  <c r="AG78" i="20" s="1"/>
  <c r="AE78" i="20"/>
  <c r="AD78" i="20"/>
  <c r="Y78" i="20"/>
  <c r="V78" i="20"/>
  <c r="T78" i="20"/>
  <c r="AM77" i="20"/>
  <c r="AK77" i="20"/>
  <c r="AH77" i="20"/>
  <c r="AI77" i="20" s="1"/>
  <c r="AF77" i="20"/>
  <c r="AG77" i="20" s="1"/>
  <c r="AJ77" i="20" s="1"/>
  <c r="AE77" i="20"/>
  <c r="AD77" i="20"/>
  <c r="Y77" i="20"/>
  <c r="V77" i="20"/>
  <c r="T77" i="20"/>
  <c r="AK76" i="20"/>
  <c r="AH76" i="20"/>
  <c r="AI76" i="20" s="1"/>
  <c r="AF76" i="20"/>
  <c r="AG76" i="20" s="1"/>
  <c r="AE76" i="20"/>
  <c r="AD76" i="20"/>
  <c r="Y76" i="20"/>
  <c r="V76" i="20"/>
  <c r="T76" i="20"/>
  <c r="AM76" i="20" s="1"/>
  <c r="AK75" i="20"/>
  <c r="AF75" i="20"/>
  <c r="AG75" i="20" s="1"/>
  <c r="AD75" i="20"/>
  <c r="Y75" i="20"/>
  <c r="V75" i="20"/>
  <c r="T75" i="20"/>
  <c r="AM75" i="20" s="1"/>
  <c r="AK74" i="20"/>
  <c r="AF74" i="20"/>
  <c r="AG74" i="20" s="1"/>
  <c r="Y74" i="20"/>
  <c r="V74" i="20"/>
  <c r="T74" i="20"/>
  <c r="AM74" i="20" s="1"/>
  <c r="AM73" i="20"/>
  <c r="AK73" i="20"/>
  <c r="AF73" i="20"/>
  <c r="AG73" i="20" s="1"/>
  <c r="AD73" i="20"/>
  <c r="Y73" i="20"/>
  <c r="V73" i="20"/>
  <c r="T73" i="20"/>
  <c r="AH73" i="20" s="1"/>
  <c r="AI73" i="20" s="1"/>
  <c r="AK72" i="20"/>
  <c r="AF72" i="20"/>
  <c r="AG72" i="20" s="1"/>
  <c r="Y72" i="20"/>
  <c r="V72" i="20"/>
  <c r="T72" i="20"/>
  <c r="AH72" i="20" s="1"/>
  <c r="AI72" i="20" s="1"/>
  <c r="AM71" i="20"/>
  <c r="AK71" i="20"/>
  <c r="AH71" i="20"/>
  <c r="AI71" i="20" s="1"/>
  <c r="AF71" i="20"/>
  <c r="AG71" i="20" s="1"/>
  <c r="AE71" i="20"/>
  <c r="Y71" i="20"/>
  <c r="V71" i="20"/>
  <c r="T71" i="20"/>
  <c r="AD71" i="20" s="1"/>
  <c r="AM70" i="20"/>
  <c r="AK70" i="20"/>
  <c r="AH70" i="20"/>
  <c r="AI70" i="20" s="1"/>
  <c r="AF70" i="20"/>
  <c r="AG70" i="20" s="1"/>
  <c r="AE70" i="20"/>
  <c r="AD70" i="20"/>
  <c r="Y70" i="20"/>
  <c r="V70" i="20"/>
  <c r="T70" i="20"/>
  <c r="AK69" i="20"/>
  <c r="AH69" i="20"/>
  <c r="AI69" i="20" s="1"/>
  <c r="AF69" i="20"/>
  <c r="AG69" i="20" s="1"/>
  <c r="AD69" i="20"/>
  <c r="Y69" i="20"/>
  <c r="V69" i="20"/>
  <c r="T69" i="20"/>
  <c r="AM69" i="20" s="1"/>
  <c r="AK68" i="20"/>
  <c r="AF68" i="20"/>
  <c r="AG68" i="20" s="1"/>
  <c r="AE68" i="20"/>
  <c r="AD68" i="20"/>
  <c r="Y68" i="20"/>
  <c r="V68" i="20"/>
  <c r="T68" i="20"/>
  <c r="AM68" i="20" s="1"/>
  <c r="AM67" i="20"/>
  <c r="AK67" i="20"/>
  <c r="AF67" i="20"/>
  <c r="AG67" i="20" s="1"/>
  <c r="AD67" i="20"/>
  <c r="Y67" i="20"/>
  <c r="V67" i="20"/>
  <c r="T67" i="20"/>
  <c r="AH67" i="20" s="1"/>
  <c r="AI67" i="20" s="1"/>
  <c r="AM66" i="20"/>
  <c r="AK66" i="20"/>
  <c r="AF66" i="20"/>
  <c r="AG66" i="20" s="1"/>
  <c r="Y66" i="20"/>
  <c r="V66" i="20"/>
  <c r="T66" i="20"/>
  <c r="AH66" i="20" s="1"/>
  <c r="AI66" i="20" s="1"/>
  <c r="AK65" i="20"/>
  <c r="AF65" i="20"/>
  <c r="AG65" i="20" s="1"/>
  <c r="Y65" i="20"/>
  <c r="V65" i="20"/>
  <c r="T65" i="20"/>
  <c r="AH65" i="20" s="1"/>
  <c r="AI65" i="20" s="1"/>
  <c r="AM64" i="20"/>
  <c r="AK64" i="20"/>
  <c r="AI64" i="20"/>
  <c r="AH64" i="20"/>
  <c r="AF64" i="20"/>
  <c r="AG64" i="20" s="1"/>
  <c r="AE64" i="20"/>
  <c r="Y64" i="20"/>
  <c r="V64" i="20"/>
  <c r="T64" i="20"/>
  <c r="AD64" i="20" s="1"/>
  <c r="AM63" i="20"/>
  <c r="AK63" i="20"/>
  <c r="AI63" i="20"/>
  <c r="AH63" i="20"/>
  <c r="AF63" i="20"/>
  <c r="AG63" i="20" s="1"/>
  <c r="AE63" i="20"/>
  <c r="AD63" i="20"/>
  <c r="Y63" i="20"/>
  <c r="V63" i="20"/>
  <c r="T63" i="20"/>
  <c r="AM62" i="20"/>
  <c r="AK62" i="20"/>
  <c r="AI62" i="20"/>
  <c r="AH62" i="20"/>
  <c r="AF62" i="20"/>
  <c r="AG62" i="20" s="1"/>
  <c r="AE62" i="20"/>
  <c r="AD62" i="20"/>
  <c r="Y62" i="20"/>
  <c r="V62" i="20"/>
  <c r="T62" i="20"/>
  <c r="AK61" i="20"/>
  <c r="AH61" i="20"/>
  <c r="AI61" i="20" s="1"/>
  <c r="AF61" i="20"/>
  <c r="AG61" i="20" s="1"/>
  <c r="AD61" i="20"/>
  <c r="Y61" i="20"/>
  <c r="V61" i="20"/>
  <c r="T61" i="20"/>
  <c r="AM61" i="20" s="1"/>
  <c r="AK60" i="20"/>
  <c r="AF60" i="20"/>
  <c r="AG60" i="20" s="1"/>
  <c r="AE60" i="20"/>
  <c r="AD60" i="20"/>
  <c r="Y60" i="20"/>
  <c r="V60" i="20"/>
  <c r="T60" i="20"/>
  <c r="AM60" i="20" s="1"/>
  <c r="AM59" i="20"/>
  <c r="AK59" i="20"/>
  <c r="AF59" i="20"/>
  <c r="AG59" i="20" s="1"/>
  <c r="AD59" i="20"/>
  <c r="Y59" i="20"/>
  <c r="V59" i="20"/>
  <c r="T59" i="20"/>
  <c r="AH59" i="20" s="1"/>
  <c r="AI59" i="20" s="1"/>
  <c r="AK58" i="20"/>
  <c r="AF58" i="20"/>
  <c r="AG58" i="20" s="1"/>
  <c r="Y58" i="20"/>
  <c r="V58" i="20"/>
  <c r="T58" i="20"/>
  <c r="AH58" i="20" s="1"/>
  <c r="AI58" i="20" s="1"/>
  <c r="AM57" i="20"/>
  <c r="AK57" i="20"/>
  <c r="AF57" i="20"/>
  <c r="AG57" i="20" s="1"/>
  <c r="Y57" i="20"/>
  <c r="V57" i="20"/>
  <c r="T57" i="20"/>
  <c r="AH57" i="20" s="1"/>
  <c r="AI57" i="20" s="1"/>
  <c r="AK56" i="20"/>
  <c r="AF56" i="20"/>
  <c r="AG56" i="20" s="1"/>
  <c r="Y56" i="20"/>
  <c r="V56" i="20"/>
  <c r="T56" i="20"/>
  <c r="AH56" i="20" s="1"/>
  <c r="AI56" i="20" s="1"/>
  <c r="AM55" i="20"/>
  <c r="AK55" i="20"/>
  <c r="AF55" i="20"/>
  <c r="AG55" i="20" s="1"/>
  <c r="AE55" i="20"/>
  <c r="Y55" i="20"/>
  <c r="V55" i="20"/>
  <c r="T55" i="20"/>
  <c r="AH55" i="20" s="1"/>
  <c r="AI55" i="20" s="1"/>
  <c r="AK54" i="20"/>
  <c r="AH54" i="20"/>
  <c r="AI54" i="20" s="1"/>
  <c r="AF54" i="20"/>
  <c r="AG54" i="20" s="1"/>
  <c r="AE54" i="20"/>
  <c r="Y54" i="20"/>
  <c r="V54" i="20"/>
  <c r="T54" i="20"/>
  <c r="AD54" i="20" s="1"/>
  <c r="AM53" i="20"/>
  <c r="AK53" i="20"/>
  <c r="AF53" i="20"/>
  <c r="AG53" i="20" s="1"/>
  <c r="Y53" i="20"/>
  <c r="V53" i="20"/>
  <c r="T53" i="20"/>
  <c r="AH53" i="20" s="1"/>
  <c r="AI53" i="20" s="1"/>
  <c r="AM52" i="20"/>
  <c r="AK52" i="20"/>
  <c r="AF52" i="20"/>
  <c r="AG52" i="20" s="1"/>
  <c r="Y52" i="20"/>
  <c r="V52" i="20"/>
  <c r="T52" i="20"/>
  <c r="AH52" i="20" s="1"/>
  <c r="AI52" i="20" s="1"/>
  <c r="AK51" i="20"/>
  <c r="AF51" i="20"/>
  <c r="AG51" i="20" s="1"/>
  <c r="Y51" i="20"/>
  <c r="V51" i="20"/>
  <c r="T51" i="20"/>
  <c r="AH51" i="20" s="1"/>
  <c r="AI51" i="20" s="1"/>
  <c r="AM50" i="20"/>
  <c r="AK50" i="20"/>
  <c r="AH50" i="20"/>
  <c r="AI50" i="20" s="1"/>
  <c r="AF50" i="20"/>
  <c r="AG50" i="20" s="1"/>
  <c r="AE50" i="20"/>
  <c r="Y50" i="20"/>
  <c r="V50" i="20"/>
  <c r="T50" i="20"/>
  <c r="AD50" i="20" s="1"/>
  <c r="AM49" i="20"/>
  <c r="AK49" i="20"/>
  <c r="AF49" i="20"/>
  <c r="AG49" i="20" s="1"/>
  <c r="Y49" i="20"/>
  <c r="V49" i="20"/>
  <c r="T49" i="20"/>
  <c r="AH49" i="20" s="1"/>
  <c r="AI49" i="20" s="1"/>
  <c r="AM48" i="20"/>
  <c r="AK48" i="20"/>
  <c r="AF48" i="20"/>
  <c r="AG48" i="20" s="1"/>
  <c r="Y48" i="20"/>
  <c r="V48" i="20"/>
  <c r="T48" i="20"/>
  <c r="AH48" i="20" s="1"/>
  <c r="AI48" i="20" s="1"/>
  <c r="AK47" i="20"/>
  <c r="AF47" i="20"/>
  <c r="AG47" i="20" s="1"/>
  <c r="Y47" i="20"/>
  <c r="V47" i="20"/>
  <c r="T47" i="20"/>
  <c r="AH47" i="20" s="1"/>
  <c r="AI47" i="20" s="1"/>
  <c r="AK46" i="20"/>
  <c r="AF46" i="20"/>
  <c r="AG46" i="20" s="1"/>
  <c r="Y46" i="20"/>
  <c r="V46" i="20"/>
  <c r="T46" i="20"/>
  <c r="AD46" i="20" s="1"/>
  <c r="AK45" i="20"/>
  <c r="AF45" i="20"/>
  <c r="AG45" i="20" s="1"/>
  <c r="Y45" i="20"/>
  <c r="V45" i="20"/>
  <c r="T45" i="20"/>
  <c r="AH45" i="20" s="1"/>
  <c r="AI45" i="20" s="1"/>
  <c r="AK44" i="20"/>
  <c r="AF44" i="20"/>
  <c r="AG44" i="20" s="1"/>
  <c r="AD44" i="20"/>
  <c r="Y44" i="20"/>
  <c r="V44" i="20"/>
  <c r="T44" i="20"/>
  <c r="AH44" i="20" s="1"/>
  <c r="AI44" i="20" s="1"/>
  <c r="AM43" i="20"/>
  <c r="AK43" i="20"/>
  <c r="AF43" i="20"/>
  <c r="AG43" i="20" s="1"/>
  <c r="AE43" i="20"/>
  <c r="Y43" i="20"/>
  <c r="V43" i="20"/>
  <c r="T43" i="20"/>
  <c r="AH43" i="20" s="1"/>
  <c r="AI43" i="20" s="1"/>
  <c r="AK42" i="20"/>
  <c r="AH42" i="20"/>
  <c r="AI42" i="20" s="1"/>
  <c r="AF42" i="20"/>
  <c r="AG42" i="20" s="1"/>
  <c r="Y42" i="20"/>
  <c r="V42" i="20"/>
  <c r="T42" i="20"/>
  <c r="AD42" i="20" s="1"/>
  <c r="AK41" i="20"/>
  <c r="AF41" i="20"/>
  <c r="AG41" i="20" s="1"/>
  <c r="Y41" i="20"/>
  <c r="V41" i="20"/>
  <c r="T41" i="20"/>
  <c r="AH41" i="20" s="1"/>
  <c r="AI41" i="20" s="1"/>
  <c r="AM40" i="20"/>
  <c r="AK40" i="20"/>
  <c r="AF40" i="20"/>
  <c r="AG40" i="20" s="1"/>
  <c r="AD40" i="20"/>
  <c r="Y40" i="20"/>
  <c r="V40" i="20"/>
  <c r="T40" i="20"/>
  <c r="AH40" i="20" s="1"/>
  <c r="AI40" i="20" s="1"/>
  <c r="AK39" i="20"/>
  <c r="AF39" i="20"/>
  <c r="AG39" i="20" s="1"/>
  <c r="AE39" i="20"/>
  <c r="Y39" i="20"/>
  <c r="V39" i="20"/>
  <c r="T39" i="20"/>
  <c r="AD39" i="20" s="1"/>
  <c r="AM38" i="20"/>
  <c r="AK38" i="20"/>
  <c r="AH38" i="20"/>
  <c r="AI38" i="20" s="1"/>
  <c r="AF38" i="20"/>
  <c r="AG38" i="20" s="1"/>
  <c r="Y38" i="20"/>
  <c r="V38" i="20"/>
  <c r="T38" i="20"/>
  <c r="AD38" i="20" s="1"/>
  <c r="AM37" i="20"/>
  <c r="AK37" i="20"/>
  <c r="AF37" i="20"/>
  <c r="AG37" i="20" s="1"/>
  <c r="Y37" i="20"/>
  <c r="V37" i="20"/>
  <c r="T37" i="20"/>
  <c r="AH37" i="20" s="1"/>
  <c r="AI37" i="20" s="1"/>
  <c r="AM36" i="20"/>
  <c r="AK36" i="20"/>
  <c r="AF36" i="20"/>
  <c r="AG36" i="20" s="1"/>
  <c r="Y36" i="20"/>
  <c r="V36" i="20"/>
  <c r="T36" i="20"/>
  <c r="AH36" i="20" s="1"/>
  <c r="AI36" i="20" s="1"/>
  <c r="AM35" i="20"/>
  <c r="AK35" i="20"/>
  <c r="AH35" i="20"/>
  <c r="AI35" i="20" s="1"/>
  <c r="AG35" i="20"/>
  <c r="AF35" i="20"/>
  <c r="AE35" i="20"/>
  <c r="Y35" i="20"/>
  <c r="V35" i="20"/>
  <c r="T35" i="20"/>
  <c r="AD35" i="20" s="1"/>
  <c r="AK34" i="20"/>
  <c r="AH34" i="20"/>
  <c r="AI34" i="20" s="1"/>
  <c r="AF34" i="20"/>
  <c r="AG34" i="20" s="1"/>
  <c r="AE34" i="20"/>
  <c r="Y34" i="20"/>
  <c r="V34" i="20"/>
  <c r="T34" i="20"/>
  <c r="AD34" i="20" s="1"/>
  <c r="AM33" i="20"/>
  <c r="AK33" i="20"/>
  <c r="AF33" i="20"/>
  <c r="AG33" i="20" s="1"/>
  <c r="Y33" i="20"/>
  <c r="V33" i="20"/>
  <c r="T33" i="20"/>
  <c r="AH33" i="20" s="1"/>
  <c r="AI33" i="20" s="1"/>
  <c r="AK32" i="20"/>
  <c r="AF32" i="20"/>
  <c r="AG32" i="20" s="1"/>
  <c r="Y32" i="20"/>
  <c r="V32" i="20"/>
  <c r="T32" i="20"/>
  <c r="AH32" i="20" s="1"/>
  <c r="AI32" i="20" s="1"/>
  <c r="AK31" i="20"/>
  <c r="AF31" i="20"/>
  <c r="AG31" i="20" s="1"/>
  <c r="Y31" i="20"/>
  <c r="V31" i="20"/>
  <c r="T31" i="20"/>
  <c r="AD31" i="20" s="1"/>
  <c r="AK30" i="20"/>
  <c r="AH30" i="20"/>
  <c r="AI30" i="20" s="1"/>
  <c r="AF30" i="20"/>
  <c r="AG30" i="20" s="1"/>
  <c r="AE30" i="20"/>
  <c r="Y30" i="20"/>
  <c r="V30" i="20"/>
  <c r="T30" i="20"/>
  <c r="AD30" i="20" s="1"/>
  <c r="AK29" i="20"/>
  <c r="AF29" i="20"/>
  <c r="AG29" i="20" s="1"/>
  <c r="Y29" i="20"/>
  <c r="V29" i="20"/>
  <c r="T29" i="20"/>
  <c r="AH29" i="20" s="1"/>
  <c r="AI29" i="20" s="1"/>
  <c r="AM28" i="20"/>
  <c r="AK28" i="20"/>
  <c r="AF28" i="20"/>
  <c r="AG28" i="20" s="1"/>
  <c r="AD28" i="20"/>
  <c r="Y28" i="20"/>
  <c r="V28" i="20"/>
  <c r="T28" i="20"/>
  <c r="AH28" i="20" s="1"/>
  <c r="AI28" i="20" s="1"/>
  <c r="AK27" i="20"/>
  <c r="AF27" i="20"/>
  <c r="AG27" i="20" s="1"/>
  <c r="Y27" i="20"/>
  <c r="V27" i="20"/>
  <c r="T27" i="20"/>
  <c r="AD27" i="20" s="1"/>
  <c r="AK26" i="20"/>
  <c r="AF26" i="20"/>
  <c r="AG26" i="20" s="1"/>
  <c r="AE26" i="20"/>
  <c r="Y26" i="20"/>
  <c r="V26" i="20"/>
  <c r="T26" i="20"/>
  <c r="AD26" i="20" s="1"/>
  <c r="AM25" i="20"/>
  <c r="AK25" i="20"/>
  <c r="AF25" i="20"/>
  <c r="AG25" i="20" s="1"/>
  <c r="Y25" i="20"/>
  <c r="V25" i="20"/>
  <c r="T25" i="20"/>
  <c r="AH25" i="20" s="1"/>
  <c r="AI25" i="20" s="1"/>
  <c r="AK24" i="20"/>
  <c r="AF24" i="20"/>
  <c r="AG24" i="20" s="1"/>
  <c r="AD24" i="20"/>
  <c r="Y24" i="20"/>
  <c r="V24" i="20"/>
  <c r="T24" i="20"/>
  <c r="AH24" i="20" s="1"/>
  <c r="AI24" i="20" s="1"/>
  <c r="AM23" i="20"/>
  <c r="AK23" i="20"/>
  <c r="AH23" i="20"/>
  <c r="AI23" i="20" s="1"/>
  <c r="AF23" i="20"/>
  <c r="AG23" i="20" s="1"/>
  <c r="Y23" i="20"/>
  <c r="V23" i="20"/>
  <c r="T23" i="20"/>
  <c r="AD23" i="20" s="1"/>
  <c r="AK22" i="20"/>
  <c r="AH22" i="20"/>
  <c r="AI22" i="20" s="1"/>
  <c r="AF22" i="20"/>
  <c r="AG22" i="20" s="1"/>
  <c r="AE22" i="20"/>
  <c r="Y22" i="20"/>
  <c r="V22" i="20"/>
  <c r="T22" i="20"/>
  <c r="AD22" i="20" s="1"/>
  <c r="AK21" i="20"/>
  <c r="AF21" i="20"/>
  <c r="AG21" i="20" s="1"/>
  <c r="Y21" i="20"/>
  <c r="V21" i="20"/>
  <c r="T21" i="20"/>
  <c r="AH21" i="20" s="1"/>
  <c r="AI21" i="20" s="1"/>
  <c r="AM20" i="20"/>
  <c r="AK20" i="20"/>
  <c r="AF20" i="20"/>
  <c r="AG20" i="20" s="1"/>
  <c r="AD20" i="20"/>
  <c r="Y20" i="20"/>
  <c r="V20" i="20"/>
  <c r="T20" i="20"/>
  <c r="AH20" i="20" s="1"/>
  <c r="AI20" i="20" s="1"/>
  <c r="AM19" i="20"/>
  <c r="AK19" i="20"/>
  <c r="AH19" i="20"/>
  <c r="AI19" i="20" s="1"/>
  <c r="AF19" i="20"/>
  <c r="AG19" i="20" s="1"/>
  <c r="AE19" i="20"/>
  <c r="Y19" i="20"/>
  <c r="V19" i="20"/>
  <c r="T19" i="20"/>
  <c r="AD19" i="20" s="1"/>
  <c r="AM18" i="20"/>
  <c r="AK18" i="20"/>
  <c r="AF18" i="20"/>
  <c r="AG18" i="20" s="1"/>
  <c r="Y18" i="20"/>
  <c r="V18" i="20"/>
  <c r="T18" i="20"/>
  <c r="AE18" i="20" s="1"/>
  <c r="AK17" i="20"/>
  <c r="AF17" i="20"/>
  <c r="AG17" i="20" s="1"/>
  <c r="Y17" i="20"/>
  <c r="V17" i="20"/>
  <c r="T17" i="20"/>
  <c r="AH17" i="20" s="1"/>
  <c r="AI17" i="20" s="1"/>
  <c r="AK16" i="20"/>
  <c r="AF16" i="20"/>
  <c r="AG16" i="20" s="1"/>
  <c r="AD16" i="20"/>
  <c r="Y16" i="20"/>
  <c r="V16" i="20"/>
  <c r="T16" i="20"/>
  <c r="AH16" i="20" s="1"/>
  <c r="AI16" i="20" s="1"/>
  <c r="AM15" i="20"/>
  <c r="AK15" i="20"/>
  <c r="AH15" i="20"/>
  <c r="AI15" i="20" s="1"/>
  <c r="AF15" i="20"/>
  <c r="AG15" i="20" s="1"/>
  <c r="AD15" i="20"/>
  <c r="Y15" i="20"/>
  <c r="V15" i="20"/>
  <c r="T15" i="20"/>
  <c r="AE15" i="20" s="1"/>
  <c r="AM14" i="20"/>
  <c r="AK14" i="20"/>
  <c r="AF14" i="20"/>
  <c r="AG14" i="20" s="1"/>
  <c r="Y14" i="20"/>
  <c r="V14" i="20"/>
  <c r="T14" i="20"/>
  <c r="AE14" i="20" s="1"/>
  <c r="AM13" i="20"/>
  <c r="AK13" i="20"/>
  <c r="AF13" i="20"/>
  <c r="AG13" i="20" s="1"/>
  <c r="Y13" i="20"/>
  <c r="V13" i="20"/>
  <c r="T13" i="20"/>
  <c r="AH13" i="20" s="1"/>
  <c r="AI13" i="20" s="1"/>
  <c r="AM12" i="20"/>
  <c r="AK12" i="20"/>
  <c r="AF12" i="20"/>
  <c r="AG12" i="20" s="1"/>
  <c r="AD12" i="20"/>
  <c r="Y12" i="20"/>
  <c r="V12" i="20"/>
  <c r="T12" i="20"/>
  <c r="AH12" i="20" s="1"/>
  <c r="AI12" i="20" s="1"/>
  <c r="A12" i="20"/>
  <c r="J20" i="68" s="1"/>
  <c r="AK11" i="20"/>
  <c r="AH11" i="20"/>
  <c r="AI11" i="20" s="1"/>
  <c r="AF11" i="20"/>
  <c r="AG11" i="20" s="1"/>
  <c r="Y11" i="20"/>
  <c r="V11" i="20"/>
  <c r="T11" i="20"/>
  <c r="AE11" i="20" s="1"/>
  <c r="AM10" i="20"/>
  <c r="AK10" i="20"/>
  <c r="AF10" i="20"/>
  <c r="AG10" i="20" s="1"/>
  <c r="Y10" i="20"/>
  <c r="V10" i="20"/>
  <c r="T10" i="20"/>
  <c r="AH10" i="20" s="1"/>
  <c r="AI10" i="20" s="1"/>
  <c r="A10" i="20"/>
  <c r="W79" i="20" s="1"/>
  <c r="AK9" i="20"/>
  <c r="AF9" i="20"/>
  <c r="AG9" i="20" s="1"/>
  <c r="Y9" i="20"/>
  <c r="V9" i="20"/>
  <c r="U9" i="20"/>
  <c r="T9" i="20"/>
  <c r="AH9" i="20" s="1"/>
  <c r="AI9" i="20" s="1"/>
  <c r="AM8" i="20"/>
  <c r="AK8" i="20"/>
  <c r="AF8" i="20"/>
  <c r="AG8" i="20" s="1"/>
  <c r="Y8" i="20"/>
  <c r="V8" i="20"/>
  <c r="T8" i="20"/>
  <c r="AD8" i="20" s="1"/>
  <c r="AM7" i="20"/>
  <c r="AK7" i="20"/>
  <c r="AH7" i="20"/>
  <c r="AI7" i="20" s="1"/>
  <c r="AF7" i="20"/>
  <c r="AG7" i="20" s="1"/>
  <c r="AD7" i="20"/>
  <c r="Y7" i="20"/>
  <c r="V7" i="20"/>
  <c r="T7" i="20"/>
  <c r="AK6" i="20"/>
  <c r="AH6" i="20"/>
  <c r="AI6" i="20" s="1"/>
  <c r="AF6" i="20"/>
  <c r="AG6" i="20" s="1"/>
  <c r="Y6" i="20"/>
  <c r="V6" i="20"/>
  <c r="T6" i="20"/>
  <c r="AM6" i="20" s="1"/>
  <c r="A6" i="20"/>
  <c r="AM5" i="20"/>
  <c r="AK5" i="20"/>
  <c r="AF5" i="20"/>
  <c r="AG5" i="20" s="1"/>
  <c r="AD5" i="20"/>
  <c r="Y5" i="20"/>
  <c r="V5" i="20"/>
  <c r="T5" i="20"/>
  <c r="AH5" i="20" s="1"/>
  <c r="AI5" i="20" s="1"/>
  <c r="F1" i="20"/>
  <c r="AM24" i="19"/>
  <c r="AK24" i="19"/>
  <c r="AH24" i="19"/>
  <c r="AI24" i="19" s="1"/>
  <c r="AG24" i="19"/>
  <c r="AF24" i="19"/>
  <c r="AE24" i="19"/>
  <c r="AD24" i="19"/>
  <c r="Y24" i="19"/>
  <c r="V24" i="19"/>
  <c r="T24" i="19"/>
  <c r="AM23" i="19"/>
  <c r="AK23" i="19"/>
  <c r="AH23" i="19"/>
  <c r="AI23" i="19" s="1"/>
  <c r="AL23" i="19" s="1"/>
  <c r="AG23" i="19"/>
  <c r="AJ23" i="19" s="1"/>
  <c r="AF23" i="19"/>
  <c r="AE23" i="19"/>
  <c r="AD23" i="19"/>
  <c r="Y23" i="19"/>
  <c r="V23" i="19"/>
  <c r="T23" i="19"/>
  <c r="AM22" i="19"/>
  <c r="AK22" i="19"/>
  <c r="AI22" i="19"/>
  <c r="AH22" i="19"/>
  <c r="AF22" i="19"/>
  <c r="AG22" i="19" s="1"/>
  <c r="AE22" i="19"/>
  <c r="AD22" i="19"/>
  <c r="Y22" i="19"/>
  <c r="V22" i="19"/>
  <c r="T22" i="19"/>
  <c r="AM21" i="19"/>
  <c r="AK21" i="19"/>
  <c r="AI21" i="19"/>
  <c r="AH21" i="19"/>
  <c r="AF21" i="19"/>
  <c r="AG21" i="19" s="1"/>
  <c r="AL21" i="19" s="1"/>
  <c r="AE21" i="19"/>
  <c r="AD21" i="19"/>
  <c r="Y21" i="19"/>
  <c r="V21" i="19"/>
  <c r="T21" i="19"/>
  <c r="AM20" i="19"/>
  <c r="AK20" i="19"/>
  <c r="AH20" i="19"/>
  <c r="AI20" i="19" s="1"/>
  <c r="AG20" i="19"/>
  <c r="AF20" i="19"/>
  <c r="AE20" i="19"/>
  <c r="AD20" i="19"/>
  <c r="Y20" i="19"/>
  <c r="V20" i="19"/>
  <c r="T20" i="19"/>
  <c r="AM19" i="19"/>
  <c r="AK19" i="19"/>
  <c r="AH19" i="19"/>
  <c r="AI19" i="19" s="1"/>
  <c r="AL19" i="19" s="1"/>
  <c r="AG19" i="19"/>
  <c r="AF19" i="19"/>
  <c r="AE19" i="19"/>
  <c r="AD19" i="19"/>
  <c r="Y19" i="19"/>
  <c r="V19" i="19"/>
  <c r="T19" i="19"/>
  <c r="AM18" i="19"/>
  <c r="AK18" i="19"/>
  <c r="AI18" i="19"/>
  <c r="AH18" i="19"/>
  <c r="AF18" i="19"/>
  <c r="AG18" i="19" s="1"/>
  <c r="AE18" i="19"/>
  <c r="AD18" i="19"/>
  <c r="Y18" i="19"/>
  <c r="V18" i="19"/>
  <c r="T18" i="19"/>
  <c r="AM17" i="19"/>
  <c r="AK17" i="19"/>
  <c r="AI17" i="19"/>
  <c r="AH17" i="19"/>
  <c r="AF17" i="19"/>
  <c r="AG17" i="19" s="1"/>
  <c r="AL17" i="19" s="1"/>
  <c r="AE17" i="19"/>
  <c r="AD17" i="19"/>
  <c r="Y17" i="19"/>
  <c r="V17" i="19"/>
  <c r="T17" i="19"/>
  <c r="AM16" i="19"/>
  <c r="AK16" i="19"/>
  <c r="AH16" i="19"/>
  <c r="AI16" i="19" s="1"/>
  <c r="AG16" i="19"/>
  <c r="AF16" i="19"/>
  <c r="AE16" i="19"/>
  <c r="AD16" i="19"/>
  <c r="Y16" i="19"/>
  <c r="V16" i="19"/>
  <c r="T16" i="19"/>
  <c r="AM15" i="19"/>
  <c r="AK15" i="19"/>
  <c r="AH15" i="19"/>
  <c r="AI15" i="19" s="1"/>
  <c r="AL15" i="19" s="1"/>
  <c r="AG15" i="19"/>
  <c r="AJ15" i="19" s="1"/>
  <c r="AF15" i="19"/>
  <c r="AE15" i="19"/>
  <c r="AD15" i="19"/>
  <c r="Y15" i="19"/>
  <c r="V15" i="19"/>
  <c r="T15" i="19"/>
  <c r="AM14" i="19"/>
  <c r="AK14" i="19"/>
  <c r="AF14" i="19"/>
  <c r="AG14" i="19" s="1"/>
  <c r="AE14" i="19"/>
  <c r="Y14" i="19"/>
  <c r="V14" i="19"/>
  <c r="T14" i="19"/>
  <c r="AD14" i="19" s="1"/>
  <c r="AM13" i="19"/>
  <c r="AK13" i="19"/>
  <c r="AF13" i="19"/>
  <c r="AG13" i="19" s="1"/>
  <c r="Y13" i="19"/>
  <c r="V13" i="19"/>
  <c r="T13" i="19"/>
  <c r="AE13" i="19" s="1"/>
  <c r="AM12" i="19"/>
  <c r="AK12" i="19"/>
  <c r="AF12" i="19"/>
  <c r="AG12" i="19" s="1"/>
  <c r="Y12" i="19"/>
  <c r="V12" i="19"/>
  <c r="T12" i="19"/>
  <c r="AE12" i="19" s="1"/>
  <c r="A12" i="19"/>
  <c r="J19" i="68" s="1"/>
  <c r="AM11" i="19"/>
  <c r="AK11" i="19"/>
  <c r="AF11" i="19"/>
  <c r="AG11" i="19" s="1"/>
  <c r="Y11" i="19"/>
  <c r="V11" i="19"/>
  <c r="T11" i="19"/>
  <c r="AH11" i="19" s="1"/>
  <c r="AI11" i="19" s="1"/>
  <c r="AM10" i="19"/>
  <c r="AK10" i="19"/>
  <c r="AF10" i="19"/>
  <c r="AG10" i="19" s="1"/>
  <c r="AE10" i="19"/>
  <c r="Y10" i="19"/>
  <c r="V10" i="19"/>
  <c r="T10" i="19"/>
  <c r="AH10" i="19" s="1"/>
  <c r="AI10" i="19" s="1"/>
  <c r="A10" i="19"/>
  <c r="U21" i="19" s="1"/>
  <c r="AM9" i="19"/>
  <c r="AK9" i="19"/>
  <c r="AF9" i="19"/>
  <c r="AG9" i="19" s="1"/>
  <c r="AE9" i="19"/>
  <c r="Y9" i="19"/>
  <c r="V9" i="19"/>
  <c r="T9" i="19"/>
  <c r="AD9" i="19" s="1"/>
  <c r="AM8" i="19"/>
  <c r="AK8" i="19"/>
  <c r="AF8" i="19"/>
  <c r="AG8" i="19" s="1"/>
  <c r="Y8" i="19"/>
  <c r="V8" i="19"/>
  <c r="T8" i="19"/>
  <c r="AD8" i="19" s="1"/>
  <c r="AM7" i="19"/>
  <c r="AK7" i="19"/>
  <c r="AF7" i="19"/>
  <c r="AG7" i="19" s="1"/>
  <c r="AJ7" i="19" s="1"/>
  <c r="Y7" i="19"/>
  <c r="W7" i="19"/>
  <c r="V7" i="19"/>
  <c r="T7" i="19"/>
  <c r="AH7" i="19" s="1"/>
  <c r="AI7" i="19" s="1"/>
  <c r="AM6" i="19"/>
  <c r="AK6" i="19"/>
  <c r="AI6" i="19"/>
  <c r="AH6" i="19"/>
  <c r="AF6" i="19"/>
  <c r="AG6" i="19" s="1"/>
  <c r="AD6" i="19"/>
  <c r="AN6" i="19" s="1"/>
  <c r="Y6" i="19"/>
  <c r="V6" i="19"/>
  <c r="T6" i="19"/>
  <c r="A6" i="19"/>
  <c r="AK5" i="19"/>
  <c r="AH5" i="19"/>
  <c r="AI5" i="19" s="1"/>
  <c r="AF5" i="19"/>
  <c r="AG5" i="19" s="1"/>
  <c r="Y5" i="19"/>
  <c r="A14" i="19" s="1"/>
  <c r="K19" i="68" s="1"/>
  <c r="V5" i="19"/>
  <c r="T5" i="19"/>
  <c r="AM5" i="19" s="1"/>
  <c r="F1" i="19"/>
  <c r="AM24" i="18"/>
  <c r="AK24" i="18"/>
  <c r="AI24" i="18"/>
  <c r="AH24" i="18"/>
  <c r="AF24" i="18"/>
  <c r="AG24" i="18" s="1"/>
  <c r="AL24" i="18" s="1"/>
  <c r="AE24" i="18"/>
  <c r="AD24" i="18"/>
  <c r="Y24" i="18"/>
  <c r="V24" i="18"/>
  <c r="T24" i="18"/>
  <c r="AM23" i="18"/>
  <c r="AK23" i="18"/>
  <c r="AH23" i="18"/>
  <c r="AI23" i="18" s="1"/>
  <c r="AG23" i="18"/>
  <c r="AF23" i="18"/>
  <c r="AE23" i="18"/>
  <c r="AD23" i="18"/>
  <c r="Y23" i="18"/>
  <c r="V23" i="18"/>
  <c r="T23" i="18"/>
  <c r="AM22" i="18"/>
  <c r="AL22" i="18"/>
  <c r="AK22" i="18"/>
  <c r="AH22" i="18"/>
  <c r="AI22" i="18" s="1"/>
  <c r="AG22" i="18"/>
  <c r="AF22" i="18"/>
  <c r="AE22" i="18"/>
  <c r="AD22" i="18"/>
  <c r="Y22" i="18"/>
  <c r="V22" i="18"/>
  <c r="T22" i="18"/>
  <c r="AM21" i="18"/>
  <c r="AK21" i="18"/>
  <c r="AI21" i="18"/>
  <c r="AH21" i="18"/>
  <c r="AF21" i="18"/>
  <c r="AG21" i="18" s="1"/>
  <c r="AE21" i="18"/>
  <c r="AD21" i="18"/>
  <c r="Y21" i="18"/>
  <c r="V21" i="18"/>
  <c r="T21" i="18"/>
  <c r="AM20" i="18"/>
  <c r="AK20" i="18"/>
  <c r="AI20" i="18"/>
  <c r="AH20" i="18"/>
  <c r="AF20" i="18"/>
  <c r="AG20" i="18" s="1"/>
  <c r="AE20" i="18"/>
  <c r="AD20" i="18"/>
  <c r="Y20" i="18"/>
  <c r="V20" i="18"/>
  <c r="T20" i="18"/>
  <c r="AM19" i="18"/>
  <c r="AK19" i="18"/>
  <c r="AH19" i="18"/>
  <c r="AI19" i="18" s="1"/>
  <c r="AG19" i="18"/>
  <c r="AF19" i="18"/>
  <c r="AE19" i="18"/>
  <c r="AD19" i="18"/>
  <c r="Y19" i="18"/>
  <c r="V19" i="18"/>
  <c r="T19" i="18"/>
  <c r="AM18" i="18"/>
  <c r="AK18" i="18"/>
  <c r="AH18" i="18"/>
  <c r="AI18" i="18" s="1"/>
  <c r="AL18" i="18" s="1"/>
  <c r="AF18" i="18"/>
  <c r="AG18" i="18" s="1"/>
  <c r="AE18" i="18"/>
  <c r="AD18" i="18"/>
  <c r="AN18" i="18" s="1"/>
  <c r="Y18" i="18"/>
  <c r="V18" i="18"/>
  <c r="T18" i="18"/>
  <c r="AM17" i="18"/>
  <c r="AK17" i="18"/>
  <c r="AI17" i="18"/>
  <c r="AH17" i="18"/>
  <c r="AG17" i="18"/>
  <c r="AF17" i="18"/>
  <c r="AE17" i="18"/>
  <c r="AD17" i="18"/>
  <c r="Y17" i="18"/>
  <c r="V17" i="18"/>
  <c r="T17" i="18"/>
  <c r="AM16" i="18"/>
  <c r="AK16" i="18"/>
  <c r="AH16" i="18"/>
  <c r="AI16" i="18" s="1"/>
  <c r="AF16" i="18"/>
  <c r="AG16" i="18" s="1"/>
  <c r="AL16" i="18" s="1"/>
  <c r="AE16" i="18"/>
  <c r="AD16" i="18"/>
  <c r="Y16" i="18"/>
  <c r="V16" i="18"/>
  <c r="T16" i="18"/>
  <c r="AM15" i="18"/>
  <c r="AK15" i="18"/>
  <c r="AI15" i="18"/>
  <c r="AH15" i="18"/>
  <c r="AG15" i="18"/>
  <c r="AF15" i="18"/>
  <c r="AE15" i="18"/>
  <c r="AD15" i="18"/>
  <c r="Y15" i="18"/>
  <c r="V15" i="18"/>
  <c r="T15" i="18"/>
  <c r="AM14" i="18"/>
  <c r="AN14" i="18" s="1"/>
  <c r="AK14" i="18"/>
  <c r="AI14" i="18"/>
  <c r="AH14" i="18"/>
  <c r="AF14" i="18"/>
  <c r="AG14" i="18" s="1"/>
  <c r="AE14" i="18"/>
  <c r="AD14" i="18"/>
  <c r="Y14" i="18"/>
  <c r="V14" i="18"/>
  <c r="T14" i="18"/>
  <c r="AM13" i="18"/>
  <c r="AK13" i="18"/>
  <c r="AI13" i="18"/>
  <c r="AH13" i="18"/>
  <c r="AF13" i="18"/>
  <c r="AG13" i="18" s="1"/>
  <c r="AL13" i="18" s="1"/>
  <c r="AE13" i="18"/>
  <c r="AN13" i="18" s="1"/>
  <c r="AD13" i="18"/>
  <c r="Y13" i="18"/>
  <c r="V13" i="18"/>
  <c r="T13" i="18"/>
  <c r="AM12" i="18"/>
  <c r="AK12" i="18"/>
  <c r="AH12" i="18"/>
  <c r="AI12" i="18" s="1"/>
  <c r="AG12" i="18"/>
  <c r="AF12" i="18"/>
  <c r="AE12" i="18"/>
  <c r="AD12" i="18"/>
  <c r="Y12" i="18"/>
  <c r="V12" i="18"/>
  <c r="T12" i="18"/>
  <c r="A12" i="18"/>
  <c r="AM11" i="18"/>
  <c r="AK11" i="18"/>
  <c r="AI11" i="18"/>
  <c r="AH11" i="18"/>
  <c r="AF11" i="18"/>
  <c r="AG11" i="18" s="1"/>
  <c r="AE11" i="18"/>
  <c r="AD11" i="18"/>
  <c r="Y11" i="18"/>
  <c r="V11" i="18"/>
  <c r="T11" i="18"/>
  <c r="AM10" i="18"/>
  <c r="AK10" i="18"/>
  <c r="AF10" i="18"/>
  <c r="AG10" i="18" s="1"/>
  <c r="Y10" i="18"/>
  <c r="V10" i="18"/>
  <c r="T10" i="18"/>
  <c r="AE10" i="18" s="1"/>
  <c r="A10" i="18"/>
  <c r="U23" i="18" s="1"/>
  <c r="AM9" i="18"/>
  <c r="AK9" i="18"/>
  <c r="AF9" i="18"/>
  <c r="AG9" i="18" s="1"/>
  <c r="Y9" i="18"/>
  <c r="V9" i="18"/>
  <c r="T9" i="18"/>
  <c r="AH9" i="18" s="1"/>
  <c r="AI9" i="18" s="1"/>
  <c r="AM8" i="18"/>
  <c r="AK8" i="18"/>
  <c r="AI8" i="18"/>
  <c r="AH8" i="18"/>
  <c r="AF8" i="18"/>
  <c r="AG8" i="18" s="1"/>
  <c r="AD8" i="18"/>
  <c r="Y8" i="18"/>
  <c r="V8" i="18"/>
  <c r="T8" i="18"/>
  <c r="AM7" i="18"/>
  <c r="AK7" i="18"/>
  <c r="AH7" i="18"/>
  <c r="AI7" i="18" s="1"/>
  <c r="AF7" i="18"/>
  <c r="AG7" i="18" s="1"/>
  <c r="AD7" i="18"/>
  <c r="Y7" i="18"/>
  <c r="V7" i="18"/>
  <c r="T7" i="18"/>
  <c r="AM6" i="18"/>
  <c r="AK6" i="18"/>
  <c r="AF6" i="18"/>
  <c r="AG6" i="18" s="1"/>
  <c r="AD6" i="18"/>
  <c r="Y6" i="18"/>
  <c r="V6" i="18"/>
  <c r="U6" i="18"/>
  <c r="T6" i="18"/>
  <c r="AH6" i="18" s="1"/>
  <c r="AI6" i="18" s="1"/>
  <c r="A6" i="18"/>
  <c r="AK5" i="18"/>
  <c r="AF5" i="18"/>
  <c r="AG5" i="18" s="1"/>
  <c r="Y5" i="18"/>
  <c r="V5" i="18"/>
  <c r="T5" i="18"/>
  <c r="AH5" i="18" s="1"/>
  <c r="AI5" i="18" s="1"/>
  <c r="F1" i="18"/>
  <c r="AM24" i="74"/>
  <c r="AK24" i="74"/>
  <c r="AH24" i="74"/>
  <c r="AI24" i="74" s="1"/>
  <c r="AG24" i="74"/>
  <c r="AF24" i="74"/>
  <c r="AE24" i="74"/>
  <c r="AD24" i="74"/>
  <c r="Y24" i="74"/>
  <c r="W24" i="74"/>
  <c r="V24" i="74"/>
  <c r="U24" i="74"/>
  <c r="T24" i="74"/>
  <c r="AM23" i="74"/>
  <c r="AK23" i="74"/>
  <c r="AI23" i="74"/>
  <c r="AH23" i="74"/>
  <c r="AF23" i="74"/>
  <c r="AG23" i="74" s="1"/>
  <c r="AL23" i="74" s="1"/>
  <c r="AE23" i="74"/>
  <c r="AD23" i="74"/>
  <c r="Y23" i="74"/>
  <c r="W23" i="74"/>
  <c r="V23" i="74"/>
  <c r="U23" i="74"/>
  <c r="T23" i="74"/>
  <c r="AM22" i="74"/>
  <c r="AK22" i="74"/>
  <c r="AI22" i="74"/>
  <c r="AH22" i="74"/>
  <c r="AG22" i="74"/>
  <c r="AF22" i="74"/>
  <c r="AE22" i="74"/>
  <c r="AD22" i="74"/>
  <c r="Y22" i="74"/>
  <c r="W22" i="74"/>
  <c r="V22" i="74"/>
  <c r="U22" i="74"/>
  <c r="T22" i="74"/>
  <c r="AM21" i="74"/>
  <c r="AK21" i="74"/>
  <c r="AH21" i="74"/>
  <c r="AI21" i="74" s="1"/>
  <c r="AL21" i="74" s="1"/>
  <c r="AG21" i="74"/>
  <c r="AJ21" i="74" s="1"/>
  <c r="AF21" i="74"/>
  <c r="AE21" i="74"/>
  <c r="AD21" i="74"/>
  <c r="Y21" i="74"/>
  <c r="W21" i="74"/>
  <c r="V21" i="74"/>
  <c r="U21" i="74"/>
  <c r="T21" i="74"/>
  <c r="AM20" i="74"/>
  <c r="AK20" i="74"/>
  <c r="AH20" i="74"/>
  <c r="AI20" i="74" s="1"/>
  <c r="AG20" i="74"/>
  <c r="AF20" i="74"/>
  <c r="AE20" i="74"/>
  <c r="AD20" i="74"/>
  <c r="Y20" i="74"/>
  <c r="W20" i="74"/>
  <c r="V20" i="74"/>
  <c r="U20" i="74"/>
  <c r="T20" i="74"/>
  <c r="AM19" i="74"/>
  <c r="AK19" i="74"/>
  <c r="AJ19" i="74"/>
  <c r="AI19" i="74"/>
  <c r="AH19" i="74"/>
  <c r="AF19" i="74"/>
  <c r="AG19" i="74" s="1"/>
  <c r="AL19" i="74" s="1"/>
  <c r="AE19" i="74"/>
  <c r="AD19" i="74"/>
  <c r="Y19" i="74"/>
  <c r="W19" i="74"/>
  <c r="V19" i="74"/>
  <c r="U19" i="74"/>
  <c r="T19" i="74"/>
  <c r="AM18" i="74"/>
  <c r="AK18" i="74"/>
  <c r="AI18" i="74"/>
  <c r="AH18" i="74"/>
  <c r="AG18" i="74"/>
  <c r="AF18" i="74"/>
  <c r="AE18" i="74"/>
  <c r="AD18" i="74"/>
  <c r="Y18" i="74"/>
  <c r="W18" i="74"/>
  <c r="V18" i="74"/>
  <c r="U18" i="74"/>
  <c r="T18" i="74"/>
  <c r="AM17" i="74"/>
  <c r="AL17" i="74"/>
  <c r="AK17" i="74"/>
  <c r="AH17" i="74"/>
  <c r="AI17" i="74" s="1"/>
  <c r="AG17" i="74"/>
  <c r="AF17" i="74"/>
  <c r="AE17" i="74"/>
  <c r="AD17" i="74"/>
  <c r="Y17" i="74"/>
  <c r="W17" i="74"/>
  <c r="V17" i="74"/>
  <c r="U17" i="74"/>
  <c r="T17" i="74"/>
  <c r="AM16" i="74"/>
  <c r="AK16" i="74"/>
  <c r="AH16" i="74"/>
  <c r="AI16" i="74" s="1"/>
  <c r="AG16" i="74"/>
  <c r="AF16" i="74"/>
  <c r="AE16" i="74"/>
  <c r="AD16" i="74"/>
  <c r="Y16" i="74"/>
  <c r="W16" i="74"/>
  <c r="V16" i="74"/>
  <c r="U16" i="74"/>
  <c r="T16" i="74"/>
  <c r="A16" i="74"/>
  <c r="AM15" i="74"/>
  <c r="AK15" i="74"/>
  <c r="AH15" i="74"/>
  <c r="AI15" i="74" s="1"/>
  <c r="AG15" i="74"/>
  <c r="AF15" i="74"/>
  <c r="AE15" i="74"/>
  <c r="AD15" i="74"/>
  <c r="Y15" i="74"/>
  <c r="W15" i="74"/>
  <c r="V15" i="74"/>
  <c r="U15" i="74"/>
  <c r="T15" i="74"/>
  <c r="AM14" i="74"/>
  <c r="AK14" i="74"/>
  <c r="AI14" i="74"/>
  <c r="AH14" i="74"/>
  <c r="AF14" i="74"/>
  <c r="AG14" i="74" s="1"/>
  <c r="AL14" i="74" s="1"/>
  <c r="AE14" i="74"/>
  <c r="AD14" i="74"/>
  <c r="Y14" i="74"/>
  <c r="W14" i="74"/>
  <c r="V14" i="74"/>
  <c r="U14" i="74"/>
  <c r="T14" i="74"/>
  <c r="A14" i="74"/>
  <c r="AM13" i="74"/>
  <c r="AK13" i="74"/>
  <c r="AJ13" i="74"/>
  <c r="AI13" i="74"/>
  <c r="AH13" i="74"/>
  <c r="AF13" i="74"/>
  <c r="AG13" i="74" s="1"/>
  <c r="AL13" i="74" s="1"/>
  <c r="AE13" i="74"/>
  <c r="AD13" i="74"/>
  <c r="Y13" i="74"/>
  <c r="W13" i="74"/>
  <c r="V13" i="74"/>
  <c r="U13" i="74"/>
  <c r="T13" i="74"/>
  <c r="AM12" i="74"/>
  <c r="AK12" i="74"/>
  <c r="AI12" i="74"/>
  <c r="AH12" i="74"/>
  <c r="AF12" i="74"/>
  <c r="AG12" i="74" s="1"/>
  <c r="AE12" i="74"/>
  <c r="AD12" i="74"/>
  <c r="Y12" i="74"/>
  <c r="W12" i="74"/>
  <c r="V12" i="74"/>
  <c r="U12" i="74"/>
  <c r="T12" i="74"/>
  <c r="A12" i="74"/>
  <c r="AM11" i="74"/>
  <c r="AK11" i="74"/>
  <c r="AI11" i="74"/>
  <c r="AH11" i="74"/>
  <c r="AF11" i="74"/>
  <c r="AG11" i="74" s="1"/>
  <c r="AE11" i="74"/>
  <c r="AD11" i="74"/>
  <c r="Y11" i="74"/>
  <c r="W11" i="74"/>
  <c r="V11" i="74"/>
  <c r="U11" i="74"/>
  <c r="T11" i="74"/>
  <c r="AM10" i="74"/>
  <c r="AL10" i="74"/>
  <c r="AK10" i="74"/>
  <c r="AH10" i="74"/>
  <c r="AI10" i="74" s="1"/>
  <c r="AG10" i="74"/>
  <c r="AF10" i="74"/>
  <c r="AE10" i="74"/>
  <c r="AD10" i="74"/>
  <c r="Y10" i="74"/>
  <c r="W10" i="74"/>
  <c r="V10" i="74"/>
  <c r="U10" i="74"/>
  <c r="T10" i="74"/>
  <c r="A10" i="74"/>
  <c r="AM9" i="74"/>
  <c r="AK9" i="74"/>
  <c r="AH9" i="74"/>
  <c r="AI9" i="74" s="1"/>
  <c r="AJ9" i="74" s="1"/>
  <c r="AG9" i="74"/>
  <c r="AF9" i="74"/>
  <c r="AE9" i="74"/>
  <c r="AD9" i="74"/>
  <c r="Y9" i="74"/>
  <c r="W9" i="74"/>
  <c r="V9" i="74"/>
  <c r="U9" i="74"/>
  <c r="T9" i="74"/>
  <c r="AM8" i="74"/>
  <c r="AK8" i="74"/>
  <c r="AH8" i="74"/>
  <c r="AI8" i="74" s="1"/>
  <c r="AG8" i="74"/>
  <c r="AF8" i="74"/>
  <c r="AD8" i="74"/>
  <c r="Y8" i="74"/>
  <c r="W8" i="74"/>
  <c r="V8" i="74"/>
  <c r="U8" i="74"/>
  <c r="T8" i="74"/>
  <c r="AM7" i="74"/>
  <c r="AK7" i="74"/>
  <c r="AI7" i="74"/>
  <c r="AH7" i="74"/>
  <c r="AF7" i="74"/>
  <c r="AG7" i="74" s="1"/>
  <c r="AD7" i="74"/>
  <c r="AN7" i="74" s="1"/>
  <c r="Y7" i="74"/>
  <c r="W7" i="74"/>
  <c r="V7" i="74"/>
  <c r="U7" i="74"/>
  <c r="T7" i="74"/>
  <c r="AM6" i="74"/>
  <c r="AK6" i="74"/>
  <c r="AH6" i="74"/>
  <c r="AI6" i="74" s="1"/>
  <c r="AG6" i="74"/>
  <c r="AF6" i="74"/>
  <c r="AD6" i="74"/>
  <c r="AN6" i="74" s="1"/>
  <c r="Y6" i="74"/>
  <c r="W6" i="74"/>
  <c r="V6" i="74"/>
  <c r="U6" i="74"/>
  <c r="T6" i="74"/>
  <c r="A6" i="74"/>
  <c r="AM5" i="74"/>
  <c r="AK5" i="74"/>
  <c r="AI5" i="74"/>
  <c r="AH5" i="74"/>
  <c r="AF5" i="74"/>
  <c r="AG5" i="74" s="1"/>
  <c r="AL5" i="74" s="1"/>
  <c r="AD5" i="74"/>
  <c r="Y5" i="74"/>
  <c r="W5" i="74"/>
  <c r="V5" i="74"/>
  <c r="U5" i="74"/>
  <c r="T5" i="74"/>
  <c r="F1" i="74"/>
  <c r="AM24" i="16"/>
  <c r="AK24" i="16"/>
  <c r="AI24" i="16"/>
  <c r="AH24" i="16"/>
  <c r="AF24" i="16"/>
  <c r="AG24" i="16" s="1"/>
  <c r="AE24" i="16"/>
  <c r="AD24" i="16"/>
  <c r="Y24" i="16"/>
  <c r="V24" i="16"/>
  <c r="T24" i="16"/>
  <c r="AM23" i="16"/>
  <c r="AK23" i="16"/>
  <c r="AI23" i="16"/>
  <c r="AH23" i="16"/>
  <c r="AF23" i="16"/>
  <c r="AG23" i="16" s="1"/>
  <c r="AL23" i="16" s="1"/>
  <c r="AE23" i="16"/>
  <c r="AD23" i="16"/>
  <c r="Y23" i="16"/>
  <c r="V23" i="16"/>
  <c r="T23" i="16"/>
  <c r="AM22" i="16"/>
  <c r="AK22" i="16"/>
  <c r="AH22" i="16"/>
  <c r="AI22" i="16" s="1"/>
  <c r="AG22" i="16"/>
  <c r="AF22" i="16"/>
  <c r="AE22" i="16"/>
  <c r="AD22" i="16"/>
  <c r="Y22" i="16"/>
  <c r="V22" i="16"/>
  <c r="T22" i="16"/>
  <c r="AM21" i="16"/>
  <c r="AK21" i="16"/>
  <c r="AH21" i="16"/>
  <c r="AI21" i="16" s="1"/>
  <c r="AL21" i="16" s="1"/>
  <c r="AG21" i="16"/>
  <c r="AF21" i="16"/>
  <c r="AE21" i="16"/>
  <c r="AD21" i="16"/>
  <c r="Y21" i="16"/>
  <c r="V21" i="16"/>
  <c r="T21" i="16"/>
  <c r="AM20" i="16"/>
  <c r="AK20" i="16"/>
  <c r="AI20" i="16"/>
  <c r="AH20" i="16"/>
  <c r="AF20" i="16"/>
  <c r="AG20" i="16" s="1"/>
  <c r="AE20" i="16"/>
  <c r="AD20" i="16"/>
  <c r="Y20" i="16"/>
  <c r="V20" i="16"/>
  <c r="T20" i="16"/>
  <c r="AM19" i="16"/>
  <c r="AK19" i="16"/>
  <c r="AI19" i="16"/>
  <c r="AH19" i="16"/>
  <c r="AF19" i="16"/>
  <c r="AG19" i="16" s="1"/>
  <c r="AL19" i="16" s="1"/>
  <c r="AE19" i="16"/>
  <c r="AD19" i="16"/>
  <c r="Y19" i="16"/>
  <c r="V19" i="16"/>
  <c r="T19" i="16"/>
  <c r="AM18" i="16"/>
  <c r="AK18" i="16"/>
  <c r="AH18" i="16"/>
  <c r="AI18" i="16" s="1"/>
  <c r="AG18" i="16"/>
  <c r="AF18" i="16"/>
  <c r="AE18" i="16"/>
  <c r="AD18" i="16"/>
  <c r="Y18" i="16"/>
  <c r="V18" i="16"/>
  <c r="T18" i="16"/>
  <c r="AM17" i="16"/>
  <c r="AK17" i="16"/>
  <c r="AI17" i="16"/>
  <c r="AH17" i="16"/>
  <c r="AF17" i="16"/>
  <c r="AG17" i="16" s="1"/>
  <c r="AE17" i="16"/>
  <c r="AD17" i="16"/>
  <c r="Y17" i="16"/>
  <c r="V17" i="16"/>
  <c r="T17" i="16"/>
  <c r="AM16" i="16"/>
  <c r="AK16" i="16"/>
  <c r="AH16" i="16"/>
  <c r="AI16" i="16" s="1"/>
  <c r="AG16" i="16"/>
  <c r="AF16" i="16"/>
  <c r="AE16" i="16"/>
  <c r="AD16" i="16"/>
  <c r="Y16" i="16"/>
  <c r="V16" i="16"/>
  <c r="T16" i="16"/>
  <c r="AM15" i="16"/>
  <c r="AK15" i="16"/>
  <c r="AH15" i="16"/>
  <c r="AI15" i="16" s="1"/>
  <c r="AL15" i="16" s="1"/>
  <c r="AF15" i="16"/>
  <c r="AG15" i="16" s="1"/>
  <c r="AE15" i="16"/>
  <c r="AD15" i="16"/>
  <c r="Y15" i="16"/>
  <c r="V15" i="16"/>
  <c r="T15" i="16"/>
  <c r="AM14" i="16"/>
  <c r="AK14" i="16"/>
  <c r="AH14" i="16"/>
  <c r="AI14" i="16" s="1"/>
  <c r="AF14" i="16"/>
  <c r="AG14" i="16" s="1"/>
  <c r="AL14" i="16" s="1"/>
  <c r="AE14" i="16"/>
  <c r="AD14" i="16"/>
  <c r="AN14" i="16" s="1"/>
  <c r="Y14" i="16"/>
  <c r="V14" i="16"/>
  <c r="T14" i="16"/>
  <c r="AM13" i="16"/>
  <c r="AK13" i="16"/>
  <c r="AH13" i="16"/>
  <c r="AI13" i="16" s="1"/>
  <c r="AG13" i="16"/>
  <c r="AF13" i="16"/>
  <c r="AE13" i="16"/>
  <c r="AD13" i="16"/>
  <c r="Y13" i="16"/>
  <c r="V13" i="16"/>
  <c r="T13" i="16"/>
  <c r="AM12" i="16"/>
  <c r="AK12" i="16"/>
  <c r="AH12" i="16"/>
  <c r="AI12" i="16" s="1"/>
  <c r="AL12" i="16" s="1"/>
  <c r="AG12" i="16"/>
  <c r="AJ12" i="16" s="1"/>
  <c r="AF12" i="16"/>
  <c r="AE12" i="16"/>
  <c r="AD12" i="16"/>
  <c r="Y12" i="16"/>
  <c r="V12" i="16"/>
  <c r="T12" i="16"/>
  <c r="A12" i="16"/>
  <c r="AM11" i="16"/>
  <c r="AK11" i="16"/>
  <c r="AI11" i="16"/>
  <c r="AH11" i="16"/>
  <c r="AF11" i="16"/>
  <c r="AG11" i="16" s="1"/>
  <c r="AE11" i="16"/>
  <c r="AD11" i="16"/>
  <c r="Y11" i="16"/>
  <c r="V11" i="16"/>
  <c r="T11" i="16"/>
  <c r="AM10" i="16"/>
  <c r="AK10" i="16"/>
  <c r="AI10" i="16"/>
  <c r="AH10" i="16"/>
  <c r="AG10" i="16"/>
  <c r="AF10" i="16"/>
  <c r="AE10" i="16"/>
  <c r="AD10" i="16"/>
  <c r="Y10" i="16"/>
  <c r="V10" i="16"/>
  <c r="T10" i="16"/>
  <c r="A10" i="16"/>
  <c r="U24" i="16" s="1"/>
  <c r="AM9" i="16"/>
  <c r="AK9" i="16"/>
  <c r="AH9" i="16"/>
  <c r="AI9" i="16" s="1"/>
  <c r="AF9" i="16"/>
  <c r="AG9" i="16" s="1"/>
  <c r="AD9" i="16"/>
  <c r="Y9" i="16"/>
  <c r="V9" i="16"/>
  <c r="T9" i="16"/>
  <c r="AE9" i="16" s="1"/>
  <c r="AM8" i="16"/>
  <c r="AK8" i="16"/>
  <c r="AF8" i="16"/>
  <c r="AG8" i="16" s="1"/>
  <c r="Y8" i="16"/>
  <c r="V8" i="16"/>
  <c r="T8" i="16"/>
  <c r="AH8" i="16" s="1"/>
  <c r="AI8" i="16" s="1"/>
  <c r="AM7" i="16"/>
  <c r="AK7" i="16"/>
  <c r="AF7" i="16"/>
  <c r="AG7" i="16" s="1"/>
  <c r="Y7" i="16"/>
  <c r="V7" i="16"/>
  <c r="T7" i="16"/>
  <c r="AH7" i="16" s="1"/>
  <c r="AI7" i="16" s="1"/>
  <c r="AM6" i="16"/>
  <c r="AK6" i="16"/>
  <c r="AH6" i="16"/>
  <c r="AI6" i="16" s="1"/>
  <c r="AF6" i="16"/>
  <c r="AG6" i="16" s="1"/>
  <c r="Y6" i="16"/>
  <c r="V6" i="16"/>
  <c r="T6" i="16"/>
  <c r="AD6" i="16" s="1"/>
  <c r="A6" i="16"/>
  <c r="AM5" i="16"/>
  <c r="AK5" i="16"/>
  <c r="AF5" i="16"/>
  <c r="AG5" i="16" s="1"/>
  <c r="Y5" i="16"/>
  <c r="V5" i="16"/>
  <c r="T5" i="16"/>
  <c r="F1" i="16"/>
  <c r="AM515" i="15"/>
  <c r="AL515" i="15"/>
  <c r="AK515" i="15"/>
  <c r="AH515" i="15"/>
  <c r="AI515" i="15" s="1"/>
  <c r="AJ515" i="15" s="1"/>
  <c r="AG515" i="15"/>
  <c r="AF515" i="15"/>
  <c r="AE515" i="15"/>
  <c r="AD515" i="15"/>
  <c r="AN515" i="15" s="1"/>
  <c r="Y515" i="15"/>
  <c r="V515" i="15"/>
  <c r="T515" i="15"/>
  <c r="AM514" i="15"/>
  <c r="AK514" i="15"/>
  <c r="AI514" i="15"/>
  <c r="AH514" i="15"/>
  <c r="AF514" i="15"/>
  <c r="AG514" i="15" s="1"/>
  <c r="AE514" i="15"/>
  <c r="AD514" i="15"/>
  <c r="Y514" i="15"/>
  <c r="V514" i="15"/>
  <c r="T514" i="15"/>
  <c r="AM513" i="15"/>
  <c r="AK513" i="15"/>
  <c r="AI513" i="15"/>
  <c r="AH513" i="15"/>
  <c r="AF513" i="15"/>
  <c r="AG513" i="15" s="1"/>
  <c r="AL513" i="15" s="1"/>
  <c r="AE513" i="15"/>
  <c r="AD513" i="15"/>
  <c r="Y513" i="15"/>
  <c r="V513" i="15"/>
  <c r="T513" i="15"/>
  <c r="AM512" i="15"/>
  <c r="AK512" i="15"/>
  <c r="AH512" i="15"/>
  <c r="AI512" i="15" s="1"/>
  <c r="AG512" i="15"/>
  <c r="AF512" i="15"/>
  <c r="AE512" i="15"/>
  <c r="AD512" i="15"/>
  <c r="Y512" i="15"/>
  <c r="V512" i="15"/>
  <c r="T512" i="15"/>
  <c r="AM511" i="15"/>
  <c r="AK511" i="15"/>
  <c r="AH511" i="15"/>
  <c r="AI511" i="15" s="1"/>
  <c r="AL511" i="15" s="1"/>
  <c r="AG511" i="15"/>
  <c r="AF511" i="15"/>
  <c r="AE511" i="15"/>
  <c r="AD511" i="15"/>
  <c r="Y511" i="15"/>
  <c r="V511" i="15"/>
  <c r="T511" i="15"/>
  <c r="AM510" i="15"/>
  <c r="AK510" i="15"/>
  <c r="AI510" i="15"/>
  <c r="AJ510" i="15" s="1"/>
  <c r="AH510" i="15"/>
  <c r="AF510" i="15"/>
  <c r="AG510" i="15" s="1"/>
  <c r="AE510" i="15"/>
  <c r="AD510" i="15"/>
  <c r="Y510" i="15"/>
  <c r="V510" i="15"/>
  <c r="T510" i="15"/>
  <c r="AM509" i="15"/>
  <c r="AK509" i="15"/>
  <c r="AJ509" i="15"/>
  <c r="AI509" i="15"/>
  <c r="AH509" i="15"/>
  <c r="AF509" i="15"/>
  <c r="AG509" i="15" s="1"/>
  <c r="AE509" i="15"/>
  <c r="AD509" i="15"/>
  <c r="Y509" i="15"/>
  <c r="V509" i="15"/>
  <c r="T509" i="15"/>
  <c r="AM508" i="15"/>
  <c r="AK508" i="15"/>
  <c r="AH508" i="15"/>
  <c r="AI508" i="15" s="1"/>
  <c r="AG508" i="15"/>
  <c r="AL508" i="15" s="1"/>
  <c r="AF508" i="15"/>
  <c r="AE508" i="15"/>
  <c r="AD508" i="15"/>
  <c r="Y508" i="15"/>
  <c r="V508" i="15"/>
  <c r="T508" i="15"/>
  <c r="AM507" i="15"/>
  <c r="AK507" i="15"/>
  <c r="AH507" i="15"/>
  <c r="AI507" i="15" s="1"/>
  <c r="AF507" i="15"/>
  <c r="AG507" i="15" s="1"/>
  <c r="AE507" i="15"/>
  <c r="AD507" i="15"/>
  <c r="AN507" i="15" s="1"/>
  <c r="Y507" i="15"/>
  <c r="V507" i="15"/>
  <c r="T507" i="15"/>
  <c r="AM506" i="15"/>
  <c r="AK506" i="15"/>
  <c r="AI506" i="15"/>
  <c r="AJ506" i="15" s="1"/>
  <c r="AH506" i="15"/>
  <c r="AG506" i="15"/>
  <c r="AL506" i="15" s="1"/>
  <c r="AF506" i="15"/>
  <c r="AE506" i="15"/>
  <c r="AD506" i="15"/>
  <c r="Y506" i="15"/>
  <c r="V506" i="15"/>
  <c r="T506" i="15"/>
  <c r="AM505" i="15"/>
  <c r="AK505" i="15"/>
  <c r="AJ505" i="15"/>
  <c r="AH505" i="15"/>
  <c r="AI505" i="15" s="1"/>
  <c r="AF505" i="15"/>
  <c r="AG505" i="15" s="1"/>
  <c r="AE505" i="15"/>
  <c r="AD505" i="15"/>
  <c r="Y505" i="15"/>
  <c r="V505" i="15"/>
  <c r="T505" i="15"/>
  <c r="AM504" i="15"/>
  <c r="AK504" i="15"/>
  <c r="AI504" i="15"/>
  <c r="AH504" i="15"/>
  <c r="AG504" i="15"/>
  <c r="AF504" i="15"/>
  <c r="AE504" i="15"/>
  <c r="AD504" i="15"/>
  <c r="Y504" i="15"/>
  <c r="V504" i="15"/>
  <c r="T504" i="15"/>
  <c r="AM503" i="15"/>
  <c r="AL503" i="15"/>
  <c r="AK503" i="15"/>
  <c r="AH503" i="15"/>
  <c r="AI503" i="15" s="1"/>
  <c r="AJ503" i="15" s="1"/>
  <c r="AG503" i="15"/>
  <c r="AF503" i="15"/>
  <c r="AE503" i="15"/>
  <c r="AD503" i="15"/>
  <c r="Y503" i="15"/>
  <c r="V503" i="15"/>
  <c r="T503" i="15"/>
  <c r="AM502" i="15"/>
  <c r="AK502" i="15"/>
  <c r="AI502" i="15"/>
  <c r="AH502" i="15"/>
  <c r="AF502" i="15"/>
  <c r="AG502" i="15" s="1"/>
  <c r="AE502" i="15"/>
  <c r="AD502" i="15"/>
  <c r="Y502" i="15"/>
  <c r="V502" i="15"/>
  <c r="T502" i="15"/>
  <c r="AM501" i="15"/>
  <c r="AL501" i="15"/>
  <c r="AK501" i="15"/>
  <c r="AI501" i="15"/>
  <c r="AH501" i="15"/>
  <c r="AF501" i="15"/>
  <c r="AG501" i="15" s="1"/>
  <c r="AJ501" i="15" s="1"/>
  <c r="AE501" i="15"/>
  <c r="AD501" i="15"/>
  <c r="Y501" i="15"/>
  <c r="V501" i="15"/>
  <c r="T501" i="15"/>
  <c r="AM500" i="15"/>
  <c r="AK500" i="15"/>
  <c r="AH500" i="15"/>
  <c r="AI500" i="15" s="1"/>
  <c r="AJ500" i="15" s="1"/>
  <c r="AG500" i="15"/>
  <c r="AF500" i="15"/>
  <c r="AE500" i="15"/>
  <c r="AD500" i="15"/>
  <c r="Y500" i="15"/>
  <c r="V500" i="15"/>
  <c r="T500" i="15"/>
  <c r="AM499" i="15"/>
  <c r="AK499" i="15"/>
  <c r="AH499" i="15"/>
  <c r="AI499" i="15" s="1"/>
  <c r="AL499" i="15" s="1"/>
  <c r="AG499" i="15"/>
  <c r="AF499" i="15"/>
  <c r="AE499" i="15"/>
  <c r="AD499" i="15"/>
  <c r="Y499" i="15"/>
  <c r="V499" i="15"/>
  <c r="T499" i="15"/>
  <c r="AM498" i="15"/>
  <c r="AL498" i="15"/>
  <c r="AK498" i="15"/>
  <c r="AI498" i="15"/>
  <c r="AH498" i="15"/>
  <c r="AF498" i="15"/>
  <c r="AG498" i="15" s="1"/>
  <c r="AJ498" i="15" s="1"/>
  <c r="AE498" i="15"/>
  <c r="AD498" i="15"/>
  <c r="Y498" i="15"/>
  <c r="V498" i="15"/>
  <c r="T498" i="15"/>
  <c r="AM497" i="15"/>
  <c r="AK497" i="15"/>
  <c r="AI497" i="15"/>
  <c r="AH497" i="15"/>
  <c r="AF497" i="15"/>
  <c r="AG497" i="15" s="1"/>
  <c r="AE497" i="15"/>
  <c r="AD497" i="15"/>
  <c r="Y497" i="15"/>
  <c r="V497" i="15"/>
  <c r="T497" i="15"/>
  <c r="AM496" i="15"/>
  <c r="AL496" i="15"/>
  <c r="AK496" i="15"/>
  <c r="AH496" i="15"/>
  <c r="AI496" i="15" s="1"/>
  <c r="AF496" i="15"/>
  <c r="AG496" i="15" s="1"/>
  <c r="AJ496" i="15" s="1"/>
  <c r="AE496" i="15"/>
  <c r="AD496" i="15"/>
  <c r="Y496" i="15"/>
  <c r="V496" i="15"/>
  <c r="T496" i="15"/>
  <c r="AM495" i="15"/>
  <c r="AL495" i="15"/>
  <c r="AK495" i="15"/>
  <c r="AI495" i="15"/>
  <c r="AH495" i="15"/>
  <c r="AF495" i="15"/>
  <c r="AG495" i="15" s="1"/>
  <c r="AJ495" i="15" s="1"/>
  <c r="AE495" i="15"/>
  <c r="AD495" i="15"/>
  <c r="Y495" i="15"/>
  <c r="V495" i="15"/>
  <c r="T495" i="15"/>
  <c r="AM494" i="15"/>
  <c r="AK494" i="15"/>
  <c r="AH494" i="15"/>
  <c r="AI494" i="15" s="1"/>
  <c r="AF494" i="15"/>
  <c r="AG494" i="15" s="1"/>
  <c r="AE494" i="15"/>
  <c r="AD494" i="15"/>
  <c r="Y494" i="15"/>
  <c r="V494" i="15"/>
  <c r="T494" i="15"/>
  <c r="AM493" i="15"/>
  <c r="AK493" i="15"/>
  <c r="AH493" i="15"/>
  <c r="AI493" i="15" s="1"/>
  <c r="AG493" i="15"/>
  <c r="AF493" i="15"/>
  <c r="AE493" i="15"/>
  <c r="AD493" i="15"/>
  <c r="Y493" i="15"/>
  <c r="V493" i="15"/>
  <c r="T493" i="15"/>
  <c r="AM492" i="15"/>
  <c r="AK492" i="15"/>
  <c r="AH492" i="15"/>
  <c r="AI492" i="15" s="1"/>
  <c r="AG492" i="15"/>
  <c r="AF492" i="15"/>
  <c r="AE492" i="15"/>
  <c r="AD492" i="15"/>
  <c r="AN492" i="15" s="1"/>
  <c r="Y492" i="15"/>
  <c r="V492" i="15"/>
  <c r="T492" i="15"/>
  <c r="AM491" i="15"/>
  <c r="AK491" i="15"/>
  <c r="AI491" i="15"/>
  <c r="AH491" i="15"/>
  <c r="AF491" i="15"/>
  <c r="AG491" i="15" s="1"/>
  <c r="AE491" i="15"/>
  <c r="AD491" i="15"/>
  <c r="Y491" i="15"/>
  <c r="V491" i="15"/>
  <c r="T491" i="15"/>
  <c r="AM490" i="15"/>
  <c r="AK490" i="15"/>
  <c r="AI490" i="15"/>
  <c r="AH490" i="15"/>
  <c r="AF490" i="15"/>
  <c r="AG490" i="15" s="1"/>
  <c r="AE490" i="15"/>
  <c r="AD490" i="15"/>
  <c r="Y490" i="15"/>
  <c r="V490" i="15"/>
  <c r="T490" i="15"/>
  <c r="AM489" i="15"/>
  <c r="AK489" i="15"/>
  <c r="AH489" i="15"/>
  <c r="AI489" i="15" s="1"/>
  <c r="AF489" i="15"/>
  <c r="AG489" i="15" s="1"/>
  <c r="AE489" i="15"/>
  <c r="AD489" i="15"/>
  <c r="Y489" i="15"/>
  <c r="V489" i="15"/>
  <c r="T489" i="15"/>
  <c r="AM488" i="15"/>
  <c r="AK488" i="15"/>
  <c r="AH488" i="15"/>
  <c r="AI488" i="15" s="1"/>
  <c r="AG488" i="15"/>
  <c r="AF488" i="15"/>
  <c r="AE488" i="15"/>
  <c r="AD488" i="15"/>
  <c r="Y488" i="15"/>
  <c r="V488" i="15"/>
  <c r="T488" i="15"/>
  <c r="AM487" i="15"/>
  <c r="AK487" i="15"/>
  <c r="AH487" i="15"/>
  <c r="AI487" i="15" s="1"/>
  <c r="AG487" i="15"/>
  <c r="AF487" i="15"/>
  <c r="AE487" i="15"/>
  <c r="AD487" i="15"/>
  <c r="Y487" i="15"/>
  <c r="V487" i="15"/>
  <c r="T487" i="15"/>
  <c r="AM486" i="15"/>
  <c r="AK486" i="15"/>
  <c r="AI486" i="15"/>
  <c r="AH486" i="15"/>
  <c r="AF486" i="15"/>
  <c r="AG486" i="15" s="1"/>
  <c r="AE486" i="15"/>
  <c r="AD486" i="15"/>
  <c r="AN486" i="15" s="1"/>
  <c r="Y486" i="15"/>
  <c r="V486" i="15"/>
  <c r="T486" i="15"/>
  <c r="AM485" i="15"/>
  <c r="AK485" i="15"/>
  <c r="AJ485" i="15"/>
  <c r="AI485" i="15"/>
  <c r="AH485" i="15"/>
  <c r="AG485" i="15"/>
  <c r="AL485" i="15" s="1"/>
  <c r="AF485" i="15"/>
  <c r="AE485" i="15"/>
  <c r="AD485" i="15"/>
  <c r="Y485" i="15"/>
  <c r="V485" i="15"/>
  <c r="T485" i="15"/>
  <c r="AM484" i="15"/>
  <c r="AK484" i="15"/>
  <c r="AH484" i="15"/>
  <c r="AI484" i="15" s="1"/>
  <c r="AF484" i="15"/>
  <c r="AG484" i="15" s="1"/>
  <c r="AE484" i="15"/>
  <c r="AD484" i="15"/>
  <c r="Y484" i="15"/>
  <c r="V484" i="15"/>
  <c r="T484" i="15"/>
  <c r="AM483" i="15"/>
  <c r="AL483" i="15"/>
  <c r="AK483" i="15"/>
  <c r="AI483" i="15"/>
  <c r="AH483" i="15"/>
  <c r="AF483" i="15"/>
  <c r="AG483" i="15" s="1"/>
  <c r="AJ483" i="15" s="1"/>
  <c r="AE483" i="15"/>
  <c r="AD483" i="15"/>
  <c r="Y483" i="15"/>
  <c r="V483" i="15"/>
  <c r="T483" i="15"/>
  <c r="AM482" i="15"/>
  <c r="AK482" i="15"/>
  <c r="AH482" i="15"/>
  <c r="AI482" i="15" s="1"/>
  <c r="AF482" i="15"/>
  <c r="AG482" i="15" s="1"/>
  <c r="AE482" i="15"/>
  <c r="AD482" i="15"/>
  <c r="Y482" i="15"/>
  <c r="V482" i="15"/>
  <c r="T482" i="15"/>
  <c r="AM481" i="15"/>
  <c r="AK481" i="15"/>
  <c r="AH481" i="15"/>
  <c r="AI481" i="15" s="1"/>
  <c r="AG481" i="15"/>
  <c r="AF481" i="15"/>
  <c r="AE481" i="15"/>
  <c r="AD481" i="15"/>
  <c r="Y481" i="15"/>
  <c r="V481" i="15"/>
  <c r="T481" i="15"/>
  <c r="AM480" i="15"/>
  <c r="AK480" i="15"/>
  <c r="AH480" i="15"/>
  <c r="AI480" i="15" s="1"/>
  <c r="AG480" i="15"/>
  <c r="AF480" i="15"/>
  <c r="AE480" i="15"/>
  <c r="AD480" i="15"/>
  <c r="AN480" i="15" s="1"/>
  <c r="Y480" i="15"/>
  <c r="V480" i="15"/>
  <c r="T480" i="15"/>
  <c r="AM479" i="15"/>
  <c r="AK479" i="15"/>
  <c r="AI479" i="15"/>
  <c r="AH479" i="15"/>
  <c r="AF479" i="15"/>
  <c r="AG479" i="15" s="1"/>
  <c r="AE479" i="15"/>
  <c r="AD479" i="15"/>
  <c r="Y479" i="15"/>
  <c r="V479" i="15"/>
  <c r="T479" i="15"/>
  <c r="AM478" i="15"/>
  <c r="AK478" i="15"/>
  <c r="AI478" i="15"/>
  <c r="AH478" i="15"/>
  <c r="AF478" i="15"/>
  <c r="AG478" i="15" s="1"/>
  <c r="AE478" i="15"/>
  <c r="AD478" i="15"/>
  <c r="Y478" i="15"/>
  <c r="V478" i="15"/>
  <c r="T478" i="15"/>
  <c r="AM477" i="15"/>
  <c r="AK477" i="15"/>
  <c r="AH477" i="15"/>
  <c r="AI477" i="15" s="1"/>
  <c r="AF477" i="15"/>
  <c r="AG477" i="15" s="1"/>
  <c r="AE477" i="15"/>
  <c r="AD477" i="15"/>
  <c r="Y477" i="15"/>
  <c r="V477" i="15"/>
  <c r="T477" i="15"/>
  <c r="AM476" i="15"/>
  <c r="AK476" i="15"/>
  <c r="AH476" i="15"/>
  <c r="AI476" i="15" s="1"/>
  <c r="AG476" i="15"/>
  <c r="AF476" i="15"/>
  <c r="AE476" i="15"/>
  <c r="AD476" i="15"/>
  <c r="Y476" i="15"/>
  <c r="V476" i="15"/>
  <c r="T476" i="15"/>
  <c r="AM475" i="15"/>
  <c r="AK475" i="15"/>
  <c r="AH475" i="15"/>
  <c r="AI475" i="15" s="1"/>
  <c r="AG475" i="15"/>
  <c r="AF475" i="15"/>
  <c r="AE475" i="15"/>
  <c r="AD475" i="15"/>
  <c r="Y475" i="15"/>
  <c r="V475" i="15"/>
  <c r="T475" i="15"/>
  <c r="AM474" i="15"/>
  <c r="AK474" i="15"/>
  <c r="AI474" i="15"/>
  <c r="AH474" i="15"/>
  <c r="AF474" i="15"/>
  <c r="AG474" i="15" s="1"/>
  <c r="AE474" i="15"/>
  <c r="AD474" i="15"/>
  <c r="Y474" i="15"/>
  <c r="V474" i="15"/>
  <c r="T474" i="15"/>
  <c r="AM473" i="15"/>
  <c r="AK473" i="15"/>
  <c r="AJ473" i="15"/>
  <c r="AI473" i="15"/>
  <c r="AH473" i="15"/>
  <c r="AG473" i="15"/>
  <c r="AL473" i="15" s="1"/>
  <c r="AF473" i="15"/>
  <c r="AE473" i="15"/>
  <c r="AD473" i="15"/>
  <c r="Y473" i="15"/>
  <c r="V473" i="15"/>
  <c r="T473" i="15"/>
  <c r="AM472" i="15"/>
  <c r="AK472" i="15"/>
  <c r="AH472" i="15"/>
  <c r="AI472" i="15" s="1"/>
  <c r="AF472" i="15"/>
  <c r="AG472" i="15" s="1"/>
  <c r="AE472" i="15"/>
  <c r="AD472" i="15"/>
  <c r="Y472" i="15"/>
  <c r="V472" i="15"/>
  <c r="T472" i="15"/>
  <c r="AM471" i="15"/>
  <c r="AL471" i="15"/>
  <c r="AK471" i="15"/>
  <c r="AI471" i="15"/>
  <c r="AH471" i="15"/>
  <c r="AF471" i="15"/>
  <c r="AG471" i="15" s="1"/>
  <c r="AJ471" i="15" s="1"/>
  <c r="AE471" i="15"/>
  <c r="AD471" i="15"/>
  <c r="Y471" i="15"/>
  <c r="V471" i="15"/>
  <c r="T471" i="15"/>
  <c r="AM470" i="15"/>
  <c r="AK470" i="15"/>
  <c r="AH470" i="15"/>
  <c r="AI470" i="15" s="1"/>
  <c r="AF470" i="15"/>
  <c r="AG470" i="15" s="1"/>
  <c r="AE470" i="15"/>
  <c r="AD470" i="15"/>
  <c r="Y470" i="15"/>
  <c r="V470" i="15"/>
  <c r="T470" i="15"/>
  <c r="AM469" i="15"/>
  <c r="AK469" i="15"/>
  <c r="AH469" i="15"/>
  <c r="AI469" i="15" s="1"/>
  <c r="AG469" i="15"/>
  <c r="AF469" i="15"/>
  <c r="AE469" i="15"/>
  <c r="AD469" i="15"/>
  <c r="Y469" i="15"/>
  <c r="V469" i="15"/>
  <c r="T469" i="15"/>
  <c r="AM468" i="15"/>
  <c r="AK468" i="15"/>
  <c r="AH468" i="15"/>
  <c r="AI468" i="15" s="1"/>
  <c r="AG468" i="15"/>
  <c r="AF468" i="15"/>
  <c r="AE468" i="15"/>
  <c r="AD468" i="15"/>
  <c r="Y468" i="15"/>
  <c r="V468" i="15"/>
  <c r="T468" i="15"/>
  <c r="AM467" i="15"/>
  <c r="AK467" i="15"/>
  <c r="AI467" i="15"/>
  <c r="AH467" i="15"/>
  <c r="AF467" i="15"/>
  <c r="AG467" i="15" s="1"/>
  <c r="AE467" i="15"/>
  <c r="AD467" i="15"/>
  <c r="Y467" i="15"/>
  <c r="V467" i="15"/>
  <c r="T467" i="15"/>
  <c r="AM466" i="15"/>
  <c r="AK466" i="15"/>
  <c r="AI466" i="15"/>
  <c r="AH466" i="15"/>
  <c r="AF466" i="15"/>
  <c r="AG466" i="15" s="1"/>
  <c r="AE466" i="15"/>
  <c r="AD466" i="15"/>
  <c r="Y466" i="15"/>
  <c r="V466" i="15"/>
  <c r="T466" i="15"/>
  <c r="AM465" i="15"/>
  <c r="AK465" i="15"/>
  <c r="AH465" i="15"/>
  <c r="AI465" i="15" s="1"/>
  <c r="AF465" i="15"/>
  <c r="AG465" i="15" s="1"/>
  <c r="AE465" i="15"/>
  <c r="AD465" i="15"/>
  <c r="Y465" i="15"/>
  <c r="V465" i="15"/>
  <c r="T465" i="15"/>
  <c r="AM464" i="15"/>
  <c r="AK464" i="15"/>
  <c r="AH464" i="15"/>
  <c r="AI464" i="15" s="1"/>
  <c r="AG464" i="15"/>
  <c r="AF464" i="15"/>
  <c r="AE464" i="15"/>
  <c r="AD464" i="15"/>
  <c r="AN464" i="15" s="1"/>
  <c r="Y464" i="15"/>
  <c r="V464" i="15"/>
  <c r="T464" i="15"/>
  <c r="AM463" i="15"/>
  <c r="AK463" i="15"/>
  <c r="AH463" i="15"/>
  <c r="AI463" i="15" s="1"/>
  <c r="AG463" i="15"/>
  <c r="AF463" i="15"/>
  <c r="AE463" i="15"/>
  <c r="AD463" i="15"/>
  <c r="Y463" i="15"/>
  <c r="V463" i="15"/>
  <c r="T463" i="15"/>
  <c r="AM462" i="15"/>
  <c r="AK462" i="15"/>
  <c r="AI462" i="15"/>
  <c r="AH462" i="15"/>
  <c r="AF462" i="15"/>
  <c r="AG462" i="15" s="1"/>
  <c r="AE462" i="15"/>
  <c r="AD462" i="15"/>
  <c r="AN462" i="15" s="1"/>
  <c r="Y462" i="15"/>
  <c r="V462" i="15"/>
  <c r="T462" i="15"/>
  <c r="AM461" i="15"/>
  <c r="AK461" i="15"/>
  <c r="AJ461" i="15"/>
  <c r="AI461" i="15"/>
  <c r="AH461" i="15"/>
  <c r="AG461" i="15"/>
  <c r="AL461" i="15" s="1"/>
  <c r="AF461" i="15"/>
  <c r="AE461" i="15"/>
  <c r="AD461" i="15"/>
  <c r="Y461" i="15"/>
  <c r="V461" i="15"/>
  <c r="T461" i="15"/>
  <c r="AM460" i="15"/>
  <c r="AK460" i="15"/>
  <c r="AH460" i="15"/>
  <c r="AI460" i="15" s="1"/>
  <c r="AF460" i="15"/>
  <c r="AG460" i="15" s="1"/>
  <c r="AE460" i="15"/>
  <c r="AD460" i="15"/>
  <c r="Y460" i="15"/>
  <c r="V460" i="15"/>
  <c r="T460" i="15"/>
  <c r="AM459" i="15"/>
  <c r="AL459" i="15"/>
  <c r="AK459" i="15"/>
  <c r="AI459" i="15"/>
  <c r="AH459" i="15"/>
  <c r="AF459" i="15"/>
  <c r="AG459" i="15" s="1"/>
  <c r="AJ459" i="15" s="1"/>
  <c r="AE459" i="15"/>
  <c r="AD459" i="15"/>
  <c r="Y459" i="15"/>
  <c r="V459" i="15"/>
  <c r="T459" i="15"/>
  <c r="AM458" i="15"/>
  <c r="AK458" i="15"/>
  <c r="AH458" i="15"/>
  <c r="AI458" i="15" s="1"/>
  <c r="AF458" i="15"/>
  <c r="AG458" i="15" s="1"/>
  <c r="AE458" i="15"/>
  <c r="AD458" i="15"/>
  <c r="Y458" i="15"/>
  <c r="V458" i="15"/>
  <c r="T458" i="15"/>
  <c r="AM457" i="15"/>
  <c r="AK457" i="15"/>
  <c r="AH457" i="15"/>
  <c r="AI457" i="15" s="1"/>
  <c r="AG457" i="15"/>
  <c r="AF457" i="15"/>
  <c r="AE457" i="15"/>
  <c r="AD457" i="15"/>
  <c r="Y457" i="15"/>
  <c r="V457" i="15"/>
  <c r="T457" i="15"/>
  <c r="AM456" i="15"/>
  <c r="AK456" i="15"/>
  <c r="AH456" i="15"/>
  <c r="AI456" i="15" s="1"/>
  <c r="AG456" i="15"/>
  <c r="AF456" i="15"/>
  <c r="AE456" i="15"/>
  <c r="AD456" i="15"/>
  <c r="Y456" i="15"/>
  <c r="V456" i="15"/>
  <c r="T456" i="15"/>
  <c r="AM455" i="15"/>
  <c r="AK455" i="15"/>
  <c r="AI455" i="15"/>
  <c r="AJ455" i="15" s="1"/>
  <c r="AH455" i="15"/>
  <c r="AG455" i="15"/>
  <c r="AL455" i="15" s="1"/>
  <c r="AF455" i="15"/>
  <c r="AE455" i="15"/>
  <c r="AD455" i="15"/>
  <c r="AN455" i="15" s="1"/>
  <c r="Y455" i="15"/>
  <c r="V455" i="15"/>
  <c r="T455" i="15"/>
  <c r="AM454" i="15"/>
  <c r="AK454" i="15"/>
  <c r="AI454" i="15"/>
  <c r="AH454" i="15"/>
  <c r="AF454" i="15"/>
  <c r="AG454" i="15" s="1"/>
  <c r="AE454" i="15"/>
  <c r="AD454" i="15"/>
  <c r="Y454" i="15"/>
  <c r="V454" i="15"/>
  <c r="T454" i="15"/>
  <c r="AM453" i="15"/>
  <c r="AK453" i="15"/>
  <c r="AI453" i="15"/>
  <c r="AH453" i="15"/>
  <c r="AF453" i="15"/>
  <c r="AG453" i="15" s="1"/>
  <c r="AE453" i="15"/>
  <c r="AD453" i="15"/>
  <c r="Y453" i="15"/>
  <c r="V453" i="15"/>
  <c r="T453" i="15"/>
  <c r="AM452" i="15"/>
  <c r="AK452" i="15"/>
  <c r="AH452" i="15"/>
  <c r="AI452" i="15" s="1"/>
  <c r="AG452" i="15"/>
  <c r="AF452" i="15"/>
  <c r="AE452" i="15"/>
  <c r="AD452" i="15"/>
  <c r="Y452" i="15"/>
  <c r="V452" i="15"/>
  <c r="T452" i="15"/>
  <c r="AM451" i="15"/>
  <c r="AK451" i="15"/>
  <c r="AH451" i="15"/>
  <c r="AI451" i="15" s="1"/>
  <c r="AG451" i="15"/>
  <c r="AF451" i="15"/>
  <c r="AE451" i="15"/>
  <c r="AD451" i="15"/>
  <c r="Y451" i="15"/>
  <c r="V451" i="15"/>
  <c r="T451" i="15"/>
  <c r="AM450" i="15"/>
  <c r="AK450" i="15"/>
  <c r="AJ450" i="15"/>
  <c r="AI450" i="15"/>
  <c r="AH450" i="15"/>
  <c r="AF450" i="15"/>
  <c r="AG450" i="15" s="1"/>
  <c r="AE450" i="15"/>
  <c r="AD450" i="15"/>
  <c r="Y450" i="15"/>
  <c r="V450" i="15"/>
  <c r="T450" i="15"/>
  <c r="AM449" i="15"/>
  <c r="AK449" i="15"/>
  <c r="AJ449" i="15"/>
  <c r="AI449" i="15"/>
  <c r="AH449" i="15"/>
  <c r="AG449" i="15"/>
  <c r="AF449" i="15"/>
  <c r="AE449" i="15"/>
  <c r="AD449" i="15"/>
  <c r="Y449" i="15"/>
  <c r="V449" i="15"/>
  <c r="T449" i="15"/>
  <c r="AM448" i="15"/>
  <c r="AK448" i="15"/>
  <c r="AH448" i="15"/>
  <c r="AI448" i="15" s="1"/>
  <c r="AF448" i="15"/>
  <c r="AG448" i="15" s="1"/>
  <c r="AL448" i="15" s="1"/>
  <c r="AE448" i="15"/>
  <c r="AD448" i="15"/>
  <c r="AN448" i="15" s="1"/>
  <c r="Y448" i="15"/>
  <c r="V448" i="15"/>
  <c r="T448" i="15"/>
  <c r="AM447" i="15"/>
  <c r="AL447" i="15"/>
  <c r="AK447" i="15"/>
  <c r="AI447" i="15"/>
  <c r="AH447" i="15"/>
  <c r="AG447" i="15"/>
  <c r="AJ447" i="15" s="1"/>
  <c r="AF447" i="15"/>
  <c r="AE447" i="15"/>
  <c r="AD447" i="15"/>
  <c r="Y447" i="15"/>
  <c r="V447" i="15"/>
  <c r="T447" i="15"/>
  <c r="AM446" i="15"/>
  <c r="AK446" i="15"/>
  <c r="AH446" i="15"/>
  <c r="AI446" i="15" s="1"/>
  <c r="AF446" i="15"/>
  <c r="AG446" i="15" s="1"/>
  <c r="AE446" i="15"/>
  <c r="AD446" i="15"/>
  <c r="Y446" i="15"/>
  <c r="V446" i="15"/>
  <c r="T446" i="15"/>
  <c r="AM445" i="15"/>
  <c r="AK445" i="15"/>
  <c r="AI445" i="15"/>
  <c r="AH445" i="15"/>
  <c r="AG445" i="15"/>
  <c r="AL445" i="15" s="1"/>
  <c r="AF445" i="15"/>
  <c r="AE445" i="15"/>
  <c r="AD445" i="15"/>
  <c r="Y445" i="15"/>
  <c r="V445" i="15"/>
  <c r="T445" i="15"/>
  <c r="AM444" i="15"/>
  <c r="AK444" i="15"/>
  <c r="AH444" i="15"/>
  <c r="AI444" i="15" s="1"/>
  <c r="AG444" i="15"/>
  <c r="AF444" i="15"/>
  <c r="AE444" i="15"/>
  <c r="AD444" i="15"/>
  <c r="AN444" i="15" s="1"/>
  <c r="Y444" i="15"/>
  <c r="V444" i="15"/>
  <c r="T444" i="15"/>
  <c r="AM443" i="15"/>
  <c r="AK443" i="15"/>
  <c r="AI443" i="15"/>
  <c r="AH443" i="15"/>
  <c r="AF443" i="15"/>
  <c r="AG443" i="15" s="1"/>
  <c r="AE443" i="15"/>
  <c r="AD443" i="15"/>
  <c r="Y443" i="15"/>
  <c r="V443" i="15"/>
  <c r="T443" i="15"/>
  <c r="AM442" i="15"/>
  <c r="AK442" i="15"/>
  <c r="AI442" i="15"/>
  <c r="AH442" i="15"/>
  <c r="AF442" i="15"/>
  <c r="AG442" i="15" s="1"/>
  <c r="AE442" i="15"/>
  <c r="AD442" i="15"/>
  <c r="AN442" i="15" s="1"/>
  <c r="Y442" i="15"/>
  <c r="V442" i="15"/>
  <c r="T442" i="15"/>
  <c r="AM441" i="15"/>
  <c r="AK441" i="15"/>
  <c r="AH441" i="15"/>
  <c r="AI441" i="15" s="1"/>
  <c r="AG441" i="15"/>
  <c r="AF441" i="15"/>
  <c r="AE441" i="15"/>
  <c r="AD441" i="15"/>
  <c r="Y441" i="15"/>
  <c r="V441" i="15"/>
  <c r="T441" i="15"/>
  <c r="AM440" i="15"/>
  <c r="AK440" i="15"/>
  <c r="AH440" i="15"/>
  <c r="AI440" i="15" s="1"/>
  <c r="AG440" i="15"/>
  <c r="AF440" i="15"/>
  <c r="AE440" i="15"/>
  <c r="AD440" i="15"/>
  <c r="Y440" i="15"/>
  <c r="V440" i="15"/>
  <c r="T440" i="15"/>
  <c r="AM439" i="15"/>
  <c r="AK439" i="15"/>
  <c r="AH439" i="15"/>
  <c r="AI439" i="15" s="1"/>
  <c r="AG439" i="15"/>
  <c r="AF439" i="15"/>
  <c r="AE439" i="15"/>
  <c r="AD439" i="15"/>
  <c r="Y439" i="15"/>
  <c r="V439" i="15"/>
  <c r="T439" i="15"/>
  <c r="AM438" i="15"/>
  <c r="AK438" i="15"/>
  <c r="AJ438" i="15"/>
  <c r="AI438" i="15"/>
  <c r="AH438" i="15"/>
  <c r="AF438" i="15"/>
  <c r="AG438" i="15" s="1"/>
  <c r="AE438" i="15"/>
  <c r="AD438" i="15"/>
  <c r="Y438" i="15"/>
  <c r="V438" i="15"/>
  <c r="T438" i="15"/>
  <c r="AM437" i="15"/>
  <c r="AK437" i="15"/>
  <c r="AJ437" i="15"/>
  <c r="AI437" i="15"/>
  <c r="AH437" i="15"/>
  <c r="AG437" i="15"/>
  <c r="AF437" i="15"/>
  <c r="AE437" i="15"/>
  <c r="AD437" i="15"/>
  <c r="Y437" i="15"/>
  <c r="V437" i="15"/>
  <c r="T437" i="15"/>
  <c r="AM436" i="15"/>
  <c r="AL436" i="15"/>
  <c r="AK436" i="15"/>
  <c r="AH436" i="15"/>
  <c r="AI436" i="15" s="1"/>
  <c r="AF436" i="15"/>
  <c r="AG436" i="15" s="1"/>
  <c r="AE436" i="15"/>
  <c r="AD436" i="15"/>
  <c r="Y436" i="15"/>
  <c r="V436" i="15"/>
  <c r="T436" i="15"/>
  <c r="AM435" i="15"/>
  <c r="AL435" i="15"/>
  <c r="AK435" i="15"/>
  <c r="AI435" i="15"/>
  <c r="AH435" i="15"/>
  <c r="AG435" i="15"/>
  <c r="AJ435" i="15" s="1"/>
  <c r="AF435" i="15"/>
  <c r="AE435" i="15"/>
  <c r="AD435" i="15"/>
  <c r="Y435" i="15"/>
  <c r="V435" i="15"/>
  <c r="T435" i="15"/>
  <c r="AM434" i="15"/>
  <c r="AK434" i="15"/>
  <c r="AH434" i="15"/>
  <c r="AI434" i="15" s="1"/>
  <c r="AF434" i="15"/>
  <c r="AG434" i="15" s="1"/>
  <c r="AE434" i="15"/>
  <c r="AD434" i="15"/>
  <c r="Y434" i="15"/>
  <c r="V434" i="15"/>
  <c r="T434" i="15"/>
  <c r="AM433" i="15"/>
  <c r="AK433" i="15"/>
  <c r="AI433" i="15"/>
  <c r="AH433" i="15"/>
  <c r="AG433" i="15"/>
  <c r="AL433" i="15" s="1"/>
  <c r="AF433" i="15"/>
  <c r="AE433" i="15"/>
  <c r="AD433" i="15"/>
  <c r="Y433" i="15"/>
  <c r="V433" i="15"/>
  <c r="T433" i="15"/>
  <c r="AM432" i="15"/>
  <c r="AK432" i="15"/>
  <c r="AH432" i="15"/>
  <c r="AI432" i="15" s="1"/>
  <c r="AG432" i="15"/>
  <c r="AF432" i="15"/>
  <c r="AE432" i="15"/>
  <c r="AD432" i="15"/>
  <c r="Y432" i="15"/>
  <c r="V432" i="15"/>
  <c r="T432" i="15"/>
  <c r="AM431" i="15"/>
  <c r="AK431" i="15"/>
  <c r="AI431" i="15"/>
  <c r="AL431" i="15" s="1"/>
  <c r="AH431" i="15"/>
  <c r="AG431" i="15"/>
  <c r="AF431" i="15"/>
  <c r="AE431" i="15"/>
  <c r="AD431" i="15"/>
  <c r="Y431" i="15"/>
  <c r="V431" i="15"/>
  <c r="T431" i="15"/>
  <c r="AM430" i="15"/>
  <c r="AK430" i="15"/>
  <c r="AI430" i="15"/>
  <c r="AH430" i="15"/>
  <c r="AF430" i="15"/>
  <c r="AG430" i="15" s="1"/>
  <c r="AE430" i="15"/>
  <c r="AD430" i="15"/>
  <c r="Y430" i="15"/>
  <c r="V430" i="15"/>
  <c r="T430" i="15"/>
  <c r="AM429" i="15"/>
  <c r="AK429" i="15"/>
  <c r="AI429" i="15"/>
  <c r="AH429" i="15"/>
  <c r="AG429" i="15"/>
  <c r="AF429" i="15"/>
  <c r="AE429" i="15"/>
  <c r="AD429" i="15"/>
  <c r="Y429" i="15"/>
  <c r="V429" i="15"/>
  <c r="T429" i="15"/>
  <c r="AM428" i="15"/>
  <c r="AK428" i="15"/>
  <c r="AH428" i="15"/>
  <c r="AI428" i="15" s="1"/>
  <c r="AG428" i="15"/>
  <c r="AF428" i="15"/>
  <c r="AE428" i="15"/>
  <c r="AD428" i="15"/>
  <c r="Y428" i="15"/>
  <c r="V428" i="15"/>
  <c r="T428" i="15"/>
  <c r="AM427" i="15"/>
  <c r="AK427" i="15"/>
  <c r="AH427" i="15"/>
  <c r="AI427" i="15" s="1"/>
  <c r="AG427" i="15"/>
  <c r="AF427" i="15"/>
  <c r="AE427" i="15"/>
  <c r="AD427" i="15"/>
  <c r="Y427" i="15"/>
  <c r="V427" i="15"/>
  <c r="T427" i="15"/>
  <c r="AM426" i="15"/>
  <c r="AK426" i="15"/>
  <c r="AI426" i="15"/>
  <c r="AH426" i="15"/>
  <c r="AF426" i="15"/>
  <c r="AG426" i="15" s="1"/>
  <c r="AL426" i="15" s="1"/>
  <c r="AE426" i="15"/>
  <c r="AD426" i="15"/>
  <c r="Y426" i="15"/>
  <c r="V426" i="15"/>
  <c r="T426" i="15"/>
  <c r="AM425" i="15"/>
  <c r="AK425" i="15"/>
  <c r="AJ425" i="15"/>
  <c r="AI425" i="15"/>
  <c r="AH425" i="15"/>
  <c r="AG425" i="15"/>
  <c r="AF425" i="15"/>
  <c r="AE425" i="15"/>
  <c r="AD425" i="15"/>
  <c r="Y425" i="15"/>
  <c r="V425" i="15"/>
  <c r="T425" i="15"/>
  <c r="AM424" i="15"/>
  <c r="AL424" i="15"/>
  <c r="AK424" i="15"/>
  <c r="AH424" i="15"/>
  <c r="AI424" i="15" s="1"/>
  <c r="AF424" i="15"/>
  <c r="AG424" i="15" s="1"/>
  <c r="AJ424" i="15" s="1"/>
  <c r="AE424" i="15"/>
  <c r="AD424" i="15"/>
  <c r="Y424" i="15"/>
  <c r="V424" i="15"/>
  <c r="T424" i="15"/>
  <c r="AM423" i="15"/>
  <c r="AL423" i="15"/>
  <c r="AK423" i="15"/>
  <c r="AI423" i="15"/>
  <c r="AH423" i="15"/>
  <c r="AG423" i="15"/>
  <c r="AJ423" i="15" s="1"/>
  <c r="AF423" i="15"/>
  <c r="AE423" i="15"/>
  <c r="AD423" i="15"/>
  <c r="Y423" i="15"/>
  <c r="V423" i="15"/>
  <c r="T423" i="15"/>
  <c r="AM422" i="15"/>
  <c r="AK422" i="15"/>
  <c r="AH422" i="15"/>
  <c r="AI422" i="15" s="1"/>
  <c r="AF422" i="15"/>
  <c r="AG422" i="15" s="1"/>
  <c r="AE422" i="15"/>
  <c r="AD422" i="15"/>
  <c r="Y422" i="15"/>
  <c r="V422" i="15"/>
  <c r="T422" i="15"/>
  <c r="AM421" i="15"/>
  <c r="AK421" i="15"/>
  <c r="AI421" i="15"/>
  <c r="AH421" i="15"/>
  <c r="AG421" i="15"/>
  <c r="AL421" i="15" s="1"/>
  <c r="AF421" i="15"/>
  <c r="AE421" i="15"/>
  <c r="AD421" i="15"/>
  <c r="Y421" i="15"/>
  <c r="V421" i="15"/>
  <c r="T421" i="15"/>
  <c r="AM420" i="15"/>
  <c r="AK420" i="15"/>
  <c r="AH420" i="15"/>
  <c r="AI420" i="15" s="1"/>
  <c r="AG420" i="15"/>
  <c r="AF420" i="15"/>
  <c r="AE420" i="15"/>
  <c r="AD420" i="15"/>
  <c r="Y420" i="15"/>
  <c r="V420" i="15"/>
  <c r="T420" i="15"/>
  <c r="AM419" i="15"/>
  <c r="AK419" i="15"/>
  <c r="AI419" i="15"/>
  <c r="AL419" i="15" s="1"/>
  <c r="AH419" i="15"/>
  <c r="AG419" i="15"/>
  <c r="AF419" i="15"/>
  <c r="AE419" i="15"/>
  <c r="AD419" i="15"/>
  <c r="AN419" i="15" s="1"/>
  <c r="Y419" i="15"/>
  <c r="V419" i="15"/>
  <c r="T419" i="15"/>
  <c r="AM418" i="15"/>
  <c r="AK418" i="15"/>
  <c r="AI418" i="15"/>
  <c r="AH418" i="15"/>
  <c r="AF418" i="15"/>
  <c r="AG418" i="15" s="1"/>
  <c r="AE418" i="15"/>
  <c r="AD418" i="15"/>
  <c r="Y418" i="15"/>
  <c r="V418" i="15"/>
  <c r="T418" i="15"/>
  <c r="AM417" i="15"/>
  <c r="AK417" i="15"/>
  <c r="AI417" i="15"/>
  <c r="AH417" i="15"/>
  <c r="AG417" i="15"/>
  <c r="AF417" i="15"/>
  <c r="AE417" i="15"/>
  <c r="AD417" i="15"/>
  <c r="Y417" i="15"/>
  <c r="V417" i="15"/>
  <c r="T417" i="15"/>
  <c r="AM416" i="15"/>
  <c r="AK416" i="15"/>
  <c r="AH416" i="15"/>
  <c r="AI416" i="15" s="1"/>
  <c r="AG416" i="15"/>
  <c r="AF416" i="15"/>
  <c r="AE416" i="15"/>
  <c r="AD416" i="15"/>
  <c r="Y416" i="15"/>
  <c r="V416" i="15"/>
  <c r="T416" i="15"/>
  <c r="AM415" i="15"/>
  <c r="AK415" i="15"/>
  <c r="AH415" i="15"/>
  <c r="AI415" i="15" s="1"/>
  <c r="AG415" i="15"/>
  <c r="AF415" i="15"/>
  <c r="AE415" i="15"/>
  <c r="AD415" i="15"/>
  <c r="Y415" i="15"/>
  <c r="V415" i="15"/>
  <c r="T415" i="15"/>
  <c r="AM414" i="15"/>
  <c r="AK414" i="15"/>
  <c r="AI414" i="15"/>
  <c r="AH414" i="15"/>
  <c r="AF414" i="15"/>
  <c r="AG414" i="15" s="1"/>
  <c r="AL414" i="15" s="1"/>
  <c r="AE414" i="15"/>
  <c r="AD414" i="15"/>
  <c r="Y414" i="15"/>
  <c r="V414" i="15"/>
  <c r="T414" i="15"/>
  <c r="AM413" i="15"/>
  <c r="AK413" i="15"/>
  <c r="AJ413" i="15"/>
  <c r="AI413" i="15"/>
  <c r="AH413" i="15"/>
  <c r="AG413" i="15"/>
  <c r="AL413" i="15" s="1"/>
  <c r="AF413" i="15"/>
  <c r="AE413" i="15"/>
  <c r="AD413" i="15"/>
  <c r="Y413" i="15"/>
  <c r="V413" i="15"/>
  <c r="T413" i="15"/>
  <c r="AM412" i="15"/>
  <c r="AL412" i="15"/>
  <c r="AK412" i="15"/>
  <c r="AH412" i="15"/>
  <c r="AI412" i="15" s="1"/>
  <c r="AF412" i="15"/>
  <c r="AG412" i="15" s="1"/>
  <c r="AJ412" i="15" s="1"/>
  <c r="AE412" i="15"/>
  <c r="AD412" i="15"/>
  <c r="Y412" i="15"/>
  <c r="V412" i="15"/>
  <c r="T412" i="15"/>
  <c r="AM411" i="15"/>
  <c r="AL411" i="15"/>
  <c r="AK411" i="15"/>
  <c r="AI411" i="15"/>
  <c r="AH411" i="15"/>
  <c r="AG411" i="15"/>
  <c r="AJ411" i="15" s="1"/>
  <c r="AF411" i="15"/>
  <c r="AE411" i="15"/>
  <c r="AD411" i="15"/>
  <c r="Y411" i="15"/>
  <c r="V411" i="15"/>
  <c r="T411" i="15"/>
  <c r="AM410" i="15"/>
  <c r="AK410" i="15"/>
  <c r="AH410" i="15"/>
  <c r="AI410" i="15" s="1"/>
  <c r="AF410" i="15"/>
  <c r="AG410" i="15" s="1"/>
  <c r="AE410" i="15"/>
  <c r="AD410" i="15"/>
  <c r="Y410" i="15"/>
  <c r="V410" i="15"/>
  <c r="T410" i="15"/>
  <c r="AM409" i="15"/>
  <c r="AK409" i="15"/>
  <c r="AI409" i="15"/>
  <c r="AH409" i="15"/>
  <c r="AG409" i="15"/>
  <c r="AL409" i="15" s="1"/>
  <c r="AF409" i="15"/>
  <c r="AE409" i="15"/>
  <c r="AD409" i="15"/>
  <c r="Y409" i="15"/>
  <c r="V409" i="15"/>
  <c r="T409" i="15"/>
  <c r="AM408" i="15"/>
  <c r="AK408" i="15"/>
  <c r="AH408" i="15"/>
  <c r="AI408" i="15" s="1"/>
  <c r="AG408" i="15"/>
  <c r="AF408" i="15"/>
  <c r="AE408" i="15"/>
  <c r="AD408" i="15"/>
  <c r="Y408" i="15"/>
  <c r="V408" i="15"/>
  <c r="T408" i="15"/>
  <c r="AM407" i="15"/>
  <c r="AK407" i="15"/>
  <c r="AI407" i="15"/>
  <c r="AJ407" i="15" s="1"/>
  <c r="AH407" i="15"/>
  <c r="AG407" i="15"/>
  <c r="AL407" i="15" s="1"/>
  <c r="AF407" i="15"/>
  <c r="AE407" i="15"/>
  <c r="AD407" i="15"/>
  <c r="Y407" i="15"/>
  <c r="V407" i="15"/>
  <c r="T407" i="15"/>
  <c r="AM406" i="15"/>
  <c r="AK406" i="15"/>
  <c r="AI406" i="15"/>
  <c r="AH406" i="15"/>
  <c r="AF406" i="15"/>
  <c r="AG406" i="15" s="1"/>
  <c r="AE406" i="15"/>
  <c r="AD406" i="15"/>
  <c r="Y406" i="15"/>
  <c r="V406" i="15"/>
  <c r="T406" i="15"/>
  <c r="AM405" i="15"/>
  <c r="AK405" i="15"/>
  <c r="AI405" i="15"/>
  <c r="AH405" i="15"/>
  <c r="AG405" i="15"/>
  <c r="AF405" i="15"/>
  <c r="AE405" i="15"/>
  <c r="AD405" i="15"/>
  <c r="Y405" i="15"/>
  <c r="V405" i="15"/>
  <c r="T405" i="15"/>
  <c r="AM404" i="15"/>
  <c r="AK404" i="15"/>
  <c r="AH404" i="15"/>
  <c r="AI404" i="15" s="1"/>
  <c r="AG404" i="15"/>
  <c r="AF404" i="15"/>
  <c r="AE404" i="15"/>
  <c r="AD404" i="15"/>
  <c r="Y404" i="15"/>
  <c r="V404" i="15"/>
  <c r="T404" i="15"/>
  <c r="AM403" i="15"/>
  <c r="AK403" i="15"/>
  <c r="AH403" i="15"/>
  <c r="AI403" i="15" s="1"/>
  <c r="AG403" i="15"/>
  <c r="AF403" i="15"/>
  <c r="AE403" i="15"/>
  <c r="AD403" i="15"/>
  <c r="Y403" i="15"/>
  <c r="V403" i="15"/>
  <c r="T403" i="15"/>
  <c r="AM402" i="15"/>
  <c r="AK402" i="15"/>
  <c r="AJ402" i="15"/>
  <c r="AI402" i="15"/>
  <c r="AH402" i="15"/>
  <c r="AF402" i="15"/>
  <c r="AG402" i="15" s="1"/>
  <c r="AL402" i="15" s="1"/>
  <c r="AE402" i="15"/>
  <c r="AD402" i="15"/>
  <c r="Y402" i="15"/>
  <c r="V402" i="15"/>
  <c r="T402" i="15"/>
  <c r="AM401" i="15"/>
  <c r="AK401" i="15"/>
  <c r="AJ401" i="15"/>
  <c r="AI401" i="15"/>
  <c r="AH401" i="15"/>
  <c r="AG401" i="15"/>
  <c r="AF401" i="15"/>
  <c r="AE401" i="15"/>
  <c r="AD401" i="15"/>
  <c r="Y401" i="15"/>
  <c r="V401" i="15"/>
  <c r="T401" i="15"/>
  <c r="AM400" i="15"/>
  <c r="AL400" i="15"/>
  <c r="AK400" i="15"/>
  <c r="AH400" i="15"/>
  <c r="AI400" i="15" s="1"/>
  <c r="AF400" i="15"/>
  <c r="AG400" i="15" s="1"/>
  <c r="AE400" i="15"/>
  <c r="AD400" i="15"/>
  <c r="Y400" i="15"/>
  <c r="V400" i="15"/>
  <c r="T400" i="15"/>
  <c r="AM399" i="15"/>
  <c r="AL399" i="15"/>
  <c r="AK399" i="15"/>
  <c r="AI399" i="15"/>
  <c r="AH399" i="15"/>
  <c r="AG399" i="15"/>
  <c r="AJ399" i="15" s="1"/>
  <c r="AF399" i="15"/>
  <c r="AE399" i="15"/>
  <c r="AD399" i="15"/>
  <c r="Y399" i="15"/>
  <c r="V399" i="15"/>
  <c r="T399" i="15"/>
  <c r="AM398" i="15"/>
  <c r="AK398" i="15"/>
  <c r="AH398" i="15"/>
  <c r="AI398" i="15" s="1"/>
  <c r="AF398" i="15"/>
  <c r="AG398" i="15" s="1"/>
  <c r="AE398" i="15"/>
  <c r="AD398" i="15"/>
  <c r="Y398" i="15"/>
  <c r="V398" i="15"/>
  <c r="T398" i="15"/>
  <c r="AM397" i="15"/>
  <c r="AK397" i="15"/>
  <c r="AI397" i="15"/>
  <c r="AH397" i="15"/>
  <c r="AG397" i="15"/>
  <c r="AL397" i="15" s="1"/>
  <c r="AF397" i="15"/>
  <c r="AE397" i="15"/>
  <c r="AD397" i="15"/>
  <c r="Y397" i="15"/>
  <c r="V397" i="15"/>
  <c r="T397" i="15"/>
  <c r="AM396" i="15"/>
  <c r="AK396" i="15"/>
  <c r="AH396" i="15"/>
  <c r="AI396" i="15" s="1"/>
  <c r="AG396" i="15"/>
  <c r="AF396" i="15"/>
  <c r="AE396" i="15"/>
  <c r="AD396" i="15"/>
  <c r="Y396" i="15"/>
  <c r="V396" i="15"/>
  <c r="T396" i="15"/>
  <c r="AM395" i="15"/>
  <c r="AK395" i="15"/>
  <c r="AI395" i="15"/>
  <c r="AL395" i="15" s="1"/>
  <c r="AH395" i="15"/>
  <c r="AG395" i="15"/>
  <c r="AF395" i="15"/>
  <c r="AE395" i="15"/>
  <c r="AD395" i="15"/>
  <c r="Y395" i="15"/>
  <c r="V395" i="15"/>
  <c r="T395" i="15"/>
  <c r="AM394" i="15"/>
  <c r="AK394" i="15"/>
  <c r="AI394" i="15"/>
  <c r="AH394" i="15"/>
  <c r="AF394" i="15"/>
  <c r="AG394" i="15" s="1"/>
  <c r="AE394" i="15"/>
  <c r="AD394" i="15"/>
  <c r="Y394" i="15"/>
  <c r="V394" i="15"/>
  <c r="T394" i="15"/>
  <c r="AM393" i="15"/>
  <c r="AK393" i="15"/>
  <c r="AI393" i="15"/>
  <c r="AH393" i="15"/>
  <c r="AG393" i="15"/>
  <c r="AF393" i="15"/>
  <c r="AE393" i="15"/>
  <c r="AD393" i="15"/>
  <c r="Y393" i="15"/>
  <c r="V393" i="15"/>
  <c r="T393" i="15"/>
  <c r="AM392" i="15"/>
  <c r="AK392" i="15"/>
  <c r="AH392" i="15"/>
  <c r="AI392" i="15" s="1"/>
  <c r="AG392" i="15"/>
  <c r="AF392" i="15"/>
  <c r="AE392" i="15"/>
  <c r="AD392" i="15"/>
  <c r="AN392" i="15" s="1"/>
  <c r="Y392" i="15"/>
  <c r="V392" i="15"/>
  <c r="T392" i="15"/>
  <c r="AM391" i="15"/>
  <c r="AK391" i="15"/>
  <c r="AH391" i="15"/>
  <c r="AI391" i="15" s="1"/>
  <c r="AG391" i="15"/>
  <c r="AF391" i="15"/>
  <c r="AE391" i="15"/>
  <c r="AD391" i="15"/>
  <c r="Y391" i="15"/>
  <c r="V391" i="15"/>
  <c r="T391" i="15"/>
  <c r="AM390" i="15"/>
  <c r="AK390" i="15"/>
  <c r="AI390" i="15"/>
  <c r="AH390" i="15"/>
  <c r="AF390" i="15"/>
  <c r="AG390" i="15" s="1"/>
  <c r="AL390" i="15" s="1"/>
  <c r="AE390" i="15"/>
  <c r="AD390" i="15"/>
  <c r="Y390" i="15"/>
  <c r="V390" i="15"/>
  <c r="T390" i="15"/>
  <c r="AM389" i="15"/>
  <c r="AK389" i="15"/>
  <c r="AJ389" i="15"/>
  <c r="AI389" i="15"/>
  <c r="AH389" i="15"/>
  <c r="AG389" i="15"/>
  <c r="AF389" i="15"/>
  <c r="AE389" i="15"/>
  <c r="AD389" i="15"/>
  <c r="Y389" i="15"/>
  <c r="V389" i="15"/>
  <c r="T389" i="15"/>
  <c r="AM388" i="15"/>
  <c r="AL388" i="15"/>
  <c r="AK388" i="15"/>
  <c r="AH388" i="15"/>
  <c r="AI388" i="15" s="1"/>
  <c r="AF388" i="15"/>
  <c r="AG388" i="15" s="1"/>
  <c r="AJ388" i="15" s="1"/>
  <c r="AE388" i="15"/>
  <c r="AD388" i="15"/>
  <c r="Y388" i="15"/>
  <c r="V388" i="15"/>
  <c r="T388" i="15"/>
  <c r="AM387" i="15"/>
  <c r="AL387" i="15"/>
  <c r="AK387" i="15"/>
  <c r="AI387" i="15"/>
  <c r="AH387" i="15"/>
  <c r="AG387" i="15"/>
  <c r="AJ387" i="15" s="1"/>
  <c r="AF387" i="15"/>
  <c r="AE387" i="15"/>
  <c r="AD387" i="15"/>
  <c r="Y387" i="15"/>
  <c r="V387" i="15"/>
  <c r="T387" i="15"/>
  <c r="AM386" i="15"/>
  <c r="AK386" i="15"/>
  <c r="AH386" i="15"/>
  <c r="AI386" i="15" s="1"/>
  <c r="AF386" i="15"/>
  <c r="AG386" i="15" s="1"/>
  <c r="AE386" i="15"/>
  <c r="AD386" i="15"/>
  <c r="Y386" i="15"/>
  <c r="V386" i="15"/>
  <c r="T386" i="15"/>
  <c r="AM385" i="15"/>
  <c r="AK385" i="15"/>
  <c r="AI385" i="15"/>
  <c r="AH385" i="15"/>
  <c r="AG385" i="15"/>
  <c r="AL385" i="15" s="1"/>
  <c r="AF385" i="15"/>
  <c r="AE385" i="15"/>
  <c r="AD385" i="15"/>
  <c r="Y385" i="15"/>
  <c r="V385" i="15"/>
  <c r="T385" i="15"/>
  <c r="AM384" i="15"/>
  <c r="AK384" i="15"/>
  <c r="AH384" i="15"/>
  <c r="AI384" i="15" s="1"/>
  <c r="AG384" i="15"/>
  <c r="AF384" i="15"/>
  <c r="AE384" i="15"/>
  <c r="AD384" i="15"/>
  <c r="AN384" i="15" s="1"/>
  <c r="Y384" i="15"/>
  <c r="V384" i="15"/>
  <c r="T384" i="15"/>
  <c r="AM383" i="15"/>
  <c r="AK383" i="15"/>
  <c r="AI383" i="15"/>
  <c r="AJ383" i="15" s="1"/>
  <c r="AH383" i="15"/>
  <c r="AG383" i="15"/>
  <c r="AL383" i="15" s="1"/>
  <c r="AF383" i="15"/>
  <c r="AE383" i="15"/>
  <c r="AD383" i="15"/>
  <c r="Y383" i="15"/>
  <c r="V383" i="15"/>
  <c r="T383" i="15"/>
  <c r="AM382" i="15"/>
  <c r="AK382" i="15"/>
  <c r="AI382" i="15"/>
  <c r="AH382" i="15"/>
  <c r="AF382" i="15"/>
  <c r="AG382" i="15" s="1"/>
  <c r="AE382" i="15"/>
  <c r="AD382" i="15"/>
  <c r="Y382" i="15"/>
  <c r="V382" i="15"/>
  <c r="T382" i="15"/>
  <c r="AM381" i="15"/>
  <c r="AK381" i="15"/>
  <c r="AI381" i="15"/>
  <c r="AH381" i="15"/>
  <c r="AG381" i="15"/>
  <c r="AF381" i="15"/>
  <c r="AE381" i="15"/>
  <c r="AD381" i="15"/>
  <c r="Y381" i="15"/>
  <c r="V381" i="15"/>
  <c r="T381" i="15"/>
  <c r="AM380" i="15"/>
  <c r="AK380" i="15"/>
  <c r="AH380" i="15"/>
  <c r="AI380" i="15" s="1"/>
  <c r="AG380" i="15"/>
  <c r="AF380" i="15"/>
  <c r="AE380" i="15"/>
  <c r="AD380" i="15"/>
  <c r="Y380" i="15"/>
  <c r="V380" i="15"/>
  <c r="T380" i="15"/>
  <c r="AM379" i="15"/>
  <c r="AK379" i="15"/>
  <c r="AH379" i="15"/>
  <c r="AI379" i="15" s="1"/>
  <c r="AG379" i="15"/>
  <c r="AF379" i="15"/>
  <c r="AE379" i="15"/>
  <c r="AD379" i="15"/>
  <c r="Y379" i="15"/>
  <c r="V379" i="15"/>
  <c r="T379" i="15"/>
  <c r="AM378" i="15"/>
  <c r="AK378" i="15"/>
  <c r="AI378" i="15"/>
  <c r="AH378" i="15"/>
  <c r="AF378" i="15"/>
  <c r="AG378" i="15" s="1"/>
  <c r="AL378" i="15" s="1"/>
  <c r="AE378" i="15"/>
  <c r="AD378" i="15"/>
  <c r="Y378" i="15"/>
  <c r="V378" i="15"/>
  <c r="T378" i="15"/>
  <c r="AM377" i="15"/>
  <c r="AK377" i="15"/>
  <c r="AJ377" i="15"/>
  <c r="AI377" i="15"/>
  <c r="AH377" i="15"/>
  <c r="AG377" i="15"/>
  <c r="AL377" i="15" s="1"/>
  <c r="AF377" i="15"/>
  <c r="AE377" i="15"/>
  <c r="AD377" i="15"/>
  <c r="Y377" i="15"/>
  <c r="V377" i="15"/>
  <c r="T377" i="15"/>
  <c r="AM376" i="15"/>
  <c r="AL376" i="15"/>
  <c r="AK376" i="15"/>
  <c r="AH376" i="15"/>
  <c r="AI376" i="15" s="1"/>
  <c r="AF376" i="15"/>
  <c r="AG376" i="15" s="1"/>
  <c r="AJ376" i="15" s="1"/>
  <c r="AE376" i="15"/>
  <c r="AD376" i="15"/>
  <c r="Y376" i="15"/>
  <c r="V376" i="15"/>
  <c r="T376" i="15"/>
  <c r="AM375" i="15"/>
  <c r="AL375" i="15"/>
  <c r="AK375" i="15"/>
  <c r="AI375" i="15"/>
  <c r="AH375" i="15"/>
  <c r="AG375" i="15"/>
  <c r="AJ375" i="15" s="1"/>
  <c r="AF375" i="15"/>
  <c r="AE375" i="15"/>
  <c r="AD375" i="15"/>
  <c r="Y375" i="15"/>
  <c r="V375" i="15"/>
  <c r="T375" i="15"/>
  <c r="AM374" i="15"/>
  <c r="AK374" i="15"/>
  <c r="AH374" i="15"/>
  <c r="AI374" i="15" s="1"/>
  <c r="AF374" i="15"/>
  <c r="AG374" i="15" s="1"/>
  <c r="AE374" i="15"/>
  <c r="AD374" i="15"/>
  <c r="Y374" i="15"/>
  <c r="V374" i="15"/>
  <c r="T374" i="15"/>
  <c r="AM373" i="15"/>
  <c r="AK373" i="15"/>
  <c r="AI373" i="15"/>
  <c r="AH373" i="15"/>
  <c r="AG373" i="15"/>
  <c r="AL373" i="15" s="1"/>
  <c r="AF373" i="15"/>
  <c r="AE373" i="15"/>
  <c r="AD373" i="15"/>
  <c r="Y373" i="15"/>
  <c r="V373" i="15"/>
  <c r="T373" i="15"/>
  <c r="AM372" i="15"/>
  <c r="AK372" i="15"/>
  <c r="AH372" i="15"/>
  <c r="AI372" i="15" s="1"/>
  <c r="AG372" i="15"/>
  <c r="AF372" i="15"/>
  <c r="AE372" i="15"/>
  <c r="AD372" i="15"/>
  <c r="Y372" i="15"/>
  <c r="V372" i="15"/>
  <c r="T372" i="15"/>
  <c r="AM371" i="15"/>
  <c r="AK371" i="15"/>
  <c r="AI371" i="15"/>
  <c r="AJ371" i="15" s="1"/>
  <c r="AH371" i="15"/>
  <c r="AG371" i="15"/>
  <c r="AL371" i="15" s="1"/>
  <c r="AF371" i="15"/>
  <c r="AE371" i="15"/>
  <c r="AD371" i="15"/>
  <c r="Y371" i="15"/>
  <c r="V371" i="15"/>
  <c r="T371" i="15"/>
  <c r="AM370" i="15"/>
  <c r="AK370" i="15"/>
  <c r="AI370" i="15"/>
  <c r="AH370" i="15"/>
  <c r="AF370" i="15"/>
  <c r="AG370" i="15" s="1"/>
  <c r="AE370" i="15"/>
  <c r="AD370" i="15"/>
  <c r="Y370" i="15"/>
  <c r="V370" i="15"/>
  <c r="T370" i="15"/>
  <c r="AM369" i="15"/>
  <c r="AK369" i="15"/>
  <c r="AI369" i="15"/>
  <c r="AH369" i="15"/>
  <c r="AG369" i="15"/>
  <c r="AF369" i="15"/>
  <c r="AE369" i="15"/>
  <c r="AD369" i="15"/>
  <c r="Y369" i="15"/>
  <c r="V369" i="15"/>
  <c r="T369" i="15"/>
  <c r="AM368" i="15"/>
  <c r="AK368" i="15"/>
  <c r="AH368" i="15"/>
  <c r="AI368" i="15" s="1"/>
  <c r="AG368" i="15"/>
  <c r="AF368" i="15"/>
  <c r="AE368" i="15"/>
  <c r="AD368" i="15"/>
  <c r="Y368" i="15"/>
  <c r="V368" i="15"/>
  <c r="T368" i="15"/>
  <c r="AM367" i="15"/>
  <c r="AK367" i="15"/>
  <c r="AH367" i="15"/>
  <c r="AI367" i="15" s="1"/>
  <c r="AG367" i="15"/>
  <c r="AF367" i="15"/>
  <c r="AE367" i="15"/>
  <c r="AD367" i="15"/>
  <c r="Y367" i="15"/>
  <c r="V367" i="15"/>
  <c r="T367" i="15"/>
  <c r="AM366" i="15"/>
  <c r="AK366" i="15"/>
  <c r="AJ366" i="15"/>
  <c r="AI366" i="15"/>
  <c r="AH366" i="15"/>
  <c r="AF366" i="15"/>
  <c r="AG366" i="15" s="1"/>
  <c r="AL366" i="15" s="1"/>
  <c r="AE366" i="15"/>
  <c r="AD366" i="15"/>
  <c r="Y366" i="15"/>
  <c r="V366" i="15"/>
  <c r="T366" i="15"/>
  <c r="AM365" i="15"/>
  <c r="AK365" i="15"/>
  <c r="AJ365" i="15"/>
  <c r="AI365" i="15"/>
  <c r="AH365" i="15"/>
  <c r="AG365" i="15"/>
  <c r="AF365" i="15"/>
  <c r="AE365" i="15"/>
  <c r="AD365" i="15"/>
  <c r="Y365" i="15"/>
  <c r="V365" i="15"/>
  <c r="T365" i="15"/>
  <c r="AM364" i="15"/>
  <c r="AL364" i="15"/>
  <c r="AK364" i="15"/>
  <c r="AH364" i="15"/>
  <c r="AI364" i="15" s="1"/>
  <c r="AF364" i="15"/>
  <c r="AG364" i="15" s="1"/>
  <c r="AE364" i="15"/>
  <c r="AD364" i="15"/>
  <c r="Y364" i="15"/>
  <c r="V364" i="15"/>
  <c r="T364" i="15"/>
  <c r="AM363" i="15"/>
  <c r="AK363" i="15"/>
  <c r="AI363" i="15"/>
  <c r="AH363" i="15"/>
  <c r="AF363" i="15"/>
  <c r="AG363" i="15" s="1"/>
  <c r="AJ363" i="15" s="1"/>
  <c r="AE363" i="15"/>
  <c r="AD363" i="15"/>
  <c r="Y363" i="15"/>
  <c r="V363" i="15"/>
  <c r="T363" i="15"/>
  <c r="AM362" i="15"/>
  <c r="AK362" i="15"/>
  <c r="AH362" i="15"/>
  <c r="AI362" i="15" s="1"/>
  <c r="AF362" i="15"/>
  <c r="AG362" i="15" s="1"/>
  <c r="AE362" i="15"/>
  <c r="AD362" i="15"/>
  <c r="Y362" i="15"/>
  <c r="V362" i="15"/>
  <c r="T362" i="15"/>
  <c r="AM361" i="15"/>
  <c r="AK361" i="15"/>
  <c r="AH361" i="15"/>
  <c r="AI361" i="15" s="1"/>
  <c r="AG361" i="15"/>
  <c r="AL361" i="15" s="1"/>
  <c r="AF361" i="15"/>
  <c r="AE361" i="15"/>
  <c r="AD361" i="15"/>
  <c r="Y361" i="15"/>
  <c r="V361" i="15"/>
  <c r="T361" i="15"/>
  <c r="AM360" i="15"/>
  <c r="AK360" i="15"/>
  <c r="AH360" i="15"/>
  <c r="AI360" i="15" s="1"/>
  <c r="AL360" i="15" s="1"/>
  <c r="AG360" i="15"/>
  <c r="AF360" i="15"/>
  <c r="AE360" i="15"/>
  <c r="AD360" i="15"/>
  <c r="Y360" i="15"/>
  <c r="V360" i="15"/>
  <c r="T360" i="15"/>
  <c r="AM359" i="15"/>
  <c r="AK359" i="15"/>
  <c r="AI359" i="15"/>
  <c r="AJ359" i="15" s="1"/>
  <c r="AH359" i="15"/>
  <c r="AG359" i="15"/>
  <c r="AL359" i="15" s="1"/>
  <c r="AF359" i="15"/>
  <c r="AE359" i="15"/>
  <c r="AD359" i="15"/>
  <c r="Y359" i="15"/>
  <c r="V359" i="15"/>
  <c r="T359" i="15"/>
  <c r="AM358" i="15"/>
  <c r="AK358" i="15"/>
  <c r="AJ358" i="15"/>
  <c r="AI358" i="15"/>
  <c r="AH358" i="15"/>
  <c r="AF358" i="15"/>
  <c r="AG358" i="15" s="1"/>
  <c r="AL358" i="15" s="1"/>
  <c r="AE358" i="15"/>
  <c r="AD358" i="15"/>
  <c r="AN358" i="15" s="1"/>
  <c r="Y358" i="15"/>
  <c r="V358" i="15"/>
  <c r="T358" i="15"/>
  <c r="AM357" i="15"/>
  <c r="AK357" i="15"/>
  <c r="AH357" i="15"/>
  <c r="AI357" i="15" s="1"/>
  <c r="AG357" i="15"/>
  <c r="AF357" i="15"/>
  <c r="AE357" i="15"/>
  <c r="AD357" i="15"/>
  <c r="Y357" i="15"/>
  <c r="V357" i="15"/>
  <c r="T357" i="15"/>
  <c r="AM356" i="15"/>
  <c r="AK356" i="15"/>
  <c r="AH356" i="15"/>
  <c r="AI356" i="15" s="1"/>
  <c r="AG356" i="15"/>
  <c r="AF356" i="15"/>
  <c r="AE356" i="15"/>
  <c r="AD356" i="15"/>
  <c r="AN356" i="15" s="1"/>
  <c r="Y356" i="15"/>
  <c r="V356" i="15"/>
  <c r="T356" i="15"/>
  <c r="AM355" i="15"/>
  <c r="AK355" i="15"/>
  <c r="AH355" i="15"/>
  <c r="AI355" i="15" s="1"/>
  <c r="AG355" i="15"/>
  <c r="AF355" i="15"/>
  <c r="AE355" i="15"/>
  <c r="AD355" i="15"/>
  <c r="Y355" i="15"/>
  <c r="V355" i="15"/>
  <c r="T355" i="15"/>
  <c r="AM354" i="15"/>
  <c r="AK354" i="15"/>
  <c r="AI354" i="15"/>
  <c r="AH354" i="15"/>
  <c r="AF354" i="15"/>
  <c r="AG354" i="15" s="1"/>
  <c r="AL354" i="15" s="1"/>
  <c r="AE354" i="15"/>
  <c r="AD354" i="15"/>
  <c r="Y354" i="15"/>
  <c r="V354" i="15"/>
  <c r="T354" i="15"/>
  <c r="AM353" i="15"/>
  <c r="AK353" i="15"/>
  <c r="AJ353" i="15"/>
  <c r="AI353" i="15"/>
  <c r="AH353" i="15"/>
  <c r="AG353" i="15"/>
  <c r="AF353" i="15"/>
  <c r="AE353" i="15"/>
  <c r="AD353" i="15"/>
  <c r="Y353" i="15"/>
  <c r="V353" i="15"/>
  <c r="T353" i="15"/>
  <c r="AM352" i="15"/>
  <c r="AK352" i="15"/>
  <c r="AH352" i="15"/>
  <c r="AI352" i="15" s="1"/>
  <c r="AL352" i="15" s="1"/>
  <c r="AF352" i="15"/>
  <c r="AG352" i="15" s="1"/>
  <c r="AE352" i="15"/>
  <c r="AD352" i="15"/>
  <c r="Y352" i="15"/>
  <c r="V352" i="15"/>
  <c r="T352" i="15"/>
  <c r="AM351" i="15"/>
  <c r="AL351" i="15"/>
  <c r="AK351" i="15"/>
  <c r="AI351" i="15"/>
  <c r="AH351" i="15"/>
  <c r="AG351" i="15"/>
  <c r="AJ351" i="15" s="1"/>
  <c r="AF351" i="15"/>
  <c r="AE351" i="15"/>
  <c r="AD351" i="15"/>
  <c r="Y351" i="15"/>
  <c r="V351" i="15"/>
  <c r="T351" i="15"/>
  <c r="AM350" i="15"/>
  <c r="AK350" i="15"/>
  <c r="AH350" i="15"/>
  <c r="AI350" i="15" s="1"/>
  <c r="AF350" i="15"/>
  <c r="AG350" i="15" s="1"/>
  <c r="AE350" i="15"/>
  <c r="AD350" i="15"/>
  <c r="Y350" i="15"/>
  <c r="V350" i="15"/>
  <c r="T350" i="15"/>
  <c r="AM349" i="15"/>
  <c r="AK349" i="15"/>
  <c r="AI349" i="15"/>
  <c r="AH349" i="15"/>
  <c r="AG349" i="15"/>
  <c r="AF349" i="15"/>
  <c r="AE349" i="15"/>
  <c r="AD349" i="15"/>
  <c r="Y349" i="15"/>
  <c r="V349" i="15"/>
  <c r="T349" i="15"/>
  <c r="AM348" i="15"/>
  <c r="AK348" i="15"/>
  <c r="AH348" i="15"/>
  <c r="AI348" i="15" s="1"/>
  <c r="AL348" i="15" s="1"/>
  <c r="AG348" i="15"/>
  <c r="AF348" i="15"/>
  <c r="AE348" i="15"/>
  <c r="AD348" i="15"/>
  <c r="Y348" i="15"/>
  <c r="V348" i="15"/>
  <c r="T348" i="15"/>
  <c r="AM347" i="15"/>
  <c r="AK347" i="15"/>
  <c r="AI347" i="15"/>
  <c r="AH347" i="15"/>
  <c r="AG347" i="15"/>
  <c r="AF347" i="15"/>
  <c r="AE347" i="15"/>
  <c r="AD347" i="15"/>
  <c r="AN347" i="15" s="1"/>
  <c r="Y347" i="15"/>
  <c r="V347" i="15"/>
  <c r="T347" i="15"/>
  <c r="AM346" i="15"/>
  <c r="AK346" i="15"/>
  <c r="AI346" i="15"/>
  <c r="AH346" i="15"/>
  <c r="AF346" i="15"/>
  <c r="AG346" i="15" s="1"/>
  <c r="AL346" i="15" s="1"/>
  <c r="AE346" i="15"/>
  <c r="AD346" i="15"/>
  <c r="Y346" i="15"/>
  <c r="V346" i="15"/>
  <c r="T346" i="15"/>
  <c r="AM345" i="15"/>
  <c r="AK345" i="15"/>
  <c r="AI345" i="15"/>
  <c r="AH345" i="15"/>
  <c r="AG345" i="15"/>
  <c r="AF345" i="15"/>
  <c r="AE345" i="15"/>
  <c r="AD345" i="15"/>
  <c r="Y345" i="15"/>
  <c r="V345" i="15"/>
  <c r="T345" i="15"/>
  <c r="AM344" i="15"/>
  <c r="AL344" i="15"/>
  <c r="AK344" i="15"/>
  <c r="AH344" i="15"/>
  <c r="AI344" i="15" s="1"/>
  <c r="AG344" i="15"/>
  <c r="AJ344" i="15" s="1"/>
  <c r="AF344" i="15"/>
  <c r="AE344" i="15"/>
  <c r="AD344" i="15"/>
  <c r="Y344" i="15"/>
  <c r="V344" i="15"/>
  <c r="T344" i="15"/>
  <c r="AM343" i="15"/>
  <c r="AK343" i="15"/>
  <c r="AI343" i="15"/>
  <c r="AH343" i="15"/>
  <c r="AG343" i="15"/>
  <c r="AF343" i="15"/>
  <c r="AE343" i="15"/>
  <c r="AD343" i="15"/>
  <c r="Y343" i="15"/>
  <c r="V343" i="15"/>
  <c r="T343" i="15"/>
  <c r="AM342" i="15"/>
  <c r="AK342" i="15"/>
  <c r="AI342" i="15"/>
  <c r="AJ342" i="15" s="1"/>
  <c r="AH342" i="15"/>
  <c r="AF342" i="15"/>
  <c r="AG342" i="15" s="1"/>
  <c r="AE342" i="15"/>
  <c r="AD342" i="15"/>
  <c r="Y342" i="15"/>
  <c r="V342" i="15"/>
  <c r="T342" i="15"/>
  <c r="AM341" i="15"/>
  <c r="AK341" i="15"/>
  <c r="AI341" i="15"/>
  <c r="AH341" i="15"/>
  <c r="AG341" i="15"/>
  <c r="AL341" i="15" s="1"/>
  <c r="AF341" i="15"/>
  <c r="AE341" i="15"/>
  <c r="AD341" i="15"/>
  <c r="Y341" i="15"/>
  <c r="V341" i="15"/>
  <c r="T341" i="15"/>
  <c r="AM340" i="15"/>
  <c r="AK340" i="15"/>
  <c r="AH340" i="15"/>
  <c r="AI340" i="15" s="1"/>
  <c r="AF340" i="15"/>
  <c r="AG340" i="15" s="1"/>
  <c r="AE340" i="15"/>
  <c r="AD340" i="15"/>
  <c r="Y340" i="15"/>
  <c r="V340" i="15"/>
  <c r="T340" i="15"/>
  <c r="AM339" i="15"/>
  <c r="AL339" i="15"/>
  <c r="AK339" i="15"/>
  <c r="AI339" i="15"/>
  <c r="AH339" i="15"/>
  <c r="AG339" i="15"/>
  <c r="AJ339" i="15" s="1"/>
  <c r="AF339" i="15"/>
  <c r="AE339" i="15"/>
  <c r="AD339" i="15"/>
  <c r="Y339" i="15"/>
  <c r="V339" i="15"/>
  <c r="T339" i="15"/>
  <c r="AM338" i="15"/>
  <c r="AK338" i="15"/>
  <c r="AH338" i="15"/>
  <c r="AI338" i="15" s="1"/>
  <c r="AF338" i="15"/>
  <c r="AG338" i="15" s="1"/>
  <c r="AE338" i="15"/>
  <c r="AD338" i="15"/>
  <c r="Y338" i="15"/>
  <c r="V338" i="15"/>
  <c r="T338" i="15"/>
  <c r="AM337" i="15"/>
  <c r="AK337" i="15"/>
  <c r="AI337" i="15"/>
  <c r="AH337" i="15"/>
  <c r="AG337" i="15"/>
  <c r="AF337" i="15"/>
  <c r="AE337" i="15"/>
  <c r="AD337" i="15"/>
  <c r="Y337" i="15"/>
  <c r="V337" i="15"/>
  <c r="T337" i="15"/>
  <c r="AM336" i="15"/>
  <c r="AK336" i="15"/>
  <c r="AH336" i="15"/>
  <c r="AI336" i="15" s="1"/>
  <c r="AL336" i="15" s="1"/>
  <c r="AG336" i="15"/>
  <c r="AF336" i="15"/>
  <c r="AE336" i="15"/>
  <c r="AD336" i="15"/>
  <c r="Y336" i="15"/>
  <c r="V336" i="15"/>
  <c r="T336" i="15"/>
  <c r="AM335" i="15"/>
  <c r="AK335" i="15"/>
  <c r="AI335" i="15"/>
  <c r="AH335" i="15"/>
  <c r="AG335" i="15"/>
  <c r="AL335" i="15" s="1"/>
  <c r="AF335" i="15"/>
  <c r="AE335" i="15"/>
  <c r="AD335" i="15"/>
  <c r="Y335" i="15"/>
  <c r="V335" i="15"/>
  <c r="T335" i="15"/>
  <c r="AM334" i="15"/>
  <c r="AL334" i="15"/>
  <c r="AK334" i="15"/>
  <c r="AJ334" i="15"/>
  <c r="AI334" i="15"/>
  <c r="AH334" i="15"/>
  <c r="AF334" i="15"/>
  <c r="AG334" i="15" s="1"/>
  <c r="AE334" i="15"/>
  <c r="AD334" i="15"/>
  <c r="AN334" i="15" s="1"/>
  <c r="Y334" i="15"/>
  <c r="V334" i="15"/>
  <c r="T334" i="15"/>
  <c r="AM333" i="15"/>
  <c r="AK333" i="15"/>
  <c r="AH333" i="15"/>
  <c r="AI333" i="15" s="1"/>
  <c r="AF333" i="15"/>
  <c r="AG333" i="15" s="1"/>
  <c r="AE333" i="15"/>
  <c r="AD333" i="15"/>
  <c r="Y333" i="15"/>
  <c r="V333" i="15"/>
  <c r="T333" i="15"/>
  <c r="AM332" i="15"/>
  <c r="AK332" i="15"/>
  <c r="AH332" i="15"/>
  <c r="AI332" i="15" s="1"/>
  <c r="AG332" i="15"/>
  <c r="AJ332" i="15" s="1"/>
  <c r="AF332" i="15"/>
  <c r="AE332" i="15"/>
  <c r="AD332" i="15"/>
  <c r="Y332" i="15"/>
  <c r="V332" i="15"/>
  <c r="T332" i="15"/>
  <c r="AM331" i="15"/>
  <c r="AK331" i="15"/>
  <c r="AH331" i="15"/>
  <c r="AI331" i="15" s="1"/>
  <c r="AJ331" i="15" s="1"/>
  <c r="AG331" i="15"/>
  <c r="AL331" i="15" s="1"/>
  <c r="AF331" i="15"/>
  <c r="AE331" i="15"/>
  <c r="AD331" i="15"/>
  <c r="Y331" i="15"/>
  <c r="V331" i="15"/>
  <c r="T331" i="15"/>
  <c r="AM330" i="15"/>
  <c r="AK330" i="15"/>
  <c r="AI330" i="15"/>
  <c r="AH330" i="15"/>
  <c r="AF330" i="15"/>
  <c r="AG330" i="15" s="1"/>
  <c r="AL330" i="15" s="1"/>
  <c r="AE330" i="15"/>
  <c r="AD330" i="15"/>
  <c r="Y330" i="15"/>
  <c r="V330" i="15"/>
  <c r="T330" i="15"/>
  <c r="AM329" i="15"/>
  <c r="AK329" i="15"/>
  <c r="AI329" i="15"/>
  <c r="AH329" i="15"/>
  <c r="AG329" i="15"/>
  <c r="AL329" i="15" s="1"/>
  <c r="AF329" i="15"/>
  <c r="AE329" i="15"/>
  <c r="AD329" i="15"/>
  <c r="Y329" i="15"/>
  <c r="V329" i="15"/>
  <c r="T329" i="15"/>
  <c r="AM328" i="15"/>
  <c r="AK328" i="15"/>
  <c r="AH328" i="15"/>
  <c r="AI328" i="15" s="1"/>
  <c r="AG328" i="15"/>
  <c r="AF328" i="15"/>
  <c r="AE328" i="15"/>
  <c r="AD328" i="15"/>
  <c r="AN328" i="15" s="1"/>
  <c r="Y328" i="15"/>
  <c r="V328" i="15"/>
  <c r="T328" i="15"/>
  <c r="AM327" i="15"/>
  <c r="AK327" i="15"/>
  <c r="AI327" i="15"/>
  <c r="AH327" i="15"/>
  <c r="AF327" i="15"/>
  <c r="AG327" i="15" s="1"/>
  <c r="AE327" i="15"/>
  <c r="AD327" i="15"/>
  <c r="Y327" i="15"/>
  <c r="V327" i="15"/>
  <c r="T327" i="15"/>
  <c r="AM326" i="15"/>
  <c r="AK326" i="15"/>
  <c r="AI326" i="15"/>
  <c r="AH326" i="15"/>
  <c r="AF326" i="15"/>
  <c r="AG326" i="15" s="1"/>
  <c r="AE326" i="15"/>
  <c r="AD326" i="15"/>
  <c r="Y326" i="15"/>
  <c r="V326" i="15"/>
  <c r="T326" i="15"/>
  <c r="AM325" i="15"/>
  <c r="AK325" i="15"/>
  <c r="AH325" i="15"/>
  <c r="AI325" i="15" s="1"/>
  <c r="AG325" i="15"/>
  <c r="AF325" i="15"/>
  <c r="AE325" i="15"/>
  <c r="AD325" i="15"/>
  <c r="Y325" i="15"/>
  <c r="V325" i="15"/>
  <c r="T325" i="15"/>
  <c r="AM324" i="15"/>
  <c r="AK324" i="15"/>
  <c r="AH324" i="15"/>
  <c r="AI324" i="15" s="1"/>
  <c r="AL324" i="15" s="1"/>
  <c r="AG324" i="15"/>
  <c r="AF324" i="15"/>
  <c r="AE324" i="15"/>
  <c r="AD324" i="15"/>
  <c r="AN324" i="15" s="1"/>
  <c r="Y324" i="15"/>
  <c r="V324" i="15"/>
  <c r="T324" i="15"/>
  <c r="AM323" i="15"/>
  <c r="AK323" i="15"/>
  <c r="AI323" i="15"/>
  <c r="AH323" i="15"/>
  <c r="AF323" i="15"/>
  <c r="AG323" i="15" s="1"/>
  <c r="AE323" i="15"/>
  <c r="AD323" i="15"/>
  <c r="Y323" i="15"/>
  <c r="V323" i="15"/>
  <c r="T323" i="15"/>
  <c r="AM322" i="15"/>
  <c r="AK322" i="15"/>
  <c r="AJ322" i="15"/>
  <c r="AI322" i="15"/>
  <c r="AH322" i="15"/>
  <c r="AF322" i="15"/>
  <c r="AG322" i="15" s="1"/>
  <c r="AL322" i="15" s="1"/>
  <c r="AE322" i="15"/>
  <c r="AD322" i="15"/>
  <c r="Y322" i="15"/>
  <c r="V322" i="15"/>
  <c r="T322" i="15"/>
  <c r="AM321" i="15"/>
  <c r="AK321" i="15"/>
  <c r="AH321" i="15"/>
  <c r="AI321" i="15" s="1"/>
  <c r="AG321" i="15"/>
  <c r="AJ321" i="15" s="1"/>
  <c r="AF321" i="15"/>
  <c r="AE321" i="15"/>
  <c r="AD321" i="15"/>
  <c r="Y321" i="15"/>
  <c r="V321" i="15"/>
  <c r="T321" i="15"/>
  <c r="AM320" i="15"/>
  <c r="AL320" i="15"/>
  <c r="AK320" i="15"/>
  <c r="AH320" i="15"/>
  <c r="AI320" i="15" s="1"/>
  <c r="AF320" i="15"/>
  <c r="AG320" i="15" s="1"/>
  <c r="AE320" i="15"/>
  <c r="AD320" i="15"/>
  <c r="Y320" i="15"/>
  <c r="V320" i="15"/>
  <c r="T320" i="15"/>
  <c r="AM319" i="15"/>
  <c r="AK319" i="15"/>
  <c r="AI319" i="15"/>
  <c r="AH319" i="15"/>
  <c r="AG319" i="15"/>
  <c r="AL319" i="15" s="1"/>
  <c r="AF319" i="15"/>
  <c r="AE319" i="15"/>
  <c r="AD319" i="15"/>
  <c r="Y319" i="15"/>
  <c r="V319" i="15"/>
  <c r="T319" i="15"/>
  <c r="AM318" i="15"/>
  <c r="AK318" i="15"/>
  <c r="AH318" i="15"/>
  <c r="AI318" i="15" s="1"/>
  <c r="AF318" i="15"/>
  <c r="AG318" i="15" s="1"/>
  <c r="AE318" i="15"/>
  <c r="AD318" i="15"/>
  <c r="Y318" i="15"/>
  <c r="V318" i="15"/>
  <c r="T318" i="15"/>
  <c r="AM317" i="15"/>
  <c r="AK317" i="15"/>
  <c r="AI317" i="15"/>
  <c r="AH317" i="15"/>
  <c r="AG317" i="15"/>
  <c r="AL317" i="15" s="1"/>
  <c r="AF317" i="15"/>
  <c r="AE317" i="15"/>
  <c r="AD317" i="15"/>
  <c r="Y317" i="15"/>
  <c r="V317" i="15"/>
  <c r="T317" i="15"/>
  <c r="AM316" i="15"/>
  <c r="AK316" i="15"/>
  <c r="AH316" i="15"/>
  <c r="AI316" i="15" s="1"/>
  <c r="AG316" i="15"/>
  <c r="AF316" i="15"/>
  <c r="AE316" i="15"/>
  <c r="AD316" i="15"/>
  <c r="Y316" i="15"/>
  <c r="V316" i="15"/>
  <c r="T316" i="15"/>
  <c r="AM315" i="15"/>
  <c r="AK315" i="15"/>
  <c r="AI315" i="15"/>
  <c r="AH315" i="15"/>
  <c r="AF315" i="15"/>
  <c r="AG315" i="15" s="1"/>
  <c r="AE315" i="15"/>
  <c r="AD315" i="15"/>
  <c r="Y315" i="15"/>
  <c r="V315" i="15"/>
  <c r="T315" i="15"/>
  <c r="AM314" i="15"/>
  <c r="AK314" i="15"/>
  <c r="AI314" i="15"/>
  <c r="AH314" i="15"/>
  <c r="AF314" i="15"/>
  <c r="AG314" i="15" s="1"/>
  <c r="AE314" i="15"/>
  <c r="AD314" i="15"/>
  <c r="Y314" i="15"/>
  <c r="V314" i="15"/>
  <c r="T314" i="15"/>
  <c r="AM313" i="15"/>
  <c r="AK313" i="15"/>
  <c r="AH313" i="15"/>
  <c r="AI313" i="15" s="1"/>
  <c r="AG313" i="15"/>
  <c r="AF313" i="15"/>
  <c r="AE313" i="15"/>
  <c r="AD313" i="15"/>
  <c r="Y313" i="15"/>
  <c r="V313" i="15"/>
  <c r="T313" i="15"/>
  <c r="AM312" i="15"/>
  <c r="AK312" i="15"/>
  <c r="AH312" i="15"/>
  <c r="AI312" i="15" s="1"/>
  <c r="AL312" i="15" s="1"/>
  <c r="AG312" i="15"/>
  <c r="AF312" i="15"/>
  <c r="AE312" i="15"/>
  <c r="AD312" i="15"/>
  <c r="Y312" i="15"/>
  <c r="V312" i="15"/>
  <c r="T312" i="15"/>
  <c r="AM311" i="15"/>
  <c r="AK311" i="15"/>
  <c r="AI311" i="15"/>
  <c r="AH311" i="15"/>
  <c r="AF311" i="15"/>
  <c r="AG311" i="15" s="1"/>
  <c r="AE311" i="15"/>
  <c r="AD311" i="15"/>
  <c r="Y311" i="15"/>
  <c r="V311" i="15"/>
  <c r="T311" i="15"/>
  <c r="AM310" i="15"/>
  <c r="AK310" i="15"/>
  <c r="AJ310" i="15"/>
  <c r="AI310" i="15"/>
  <c r="AH310" i="15"/>
  <c r="AF310" i="15"/>
  <c r="AG310" i="15" s="1"/>
  <c r="AL310" i="15" s="1"/>
  <c r="AE310" i="15"/>
  <c r="AD310" i="15"/>
  <c r="Y310" i="15"/>
  <c r="V310" i="15"/>
  <c r="T310" i="15"/>
  <c r="AM309" i="15"/>
  <c r="AK309" i="15"/>
  <c r="AH309" i="15"/>
  <c r="AI309" i="15" s="1"/>
  <c r="AG309" i="15"/>
  <c r="AJ309" i="15" s="1"/>
  <c r="AF309" i="15"/>
  <c r="AE309" i="15"/>
  <c r="AD309" i="15"/>
  <c r="Y309" i="15"/>
  <c r="V309" i="15"/>
  <c r="T309" i="15"/>
  <c r="AM308" i="15"/>
  <c r="AK308" i="15"/>
  <c r="AH308" i="15"/>
  <c r="AI308" i="15" s="1"/>
  <c r="AL308" i="15" s="1"/>
  <c r="AF308" i="15"/>
  <c r="AG308" i="15" s="1"/>
  <c r="AE308" i="15"/>
  <c r="AD308" i="15"/>
  <c r="Y308" i="15"/>
  <c r="V308" i="15"/>
  <c r="T308" i="15"/>
  <c r="AM307" i="15"/>
  <c r="AK307" i="15"/>
  <c r="AH307" i="15"/>
  <c r="AI307" i="15" s="1"/>
  <c r="AF307" i="15"/>
  <c r="AG307" i="15" s="1"/>
  <c r="AE307" i="15"/>
  <c r="AD307" i="15"/>
  <c r="Y307" i="15"/>
  <c r="V307" i="15"/>
  <c r="T307" i="15"/>
  <c r="AM306" i="15"/>
  <c r="AK306" i="15"/>
  <c r="AI306" i="15"/>
  <c r="AH306" i="15"/>
  <c r="AG306" i="15"/>
  <c r="AL306" i="15" s="1"/>
  <c r="AF306" i="15"/>
  <c r="AE306" i="15"/>
  <c r="AD306" i="15"/>
  <c r="AN306" i="15" s="1"/>
  <c r="Y306" i="15"/>
  <c r="V306" i="15"/>
  <c r="T306" i="15"/>
  <c r="AM305" i="15"/>
  <c r="AL305" i="15"/>
  <c r="AK305" i="15"/>
  <c r="AH305" i="15"/>
  <c r="AI305" i="15" s="1"/>
  <c r="AJ305" i="15" s="1"/>
  <c r="AG305" i="15"/>
  <c r="AF305" i="15"/>
  <c r="AE305" i="15"/>
  <c r="AD305" i="15"/>
  <c r="Y305" i="15"/>
  <c r="V305" i="15"/>
  <c r="T305" i="15"/>
  <c r="AM304" i="15"/>
  <c r="AK304" i="15"/>
  <c r="AI304" i="15"/>
  <c r="AH304" i="15"/>
  <c r="AF304" i="15"/>
  <c r="AG304" i="15" s="1"/>
  <c r="AE304" i="15"/>
  <c r="AD304" i="15"/>
  <c r="Y304" i="15"/>
  <c r="V304" i="15"/>
  <c r="T304" i="15"/>
  <c r="AM303" i="15"/>
  <c r="AK303" i="15"/>
  <c r="AI303" i="15"/>
  <c r="AH303" i="15"/>
  <c r="AF303" i="15"/>
  <c r="AG303" i="15" s="1"/>
  <c r="AE303" i="15"/>
  <c r="AD303" i="15"/>
  <c r="Y303" i="15"/>
  <c r="V303" i="15"/>
  <c r="T303" i="15"/>
  <c r="AM302" i="15"/>
  <c r="AK302" i="15"/>
  <c r="AH302" i="15"/>
  <c r="AI302" i="15" s="1"/>
  <c r="AG302" i="15"/>
  <c r="AF302" i="15"/>
  <c r="AE302" i="15"/>
  <c r="AD302" i="15"/>
  <c r="Y302" i="15"/>
  <c r="V302" i="15"/>
  <c r="T302" i="15"/>
  <c r="AM301" i="15"/>
  <c r="AK301" i="15"/>
  <c r="AH301" i="15"/>
  <c r="AI301" i="15" s="1"/>
  <c r="AL301" i="15" s="1"/>
  <c r="AG301" i="15"/>
  <c r="AJ301" i="15" s="1"/>
  <c r="AF301" i="15"/>
  <c r="AE301" i="15"/>
  <c r="AD301" i="15"/>
  <c r="Y301" i="15"/>
  <c r="V301" i="15"/>
  <c r="T301" i="15"/>
  <c r="AM300" i="15"/>
  <c r="AK300" i="15"/>
  <c r="AI300" i="15"/>
  <c r="AH300" i="15"/>
  <c r="AF300" i="15"/>
  <c r="AG300" i="15" s="1"/>
  <c r="AE300" i="15"/>
  <c r="AD300" i="15"/>
  <c r="Y300" i="15"/>
  <c r="V300" i="15"/>
  <c r="T300" i="15"/>
  <c r="AM299" i="15"/>
  <c r="AK299" i="15"/>
  <c r="AI299" i="15"/>
  <c r="AH299" i="15"/>
  <c r="AF299" i="15"/>
  <c r="AG299" i="15" s="1"/>
  <c r="AL299" i="15" s="1"/>
  <c r="AE299" i="15"/>
  <c r="AD299" i="15"/>
  <c r="Y299" i="15"/>
  <c r="V299" i="15"/>
  <c r="T299" i="15"/>
  <c r="AM298" i="15"/>
  <c r="AK298" i="15"/>
  <c r="AH298" i="15"/>
  <c r="AI298" i="15" s="1"/>
  <c r="AG298" i="15"/>
  <c r="AF298" i="15"/>
  <c r="AE298" i="15"/>
  <c r="AD298" i="15"/>
  <c r="Y298" i="15"/>
  <c r="V298" i="15"/>
  <c r="T298" i="15"/>
  <c r="AM297" i="15"/>
  <c r="AK297" i="15"/>
  <c r="AH297" i="15"/>
  <c r="AI297" i="15" s="1"/>
  <c r="AF297" i="15"/>
  <c r="AG297" i="15" s="1"/>
  <c r="AJ297" i="15" s="1"/>
  <c r="AE297" i="15"/>
  <c r="AD297" i="15"/>
  <c r="Y297" i="15"/>
  <c r="V297" i="15"/>
  <c r="T297" i="15"/>
  <c r="AM296" i="15"/>
  <c r="AK296" i="15"/>
  <c r="AI296" i="15"/>
  <c r="AH296" i="15"/>
  <c r="AG296" i="15"/>
  <c r="AL296" i="15" s="1"/>
  <c r="AF296" i="15"/>
  <c r="AE296" i="15"/>
  <c r="AD296" i="15"/>
  <c r="Y296" i="15"/>
  <c r="V296" i="15"/>
  <c r="T296" i="15"/>
  <c r="AM295" i="15"/>
  <c r="AK295" i="15"/>
  <c r="AH295" i="15"/>
  <c r="AI295" i="15" s="1"/>
  <c r="AF295" i="15"/>
  <c r="AG295" i="15" s="1"/>
  <c r="AE295" i="15"/>
  <c r="AD295" i="15"/>
  <c r="Y295" i="15"/>
  <c r="V295" i="15"/>
  <c r="T295" i="15"/>
  <c r="AM294" i="15"/>
  <c r="AK294" i="15"/>
  <c r="AI294" i="15"/>
  <c r="AH294" i="15"/>
  <c r="AG294" i="15"/>
  <c r="AF294" i="15"/>
  <c r="AE294" i="15"/>
  <c r="AD294" i="15"/>
  <c r="Y294" i="15"/>
  <c r="V294" i="15"/>
  <c r="T294" i="15"/>
  <c r="AM293" i="15"/>
  <c r="AK293" i="15"/>
  <c r="AH293" i="15"/>
  <c r="AI293" i="15" s="1"/>
  <c r="AJ293" i="15" s="1"/>
  <c r="AG293" i="15"/>
  <c r="AF293" i="15"/>
  <c r="AE293" i="15"/>
  <c r="AD293" i="15"/>
  <c r="Y293" i="15"/>
  <c r="V293" i="15"/>
  <c r="T293" i="15"/>
  <c r="AM292" i="15"/>
  <c r="AK292" i="15"/>
  <c r="AI292" i="15"/>
  <c r="AH292" i="15"/>
  <c r="AF292" i="15"/>
  <c r="AG292" i="15" s="1"/>
  <c r="AE292" i="15"/>
  <c r="AD292" i="15"/>
  <c r="Y292" i="15"/>
  <c r="V292" i="15"/>
  <c r="T292" i="15"/>
  <c r="AM291" i="15"/>
  <c r="AK291" i="15"/>
  <c r="AI291" i="15"/>
  <c r="AH291" i="15"/>
  <c r="AF291" i="15"/>
  <c r="AG291" i="15" s="1"/>
  <c r="AL291" i="15" s="1"/>
  <c r="AE291" i="15"/>
  <c r="AD291" i="15"/>
  <c r="Y291" i="15"/>
  <c r="V291" i="15"/>
  <c r="T291" i="15"/>
  <c r="AM290" i="15"/>
  <c r="AK290" i="15"/>
  <c r="AH290" i="15"/>
  <c r="AI290" i="15" s="1"/>
  <c r="AG290" i="15"/>
  <c r="AF290" i="15"/>
  <c r="AE290" i="15"/>
  <c r="AD290" i="15"/>
  <c r="Y290" i="15"/>
  <c r="V290" i="15"/>
  <c r="T290" i="15"/>
  <c r="AM289" i="15"/>
  <c r="AK289" i="15"/>
  <c r="AH289" i="15"/>
  <c r="AI289" i="15" s="1"/>
  <c r="AL289" i="15" s="1"/>
  <c r="AG289" i="15"/>
  <c r="AJ289" i="15" s="1"/>
  <c r="AF289" i="15"/>
  <c r="AE289" i="15"/>
  <c r="AD289" i="15"/>
  <c r="Y289" i="15"/>
  <c r="V289" i="15"/>
  <c r="T289" i="15"/>
  <c r="AM288" i="15"/>
  <c r="AK288" i="15"/>
  <c r="AI288" i="15"/>
  <c r="AH288" i="15"/>
  <c r="AF288" i="15"/>
  <c r="AG288" i="15" s="1"/>
  <c r="AE288" i="15"/>
  <c r="AD288" i="15"/>
  <c r="Y288" i="15"/>
  <c r="V288" i="15"/>
  <c r="T288" i="15"/>
  <c r="AM287" i="15"/>
  <c r="AK287" i="15"/>
  <c r="AI287" i="15"/>
  <c r="AH287" i="15"/>
  <c r="AF287" i="15"/>
  <c r="AG287" i="15" s="1"/>
  <c r="AL287" i="15" s="1"/>
  <c r="AE287" i="15"/>
  <c r="AD287" i="15"/>
  <c r="Y287" i="15"/>
  <c r="V287" i="15"/>
  <c r="T287" i="15"/>
  <c r="AM286" i="15"/>
  <c r="AK286" i="15"/>
  <c r="AH286" i="15"/>
  <c r="AI286" i="15" s="1"/>
  <c r="AG286" i="15"/>
  <c r="AF286" i="15"/>
  <c r="AE286" i="15"/>
  <c r="AD286" i="15"/>
  <c r="Y286" i="15"/>
  <c r="V286" i="15"/>
  <c r="T286" i="15"/>
  <c r="AM285" i="15"/>
  <c r="AK285" i="15"/>
  <c r="AH285" i="15"/>
  <c r="AI285" i="15" s="1"/>
  <c r="AF285" i="15"/>
  <c r="AG285" i="15" s="1"/>
  <c r="AE285" i="15"/>
  <c r="AD285" i="15"/>
  <c r="Y285" i="15"/>
  <c r="V285" i="15"/>
  <c r="T285" i="15"/>
  <c r="AM284" i="15"/>
  <c r="AK284" i="15"/>
  <c r="AI284" i="15"/>
  <c r="AH284" i="15"/>
  <c r="AG284" i="15"/>
  <c r="AF284" i="15"/>
  <c r="AE284" i="15"/>
  <c r="AD284" i="15"/>
  <c r="Y284" i="15"/>
  <c r="V284" i="15"/>
  <c r="T284" i="15"/>
  <c r="AM283" i="15"/>
  <c r="AK283" i="15"/>
  <c r="AH283" i="15"/>
  <c r="AI283" i="15" s="1"/>
  <c r="AF283" i="15"/>
  <c r="AG283" i="15" s="1"/>
  <c r="AJ283" i="15" s="1"/>
  <c r="AE283" i="15"/>
  <c r="AD283" i="15"/>
  <c r="Y283" i="15"/>
  <c r="V283" i="15"/>
  <c r="T283" i="15"/>
  <c r="AM282" i="15"/>
  <c r="AL282" i="15"/>
  <c r="AK282" i="15"/>
  <c r="AH282" i="15"/>
  <c r="AI282" i="15" s="1"/>
  <c r="AJ282" i="15" s="1"/>
  <c r="AG282" i="15"/>
  <c r="AF282" i="15"/>
  <c r="AE282" i="15"/>
  <c r="AD282" i="15"/>
  <c r="Y282" i="15"/>
  <c r="V282" i="15"/>
  <c r="T282" i="15"/>
  <c r="AM281" i="15"/>
  <c r="AK281" i="15"/>
  <c r="AI281" i="15"/>
  <c r="AH281" i="15"/>
  <c r="AF281" i="15"/>
  <c r="AG281" i="15" s="1"/>
  <c r="AE281" i="15"/>
  <c r="AD281" i="15"/>
  <c r="Y281" i="15"/>
  <c r="V281" i="15"/>
  <c r="T281" i="15"/>
  <c r="AM280" i="15"/>
  <c r="AK280" i="15"/>
  <c r="AI280" i="15"/>
  <c r="AH280" i="15"/>
  <c r="AF280" i="15"/>
  <c r="AG280" i="15" s="1"/>
  <c r="AL280" i="15" s="1"/>
  <c r="AE280" i="15"/>
  <c r="AN280" i="15" s="1"/>
  <c r="AD280" i="15"/>
  <c r="Y280" i="15"/>
  <c r="V280" i="15"/>
  <c r="T280" i="15"/>
  <c r="AM279" i="15"/>
  <c r="AK279" i="15"/>
  <c r="AH279" i="15"/>
  <c r="AI279" i="15" s="1"/>
  <c r="AG279" i="15"/>
  <c r="AF279" i="15"/>
  <c r="AE279" i="15"/>
  <c r="AD279" i="15"/>
  <c r="Y279" i="15"/>
  <c r="V279" i="15"/>
  <c r="T279" i="15"/>
  <c r="AM278" i="15"/>
  <c r="AL278" i="15"/>
  <c r="AK278" i="15"/>
  <c r="AH278" i="15"/>
  <c r="AI278" i="15" s="1"/>
  <c r="AG278" i="15"/>
  <c r="AF278" i="15"/>
  <c r="AE278" i="15"/>
  <c r="AD278" i="15"/>
  <c r="Y278" i="15"/>
  <c r="V278" i="15"/>
  <c r="T278" i="15"/>
  <c r="AM277" i="15"/>
  <c r="AK277" i="15"/>
  <c r="AI277" i="15"/>
  <c r="AH277" i="15"/>
  <c r="AF277" i="15"/>
  <c r="AG277" i="15" s="1"/>
  <c r="AE277" i="15"/>
  <c r="AD277" i="15"/>
  <c r="Y277" i="15"/>
  <c r="V277" i="15"/>
  <c r="T277" i="15"/>
  <c r="AM276" i="15"/>
  <c r="AK276" i="15"/>
  <c r="AH276" i="15"/>
  <c r="AI276" i="15" s="1"/>
  <c r="AG276" i="15"/>
  <c r="AF276" i="15"/>
  <c r="AE276" i="15"/>
  <c r="AD276" i="15"/>
  <c r="Y276" i="15"/>
  <c r="V276" i="15"/>
  <c r="T276" i="15"/>
  <c r="AM275" i="15"/>
  <c r="AK275" i="15"/>
  <c r="AH275" i="15"/>
  <c r="AI275" i="15" s="1"/>
  <c r="AL275" i="15" s="1"/>
  <c r="AF275" i="15"/>
  <c r="AG275" i="15" s="1"/>
  <c r="AE275" i="15"/>
  <c r="AD275" i="15"/>
  <c r="Y275" i="15"/>
  <c r="V275" i="15"/>
  <c r="T275" i="15"/>
  <c r="AM274" i="15"/>
  <c r="AK274" i="15"/>
  <c r="AI274" i="15"/>
  <c r="AH274" i="15"/>
  <c r="AG274" i="15"/>
  <c r="AF274" i="15"/>
  <c r="AE274" i="15"/>
  <c r="AD274" i="15"/>
  <c r="Y274" i="15"/>
  <c r="V274" i="15"/>
  <c r="T274" i="15"/>
  <c r="AM273" i="15"/>
  <c r="AK273" i="15"/>
  <c r="AJ273" i="15"/>
  <c r="AH273" i="15"/>
  <c r="AI273" i="15" s="1"/>
  <c r="AF273" i="15"/>
  <c r="AG273" i="15" s="1"/>
  <c r="AL273" i="15" s="1"/>
  <c r="AE273" i="15"/>
  <c r="AD273" i="15"/>
  <c r="Y273" i="15"/>
  <c r="V273" i="15"/>
  <c r="T273" i="15"/>
  <c r="AM272" i="15"/>
  <c r="AK272" i="15"/>
  <c r="AI272" i="15"/>
  <c r="AH272" i="15"/>
  <c r="AG272" i="15"/>
  <c r="AF272" i="15"/>
  <c r="AE272" i="15"/>
  <c r="AD272" i="15"/>
  <c r="Y272" i="15"/>
  <c r="W272" i="15"/>
  <c r="V272" i="15"/>
  <c r="T272" i="15"/>
  <c r="AM271" i="15"/>
  <c r="AK271" i="15"/>
  <c r="AI271" i="15"/>
  <c r="AH271" i="15"/>
  <c r="AF271" i="15"/>
  <c r="AG271" i="15" s="1"/>
  <c r="AE271" i="15"/>
  <c r="AD271" i="15"/>
  <c r="Y271" i="15"/>
  <c r="V271" i="15"/>
  <c r="T271" i="15"/>
  <c r="AM270" i="15"/>
  <c r="AK270" i="15"/>
  <c r="AJ270" i="15"/>
  <c r="AI270" i="15"/>
  <c r="AH270" i="15"/>
  <c r="AF270" i="15"/>
  <c r="AG270" i="15" s="1"/>
  <c r="AL270" i="15" s="1"/>
  <c r="AE270" i="15"/>
  <c r="AD270" i="15"/>
  <c r="Y270" i="15"/>
  <c r="V270" i="15"/>
  <c r="T270" i="15"/>
  <c r="AM269" i="15"/>
  <c r="AL269" i="15"/>
  <c r="AK269" i="15"/>
  <c r="AH269" i="15"/>
  <c r="AI269" i="15" s="1"/>
  <c r="AG269" i="15"/>
  <c r="AJ269" i="15" s="1"/>
  <c r="AF269" i="15"/>
  <c r="AE269" i="15"/>
  <c r="AD269" i="15"/>
  <c r="Y269" i="15"/>
  <c r="V269" i="15"/>
  <c r="T269" i="15"/>
  <c r="AM268" i="15"/>
  <c r="AK268" i="15"/>
  <c r="AI268" i="15"/>
  <c r="AH268" i="15"/>
  <c r="AF268" i="15"/>
  <c r="AG268" i="15" s="1"/>
  <c r="AE268" i="15"/>
  <c r="AD268" i="15"/>
  <c r="Y268" i="15"/>
  <c r="V268" i="15"/>
  <c r="T268" i="15"/>
  <c r="AM267" i="15"/>
  <c r="AK267" i="15"/>
  <c r="AI267" i="15"/>
  <c r="AH267" i="15"/>
  <c r="AF267" i="15"/>
  <c r="AG267" i="15" s="1"/>
  <c r="AL267" i="15" s="1"/>
  <c r="AE267" i="15"/>
  <c r="AD267" i="15"/>
  <c r="Y267" i="15"/>
  <c r="V267" i="15"/>
  <c r="T267" i="15"/>
  <c r="AM266" i="15"/>
  <c r="AK266" i="15"/>
  <c r="AH266" i="15"/>
  <c r="AI266" i="15" s="1"/>
  <c r="AG266" i="15"/>
  <c r="AF266" i="15"/>
  <c r="AE266" i="15"/>
  <c r="AD266" i="15"/>
  <c r="Y266" i="15"/>
  <c r="V266" i="15"/>
  <c r="T266" i="15"/>
  <c r="AM265" i="15"/>
  <c r="AK265" i="15"/>
  <c r="AH265" i="15"/>
  <c r="AI265" i="15" s="1"/>
  <c r="AF265" i="15"/>
  <c r="AG265" i="15" s="1"/>
  <c r="AJ265" i="15" s="1"/>
  <c r="AE265" i="15"/>
  <c r="AD265" i="15"/>
  <c r="Y265" i="15"/>
  <c r="V265" i="15"/>
  <c r="T265" i="15"/>
  <c r="AM264" i="15"/>
  <c r="AK264" i="15"/>
  <c r="AI264" i="15"/>
  <c r="AH264" i="15"/>
  <c r="AG264" i="15"/>
  <c r="AF264" i="15"/>
  <c r="AE264" i="15"/>
  <c r="AD264" i="15"/>
  <c r="Y264" i="15"/>
  <c r="V264" i="15"/>
  <c r="T264" i="15"/>
  <c r="AM263" i="15"/>
  <c r="AK263" i="15"/>
  <c r="AI263" i="15"/>
  <c r="AH263" i="15"/>
  <c r="AG263" i="15"/>
  <c r="AF263" i="15"/>
  <c r="AE263" i="15"/>
  <c r="AD263" i="15"/>
  <c r="Y263" i="15"/>
  <c r="V263" i="15"/>
  <c r="T263" i="15"/>
  <c r="AM262" i="15"/>
  <c r="AK262" i="15"/>
  <c r="AH262" i="15"/>
  <c r="AI262" i="15" s="1"/>
  <c r="AJ262" i="15" s="1"/>
  <c r="AG262" i="15"/>
  <c r="AF262" i="15"/>
  <c r="AE262" i="15"/>
  <c r="AD262" i="15"/>
  <c r="Y262" i="15"/>
  <c r="V262" i="15"/>
  <c r="T262" i="15"/>
  <c r="AM261" i="15"/>
  <c r="AK261" i="15"/>
  <c r="AI261" i="15"/>
  <c r="AH261" i="15"/>
  <c r="AG261" i="15"/>
  <c r="AF261" i="15"/>
  <c r="AE261" i="15"/>
  <c r="AD261" i="15"/>
  <c r="Y261" i="15"/>
  <c r="V261" i="15"/>
  <c r="T261" i="15"/>
  <c r="AM260" i="15"/>
  <c r="AK260" i="15"/>
  <c r="AI260" i="15"/>
  <c r="AH260" i="15"/>
  <c r="AF260" i="15"/>
  <c r="AG260" i="15" s="1"/>
  <c r="AL260" i="15" s="1"/>
  <c r="AE260" i="15"/>
  <c r="AD260" i="15"/>
  <c r="Y260" i="15"/>
  <c r="V260" i="15"/>
  <c r="T260" i="15"/>
  <c r="AM259" i="15"/>
  <c r="AK259" i="15"/>
  <c r="AI259" i="15"/>
  <c r="AH259" i="15"/>
  <c r="AG259" i="15"/>
  <c r="AF259" i="15"/>
  <c r="AE259" i="15"/>
  <c r="AD259" i="15"/>
  <c r="Y259" i="15"/>
  <c r="V259" i="15"/>
  <c r="T259" i="15"/>
  <c r="AM258" i="15"/>
  <c r="AK258" i="15"/>
  <c r="AH258" i="15"/>
  <c r="AI258" i="15" s="1"/>
  <c r="AL258" i="15" s="1"/>
  <c r="AG258" i="15"/>
  <c r="AF258" i="15"/>
  <c r="AE258" i="15"/>
  <c r="AD258" i="15"/>
  <c r="Y258" i="15"/>
  <c r="V258" i="15"/>
  <c r="T258" i="15"/>
  <c r="AM257" i="15"/>
  <c r="AK257" i="15"/>
  <c r="AI257" i="15"/>
  <c r="AH257" i="15"/>
  <c r="AF257" i="15"/>
  <c r="AG257" i="15" s="1"/>
  <c r="AE257" i="15"/>
  <c r="AD257" i="15"/>
  <c r="Y257" i="15"/>
  <c r="V257" i="15"/>
  <c r="T257" i="15"/>
  <c r="AM256" i="15"/>
  <c r="AK256" i="15"/>
  <c r="AJ256" i="15"/>
  <c r="AI256" i="15"/>
  <c r="AH256" i="15"/>
  <c r="AF256" i="15"/>
  <c r="AG256" i="15" s="1"/>
  <c r="AL256" i="15" s="1"/>
  <c r="AE256" i="15"/>
  <c r="AD256" i="15"/>
  <c r="Y256" i="15"/>
  <c r="V256" i="15"/>
  <c r="T256" i="15"/>
  <c r="AM255" i="15"/>
  <c r="AK255" i="15"/>
  <c r="AH255" i="15"/>
  <c r="AI255" i="15" s="1"/>
  <c r="AG255" i="15"/>
  <c r="AF255" i="15"/>
  <c r="AE255" i="15"/>
  <c r="AD255" i="15"/>
  <c r="Y255" i="15"/>
  <c r="V255" i="15"/>
  <c r="T255" i="15"/>
  <c r="AM254" i="15"/>
  <c r="AL254" i="15"/>
  <c r="AK254" i="15"/>
  <c r="AH254" i="15"/>
  <c r="AI254" i="15" s="1"/>
  <c r="AF254" i="15"/>
  <c r="AG254" i="15" s="1"/>
  <c r="AE254" i="15"/>
  <c r="AD254" i="15"/>
  <c r="Y254" i="15"/>
  <c r="V254" i="15"/>
  <c r="T254" i="15"/>
  <c r="AM253" i="15"/>
  <c r="AK253" i="15"/>
  <c r="AI253" i="15"/>
  <c r="AH253" i="15"/>
  <c r="AG253" i="15"/>
  <c r="AL253" i="15" s="1"/>
  <c r="AF253" i="15"/>
  <c r="AE253" i="15"/>
  <c r="AD253" i="15"/>
  <c r="Y253" i="15"/>
  <c r="V253" i="15"/>
  <c r="T253" i="15"/>
  <c r="AM252" i="15"/>
  <c r="AK252" i="15"/>
  <c r="AH252" i="15"/>
  <c r="AI252" i="15" s="1"/>
  <c r="AF252" i="15"/>
  <c r="AG252" i="15" s="1"/>
  <c r="AL252" i="15" s="1"/>
  <c r="AE252" i="15"/>
  <c r="AD252" i="15"/>
  <c r="Y252" i="15"/>
  <c r="V252" i="15"/>
  <c r="T252" i="15"/>
  <c r="AM251" i="15"/>
  <c r="AK251" i="15"/>
  <c r="AI251" i="15"/>
  <c r="AH251" i="15"/>
  <c r="AG251" i="15"/>
  <c r="AF251" i="15"/>
  <c r="AE251" i="15"/>
  <c r="AD251" i="15"/>
  <c r="Y251" i="15"/>
  <c r="V251" i="15"/>
  <c r="T251" i="15"/>
  <c r="AM250" i="15"/>
  <c r="AK250" i="15"/>
  <c r="AH250" i="15"/>
  <c r="AI250" i="15" s="1"/>
  <c r="AJ250" i="15" s="1"/>
  <c r="AG250" i="15"/>
  <c r="AF250" i="15"/>
  <c r="AE250" i="15"/>
  <c r="AD250" i="15"/>
  <c r="Y250" i="15"/>
  <c r="V250" i="15"/>
  <c r="T250" i="15"/>
  <c r="AM249" i="15"/>
  <c r="AK249" i="15"/>
  <c r="AI249" i="15"/>
  <c r="AH249" i="15"/>
  <c r="AG249" i="15"/>
  <c r="AF249" i="15"/>
  <c r="AE249" i="15"/>
  <c r="AD249" i="15"/>
  <c r="Y249" i="15"/>
  <c r="V249" i="15"/>
  <c r="T249" i="15"/>
  <c r="AM248" i="15"/>
  <c r="AK248" i="15"/>
  <c r="AI248" i="15"/>
  <c r="AH248" i="15"/>
  <c r="AF248" i="15"/>
  <c r="AG248" i="15" s="1"/>
  <c r="AL248" i="15" s="1"/>
  <c r="AE248" i="15"/>
  <c r="AD248" i="15"/>
  <c r="Y248" i="15"/>
  <c r="V248" i="15"/>
  <c r="T248" i="15"/>
  <c r="AM247" i="15"/>
  <c r="AK247" i="15"/>
  <c r="AH247" i="15"/>
  <c r="AI247" i="15" s="1"/>
  <c r="AG247" i="15"/>
  <c r="AF247" i="15"/>
  <c r="AE247" i="15"/>
  <c r="AD247" i="15"/>
  <c r="Y247" i="15"/>
  <c r="V247" i="15"/>
  <c r="T247" i="15"/>
  <c r="AM246" i="15"/>
  <c r="AK246" i="15"/>
  <c r="AI246" i="15"/>
  <c r="AH246" i="15"/>
  <c r="AF246" i="15"/>
  <c r="AG246" i="15" s="1"/>
  <c r="AE246" i="15"/>
  <c r="AD246" i="15"/>
  <c r="Y246" i="15"/>
  <c r="V246" i="15"/>
  <c r="T246" i="15"/>
  <c r="AM245" i="15"/>
  <c r="AK245" i="15"/>
  <c r="AJ245" i="15"/>
  <c r="AI245" i="15"/>
  <c r="AH245" i="15"/>
  <c r="AF245" i="15"/>
  <c r="AG245" i="15" s="1"/>
  <c r="AL245" i="15" s="1"/>
  <c r="AE245" i="15"/>
  <c r="AD245" i="15"/>
  <c r="Y245" i="15"/>
  <c r="V245" i="15"/>
  <c r="T245" i="15"/>
  <c r="AM244" i="15"/>
  <c r="AK244" i="15"/>
  <c r="AH244" i="15"/>
  <c r="AI244" i="15" s="1"/>
  <c r="AG244" i="15"/>
  <c r="AF244" i="15"/>
  <c r="AE244" i="15"/>
  <c r="AD244" i="15"/>
  <c r="Y244" i="15"/>
  <c r="V244" i="15"/>
  <c r="T244" i="15"/>
  <c r="AM243" i="15"/>
  <c r="AL243" i="15"/>
  <c r="AK243" i="15"/>
  <c r="AH243" i="15"/>
  <c r="AI243" i="15" s="1"/>
  <c r="AF243" i="15"/>
  <c r="AG243" i="15" s="1"/>
  <c r="AE243" i="15"/>
  <c r="AD243" i="15"/>
  <c r="Y243" i="15"/>
  <c r="V243" i="15"/>
  <c r="T243" i="15"/>
  <c r="AM242" i="15"/>
  <c r="AK242" i="15"/>
  <c r="AI242" i="15"/>
  <c r="AH242" i="15"/>
  <c r="AG242" i="15"/>
  <c r="AF242" i="15"/>
  <c r="AE242" i="15"/>
  <c r="AD242" i="15"/>
  <c r="Y242" i="15"/>
  <c r="V242" i="15"/>
  <c r="T242" i="15"/>
  <c r="AM241" i="15"/>
  <c r="AK241" i="15"/>
  <c r="AH241" i="15"/>
  <c r="AI241" i="15" s="1"/>
  <c r="AF241" i="15"/>
  <c r="AG241" i="15" s="1"/>
  <c r="AL241" i="15" s="1"/>
  <c r="AE241" i="15"/>
  <c r="AD241" i="15"/>
  <c r="Y241" i="15"/>
  <c r="V241" i="15"/>
  <c r="T241" i="15"/>
  <c r="AM240" i="15"/>
  <c r="AL240" i="15"/>
  <c r="AK240" i="15"/>
  <c r="AH240" i="15"/>
  <c r="AI240" i="15" s="1"/>
  <c r="AJ240" i="15" s="1"/>
  <c r="AG240" i="15"/>
  <c r="AF240" i="15"/>
  <c r="AE240" i="15"/>
  <c r="AD240" i="15"/>
  <c r="Y240" i="15"/>
  <c r="V240" i="15"/>
  <c r="T240" i="15"/>
  <c r="AM239" i="15"/>
  <c r="AK239" i="15"/>
  <c r="AI239" i="15"/>
  <c r="AH239" i="15"/>
  <c r="AF239" i="15"/>
  <c r="AG239" i="15" s="1"/>
  <c r="AE239" i="15"/>
  <c r="AD239" i="15"/>
  <c r="Y239" i="15"/>
  <c r="V239" i="15"/>
  <c r="T239" i="15"/>
  <c r="AM238" i="15"/>
  <c r="AK238" i="15"/>
  <c r="AI238" i="15"/>
  <c r="AH238" i="15"/>
  <c r="AF238" i="15"/>
  <c r="AG238" i="15" s="1"/>
  <c r="AL238" i="15" s="1"/>
  <c r="AE238" i="15"/>
  <c r="AD238" i="15"/>
  <c r="Y238" i="15"/>
  <c r="V238" i="15"/>
  <c r="T238" i="15"/>
  <c r="AM237" i="15"/>
  <c r="AK237" i="15"/>
  <c r="AH237" i="15"/>
  <c r="AI237" i="15" s="1"/>
  <c r="AG237" i="15"/>
  <c r="AF237" i="15"/>
  <c r="AE237" i="15"/>
  <c r="AD237" i="15"/>
  <c r="Y237" i="15"/>
  <c r="V237" i="15"/>
  <c r="T237" i="15"/>
  <c r="AM236" i="15"/>
  <c r="AK236" i="15"/>
  <c r="AH236" i="15"/>
  <c r="AI236" i="15" s="1"/>
  <c r="AL236" i="15" s="1"/>
  <c r="AG236" i="15"/>
  <c r="AJ236" i="15" s="1"/>
  <c r="AF236" i="15"/>
  <c r="AE236" i="15"/>
  <c r="AD236" i="15"/>
  <c r="Y236" i="15"/>
  <c r="V236" i="15"/>
  <c r="T236" i="15"/>
  <c r="AM235" i="15"/>
  <c r="AK235" i="15"/>
  <c r="AI235" i="15"/>
  <c r="AH235" i="15"/>
  <c r="AF235" i="15"/>
  <c r="AG235" i="15" s="1"/>
  <c r="AE235" i="15"/>
  <c r="AD235" i="15"/>
  <c r="Y235" i="15"/>
  <c r="V235" i="15"/>
  <c r="T235" i="15"/>
  <c r="AM234" i="15"/>
  <c r="AK234" i="15"/>
  <c r="AJ234" i="15"/>
  <c r="AI234" i="15"/>
  <c r="AH234" i="15"/>
  <c r="AF234" i="15"/>
  <c r="AG234" i="15" s="1"/>
  <c r="AL234" i="15" s="1"/>
  <c r="AE234" i="15"/>
  <c r="AD234" i="15"/>
  <c r="Y234" i="15"/>
  <c r="V234" i="15"/>
  <c r="T234" i="15"/>
  <c r="AM233" i="15"/>
  <c r="AK233" i="15"/>
  <c r="AH233" i="15"/>
  <c r="AI233" i="15" s="1"/>
  <c r="AF233" i="15"/>
  <c r="AG233" i="15" s="1"/>
  <c r="AJ233" i="15" s="1"/>
  <c r="AE233" i="15"/>
  <c r="AD233" i="15"/>
  <c r="Y233" i="15"/>
  <c r="V233" i="15"/>
  <c r="T233" i="15"/>
  <c r="AM232" i="15"/>
  <c r="AK232" i="15"/>
  <c r="AI232" i="15"/>
  <c r="AH232" i="15"/>
  <c r="AG232" i="15"/>
  <c r="AF232" i="15"/>
  <c r="AE232" i="15"/>
  <c r="AD232" i="15"/>
  <c r="Y232" i="15"/>
  <c r="V232" i="15"/>
  <c r="T232" i="15"/>
  <c r="AM231" i="15"/>
  <c r="AK231" i="15"/>
  <c r="AH231" i="15"/>
  <c r="AI231" i="15" s="1"/>
  <c r="AF231" i="15"/>
  <c r="AG231" i="15" s="1"/>
  <c r="AJ231" i="15" s="1"/>
  <c r="AE231" i="15"/>
  <c r="AD231" i="15"/>
  <c r="Y231" i="15"/>
  <c r="V231" i="15"/>
  <c r="T231" i="15"/>
  <c r="AM230" i="15"/>
  <c r="AK230" i="15"/>
  <c r="AI230" i="15"/>
  <c r="AH230" i="15"/>
  <c r="AG230" i="15"/>
  <c r="AF230" i="15"/>
  <c r="AE230" i="15"/>
  <c r="AD230" i="15"/>
  <c r="Y230" i="15"/>
  <c r="V230" i="15"/>
  <c r="T230" i="15"/>
  <c r="AM229" i="15"/>
  <c r="AK229" i="15"/>
  <c r="AH229" i="15"/>
  <c r="AI229" i="15" s="1"/>
  <c r="AJ229" i="15" s="1"/>
  <c r="AG229" i="15"/>
  <c r="AF229" i="15"/>
  <c r="AE229" i="15"/>
  <c r="AD229" i="15"/>
  <c r="Y229" i="15"/>
  <c r="V229" i="15"/>
  <c r="T229" i="15"/>
  <c r="AM228" i="15"/>
  <c r="AK228" i="15"/>
  <c r="AI228" i="15"/>
  <c r="AH228" i="15"/>
  <c r="AF228" i="15"/>
  <c r="AG228" i="15" s="1"/>
  <c r="AE228" i="15"/>
  <c r="AD228" i="15"/>
  <c r="Y228" i="15"/>
  <c r="V228" i="15"/>
  <c r="T228" i="15"/>
  <c r="AM227" i="15"/>
  <c r="AK227" i="15"/>
  <c r="AH227" i="15"/>
  <c r="AI227" i="15" s="1"/>
  <c r="AG227" i="15"/>
  <c r="AF227" i="15"/>
  <c r="AE227" i="15"/>
  <c r="AD227" i="15"/>
  <c r="Y227" i="15"/>
  <c r="V227" i="15"/>
  <c r="T227" i="15"/>
  <c r="AM226" i="15"/>
  <c r="AK226" i="15"/>
  <c r="AH226" i="15"/>
  <c r="AI226" i="15" s="1"/>
  <c r="AL226" i="15" s="1"/>
  <c r="AG226" i="15"/>
  <c r="AF226" i="15"/>
  <c r="AE226" i="15"/>
  <c r="AD226" i="15"/>
  <c r="Y226" i="15"/>
  <c r="V226" i="15"/>
  <c r="T226" i="15"/>
  <c r="AM225" i="15"/>
  <c r="AK225" i="15"/>
  <c r="AI225" i="15"/>
  <c r="AH225" i="15"/>
  <c r="AF225" i="15"/>
  <c r="AG225" i="15" s="1"/>
  <c r="AE225" i="15"/>
  <c r="AD225" i="15"/>
  <c r="Y225" i="15"/>
  <c r="V225" i="15"/>
  <c r="T225" i="15"/>
  <c r="AM224" i="15"/>
  <c r="AK224" i="15"/>
  <c r="AJ224" i="15"/>
  <c r="AI224" i="15"/>
  <c r="AH224" i="15"/>
  <c r="AF224" i="15"/>
  <c r="AG224" i="15" s="1"/>
  <c r="AL224" i="15" s="1"/>
  <c r="AE224" i="15"/>
  <c r="AD224" i="15"/>
  <c r="Y224" i="15"/>
  <c r="V224" i="15"/>
  <c r="T224" i="15"/>
  <c r="AM223" i="15"/>
  <c r="AK223" i="15"/>
  <c r="AH223" i="15"/>
  <c r="AI223" i="15" s="1"/>
  <c r="AG223" i="15"/>
  <c r="AF223" i="15"/>
  <c r="AE223" i="15"/>
  <c r="AD223" i="15"/>
  <c r="Y223" i="15"/>
  <c r="V223" i="15"/>
  <c r="T223" i="15"/>
  <c r="AM222" i="15"/>
  <c r="AL222" i="15"/>
  <c r="AK222" i="15"/>
  <c r="AH222" i="15"/>
  <c r="AI222" i="15" s="1"/>
  <c r="AF222" i="15"/>
  <c r="AG222" i="15" s="1"/>
  <c r="AE222" i="15"/>
  <c r="AD222" i="15"/>
  <c r="Y222" i="15"/>
  <c r="V222" i="15"/>
  <c r="T222" i="15"/>
  <c r="AM221" i="15"/>
  <c r="AK221" i="15"/>
  <c r="AI221" i="15"/>
  <c r="AH221" i="15"/>
  <c r="AG221" i="15"/>
  <c r="AL221" i="15" s="1"/>
  <c r="AF221" i="15"/>
  <c r="AE221" i="15"/>
  <c r="AD221" i="15"/>
  <c r="Y221" i="15"/>
  <c r="V221" i="15"/>
  <c r="T221" i="15"/>
  <c r="AM220" i="15"/>
  <c r="AK220" i="15"/>
  <c r="AH220" i="15"/>
  <c r="AI220" i="15" s="1"/>
  <c r="AF220" i="15"/>
  <c r="AG220" i="15" s="1"/>
  <c r="AL220" i="15" s="1"/>
  <c r="AE220" i="15"/>
  <c r="AD220" i="15"/>
  <c r="Y220" i="15"/>
  <c r="V220" i="15"/>
  <c r="T220" i="15"/>
  <c r="AM219" i="15"/>
  <c r="AK219" i="15"/>
  <c r="AI219" i="15"/>
  <c r="AH219" i="15"/>
  <c r="AG219" i="15"/>
  <c r="AF219" i="15"/>
  <c r="AE219" i="15"/>
  <c r="AD219" i="15"/>
  <c r="Y219" i="15"/>
  <c r="V219" i="15"/>
  <c r="T219" i="15"/>
  <c r="AM218" i="15"/>
  <c r="AK218" i="15"/>
  <c r="AH218" i="15"/>
  <c r="AI218" i="15" s="1"/>
  <c r="AJ218" i="15" s="1"/>
  <c r="AG218" i="15"/>
  <c r="AF218" i="15"/>
  <c r="AE218" i="15"/>
  <c r="AD218" i="15"/>
  <c r="Y218" i="15"/>
  <c r="V218" i="15"/>
  <c r="T218" i="15"/>
  <c r="AM217" i="15"/>
  <c r="AK217" i="15"/>
  <c r="AI217" i="15"/>
  <c r="AH217" i="15"/>
  <c r="AF217" i="15"/>
  <c r="AG217" i="15" s="1"/>
  <c r="AE217" i="15"/>
  <c r="AD217" i="15"/>
  <c r="Y217" i="15"/>
  <c r="V217" i="15"/>
  <c r="T217" i="15"/>
  <c r="AM216" i="15"/>
  <c r="AK216" i="15"/>
  <c r="AJ216" i="15"/>
  <c r="AI216" i="15"/>
  <c r="AH216" i="15"/>
  <c r="AF216" i="15"/>
  <c r="AG216" i="15" s="1"/>
  <c r="AL216" i="15" s="1"/>
  <c r="AE216" i="15"/>
  <c r="AD216" i="15"/>
  <c r="Y216" i="15"/>
  <c r="V216" i="15"/>
  <c r="T216" i="15"/>
  <c r="AM215" i="15"/>
  <c r="AK215" i="15"/>
  <c r="AH215" i="15"/>
  <c r="AI215" i="15" s="1"/>
  <c r="AG215" i="15"/>
  <c r="AF215" i="15"/>
  <c r="AE215" i="15"/>
  <c r="AD215" i="15"/>
  <c r="Y215" i="15"/>
  <c r="V215" i="15"/>
  <c r="T215" i="15"/>
  <c r="AM214" i="15"/>
  <c r="AL214" i="15"/>
  <c r="AK214" i="15"/>
  <c r="AH214" i="15"/>
  <c r="AI214" i="15" s="1"/>
  <c r="AG214" i="15"/>
  <c r="AF214" i="15"/>
  <c r="AE214" i="15"/>
  <c r="AD214" i="15"/>
  <c r="Y214" i="15"/>
  <c r="V214" i="15"/>
  <c r="T214" i="15"/>
  <c r="AM213" i="15"/>
  <c r="AK213" i="15"/>
  <c r="AI213" i="15"/>
  <c r="AH213" i="15"/>
  <c r="AF213" i="15"/>
  <c r="AG213" i="15" s="1"/>
  <c r="AE213" i="15"/>
  <c r="AD213" i="15"/>
  <c r="Y213" i="15"/>
  <c r="V213" i="15"/>
  <c r="T213" i="15"/>
  <c r="AM212" i="15"/>
  <c r="AK212" i="15"/>
  <c r="AJ212" i="15"/>
  <c r="AI212" i="15"/>
  <c r="AH212" i="15"/>
  <c r="AF212" i="15"/>
  <c r="AG212" i="15" s="1"/>
  <c r="AL212" i="15" s="1"/>
  <c r="AE212" i="15"/>
  <c r="AD212" i="15"/>
  <c r="Y212" i="15"/>
  <c r="V212" i="15"/>
  <c r="T212" i="15"/>
  <c r="AM211" i="15"/>
  <c r="AK211" i="15"/>
  <c r="AH211" i="15"/>
  <c r="AI211" i="15" s="1"/>
  <c r="AG211" i="15"/>
  <c r="AF211" i="15"/>
  <c r="AE211" i="15"/>
  <c r="AD211" i="15"/>
  <c r="Y211" i="15"/>
  <c r="V211" i="15"/>
  <c r="T211" i="15"/>
  <c r="AM210" i="15"/>
  <c r="AK210" i="15"/>
  <c r="AI210" i="15"/>
  <c r="AH210" i="15"/>
  <c r="AG210" i="15"/>
  <c r="AF210" i="15"/>
  <c r="AE210" i="15"/>
  <c r="AD210" i="15"/>
  <c r="Y210" i="15"/>
  <c r="V210" i="15"/>
  <c r="T210" i="15"/>
  <c r="AM209" i="15"/>
  <c r="AK209" i="15"/>
  <c r="AH209" i="15"/>
  <c r="AI209" i="15" s="1"/>
  <c r="AF209" i="15"/>
  <c r="AG209" i="15" s="1"/>
  <c r="AL209" i="15" s="1"/>
  <c r="AE209" i="15"/>
  <c r="AD209" i="15"/>
  <c r="Y209" i="15"/>
  <c r="V209" i="15"/>
  <c r="T209" i="15"/>
  <c r="AM208" i="15"/>
  <c r="AK208" i="15"/>
  <c r="AI208" i="15"/>
  <c r="AH208" i="15"/>
  <c r="AG208" i="15"/>
  <c r="AF208" i="15"/>
  <c r="AE208" i="15"/>
  <c r="AD208" i="15"/>
  <c r="Y208" i="15"/>
  <c r="V208" i="15"/>
  <c r="T208" i="15"/>
  <c r="AM207" i="15"/>
  <c r="AK207" i="15"/>
  <c r="AH207" i="15"/>
  <c r="AI207" i="15" s="1"/>
  <c r="AJ207" i="15" s="1"/>
  <c r="AG207" i="15"/>
  <c r="AF207" i="15"/>
  <c r="AE207" i="15"/>
  <c r="AD207" i="15"/>
  <c r="Y207" i="15"/>
  <c r="V207" i="15"/>
  <c r="T207" i="15"/>
  <c r="AM206" i="15"/>
  <c r="AK206" i="15"/>
  <c r="AI206" i="15"/>
  <c r="AH206" i="15"/>
  <c r="AF206" i="15"/>
  <c r="AG206" i="15" s="1"/>
  <c r="AE206" i="15"/>
  <c r="AD206" i="15"/>
  <c r="Y206" i="15"/>
  <c r="V206" i="15"/>
  <c r="T206" i="15"/>
  <c r="AM205" i="15"/>
  <c r="AK205" i="15"/>
  <c r="AJ205" i="15"/>
  <c r="AI205" i="15"/>
  <c r="AH205" i="15"/>
  <c r="AF205" i="15"/>
  <c r="AG205" i="15" s="1"/>
  <c r="AL205" i="15" s="1"/>
  <c r="AE205" i="15"/>
  <c r="AD205" i="15"/>
  <c r="Y205" i="15"/>
  <c r="V205" i="15"/>
  <c r="T205" i="15"/>
  <c r="AM204" i="15"/>
  <c r="AK204" i="15"/>
  <c r="AH204" i="15"/>
  <c r="AI204" i="15" s="1"/>
  <c r="AF204" i="15"/>
  <c r="AG204" i="15" s="1"/>
  <c r="AJ204" i="15" s="1"/>
  <c r="AE204" i="15"/>
  <c r="AD204" i="15"/>
  <c r="Y204" i="15"/>
  <c r="V204" i="15"/>
  <c r="T204" i="15"/>
  <c r="AM203" i="15"/>
  <c r="AK203" i="15"/>
  <c r="AI203" i="15"/>
  <c r="AH203" i="15"/>
  <c r="AF203" i="15"/>
  <c r="AG203" i="15" s="1"/>
  <c r="AE203" i="15"/>
  <c r="AD203" i="15"/>
  <c r="Y203" i="15"/>
  <c r="V203" i="15"/>
  <c r="T203" i="15"/>
  <c r="AM202" i="15"/>
  <c r="AK202" i="15"/>
  <c r="AJ202" i="15"/>
  <c r="AI202" i="15"/>
  <c r="AH202" i="15"/>
  <c r="AF202" i="15"/>
  <c r="AG202" i="15" s="1"/>
  <c r="AL202" i="15" s="1"/>
  <c r="AE202" i="15"/>
  <c r="AD202" i="15"/>
  <c r="Y202" i="15"/>
  <c r="V202" i="15"/>
  <c r="T202" i="15"/>
  <c r="AM201" i="15"/>
  <c r="AK201" i="15"/>
  <c r="AH201" i="15"/>
  <c r="AI201" i="15" s="1"/>
  <c r="AG201" i="15"/>
  <c r="AF201" i="15"/>
  <c r="AE201" i="15"/>
  <c r="AD201" i="15"/>
  <c r="Y201" i="15"/>
  <c r="V201" i="15"/>
  <c r="T201" i="15"/>
  <c r="AM200" i="15"/>
  <c r="AL200" i="15"/>
  <c r="AK200" i="15"/>
  <c r="AH200" i="15"/>
  <c r="AI200" i="15" s="1"/>
  <c r="AF200" i="15"/>
  <c r="AG200" i="15" s="1"/>
  <c r="AJ200" i="15" s="1"/>
  <c r="AE200" i="15"/>
  <c r="AD200" i="15"/>
  <c r="AN200" i="15" s="1"/>
  <c r="Y200" i="15"/>
  <c r="V200" i="15"/>
  <c r="T200" i="15"/>
  <c r="AM199" i="15"/>
  <c r="AK199" i="15"/>
  <c r="AI199" i="15"/>
  <c r="AH199" i="15"/>
  <c r="AG199" i="15"/>
  <c r="AF199" i="15"/>
  <c r="AE199" i="15"/>
  <c r="AD199" i="15"/>
  <c r="Y199" i="15"/>
  <c r="V199" i="15"/>
  <c r="T199" i="15"/>
  <c r="AM198" i="15"/>
  <c r="AK198" i="15"/>
  <c r="AI198" i="15"/>
  <c r="AH198" i="15"/>
  <c r="AG198" i="15"/>
  <c r="AF198" i="15"/>
  <c r="AE198" i="15"/>
  <c r="AD198" i="15"/>
  <c r="Y198" i="15"/>
  <c r="V198" i="15"/>
  <c r="T198" i="15"/>
  <c r="AM197" i="15"/>
  <c r="AK197" i="15"/>
  <c r="AI197" i="15"/>
  <c r="AH197" i="15"/>
  <c r="AF197" i="15"/>
  <c r="AG197" i="15" s="1"/>
  <c r="AE197" i="15"/>
  <c r="AD197" i="15"/>
  <c r="Y197" i="15"/>
  <c r="V197" i="15"/>
  <c r="T197" i="15"/>
  <c r="AM196" i="15"/>
  <c r="AK196" i="15"/>
  <c r="AI196" i="15"/>
  <c r="AH196" i="15"/>
  <c r="AF196" i="15"/>
  <c r="AG196" i="15" s="1"/>
  <c r="AL196" i="15" s="1"/>
  <c r="AE196" i="15"/>
  <c r="AD196" i="15"/>
  <c r="Y196" i="15"/>
  <c r="V196" i="15"/>
  <c r="T196" i="15"/>
  <c r="AM195" i="15"/>
  <c r="AK195" i="15"/>
  <c r="AH195" i="15"/>
  <c r="AI195" i="15" s="1"/>
  <c r="AG195" i="15"/>
  <c r="AF195" i="15"/>
  <c r="AE195" i="15"/>
  <c r="AD195" i="15"/>
  <c r="Y195" i="15"/>
  <c r="V195" i="15"/>
  <c r="T195" i="15"/>
  <c r="AM194" i="15"/>
  <c r="AL194" i="15"/>
  <c r="AK194" i="15"/>
  <c r="AH194" i="15"/>
  <c r="AI194" i="15" s="1"/>
  <c r="AF194" i="15"/>
  <c r="AG194" i="15" s="1"/>
  <c r="AJ194" i="15" s="1"/>
  <c r="AE194" i="15"/>
  <c r="AD194" i="15"/>
  <c r="Y194" i="15"/>
  <c r="V194" i="15"/>
  <c r="T194" i="15"/>
  <c r="AM193" i="15"/>
  <c r="AK193" i="15"/>
  <c r="AI193" i="15"/>
  <c r="AH193" i="15"/>
  <c r="AF193" i="15"/>
  <c r="AG193" i="15" s="1"/>
  <c r="AE193" i="15"/>
  <c r="AD193" i="15"/>
  <c r="Y193" i="15"/>
  <c r="V193" i="15"/>
  <c r="T193" i="15"/>
  <c r="AM192" i="15"/>
  <c r="AK192" i="15"/>
  <c r="AJ192" i="15"/>
  <c r="AH192" i="15"/>
  <c r="AI192" i="15" s="1"/>
  <c r="AF192" i="15"/>
  <c r="AG192" i="15" s="1"/>
  <c r="AL192" i="15" s="1"/>
  <c r="AE192" i="15"/>
  <c r="AD192" i="15"/>
  <c r="AN192" i="15" s="1"/>
  <c r="Y192" i="15"/>
  <c r="V192" i="15"/>
  <c r="T192" i="15"/>
  <c r="AM191" i="15"/>
  <c r="AK191" i="15"/>
  <c r="AH191" i="15"/>
  <c r="AI191" i="15" s="1"/>
  <c r="AF191" i="15"/>
  <c r="AG191" i="15" s="1"/>
  <c r="AJ191" i="15" s="1"/>
  <c r="AE191" i="15"/>
  <c r="AD191" i="15"/>
  <c r="Y191" i="15"/>
  <c r="V191" i="15"/>
  <c r="T191" i="15"/>
  <c r="AM190" i="15"/>
  <c r="AK190" i="15"/>
  <c r="AI190" i="15"/>
  <c r="AH190" i="15"/>
  <c r="AG190" i="15"/>
  <c r="AF190" i="15"/>
  <c r="AE190" i="15"/>
  <c r="AD190" i="15"/>
  <c r="Y190" i="15"/>
  <c r="V190" i="15"/>
  <c r="T190" i="15"/>
  <c r="AM189" i="15"/>
  <c r="AK189" i="15"/>
  <c r="AH189" i="15"/>
  <c r="AI189" i="15" s="1"/>
  <c r="AF189" i="15"/>
  <c r="AG189" i="15" s="1"/>
  <c r="AE189" i="15"/>
  <c r="AD189" i="15"/>
  <c r="Y189" i="15"/>
  <c r="V189" i="15"/>
  <c r="T189" i="15"/>
  <c r="AM188" i="15"/>
  <c r="AK188" i="15"/>
  <c r="AI188" i="15"/>
  <c r="AH188" i="15"/>
  <c r="AG188" i="15"/>
  <c r="AF188" i="15"/>
  <c r="AE188" i="15"/>
  <c r="AD188" i="15"/>
  <c r="Y188" i="15"/>
  <c r="V188" i="15"/>
  <c r="T188" i="15"/>
  <c r="AM187" i="15"/>
  <c r="AL187" i="15"/>
  <c r="AK187" i="15"/>
  <c r="AH187" i="15"/>
  <c r="AI187" i="15" s="1"/>
  <c r="AJ187" i="15" s="1"/>
  <c r="AG187" i="15"/>
  <c r="AF187" i="15"/>
  <c r="AE187" i="15"/>
  <c r="AD187" i="15"/>
  <c r="Y187" i="15"/>
  <c r="V187" i="15"/>
  <c r="T187" i="15"/>
  <c r="AM186" i="15"/>
  <c r="AK186" i="15"/>
  <c r="AI186" i="15"/>
  <c r="AH186" i="15"/>
  <c r="AG186" i="15"/>
  <c r="AF186" i="15"/>
  <c r="AE186" i="15"/>
  <c r="AD186" i="15"/>
  <c r="Y186" i="15"/>
  <c r="V186" i="15"/>
  <c r="T186" i="15"/>
  <c r="AM185" i="15"/>
  <c r="AK185" i="15"/>
  <c r="AH185" i="15"/>
  <c r="AI185" i="15" s="1"/>
  <c r="AG185" i="15"/>
  <c r="AF185" i="15"/>
  <c r="AE185" i="15"/>
  <c r="AD185" i="15"/>
  <c r="Y185" i="15"/>
  <c r="V185" i="15"/>
  <c r="T185" i="15"/>
  <c r="AM184" i="15"/>
  <c r="AK184" i="15"/>
  <c r="AH184" i="15"/>
  <c r="AI184" i="15" s="1"/>
  <c r="AF184" i="15"/>
  <c r="AG184" i="15" s="1"/>
  <c r="AJ184" i="15" s="1"/>
  <c r="AE184" i="15"/>
  <c r="AN184" i="15" s="1"/>
  <c r="AD184" i="15"/>
  <c r="Y184" i="15"/>
  <c r="V184" i="15"/>
  <c r="T184" i="15"/>
  <c r="AM183" i="15"/>
  <c r="AK183" i="15"/>
  <c r="AI183" i="15"/>
  <c r="AH183" i="15"/>
  <c r="AF183" i="15"/>
  <c r="AG183" i="15" s="1"/>
  <c r="AE183" i="15"/>
  <c r="AD183" i="15"/>
  <c r="Y183" i="15"/>
  <c r="V183" i="15"/>
  <c r="T183" i="15"/>
  <c r="AM182" i="15"/>
  <c r="AK182" i="15"/>
  <c r="AJ182" i="15"/>
  <c r="AH182" i="15"/>
  <c r="AI182" i="15" s="1"/>
  <c r="AF182" i="15"/>
  <c r="AG182" i="15" s="1"/>
  <c r="AL182" i="15" s="1"/>
  <c r="AE182" i="15"/>
  <c r="AD182" i="15"/>
  <c r="Y182" i="15"/>
  <c r="V182" i="15"/>
  <c r="T182" i="15"/>
  <c r="AM181" i="15"/>
  <c r="AK181" i="15"/>
  <c r="AH181" i="15"/>
  <c r="AI181" i="15" s="1"/>
  <c r="AG181" i="15"/>
  <c r="AF181" i="15"/>
  <c r="AE181" i="15"/>
  <c r="AD181" i="15"/>
  <c r="Y181" i="15"/>
  <c r="V181" i="15"/>
  <c r="T181" i="15"/>
  <c r="AM180" i="15"/>
  <c r="AL180" i="15"/>
  <c r="AK180" i="15"/>
  <c r="AH180" i="15"/>
  <c r="AI180" i="15" s="1"/>
  <c r="AF180" i="15"/>
  <c r="AG180" i="15" s="1"/>
  <c r="AJ180" i="15" s="1"/>
  <c r="AE180" i="15"/>
  <c r="AD180" i="15"/>
  <c r="Y180" i="15"/>
  <c r="V180" i="15"/>
  <c r="T180" i="15"/>
  <c r="AM179" i="15"/>
  <c r="AK179" i="15"/>
  <c r="AI179" i="15"/>
  <c r="AH179" i="15"/>
  <c r="AG179" i="15"/>
  <c r="AF179" i="15"/>
  <c r="AE179" i="15"/>
  <c r="AD179" i="15"/>
  <c r="Y179" i="15"/>
  <c r="V179" i="15"/>
  <c r="T179" i="15"/>
  <c r="AM178" i="15"/>
  <c r="AK178" i="15"/>
  <c r="AH178" i="15"/>
  <c r="AI178" i="15" s="1"/>
  <c r="AF178" i="15"/>
  <c r="AG178" i="15" s="1"/>
  <c r="AL178" i="15" s="1"/>
  <c r="AE178" i="15"/>
  <c r="AD178" i="15"/>
  <c r="Y178" i="15"/>
  <c r="V178" i="15"/>
  <c r="T178" i="15"/>
  <c r="AM177" i="15"/>
  <c r="AK177" i="15"/>
  <c r="AI177" i="15"/>
  <c r="AH177" i="15"/>
  <c r="AG177" i="15"/>
  <c r="AF177" i="15"/>
  <c r="AE177" i="15"/>
  <c r="AD177" i="15"/>
  <c r="Y177" i="15"/>
  <c r="V177" i="15"/>
  <c r="T177" i="15"/>
  <c r="AM176" i="15"/>
  <c r="AK176" i="15"/>
  <c r="AH176" i="15"/>
  <c r="AI176" i="15" s="1"/>
  <c r="AL176" i="15" s="1"/>
  <c r="AG176" i="15"/>
  <c r="AF176" i="15"/>
  <c r="AE176" i="15"/>
  <c r="AD176" i="15"/>
  <c r="AN176" i="15" s="1"/>
  <c r="Y176" i="15"/>
  <c r="V176" i="15"/>
  <c r="T176" i="15"/>
  <c r="AM175" i="15"/>
  <c r="AK175" i="15"/>
  <c r="AI175" i="15"/>
  <c r="AH175" i="15"/>
  <c r="AF175" i="15"/>
  <c r="AG175" i="15" s="1"/>
  <c r="AE175" i="15"/>
  <c r="AD175" i="15"/>
  <c r="Y175" i="15"/>
  <c r="V175" i="15"/>
  <c r="T175" i="15"/>
  <c r="AM174" i="15"/>
  <c r="AK174" i="15"/>
  <c r="AH174" i="15"/>
  <c r="AI174" i="15" s="1"/>
  <c r="AG174" i="15"/>
  <c r="AF174" i="15"/>
  <c r="AE174" i="15"/>
  <c r="AD174" i="15"/>
  <c r="Y174" i="15"/>
  <c r="V174" i="15"/>
  <c r="T174" i="15"/>
  <c r="AM173" i="15"/>
  <c r="AK173" i="15"/>
  <c r="AH173" i="15"/>
  <c r="AI173" i="15" s="1"/>
  <c r="AL173" i="15" s="1"/>
  <c r="AG173" i="15"/>
  <c r="AJ173" i="15" s="1"/>
  <c r="AF173" i="15"/>
  <c r="AE173" i="15"/>
  <c r="AD173" i="15"/>
  <c r="AN173" i="15" s="1"/>
  <c r="Y173" i="15"/>
  <c r="V173" i="15"/>
  <c r="T173" i="15"/>
  <c r="AM172" i="15"/>
  <c r="AK172" i="15"/>
  <c r="AI172" i="15"/>
  <c r="AH172" i="15"/>
  <c r="AF172" i="15"/>
  <c r="AG172" i="15" s="1"/>
  <c r="AE172" i="15"/>
  <c r="AD172" i="15"/>
  <c r="Y172" i="15"/>
  <c r="V172" i="15"/>
  <c r="T172" i="15"/>
  <c r="AM171" i="15"/>
  <c r="AK171" i="15"/>
  <c r="AJ171" i="15"/>
  <c r="AI171" i="15"/>
  <c r="AH171" i="15"/>
  <c r="AF171" i="15"/>
  <c r="AG171" i="15" s="1"/>
  <c r="AL171" i="15" s="1"/>
  <c r="AE171" i="15"/>
  <c r="AD171" i="15"/>
  <c r="Y171" i="15"/>
  <c r="V171" i="15"/>
  <c r="T171" i="15"/>
  <c r="AM170" i="15"/>
  <c r="AK170" i="15"/>
  <c r="AH170" i="15"/>
  <c r="AI170" i="15" s="1"/>
  <c r="AG170" i="15"/>
  <c r="AF170" i="15"/>
  <c r="AE170" i="15"/>
  <c r="AD170" i="15"/>
  <c r="Y170" i="15"/>
  <c r="V170" i="15"/>
  <c r="T170" i="15"/>
  <c r="AM169" i="15"/>
  <c r="AK169" i="15"/>
  <c r="AH169" i="15"/>
  <c r="AI169" i="15" s="1"/>
  <c r="AF169" i="15"/>
  <c r="AG169" i="15" s="1"/>
  <c r="AJ169" i="15" s="1"/>
  <c r="AE169" i="15"/>
  <c r="AD169" i="15"/>
  <c r="Y169" i="15"/>
  <c r="V169" i="15"/>
  <c r="T169" i="15"/>
  <c r="AM168" i="15"/>
  <c r="AK168" i="15"/>
  <c r="AH168" i="15"/>
  <c r="AI168" i="15" s="1"/>
  <c r="AF168" i="15"/>
  <c r="AG168" i="15" s="1"/>
  <c r="AJ168" i="15" s="1"/>
  <c r="AE168" i="15"/>
  <c r="AD168" i="15"/>
  <c r="Y168" i="15"/>
  <c r="V168" i="15"/>
  <c r="T168" i="15"/>
  <c r="AM167" i="15"/>
  <c r="AK167" i="15"/>
  <c r="AI167" i="15"/>
  <c r="AH167" i="15"/>
  <c r="AG167" i="15"/>
  <c r="AF167" i="15"/>
  <c r="AE167" i="15"/>
  <c r="AD167" i="15"/>
  <c r="Y167" i="15"/>
  <c r="V167" i="15"/>
  <c r="T167" i="15"/>
  <c r="AM166" i="15"/>
  <c r="AK166" i="15"/>
  <c r="AH166" i="15"/>
  <c r="AI166" i="15" s="1"/>
  <c r="AL166" i="15" s="1"/>
  <c r="AG166" i="15"/>
  <c r="AF166" i="15"/>
  <c r="AE166" i="15"/>
  <c r="AD166" i="15"/>
  <c r="Y166" i="15"/>
  <c r="V166" i="15"/>
  <c r="T166" i="15"/>
  <c r="AM165" i="15"/>
  <c r="AK165" i="15"/>
  <c r="AI165" i="15"/>
  <c r="AH165" i="15"/>
  <c r="AF165" i="15"/>
  <c r="AG165" i="15" s="1"/>
  <c r="AE165" i="15"/>
  <c r="AD165" i="15"/>
  <c r="Y165" i="15"/>
  <c r="V165" i="15"/>
  <c r="T165" i="15"/>
  <c r="AM164" i="15"/>
  <c r="AK164" i="15"/>
  <c r="AI164" i="15"/>
  <c r="AH164" i="15"/>
  <c r="AF164" i="15"/>
  <c r="AG164" i="15" s="1"/>
  <c r="AL164" i="15" s="1"/>
  <c r="AE164" i="15"/>
  <c r="AD164" i="15"/>
  <c r="Y164" i="15"/>
  <c r="V164" i="15"/>
  <c r="T164" i="15"/>
  <c r="AM163" i="15"/>
  <c r="AK163" i="15"/>
  <c r="AH163" i="15"/>
  <c r="AI163" i="15" s="1"/>
  <c r="AG163" i="15"/>
  <c r="AL163" i="15" s="1"/>
  <c r="AF163" i="15"/>
  <c r="AE163" i="15"/>
  <c r="AD163" i="15"/>
  <c r="Y163" i="15"/>
  <c r="V163" i="15"/>
  <c r="T163" i="15"/>
  <c r="AM162" i="15"/>
  <c r="AL162" i="15"/>
  <c r="AK162" i="15"/>
  <c r="AH162" i="15"/>
  <c r="AI162" i="15" s="1"/>
  <c r="AG162" i="15"/>
  <c r="AF162" i="15"/>
  <c r="AE162" i="15"/>
  <c r="AD162" i="15"/>
  <c r="Y162" i="15"/>
  <c r="V162" i="15"/>
  <c r="T162" i="15"/>
  <c r="AM161" i="15"/>
  <c r="AK161" i="15"/>
  <c r="AI161" i="15"/>
  <c r="AH161" i="15"/>
  <c r="AF161" i="15"/>
  <c r="AG161" i="15" s="1"/>
  <c r="AL161" i="15" s="1"/>
  <c r="AE161" i="15"/>
  <c r="AD161" i="15"/>
  <c r="Y161" i="15"/>
  <c r="V161" i="15"/>
  <c r="T161" i="15"/>
  <c r="AM160" i="15"/>
  <c r="AK160" i="15"/>
  <c r="AL160" i="15" s="1"/>
  <c r="AH160" i="15"/>
  <c r="AI160" i="15" s="1"/>
  <c r="AG160" i="15"/>
  <c r="AJ160" i="15" s="1"/>
  <c r="AF160" i="15"/>
  <c r="AE160" i="15"/>
  <c r="AD160" i="15"/>
  <c r="Y160" i="15"/>
  <c r="V160" i="15"/>
  <c r="T160" i="15"/>
  <c r="AM159" i="15"/>
  <c r="AK159" i="15"/>
  <c r="AH159" i="15"/>
  <c r="AI159" i="15" s="1"/>
  <c r="AL159" i="15" s="1"/>
  <c r="AF159" i="15"/>
  <c r="AG159" i="15" s="1"/>
  <c r="AE159" i="15"/>
  <c r="AD159" i="15"/>
  <c r="Y159" i="15"/>
  <c r="V159" i="15"/>
  <c r="T159" i="15"/>
  <c r="AM158" i="15"/>
  <c r="AK158" i="15"/>
  <c r="AL158" i="15" s="1"/>
  <c r="AJ158" i="15"/>
  <c r="AI158" i="15"/>
  <c r="AH158" i="15"/>
  <c r="AG158" i="15"/>
  <c r="AF158" i="15"/>
  <c r="AE158" i="15"/>
  <c r="AD158" i="15"/>
  <c r="Y158" i="15"/>
  <c r="V158" i="15"/>
  <c r="T158" i="15"/>
  <c r="AM157" i="15"/>
  <c r="AK157" i="15"/>
  <c r="AI157" i="15"/>
  <c r="AH157" i="15"/>
  <c r="AG157" i="15"/>
  <c r="AL157" i="15" s="1"/>
  <c r="AF157" i="15"/>
  <c r="AE157" i="15"/>
  <c r="AD157" i="15"/>
  <c r="Y157" i="15"/>
  <c r="V157" i="15"/>
  <c r="T157" i="15"/>
  <c r="AM156" i="15"/>
  <c r="AK156" i="15"/>
  <c r="AH156" i="15"/>
  <c r="AI156" i="15" s="1"/>
  <c r="AF156" i="15"/>
  <c r="AG156" i="15" s="1"/>
  <c r="AE156" i="15"/>
  <c r="AD156" i="15"/>
  <c r="Y156" i="15"/>
  <c r="V156" i="15"/>
  <c r="T156" i="15"/>
  <c r="AM155" i="15"/>
  <c r="AK155" i="15"/>
  <c r="AH155" i="15"/>
  <c r="AI155" i="15" s="1"/>
  <c r="AF155" i="15"/>
  <c r="AG155" i="15" s="1"/>
  <c r="AE155" i="15"/>
  <c r="AD155" i="15"/>
  <c r="AN155" i="15" s="1"/>
  <c r="Y155" i="15"/>
  <c r="V155" i="15"/>
  <c r="T155" i="15"/>
  <c r="AM154" i="15"/>
  <c r="AK154" i="15"/>
  <c r="AH154" i="15"/>
  <c r="AI154" i="15" s="1"/>
  <c r="AF154" i="15"/>
  <c r="AG154" i="15" s="1"/>
  <c r="AE154" i="15"/>
  <c r="AD154" i="15"/>
  <c r="Y154" i="15"/>
  <c r="V154" i="15"/>
  <c r="T154" i="15"/>
  <c r="AM153" i="15"/>
  <c r="AK153" i="15"/>
  <c r="AI153" i="15"/>
  <c r="AH153" i="15"/>
  <c r="AG153" i="15"/>
  <c r="AL153" i="15" s="1"/>
  <c r="AF153" i="15"/>
  <c r="AE153" i="15"/>
  <c r="AD153" i="15"/>
  <c r="AN153" i="15" s="1"/>
  <c r="Y153" i="15"/>
  <c r="V153" i="15"/>
  <c r="T153" i="15"/>
  <c r="AM152" i="15"/>
  <c r="AK152" i="15"/>
  <c r="AH152" i="15"/>
  <c r="AI152" i="15" s="1"/>
  <c r="AF152" i="15"/>
  <c r="AG152" i="15" s="1"/>
  <c r="AE152" i="15"/>
  <c r="AD152" i="15"/>
  <c r="Y152" i="15"/>
  <c r="V152" i="15"/>
  <c r="T152" i="15"/>
  <c r="AM151" i="15"/>
  <c r="AK151" i="15"/>
  <c r="AI151" i="15"/>
  <c r="AH151" i="15"/>
  <c r="AF151" i="15"/>
  <c r="AG151" i="15" s="1"/>
  <c r="AE151" i="15"/>
  <c r="AD151" i="15"/>
  <c r="Y151" i="15"/>
  <c r="V151" i="15"/>
  <c r="T151" i="15"/>
  <c r="AM150" i="15"/>
  <c r="AK150" i="15"/>
  <c r="AH150" i="15"/>
  <c r="AI150" i="15" s="1"/>
  <c r="AF150" i="15"/>
  <c r="AG150" i="15" s="1"/>
  <c r="AE150" i="15"/>
  <c r="AD150" i="15"/>
  <c r="Y150" i="15"/>
  <c r="V150" i="15"/>
  <c r="T150" i="15"/>
  <c r="AM149" i="15"/>
  <c r="AK149" i="15"/>
  <c r="AH149" i="15"/>
  <c r="AI149" i="15" s="1"/>
  <c r="AG149" i="15"/>
  <c r="AF149" i="15"/>
  <c r="AE149" i="15"/>
  <c r="AD149" i="15"/>
  <c r="Y149" i="15"/>
  <c r="V149" i="15"/>
  <c r="T149" i="15"/>
  <c r="AM148" i="15"/>
  <c r="AK148" i="15"/>
  <c r="AH148" i="15"/>
  <c r="AI148" i="15" s="1"/>
  <c r="AF148" i="15"/>
  <c r="AG148" i="15" s="1"/>
  <c r="AE148" i="15"/>
  <c r="AD148" i="15"/>
  <c r="Y148" i="15"/>
  <c r="V148" i="15"/>
  <c r="T148" i="15"/>
  <c r="AM147" i="15"/>
  <c r="AK147" i="15"/>
  <c r="AI147" i="15"/>
  <c r="AJ147" i="15" s="1"/>
  <c r="AH147" i="15"/>
  <c r="AG147" i="15"/>
  <c r="AL147" i="15" s="1"/>
  <c r="AF147" i="15"/>
  <c r="AE147" i="15"/>
  <c r="AD147" i="15"/>
  <c r="Y147" i="15"/>
  <c r="V147" i="15"/>
  <c r="T147" i="15"/>
  <c r="AM146" i="15"/>
  <c r="AK146" i="15"/>
  <c r="AH146" i="15"/>
  <c r="AI146" i="15" s="1"/>
  <c r="AF146" i="15"/>
  <c r="AG146" i="15" s="1"/>
  <c r="AE146" i="15"/>
  <c r="AD146" i="15"/>
  <c r="Y146" i="15"/>
  <c r="V146" i="15"/>
  <c r="T146" i="15"/>
  <c r="AM145" i="15"/>
  <c r="AK145" i="15"/>
  <c r="AI145" i="15"/>
  <c r="AH145" i="15"/>
  <c r="AG145" i="15"/>
  <c r="AL145" i="15" s="1"/>
  <c r="AF145" i="15"/>
  <c r="AE145" i="15"/>
  <c r="AD145" i="15"/>
  <c r="Y145" i="15"/>
  <c r="V145" i="15"/>
  <c r="T145" i="15"/>
  <c r="AM144" i="15"/>
  <c r="AK144" i="15"/>
  <c r="AH144" i="15"/>
  <c r="AI144" i="15" s="1"/>
  <c r="AF144" i="15"/>
  <c r="AG144" i="15" s="1"/>
  <c r="AE144" i="15"/>
  <c r="AD144" i="15"/>
  <c r="Y144" i="15"/>
  <c r="V144" i="15"/>
  <c r="T144" i="15"/>
  <c r="AM143" i="15"/>
  <c r="AK143" i="15"/>
  <c r="AI143" i="15"/>
  <c r="AH143" i="15"/>
  <c r="AG143" i="15"/>
  <c r="AL143" i="15" s="1"/>
  <c r="AF143" i="15"/>
  <c r="AE143" i="15"/>
  <c r="AD143" i="15"/>
  <c r="Y143" i="15"/>
  <c r="V143" i="15"/>
  <c r="T143" i="15"/>
  <c r="AM142" i="15"/>
  <c r="AK142" i="15"/>
  <c r="AH142" i="15"/>
  <c r="AI142" i="15" s="1"/>
  <c r="AF142" i="15"/>
  <c r="AG142" i="15" s="1"/>
  <c r="AE142" i="15"/>
  <c r="AD142" i="15"/>
  <c r="Y142" i="15"/>
  <c r="V142" i="15"/>
  <c r="T142" i="15"/>
  <c r="AM141" i="15"/>
  <c r="AK141" i="15"/>
  <c r="AI141" i="15"/>
  <c r="AH141" i="15"/>
  <c r="AG141" i="15"/>
  <c r="AL141" i="15" s="1"/>
  <c r="AF141" i="15"/>
  <c r="AE141" i="15"/>
  <c r="AD141" i="15"/>
  <c r="Y141" i="15"/>
  <c r="V141" i="15"/>
  <c r="T141" i="15"/>
  <c r="AM140" i="15"/>
  <c r="AK140" i="15"/>
  <c r="AH140" i="15"/>
  <c r="AI140" i="15" s="1"/>
  <c r="AF140" i="15"/>
  <c r="AG140" i="15" s="1"/>
  <c r="AE140" i="15"/>
  <c r="AD140" i="15"/>
  <c r="Y140" i="15"/>
  <c r="V140" i="15"/>
  <c r="T140" i="15"/>
  <c r="AM139" i="15"/>
  <c r="AK139" i="15"/>
  <c r="AI139" i="15"/>
  <c r="AH139" i="15"/>
  <c r="AF139" i="15"/>
  <c r="AG139" i="15" s="1"/>
  <c r="AE139" i="15"/>
  <c r="AD139" i="15"/>
  <c r="Y139" i="15"/>
  <c r="V139" i="15"/>
  <c r="T139" i="15"/>
  <c r="AM138" i="15"/>
  <c r="AK138" i="15"/>
  <c r="AH138" i="15"/>
  <c r="AI138" i="15" s="1"/>
  <c r="AG138" i="15"/>
  <c r="AJ138" i="15" s="1"/>
  <c r="AF138" i="15"/>
  <c r="AE138" i="15"/>
  <c r="AD138" i="15"/>
  <c r="Y138" i="15"/>
  <c r="V138" i="15"/>
  <c r="T138" i="15"/>
  <c r="AM137" i="15"/>
  <c r="AK137" i="15"/>
  <c r="AH137" i="15"/>
  <c r="AI137" i="15" s="1"/>
  <c r="AF137" i="15"/>
  <c r="AG137" i="15" s="1"/>
  <c r="AE137" i="15"/>
  <c r="AD137" i="15"/>
  <c r="AN137" i="15" s="1"/>
  <c r="Y137" i="15"/>
  <c r="V137" i="15"/>
  <c r="T137" i="15"/>
  <c r="AM136" i="15"/>
  <c r="AK136" i="15"/>
  <c r="AI136" i="15"/>
  <c r="AJ136" i="15" s="1"/>
  <c r="AH136" i="15"/>
  <c r="AG136" i="15"/>
  <c r="AL136" i="15" s="1"/>
  <c r="AF136" i="15"/>
  <c r="AE136" i="15"/>
  <c r="AD136" i="15"/>
  <c r="Y136" i="15"/>
  <c r="V136" i="15"/>
  <c r="T136" i="15"/>
  <c r="AM135" i="15"/>
  <c r="AK135" i="15"/>
  <c r="AH135" i="15"/>
  <c r="AI135" i="15" s="1"/>
  <c r="AF135" i="15"/>
  <c r="AG135" i="15" s="1"/>
  <c r="AE135" i="15"/>
  <c r="AD135" i="15"/>
  <c r="AN135" i="15" s="1"/>
  <c r="Y135" i="15"/>
  <c r="V135" i="15"/>
  <c r="T135" i="15"/>
  <c r="AM134" i="15"/>
  <c r="AK134" i="15"/>
  <c r="AI134" i="15"/>
  <c r="AH134" i="15"/>
  <c r="AG134" i="15"/>
  <c r="AL134" i="15" s="1"/>
  <c r="AF134" i="15"/>
  <c r="AE134" i="15"/>
  <c r="AD134" i="15"/>
  <c r="Y134" i="15"/>
  <c r="V134" i="15"/>
  <c r="T134" i="15"/>
  <c r="AM133" i="15"/>
  <c r="AK133" i="15"/>
  <c r="AH133" i="15"/>
  <c r="AI133" i="15" s="1"/>
  <c r="AF133" i="15"/>
  <c r="AG133" i="15" s="1"/>
  <c r="AE133" i="15"/>
  <c r="AD133" i="15"/>
  <c r="Y133" i="15"/>
  <c r="V133" i="15"/>
  <c r="T133" i="15"/>
  <c r="AM132" i="15"/>
  <c r="AK132" i="15"/>
  <c r="AH132" i="15"/>
  <c r="AI132" i="15" s="1"/>
  <c r="AF132" i="15"/>
  <c r="AG132" i="15" s="1"/>
  <c r="AE132" i="15"/>
  <c r="AD132" i="15"/>
  <c r="Y132" i="15"/>
  <c r="V132" i="15"/>
  <c r="T132" i="15"/>
  <c r="AM131" i="15"/>
  <c r="AK131" i="15"/>
  <c r="AG131" i="15"/>
  <c r="AF131" i="15"/>
  <c r="Y131" i="15"/>
  <c r="V131" i="15"/>
  <c r="T131" i="15"/>
  <c r="AD131" i="15" s="1"/>
  <c r="AM130" i="15"/>
  <c r="AK130" i="15"/>
  <c r="AF130" i="15"/>
  <c r="AG130" i="15" s="1"/>
  <c r="Y130" i="15"/>
  <c r="V130" i="15"/>
  <c r="T130" i="15"/>
  <c r="AE130" i="15" s="1"/>
  <c r="AM129" i="15"/>
  <c r="AK129" i="15"/>
  <c r="AG129" i="15"/>
  <c r="AF129" i="15"/>
  <c r="Y129" i="15"/>
  <c r="V129" i="15"/>
  <c r="T129" i="15"/>
  <c r="AE129" i="15" s="1"/>
  <c r="AM128" i="15"/>
  <c r="AK128" i="15"/>
  <c r="AF128" i="15"/>
  <c r="AG128" i="15" s="1"/>
  <c r="AD128" i="15"/>
  <c r="Y128" i="15"/>
  <c r="V128" i="15"/>
  <c r="T128" i="15"/>
  <c r="AE128" i="15" s="1"/>
  <c r="AM127" i="15"/>
  <c r="AK127" i="15"/>
  <c r="AF127" i="15"/>
  <c r="AG127" i="15" s="1"/>
  <c r="AE127" i="15"/>
  <c r="AD127" i="15"/>
  <c r="Y127" i="15"/>
  <c r="V127" i="15"/>
  <c r="T127" i="15"/>
  <c r="AH127" i="15" s="1"/>
  <c r="AI127" i="15" s="1"/>
  <c r="AM126" i="15"/>
  <c r="AK126" i="15"/>
  <c r="AG126" i="15"/>
  <c r="AF126" i="15"/>
  <c r="AE126" i="15"/>
  <c r="AD126" i="15"/>
  <c r="Y126" i="15"/>
  <c r="V126" i="15"/>
  <c r="T126" i="15"/>
  <c r="AH126" i="15" s="1"/>
  <c r="AI126" i="15" s="1"/>
  <c r="AM125" i="15"/>
  <c r="AK125" i="15"/>
  <c r="AH125" i="15"/>
  <c r="AI125" i="15" s="1"/>
  <c r="AG125" i="15"/>
  <c r="AF125" i="15"/>
  <c r="Y125" i="15"/>
  <c r="V125" i="15"/>
  <c r="T125" i="15"/>
  <c r="AE125" i="15" s="1"/>
  <c r="AM124" i="15"/>
  <c r="AK124" i="15"/>
  <c r="AH124" i="15"/>
  <c r="AI124" i="15" s="1"/>
  <c r="AL124" i="15" s="1"/>
  <c r="AF124" i="15"/>
  <c r="AG124" i="15" s="1"/>
  <c r="AE124" i="15"/>
  <c r="Y124" i="15"/>
  <c r="V124" i="15"/>
  <c r="T124" i="15"/>
  <c r="AD124" i="15" s="1"/>
  <c r="AM123" i="15"/>
  <c r="AK123" i="15"/>
  <c r="AH123" i="15"/>
  <c r="AI123" i="15" s="1"/>
  <c r="AL123" i="15" s="1"/>
  <c r="AG123" i="15"/>
  <c r="AJ123" i="15" s="1"/>
  <c r="AF123" i="15"/>
  <c r="AE123" i="15"/>
  <c r="Y123" i="15"/>
  <c r="V123" i="15"/>
  <c r="T123" i="15"/>
  <c r="AD123" i="15" s="1"/>
  <c r="AM122" i="15"/>
  <c r="AK122" i="15"/>
  <c r="AG122" i="15"/>
  <c r="AF122" i="15"/>
  <c r="Y122" i="15"/>
  <c r="V122" i="15"/>
  <c r="T122" i="15"/>
  <c r="AH122" i="15" s="1"/>
  <c r="AI122" i="15" s="1"/>
  <c r="AM121" i="15"/>
  <c r="AK121" i="15"/>
  <c r="AF121" i="15"/>
  <c r="AG121" i="15" s="1"/>
  <c r="Y121" i="15"/>
  <c r="V121" i="15"/>
  <c r="T121" i="15"/>
  <c r="AH121" i="15" s="1"/>
  <c r="AI121" i="15" s="1"/>
  <c r="AM120" i="15"/>
  <c r="AK120" i="15"/>
  <c r="AF120" i="15"/>
  <c r="AG120" i="15" s="1"/>
  <c r="Y120" i="15"/>
  <c r="V120" i="15"/>
  <c r="T120" i="15"/>
  <c r="AH120" i="15" s="1"/>
  <c r="AI120" i="15" s="1"/>
  <c r="AM119" i="15"/>
  <c r="AK119" i="15"/>
  <c r="AH119" i="15"/>
  <c r="AI119" i="15" s="1"/>
  <c r="AF119" i="15"/>
  <c r="AG119" i="15" s="1"/>
  <c r="Y119" i="15"/>
  <c r="V119" i="15"/>
  <c r="T119" i="15"/>
  <c r="AE119" i="15" s="1"/>
  <c r="AM118" i="15"/>
  <c r="AK118" i="15"/>
  <c r="AF118" i="15"/>
  <c r="AG118" i="15" s="1"/>
  <c r="Y118" i="15"/>
  <c r="V118" i="15"/>
  <c r="T118" i="15"/>
  <c r="AM117" i="15"/>
  <c r="AK117" i="15"/>
  <c r="AG117" i="15"/>
  <c r="AF117" i="15"/>
  <c r="Y117" i="15"/>
  <c r="V117" i="15"/>
  <c r="T117" i="15"/>
  <c r="AH117" i="15" s="1"/>
  <c r="AI117" i="15" s="1"/>
  <c r="AM116" i="15"/>
  <c r="AK116" i="15"/>
  <c r="AH116" i="15"/>
  <c r="AI116" i="15" s="1"/>
  <c r="AF116" i="15"/>
  <c r="AG116" i="15" s="1"/>
  <c r="AE116" i="15"/>
  <c r="Y116" i="15"/>
  <c r="V116" i="15"/>
  <c r="T116" i="15"/>
  <c r="AD116" i="15" s="1"/>
  <c r="AM115" i="15"/>
  <c r="AK115" i="15"/>
  <c r="AF115" i="15"/>
  <c r="AG115" i="15" s="1"/>
  <c r="Y115" i="15"/>
  <c r="V115" i="15"/>
  <c r="T115" i="15"/>
  <c r="AE115" i="15" s="1"/>
  <c r="AM114" i="15"/>
  <c r="AK114" i="15"/>
  <c r="AF114" i="15"/>
  <c r="AG114" i="15" s="1"/>
  <c r="Y114" i="15"/>
  <c r="V114" i="15"/>
  <c r="T114" i="15"/>
  <c r="AM113" i="15"/>
  <c r="AK113" i="15"/>
  <c r="AF113" i="15"/>
  <c r="AG113" i="15" s="1"/>
  <c r="AE113" i="15"/>
  <c r="AD113" i="15"/>
  <c r="Y113" i="15"/>
  <c r="V113" i="15"/>
  <c r="T113" i="15"/>
  <c r="AH113" i="15" s="1"/>
  <c r="AI113" i="15" s="1"/>
  <c r="AM112" i="15"/>
  <c r="AK112" i="15"/>
  <c r="AF112" i="15"/>
  <c r="AG112" i="15" s="1"/>
  <c r="Y112" i="15"/>
  <c r="V112" i="15"/>
  <c r="T112" i="15"/>
  <c r="AD112" i="15" s="1"/>
  <c r="AM111" i="15"/>
  <c r="AK111" i="15"/>
  <c r="AH111" i="15"/>
  <c r="AI111" i="15" s="1"/>
  <c r="AF111" i="15"/>
  <c r="AG111" i="15" s="1"/>
  <c r="Y111" i="15"/>
  <c r="V111" i="15"/>
  <c r="T111" i="15"/>
  <c r="AE111" i="15" s="1"/>
  <c r="AM110" i="15"/>
  <c r="AK110" i="15"/>
  <c r="AF110" i="15"/>
  <c r="AG110" i="15" s="1"/>
  <c r="Y110" i="15"/>
  <c r="V110" i="15"/>
  <c r="T110" i="15"/>
  <c r="AM109" i="15"/>
  <c r="AK109" i="15"/>
  <c r="AF109" i="15"/>
  <c r="AG109" i="15" s="1"/>
  <c r="Y109" i="15"/>
  <c r="V109" i="15"/>
  <c r="T109" i="15"/>
  <c r="AH109" i="15" s="1"/>
  <c r="AI109" i="15" s="1"/>
  <c r="AM108" i="15"/>
  <c r="AK108" i="15"/>
  <c r="AH108" i="15"/>
  <c r="AI108" i="15" s="1"/>
  <c r="AF108" i="15"/>
  <c r="AG108" i="15" s="1"/>
  <c r="AE108" i="15"/>
  <c r="Y108" i="15"/>
  <c r="V108" i="15"/>
  <c r="T108" i="15"/>
  <c r="AD108" i="15" s="1"/>
  <c r="AM107" i="15"/>
  <c r="AK107" i="15"/>
  <c r="AF107" i="15"/>
  <c r="AG107" i="15" s="1"/>
  <c r="Y107" i="15"/>
  <c r="V107" i="15"/>
  <c r="T107" i="15"/>
  <c r="AE107" i="15" s="1"/>
  <c r="AM106" i="15"/>
  <c r="AK106" i="15"/>
  <c r="AF106" i="15"/>
  <c r="AG106" i="15" s="1"/>
  <c r="Y106" i="15"/>
  <c r="V106" i="15"/>
  <c r="T106" i="15"/>
  <c r="AM105" i="15"/>
  <c r="AK105" i="15"/>
  <c r="AF105" i="15"/>
  <c r="AG105" i="15" s="1"/>
  <c r="AE105" i="15"/>
  <c r="Y105" i="15"/>
  <c r="V105" i="15"/>
  <c r="T105" i="15"/>
  <c r="AH105" i="15" s="1"/>
  <c r="AI105" i="15" s="1"/>
  <c r="AM104" i="15"/>
  <c r="AK104" i="15"/>
  <c r="AF104" i="15"/>
  <c r="AG104" i="15" s="1"/>
  <c r="Y104" i="15"/>
  <c r="V104" i="15"/>
  <c r="T104" i="15"/>
  <c r="AD104" i="15" s="1"/>
  <c r="AM103" i="15"/>
  <c r="AK103" i="15"/>
  <c r="AH103" i="15"/>
  <c r="AI103" i="15" s="1"/>
  <c r="AF103" i="15"/>
  <c r="AG103" i="15" s="1"/>
  <c r="Y103" i="15"/>
  <c r="V103" i="15"/>
  <c r="T103" i="15"/>
  <c r="AE103" i="15" s="1"/>
  <c r="AM102" i="15"/>
  <c r="AK102" i="15"/>
  <c r="AF102" i="15"/>
  <c r="AG102" i="15" s="1"/>
  <c r="AE102" i="15"/>
  <c r="AD102" i="15"/>
  <c r="Y102" i="15"/>
  <c r="V102" i="15"/>
  <c r="T102" i="15"/>
  <c r="AH102" i="15" s="1"/>
  <c r="AI102" i="15" s="1"/>
  <c r="AM101" i="15"/>
  <c r="AK101" i="15"/>
  <c r="AH101" i="15"/>
  <c r="AI101" i="15" s="1"/>
  <c r="AF101" i="15"/>
  <c r="AG101" i="15" s="1"/>
  <c r="AE101" i="15"/>
  <c r="AD101" i="15"/>
  <c r="Y101" i="15"/>
  <c r="V101" i="15"/>
  <c r="T101" i="15"/>
  <c r="AM100" i="15"/>
  <c r="AK100" i="15"/>
  <c r="AF100" i="15"/>
  <c r="AG100" i="15" s="1"/>
  <c r="Y100" i="15"/>
  <c r="V100" i="15"/>
  <c r="T100" i="15"/>
  <c r="AE100" i="15" s="1"/>
  <c r="AM99" i="15"/>
  <c r="AK99" i="15"/>
  <c r="AI99" i="15"/>
  <c r="AF99" i="15"/>
  <c r="AG99" i="15" s="1"/>
  <c r="Y99" i="15"/>
  <c r="V99" i="15"/>
  <c r="T99" i="15"/>
  <c r="AH99" i="15" s="1"/>
  <c r="AM98" i="15"/>
  <c r="AK98" i="15"/>
  <c r="AF98" i="15"/>
  <c r="AG98" i="15" s="1"/>
  <c r="AE98" i="15"/>
  <c r="AD98" i="15"/>
  <c r="Y98" i="15"/>
  <c r="V98" i="15"/>
  <c r="T98" i="15"/>
  <c r="AH98" i="15" s="1"/>
  <c r="AI98" i="15" s="1"/>
  <c r="AM97" i="15"/>
  <c r="AK97" i="15"/>
  <c r="AF97" i="15"/>
  <c r="AG97" i="15" s="1"/>
  <c r="Y97" i="15"/>
  <c r="V97" i="15"/>
  <c r="T97" i="15"/>
  <c r="AE97" i="15" s="1"/>
  <c r="AM96" i="15"/>
  <c r="AK96" i="15"/>
  <c r="AF96" i="15"/>
  <c r="AG96" i="15" s="1"/>
  <c r="Y96" i="15"/>
  <c r="V96" i="15"/>
  <c r="T96" i="15"/>
  <c r="AE96" i="15" s="1"/>
  <c r="AM95" i="15"/>
  <c r="AK95" i="15"/>
  <c r="AF95" i="15"/>
  <c r="AG95" i="15" s="1"/>
  <c r="Y95" i="15"/>
  <c r="V95" i="15"/>
  <c r="T95" i="15"/>
  <c r="AM94" i="15"/>
  <c r="AK94" i="15"/>
  <c r="AF94" i="15"/>
  <c r="AG94" i="15" s="1"/>
  <c r="AD94" i="15"/>
  <c r="Y94" i="15"/>
  <c r="V94" i="15"/>
  <c r="T94" i="15"/>
  <c r="AE94" i="15" s="1"/>
  <c r="AM93" i="15"/>
  <c r="AK93" i="15"/>
  <c r="AF93" i="15"/>
  <c r="AG93" i="15" s="1"/>
  <c r="AE93" i="15"/>
  <c r="AD93" i="15"/>
  <c r="Y93" i="15"/>
  <c r="V93" i="15"/>
  <c r="T93" i="15"/>
  <c r="AH93" i="15" s="1"/>
  <c r="AI93" i="15" s="1"/>
  <c r="AM92" i="15"/>
  <c r="AK92" i="15"/>
  <c r="AH92" i="15"/>
  <c r="AI92" i="15" s="1"/>
  <c r="AF92" i="15"/>
  <c r="AG92" i="15" s="1"/>
  <c r="Y92" i="15"/>
  <c r="V92" i="15"/>
  <c r="T92" i="15"/>
  <c r="AE92" i="15" s="1"/>
  <c r="AM91" i="15"/>
  <c r="AK91" i="15"/>
  <c r="AF91" i="15"/>
  <c r="AG91" i="15" s="1"/>
  <c r="Y91" i="15"/>
  <c r="V91" i="15"/>
  <c r="T91" i="15"/>
  <c r="AM90" i="15"/>
  <c r="AK90" i="15"/>
  <c r="AF90" i="15"/>
  <c r="AG90" i="15" s="1"/>
  <c r="AD90" i="15"/>
  <c r="Y90" i="15"/>
  <c r="V90" i="15"/>
  <c r="T90" i="15"/>
  <c r="AH90" i="15" s="1"/>
  <c r="AI90" i="15" s="1"/>
  <c r="AM89" i="15"/>
  <c r="AK89" i="15"/>
  <c r="AF89" i="15"/>
  <c r="AG89" i="15" s="1"/>
  <c r="Y89" i="15"/>
  <c r="V89" i="15"/>
  <c r="T89" i="15"/>
  <c r="AE89" i="15" s="1"/>
  <c r="AM88" i="15"/>
  <c r="AK88" i="15"/>
  <c r="AF88" i="15"/>
  <c r="AG88" i="15" s="1"/>
  <c r="Y88" i="15"/>
  <c r="V88" i="15"/>
  <c r="T88" i="15"/>
  <c r="AM87" i="15"/>
  <c r="AK87" i="15"/>
  <c r="AF87" i="15"/>
  <c r="AG87" i="15" s="1"/>
  <c r="AE87" i="15"/>
  <c r="AD87" i="15"/>
  <c r="Y87" i="15"/>
  <c r="V87" i="15"/>
  <c r="T87" i="15"/>
  <c r="AH87" i="15" s="1"/>
  <c r="AI87" i="15" s="1"/>
  <c r="AM86" i="15"/>
  <c r="AK86" i="15"/>
  <c r="AH86" i="15"/>
  <c r="AI86" i="15" s="1"/>
  <c r="AF86" i="15"/>
  <c r="AG86" i="15" s="1"/>
  <c r="AE86" i="15"/>
  <c r="Y86" i="15"/>
  <c r="V86" i="15"/>
  <c r="T86" i="15"/>
  <c r="AD86" i="15" s="1"/>
  <c r="AM85" i="15"/>
  <c r="AK85" i="15"/>
  <c r="AF85" i="15"/>
  <c r="AG85" i="15" s="1"/>
  <c r="Y85" i="15"/>
  <c r="V85" i="15"/>
  <c r="T85" i="15"/>
  <c r="AE85" i="15" s="1"/>
  <c r="AM84" i="15"/>
  <c r="AK84" i="15"/>
  <c r="AF84" i="15"/>
  <c r="AG84" i="15" s="1"/>
  <c r="Y84" i="15"/>
  <c r="V84" i="15"/>
  <c r="T84" i="15"/>
  <c r="AM83" i="15"/>
  <c r="AK83" i="15"/>
  <c r="AF83" i="15"/>
  <c r="AG83" i="15" s="1"/>
  <c r="AD83" i="15"/>
  <c r="Y83" i="15"/>
  <c r="V83" i="15"/>
  <c r="T83" i="15"/>
  <c r="AE83" i="15" s="1"/>
  <c r="AM82" i="15"/>
  <c r="AK82" i="15"/>
  <c r="AF82" i="15"/>
  <c r="AG82" i="15" s="1"/>
  <c r="Y82" i="15"/>
  <c r="V82" i="15"/>
  <c r="T82" i="15"/>
  <c r="AH82" i="15" s="1"/>
  <c r="AI82" i="15" s="1"/>
  <c r="AM81" i="15"/>
  <c r="AK81" i="15"/>
  <c r="AF81" i="15"/>
  <c r="AG81" i="15" s="1"/>
  <c r="Y81" i="15"/>
  <c r="V81" i="15"/>
  <c r="T81" i="15"/>
  <c r="AE81" i="15" s="1"/>
  <c r="AM80" i="15"/>
  <c r="AK80" i="15"/>
  <c r="AF80" i="15"/>
  <c r="AG80" i="15" s="1"/>
  <c r="Y80" i="15"/>
  <c r="V80" i="15"/>
  <c r="T80" i="15"/>
  <c r="AM79" i="15"/>
  <c r="AK79" i="15"/>
  <c r="AF79" i="15"/>
  <c r="AG79" i="15" s="1"/>
  <c r="Y79" i="15"/>
  <c r="V79" i="15"/>
  <c r="T79" i="15"/>
  <c r="AE79" i="15" s="1"/>
  <c r="AM78" i="15"/>
  <c r="AK78" i="15"/>
  <c r="AF78" i="15"/>
  <c r="AG78" i="15" s="1"/>
  <c r="AE78" i="15"/>
  <c r="Y78" i="15"/>
  <c r="V78" i="15"/>
  <c r="T78" i="15"/>
  <c r="AH78" i="15" s="1"/>
  <c r="AI78" i="15" s="1"/>
  <c r="AM77" i="15"/>
  <c r="AK77" i="15"/>
  <c r="AH77" i="15"/>
  <c r="AI77" i="15" s="1"/>
  <c r="AF77" i="15"/>
  <c r="AG77" i="15" s="1"/>
  <c r="Y77" i="15"/>
  <c r="V77" i="15"/>
  <c r="T77" i="15"/>
  <c r="AE77" i="15" s="1"/>
  <c r="AM76" i="15"/>
  <c r="AK76" i="15"/>
  <c r="AF76" i="15"/>
  <c r="AG76" i="15" s="1"/>
  <c r="Y76" i="15"/>
  <c r="V76" i="15"/>
  <c r="T76" i="15"/>
  <c r="AM75" i="15"/>
  <c r="AK75" i="15"/>
  <c r="AH75" i="15"/>
  <c r="AI75" i="15" s="1"/>
  <c r="AF75" i="15"/>
  <c r="AG75" i="15" s="1"/>
  <c r="AD75" i="15"/>
  <c r="Y75" i="15"/>
  <c r="V75" i="15"/>
  <c r="T75" i="15"/>
  <c r="AE75" i="15" s="1"/>
  <c r="AM74" i="15"/>
  <c r="AK74" i="15"/>
  <c r="AF74" i="15"/>
  <c r="AG74" i="15" s="1"/>
  <c r="AD74" i="15"/>
  <c r="Y74" i="15"/>
  <c r="V74" i="15"/>
  <c r="T74" i="15"/>
  <c r="AH74" i="15" s="1"/>
  <c r="AI74" i="15" s="1"/>
  <c r="AM73" i="15"/>
  <c r="AK73" i="15"/>
  <c r="AH73" i="15"/>
  <c r="AI73" i="15" s="1"/>
  <c r="AF73" i="15"/>
  <c r="AG73" i="15" s="1"/>
  <c r="Y73" i="15"/>
  <c r="V73" i="15"/>
  <c r="T73" i="15"/>
  <c r="AE73" i="15" s="1"/>
  <c r="AM72" i="15"/>
  <c r="AK72" i="15"/>
  <c r="AF72" i="15"/>
  <c r="AG72" i="15" s="1"/>
  <c r="Y72" i="15"/>
  <c r="V72" i="15"/>
  <c r="T72" i="15"/>
  <c r="AM71" i="15"/>
  <c r="AK71" i="15"/>
  <c r="AF71" i="15"/>
  <c r="AG71" i="15" s="1"/>
  <c r="Y71" i="15"/>
  <c r="V71" i="15"/>
  <c r="T71" i="15"/>
  <c r="AE71" i="15" s="1"/>
  <c r="AM70" i="15"/>
  <c r="AK70" i="15"/>
  <c r="AF70" i="15"/>
  <c r="AG70" i="15" s="1"/>
  <c r="AE70" i="15"/>
  <c r="Y70" i="15"/>
  <c r="V70" i="15"/>
  <c r="T70" i="15"/>
  <c r="AH70" i="15" s="1"/>
  <c r="AI70" i="15" s="1"/>
  <c r="AM69" i="15"/>
  <c r="AK69" i="15"/>
  <c r="AH69" i="15"/>
  <c r="AI69" i="15" s="1"/>
  <c r="AF69" i="15"/>
  <c r="AG69" i="15" s="1"/>
  <c r="Y69" i="15"/>
  <c r="V69" i="15"/>
  <c r="T69" i="15"/>
  <c r="AE69" i="15" s="1"/>
  <c r="AM68" i="15"/>
  <c r="AK68" i="15"/>
  <c r="AF68" i="15"/>
  <c r="AG68" i="15" s="1"/>
  <c r="Y68" i="15"/>
  <c r="V68" i="15"/>
  <c r="T68" i="15"/>
  <c r="AM67" i="15"/>
  <c r="AK67" i="15"/>
  <c r="AH67" i="15"/>
  <c r="AI67" i="15" s="1"/>
  <c r="AF67" i="15"/>
  <c r="AG67" i="15" s="1"/>
  <c r="AD67" i="15"/>
  <c r="Y67" i="15"/>
  <c r="V67" i="15"/>
  <c r="T67" i="15"/>
  <c r="AE67" i="15" s="1"/>
  <c r="AM66" i="15"/>
  <c r="AK66" i="15"/>
  <c r="AF66" i="15"/>
  <c r="AG66" i="15" s="1"/>
  <c r="Y66" i="15"/>
  <c r="V66" i="15"/>
  <c r="T66" i="15"/>
  <c r="AE66" i="15" s="1"/>
  <c r="AM65" i="15"/>
  <c r="AK65" i="15"/>
  <c r="AF65" i="15"/>
  <c r="AG65" i="15" s="1"/>
  <c r="Y65" i="15"/>
  <c r="V65" i="15"/>
  <c r="T65" i="15"/>
  <c r="AM64" i="15"/>
  <c r="AK64" i="15"/>
  <c r="AF64" i="15"/>
  <c r="AG64" i="15" s="1"/>
  <c r="Y64" i="15"/>
  <c r="V64" i="15"/>
  <c r="T64" i="15"/>
  <c r="AM63" i="15"/>
  <c r="AK63" i="15"/>
  <c r="AG63" i="15"/>
  <c r="AF63" i="15"/>
  <c r="Y63" i="15"/>
  <c r="V63" i="15"/>
  <c r="T63" i="15"/>
  <c r="AH63" i="15" s="1"/>
  <c r="AI63" i="15" s="1"/>
  <c r="AM62" i="15"/>
  <c r="AK62" i="15"/>
  <c r="AF62" i="15"/>
  <c r="AG62" i="15" s="1"/>
  <c r="AE62" i="15"/>
  <c r="Y62" i="15"/>
  <c r="V62" i="15"/>
  <c r="T62" i="15"/>
  <c r="AH62" i="15" s="1"/>
  <c r="AI62" i="15" s="1"/>
  <c r="AM61" i="15"/>
  <c r="AK61" i="15"/>
  <c r="AH61" i="15"/>
  <c r="AI61" i="15" s="1"/>
  <c r="AF61" i="15"/>
  <c r="AG61" i="15" s="1"/>
  <c r="Y61" i="15"/>
  <c r="V61" i="15"/>
  <c r="T61" i="15"/>
  <c r="AM60" i="15"/>
  <c r="AK60" i="15"/>
  <c r="AF60" i="15"/>
  <c r="AG60" i="15" s="1"/>
  <c r="AE60" i="15"/>
  <c r="Y60" i="15"/>
  <c r="V60" i="15"/>
  <c r="T60" i="15"/>
  <c r="AM59" i="15"/>
  <c r="AK59" i="15"/>
  <c r="AF59" i="15"/>
  <c r="AG59" i="15" s="1"/>
  <c r="Y59" i="15"/>
  <c r="V59" i="15"/>
  <c r="T59" i="15"/>
  <c r="AD59" i="15" s="1"/>
  <c r="AM58" i="15"/>
  <c r="AK58" i="15"/>
  <c r="AF58" i="15"/>
  <c r="AG58" i="15" s="1"/>
  <c r="AE58" i="15"/>
  <c r="Y58" i="15"/>
  <c r="V58" i="15"/>
  <c r="T58" i="15"/>
  <c r="AD58" i="15" s="1"/>
  <c r="AM57" i="15"/>
  <c r="AK57" i="15"/>
  <c r="AF57" i="15"/>
  <c r="AG57" i="15" s="1"/>
  <c r="Y57" i="15"/>
  <c r="V57" i="15"/>
  <c r="T57" i="15"/>
  <c r="AE57" i="15" s="1"/>
  <c r="AM56" i="15"/>
  <c r="AK56" i="15"/>
  <c r="AF56" i="15"/>
  <c r="AG56" i="15" s="1"/>
  <c r="Y56" i="15"/>
  <c r="V56" i="15"/>
  <c r="T56" i="15"/>
  <c r="AE56" i="15" s="1"/>
  <c r="AM55" i="15"/>
  <c r="AK55" i="15"/>
  <c r="AH55" i="15"/>
  <c r="AI55" i="15" s="1"/>
  <c r="AF55" i="15"/>
  <c r="AG55" i="15" s="1"/>
  <c r="AE55" i="15"/>
  <c r="AD55" i="15"/>
  <c r="Y55" i="15"/>
  <c r="V55" i="15"/>
  <c r="T55" i="15"/>
  <c r="AM54" i="15"/>
  <c r="AK54" i="15"/>
  <c r="AF54" i="15"/>
  <c r="AG54" i="15" s="1"/>
  <c r="Y54" i="15"/>
  <c r="V54" i="15"/>
  <c r="T54" i="15"/>
  <c r="AH54" i="15" s="1"/>
  <c r="AI54" i="15" s="1"/>
  <c r="AM53" i="15"/>
  <c r="AK53" i="15"/>
  <c r="AF53" i="15"/>
  <c r="AG53" i="15" s="1"/>
  <c r="Y53" i="15"/>
  <c r="V53" i="15"/>
  <c r="T53" i="15"/>
  <c r="AD53" i="15" s="1"/>
  <c r="AM52" i="15"/>
  <c r="AK52" i="15"/>
  <c r="AF52" i="15"/>
  <c r="AG52" i="15" s="1"/>
  <c r="AD52" i="15"/>
  <c r="Y52" i="15"/>
  <c r="V52" i="15"/>
  <c r="T52" i="15"/>
  <c r="AE52" i="15" s="1"/>
  <c r="AM51" i="15"/>
  <c r="AK51" i="15"/>
  <c r="AF51" i="15"/>
  <c r="AG51" i="15" s="1"/>
  <c r="Y51" i="15"/>
  <c r="V51" i="15"/>
  <c r="T51" i="15"/>
  <c r="AE51" i="15" s="1"/>
  <c r="AM50" i="15"/>
  <c r="AK50" i="15"/>
  <c r="AF50" i="15"/>
  <c r="AG50" i="15" s="1"/>
  <c r="Y50" i="15"/>
  <c r="V50" i="15"/>
  <c r="T50" i="15"/>
  <c r="AH50" i="15" s="1"/>
  <c r="AI50" i="15" s="1"/>
  <c r="AM49" i="15"/>
  <c r="AK49" i="15"/>
  <c r="AH49" i="15"/>
  <c r="AI49" i="15" s="1"/>
  <c r="AF49" i="15"/>
  <c r="AG49" i="15" s="1"/>
  <c r="AE49" i="15"/>
  <c r="Y49" i="15"/>
  <c r="V49" i="15"/>
  <c r="T49" i="15"/>
  <c r="AD49" i="15" s="1"/>
  <c r="AM48" i="15"/>
  <c r="AK48" i="15"/>
  <c r="AF48" i="15"/>
  <c r="AG48" i="15" s="1"/>
  <c r="Y48" i="15"/>
  <c r="V48" i="15"/>
  <c r="T48" i="15"/>
  <c r="AE48" i="15" s="1"/>
  <c r="AM47" i="15"/>
  <c r="AK47" i="15"/>
  <c r="AF47" i="15"/>
  <c r="AG47" i="15" s="1"/>
  <c r="AD47" i="15"/>
  <c r="Y47" i="15"/>
  <c r="V47" i="15"/>
  <c r="T47" i="15"/>
  <c r="AE47" i="15" s="1"/>
  <c r="AM46" i="15"/>
  <c r="AK46" i="15"/>
  <c r="AF46" i="15"/>
  <c r="AG46" i="15" s="1"/>
  <c r="AD46" i="15"/>
  <c r="Y46" i="15"/>
  <c r="V46" i="15"/>
  <c r="T46" i="15"/>
  <c r="AH46" i="15" s="1"/>
  <c r="AI46" i="15" s="1"/>
  <c r="AM45" i="15"/>
  <c r="AK45" i="15"/>
  <c r="AF45" i="15"/>
  <c r="AG45" i="15" s="1"/>
  <c r="AD45" i="15"/>
  <c r="Y45" i="15"/>
  <c r="V45" i="15"/>
  <c r="T45" i="15"/>
  <c r="AH45" i="15" s="1"/>
  <c r="AI45" i="15" s="1"/>
  <c r="AM44" i="15"/>
  <c r="AK44" i="15"/>
  <c r="AF44" i="15"/>
  <c r="AG44" i="15" s="1"/>
  <c r="Y44" i="15"/>
  <c r="V44" i="15"/>
  <c r="T44" i="15"/>
  <c r="AH44" i="15" s="1"/>
  <c r="AI44" i="15" s="1"/>
  <c r="AM43" i="15"/>
  <c r="AK43" i="15"/>
  <c r="AH43" i="15"/>
  <c r="AI43" i="15" s="1"/>
  <c r="AF43" i="15"/>
  <c r="AG43" i="15" s="1"/>
  <c r="Y43" i="15"/>
  <c r="V43" i="15"/>
  <c r="T43" i="15"/>
  <c r="AE43" i="15" s="1"/>
  <c r="AM42" i="15"/>
  <c r="AK42" i="15"/>
  <c r="AF42" i="15"/>
  <c r="AG42" i="15" s="1"/>
  <c r="AD42" i="15"/>
  <c r="Y42" i="15"/>
  <c r="V42" i="15"/>
  <c r="T42" i="15"/>
  <c r="AH42" i="15" s="1"/>
  <c r="AI42" i="15" s="1"/>
  <c r="AM41" i="15"/>
  <c r="AK41" i="15"/>
  <c r="AF41" i="15"/>
  <c r="AG41" i="15" s="1"/>
  <c r="AD41" i="15"/>
  <c r="Y41" i="15"/>
  <c r="V41" i="15"/>
  <c r="T41" i="15"/>
  <c r="AH41" i="15" s="1"/>
  <c r="AI41" i="15" s="1"/>
  <c r="AM40" i="15"/>
  <c r="AK40" i="15"/>
  <c r="AF40" i="15"/>
  <c r="AG40" i="15" s="1"/>
  <c r="Y40" i="15"/>
  <c r="V40" i="15"/>
  <c r="T40" i="15"/>
  <c r="AH40" i="15" s="1"/>
  <c r="AI40" i="15" s="1"/>
  <c r="AM39" i="15"/>
  <c r="AK39" i="15"/>
  <c r="AF39" i="15"/>
  <c r="AG39" i="15" s="1"/>
  <c r="AD39" i="15"/>
  <c r="Y39" i="15"/>
  <c r="V39" i="15"/>
  <c r="T39" i="15"/>
  <c r="AE39" i="15" s="1"/>
  <c r="AM38" i="15"/>
  <c r="AK38" i="15"/>
  <c r="AF38" i="15"/>
  <c r="AG38" i="15" s="1"/>
  <c r="AD38" i="15"/>
  <c r="Y38" i="15"/>
  <c r="V38" i="15"/>
  <c r="T38" i="15"/>
  <c r="AH38" i="15" s="1"/>
  <c r="AI38" i="15" s="1"/>
  <c r="AM37" i="15"/>
  <c r="AK37" i="15"/>
  <c r="AF37" i="15"/>
  <c r="AG37" i="15" s="1"/>
  <c r="Y37" i="15"/>
  <c r="V37" i="15"/>
  <c r="T37" i="15"/>
  <c r="AH37" i="15" s="1"/>
  <c r="AI37" i="15" s="1"/>
  <c r="AM36" i="15"/>
  <c r="AK36" i="15"/>
  <c r="AF36" i="15"/>
  <c r="AG36" i="15" s="1"/>
  <c r="AE36" i="15"/>
  <c r="AD36" i="15"/>
  <c r="Y36" i="15"/>
  <c r="V36" i="15"/>
  <c r="T36" i="15"/>
  <c r="AH36" i="15" s="1"/>
  <c r="AI36" i="15" s="1"/>
  <c r="AM35" i="15"/>
  <c r="AK35" i="15"/>
  <c r="AH35" i="15"/>
  <c r="AI35" i="15" s="1"/>
  <c r="AF35" i="15"/>
  <c r="AG35" i="15" s="1"/>
  <c r="Y35" i="15"/>
  <c r="V35" i="15"/>
  <c r="T35" i="15"/>
  <c r="AE35" i="15" s="1"/>
  <c r="AM34" i="15"/>
  <c r="AK34" i="15"/>
  <c r="AF34" i="15"/>
  <c r="AG34" i="15" s="1"/>
  <c r="AD34" i="15"/>
  <c r="Y34" i="15"/>
  <c r="V34" i="15"/>
  <c r="T34" i="15"/>
  <c r="AH34" i="15" s="1"/>
  <c r="AI34" i="15" s="1"/>
  <c r="AM33" i="15"/>
  <c r="AK33" i="15"/>
  <c r="AF33" i="15"/>
  <c r="AG33" i="15" s="1"/>
  <c r="Y33" i="15"/>
  <c r="V33" i="15"/>
  <c r="T33" i="15"/>
  <c r="AH33" i="15" s="1"/>
  <c r="AI33" i="15" s="1"/>
  <c r="AM32" i="15"/>
  <c r="AK32" i="15"/>
  <c r="AG32" i="15"/>
  <c r="AF32" i="15"/>
  <c r="AE32" i="15"/>
  <c r="AD32" i="15"/>
  <c r="Y32" i="15"/>
  <c r="V32" i="15"/>
  <c r="T32" i="15"/>
  <c r="AH32" i="15" s="1"/>
  <c r="AI32" i="15" s="1"/>
  <c r="AM31" i="15"/>
  <c r="AK31" i="15"/>
  <c r="AF31" i="15"/>
  <c r="AG31" i="15" s="1"/>
  <c r="Y31" i="15"/>
  <c r="V31" i="15"/>
  <c r="T31" i="15"/>
  <c r="AE31" i="15" s="1"/>
  <c r="AM30" i="15"/>
  <c r="AK30" i="15"/>
  <c r="AF30" i="15"/>
  <c r="AG30" i="15" s="1"/>
  <c r="AE30" i="15"/>
  <c r="Y30" i="15"/>
  <c r="V30" i="15"/>
  <c r="T30" i="15"/>
  <c r="AH30" i="15" s="1"/>
  <c r="AI30" i="15" s="1"/>
  <c r="AM29" i="15"/>
  <c r="AK29" i="15"/>
  <c r="AF29" i="15"/>
  <c r="AG29" i="15" s="1"/>
  <c r="Y29" i="15"/>
  <c r="V29" i="15"/>
  <c r="T29" i="15"/>
  <c r="AD29" i="15" s="1"/>
  <c r="AM28" i="15"/>
  <c r="AK28" i="15"/>
  <c r="AH28" i="15"/>
  <c r="AI28" i="15" s="1"/>
  <c r="AF28" i="15"/>
  <c r="AG28" i="15" s="1"/>
  <c r="Y28" i="15"/>
  <c r="V28" i="15"/>
  <c r="T28" i="15"/>
  <c r="AE28" i="15" s="1"/>
  <c r="AM27" i="15"/>
  <c r="AK27" i="15"/>
  <c r="AF27" i="15"/>
  <c r="AG27" i="15" s="1"/>
  <c r="Y27" i="15"/>
  <c r="V27" i="15"/>
  <c r="T27" i="15"/>
  <c r="AH27" i="15" s="1"/>
  <c r="AI27" i="15" s="1"/>
  <c r="AM26" i="15"/>
  <c r="AK26" i="15"/>
  <c r="AF26" i="15"/>
  <c r="AG26" i="15" s="1"/>
  <c r="AD26" i="15"/>
  <c r="Y26" i="15"/>
  <c r="W26" i="15"/>
  <c r="V26" i="15"/>
  <c r="T26" i="15"/>
  <c r="AE26" i="15" s="1"/>
  <c r="AM25" i="15"/>
  <c r="AK25" i="15"/>
  <c r="AF25" i="15"/>
  <c r="AG25" i="15" s="1"/>
  <c r="Y25" i="15"/>
  <c r="V25" i="15"/>
  <c r="T25" i="15"/>
  <c r="AD25" i="15" s="1"/>
  <c r="AM24" i="15"/>
  <c r="AK24" i="15"/>
  <c r="AF24" i="15"/>
  <c r="AG24" i="15" s="1"/>
  <c r="Y24" i="15"/>
  <c r="V24" i="15"/>
  <c r="T24" i="15"/>
  <c r="AE24" i="15" s="1"/>
  <c r="AM23" i="15"/>
  <c r="AK23" i="15"/>
  <c r="AF23" i="15"/>
  <c r="AG23" i="15" s="1"/>
  <c r="Y23" i="15"/>
  <c r="V23" i="15"/>
  <c r="T23" i="15"/>
  <c r="AH23" i="15" s="1"/>
  <c r="AI23" i="15" s="1"/>
  <c r="AM22" i="15"/>
  <c r="AK22" i="15"/>
  <c r="AF22" i="15"/>
  <c r="AG22" i="15" s="1"/>
  <c r="Y22" i="15"/>
  <c r="V22" i="15"/>
  <c r="T22" i="15"/>
  <c r="AD22" i="15" s="1"/>
  <c r="AM21" i="15"/>
  <c r="AK21" i="15"/>
  <c r="AH21" i="15"/>
  <c r="AI21" i="15" s="1"/>
  <c r="AF21" i="15"/>
  <c r="AG21" i="15" s="1"/>
  <c r="AD21" i="15"/>
  <c r="Y21" i="15"/>
  <c r="V21" i="15"/>
  <c r="U21" i="15"/>
  <c r="T21" i="15"/>
  <c r="AE21" i="15" s="1"/>
  <c r="AM20" i="15"/>
  <c r="AK20" i="15"/>
  <c r="AF20" i="15"/>
  <c r="AG20" i="15" s="1"/>
  <c r="Y20" i="15"/>
  <c r="V20" i="15"/>
  <c r="T20" i="15"/>
  <c r="AE20" i="15" s="1"/>
  <c r="AM19" i="15"/>
  <c r="AK19" i="15"/>
  <c r="AF19" i="15"/>
  <c r="AG19" i="15" s="1"/>
  <c r="Y19" i="15"/>
  <c r="V19" i="15"/>
  <c r="T19" i="15"/>
  <c r="AH19" i="15" s="1"/>
  <c r="AI19" i="15" s="1"/>
  <c r="AM18" i="15"/>
  <c r="AK18" i="15"/>
  <c r="AI18" i="15"/>
  <c r="AH18" i="15"/>
  <c r="AF18" i="15"/>
  <c r="AG18" i="15" s="1"/>
  <c r="Y18" i="15"/>
  <c r="V18" i="15"/>
  <c r="T18" i="15"/>
  <c r="AD18" i="15" s="1"/>
  <c r="AM17" i="15"/>
  <c r="AK17" i="15"/>
  <c r="AF17" i="15"/>
  <c r="AG17" i="15" s="1"/>
  <c r="AE17" i="15"/>
  <c r="AD17" i="15"/>
  <c r="Y17" i="15"/>
  <c r="V17" i="15"/>
  <c r="T17" i="15"/>
  <c r="AH17" i="15" s="1"/>
  <c r="AI17" i="15" s="1"/>
  <c r="AM16" i="15"/>
  <c r="AK16" i="15"/>
  <c r="AF16" i="15"/>
  <c r="AG16" i="15" s="1"/>
  <c r="Y16" i="15"/>
  <c r="V16" i="15"/>
  <c r="T16" i="15"/>
  <c r="AE16" i="15" s="1"/>
  <c r="AM15" i="15"/>
  <c r="AK15" i="15"/>
  <c r="AF15" i="15"/>
  <c r="AG15" i="15" s="1"/>
  <c r="AE15" i="15"/>
  <c r="Y15" i="15"/>
  <c r="V15" i="15"/>
  <c r="T15" i="15"/>
  <c r="AH15" i="15" s="1"/>
  <c r="AI15" i="15" s="1"/>
  <c r="AM14" i="15"/>
  <c r="AK14" i="15"/>
  <c r="AF14" i="15"/>
  <c r="AG14" i="15" s="1"/>
  <c r="AD14" i="15"/>
  <c r="Y14" i="15"/>
  <c r="V14" i="15"/>
  <c r="T14" i="15"/>
  <c r="AE14" i="15" s="1"/>
  <c r="AM13" i="15"/>
  <c r="AK13" i="15"/>
  <c r="AF13" i="15"/>
  <c r="AG13" i="15" s="1"/>
  <c r="Y13" i="15"/>
  <c r="V13" i="15"/>
  <c r="T13" i="15"/>
  <c r="AE13" i="15" s="1"/>
  <c r="AM12" i="15"/>
  <c r="AK12" i="15"/>
  <c r="AF12" i="15"/>
  <c r="AG12" i="15" s="1"/>
  <c r="AD12" i="15"/>
  <c r="Y12" i="15"/>
  <c r="V12" i="15"/>
  <c r="T12" i="15"/>
  <c r="AH12" i="15" s="1"/>
  <c r="AI12" i="15" s="1"/>
  <c r="A12" i="15"/>
  <c r="J14" i="68" s="1"/>
  <c r="AM11" i="15"/>
  <c r="AK11" i="15"/>
  <c r="AH11" i="15"/>
  <c r="AI11" i="15" s="1"/>
  <c r="AF11" i="15"/>
  <c r="AG11" i="15" s="1"/>
  <c r="Y11" i="15"/>
  <c r="V11" i="15"/>
  <c r="T11" i="15"/>
  <c r="AD11" i="15" s="1"/>
  <c r="AM10" i="15"/>
  <c r="AK10" i="15"/>
  <c r="AF10" i="15"/>
  <c r="AG10" i="15" s="1"/>
  <c r="Y10" i="15"/>
  <c r="V10" i="15"/>
  <c r="T10" i="15"/>
  <c r="AE10" i="15" s="1"/>
  <c r="A10" i="15"/>
  <c r="W507" i="15" s="1"/>
  <c r="AM9" i="15"/>
  <c r="AK9" i="15"/>
  <c r="AF9" i="15"/>
  <c r="AG9" i="15" s="1"/>
  <c r="Y9" i="15"/>
  <c r="V9" i="15"/>
  <c r="T9" i="15"/>
  <c r="AH9" i="15" s="1"/>
  <c r="AI9" i="15" s="1"/>
  <c r="AM8" i="15"/>
  <c r="AK8" i="15"/>
  <c r="AF8" i="15"/>
  <c r="AG8" i="15" s="1"/>
  <c r="Y8" i="15"/>
  <c r="W8" i="15"/>
  <c r="V8" i="15"/>
  <c r="T8" i="15"/>
  <c r="AH8" i="15" s="1"/>
  <c r="AI8" i="15" s="1"/>
  <c r="AM7" i="15"/>
  <c r="AK7" i="15"/>
  <c r="AF7" i="15"/>
  <c r="AG7" i="15" s="1"/>
  <c r="Y7" i="15"/>
  <c r="V7" i="15"/>
  <c r="T7" i="15"/>
  <c r="AH7" i="15" s="1"/>
  <c r="AI7" i="15" s="1"/>
  <c r="AM6" i="15"/>
  <c r="AK6" i="15"/>
  <c r="AF6" i="15"/>
  <c r="AG6" i="15" s="1"/>
  <c r="Y6" i="15"/>
  <c r="V6" i="15"/>
  <c r="U6" i="15"/>
  <c r="T6" i="15"/>
  <c r="AH6" i="15" s="1"/>
  <c r="AI6" i="15" s="1"/>
  <c r="A6" i="15"/>
  <c r="AM5" i="15"/>
  <c r="AK5" i="15"/>
  <c r="AH5" i="15"/>
  <c r="AI5" i="15" s="1"/>
  <c r="AF5" i="15"/>
  <c r="AG5" i="15" s="1"/>
  <c r="AD5" i="15"/>
  <c r="Y5" i="15"/>
  <c r="A14" i="15" s="1"/>
  <c r="K14" i="68" s="1"/>
  <c r="V5" i="15"/>
  <c r="U5" i="15"/>
  <c r="T5" i="15"/>
  <c r="F1" i="15"/>
  <c r="AM24" i="14"/>
  <c r="AK24" i="14"/>
  <c r="AI24" i="14"/>
  <c r="AH24" i="14"/>
  <c r="AG24" i="14"/>
  <c r="AL24" i="14" s="1"/>
  <c r="AF24" i="14"/>
  <c r="AE24" i="14"/>
  <c r="AD24" i="14"/>
  <c r="Y24" i="14"/>
  <c r="V24" i="14"/>
  <c r="T24" i="14"/>
  <c r="AM23" i="14"/>
  <c r="AK23" i="14"/>
  <c r="AH23" i="14"/>
  <c r="AI23" i="14" s="1"/>
  <c r="AF23" i="14"/>
  <c r="AG23" i="14" s="1"/>
  <c r="AE23" i="14"/>
  <c r="AD23" i="14"/>
  <c r="Y23" i="14"/>
  <c r="V23" i="14"/>
  <c r="T23" i="14"/>
  <c r="AM22" i="14"/>
  <c r="AK22" i="14"/>
  <c r="AI22" i="14"/>
  <c r="AH22" i="14"/>
  <c r="AG22" i="14"/>
  <c r="AL22" i="14" s="1"/>
  <c r="AF22" i="14"/>
  <c r="AE22" i="14"/>
  <c r="AD22" i="14"/>
  <c r="Y22" i="14"/>
  <c r="V22" i="14"/>
  <c r="T22" i="14"/>
  <c r="AM21" i="14"/>
  <c r="AK21" i="14"/>
  <c r="AH21" i="14"/>
  <c r="AI21" i="14" s="1"/>
  <c r="AF21" i="14"/>
  <c r="AG21" i="14" s="1"/>
  <c r="AE21" i="14"/>
  <c r="AD21" i="14"/>
  <c r="Y21" i="14"/>
  <c r="V21" i="14"/>
  <c r="T21" i="14"/>
  <c r="AM20" i="14"/>
  <c r="AK20" i="14"/>
  <c r="AI20" i="14"/>
  <c r="AH20" i="14"/>
  <c r="AF20" i="14"/>
  <c r="AG20" i="14" s="1"/>
  <c r="AE20" i="14"/>
  <c r="AD20" i="14"/>
  <c r="Y20" i="14"/>
  <c r="V20" i="14"/>
  <c r="T20" i="14"/>
  <c r="AM19" i="14"/>
  <c r="AK19" i="14"/>
  <c r="AI19" i="14"/>
  <c r="AH19" i="14"/>
  <c r="AF19" i="14"/>
  <c r="AG19" i="14" s="1"/>
  <c r="AE19" i="14"/>
  <c r="AD19" i="14"/>
  <c r="Y19" i="14"/>
  <c r="V19" i="14"/>
  <c r="T19" i="14"/>
  <c r="AM18" i="14"/>
  <c r="AK18" i="14"/>
  <c r="AF18" i="14"/>
  <c r="AG18" i="14" s="1"/>
  <c r="Y18" i="14"/>
  <c r="V18" i="14"/>
  <c r="T18" i="14"/>
  <c r="AH18" i="14" s="1"/>
  <c r="AI18" i="14" s="1"/>
  <c r="AM17" i="14"/>
  <c r="AK17" i="14"/>
  <c r="AF17" i="14"/>
  <c r="AG17" i="14" s="1"/>
  <c r="Y17" i="14"/>
  <c r="V17" i="14"/>
  <c r="T17" i="14"/>
  <c r="AE17" i="14" s="1"/>
  <c r="AM16" i="14"/>
  <c r="AK16" i="14"/>
  <c r="AF16" i="14"/>
  <c r="AG16" i="14" s="1"/>
  <c r="Y16" i="14"/>
  <c r="V16" i="14"/>
  <c r="T16" i="14"/>
  <c r="AH16" i="14" s="1"/>
  <c r="AI16" i="14" s="1"/>
  <c r="AM15" i="14"/>
  <c r="AK15" i="14"/>
  <c r="AF15" i="14"/>
  <c r="AG15" i="14" s="1"/>
  <c r="AE15" i="14"/>
  <c r="Y15" i="14"/>
  <c r="V15" i="14"/>
  <c r="T15" i="14"/>
  <c r="AH15" i="14" s="1"/>
  <c r="AI15" i="14" s="1"/>
  <c r="AM14" i="14"/>
  <c r="AK14" i="14"/>
  <c r="AH14" i="14"/>
  <c r="AI14" i="14" s="1"/>
  <c r="AF14" i="14"/>
  <c r="AG14" i="14" s="1"/>
  <c r="AD14" i="14"/>
  <c r="Y14" i="14"/>
  <c r="V14" i="14"/>
  <c r="T14" i="14"/>
  <c r="AE14" i="14" s="1"/>
  <c r="AM13" i="14"/>
  <c r="AK13" i="14"/>
  <c r="AH13" i="14"/>
  <c r="AI13" i="14" s="1"/>
  <c r="AF13" i="14"/>
  <c r="AG13" i="14" s="1"/>
  <c r="AE13" i="14"/>
  <c r="Y13" i="14"/>
  <c r="V13" i="14"/>
  <c r="T13" i="14"/>
  <c r="AD13" i="14" s="1"/>
  <c r="AM12" i="14"/>
  <c r="AK12" i="14"/>
  <c r="AF12" i="14"/>
  <c r="AG12" i="14" s="1"/>
  <c r="Y12" i="14"/>
  <c r="V12" i="14"/>
  <c r="T12" i="14"/>
  <c r="AH12" i="14" s="1"/>
  <c r="AI12" i="14" s="1"/>
  <c r="A12" i="14"/>
  <c r="AM11" i="14"/>
  <c r="AK11" i="14"/>
  <c r="AH11" i="14"/>
  <c r="AI11" i="14" s="1"/>
  <c r="AF11" i="14"/>
  <c r="AG11" i="14" s="1"/>
  <c r="AE11" i="14"/>
  <c r="Y11" i="14"/>
  <c r="V11" i="14"/>
  <c r="T11" i="14"/>
  <c r="AD11" i="14" s="1"/>
  <c r="AM10" i="14"/>
  <c r="AK10" i="14"/>
  <c r="AF10" i="14"/>
  <c r="AG10" i="14" s="1"/>
  <c r="Y10" i="14"/>
  <c r="V10" i="14"/>
  <c r="T10" i="14"/>
  <c r="AE10" i="14" s="1"/>
  <c r="A10" i="14"/>
  <c r="U15" i="14" s="1"/>
  <c r="AM9" i="14"/>
  <c r="AK9" i="14"/>
  <c r="AF9" i="14"/>
  <c r="AG9" i="14" s="1"/>
  <c r="Y9" i="14"/>
  <c r="V9" i="14"/>
  <c r="T9" i="14"/>
  <c r="AH9" i="14" s="1"/>
  <c r="AI9" i="14" s="1"/>
  <c r="AM8" i="14"/>
  <c r="AK8" i="14"/>
  <c r="AG8" i="14"/>
  <c r="AF8" i="14"/>
  <c r="Y8" i="14"/>
  <c r="W8" i="14"/>
  <c r="V8" i="14"/>
  <c r="T8" i="14"/>
  <c r="AH8" i="14" s="1"/>
  <c r="AI8" i="14" s="1"/>
  <c r="AM7" i="14"/>
  <c r="S13" i="68" s="1"/>
  <c r="AK7" i="14"/>
  <c r="AF7" i="14"/>
  <c r="AG7" i="14" s="1"/>
  <c r="AL7" i="14" s="1"/>
  <c r="AD7" i="14"/>
  <c r="Y7" i="14"/>
  <c r="V7" i="14"/>
  <c r="T7" i="14"/>
  <c r="AH7" i="14" s="1"/>
  <c r="AI7" i="14" s="1"/>
  <c r="AM6" i="14"/>
  <c r="AK6" i="14"/>
  <c r="AF6" i="14"/>
  <c r="AG6" i="14" s="1"/>
  <c r="Y6" i="14"/>
  <c r="V6" i="14"/>
  <c r="T6" i="14"/>
  <c r="AD6" i="14" s="1"/>
  <c r="A6" i="14"/>
  <c r="AM5" i="14"/>
  <c r="AK5" i="14"/>
  <c r="AH5" i="14"/>
  <c r="AI5" i="14" s="1"/>
  <c r="AF5" i="14"/>
  <c r="AG5" i="14" s="1"/>
  <c r="Y5" i="14"/>
  <c r="A14" i="14" s="1"/>
  <c r="K13" i="68" s="1"/>
  <c r="W5" i="14"/>
  <c r="V5" i="14"/>
  <c r="U5" i="14"/>
  <c r="A16" i="14" s="1"/>
  <c r="F13" i="68" s="1"/>
  <c r="T5" i="14"/>
  <c r="AD5" i="14" s="1"/>
  <c r="F1" i="14"/>
  <c r="AM24" i="13"/>
  <c r="AK24" i="13"/>
  <c r="AG24" i="13"/>
  <c r="AF24" i="13"/>
  <c r="Y24" i="13"/>
  <c r="V24" i="13"/>
  <c r="T24" i="13"/>
  <c r="AH24" i="13" s="1"/>
  <c r="AI24" i="13" s="1"/>
  <c r="AM23" i="13"/>
  <c r="AK23" i="13"/>
  <c r="AF23" i="13"/>
  <c r="AG23" i="13" s="1"/>
  <c r="Y23" i="13"/>
  <c r="V23" i="13"/>
  <c r="T23" i="13"/>
  <c r="AH23" i="13" s="1"/>
  <c r="AI23" i="13" s="1"/>
  <c r="AM22" i="13"/>
  <c r="AK22" i="13"/>
  <c r="AG22" i="13"/>
  <c r="AF22" i="13"/>
  <c r="Y22" i="13"/>
  <c r="V22" i="13"/>
  <c r="T22" i="13"/>
  <c r="AH22" i="13" s="1"/>
  <c r="AI22" i="13" s="1"/>
  <c r="AM21" i="13"/>
  <c r="AK21" i="13"/>
  <c r="AF21" i="13"/>
  <c r="AG21" i="13" s="1"/>
  <c r="AD21" i="13"/>
  <c r="Y21" i="13"/>
  <c r="V21" i="13"/>
  <c r="T21" i="13"/>
  <c r="AH21" i="13" s="1"/>
  <c r="AI21" i="13" s="1"/>
  <c r="AM20" i="13"/>
  <c r="AK20" i="13"/>
  <c r="AF20" i="13"/>
  <c r="AG20" i="13" s="1"/>
  <c r="AE20" i="13"/>
  <c r="AD20" i="13"/>
  <c r="Y20" i="13"/>
  <c r="V20" i="13"/>
  <c r="T20" i="13"/>
  <c r="AH20" i="13" s="1"/>
  <c r="AI20" i="13" s="1"/>
  <c r="AM19" i="13"/>
  <c r="AK19" i="13"/>
  <c r="AG19" i="13"/>
  <c r="AF19" i="13"/>
  <c r="AE19" i="13"/>
  <c r="AD19" i="13"/>
  <c r="Y19" i="13"/>
  <c r="V19" i="13"/>
  <c r="T19" i="13"/>
  <c r="AH19" i="13" s="1"/>
  <c r="AI19" i="13" s="1"/>
  <c r="AM18" i="13"/>
  <c r="AK18" i="13"/>
  <c r="AH18" i="13"/>
  <c r="AI18" i="13" s="1"/>
  <c r="AF18" i="13"/>
  <c r="AG18" i="13" s="1"/>
  <c r="AD18" i="13"/>
  <c r="Y18" i="13"/>
  <c r="V18" i="13"/>
  <c r="T18" i="13"/>
  <c r="AE18" i="13" s="1"/>
  <c r="AK17" i="13"/>
  <c r="AH17" i="13"/>
  <c r="AI17" i="13" s="1"/>
  <c r="AF17" i="13"/>
  <c r="AG17" i="13" s="1"/>
  <c r="AD17" i="13"/>
  <c r="Y17" i="13"/>
  <c r="V17" i="13"/>
  <c r="T17" i="13"/>
  <c r="AE17" i="13" s="1"/>
  <c r="AM16" i="13"/>
  <c r="AK16" i="13"/>
  <c r="AH16" i="13"/>
  <c r="AI16" i="13" s="1"/>
  <c r="AF16" i="13"/>
  <c r="AG16" i="13" s="1"/>
  <c r="AE16" i="13"/>
  <c r="AD16" i="13"/>
  <c r="Y16" i="13"/>
  <c r="V16" i="13"/>
  <c r="T16" i="13"/>
  <c r="AK15" i="13"/>
  <c r="AF15" i="13"/>
  <c r="AG15" i="13" s="1"/>
  <c r="Y15" i="13"/>
  <c r="V15" i="13"/>
  <c r="T15" i="13"/>
  <c r="AH15" i="13" s="1"/>
  <c r="AI15" i="13" s="1"/>
  <c r="AM14" i="13"/>
  <c r="AK14" i="13"/>
  <c r="AF14" i="13"/>
  <c r="AG14" i="13" s="1"/>
  <c r="Y14" i="13"/>
  <c r="V14" i="13"/>
  <c r="T14" i="13"/>
  <c r="AD14" i="13" s="1"/>
  <c r="AK13" i="13"/>
  <c r="AF13" i="13"/>
  <c r="AG13" i="13" s="1"/>
  <c r="Y13" i="13"/>
  <c r="V13" i="13"/>
  <c r="T13" i="13"/>
  <c r="AH13" i="13" s="1"/>
  <c r="AI13" i="13" s="1"/>
  <c r="AM12" i="13"/>
  <c r="AK12" i="13"/>
  <c r="AF12" i="13"/>
  <c r="AG12" i="13" s="1"/>
  <c r="AE12" i="13"/>
  <c r="Y12" i="13"/>
  <c r="V12" i="13"/>
  <c r="T12" i="13"/>
  <c r="AH12" i="13" s="1"/>
  <c r="AI12" i="13" s="1"/>
  <c r="A12" i="13"/>
  <c r="AK11" i="13"/>
  <c r="AF11" i="13"/>
  <c r="AG11" i="13" s="1"/>
  <c r="Y11" i="13"/>
  <c r="V11" i="13"/>
  <c r="T11" i="13"/>
  <c r="AD11" i="13" s="1"/>
  <c r="AM10" i="13"/>
  <c r="AK10" i="13"/>
  <c r="AF10" i="13"/>
  <c r="AG10" i="13" s="1"/>
  <c r="Y10" i="13"/>
  <c r="W10" i="13"/>
  <c r="V10" i="13"/>
  <c r="T10" i="13"/>
  <c r="AD10" i="13" s="1"/>
  <c r="A10" i="13"/>
  <c r="W22" i="13" s="1"/>
  <c r="AM9" i="13"/>
  <c r="AK9" i="13"/>
  <c r="AF9" i="13"/>
  <c r="AG9" i="13" s="1"/>
  <c r="Y9" i="13"/>
  <c r="W9" i="13"/>
  <c r="V9" i="13"/>
  <c r="T9" i="13"/>
  <c r="AH9" i="13" s="1"/>
  <c r="AI9" i="13" s="1"/>
  <c r="AK8" i="13"/>
  <c r="AF8" i="13"/>
  <c r="AG8" i="13" s="1"/>
  <c r="Y8" i="13"/>
  <c r="V8" i="13"/>
  <c r="T8" i="13"/>
  <c r="AD8" i="13" s="1"/>
  <c r="AK7" i="13"/>
  <c r="AF7" i="13"/>
  <c r="AG7" i="13" s="1"/>
  <c r="Y7" i="13"/>
  <c r="W7" i="13"/>
  <c r="V7" i="13"/>
  <c r="T7" i="13"/>
  <c r="AD7" i="13" s="1"/>
  <c r="AM6" i="13"/>
  <c r="AK6" i="13"/>
  <c r="AF6" i="13"/>
  <c r="AG6" i="13" s="1"/>
  <c r="Y6" i="13"/>
  <c r="V6" i="13"/>
  <c r="T6" i="13"/>
  <c r="AD6" i="13" s="1"/>
  <c r="A6" i="13"/>
  <c r="AK5" i="13"/>
  <c r="AF5" i="13"/>
  <c r="AG5" i="13" s="1"/>
  <c r="Y5" i="13"/>
  <c r="W5" i="13"/>
  <c r="V5" i="13"/>
  <c r="T5" i="13"/>
  <c r="AD5" i="13" s="1"/>
  <c r="F1" i="13"/>
  <c r="AM50" i="12"/>
  <c r="AK50" i="12"/>
  <c r="AH50" i="12"/>
  <c r="AI50" i="12" s="1"/>
  <c r="AF50" i="12"/>
  <c r="AG50" i="12" s="1"/>
  <c r="AE50" i="12"/>
  <c r="AD50" i="12"/>
  <c r="Y50" i="12"/>
  <c r="V50" i="12"/>
  <c r="T50" i="12"/>
  <c r="AM49" i="12"/>
  <c r="AK49" i="12"/>
  <c r="AI49" i="12"/>
  <c r="AH49" i="12"/>
  <c r="AG49" i="12"/>
  <c r="AL49" i="12" s="1"/>
  <c r="AF49" i="12"/>
  <c r="AE49" i="12"/>
  <c r="AD49" i="12"/>
  <c r="Y49" i="12"/>
  <c r="V49" i="12"/>
  <c r="T49" i="12"/>
  <c r="AM48" i="12"/>
  <c r="AK48" i="12"/>
  <c r="AI48" i="12"/>
  <c r="AH48" i="12"/>
  <c r="AG48" i="12"/>
  <c r="AL48" i="12" s="1"/>
  <c r="AF48" i="12"/>
  <c r="AE48" i="12"/>
  <c r="AD48" i="12"/>
  <c r="Y48" i="12"/>
  <c r="V48" i="12"/>
  <c r="T48" i="12"/>
  <c r="AM47" i="12"/>
  <c r="AK47" i="12"/>
  <c r="AH47" i="12"/>
  <c r="AI47" i="12" s="1"/>
  <c r="AG47" i="12"/>
  <c r="AF47" i="12"/>
  <c r="AE47" i="12"/>
  <c r="AD47" i="12"/>
  <c r="Y47" i="12"/>
  <c r="V47" i="12"/>
  <c r="T47" i="12"/>
  <c r="AM46" i="12"/>
  <c r="AK46" i="12"/>
  <c r="AI46" i="12"/>
  <c r="AL46" i="12" s="1"/>
  <c r="AH46" i="12"/>
  <c r="AG46" i="12"/>
  <c r="AF46" i="12"/>
  <c r="AE46" i="12"/>
  <c r="AD46" i="12"/>
  <c r="Y46" i="12"/>
  <c r="V46" i="12"/>
  <c r="T46" i="12"/>
  <c r="AM45" i="12"/>
  <c r="AK45" i="12"/>
  <c r="AI45" i="12"/>
  <c r="AH45" i="12"/>
  <c r="AF45" i="12"/>
  <c r="AG45" i="12" s="1"/>
  <c r="AE45" i="12"/>
  <c r="AD45" i="12"/>
  <c r="Y45" i="12"/>
  <c r="V45" i="12"/>
  <c r="T45" i="12"/>
  <c r="AM44" i="12"/>
  <c r="AK44" i="12"/>
  <c r="AI44" i="12"/>
  <c r="AH44" i="12"/>
  <c r="AG44" i="12"/>
  <c r="AL44" i="12" s="1"/>
  <c r="AF44" i="12"/>
  <c r="AE44" i="12"/>
  <c r="AD44" i="12"/>
  <c r="Y44" i="12"/>
  <c r="V44" i="12"/>
  <c r="T44" i="12"/>
  <c r="AM43" i="12"/>
  <c r="AK43" i="12"/>
  <c r="AH43" i="12"/>
  <c r="AI43" i="12" s="1"/>
  <c r="AG43" i="12"/>
  <c r="AF43" i="12"/>
  <c r="AE43" i="12"/>
  <c r="AD43" i="12"/>
  <c r="Y43" i="12"/>
  <c r="V43" i="12"/>
  <c r="T43" i="12"/>
  <c r="AM42" i="12"/>
  <c r="AK42" i="12"/>
  <c r="AI42" i="12"/>
  <c r="AH42" i="12"/>
  <c r="AF42" i="12"/>
  <c r="AG42" i="12" s="1"/>
  <c r="AE42" i="12"/>
  <c r="AD42" i="12"/>
  <c r="Y42" i="12"/>
  <c r="V42" i="12"/>
  <c r="T42" i="12"/>
  <c r="AM41" i="12"/>
  <c r="AK41" i="12"/>
  <c r="AI41" i="12"/>
  <c r="AH41" i="12"/>
  <c r="AF41" i="12"/>
  <c r="AG41" i="12" s="1"/>
  <c r="AE41" i="12"/>
  <c r="AD41" i="12"/>
  <c r="Y41" i="12"/>
  <c r="V41" i="12"/>
  <c r="T41" i="12"/>
  <c r="AM40" i="12"/>
  <c r="AK40" i="12"/>
  <c r="AH40" i="12"/>
  <c r="AI40" i="12" s="1"/>
  <c r="AG40" i="12"/>
  <c r="AJ40" i="12" s="1"/>
  <c r="AF40" i="12"/>
  <c r="AE40" i="12"/>
  <c r="AD40" i="12"/>
  <c r="Y40" i="12"/>
  <c r="V40" i="12"/>
  <c r="T40" i="12"/>
  <c r="AM39" i="12"/>
  <c r="AK39" i="12"/>
  <c r="AI39" i="12"/>
  <c r="AH39" i="12"/>
  <c r="AG39" i="12"/>
  <c r="AL39" i="12" s="1"/>
  <c r="AF39" i="12"/>
  <c r="AE39" i="12"/>
  <c r="AD39" i="12"/>
  <c r="Y39" i="12"/>
  <c r="V39" i="12"/>
  <c r="T39" i="12"/>
  <c r="AM38" i="12"/>
  <c r="AK38" i="12"/>
  <c r="AH38" i="12"/>
  <c r="AI38" i="12" s="1"/>
  <c r="AF38" i="12"/>
  <c r="AG38" i="12" s="1"/>
  <c r="AE38" i="12"/>
  <c r="AD38" i="12"/>
  <c r="Y38" i="12"/>
  <c r="V38" i="12"/>
  <c r="T38" i="12"/>
  <c r="AM37" i="12"/>
  <c r="AK37" i="12"/>
  <c r="AI37" i="12"/>
  <c r="AH37" i="12"/>
  <c r="AG37" i="12"/>
  <c r="AL37" i="12" s="1"/>
  <c r="AF37" i="12"/>
  <c r="AE37" i="12"/>
  <c r="AD37" i="12"/>
  <c r="Y37" i="12"/>
  <c r="V37" i="12"/>
  <c r="T37" i="12"/>
  <c r="AM36" i="12"/>
  <c r="AK36" i="12"/>
  <c r="AH36" i="12"/>
  <c r="AI36" i="12" s="1"/>
  <c r="AG36" i="12"/>
  <c r="AF36" i="12"/>
  <c r="AE36" i="12"/>
  <c r="AD36" i="12"/>
  <c r="Y36" i="12"/>
  <c r="V36" i="12"/>
  <c r="T36" i="12"/>
  <c r="AM35" i="12"/>
  <c r="AK35" i="12"/>
  <c r="AI35" i="12"/>
  <c r="AH35" i="12"/>
  <c r="AF35" i="12"/>
  <c r="AG35" i="12" s="1"/>
  <c r="AE35" i="12"/>
  <c r="AD35" i="12"/>
  <c r="Y35" i="12"/>
  <c r="V35" i="12"/>
  <c r="T35" i="12"/>
  <c r="AM34" i="12"/>
  <c r="AK34" i="12"/>
  <c r="AI34" i="12"/>
  <c r="AH34" i="12"/>
  <c r="AF34" i="12"/>
  <c r="AG34" i="12" s="1"/>
  <c r="AE34" i="12"/>
  <c r="AD34" i="12"/>
  <c r="Y34" i="12"/>
  <c r="V34" i="12"/>
  <c r="T34" i="12"/>
  <c r="AM33" i="12"/>
  <c r="AK33" i="12"/>
  <c r="AH33" i="12"/>
  <c r="AI33" i="12" s="1"/>
  <c r="AG33" i="12"/>
  <c r="AL33" i="12" s="1"/>
  <c r="AF33" i="12"/>
  <c r="AE33" i="12"/>
  <c r="AD33" i="12"/>
  <c r="Y33" i="12"/>
  <c r="V33" i="12"/>
  <c r="T33" i="12"/>
  <c r="AM32" i="12"/>
  <c r="AK32" i="12"/>
  <c r="AH32" i="12"/>
  <c r="AI32" i="12" s="1"/>
  <c r="AG32" i="12"/>
  <c r="AF32" i="12"/>
  <c r="AE32" i="12"/>
  <c r="AD32" i="12"/>
  <c r="Y32" i="12"/>
  <c r="V32" i="12"/>
  <c r="T32" i="12"/>
  <c r="AM31" i="12"/>
  <c r="AK31" i="12"/>
  <c r="AI31" i="12"/>
  <c r="AH31" i="12"/>
  <c r="AF31" i="12"/>
  <c r="AG31" i="12" s="1"/>
  <c r="AE31" i="12"/>
  <c r="AD31" i="12"/>
  <c r="Y31" i="12"/>
  <c r="V31" i="12"/>
  <c r="T31" i="12"/>
  <c r="AM30" i="12"/>
  <c r="AK30" i="12"/>
  <c r="AH30" i="12"/>
  <c r="AI30" i="12" s="1"/>
  <c r="AG30" i="12"/>
  <c r="AF30" i="12"/>
  <c r="AE30" i="12"/>
  <c r="AD30" i="12"/>
  <c r="Y30" i="12"/>
  <c r="V30" i="12"/>
  <c r="T30" i="12"/>
  <c r="AM29" i="12"/>
  <c r="AK29" i="12"/>
  <c r="AH29" i="12"/>
  <c r="AI29" i="12" s="1"/>
  <c r="AF29" i="12"/>
  <c r="AG29" i="12" s="1"/>
  <c r="AE29" i="12"/>
  <c r="AD29" i="12"/>
  <c r="Y29" i="12"/>
  <c r="V29" i="12"/>
  <c r="T29" i="12"/>
  <c r="AM28" i="12"/>
  <c r="AK28" i="12"/>
  <c r="AF28" i="12"/>
  <c r="AG28" i="12" s="1"/>
  <c r="AE28" i="12"/>
  <c r="Y28" i="12"/>
  <c r="V28" i="12"/>
  <c r="T28" i="12"/>
  <c r="AD28" i="12" s="1"/>
  <c r="AM27" i="12"/>
  <c r="AK27" i="12"/>
  <c r="AF27" i="12"/>
  <c r="AG27" i="12" s="1"/>
  <c r="Y27" i="12"/>
  <c r="V27" i="12"/>
  <c r="T27" i="12"/>
  <c r="AH27" i="12" s="1"/>
  <c r="AI27" i="12" s="1"/>
  <c r="AM26" i="12"/>
  <c r="AK26" i="12"/>
  <c r="AF26" i="12"/>
  <c r="AG26" i="12" s="1"/>
  <c r="AD26" i="12"/>
  <c r="Y26" i="12"/>
  <c r="V26" i="12"/>
  <c r="T26" i="12"/>
  <c r="AH26" i="12" s="1"/>
  <c r="AI26" i="12" s="1"/>
  <c r="AM25" i="12"/>
  <c r="AK25" i="12"/>
  <c r="AF25" i="12"/>
  <c r="AG25" i="12" s="1"/>
  <c r="AE25" i="12"/>
  <c r="AD25" i="12"/>
  <c r="Y25" i="12"/>
  <c r="V25" i="12"/>
  <c r="T25" i="12"/>
  <c r="AH25" i="12" s="1"/>
  <c r="AI25" i="12" s="1"/>
  <c r="AM24" i="12"/>
  <c r="AK24" i="12"/>
  <c r="AF24" i="12"/>
  <c r="AG24" i="12" s="1"/>
  <c r="Y24" i="12"/>
  <c r="V24" i="12"/>
  <c r="T24" i="12"/>
  <c r="AD24" i="12" s="1"/>
  <c r="AM23" i="12"/>
  <c r="AK23" i="12"/>
  <c r="AF23" i="12"/>
  <c r="AG23" i="12" s="1"/>
  <c r="Y23" i="12"/>
  <c r="V23" i="12"/>
  <c r="T23" i="12"/>
  <c r="AH23" i="12" s="1"/>
  <c r="AI23" i="12" s="1"/>
  <c r="AM22" i="12"/>
  <c r="AK22" i="12"/>
  <c r="AF22" i="12"/>
  <c r="AG22" i="12" s="1"/>
  <c r="Y22" i="12"/>
  <c r="V22" i="12"/>
  <c r="T22" i="12"/>
  <c r="AH22" i="12" s="1"/>
  <c r="AI22" i="12" s="1"/>
  <c r="AM21" i="12"/>
  <c r="AK21" i="12"/>
  <c r="AH21" i="12"/>
  <c r="AI21" i="12" s="1"/>
  <c r="AF21" i="12"/>
  <c r="AG21" i="12" s="1"/>
  <c r="AE21" i="12"/>
  <c r="Y21" i="12"/>
  <c r="V21" i="12"/>
  <c r="T21" i="12"/>
  <c r="AD21" i="12" s="1"/>
  <c r="AM20" i="12"/>
  <c r="AK20" i="12"/>
  <c r="AF20" i="12"/>
  <c r="AG20" i="12" s="1"/>
  <c r="Y20" i="12"/>
  <c r="V20" i="12"/>
  <c r="T20" i="12"/>
  <c r="AE20" i="12" s="1"/>
  <c r="AM19" i="12"/>
  <c r="AK19" i="12"/>
  <c r="AG19" i="12"/>
  <c r="AF19" i="12"/>
  <c r="Y19" i="12"/>
  <c r="V19" i="12"/>
  <c r="T19" i="12"/>
  <c r="AH19" i="12" s="1"/>
  <c r="AI19" i="12" s="1"/>
  <c r="AM18" i="12"/>
  <c r="AK18" i="12"/>
  <c r="AF18" i="12"/>
  <c r="AG18" i="12" s="1"/>
  <c r="AE18" i="12"/>
  <c r="Y18" i="12"/>
  <c r="V18" i="12"/>
  <c r="T18" i="12"/>
  <c r="AH18" i="12" s="1"/>
  <c r="AI18" i="12" s="1"/>
  <c r="AM17" i="12"/>
  <c r="AK17" i="12"/>
  <c r="AH17" i="12"/>
  <c r="AI17" i="12" s="1"/>
  <c r="AF17" i="12"/>
  <c r="AG17" i="12" s="1"/>
  <c r="Y17" i="12"/>
  <c r="V17" i="12"/>
  <c r="T17" i="12"/>
  <c r="AE17" i="12" s="1"/>
  <c r="AM16" i="12"/>
  <c r="AK16" i="12"/>
  <c r="AF16" i="12"/>
  <c r="AG16" i="12" s="1"/>
  <c r="Y16" i="12"/>
  <c r="V16" i="12"/>
  <c r="T16" i="12"/>
  <c r="AE16" i="12" s="1"/>
  <c r="AM15" i="12"/>
  <c r="AK15" i="12"/>
  <c r="AF15" i="12"/>
  <c r="AG15" i="12" s="1"/>
  <c r="Y15" i="12"/>
  <c r="V15" i="12"/>
  <c r="T15" i="12"/>
  <c r="AH15" i="12" s="1"/>
  <c r="AI15" i="12" s="1"/>
  <c r="AM14" i="12"/>
  <c r="AK14" i="12"/>
  <c r="AF14" i="12"/>
  <c r="AG14" i="12" s="1"/>
  <c r="Y14" i="12"/>
  <c r="V14" i="12"/>
  <c r="T14" i="12"/>
  <c r="AH14" i="12" s="1"/>
  <c r="AI14" i="12" s="1"/>
  <c r="AM13" i="12"/>
  <c r="AK13" i="12"/>
  <c r="AF13" i="12"/>
  <c r="AG13" i="12" s="1"/>
  <c r="Y13" i="12"/>
  <c r="V13" i="12"/>
  <c r="T13" i="12"/>
  <c r="AE13" i="12" s="1"/>
  <c r="AM12" i="12"/>
  <c r="AK12" i="12"/>
  <c r="AF12" i="12"/>
  <c r="AG12" i="12" s="1"/>
  <c r="Y12" i="12"/>
  <c r="V12" i="12"/>
  <c r="T12" i="12"/>
  <c r="AH12" i="12" s="1"/>
  <c r="AI12" i="12" s="1"/>
  <c r="A12" i="12"/>
  <c r="J11" i="68" s="1"/>
  <c r="AM11" i="12"/>
  <c r="AK11" i="12"/>
  <c r="AF11" i="12"/>
  <c r="AG11" i="12" s="1"/>
  <c r="Y11" i="12"/>
  <c r="W11" i="12"/>
  <c r="V11" i="12"/>
  <c r="T11" i="12"/>
  <c r="AH11" i="12" s="1"/>
  <c r="AI11" i="12" s="1"/>
  <c r="AM10" i="12"/>
  <c r="AK10" i="12"/>
  <c r="AH10" i="12"/>
  <c r="AI10" i="12" s="1"/>
  <c r="AF10" i="12"/>
  <c r="AG10" i="12" s="1"/>
  <c r="AE10" i="12"/>
  <c r="Y10" i="12"/>
  <c r="V10" i="12"/>
  <c r="T10" i="12"/>
  <c r="AD10" i="12" s="1"/>
  <c r="A10" i="12"/>
  <c r="W48" i="12" s="1"/>
  <c r="AM9" i="12"/>
  <c r="AK9" i="12"/>
  <c r="AF9" i="12"/>
  <c r="AG9" i="12" s="1"/>
  <c r="Y9" i="12"/>
  <c r="V9" i="12"/>
  <c r="T9" i="12"/>
  <c r="AH9" i="12" s="1"/>
  <c r="AI9" i="12" s="1"/>
  <c r="AM8" i="12"/>
  <c r="AK8" i="12"/>
  <c r="AG8" i="12"/>
  <c r="AF8" i="12"/>
  <c r="AD8" i="12"/>
  <c r="Y8" i="12"/>
  <c r="V8" i="12"/>
  <c r="T8" i="12"/>
  <c r="AH8" i="12" s="1"/>
  <c r="AI8" i="12" s="1"/>
  <c r="AM7" i="12"/>
  <c r="AK7" i="12"/>
  <c r="AF7" i="12"/>
  <c r="AG7" i="12" s="1"/>
  <c r="Y7" i="12"/>
  <c r="W7" i="12"/>
  <c r="V7" i="12"/>
  <c r="T7" i="12"/>
  <c r="AH7" i="12" s="1"/>
  <c r="AI7" i="12" s="1"/>
  <c r="AM6" i="12"/>
  <c r="AK6" i="12"/>
  <c r="AF6" i="12"/>
  <c r="AG6" i="12" s="1"/>
  <c r="AD6" i="12"/>
  <c r="Y6" i="12"/>
  <c r="V6" i="12"/>
  <c r="T6" i="12"/>
  <c r="AH6" i="12" s="1"/>
  <c r="AI6" i="12" s="1"/>
  <c r="A6" i="12"/>
  <c r="AM5" i="12"/>
  <c r="AK5" i="12"/>
  <c r="AF5" i="12"/>
  <c r="AG5" i="12" s="1"/>
  <c r="Y5" i="12"/>
  <c r="A14" i="12" s="1"/>
  <c r="K11" i="68" s="1"/>
  <c r="V5" i="12"/>
  <c r="T5" i="12"/>
  <c r="AD5" i="12" s="1"/>
  <c r="F1" i="12"/>
  <c r="AM24" i="6"/>
  <c r="AK24" i="6"/>
  <c r="AH24" i="6"/>
  <c r="AI24" i="6" s="1"/>
  <c r="AG24" i="6"/>
  <c r="AF24" i="6"/>
  <c r="AD24" i="6"/>
  <c r="Y24" i="6"/>
  <c r="V24" i="6"/>
  <c r="T24" i="6"/>
  <c r="AE24" i="6" s="1"/>
  <c r="AM23" i="6"/>
  <c r="AK23" i="6"/>
  <c r="AF23" i="6"/>
  <c r="AG23" i="6" s="1"/>
  <c r="AE23" i="6"/>
  <c r="Y23" i="6"/>
  <c r="V23" i="6"/>
  <c r="T23" i="6"/>
  <c r="AD23" i="6" s="1"/>
  <c r="AM22" i="6"/>
  <c r="AK22" i="6"/>
  <c r="AF22" i="6"/>
  <c r="AG22" i="6" s="1"/>
  <c r="AD22" i="6"/>
  <c r="Y22" i="6"/>
  <c r="V22" i="6"/>
  <c r="T22" i="6"/>
  <c r="AE22" i="6" s="1"/>
  <c r="AM21" i="6"/>
  <c r="AK21" i="6"/>
  <c r="AF21" i="6"/>
  <c r="AG21" i="6" s="1"/>
  <c r="AE21" i="6"/>
  <c r="AD21" i="6"/>
  <c r="Y21" i="6"/>
  <c r="V21" i="6"/>
  <c r="T21" i="6"/>
  <c r="AH21" i="6" s="1"/>
  <c r="AI21" i="6" s="1"/>
  <c r="AK20" i="6"/>
  <c r="AF20" i="6"/>
  <c r="AG20" i="6" s="1"/>
  <c r="AD20" i="6"/>
  <c r="Y20" i="6"/>
  <c r="V20" i="6"/>
  <c r="T20" i="6"/>
  <c r="AM20" i="6" s="1"/>
  <c r="AK19" i="6"/>
  <c r="AF19" i="6"/>
  <c r="AG19" i="6" s="1"/>
  <c r="Y19" i="6"/>
  <c r="V19" i="6"/>
  <c r="T19" i="6"/>
  <c r="AM19" i="6" s="1"/>
  <c r="AM18" i="6"/>
  <c r="AK18" i="6"/>
  <c r="AH18" i="6"/>
  <c r="AI18" i="6" s="1"/>
  <c r="AF18" i="6"/>
  <c r="AG18" i="6" s="1"/>
  <c r="AE18" i="6"/>
  <c r="AD18" i="6"/>
  <c r="Y18" i="6"/>
  <c r="V18" i="6"/>
  <c r="T18" i="6"/>
  <c r="AM17" i="6"/>
  <c r="AK17" i="6"/>
  <c r="AF17" i="6"/>
  <c r="AG17" i="6" s="1"/>
  <c r="AD17" i="6"/>
  <c r="Y17" i="6"/>
  <c r="V17" i="6"/>
  <c r="T17" i="6"/>
  <c r="AH17" i="6" s="1"/>
  <c r="AI17" i="6" s="1"/>
  <c r="AK16" i="6"/>
  <c r="AF16" i="6"/>
  <c r="AG16" i="6" s="1"/>
  <c r="AD16" i="6"/>
  <c r="Y16" i="6"/>
  <c r="V16" i="6"/>
  <c r="T16" i="6"/>
  <c r="AH16" i="6" s="1"/>
  <c r="AI16" i="6" s="1"/>
  <c r="AK15" i="6"/>
  <c r="AF15" i="6"/>
  <c r="AG15" i="6" s="1"/>
  <c r="AD15" i="6"/>
  <c r="Y15" i="6"/>
  <c r="V15" i="6"/>
  <c r="T15" i="6"/>
  <c r="AH15" i="6" s="1"/>
  <c r="AI15" i="6" s="1"/>
  <c r="AK14" i="6"/>
  <c r="AF14" i="6"/>
  <c r="AG14" i="6" s="1"/>
  <c r="Y14" i="6"/>
  <c r="V14" i="6"/>
  <c r="T14" i="6"/>
  <c r="AH14" i="6" s="1"/>
  <c r="AI14" i="6" s="1"/>
  <c r="AM13" i="6"/>
  <c r="AK13" i="6"/>
  <c r="AG13" i="6"/>
  <c r="AF13" i="6"/>
  <c r="AE13" i="6"/>
  <c r="Y13" i="6"/>
  <c r="V13" i="6"/>
  <c r="T13" i="6"/>
  <c r="AD13" i="6" s="1"/>
  <c r="AM12" i="6"/>
  <c r="AK12" i="6"/>
  <c r="AF12" i="6"/>
  <c r="AG12" i="6" s="1"/>
  <c r="Y12" i="6"/>
  <c r="V12" i="6"/>
  <c r="T12" i="6"/>
  <c r="AE12" i="6" s="1"/>
  <c r="A12" i="6"/>
  <c r="AK11" i="6"/>
  <c r="AF11" i="6"/>
  <c r="AG11" i="6" s="1"/>
  <c r="AD11" i="6"/>
  <c r="Y11" i="6"/>
  <c r="V11" i="6"/>
  <c r="T11" i="6"/>
  <c r="AH11" i="6" s="1"/>
  <c r="AI11" i="6" s="1"/>
  <c r="AM10" i="6"/>
  <c r="AK10" i="6"/>
  <c r="AF10" i="6"/>
  <c r="AG10" i="6" s="1"/>
  <c r="Y10" i="6"/>
  <c r="V10" i="6"/>
  <c r="T10" i="6"/>
  <c r="AH10" i="6" s="1"/>
  <c r="AI10" i="6" s="1"/>
  <c r="A10" i="6"/>
  <c r="U21" i="6" s="1"/>
  <c r="AM9" i="6"/>
  <c r="AK9" i="6"/>
  <c r="AF9" i="6"/>
  <c r="AG9" i="6" s="1"/>
  <c r="Y9" i="6"/>
  <c r="V9" i="6"/>
  <c r="T9" i="6"/>
  <c r="AE9" i="6" s="1"/>
  <c r="AM8" i="6"/>
  <c r="AK8" i="6"/>
  <c r="AH8" i="6"/>
  <c r="AI8" i="6" s="1"/>
  <c r="AF8" i="6"/>
  <c r="AG8" i="6" s="1"/>
  <c r="Y8" i="6"/>
  <c r="V8" i="6"/>
  <c r="T8" i="6"/>
  <c r="AD8" i="6" s="1"/>
  <c r="AM7" i="6"/>
  <c r="AK7" i="6"/>
  <c r="AF7" i="6"/>
  <c r="AG7" i="6" s="1"/>
  <c r="Y7" i="6"/>
  <c r="V7" i="6"/>
  <c r="T7" i="6"/>
  <c r="AH7" i="6" s="1"/>
  <c r="AI7" i="6" s="1"/>
  <c r="AM6" i="6"/>
  <c r="AK6" i="6"/>
  <c r="AF6" i="6"/>
  <c r="AG6" i="6" s="1"/>
  <c r="Y6" i="6"/>
  <c r="V6" i="6"/>
  <c r="T6" i="6"/>
  <c r="AD6" i="6" s="1"/>
  <c r="A6" i="6"/>
  <c r="AM5" i="6"/>
  <c r="AK5" i="6"/>
  <c r="AF5" i="6"/>
  <c r="AG5" i="6" s="1"/>
  <c r="Y5" i="6"/>
  <c r="V5" i="6"/>
  <c r="T5" i="6"/>
  <c r="AD5" i="6" s="1"/>
  <c r="F1" i="6"/>
  <c r="AM52" i="5"/>
  <c r="AK52" i="5"/>
  <c r="AI52" i="5"/>
  <c r="AH52" i="5"/>
  <c r="AG52" i="5"/>
  <c r="AL52" i="5" s="1"/>
  <c r="AF52" i="5"/>
  <c r="AE52" i="5"/>
  <c r="AD52" i="5"/>
  <c r="Y52" i="5"/>
  <c r="V52" i="5"/>
  <c r="T52" i="5"/>
  <c r="AM51" i="5"/>
  <c r="AK51" i="5"/>
  <c r="AI51" i="5"/>
  <c r="AH51" i="5"/>
  <c r="AF51" i="5"/>
  <c r="AG51" i="5" s="1"/>
  <c r="AE51" i="5"/>
  <c r="AD51" i="5"/>
  <c r="Y51" i="5"/>
  <c r="V51" i="5"/>
  <c r="T51" i="5"/>
  <c r="AM50" i="5"/>
  <c r="AK50" i="5"/>
  <c r="AI50" i="5"/>
  <c r="AH50" i="5"/>
  <c r="AF50" i="5"/>
  <c r="AG50" i="5" s="1"/>
  <c r="AE50" i="5"/>
  <c r="AD50" i="5"/>
  <c r="Y50" i="5"/>
  <c r="V50" i="5"/>
  <c r="T50" i="5"/>
  <c r="AM49" i="5"/>
  <c r="AK49" i="5"/>
  <c r="AH49" i="5"/>
  <c r="AI49" i="5" s="1"/>
  <c r="AG49" i="5"/>
  <c r="AF49" i="5"/>
  <c r="AE49" i="5"/>
  <c r="AD49" i="5"/>
  <c r="Y49" i="5"/>
  <c r="V49" i="5"/>
  <c r="T49" i="5"/>
  <c r="AM48" i="5"/>
  <c r="AK48" i="5"/>
  <c r="AI48" i="5"/>
  <c r="AH48" i="5"/>
  <c r="AG48" i="5"/>
  <c r="AL48" i="5" s="1"/>
  <c r="AF48" i="5"/>
  <c r="AE48" i="5"/>
  <c r="AD48" i="5"/>
  <c r="Y48" i="5"/>
  <c r="V48" i="5"/>
  <c r="T48" i="5"/>
  <c r="AM47" i="5"/>
  <c r="AK47" i="5"/>
  <c r="AH47" i="5"/>
  <c r="AI47" i="5" s="1"/>
  <c r="AJ47" i="5" s="1"/>
  <c r="AG47" i="5"/>
  <c r="AF47" i="5"/>
  <c r="AE47" i="5"/>
  <c r="AD47" i="5"/>
  <c r="Y47" i="5"/>
  <c r="V47" i="5"/>
  <c r="T47" i="5"/>
  <c r="AM46" i="5"/>
  <c r="AK46" i="5"/>
  <c r="AI46" i="5"/>
  <c r="AL46" i="5" s="1"/>
  <c r="AH46" i="5"/>
  <c r="AG46" i="5"/>
  <c r="AF46" i="5"/>
  <c r="AE46" i="5"/>
  <c r="AD46" i="5"/>
  <c r="Y46" i="5"/>
  <c r="V46" i="5"/>
  <c r="T46" i="5"/>
  <c r="AM45" i="5"/>
  <c r="AK45" i="5"/>
  <c r="AI45" i="5"/>
  <c r="AH45" i="5"/>
  <c r="AF45" i="5"/>
  <c r="AG45" i="5" s="1"/>
  <c r="AE45" i="5"/>
  <c r="AD45" i="5"/>
  <c r="Y45" i="5"/>
  <c r="V45" i="5"/>
  <c r="T45" i="5"/>
  <c r="AM44" i="5"/>
  <c r="AK44" i="5"/>
  <c r="AI44" i="5"/>
  <c r="AH44" i="5"/>
  <c r="AG44" i="5"/>
  <c r="AL44" i="5" s="1"/>
  <c r="AF44" i="5"/>
  <c r="AE44" i="5"/>
  <c r="AD44" i="5"/>
  <c r="Y44" i="5"/>
  <c r="V44" i="5"/>
  <c r="T44" i="5"/>
  <c r="AM43" i="5"/>
  <c r="AK43" i="5"/>
  <c r="AH43" i="5"/>
  <c r="AI43" i="5" s="1"/>
  <c r="AF43" i="5"/>
  <c r="AG43" i="5" s="1"/>
  <c r="AE43" i="5"/>
  <c r="AD43" i="5"/>
  <c r="Y43" i="5"/>
  <c r="V43" i="5"/>
  <c r="T43" i="5"/>
  <c r="AM42" i="5"/>
  <c r="AK42" i="5"/>
  <c r="AI42" i="5"/>
  <c r="AH42" i="5"/>
  <c r="AG42" i="5"/>
  <c r="AL42" i="5" s="1"/>
  <c r="AF42" i="5"/>
  <c r="AE42" i="5"/>
  <c r="AD42" i="5"/>
  <c r="Y42" i="5"/>
  <c r="V42" i="5"/>
  <c r="T42" i="5"/>
  <c r="AM41" i="5"/>
  <c r="AK41" i="5"/>
  <c r="AH41" i="5"/>
  <c r="AI41" i="5" s="1"/>
  <c r="AJ41" i="5" s="1"/>
  <c r="AG41" i="5"/>
  <c r="AL41" i="5" s="1"/>
  <c r="AF41" i="5"/>
  <c r="AE41" i="5"/>
  <c r="AD41" i="5"/>
  <c r="Y41" i="5"/>
  <c r="V41" i="5"/>
  <c r="T41" i="5"/>
  <c r="AM40" i="5"/>
  <c r="AK40" i="5"/>
  <c r="AI40" i="5"/>
  <c r="AJ40" i="5" s="1"/>
  <c r="AH40" i="5"/>
  <c r="AG40" i="5"/>
  <c r="AL40" i="5" s="1"/>
  <c r="AF40" i="5"/>
  <c r="AE40" i="5"/>
  <c r="AD40" i="5"/>
  <c r="Y40" i="5"/>
  <c r="V40" i="5"/>
  <c r="T40" i="5"/>
  <c r="AM39" i="5"/>
  <c r="AK39" i="5"/>
  <c r="AH39" i="5"/>
  <c r="AI39" i="5" s="1"/>
  <c r="AG39" i="5"/>
  <c r="AL39" i="5" s="1"/>
  <c r="AF39" i="5"/>
  <c r="AE39" i="5"/>
  <c r="AD39" i="5"/>
  <c r="Y39" i="5"/>
  <c r="V39" i="5"/>
  <c r="T39" i="5"/>
  <c r="AM38" i="5"/>
  <c r="AK38" i="5"/>
  <c r="AH38" i="5"/>
  <c r="AI38" i="5" s="1"/>
  <c r="AF38" i="5"/>
  <c r="AG38" i="5" s="1"/>
  <c r="AE38" i="5"/>
  <c r="AD38" i="5"/>
  <c r="Y38" i="5"/>
  <c r="V38" i="5"/>
  <c r="T38" i="5"/>
  <c r="AM37" i="5"/>
  <c r="AK37" i="5"/>
  <c r="AI37" i="5"/>
  <c r="AH37" i="5"/>
  <c r="AG37" i="5"/>
  <c r="AL37" i="5" s="1"/>
  <c r="AF37" i="5"/>
  <c r="AE37" i="5"/>
  <c r="AD37" i="5"/>
  <c r="Y37" i="5"/>
  <c r="V37" i="5"/>
  <c r="T37" i="5"/>
  <c r="AM36" i="5"/>
  <c r="AK36" i="5"/>
  <c r="AH36" i="5"/>
  <c r="AI36" i="5" s="1"/>
  <c r="AJ36" i="5" s="1"/>
  <c r="AG36" i="5"/>
  <c r="AF36" i="5"/>
  <c r="AE36" i="5"/>
  <c r="AD36" i="5"/>
  <c r="Y36" i="5"/>
  <c r="V36" i="5"/>
  <c r="T36" i="5"/>
  <c r="AM35" i="5"/>
  <c r="AK35" i="5"/>
  <c r="AF35" i="5"/>
  <c r="AG35" i="5" s="1"/>
  <c r="Y35" i="5"/>
  <c r="V35" i="5"/>
  <c r="T35" i="5"/>
  <c r="AD35" i="5" s="1"/>
  <c r="AM34" i="5"/>
  <c r="AK34" i="5"/>
  <c r="AF34" i="5"/>
  <c r="AG34" i="5" s="1"/>
  <c r="Y34" i="5"/>
  <c r="V34" i="5"/>
  <c r="T34" i="5"/>
  <c r="AE34" i="5" s="1"/>
  <c r="AM33" i="5"/>
  <c r="AK33" i="5"/>
  <c r="AF33" i="5"/>
  <c r="AG33" i="5" s="1"/>
  <c r="Y33" i="5"/>
  <c r="V33" i="5"/>
  <c r="T33" i="5"/>
  <c r="AE33" i="5" s="1"/>
  <c r="AM32" i="5"/>
  <c r="AK32" i="5"/>
  <c r="AF32" i="5"/>
  <c r="AG32" i="5" s="1"/>
  <c r="Y32" i="5"/>
  <c r="V32" i="5"/>
  <c r="T32" i="5"/>
  <c r="AH32" i="5" s="1"/>
  <c r="AI32" i="5" s="1"/>
  <c r="AM31" i="5"/>
  <c r="AK31" i="5"/>
  <c r="AF31" i="5"/>
  <c r="AG31" i="5" s="1"/>
  <c r="AE31" i="5"/>
  <c r="Y31" i="5"/>
  <c r="V31" i="5"/>
  <c r="T31" i="5"/>
  <c r="AH31" i="5" s="1"/>
  <c r="AI31" i="5" s="1"/>
  <c r="AM30" i="5"/>
  <c r="AK30" i="5"/>
  <c r="AF30" i="5"/>
  <c r="AG30" i="5" s="1"/>
  <c r="AD30" i="5"/>
  <c r="Y30" i="5"/>
  <c r="W30" i="5"/>
  <c r="V30" i="5"/>
  <c r="T30" i="5"/>
  <c r="AH30" i="5" s="1"/>
  <c r="AI30" i="5" s="1"/>
  <c r="AM29" i="5"/>
  <c r="AK29" i="5"/>
  <c r="AF29" i="5"/>
  <c r="AG29" i="5" s="1"/>
  <c r="AE29" i="5"/>
  <c r="AD29" i="5"/>
  <c r="Y29" i="5"/>
  <c r="V29" i="5"/>
  <c r="T29" i="5"/>
  <c r="AH29" i="5" s="1"/>
  <c r="AI29" i="5" s="1"/>
  <c r="AM28" i="5"/>
  <c r="AK28" i="5"/>
  <c r="AF28" i="5"/>
  <c r="AG28" i="5" s="1"/>
  <c r="Y28" i="5"/>
  <c r="V28" i="5"/>
  <c r="T28" i="5"/>
  <c r="AE28" i="5" s="1"/>
  <c r="AM27" i="5"/>
  <c r="AK27" i="5"/>
  <c r="AF27" i="5"/>
  <c r="AG27" i="5" s="1"/>
  <c r="Y27" i="5"/>
  <c r="V27" i="5"/>
  <c r="T27" i="5"/>
  <c r="AH27" i="5" s="1"/>
  <c r="AI27" i="5" s="1"/>
  <c r="AM26" i="5"/>
  <c r="AK26" i="5"/>
  <c r="AF26" i="5"/>
  <c r="AG26" i="5" s="1"/>
  <c r="AD26" i="5"/>
  <c r="Y26" i="5"/>
  <c r="W26" i="5"/>
  <c r="V26" i="5"/>
  <c r="T26" i="5"/>
  <c r="AH26" i="5" s="1"/>
  <c r="AI26" i="5" s="1"/>
  <c r="AM25" i="5"/>
  <c r="AK25" i="5"/>
  <c r="AF25" i="5"/>
  <c r="AG25" i="5" s="1"/>
  <c r="Y25" i="5"/>
  <c r="V25" i="5"/>
  <c r="T25" i="5"/>
  <c r="AH25" i="5" s="1"/>
  <c r="AI25" i="5" s="1"/>
  <c r="AM24" i="5"/>
  <c r="AK24" i="5"/>
  <c r="AF24" i="5"/>
  <c r="AG24" i="5" s="1"/>
  <c r="AE24" i="5"/>
  <c r="Y24" i="5"/>
  <c r="V24" i="5"/>
  <c r="T24" i="5"/>
  <c r="AD24" i="5" s="1"/>
  <c r="AM23" i="5"/>
  <c r="AK23" i="5"/>
  <c r="AF23" i="5"/>
  <c r="AG23" i="5" s="1"/>
  <c r="Y23" i="5"/>
  <c r="V23" i="5"/>
  <c r="T23" i="5"/>
  <c r="AH23" i="5" s="1"/>
  <c r="AI23" i="5" s="1"/>
  <c r="AM22" i="5"/>
  <c r="AK22" i="5"/>
  <c r="AF22" i="5"/>
  <c r="AG22" i="5" s="1"/>
  <c r="Y22" i="5"/>
  <c r="W22" i="5"/>
  <c r="V22" i="5"/>
  <c r="T22" i="5"/>
  <c r="AH22" i="5" s="1"/>
  <c r="AI22" i="5" s="1"/>
  <c r="AM21" i="5"/>
  <c r="AK21" i="5"/>
  <c r="AF21" i="5"/>
  <c r="AG21" i="5" s="1"/>
  <c r="AE21" i="5"/>
  <c r="AD21" i="5"/>
  <c r="Y21" i="5"/>
  <c r="V21" i="5"/>
  <c r="T21" i="5"/>
  <c r="AH21" i="5" s="1"/>
  <c r="AI21" i="5" s="1"/>
  <c r="AM20" i="5"/>
  <c r="AK20" i="5"/>
  <c r="AF20" i="5"/>
  <c r="AG20" i="5" s="1"/>
  <c r="Y20" i="5"/>
  <c r="V20" i="5"/>
  <c r="T20" i="5"/>
  <c r="AH20" i="5" s="1"/>
  <c r="AI20" i="5" s="1"/>
  <c r="AM19" i="5"/>
  <c r="AK19" i="5"/>
  <c r="AF19" i="5"/>
  <c r="AG19" i="5" s="1"/>
  <c r="Y19" i="5"/>
  <c r="V19" i="5"/>
  <c r="T19" i="5"/>
  <c r="AH19" i="5" s="1"/>
  <c r="AI19" i="5" s="1"/>
  <c r="AM18" i="5"/>
  <c r="AK18" i="5"/>
  <c r="AF18" i="5"/>
  <c r="AG18" i="5" s="1"/>
  <c r="AE18" i="5"/>
  <c r="Y18" i="5"/>
  <c r="V18" i="5"/>
  <c r="T18" i="5"/>
  <c r="AD18" i="5" s="1"/>
  <c r="AM17" i="5"/>
  <c r="AK17" i="5"/>
  <c r="AF17" i="5"/>
  <c r="AG17" i="5" s="1"/>
  <c r="Y17" i="5"/>
  <c r="V17" i="5"/>
  <c r="T17" i="5"/>
  <c r="AH17" i="5" s="1"/>
  <c r="AI17" i="5" s="1"/>
  <c r="AM16" i="5"/>
  <c r="AK16" i="5"/>
  <c r="AF16" i="5"/>
  <c r="AG16" i="5" s="1"/>
  <c r="Y16" i="5"/>
  <c r="V16" i="5"/>
  <c r="T16" i="5"/>
  <c r="AH16" i="5" s="1"/>
  <c r="AI16" i="5" s="1"/>
  <c r="AM15" i="5"/>
  <c r="AK15" i="5"/>
  <c r="AF15" i="5"/>
  <c r="AG15" i="5" s="1"/>
  <c r="Y15" i="5"/>
  <c r="V15" i="5"/>
  <c r="T15" i="5"/>
  <c r="AD15" i="5" s="1"/>
  <c r="AM14" i="5"/>
  <c r="AK14" i="5"/>
  <c r="AF14" i="5"/>
  <c r="AG14" i="5" s="1"/>
  <c r="AD14" i="5"/>
  <c r="Y14" i="5"/>
  <c r="V14" i="5"/>
  <c r="T14" i="5"/>
  <c r="AE14" i="5" s="1"/>
  <c r="AM13" i="5"/>
  <c r="AK13" i="5"/>
  <c r="AF13" i="5"/>
  <c r="AG13" i="5" s="1"/>
  <c r="Y13" i="5"/>
  <c r="V13" i="5"/>
  <c r="T13" i="5"/>
  <c r="AH13" i="5" s="1"/>
  <c r="AI13" i="5" s="1"/>
  <c r="AM12" i="5"/>
  <c r="AK12" i="5"/>
  <c r="AF12" i="5"/>
  <c r="AG12" i="5" s="1"/>
  <c r="Y12" i="5"/>
  <c r="V12" i="5"/>
  <c r="T12" i="5"/>
  <c r="AH12" i="5" s="1"/>
  <c r="AI12" i="5" s="1"/>
  <c r="A12" i="5"/>
  <c r="AM11" i="5"/>
  <c r="AK11" i="5"/>
  <c r="AF11" i="5"/>
  <c r="AG11" i="5" s="1"/>
  <c r="AE11" i="5"/>
  <c r="Y11" i="5"/>
  <c r="V11" i="5"/>
  <c r="T11" i="5"/>
  <c r="AD11" i="5" s="1"/>
  <c r="AM10" i="5"/>
  <c r="AK10" i="5"/>
  <c r="AF10" i="5"/>
  <c r="AG10" i="5" s="1"/>
  <c r="Y10" i="5"/>
  <c r="V10" i="5"/>
  <c r="T10" i="5"/>
  <c r="AH10" i="5" s="1"/>
  <c r="AI10" i="5" s="1"/>
  <c r="A10" i="5"/>
  <c r="W46" i="5" s="1"/>
  <c r="AM9" i="5"/>
  <c r="AK9" i="5"/>
  <c r="AH9" i="5"/>
  <c r="AI9" i="5" s="1"/>
  <c r="AF9" i="5"/>
  <c r="AG9" i="5" s="1"/>
  <c r="AE9" i="5"/>
  <c r="Y9" i="5"/>
  <c r="W9" i="5"/>
  <c r="V9" i="5"/>
  <c r="T9" i="5"/>
  <c r="AD9" i="5" s="1"/>
  <c r="AM8" i="5"/>
  <c r="AK8" i="5"/>
  <c r="AF8" i="5"/>
  <c r="AG8" i="5" s="1"/>
  <c r="Y8" i="5"/>
  <c r="V8" i="5"/>
  <c r="T8" i="5"/>
  <c r="AH8" i="5" s="1"/>
  <c r="AI8" i="5" s="1"/>
  <c r="AM7" i="5"/>
  <c r="AK7" i="5"/>
  <c r="AH7" i="5"/>
  <c r="AI7" i="5" s="1"/>
  <c r="AF7" i="5"/>
  <c r="AG7" i="5" s="1"/>
  <c r="Y7" i="5"/>
  <c r="V7" i="5"/>
  <c r="U7" i="5"/>
  <c r="T7" i="5"/>
  <c r="AD7" i="5" s="1"/>
  <c r="AM6" i="5"/>
  <c r="AK6" i="5"/>
  <c r="AH6" i="5"/>
  <c r="AI6" i="5" s="1"/>
  <c r="AF6" i="5"/>
  <c r="AG6" i="5" s="1"/>
  <c r="Y6" i="5"/>
  <c r="W6" i="5"/>
  <c r="V6" i="5"/>
  <c r="T6" i="5"/>
  <c r="AD6" i="5" s="1"/>
  <c r="A6" i="5"/>
  <c r="AM5" i="5"/>
  <c r="AK5" i="5"/>
  <c r="AF5" i="5"/>
  <c r="AG5" i="5" s="1"/>
  <c r="AD5" i="5"/>
  <c r="Y5" i="5"/>
  <c r="V5" i="5"/>
  <c r="T5" i="5"/>
  <c r="AH5" i="5" s="1"/>
  <c r="AI5" i="5" s="1"/>
  <c r="F1" i="5"/>
  <c r="AM24" i="3"/>
  <c r="AK24" i="3"/>
  <c r="AH24" i="3"/>
  <c r="AI24" i="3" s="1"/>
  <c r="AG24" i="3"/>
  <c r="AL24" i="3" s="1"/>
  <c r="AF24" i="3"/>
  <c r="AE24" i="3"/>
  <c r="AD24" i="3"/>
  <c r="Y24" i="3"/>
  <c r="V24" i="3"/>
  <c r="T24" i="3"/>
  <c r="AM23" i="3"/>
  <c r="AK23" i="3"/>
  <c r="AH23" i="3"/>
  <c r="AI23" i="3" s="1"/>
  <c r="AF23" i="3"/>
  <c r="AG23" i="3" s="1"/>
  <c r="AE23" i="3"/>
  <c r="AD23" i="3"/>
  <c r="Y23" i="3"/>
  <c r="V23" i="3"/>
  <c r="T23" i="3"/>
  <c r="AM22" i="3"/>
  <c r="AK22" i="3"/>
  <c r="AI22" i="3"/>
  <c r="AH22" i="3"/>
  <c r="AG22" i="3"/>
  <c r="AL22" i="3" s="1"/>
  <c r="AF22" i="3"/>
  <c r="AE22" i="3"/>
  <c r="AD22" i="3"/>
  <c r="Y22" i="3"/>
  <c r="V22" i="3"/>
  <c r="T22" i="3"/>
  <c r="AM21" i="3"/>
  <c r="AK21" i="3"/>
  <c r="AI21" i="3"/>
  <c r="AH21" i="3"/>
  <c r="AF21" i="3"/>
  <c r="AG21" i="3" s="1"/>
  <c r="AE21" i="3"/>
  <c r="AD21" i="3"/>
  <c r="Y21" i="3"/>
  <c r="V21" i="3"/>
  <c r="T21" i="3"/>
  <c r="AM20" i="3"/>
  <c r="AK20" i="3"/>
  <c r="AH20" i="3"/>
  <c r="AI20" i="3" s="1"/>
  <c r="AF20" i="3"/>
  <c r="AG20" i="3" s="1"/>
  <c r="AE20" i="3"/>
  <c r="AD20" i="3"/>
  <c r="Y20" i="3"/>
  <c r="V20" i="3"/>
  <c r="T20" i="3"/>
  <c r="AM19" i="3"/>
  <c r="AK19" i="3"/>
  <c r="AH19" i="3"/>
  <c r="AI19" i="3" s="1"/>
  <c r="AG19" i="3"/>
  <c r="AF19" i="3"/>
  <c r="AE19" i="3"/>
  <c r="AD19" i="3"/>
  <c r="Y19" i="3"/>
  <c r="V19" i="3"/>
  <c r="T19" i="3"/>
  <c r="AM18" i="3"/>
  <c r="AK18" i="3"/>
  <c r="AI18" i="3"/>
  <c r="AH18" i="3"/>
  <c r="AF18" i="3"/>
  <c r="AG18" i="3" s="1"/>
  <c r="AE18" i="3"/>
  <c r="AD18" i="3"/>
  <c r="Y18" i="3"/>
  <c r="V18" i="3"/>
  <c r="T18" i="3"/>
  <c r="AM17" i="3"/>
  <c r="AK17" i="3"/>
  <c r="AI17" i="3"/>
  <c r="AH17" i="3"/>
  <c r="AF17" i="3"/>
  <c r="AG17" i="3" s="1"/>
  <c r="AE17" i="3"/>
  <c r="AD17" i="3"/>
  <c r="Y17" i="3"/>
  <c r="V17" i="3"/>
  <c r="T17" i="3"/>
  <c r="AM16" i="3"/>
  <c r="AK16" i="3"/>
  <c r="AH16" i="3"/>
  <c r="AI16" i="3" s="1"/>
  <c r="AF16" i="3"/>
  <c r="AG16" i="3" s="1"/>
  <c r="AE16" i="3"/>
  <c r="AD16" i="3"/>
  <c r="Y16" i="3"/>
  <c r="V16" i="3"/>
  <c r="T16" i="3"/>
  <c r="AM15" i="3"/>
  <c r="AK15" i="3"/>
  <c r="AH15" i="3"/>
  <c r="AI15" i="3" s="1"/>
  <c r="AG15" i="3"/>
  <c r="AF15" i="3"/>
  <c r="AE15" i="3"/>
  <c r="AD15" i="3"/>
  <c r="Y15" i="3"/>
  <c r="V15" i="3"/>
  <c r="T15" i="3"/>
  <c r="AM14" i="3"/>
  <c r="AK14" i="3"/>
  <c r="AF14" i="3"/>
  <c r="AG14" i="3" s="1"/>
  <c r="Y14" i="3"/>
  <c r="V14" i="3"/>
  <c r="T14" i="3"/>
  <c r="AH14" i="3" s="1"/>
  <c r="AI14" i="3" s="1"/>
  <c r="AM13" i="3"/>
  <c r="AK13" i="3"/>
  <c r="AF13" i="3"/>
  <c r="AG13" i="3" s="1"/>
  <c r="Y13" i="3"/>
  <c r="V13" i="3"/>
  <c r="T13" i="3"/>
  <c r="AH13" i="3" s="1"/>
  <c r="AI13" i="3" s="1"/>
  <c r="AM12" i="3"/>
  <c r="AK12" i="3"/>
  <c r="AF12" i="3"/>
  <c r="AG12" i="3" s="1"/>
  <c r="Y12" i="3"/>
  <c r="V12" i="3"/>
  <c r="T12" i="3"/>
  <c r="AE12" i="3" s="1"/>
  <c r="A12" i="3"/>
  <c r="AM11" i="3"/>
  <c r="AK11" i="3"/>
  <c r="AF11" i="3"/>
  <c r="AG11" i="3" s="1"/>
  <c r="Y11" i="3"/>
  <c r="V11" i="3"/>
  <c r="T11" i="3"/>
  <c r="AH11" i="3" s="1"/>
  <c r="AI11" i="3" s="1"/>
  <c r="AM10" i="3"/>
  <c r="AK10" i="3"/>
  <c r="AF10" i="3"/>
  <c r="AG10" i="3" s="1"/>
  <c r="AE10" i="3"/>
  <c r="Y10" i="3"/>
  <c r="V10" i="3"/>
  <c r="T10" i="3"/>
  <c r="AH10" i="3" s="1"/>
  <c r="AI10" i="3" s="1"/>
  <c r="A10" i="3"/>
  <c r="W20" i="3" s="1"/>
  <c r="AK9" i="3"/>
  <c r="AF9" i="3"/>
  <c r="AG9" i="3" s="1"/>
  <c r="Y9" i="3"/>
  <c r="V9" i="3"/>
  <c r="T9" i="3"/>
  <c r="AE9" i="3" s="1"/>
  <c r="AK8" i="3"/>
  <c r="AF8" i="3"/>
  <c r="AG8" i="3" s="1"/>
  <c r="AD8" i="3"/>
  <c r="Y8" i="3"/>
  <c r="V8" i="3"/>
  <c r="T8" i="3"/>
  <c r="AH8" i="3" s="1"/>
  <c r="AI8" i="3" s="1"/>
  <c r="AK7" i="3"/>
  <c r="AF7" i="3"/>
  <c r="AG7" i="3" s="1"/>
  <c r="Y7" i="3"/>
  <c r="V7" i="3"/>
  <c r="T7" i="3"/>
  <c r="AH7" i="3" s="1"/>
  <c r="AI7" i="3" s="1"/>
  <c r="AK6" i="3"/>
  <c r="AH6" i="3"/>
  <c r="AI6" i="3" s="1"/>
  <c r="AF6" i="3"/>
  <c r="AG6" i="3" s="1"/>
  <c r="Y6" i="3"/>
  <c r="V6" i="3"/>
  <c r="T6" i="3"/>
  <c r="AM6" i="3" s="1"/>
  <c r="A6" i="3"/>
  <c r="AM5" i="3"/>
  <c r="AK5" i="3"/>
  <c r="AF5" i="3"/>
  <c r="AG5" i="3" s="1"/>
  <c r="Y5" i="3"/>
  <c r="A14" i="3" s="1"/>
  <c r="K8" i="68" s="1"/>
  <c r="V5" i="3"/>
  <c r="T5" i="3"/>
  <c r="AH5" i="3" s="1"/>
  <c r="AI5" i="3" s="1"/>
  <c r="F1" i="3"/>
  <c r="AM233" i="65"/>
  <c r="AK233" i="65"/>
  <c r="AF233" i="65"/>
  <c r="AG233" i="65" s="1"/>
  <c r="Y233" i="65"/>
  <c r="V233" i="65"/>
  <c r="T233" i="65"/>
  <c r="AE233" i="65" s="1"/>
  <c r="AM232" i="65"/>
  <c r="AK232" i="65"/>
  <c r="AF232" i="65"/>
  <c r="AG232" i="65" s="1"/>
  <c r="Y232" i="65"/>
  <c r="V232" i="65"/>
  <c r="T232" i="65"/>
  <c r="AE232" i="65" s="1"/>
  <c r="AM231" i="65"/>
  <c r="AK231" i="65"/>
  <c r="AF231" i="65"/>
  <c r="AG231" i="65" s="1"/>
  <c r="Y231" i="65"/>
  <c r="V231" i="65"/>
  <c r="T231" i="65"/>
  <c r="AH231" i="65" s="1"/>
  <c r="AI231" i="65" s="1"/>
  <c r="AM230" i="65"/>
  <c r="AK230" i="65"/>
  <c r="AF230" i="65"/>
  <c r="AG230" i="65" s="1"/>
  <c r="Y230" i="65"/>
  <c r="V230" i="65"/>
  <c r="T230" i="65"/>
  <c r="AH230" i="65" s="1"/>
  <c r="AI230" i="65" s="1"/>
  <c r="AM229" i="65"/>
  <c r="AK229" i="65"/>
  <c r="AF229" i="65"/>
  <c r="AG229" i="65" s="1"/>
  <c r="Y229" i="65"/>
  <c r="V229" i="65"/>
  <c r="T229" i="65"/>
  <c r="AH229" i="65" s="1"/>
  <c r="AI229" i="65" s="1"/>
  <c r="AM228" i="65"/>
  <c r="AK228" i="65"/>
  <c r="AF228" i="65"/>
  <c r="AG228" i="65" s="1"/>
  <c r="Y228" i="65"/>
  <c r="V228" i="65"/>
  <c r="T228" i="65"/>
  <c r="AH228" i="65" s="1"/>
  <c r="AI228" i="65" s="1"/>
  <c r="AM227" i="65"/>
  <c r="AK227" i="65"/>
  <c r="AF227" i="65"/>
  <c r="AG227" i="65" s="1"/>
  <c r="AE227" i="65"/>
  <c r="AD227" i="65"/>
  <c r="Y227" i="65"/>
  <c r="V227" i="65"/>
  <c r="T227" i="65"/>
  <c r="AH227" i="65" s="1"/>
  <c r="AI227" i="65" s="1"/>
  <c r="AM226" i="65"/>
  <c r="AK226" i="65"/>
  <c r="AH226" i="65"/>
  <c r="AI226" i="65" s="1"/>
  <c r="AF226" i="65"/>
  <c r="AG226" i="65" s="1"/>
  <c r="Y226" i="65"/>
  <c r="V226" i="65"/>
  <c r="T226" i="65"/>
  <c r="AE226" i="65" s="1"/>
  <c r="AM225" i="65"/>
  <c r="AK225" i="65"/>
  <c r="AF225" i="65"/>
  <c r="AG225" i="65" s="1"/>
  <c r="Y225" i="65"/>
  <c r="V225" i="65"/>
  <c r="T225" i="65"/>
  <c r="AH225" i="65" s="1"/>
  <c r="AI225" i="65" s="1"/>
  <c r="AM224" i="65"/>
  <c r="AK224" i="65"/>
  <c r="AF224" i="65"/>
  <c r="AG224" i="65" s="1"/>
  <c r="AE224" i="65"/>
  <c r="Y224" i="65"/>
  <c r="V224" i="65"/>
  <c r="T224" i="65"/>
  <c r="AD224" i="65" s="1"/>
  <c r="AM223" i="65"/>
  <c r="AK223" i="65"/>
  <c r="AH223" i="65"/>
  <c r="AI223" i="65" s="1"/>
  <c r="AF223" i="65"/>
  <c r="AG223" i="65" s="1"/>
  <c r="AD223" i="65"/>
  <c r="Y223" i="65"/>
  <c r="V223" i="65"/>
  <c r="T223" i="65"/>
  <c r="AE223" i="65" s="1"/>
  <c r="AM222" i="65"/>
  <c r="AK222" i="65"/>
  <c r="AF222" i="65"/>
  <c r="AG222" i="65" s="1"/>
  <c r="Y222" i="65"/>
  <c r="V222" i="65"/>
  <c r="T222" i="65"/>
  <c r="AE222" i="65" s="1"/>
  <c r="AM221" i="65"/>
  <c r="AK221" i="65"/>
  <c r="AI221" i="65"/>
  <c r="AH221" i="65"/>
  <c r="AF221" i="65"/>
  <c r="AG221" i="65" s="1"/>
  <c r="AE221" i="65"/>
  <c r="AD221" i="65"/>
  <c r="Y221" i="65"/>
  <c r="V221" i="65"/>
  <c r="T221" i="65"/>
  <c r="AM220" i="65"/>
  <c r="AK220" i="65"/>
  <c r="AF220" i="65"/>
  <c r="AG220" i="65" s="1"/>
  <c r="Y220" i="65"/>
  <c r="V220" i="65"/>
  <c r="T220" i="65"/>
  <c r="AH220" i="65" s="1"/>
  <c r="AI220" i="65" s="1"/>
  <c r="AM219" i="65"/>
  <c r="AK219" i="65"/>
  <c r="AF219" i="65"/>
  <c r="AG219" i="65" s="1"/>
  <c r="AD219" i="65"/>
  <c r="Y219" i="65"/>
  <c r="V219" i="65"/>
  <c r="T219" i="65"/>
  <c r="AH219" i="65" s="1"/>
  <c r="AI219" i="65" s="1"/>
  <c r="AM218" i="65"/>
  <c r="AK218" i="65"/>
  <c r="AG218" i="65"/>
  <c r="AF218" i="65"/>
  <c r="Y218" i="65"/>
  <c r="V218" i="65"/>
  <c r="T218" i="65"/>
  <c r="AH218" i="65" s="1"/>
  <c r="AI218" i="65" s="1"/>
  <c r="AM217" i="65"/>
  <c r="AK217" i="65"/>
  <c r="AF217" i="65"/>
  <c r="AG217" i="65" s="1"/>
  <c r="Y217" i="65"/>
  <c r="V217" i="65"/>
  <c r="T217" i="65"/>
  <c r="AH217" i="65" s="1"/>
  <c r="AI217" i="65" s="1"/>
  <c r="AM216" i="65"/>
  <c r="AK216" i="65"/>
  <c r="AF216" i="65"/>
  <c r="AG216" i="65" s="1"/>
  <c r="AE216" i="65"/>
  <c r="AD216" i="65"/>
  <c r="Y216" i="65"/>
  <c r="V216" i="65"/>
  <c r="T216" i="65"/>
  <c r="AH216" i="65" s="1"/>
  <c r="AI216" i="65" s="1"/>
  <c r="AM215" i="65"/>
  <c r="AK215" i="65"/>
  <c r="AH215" i="65"/>
  <c r="AI215" i="65" s="1"/>
  <c r="AF215" i="65"/>
  <c r="AG215" i="65" s="1"/>
  <c r="Y215" i="65"/>
  <c r="V215" i="65"/>
  <c r="T215" i="65"/>
  <c r="AE215" i="65" s="1"/>
  <c r="AM214" i="65"/>
  <c r="AK214" i="65"/>
  <c r="AH214" i="65"/>
  <c r="AI214" i="65" s="1"/>
  <c r="AF214" i="65"/>
  <c r="AG214" i="65" s="1"/>
  <c r="AE214" i="65"/>
  <c r="AD214" i="65"/>
  <c r="Y214" i="65"/>
  <c r="V214" i="65"/>
  <c r="T214" i="65"/>
  <c r="AM213" i="65"/>
  <c r="AK213" i="65"/>
  <c r="AF213" i="65"/>
  <c r="AG213" i="65" s="1"/>
  <c r="Y213" i="65"/>
  <c r="V213" i="65"/>
  <c r="T213" i="65"/>
  <c r="AH213" i="65" s="1"/>
  <c r="AI213" i="65" s="1"/>
  <c r="AM212" i="65"/>
  <c r="AK212" i="65"/>
  <c r="AH212" i="65"/>
  <c r="AI212" i="65" s="1"/>
  <c r="AG212" i="65"/>
  <c r="AF212" i="65"/>
  <c r="AE212" i="65"/>
  <c r="Y212" i="65"/>
  <c r="V212" i="65"/>
  <c r="T212" i="65"/>
  <c r="AD212" i="65" s="1"/>
  <c r="AM211" i="65"/>
  <c r="AK211" i="65"/>
  <c r="AF211" i="65"/>
  <c r="AG211" i="65" s="1"/>
  <c r="Y211" i="65"/>
  <c r="V211" i="65"/>
  <c r="T211" i="65"/>
  <c r="AE211" i="65" s="1"/>
  <c r="AM210" i="65"/>
  <c r="AK210" i="65"/>
  <c r="AH210" i="65"/>
  <c r="AI210" i="65" s="1"/>
  <c r="AF210" i="65"/>
  <c r="AG210" i="65" s="1"/>
  <c r="Y210" i="65"/>
  <c r="V210" i="65"/>
  <c r="T210" i="65"/>
  <c r="AE210" i="65" s="1"/>
  <c r="AM209" i="65"/>
  <c r="AK209" i="65"/>
  <c r="AF209" i="65"/>
  <c r="AG209" i="65" s="1"/>
  <c r="Y209" i="65"/>
  <c r="V209" i="65"/>
  <c r="T209" i="65"/>
  <c r="AH209" i="65" s="1"/>
  <c r="AI209" i="65" s="1"/>
  <c r="AM208" i="65"/>
  <c r="AK208" i="65"/>
  <c r="AF208" i="65"/>
  <c r="AG208" i="65" s="1"/>
  <c r="Y208" i="65"/>
  <c r="V208" i="65"/>
  <c r="T208" i="65"/>
  <c r="AH208" i="65" s="1"/>
  <c r="AI208" i="65" s="1"/>
  <c r="AM207" i="65"/>
  <c r="AK207" i="65"/>
  <c r="AF207" i="65"/>
  <c r="AG207" i="65" s="1"/>
  <c r="AE207" i="65"/>
  <c r="Y207" i="65"/>
  <c r="V207" i="65"/>
  <c r="T207" i="65"/>
  <c r="AH207" i="65" s="1"/>
  <c r="AI207" i="65" s="1"/>
  <c r="AM206" i="65"/>
  <c r="AK206" i="65"/>
  <c r="AF206" i="65"/>
  <c r="AG206" i="65" s="1"/>
  <c r="AD206" i="65"/>
  <c r="Y206" i="65"/>
  <c r="V206" i="65"/>
  <c r="T206" i="65"/>
  <c r="AH206" i="65" s="1"/>
  <c r="AI206" i="65" s="1"/>
  <c r="AM205" i="65"/>
  <c r="AK205" i="65"/>
  <c r="AH205" i="65"/>
  <c r="AI205" i="65" s="1"/>
  <c r="AF205" i="65"/>
  <c r="AG205" i="65" s="1"/>
  <c r="Y205" i="65"/>
  <c r="V205" i="65"/>
  <c r="T205" i="65"/>
  <c r="AE205" i="65" s="1"/>
  <c r="AM204" i="65"/>
  <c r="AK204" i="65"/>
  <c r="AF204" i="65"/>
  <c r="AG204" i="65" s="1"/>
  <c r="AL204" i="65" s="1"/>
  <c r="AE204" i="65"/>
  <c r="AD204" i="65"/>
  <c r="Y204" i="65"/>
  <c r="V204" i="65"/>
  <c r="T204" i="65"/>
  <c r="AH204" i="65" s="1"/>
  <c r="AI204" i="65" s="1"/>
  <c r="AM203" i="65"/>
  <c r="AK203" i="65"/>
  <c r="AH203" i="65"/>
  <c r="AI203" i="65" s="1"/>
  <c r="AF203" i="65"/>
  <c r="AG203" i="65" s="1"/>
  <c r="AE203" i="65"/>
  <c r="AD203" i="65"/>
  <c r="Y203" i="65"/>
  <c r="V203" i="65"/>
  <c r="T203" i="65"/>
  <c r="AM202" i="65"/>
  <c r="AK202" i="65"/>
  <c r="AH202" i="65"/>
  <c r="AI202" i="65" s="1"/>
  <c r="AF202" i="65"/>
  <c r="AG202" i="65" s="1"/>
  <c r="AE202" i="65"/>
  <c r="AD202" i="65"/>
  <c r="Y202" i="65"/>
  <c r="V202" i="65"/>
  <c r="T202" i="65"/>
  <c r="AM201" i="65"/>
  <c r="AK201" i="65"/>
  <c r="AF201" i="65"/>
  <c r="AG201" i="65" s="1"/>
  <c r="Y201" i="65"/>
  <c r="V201" i="65"/>
  <c r="T201" i="65"/>
  <c r="AD201" i="65" s="1"/>
  <c r="AM200" i="65"/>
  <c r="AK200" i="65"/>
  <c r="AF200" i="65"/>
  <c r="AG200" i="65" s="1"/>
  <c r="Y200" i="65"/>
  <c r="V200" i="65"/>
  <c r="T200" i="65"/>
  <c r="AE200" i="65" s="1"/>
  <c r="AM199" i="65"/>
  <c r="AK199" i="65"/>
  <c r="AH199" i="65"/>
  <c r="AI199" i="65" s="1"/>
  <c r="AF199" i="65"/>
  <c r="AG199" i="65" s="1"/>
  <c r="AE199" i="65"/>
  <c r="Y199" i="65"/>
  <c r="V199" i="65"/>
  <c r="T199" i="65"/>
  <c r="AD199" i="65" s="1"/>
  <c r="AM198" i="65"/>
  <c r="AK198" i="65"/>
  <c r="AF198" i="65"/>
  <c r="AG198" i="65" s="1"/>
  <c r="Y198" i="65"/>
  <c r="V198" i="65"/>
  <c r="T198" i="65"/>
  <c r="AH198" i="65" s="1"/>
  <c r="AI198" i="65" s="1"/>
  <c r="AM197" i="65"/>
  <c r="AK197" i="65"/>
  <c r="AG197" i="65"/>
  <c r="AF197" i="65"/>
  <c r="Y197" i="65"/>
  <c r="V197" i="65"/>
  <c r="T197" i="65"/>
  <c r="AH197" i="65" s="1"/>
  <c r="AI197" i="65" s="1"/>
  <c r="AM196" i="65"/>
  <c r="AK196" i="65"/>
  <c r="AF196" i="65"/>
  <c r="AG196" i="65" s="1"/>
  <c r="Y196" i="65"/>
  <c r="V196" i="65"/>
  <c r="T196" i="65"/>
  <c r="AH196" i="65" s="1"/>
  <c r="AI196" i="65" s="1"/>
  <c r="AM195" i="65"/>
  <c r="AK195" i="65"/>
  <c r="AF195" i="65"/>
  <c r="AG195" i="65" s="1"/>
  <c r="AE195" i="65"/>
  <c r="Y195" i="65"/>
  <c r="V195" i="65"/>
  <c r="T195" i="65"/>
  <c r="AH195" i="65" s="1"/>
  <c r="AI195" i="65" s="1"/>
  <c r="AM194" i="65"/>
  <c r="AK194" i="65"/>
  <c r="AH194" i="65"/>
  <c r="AI194" i="65" s="1"/>
  <c r="AF194" i="65"/>
  <c r="AG194" i="65" s="1"/>
  <c r="Y194" i="65"/>
  <c r="V194" i="65"/>
  <c r="T194" i="65"/>
  <c r="AE194" i="65" s="1"/>
  <c r="AM193" i="65"/>
  <c r="AK193" i="65"/>
  <c r="AF193" i="65"/>
  <c r="AG193" i="65" s="1"/>
  <c r="AE193" i="65"/>
  <c r="AD193" i="65"/>
  <c r="Y193" i="65"/>
  <c r="V193" i="65"/>
  <c r="T193" i="65"/>
  <c r="AH193" i="65" s="1"/>
  <c r="AI193" i="65" s="1"/>
  <c r="AM192" i="65"/>
  <c r="AK192" i="65"/>
  <c r="AF192" i="65"/>
  <c r="AG192" i="65" s="1"/>
  <c r="Y192" i="65"/>
  <c r="V192" i="65"/>
  <c r="T192" i="65"/>
  <c r="AE192" i="65" s="1"/>
  <c r="AM191" i="65"/>
  <c r="AK191" i="65"/>
  <c r="AF191" i="65"/>
  <c r="AG191" i="65" s="1"/>
  <c r="AD191" i="65"/>
  <c r="Y191" i="65"/>
  <c r="V191" i="65"/>
  <c r="T191" i="65"/>
  <c r="AH191" i="65" s="1"/>
  <c r="AI191" i="65" s="1"/>
  <c r="AM190" i="65"/>
  <c r="AK190" i="65"/>
  <c r="AG190" i="65"/>
  <c r="AF190" i="65"/>
  <c r="Y190" i="65"/>
  <c r="V190" i="65"/>
  <c r="T190" i="65"/>
  <c r="AD190" i="65" s="1"/>
  <c r="AM189" i="65"/>
  <c r="AK189" i="65"/>
  <c r="AF189" i="65"/>
  <c r="AG189" i="65" s="1"/>
  <c r="Y189" i="65"/>
  <c r="V189" i="65"/>
  <c r="T189" i="65"/>
  <c r="AE189" i="65" s="1"/>
  <c r="AM188" i="65"/>
  <c r="AK188" i="65"/>
  <c r="AF188" i="65"/>
  <c r="AG188" i="65" s="1"/>
  <c r="Y188" i="65"/>
  <c r="V188" i="65"/>
  <c r="T188" i="65"/>
  <c r="AH188" i="65" s="1"/>
  <c r="AI188" i="65" s="1"/>
  <c r="AJ188" i="65" s="1"/>
  <c r="AM187" i="65"/>
  <c r="AK187" i="65"/>
  <c r="AF187" i="65"/>
  <c r="AG187" i="65" s="1"/>
  <c r="Y187" i="65"/>
  <c r="V187" i="65"/>
  <c r="T187" i="65"/>
  <c r="AH187" i="65" s="1"/>
  <c r="AI187" i="65" s="1"/>
  <c r="AM186" i="65"/>
  <c r="AK186" i="65"/>
  <c r="AF186" i="65"/>
  <c r="AG186" i="65" s="1"/>
  <c r="AE186" i="65"/>
  <c r="Y186" i="65"/>
  <c r="V186" i="65"/>
  <c r="T186" i="65"/>
  <c r="AH186" i="65" s="1"/>
  <c r="AI186" i="65" s="1"/>
  <c r="AM185" i="65"/>
  <c r="AK185" i="65"/>
  <c r="AF185" i="65"/>
  <c r="AG185" i="65" s="1"/>
  <c r="AD185" i="65"/>
  <c r="Y185" i="65"/>
  <c r="V185" i="65"/>
  <c r="T185" i="65"/>
  <c r="AH185" i="65" s="1"/>
  <c r="AI185" i="65" s="1"/>
  <c r="AM184" i="65"/>
  <c r="AK184" i="65"/>
  <c r="AF184" i="65"/>
  <c r="AG184" i="65" s="1"/>
  <c r="AE184" i="65"/>
  <c r="Y184" i="65"/>
  <c r="V184" i="65"/>
  <c r="T184" i="65"/>
  <c r="AH184" i="65" s="1"/>
  <c r="AI184" i="65" s="1"/>
  <c r="AM183" i="65"/>
  <c r="AK183" i="65"/>
  <c r="AH183" i="65"/>
  <c r="AI183" i="65" s="1"/>
  <c r="AF183" i="65"/>
  <c r="AG183" i="65" s="1"/>
  <c r="AD183" i="65"/>
  <c r="Y183" i="65"/>
  <c r="V183" i="65"/>
  <c r="T183" i="65"/>
  <c r="AE183" i="65" s="1"/>
  <c r="AM182" i="65"/>
  <c r="AK182" i="65"/>
  <c r="AF182" i="65"/>
  <c r="AG182" i="65" s="1"/>
  <c r="AL182" i="65" s="1"/>
  <c r="Y182" i="65"/>
  <c r="V182" i="65"/>
  <c r="T182" i="65"/>
  <c r="AH182" i="65" s="1"/>
  <c r="AI182" i="65" s="1"/>
  <c r="AM181" i="65"/>
  <c r="AK181" i="65"/>
  <c r="AH181" i="65"/>
  <c r="AI181" i="65" s="1"/>
  <c r="AF181" i="65"/>
  <c r="AG181" i="65" s="1"/>
  <c r="AE181" i="65"/>
  <c r="AD181" i="65"/>
  <c r="Y181" i="65"/>
  <c r="V181" i="65"/>
  <c r="T181" i="65"/>
  <c r="AM180" i="65"/>
  <c r="AK180" i="65"/>
  <c r="AH180" i="65"/>
  <c r="AI180" i="65" s="1"/>
  <c r="AF180" i="65"/>
  <c r="AG180" i="65" s="1"/>
  <c r="AE180" i="65"/>
  <c r="AD180" i="65"/>
  <c r="Y180" i="65"/>
  <c r="V180" i="65"/>
  <c r="T180" i="65"/>
  <c r="AM179" i="65"/>
  <c r="AK179" i="65"/>
  <c r="AF179" i="65"/>
  <c r="AG179" i="65" s="1"/>
  <c r="AE179" i="65"/>
  <c r="Y179" i="65"/>
  <c r="V179" i="65"/>
  <c r="T179" i="65"/>
  <c r="AD179" i="65" s="1"/>
  <c r="AM178" i="65"/>
  <c r="AK178" i="65"/>
  <c r="AF178" i="65"/>
  <c r="AG178" i="65" s="1"/>
  <c r="AD178" i="65"/>
  <c r="Y178" i="65"/>
  <c r="V178" i="65"/>
  <c r="T178" i="65"/>
  <c r="AE178" i="65" s="1"/>
  <c r="AM177" i="65"/>
  <c r="AK177" i="65"/>
  <c r="AF177" i="65"/>
  <c r="AG177" i="65" s="1"/>
  <c r="Y177" i="65"/>
  <c r="V177" i="65"/>
  <c r="T177" i="65"/>
  <c r="AH177" i="65" s="1"/>
  <c r="AI177" i="65" s="1"/>
  <c r="AM176" i="65"/>
  <c r="AK176" i="65"/>
  <c r="AF176" i="65"/>
  <c r="AG176" i="65" s="1"/>
  <c r="AD176" i="65"/>
  <c r="Y176" i="65"/>
  <c r="V176" i="65"/>
  <c r="T176" i="65"/>
  <c r="AH176" i="65" s="1"/>
  <c r="AI176" i="65" s="1"/>
  <c r="AM175" i="65"/>
  <c r="AK175" i="65"/>
  <c r="AF175" i="65"/>
  <c r="AG175" i="65" s="1"/>
  <c r="Y175" i="65"/>
  <c r="V175" i="65"/>
  <c r="T175" i="65"/>
  <c r="AH175" i="65" s="1"/>
  <c r="AI175" i="65" s="1"/>
  <c r="AM174" i="65"/>
  <c r="AK174" i="65"/>
  <c r="AF174" i="65"/>
  <c r="AG174" i="65" s="1"/>
  <c r="AD174" i="65"/>
  <c r="Y174" i="65"/>
  <c r="V174" i="65"/>
  <c r="T174" i="65"/>
  <c r="AH174" i="65" s="1"/>
  <c r="AI174" i="65" s="1"/>
  <c r="AM173" i="65"/>
  <c r="AK173" i="65"/>
  <c r="AF173" i="65"/>
  <c r="AG173" i="65" s="1"/>
  <c r="AE173" i="65"/>
  <c r="Y173" i="65"/>
  <c r="V173" i="65"/>
  <c r="T173" i="65"/>
  <c r="AH173" i="65" s="1"/>
  <c r="AI173" i="65" s="1"/>
  <c r="AM172" i="65"/>
  <c r="AK172" i="65"/>
  <c r="AH172" i="65"/>
  <c r="AI172" i="65" s="1"/>
  <c r="AF172" i="65"/>
  <c r="AG172" i="65" s="1"/>
  <c r="Y172" i="65"/>
  <c r="V172" i="65"/>
  <c r="T172" i="65"/>
  <c r="AE172" i="65" s="1"/>
  <c r="AM171" i="65"/>
  <c r="AK171" i="65"/>
  <c r="AF171" i="65"/>
  <c r="AG171" i="65" s="1"/>
  <c r="AE171" i="65"/>
  <c r="AD171" i="65"/>
  <c r="Y171" i="65"/>
  <c r="V171" i="65"/>
  <c r="T171" i="65"/>
  <c r="AH171" i="65" s="1"/>
  <c r="AI171" i="65" s="1"/>
  <c r="AM170" i="65"/>
  <c r="AK170" i="65"/>
  <c r="AF170" i="65"/>
  <c r="AG170" i="65" s="1"/>
  <c r="AE170" i="65"/>
  <c r="Y170" i="65"/>
  <c r="V170" i="65"/>
  <c r="T170" i="65"/>
  <c r="AH170" i="65" s="1"/>
  <c r="AI170" i="65" s="1"/>
  <c r="AM169" i="65"/>
  <c r="AK169" i="65"/>
  <c r="AH169" i="65"/>
  <c r="AI169" i="65" s="1"/>
  <c r="AF169" i="65"/>
  <c r="AG169" i="65" s="1"/>
  <c r="AE169" i="65"/>
  <c r="Y169" i="65"/>
  <c r="V169" i="65"/>
  <c r="T169" i="65"/>
  <c r="AD169" i="65" s="1"/>
  <c r="AM168" i="65"/>
  <c r="AK168" i="65"/>
  <c r="AF168" i="65"/>
  <c r="AG168" i="65" s="1"/>
  <c r="Y168" i="65"/>
  <c r="V168" i="65"/>
  <c r="T168" i="65"/>
  <c r="AE168" i="65" s="1"/>
  <c r="AM167" i="65"/>
  <c r="AK167" i="65"/>
  <c r="AF167" i="65"/>
  <c r="AG167" i="65" s="1"/>
  <c r="Y167" i="65"/>
  <c r="V167" i="65"/>
  <c r="T167" i="65"/>
  <c r="AE167" i="65" s="1"/>
  <c r="AM166" i="65"/>
  <c r="AK166" i="65"/>
  <c r="AF166" i="65"/>
  <c r="AG166" i="65" s="1"/>
  <c r="Y166" i="65"/>
  <c r="V166" i="65"/>
  <c r="T166" i="65"/>
  <c r="AH166" i="65" s="1"/>
  <c r="AI166" i="65" s="1"/>
  <c r="AM165" i="65"/>
  <c r="AK165" i="65"/>
  <c r="AF165" i="65"/>
  <c r="AG165" i="65" s="1"/>
  <c r="AD165" i="65"/>
  <c r="Y165" i="65"/>
  <c r="V165" i="65"/>
  <c r="T165" i="65"/>
  <c r="AH165" i="65" s="1"/>
  <c r="AI165" i="65" s="1"/>
  <c r="AM164" i="65"/>
  <c r="AK164" i="65"/>
  <c r="AF164" i="65"/>
  <c r="AG164" i="65" s="1"/>
  <c r="AE164" i="65"/>
  <c r="Y164" i="65"/>
  <c r="V164" i="65"/>
  <c r="T164" i="65"/>
  <c r="AH164" i="65" s="1"/>
  <c r="AI164" i="65" s="1"/>
  <c r="AM163" i="65"/>
  <c r="AK163" i="65"/>
  <c r="AF163" i="65"/>
  <c r="AG163" i="65" s="1"/>
  <c r="AD163" i="65"/>
  <c r="Y163" i="65"/>
  <c r="V163" i="65"/>
  <c r="T163" i="65"/>
  <c r="AH163" i="65" s="1"/>
  <c r="AI163" i="65" s="1"/>
  <c r="AM162" i="65"/>
  <c r="AK162" i="65"/>
  <c r="AG162" i="65"/>
  <c r="AF162" i="65"/>
  <c r="Y162" i="65"/>
  <c r="V162" i="65"/>
  <c r="T162" i="65"/>
  <c r="AH162" i="65" s="1"/>
  <c r="AI162" i="65" s="1"/>
  <c r="AM161" i="65"/>
  <c r="AK161" i="65"/>
  <c r="AF161" i="65"/>
  <c r="AG161" i="65" s="1"/>
  <c r="Y161" i="65"/>
  <c r="V161" i="65"/>
  <c r="T161" i="65"/>
  <c r="AE161" i="65" s="1"/>
  <c r="AM160" i="65"/>
  <c r="AK160" i="65"/>
  <c r="AF160" i="65"/>
  <c r="AG160" i="65" s="1"/>
  <c r="AD160" i="65"/>
  <c r="Y160" i="65"/>
  <c r="V160" i="65"/>
  <c r="T160" i="65"/>
  <c r="AE160" i="65" s="1"/>
  <c r="AM159" i="65"/>
  <c r="AK159" i="65"/>
  <c r="AF159" i="65"/>
  <c r="AG159" i="65" s="1"/>
  <c r="AE159" i="65"/>
  <c r="AD159" i="65"/>
  <c r="Y159" i="65"/>
  <c r="V159" i="65"/>
  <c r="T159" i="65"/>
  <c r="AH159" i="65" s="1"/>
  <c r="AI159" i="65" s="1"/>
  <c r="AM158" i="65"/>
  <c r="AK158" i="65"/>
  <c r="AF158" i="65"/>
  <c r="AG158" i="65" s="1"/>
  <c r="AE158" i="65"/>
  <c r="Y158" i="65"/>
  <c r="V158" i="65"/>
  <c r="T158" i="65"/>
  <c r="AD158" i="65" s="1"/>
  <c r="AM157" i="65"/>
  <c r="AK157" i="65"/>
  <c r="AF157" i="65"/>
  <c r="AG157" i="65" s="1"/>
  <c r="Y157" i="65"/>
  <c r="V157" i="65"/>
  <c r="T157" i="65"/>
  <c r="AE157" i="65" s="1"/>
  <c r="AM156" i="65"/>
  <c r="AK156" i="65"/>
  <c r="AH156" i="65"/>
  <c r="AI156" i="65" s="1"/>
  <c r="AF156" i="65"/>
  <c r="AG156" i="65" s="1"/>
  <c r="Y156" i="65"/>
  <c r="V156" i="65"/>
  <c r="T156" i="65"/>
  <c r="AE156" i="65" s="1"/>
  <c r="AM155" i="65"/>
  <c r="AK155" i="65"/>
  <c r="AF155" i="65"/>
  <c r="AG155" i="65" s="1"/>
  <c r="Y155" i="65"/>
  <c r="V155" i="65"/>
  <c r="T155" i="65"/>
  <c r="AH155" i="65" s="1"/>
  <c r="AI155" i="65" s="1"/>
  <c r="AM154" i="65"/>
  <c r="AK154" i="65"/>
  <c r="AF154" i="65"/>
  <c r="AG154" i="65" s="1"/>
  <c r="AD154" i="65"/>
  <c r="Y154" i="65"/>
  <c r="V154" i="65"/>
  <c r="T154" i="65"/>
  <c r="AH154" i="65" s="1"/>
  <c r="AI154" i="65" s="1"/>
  <c r="AM153" i="65"/>
  <c r="AK153" i="65"/>
  <c r="AF153" i="65"/>
  <c r="AG153" i="65" s="1"/>
  <c r="Y153" i="65"/>
  <c r="V153" i="65"/>
  <c r="T153" i="65"/>
  <c r="AH153" i="65" s="1"/>
  <c r="AI153" i="65" s="1"/>
  <c r="AM152" i="65"/>
  <c r="AK152" i="65"/>
  <c r="AF152" i="65"/>
  <c r="AG152" i="65" s="1"/>
  <c r="AD152" i="65"/>
  <c r="Y152" i="65"/>
  <c r="V152" i="65"/>
  <c r="T152" i="65"/>
  <c r="AH152" i="65" s="1"/>
  <c r="AI152" i="65" s="1"/>
  <c r="AM151" i="65"/>
  <c r="AK151" i="65"/>
  <c r="AF151" i="65"/>
  <c r="AG151" i="65" s="1"/>
  <c r="AE151" i="65"/>
  <c r="Y151" i="65"/>
  <c r="V151" i="65"/>
  <c r="T151" i="65"/>
  <c r="AH151" i="65" s="1"/>
  <c r="AI151" i="65" s="1"/>
  <c r="AM150" i="65"/>
  <c r="AK150" i="65"/>
  <c r="AF150" i="65"/>
  <c r="AG150" i="65" s="1"/>
  <c r="Y150" i="65"/>
  <c r="V150" i="65"/>
  <c r="T150" i="65"/>
  <c r="AE150" i="65" s="1"/>
  <c r="AM149" i="65"/>
  <c r="AK149" i="65"/>
  <c r="AF149" i="65"/>
  <c r="AG149" i="65" s="1"/>
  <c r="AE149" i="65"/>
  <c r="AD149" i="65"/>
  <c r="Y149" i="65"/>
  <c r="V149" i="65"/>
  <c r="T149" i="65"/>
  <c r="AH149" i="65" s="1"/>
  <c r="AI149" i="65" s="1"/>
  <c r="AM148" i="65"/>
  <c r="AK148" i="65"/>
  <c r="AG148" i="65"/>
  <c r="AF148" i="65"/>
  <c r="AE148" i="65"/>
  <c r="AD148" i="65"/>
  <c r="Y148" i="65"/>
  <c r="V148" i="65"/>
  <c r="T148" i="65"/>
  <c r="AH148" i="65" s="1"/>
  <c r="AI148" i="65" s="1"/>
  <c r="AM147" i="65"/>
  <c r="AK147" i="65"/>
  <c r="AF147" i="65"/>
  <c r="AG147" i="65" s="1"/>
  <c r="AE147" i="65"/>
  <c r="AD147" i="65"/>
  <c r="Y147" i="65"/>
  <c r="V147" i="65"/>
  <c r="T147" i="65"/>
  <c r="AH147" i="65" s="1"/>
  <c r="AI147" i="65" s="1"/>
  <c r="AM146" i="65"/>
  <c r="AK146" i="65"/>
  <c r="AF146" i="65"/>
  <c r="AG146" i="65" s="1"/>
  <c r="Y146" i="65"/>
  <c r="V146" i="65"/>
  <c r="T146" i="65"/>
  <c r="AE146" i="65" s="1"/>
  <c r="AM145" i="65"/>
  <c r="AK145" i="65"/>
  <c r="AH145" i="65"/>
  <c r="AI145" i="65" s="1"/>
  <c r="AF145" i="65"/>
  <c r="AG145" i="65" s="1"/>
  <c r="Y145" i="65"/>
  <c r="V145" i="65"/>
  <c r="T145" i="65"/>
  <c r="AE145" i="65" s="1"/>
  <c r="AM144" i="65"/>
  <c r="AK144" i="65"/>
  <c r="AF144" i="65"/>
  <c r="AG144" i="65" s="1"/>
  <c r="AL144" i="65" s="1"/>
  <c r="Y144" i="65"/>
  <c r="V144" i="65"/>
  <c r="T144" i="65"/>
  <c r="AH144" i="65" s="1"/>
  <c r="AI144" i="65" s="1"/>
  <c r="AM143" i="65"/>
  <c r="AK143" i="65"/>
  <c r="AH143" i="65"/>
  <c r="AI143" i="65" s="1"/>
  <c r="AF143" i="65"/>
  <c r="AG143" i="65" s="1"/>
  <c r="Y143" i="65"/>
  <c r="V143" i="65"/>
  <c r="T143" i="65"/>
  <c r="AE143" i="65" s="1"/>
  <c r="AM142" i="65"/>
  <c r="AK142" i="65"/>
  <c r="AF142" i="65"/>
  <c r="AG142" i="65" s="1"/>
  <c r="AE142" i="65"/>
  <c r="Y142" i="65"/>
  <c r="V142" i="65"/>
  <c r="T142" i="65"/>
  <c r="AH142" i="65" s="1"/>
  <c r="AI142" i="65" s="1"/>
  <c r="AM141" i="65"/>
  <c r="AK141" i="65"/>
  <c r="AF141" i="65"/>
  <c r="AG141" i="65" s="1"/>
  <c r="Y141" i="65"/>
  <c r="V141" i="65"/>
  <c r="T141" i="65"/>
  <c r="AH141" i="65" s="1"/>
  <c r="AI141" i="65" s="1"/>
  <c r="AM140" i="65"/>
  <c r="AK140" i="65"/>
  <c r="AF140" i="65"/>
  <c r="AG140" i="65" s="1"/>
  <c r="AE140" i="65"/>
  <c r="Y140" i="65"/>
  <c r="V140" i="65"/>
  <c r="T140" i="65"/>
  <c r="AH140" i="65" s="1"/>
  <c r="AI140" i="65" s="1"/>
  <c r="AM139" i="65"/>
  <c r="AK139" i="65"/>
  <c r="AH139" i="65"/>
  <c r="AI139" i="65" s="1"/>
  <c r="AF139" i="65"/>
  <c r="AG139" i="65" s="1"/>
  <c r="Y139" i="65"/>
  <c r="V139" i="65"/>
  <c r="T139" i="65"/>
  <c r="AE139" i="65" s="1"/>
  <c r="AM138" i="65"/>
  <c r="AK138" i="65"/>
  <c r="AF138" i="65"/>
  <c r="AG138" i="65" s="1"/>
  <c r="AE138" i="65"/>
  <c r="AD138" i="65"/>
  <c r="Y138" i="65"/>
  <c r="V138" i="65"/>
  <c r="T138" i="65"/>
  <c r="AH138" i="65" s="1"/>
  <c r="AI138" i="65" s="1"/>
  <c r="AM137" i="65"/>
  <c r="AK137" i="65"/>
  <c r="AF137" i="65"/>
  <c r="AG137" i="65" s="1"/>
  <c r="Y137" i="65"/>
  <c r="V137" i="65"/>
  <c r="T137" i="65"/>
  <c r="AH137" i="65" s="1"/>
  <c r="AI137" i="65" s="1"/>
  <c r="AM136" i="65"/>
  <c r="AK136" i="65"/>
  <c r="AF136" i="65"/>
  <c r="AG136" i="65" s="1"/>
  <c r="AD136" i="65"/>
  <c r="Y136" i="65"/>
  <c r="V136" i="65"/>
  <c r="T136" i="65"/>
  <c r="AH136" i="65" s="1"/>
  <c r="AI136" i="65" s="1"/>
  <c r="AM135" i="65"/>
  <c r="AK135" i="65"/>
  <c r="AF135" i="65"/>
  <c r="AG135" i="65" s="1"/>
  <c r="Y135" i="65"/>
  <c r="V135" i="65"/>
  <c r="T135" i="65"/>
  <c r="AE135" i="65" s="1"/>
  <c r="AM134" i="65"/>
  <c r="AK134" i="65"/>
  <c r="AH134" i="65"/>
  <c r="AI134" i="65" s="1"/>
  <c r="AF134" i="65"/>
  <c r="AG134" i="65" s="1"/>
  <c r="Y134" i="65"/>
  <c r="V134" i="65"/>
  <c r="T134" i="65"/>
  <c r="AE134" i="65" s="1"/>
  <c r="AM133" i="65"/>
  <c r="AK133" i="65"/>
  <c r="AF133" i="65"/>
  <c r="AG133" i="65" s="1"/>
  <c r="Y133" i="65"/>
  <c r="V133" i="65"/>
  <c r="T133" i="65"/>
  <c r="AH133" i="65" s="1"/>
  <c r="AI133" i="65" s="1"/>
  <c r="AM132" i="65"/>
  <c r="AK132" i="65"/>
  <c r="AF132" i="65"/>
  <c r="AG132" i="65" s="1"/>
  <c r="AD132" i="65"/>
  <c r="Y132" i="65"/>
  <c r="V132" i="65"/>
  <c r="T132" i="65"/>
  <c r="AE132" i="65" s="1"/>
  <c r="AM131" i="65"/>
  <c r="AK131" i="65"/>
  <c r="AF131" i="65"/>
  <c r="AG131" i="65" s="1"/>
  <c r="Y131" i="65"/>
  <c r="V131" i="65"/>
  <c r="T131" i="65"/>
  <c r="AH131" i="65" s="1"/>
  <c r="AI131" i="65" s="1"/>
  <c r="AM130" i="65"/>
  <c r="AK130" i="65"/>
  <c r="AF130" i="65"/>
  <c r="AG130" i="65" s="1"/>
  <c r="Y130" i="65"/>
  <c r="V130" i="65"/>
  <c r="T130" i="65"/>
  <c r="AH130" i="65" s="1"/>
  <c r="AI130" i="65" s="1"/>
  <c r="AM129" i="65"/>
  <c r="AK129" i="65"/>
  <c r="AF129" i="65"/>
  <c r="AG129" i="65" s="1"/>
  <c r="Y129" i="65"/>
  <c r="V129" i="65"/>
  <c r="T129" i="65"/>
  <c r="AE129" i="65" s="1"/>
  <c r="AM128" i="65"/>
  <c r="AK128" i="65"/>
  <c r="AF128" i="65"/>
  <c r="AG128" i="65" s="1"/>
  <c r="AE128" i="65"/>
  <c r="AD128" i="65"/>
  <c r="Y128" i="65"/>
  <c r="V128" i="65"/>
  <c r="T128" i="65"/>
  <c r="AH128" i="65" s="1"/>
  <c r="AI128" i="65" s="1"/>
  <c r="AM127" i="65"/>
  <c r="AK127" i="65"/>
  <c r="AH127" i="65"/>
  <c r="AI127" i="65" s="1"/>
  <c r="AF127" i="65"/>
  <c r="AG127" i="65" s="1"/>
  <c r="AE127" i="65"/>
  <c r="Y127" i="65"/>
  <c r="V127" i="65"/>
  <c r="T127" i="65"/>
  <c r="AD127" i="65" s="1"/>
  <c r="AM126" i="65"/>
  <c r="AK126" i="65"/>
  <c r="AF126" i="65"/>
  <c r="AG126" i="65" s="1"/>
  <c r="AE126" i="65"/>
  <c r="AD126" i="65"/>
  <c r="Y126" i="65"/>
  <c r="V126" i="65"/>
  <c r="T126" i="65"/>
  <c r="AH126" i="65" s="1"/>
  <c r="AI126" i="65" s="1"/>
  <c r="AM125" i="65"/>
  <c r="AK125" i="65"/>
  <c r="AF125" i="65"/>
  <c r="AG125" i="65" s="1"/>
  <c r="Y125" i="65"/>
  <c r="V125" i="65"/>
  <c r="T125" i="65"/>
  <c r="AH125" i="65" s="1"/>
  <c r="AI125" i="65" s="1"/>
  <c r="AM124" i="65"/>
  <c r="AK124" i="65"/>
  <c r="AF124" i="65"/>
  <c r="AG124" i="65" s="1"/>
  <c r="Y124" i="65"/>
  <c r="V124" i="65"/>
  <c r="T124" i="65"/>
  <c r="AE124" i="65" s="1"/>
  <c r="AM123" i="65"/>
  <c r="AK123" i="65"/>
  <c r="AF123" i="65"/>
  <c r="AG123" i="65" s="1"/>
  <c r="Y123" i="65"/>
  <c r="V123" i="65"/>
  <c r="T123" i="65"/>
  <c r="AE123" i="65" s="1"/>
  <c r="AM122" i="65"/>
  <c r="AK122" i="65"/>
  <c r="AG122" i="65"/>
  <c r="AF122" i="65"/>
  <c r="Y122" i="65"/>
  <c r="V122" i="65"/>
  <c r="T122" i="65"/>
  <c r="AH122" i="65" s="1"/>
  <c r="AI122" i="65" s="1"/>
  <c r="AM121" i="65"/>
  <c r="AK121" i="65"/>
  <c r="AH121" i="65"/>
  <c r="AI121" i="65" s="1"/>
  <c r="AF121" i="65"/>
  <c r="AG121" i="65" s="1"/>
  <c r="AD121" i="65"/>
  <c r="Y121" i="65"/>
  <c r="V121" i="65"/>
  <c r="T121" i="65"/>
  <c r="AE121" i="65" s="1"/>
  <c r="AM120" i="65"/>
  <c r="AK120" i="65"/>
  <c r="AF120" i="65"/>
  <c r="AG120" i="65" s="1"/>
  <c r="Y120" i="65"/>
  <c r="V120" i="65"/>
  <c r="T120" i="65"/>
  <c r="AH120" i="65" s="1"/>
  <c r="AI120" i="65" s="1"/>
  <c r="AM119" i="65"/>
  <c r="AK119" i="65"/>
  <c r="AF119" i="65"/>
  <c r="AG119" i="65" s="1"/>
  <c r="Y119" i="65"/>
  <c r="V119" i="65"/>
  <c r="T119" i="65"/>
  <c r="AH119" i="65" s="1"/>
  <c r="AI119" i="65" s="1"/>
  <c r="AM118" i="65"/>
  <c r="AK118" i="65"/>
  <c r="AF118" i="65"/>
  <c r="AG118" i="65" s="1"/>
  <c r="AE118" i="65"/>
  <c r="Y118" i="65"/>
  <c r="V118" i="65"/>
  <c r="T118" i="65"/>
  <c r="AH118" i="65" s="1"/>
  <c r="AI118" i="65" s="1"/>
  <c r="AM117" i="65"/>
  <c r="AK117" i="65"/>
  <c r="AH117" i="65"/>
  <c r="AI117" i="65" s="1"/>
  <c r="AF117" i="65"/>
  <c r="AG117" i="65" s="1"/>
  <c r="Y117" i="65"/>
  <c r="V117" i="65"/>
  <c r="T117" i="65"/>
  <c r="AE117" i="65" s="1"/>
  <c r="AM116" i="65"/>
  <c r="AK116" i="65"/>
  <c r="AF116" i="65"/>
  <c r="AG116" i="65" s="1"/>
  <c r="AD116" i="65"/>
  <c r="Y116" i="65"/>
  <c r="V116" i="65"/>
  <c r="T116" i="65"/>
  <c r="AH116" i="65" s="1"/>
  <c r="AI116" i="65" s="1"/>
  <c r="AM115" i="65"/>
  <c r="AK115" i="65"/>
  <c r="AF115" i="65"/>
  <c r="AG115" i="65" s="1"/>
  <c r="AE115" i="65"/>
  <c r="Y115" i="65"/>
  <c r="V115" i="65"/>
  <c r="T115" i="65"/>
  <c r="AH115" i="65" s="1"/>
  <c r="AI115" i="65" s="1"/>
  <c r="AM114" i="65"/>
  <c r="AK114" i="65"/>
  <c r="AF114" i="65"/>
  <c r="AG114" i="65" s="1"/>
  <c r="AE114" i="65"/>
  <c r="AD114" i="65"/>
  <c r="Y114" i="65"/>
  <c r="V114" i="65"/>
  <c r="T114" i="65"/>
  <c r="AH114" i="65" s="1"/>
  <c r="AI114" i="65" s="1"/>
  <c r="AM113" i="65"/>
  <c r="AK113" i="65"/>
  <c r="AH113" i="65"/>
  <c r="AI113" i="65" s="1"/>
  <c r="AF113" i="65"/>
  <c r="AG113" i="65" s="1"/>
  <c r="Y113" i="65"/>
  <c r="V113" i="65"/>
  <c r="T113" i="65"/>
  <c r="AE113" i="65" s="1"/>
  <c r="AM112" i="65"/>
  <c r="AK112" i="65"/>
  <c r="AF112" i="65"/>
  <c r="AG112" i="65" s="1"/>
  <c r="Y112" i="65"/>
  <c r="V112" i="65"/>
  <c r="T112" i="65"/>
  <c r="AE112" i="65" s="1"/>
  <c r="AM111" i="65"/>
  <c r="AK111" i="65"/>
  <c r="AF111" i="65"/>
  <c r="AG111" i="65" s="1"/>
  <c r="Y111" i="65"/>
  <c r="V111" i="65"/>
  <c r="T111" i="65"/>
  <c r="AE111" i="65" s="1"/>
  <c r="AM110" i="65"/>
  <c r="AK110" i="65"/>
  <c r="AF110" i="65"/>
  <c r="AG110" i="65" s="1"/>
  <c r="Y110" i="65"/>
  <c r="V110" i="65"/>
  <c r="T110" i="65"/>
  <c r="AH110" i="65" s="1"/>
  <c r="AI110" i="65" s="1"/>
  <c r="AM109" i="65"/>
  <c r="AK109" i="65"/>
  <c r="AH109" i="65"/>
  <c r="AI109" i="65" s="1"/>
  <c r="AF109" i="65"/>
  <c r="AG109" i="65" s="1"/>
  <c r="AD109" i="65"/>
  <c r="Y109" i="65"/>
  <c r="V109" i="65"/>
  <c r="T109" i="65"/>
  <c r="AE109" i="65" s="1"/>
  <c r="AM108" i="65"/>
  <c r="AK108" i="65"/>
  <c r="AF108" i="65"/>
  <c r="AG108" i="65" s="1"/>
  <c r="Y108" i="65"/>
  <c r="V108" i="65"/>
  <c r="T108" i="65"/>
  <c r="AH108" i="65" s="1"/>
  <c r="AI108" i="65" s="1"/>
  <c r="AM107" i="65"/>
  <c r="AK107" i="65"/>
  <c r="AF107" i="65"/>
  <c r="AG107" i="65" s="1"/>
  <c r="Y107" i="65"/>
  <c r="V107" i="65"/>
  <c r="T107" i="65"/>
  <c r="AH107" i="65" s="1"/>
  <c r="AI107" i="65" s="1"/>
  <c r="AM106" i="65"/>
  <c r="AK106" i="65"/>
  <c r="AG106" i="65"/>
  <c r="AF106" i="65"/>
  <c r="Y106" i="65"/>
  <c r="V106" i="65"/>
  <c r="T106" i="65"/>
  <c r="AH106" i="65" s="1"/>
  <c r="AI106" i="65" s="1"/>
  <c r="AM105" i="65"/>
  <c r="AK105" i="65"/>
  <c r="AF105" i="65"/>
  <c r="AG105" i="65" s="1"/>
  <c r="AD105" i="65"/>
  <c r="Y105" i="65"/>
  <c r="V105" i="65"/>
  <c r="T105" i="65"/>
  <c r="AE105" i="65" s="1"/>
  <c r="AM104" i="65"/>
  <c r="AK104" i="65"/>
  <c r="AF104" i="65"/>
  <c r="AG104" i="65" s="1"/>
  <c r="AD104" i="65"/>
  <c r="Y104" i="65"/>
  <c r="V104" i="65"/>
  <c r="T104" i="65"/>
  <c r="AH104" i="65" s="1"/>
  <c r="AI104" i="65" s="1"/>
  <c r="AM103" i="65"/>
  <c r="AK103" i="65"/>
  <c r="AF103" i="65"/>
  <c r="AG103" i="65" s="1"/>
  <c r="AD103" i="65"/>
  <c r="Y103" i="65"/>
  <c r="V103" i="65"/>
  <c r="T103" i="65"/>
  <c r="AH103" i="65" s="1"/>
  <c r="AI103" i="65" s="1"/>
  <c r="AM102" i="65"/>
  <c r="AK102" i="65"/>
  <c r="AF102" i="65"/>
  <c r="AG102" i="65" s="1"/>
  <c r="Y102" i="65"/>
  <c r="V102" i="65"/>
  <c r="T102" i="65"/>
  <c r="AH102" i="65" s="1"/>
  <c r="AI102" i="65" s="1"/>
  <c r="AM101" i="65"/>
  <c r="AK101" i="65"/>
  <c r="AH101" i="65"/>
  <c r="AI101" i="65" s="1"/>
  <c r="AF101" i="65"/>
  <c r="AG101" i="65" s="1"/>
  <c r="AE101" i="65"/>
  <c r="AD101" i="65"/>
  <c r="Y101" i="65"/>
  <c r="V101" i="65"/>
  <c r="T101" i="65"/>
  <c r="AM100" i="65"/>
  <c r="AK100" i="65"/>
  <c r="AH100" i="65"/>
  <c r="AI100" i="65" s="1"/>
  <c r="AF100" i="65"/>
  <c r="AG100" i="65" s="1"/>
  <c r="Y100" i="65"/>
  <c r="V100" i="65"/>
  <c r="T100" i="65"/>
  <c r="AE100" i="65" s="1"/>
  <c r="AM99" i="65"/>
  <c r="AK99" i="65"/>
  <c r="AF99" i="65"/>
  <c r="AG99" i="65" s="1"/>
  <c r="Y99" i="65"/>
  <c r="V99" i="65"/>
  <c r="T99" i="65"/>
  <c r="AH99" i="65" s="1"/>
  <c r="AI99" i="65" s="1"/>
  <c r="AM98" i="65"/>
  <c r="AK98" i="65"/>
  <c r="AF98" i="65"/>
  <c r="AG98" i="65" s="1"/>
  <c r="AD98" i="65"/>
  <c r="Y98" i="65"/>
  <c r="V98" i="65"/>
  <c r="T98" i="65"/>
  <c r="AE98" i="65" s="1"/>
  <c r="AM97" i="65"/>
  <c r="AK97" i="65"/>
  <c r="AF97" i="65"/>
  <c r="AG97" i="65" s="1"/>
  <c r="Y97" i="65"/>
  <c r="V97" i="65"/>
  <c r="T97" i="65"/>
  <c r="AH97" i="65" s="1"/>
  <c r="AI97" i="65" s="1"/>
  <c r="AM96" i="65"/>
  <c r="AK96" i="65"/>
  <c r="AF96" i="65"/>
  <c r="AG96" i="65" s="1"/>
  <c r="AD96" i="65"/>
  <c r="Y96" i="65"/>
  <c r="V96" i="65"/>
  <c r="T96" i="65"/>
  <c r="AH96" i="65" s="1"/>
  <c r="AI96" i="65" s="1"/>
  <c r="AM95" i="65"/>
  <c r="AK95" i="65"/>
  <c r="AF95" i="65"/>
  <c r="AG95" i="65" s="1"/>
  <c r="AE95" i="65"/>
  <c r="Y95" i="65"/>
  <c r="V95" i="65"/>
  <c r="T95" i="65"/>
  <c r="AH95" i="65" s="1"/>
  <c r="AI95" i="65" s="1"/>
  <c r="AM94" i="65"/>
  <c r="AK94" i="65"/>
  <c r="AF94" i="65"/>
  <c r="AG94" i="65" s="1"/>
  <c r="Y94" i="65"/>
  <c r="V94" i="65"/>
  <c r="T94" i="65"/>
  <c r="AH94" i="65" s="1"/>
  <c r="AI94" i="65" s="1"/>
  <c r="AM93" i="65"/>
  <c r="AK93" i="65"/>
  <c r="AH93" i="65"/>
  <c r="AI93" i="65" s="1"/>
  <c r="AF93" i="65"/>
  <c r="AG93" i="65" s="1"/>
  <c r="AE93" i="65"/>
  <c r="Y93" i="65"/>
  <c r="V93" i="65"/>
  <c r="T93" i="65"/>
  <c r="AD93" i="65" s="1"/>
  <c r="AM92" i="65"/>
  <c r="AK92" i="65"/>
  <c r="AF92" i="65"/>
  <c r="AG92" i="65" s="1"/>
  <c r="AE92" i="65"/>
  <c r="AD92" i="65"/>
  <c r="Y92" i="65"/>
  <c r="V92" i="65"/>
  <c r="T92" i="65"/>
  <c r="AH92" i="65" s="1"/>
  <c r="AI92" i="65" s="1"/>
  <c r="AM91" i="65"/>
  <c r="AK91" i="65"/>
  <c r="AF91" i="65"/>
  <c r="AG91" i="65" s="1"/>
  <c r="AE91" i="65"/>
  <c r="AD91" i="65"/>
  <c r="Y91" i="65"/>
  <c r="V91" i="65"/>
  <c r="T91" i="65"/>
  <c r="AH91" i="65" s="1"/>
  <c r="AI91" i="65" s="1"/>
  <c r="AM90" i="65"/>
  <c r="AK90" i="65"/>
  <c r="AF90" i="65"/>
  <c r="AG90" i="65" s="1"/>
  <c r="Y90" i="65"/>
  <c r="V90" i="65"/>
  <c r="T90" i="65"/>
  <c r="AE90" i="65" s="1"/>
  <c r="AM89" i="65"/>
  <c r="AK89" i="65"/>
  <c r="AF89" i="65"/>
  <c r="AG89" i="65" s="1"/>
  <c r="Y89" i="65"/>
  <c r="V89" i="65"/>
  <c r="T89" i="65"/>
  <c r="AH89" i="65" s="1"/>
  <c r="AI89" i="65" s="1"/>
  <c r="AM88" i="65"/>
  <c r="AK88" i="65"/>
  <c r="AF88" i="65"/>
  <c r="AG88" i="65" s="1"/>
  <c r="Y88" i="65"/>
  <c r="V88" i="65"/>
  <c r="T88" i="65"/>
  <c r="AH88" i="65" s="1"/>
  <c r="AI88" i="65" s="1"/>
  <c r="AM87" i="65"/>
  <c r="AK87" i="65"/>
  <c r="AF87" i="65"/>
  <c r="AG87" i="65" s="1"/>
  <c r="Y87" i="65"/>
  <c r="V87" i="65"/>
  <c r="T87" i="65"/>
  <c r="AD87" i="65" s="1"/>
  <c r="AM86" i="65"/>
  <c r="AK86" i="65"/>
  <c r="AF86" i="65"/>
  <c r="AG86" i="65" s="1"/>
  <c r="Y86" i="65"/>
  <c r="V86" i="65"/>
  <c r="T86" i="65"/>
  <c r="AE86" i="65" s="1"/>
  <c r="AM85" i="65"/>
  <c r="AK85" i="65"/>
  <c r="AF85" i="65"/>
  <c r="AG85" i="65" s="1"/>
  <c r="Y85" i="65"/>
  <c r="V85" i="65"/>
  <c r="T85" i="65"/>
  <c r="AH85" i="65" s="1"/>
  <c r="AI85" i="65" s="1"/>
  <c r="AM84" i="65"/>
  <c r="AK84" i="65"/>
  <c r="AF84" i="65"/>
  <c r="AG84" i="65" s="1"/>
  <c r="Y84" i="65"/>
  <c r="V84" i="65"/>
  <c r="T84" i="65"/>
  <c r="AH84" i="65" s="1"/>
  <c r="AI84" i="65" s="1"/>
  <c r="AM83" i="65"/>
  <c r="AK83" i="65"/>
  <c r="AF83" i="65"/>
  <c r="AG83" i="65" s="1"/>
  <c r="Y83" i="65"/>
  <c r="V83" i="65"/>
  <c r="T83" i="65"/>
  <c r="AD83" i="65" s="1"/>
  <c r="AM82" i="65"/>
  <c r="AK82" i="65"/>
  <c r="AF82" i="65"/>
  <c r="AG82" i="65" s="1"/>
  <c r="Y82" i="65"/>
  <c r="V82" i="65"/>
  <c r="T82" i="65"/>
  <c r="AE82" i="65" s="1"/>
  <c r="AK81" i="65"/>
  <c r="AF81" i="65"/>
  <c r="AG81" i="65" s="1"/>
  <c r="Y81" i="65"/>
  <c r="V81" i="65"/>
  <c r="T81" i="65"/>
  <c r="AH81" i="65" s="1"/>
  <c r="AI81" i="65" s="1"/>
  <c r="AK80" i="65"/>
  <c r="AF80" i="65"/>
  <c r="AG80" i="65" s="1"/>
  <c r="Y80" i="65"/>
  <c r="V80" i="65"/>
  <c r="T80" i="65"/>
  <c r="AH80" i="65" s="1"/>
  <c r="AI80" i="65" s="1"/>
  <c r="AK79" i="65"/>
  <c r="AF79" i="65"/>
  <c r="AG79" i="65" s="1"/>
  <c r="Y79" i="65"/>
  <c r="V79" i="65"/>
  <c r="T79" i="65"/>
  <c r="AD79" i="65" s="1"/>
  <c r="AK78" i="65"/>
  <c r="AF78" i="65"/>
  <c r="AG78" i="65" s="1"/>
  <c r="Y78" i="65"/>
  <c r="V78" i="65"/>
  <c r="T78" i="65"/>
  <c r="AE78" i="65" s="1"/>
  <c r="AK77" i="65"/>
  <c r="AF77" i="65"/>
  <c r="AG77" i="65" s="1"/>
  <c r="Y77" i="65"/>
  <c r="V77" i="65"/>
  <c r="T77" i="65"/>
  <c r="AH77" i="65" s="1"/>
  <c r="AI77" i="65" s="1"/>
  <c r="AK76" i="65"/>
  <c r="AF76" i="65"/>
  <c r="AG76" i="65" s="1"/>
  <c r="Y76" i="65"/>
  <c r="V76" i="65"/>
  <c r="T76" i="65"/>
  <c r="AH76" i="65" s="1"/>
  <c r="AI76" i="65" s="1"/>
  <c r="AK75" i="65"/>
  <c r="AF75" i="65"/>
  <c r="AG75" i="65" s="1"/>
  <c r="Y75" i="65"/>
  <c r="V75" i="65"/>
  <c r="T75" i="65"/>
  <c r="AD75" i="65" s="1"/>
  <c r="AK74" i="65"/>
  <c r="AF74" i="65"/>
  <c r="AG74" i="65" s="1"/>
  <c r="Y74" i="65"/>
  <c r="V74" i="65"/>
  <c r="T74" i="65"/>
  <c r="AE74" i="65" s="1"/>
  <c r="AK73" i="65"/>
  <c r="AF73" i="65"/>
  <c r="AG73" i="65" s="1"/>
  <c r="Y73" i="65"/>
  <c r="V73" i="65"/>
  <c r="T73" i="65"/>
  <c r="AH73" i="65" s="1"/>
  <c r="AI73" i="65" s="1"/>
  <c r="AM72" i="65"/>
  <c r="AK72" i="65"/>
  <c r="AF72" i="65"/>
  <c r="AG72" i="65" s="1"/>
  <c r="Y72" i="65"/>
  <c r="V72" i="65"/>
  <c r="T72" i="65"/>
  <c r="AH72" i="65" s="1"/>
  <c r="AI72" i="65" s="1"/>
  <c r="AK71" i="65"/>
  <c r="AF71" i="65"/>
  <c r="AG71" i="65" s="1"/>
  <c r="Y71" i="65"/>
  <c r="V71" i="65"/>
  <c r="T71" i="65"/>
  <c r="AD71" i="65" s="1"/>
  <c r="AK70" i="65"/>
  <c r="AF70" i="65"/>
  <c r="AG70" i="65" s="1"/>
  <c r="Y70" i="65"/>
  <c r="V70" i="65"/>
  <c r="T70" i="65"/>
  <c r="AE70" i="65" s="1"/>
  <c r="AK69" i="65"/>
  <c r="AF69" i="65"/>
  <c r="AG69" i="65" s="1"/>
  <c r="Y69" i="65"/>
  <c r="V69" i="65"/>
  <c r="T69" i="65"/>
  <c r="AH69" i="65" s="1"/>
  <c r="AI69" i="65" s="1"/>
  <c r="AK68" i="65"/>
  <c r="AF68" i="65"/>
  <c r="AG68" i="65" s="1"/>
  <c r="Y68" i="65"/>
  <c r="V68" i="65"/>
  <c r="T68" i="65"/>
  <c r="AH68" i="65" s="1"/>
  <c r="AI68" i="65" s="1"/>
  <c r="AK67" i="65"/>
  <c r="AF67" i="65"/>
  <c r="AG67" i="65" s="1"/>
  <c r="Y67" i="65"/>
  <c r="V67" i="65"/>
  <c r="T67" i="65"/>
  <c r="AD67" i="65" s="1"/>
  <c r="AK66" i="65"/>
  <c r="AF66" i="65"/>
  <c r="AG66" i="65" s="1"/>
  <c r="Y66" i="65"/>
  <c r="V66" i="65"/>
  <c r="T66" i="65"/>
  <c r="AE66" i="65" s="1"/>
  <c r="AK65" i="65"/>
  <c r="AF65" i="65"/>
  <c r="AG65" i="65" s="1"/>
  <c r="Y65" i="65"/>
  <c r="V65" i="65"/>
  <c r="T65" i="65"/>
  <c r="AH65" i="65" s="1"/>
  <c r="AI65" i="65" s="1"/>
  <c r="AK64" i="65"/>
  <c r="AF64" i="65"/>
  <c r="AG64" i="65" s="1"/>
  <c r="Y64" i="65"/>
  <c r="V64" i="65"/>
  <c r="T64" i="65"/>
  <c r="AH64" i="65" s="1"/>
  <c r="AI64" i="65" s="1"/>
  <c r="AK63" i="65"/>
  <c r="AF63" i="65"/>
  <c r="AG63" i="65" s="1"/>
  <c r="AE63" i="65"/>
  <c r="Y63" i="65"/>
  <c r="V63" i="65"/>
  <c r="T63" i="65"/>
  <c r="AD63" i="65" s="1"/>
  <c r="AK62" i="65"/>
  <c r="AF62" i="65"/>
  <c r="AG62" i="65" s="1"/>
  <c r="Y62" i="65"/>
  <c r="V62" i="65"/>
  <c r="T62" i="65"/>
  <c r="AE62" i="65" s="1"/>
  <c r="AK61" i="65"/>
  <c r="AF61" i="65"/>
  <c r="AG61" i="65" s="1"/>
  <c r="Y61" i="65"/>
  <c r="V61" i="65"/>
  <c r="T61" i="65"/>
  <c r="AH61" i="65" s="1"/>
  <c r="AI61" i="65" s="1"/>
  <c r="AK60" i="65"/>
  <c r="AF60" i="65"/>
  <c r="AG60" i="65" s="1"/>
  <c r="Y60" i="65"/>
  <c r="V60" i="65"/>
  <c r="T60" i="65"/>
  <c r="AH60" i="65" s="1"/>
  <c r="AI60" i="65" s="1"/>
  <c r="AK59" i="65"/>
  <c r="AF59" i="65"/>
  <c r="AG59" i="65" s="1"/>
  <c r="Y59" i="65"/>
  <c r="V59" i="65"/>
  <c r="T59" i="65"/>
  <c r="AK58" i="65"/>
  <c r="AF58" i="65"/>
  <c r="AG58" i="65" s="1"/>
  <c r="Y58" i="65"/>
  <c r="V58" i="65"/>
  <c r="T58" i="65"/>
  <c r="AE58" i="65" s="1"/>
  <c r="AK57" i="65"/>
  <c r="AF57" i="65"/>
  <c r="AG57" i="65" s="1"/>
  <c r="Y57" i="65"/>
  <c r="V57" i="65"/>
  <c r="T57" i="65"/>
  <c r="AK56" i="65"/>
  <c r="AF56" i="65"/>
  <c r="AG56" i="65" s="1"/>
  <c r="AE56" i="65"/>
  <c r="Y56" i="65"/>
  <c r="V56" i="65"/>
  <c r="T56" i="65"/>
  <c r="AH56" i="65" s="1"/>
  <c r="AI56" i="65" s="1"/>
  <c r="AK55" i="65"/>
  <c r="AF55" i="65"/>
  <c r="AG55" i="65" s="1"/>
  <c r="Y55" i="65"/>
  <c r="V55" i="65"/>
  <c r="T55" i="65"/>
  <c r="AD55" i="65" s="1"/>
  <c r="AK54" i="65"/>
  <c r="AF54" i="65"/>
  <c r="AG54" i="65" s="1"/>
  <c r="Y54" i="65"/>
  <c r="V54" i="65"/>
  <c r="T54" i="65"/>
  <c r="AE54" i="65" s="1"/>
  <c r="AK53" i="65"/>
  <c r="AF53" i="65"/>
  <c r="AG53" i="65" s="1"/>
  <c r="Y53" i="65"/>
  <c r="V53" i="65"/>
  <c r="T53" i="65"/>
  <c r="AH53" i="65" s="1"/>
  <c r="AI53" i="65" s="1"/>
  <c r="AK52" i="65"/>
  <c r="AF52" i="65"/>
  <c r="AG52" i="65" s="1"/>
  <c r="Y52" i="65"/>
  <c r="V52" i="65"/>
  <c r="T52" i="65"/>
  <c r="AD52" i="65" s="1"/>
  <c r="AK51" i="65"/>
  <c r="AF51" i="65"/>
  <c r="AG51" i="65" s="1"/>
  <c r="Y51" i="65"/>
  <c r="V51" i="65"/>
  <c r="T51" i="65"/>
  <c r="AD51" i="65" s="1"/>
  <c r="AK50" i="65"/>
  <c r="AF50" i="65"/>
  <c r="AG50" i="65" s="1"/>
  <c r="Y50" i="65"/>
  <c r="V50" i="65"/>
  <c r="T50" i="65"/>
  <c r="AM50" i="65" s="1"/>
  <c r="AK49" i="65"/>
  <c r="AF49" i="65"/>
  <c r="AG49" i="65" s="1"/>
  <c r="Y49" i="65"/>
  <c r="V49" i="65"/>
  <c r="T49" i="65"/>
  <c r="AK48" i="65"/>
  <c r="AF48" i="65"/>
  <c r="AG48" i="65" s="1"/>
  <c r="Y48" i="65"/>
  <c r="V48" i="65"/>
  <c r="T48" i="65"/>
  <c r="AK47" i="65"/>
  <c r="AF47" i="65"/>
  <c r="AG47" i="65" s="1"/>
  <c r="Y47" i="65"/>
  <c r="V47" i="65"/>
  <c r="T47" i="65"/>
  <c r="AD47" i="65" s="1"/>
  <c r="AK46" i="65"/>
  <c r="AF46" i="65"/>
  <c r="AG46" i="65" s="1"/>
  <c r="Y46" i="65"/>
  <c r="V46" i="65"/>
  <c r="T46" i="65"/>
  <c r="AH46" i="65" s="1"/>
  <c r="AI46" i="65" s="1"/>
  <c r="AK45" i="65"/>
  <c r="AF45" i="65"/>
  <c r="AG45" i="65" s="1"/>
  <c r="Y45" i="65"/>
  <c r="V45" i="65"/>
  <c r="T45" i="65"/>
  <c r="AK44" i="65"/>
  <c r="AF44" i="65"/>
  <c r="AG44" i="65" s="1"/>
  <c r="Y44" i="65"/>
  <c r="V44" i="65"/>
  <c r="T44" i="65"/>
  <c r="AD44" i="65" s="1"/>
  <c r="AK43" i="65"/>
  <c r="AF43" i="65"/>
  <c r="AG43" i="65" s="1"/>
  <c r="Y43" i="65"/>
  <c r="V43" i="65"/>
  <c r="T43" i="65"/>
  <c r="AM43" i="65" s="1"/>
  <c r="AK42" i="65"/>
  <c r="AF42" i="65"/>
  <c r="AG42" i="65" s="1"/>
  <c r="Y42" i="65"/>
  <c r="V42" i="65"/>
  <c r="T42" i="65"/>
  <c r="AH42" i="65" s="1"/>
  <c r="AI42" i="65" s="1"/>
  <c r="AK41" i="65"/>
  <c r="AF41" i="65"/>
  <c r="AG41" i="65" s="1"/>
  <c r="Y41" i="65"/>
  <c r="V41" i="65"/>
  <c r="T41" i="65"/>
  <c r="AH41" i="65" s="1"/>
  <c r="AI41" i="65" s="1"/>
  <c r="AK40" i="65"/>
  <c r="AF40" i="65"/>
  <c r="AG40" i="65" s="1"/>
  <c r="Y40" i="65"/>
  <c r="V40" i="65"/>
  <c r="T40" i="65"/>
  <c r="AH40" i="65" s="1"/>
  <c r="AI40" i="65" s="1"/>
  <c r="AK39" i="65"/>
  <c r="AF39" i="65"/>
  <c r="AG39" i="65" s="1"/>
  <c r="Y39" i="65"/>
  <c r="V39" i="65"/>
  <c r="T39" i="65"/>
  <c r="AE39" i="65" s="1"/>
  <c r="AK38" i="65"/>
  <c r="AF38" i="65"/>
  <c r="AG38" i="65" s="1"/>
  <c r="Y38" i="65"/>
  <c r="V38" i="65"/>
  <c r="T38" i="65"/>
  <c r="AH38" i="65" s="1"/>
  <c r="AI38" i="65" s="1"/>
  <c r="AK37" i="65"/>
  <c r="AF37" i="65"/>
  <c r="AG37" i="65" s="1"/>
  <c r="Y37" i="65"/>
  <c r="V37" i="65"/>
  <c r="T37" i="65"/>
  <c r="AE37" i="65" s="1"/>
  <c r="AK36" i="65"/>
  <c r="AF36" i="65"/>
  <c r="AG36" i="65" s="1"/>
  <c r="Y36" i="65"/>
  <c r="V36" i="65"/>
  <c r="T36" i="65"/>
  <c r="AM36" i="65" s="1"/>
  <c r="AM35" i="65"/>
  <c r="AK35" i="65"/>
  <c r="AF35" i="65"/>
  <c r="AG35" i="65" s="1"/>
  <c r="Y35" i="65"/>
  <c r="V35" i="65"/>
  <c r="T35" i="65"/>
  <c r="AK34" i="65"/>
  <c r="AF34" i="65"/>
  <c r="AG34" i="65" s="1"/>
  <c r="Y34" i="65"/>
  <c r="V34" i="65"/>
  <c r="T34" i="65"/>
  <c r="AH34" i="65" s="1"/>
  <c r="AI34" i="65" s="1"/>
  <c r="AM33" i="65"/>
  <c r="AK33" i="65"/>
  <c r="AF33" i="65"/>
  <c r="AG33" i="65" s="1"/>
  <c r="Y33" i="65"/>
  <c r="V33" i="65"/>
  <c r="T33" i="65"/>
  <c r="AD33" i="65" s="1"/>
  <c r="AK32" i="65"/>
  <c r="AF32" i="65"/>
  <c r="AG32" i="65" s="1"/>
  <c r="Y32" i="65"/>
  <c r="V32" i="65"/>
  <c r="T32" i="65"/>
  <c r="AE32" i="65" s="1"/>
  <c r="AK31" i="65"/>
  <c r="AF31" i="65"/>
  <c r="AG31" i="65" s="1"/>
  <c r="Y31" i="65"/>
  <c r="V31" i="65"/>
  <c r="T31" i="65"/>
  <c r="AH31" i="65" s="1"/>
  <c r="AI31" i="65" s="1"/>
  <c r="AK30" i="65"/>
  <c r="AF30" i="65"/>
  <c r="AG30" i="65" s="1"/>
  <c r="Y30" i="65"/>
  <c r="V30" i="65"/>
  <c r="T30" i="65"/>
  <c r="AH30" i="65" s="1"/>
  <c r="AI30" i="65" s="1"/>
  <c r="AK29" i="65"/>
  <c r="AF29" i="65"/>
  <c r="AG29" i="65" s="1"/>
  <c r="Y29" i="65"/>
  <c r="V29" i="65"/>
  <c r="T29" i="65"/>
  <c r="AH29" i="65" s="1"/>
  <c r="AI29" i="65" s="1"/>
  <c r="AK28" i="65"/>
  <c r="AF28" i="65"/>
  <c r="AG28" i="65" s="1"/>
  <c r="Y28" i="65"/>
  <c r="V28" i="65"/>
  <c r="T28" i="65"/>
  <c r="AE28" i="65" s="1"/>
  <c r="AK27" i="65"/>
  <c r="AF27" i="65"/>
  <c r="AG27" i="65" s="1"/>
  <c r="Y27" i="65"/>
  <c r="V27" i="65"/>
  <c r="T27" i="65"/>
  <c r="AH27" i="65" s="1"/>
  <c r="AI27" i="65" s="1"/>
  <c r="AK26" i="65"/>
  <c r="AF26" i="65"/>
  <c r="AG26" i="65" s="1"/>
  <c r="Y26" i="65"/>
  <c r="V26" i="65"/>
  <c r="T26" i="65"/>
  <c r="AH26" i="65" s="1"/>
  <c r="AI26" i="65" s="1"/>
  <c r="AK25" i="65"/>
  <c r="AF25" i="65"/>
  <c r="AG25" i="65" s="1"/>
  <c r="Y25" i="65"/>
  <c r="V25" i="65"/>
  <c r="T25" i="65"/>
  <c r="AH25" i="65" s="1"/>
  <c r="AI25" i="65" s="1"/>
  <c r="AK24" i="65"/>
  <c r="AF24" i="65"/>
  <c r="AG24" i="65" s="1"/>
  <c r="Y24" i="65"/>
  <c r="V24" i="65"/>
  <c r="T24" i="65"/>
  <c r="AE24" i="65" s="1"/>
  <c r="AK23" i="65"/>
  <c r="AF23" i="65"/>
  <c r="AG23" i="65" s="1"/>
  <c r="Y23" i="65"/>
  <c r="V23" i="65"/>
  <c r="T23" i="65"/>
  <c r="AH23" i="65" s="1"/>
  <c r="AI23" i="65" s="1"/>
  <c r="AK22" i="65"/>
  <c r="AF22" i="65"/>
  <c r="AG22" i="65" s="1"/>
  <c r="Y22" i="65"/>
  <c r="V22" i="65"/>
  <c r="T22" i="65"/>
  <c r="AH22" i="65" s="1"/>
  <c r="AI22" i="65" s="1"/>
  <c r="AK21" i="65"/>
  <c r="AF21" i="65"/>
  <c r="AG21" i="65" s="1"/>
  <c r="Y21" i="65"/>
  <c r="V21" i="65"/>
  <c r="T21" i="65"/>
  <c r="AH21" i="65" s="1"/>
  <c r="AI21" i="65" s="1"/>
  <c r="AM20" i="65"/>
  <c r="AK20" i="65"/>
  <c r="AF20" i="65"/>
  <c r="AG20" i="65" s="1"/>
  <c r="Y20" i="65"/>
  <c r="V20" i="65"/>
  <c r="T20" i="65"/>
  <c r="AE20" i="65" s="1"/>
  <c r="AM19" i="65"/>
  <c r="AK19" i="65"/>
  <c r="AF19" i="65"/>
  <c r="AG19" i="65" s="1"/>
  <c r="Y19" i="65"/>
  <c r="V19" i="65"/>
  <c r="T19" i="65"/>
  <c r="AM18" i="65"/>
  <c r="AK18" i="65"/>
  <c r="AF18" i="65"/>
  <c r="AG18" i="65" s="1"/>
  <c r="Y18" i="65"/>
  <c r="V18" i="65"/>
  <c r="T18" i="65"/>
  <c r="AE18" i="65" s="1"/>
  <c r="AM17" i="65"/>
  <c r="AK17" i="65"/>
  <c r="AF17" i="65"/>
  <c r="AG17" i="65" s="1"/>
  <c r="Y17" i="65"/>
  <c r="V17" i="65"/>
  <c r="T17" i="65"/>
  <c r="AH17" i="65" s="1"/>
  <c r="AI17" i="65" s="1"/>
  <c r="AM16" i="65"/>
  <c r="AK16" i="65"/>
  <c r="AF16" i="65"/>
  <c r="AG16" i="65" s="1"/>
  <c r="Y16" i="65"/>
  <c r="V16" i="65"/>
  <c r="T16" i="65"/>
  <c r="AH16" i="65" s="1"/>
  <c r="AI16" i="65" s="1"/>
  <c r="AM15" i="65"/>
  <c r="AK15" i="65"/>
  <c r="AF15" i="65"/>
  <c r="AG15" i="65" s="1"/>
  <c r="Y15" i="65"/>
  <c r="V15" i="65"/>
  <c r="T15" i="65"/>
  <c r="AH15" i="65" s="1"/>
  <c r="AI15" i="65" s="1"/>
  <c r="AK14" i="65"/>
  <c r="AF14" i="65"/>
  <c r="AG14" i="65" s="1"/>
  <c r="Y14" i="65"/>
  <c r="V14" i="65"/>
  <c r="T14" i="65"/>
  <c r="AH14" i="65" s="1"/>
  <c r="AI14" i="65" s="1"/>
  <c r="AK13" i="65"/>
  <c r="AF13" i="65"/>
  <c r="AG13" i="65" s="1"/>
  <c r="AD13" i="65"/>
  <c r="Y13" i="65"/>
  <c r="V13" i="65"/>
  <c r="T13" i="65"/>
  <c r="AH13" i="65" s="1"/>
  <c r="AI13" i="65" s="1"/>
  <c r="AM12" i="65"/>
  <c r="AK12" i="65"/>
  <c r="AF12" i="65"/>
  <c r="AG12" i="65" s="1"/>
  <c r="Y12" i="65"/>
  <c r="V12" i="65"/>
  <c r="T12" i="65"/>
  <c r="AE12" i="65" s="1"/>
  <c r="A12" i="65"/>
  <c r="AK11" i="65"/>
  <c r="AF11" i="65"/>
  <c r="AG11" i="65" s="1"/>
  <c r="Y11" i="65"/>
  <c r="V11" i="65"/>
  <c r="T11" i="65"/>
  <c r="AH11" i="65" s="1"/>
  <c r="AI11" i="65" s="1"/>
  <c r="AK10" i="65"/>
  <c r="AF10" i="65"/>
  <c r="AG10" i="65" s="1"/>
  <c r="Y10" i="65"/>
  <c r="V10" i="65"/>
  <c r="T10" i="65"/>
  <c r="AE10" i="65" s="1"/>
  <c r="A10" i="65"/>
  <c r="H6" i="68" s="1"/>
  <c r="C6" i="2" s="1"/>
  <c r="AM9" i="65"/>
  <c r="AK9" i="65"/>
  <c r="AF9" i="65"/>
  <c r="AG9" i="65" s="1"/>
  <c r="Y9" i="65"/>
  <c r="V9" i="65"/>
  <c r="T9" i="65"/>
  <c r="AH9" i="65" s="1"/>
  <c r="AI9" i="65" s="1"/>
  <c r="AM8" i="65"/>
  <c r="AK8" i="65"/>
  <c r="AF8" i="65"/>
  <c r="AG8" i="65" s="1"/>
  <c r="Y8" i="65"/>
  <c r="V8" i="65"/>
  <c r="T8" i="65"/>
  <c r="AH8" i="65" s="1"/>
  <c r="AI8" i="65" s="1"/>
  <c r="AM7" i="65"/>
  <c r="AK7" i="65"/>
  <c r="AF7" i="65"/>
  <c r="AG7" i="65" s="1"/>
  <c r="Y7" i="65"/>
  <c r="V7" i="65"/>
  <c r="T7" i="65"/>
  <c r="AH7" i="65" s="1"/>
  <c r="AI7" i="65" s="1"/>
  <c r="AM6" i="65"/>
  <c r="AK6" i="65"/>
  <c r="AF6" i="65"/>
  <c r="AG6" i="65" s="1"/>
  <c r="Y6" i="65"/>
  <c r="V6" i="65"/>
  <c r="T6" i="65"/>
  <c r="AH6" i="65" s="1"/>
  <c r="AI6" i="65" s="1"/>
  <c r="A6" i="65"/>
  <c r="AM5" i="65"/>
  <c r="AK5" i="65"/>
  <c r="AF5" i="65"/>
  <c r="AG5" i="65" s="1"/>
  <c r="Y5" i="65"/>
  <c r="V5" i="65"/>
  <c r="T5" i="65"/>
  <c r="AH5" i="65" s="1"/>
  <c r="AI5" i="65" s="1"/>
  <c r="F1" i="65"/>
  <c r="N118" i="1"/>
  <c r="O118" i="1" s="1"/>
  <c r="N117" i="1"/>
  <c r="N116" i="1"/>
  <c r="I49" i="67" s="1"/>
  <c r="O49" i="67" s="1"/>
  <c r="R49" i="67" s="1"/>
  <c r="N115" i="1"/>
  <c r="I55" i="68" s="1"/>
  <c r="O55" i="68" s="1"/>
  <c r="R55" i="68" s="1"/>
  <c r="N114" i="1"/>
  <c r="O114" i="1" s="1"/>
  <c r="A8" i="64" s="1"/>
  <c r="N113" i="1"/>
  <c r="O113" i="1" s="1"/>
  <c r="A8" i="36" s="1"/>
  <c r="N112" i="1"/>
  <c r="O112" i="1" s="1"/>
  <c r="I67" i="67" s="1"/>
  <c r="N67" i="67" s="1"/>
  <c r="Q67" i="67" s="1"/>
  <c r="N111" i="1"/>
  <c r="O111" i="1" s="1"/>
  <c r="N110" i="1"/>
  <c r="O110" i="1" s="1"/>
  <c r="N109" i="1"/>
  <c r="N108" i="1"/>
  <c r="O108" i="1" s="1"/>
  <c r="N107" i="1"/>
  <c r="O107" i="1" s="1"/>
  <c r="A8" i="63" s="1"/>
  <c r="N106" i="1"/>
  <c r="O106" i="1" s="1"/>
  <c r="N105" i="1"/>
  <c r="O105" i="1" s="1"/>
  <c r="A8" i="44" s="1"/>
  <c r="I12" i="67" s="1"/>
  <c r="N104" i="1"/>
  <c r="O104" i="1" s="1"/>
  <c r="A8" i="13" s="1"/>
  <c r="N103" i="1"/>
  <c r="O103" i="1" s="1"/>
  <c r="A8" i="60" s="1"/>
  <c r="I36" i="67" s="1"/>
  <c r="N102" i="1"/>
  <c r="O102" i="1" s="1"/>
  <c r="A8" i="32" s="1"/>
  <c r="N101" i="1"/>
  <c r="O101" i="1" s="1"/>
  <c r="A8" i="49" s="1"/>
  <c r="I18" i="67" s="1"/>
  <c r="N100" i="1"/>
  <c r="O100" i="1" s="1"/>
  <c r="A8" i="18" s="1"/>
  <c r="I17" i="68" s="1"/>
  <c r="N99" i="1"/>
  <c r="O99" i="1" s="1"/>
  <c r="N98" i="1"/>
  <c r="O98" i="1" s="1"/>
  <c r="A8" i="46" s="1"/>
  <c r="N97" i="1"/>
  <c r="O97" i="1" s="1"/>
  <c r="A8" i="15" s="1"/>
  <c r="N96" i="1"/>
  <c r="O96" i="1" s="1"/>
  <c r="A8" i="40" s="1"/>
  <c r="N95" i="1"/>
  <c r="O95" i="1" s="1"/>
  <c r="A8" i="6" s="1"/>
  <c r="N94" i="1"/>
  <c r="O94" i="1" s="1"/>
  <c r="A8" i="39" s="1"/>
  <c r="N93" i="1"/>
  <c r="O93" i="1" s="1"/>
  <c r="A8" i="5" s="1"/>
  <c r="N92" i="1"/>
  <c r="O92" i="1" s="1"/>
  <c r="N91" i="1"/>
  <c r="O91" i="1" s="1"/>
  <c r="N90" i="1"/>
  <c r="O90" i="1" s="1"/>
  <c r="N89" i="1"/>
  <c r="O89" i="1" s="1"/>
  <c r="N88" i="1"/>
  <c r="O88" i="1" s="1"/>
  <c r="A8" i="45" s="1"/>
  <c r="N87" i="1"/>
  <c r="O87" i="1" s="1"/>
  <c r="A8" i="14" s="1"/>
  <c r="N86" i="1"/>
  <c r="O86" i="1" s="1"/>
  <c r="A8" i="3" s="1"/>
  <c r="N85" i="1"/>
  <c r="N84" i="1"/>
  <c r="O84" i="1" s="1"/>
  <c r="N83" i="1"/>
  <c r="O83" i="1" s="1"/>
  <c r="N82" i="1"/>
  <c r="N81" i="1"/>
  <c r="I48" i="67" s="1"/>
  <c r="N48" i="67" s="1"/>
  <c r="Q48" i="67" s="1"/>
  <c r="N80" i="1"/>
  <c r="O80" i="1" s="1"/>
  <c r="N79" i="1"/>
  <c r="O79" i="1" s="1"/>
  <c r="N78" i="1"/>
  <c r="O78" i="1" s="1"/>
  <c r="N77" i="1"/>
  <c r="O77" i="1" s="1"/>
  <c r="A8" i="56" s="1"/>
  <c r="N76" i="1"/>
  <c r="O76" i="1" s="1"/>
  <c r="A8" i="25" s="1"/>
  <c r="N75" i="1"/>
  <c r="O75" i="1" s="1"/>
  <c r="A8" i="37" s="1"/>
  <c r="N74" i="1"/>
  <c r="N73" i="1"/>
  <c r="O73" i="1" s="1"/>
  <c r="A8" i="61" s="1"/>
  <c r="I38" i="67" s="1"/>
  <c r="N72" i="1"/>
  <c r="O72" i="1" s="1"/>
  <c r="A8" i="51" s="1"/>
  <c r="N71" i="1"/>
  <c r="O71" i="1" s="1"/>
  <c r="A8" i="20" s="1"/>
  <c r="N70" i="1"/>
  <c r="O70" i="1" s="1"/>
  <c r="A8" i="52" s="1"/>
  <c r="I21" i="67" s="1"/>
  <c r="N69" i="1"/>
  <c r="O69" i="1" s="1"/>
  <c r="A8" i="21" s="1"/>
  <c r="N68" i="1"/>
  <c r="O68" i="1" s="1"/>
  <c r="A8" i="75" s="1"/>
  <c r="I16" i="67" s="1"/>
  <c r="N67" i="1"/>
  <c r="O67" i="1" s="1"/>
  <c r="A8" i="74" s="1"/>
  <c r="N66" i="1"/>
  <c r="O66" i="1" s="1"/>
  <c r="N65" i="1"/>
  <c r="O65" i="1" s="1"/>
  <c r="N64" i="1"/>
  <c r="O64" i="1" s="1"/>
  <c r="N63" i="1"/>
  <c r="O63" i="1" s="1"/>
  <c r="N61" i="1"/>
  <c r="O61" i="1" s="1"/>
  <c r="A8" i="19" s="1"/>
  <c r="I19" i="68" s="1"/>
  <c r="N60" i="1"/>
  <c r="O60" i="1" s="1"/>
  <c r="N59" i="1"/>
  <c r="O59" i="1" s="1"/>
  <c r="A8" i="66" s="1"/>
  <c r="N58" i="1"/>
  <c r="O58" i="1" s="1"/>
  <c r="A8" i="65" s="1"/>
  <c r="N57" i="1"/>
  <c r="O57" i="1" s="1"/>
  <c r="N56" i="1"/>
  <c r="O56" i="1" s="1"/>
  <c r="A8" i="33" s="1"/>
  <c r="N55" i="1"/>
  <c r="O55" i="1" s="1"/>
  <c r="N54" i="1"/>
  <c r="O54" i="1" s="1"/>
  <c r="N53" i="1"/>
  <c r="O53" i="1" s="1"/>
  <c r="A8" i="28" s="1"/>
  <c r="N52" i="1"/>
  <c r="O52" i="1" s="1"/>
  <c r="N51" i="1"/>
  <c r="O51" i="1" s="1"/>
  <c r="A8" i="73" s="1"/>
  <c r="N50" i="1"/>
  <c r="O50" i="1" s="1"/>
  <c r="A8" i="70" s="1"/>
  <c r="N49" i="1"/>
  <c r="O49" i="1" s="1"/>
  <c r="A8" i="47" s="1"/>
  <c r="N48" i="1"/>
  <c r="O48" i="1" s="1"/>
  <c r="A8" i="16" s="1"/>
  <c r="N47" i="1"/>
  <c r="O47" i="1" s="1"/>
  <c r="A8" i="41" s="1"/>
  <c r="N46" i="1"/>
  <c r="O46" i="1" s="1"/>
  <c r="A8" i="12" s="1"/>
  <c r="N45" i="1"/>
  <c r="O45" i="1" s="1"/>
  <c r="A8" i="26" s="1"/>
  <c r="N44" i="1"/>
  <c r="O44" i="1" s="1"/>
  <c r="A8" i="27" s="1"/>
  <c r="N43" i="1"/>
  <c r="O43" i="1" s="1"/>
  <c r="N42" i="1"/>
  <c r="O42" i="1" s="1"/>
  <c r="A8" i="38" s="1"/>
  <c r="N41" i="1"/>
  <c r="O41" i="1" s="1"/>
  <c r="N40" i="1"/>
  <c r="O40" i="1" s="1"/>
  <c r="N39" i="1"/>
  <c r="O39" i="1" s="1"/>
  <c r="N38" i="1"/>
  <c r="O38" i="1" s="1"/>
  <c r="N37" i="1"/>
  <c r="O37" i="1" s="1"/>
  <c r="N36" i="1"/>
  <c r="N35" i="1"/>
  <c r="O35" i="1" s="1"/>
  <c r="N34" i="1"/>
  <c r="O34" i="1" s="1"/>
  <c r="N33" i="1"/>
  <c r="I53" i="68" s="1"/>
  <c r="O53" i="68" s="1"/>
  <c r="R53" i="68" s="1"/>
  <c r="N32" i="1"/>
  <c r="O32" i="1" s="1"/>
  <c r="N31" i="1"/>
  <c r="N30" i="1"/>
  <c r="O30" i="1" s="1"/>
  <c r="N29" i="1"/>
  <c r="O29" i="1" s="1"/>
  <c r="N28" i="1"/>
  <c r="N27" i="1"/>
  <c r="N26" i="1"/>
  <c r="O26" i="1" s="1"/>
  <c r="N25" i="1"/>
  <c r="I63" i="68" s="1"/>
  <c r="N63" i="68" s="1"/>
  <c r="N24" i="1"/>
  <c r="O24" i="1" s="1"/>
  <c r="N23" i="1"/>
  <c r="O23" i="1" s="1"/>
  <c r="N22" i="1"/>
  <c r="O22" i="1" s="1"/>
  <c r="A8" i="55" s="1"/>
  <c r="N21" i="1"/>
  <c r="O21" i="1" s="1"/>
  <c r="A8" i="24" s="1"/>
  <c r="N20" i="1"/>
  <c r="O20" i="1" s="1"/>
  <c r="N19" i="1"/>
  <c r="O19" i="1" s="1"/>
  <c r="N18" i="1"/>
  <c r="O18" i="1" s="1"/>
  <c r="A8" i="59" s="1"/>
  <c r="I35" i="67" s="1"/>
  <c r="N17" i="1"/>
  <c r="O17" i="1" s="1"/>
  <c r="N16" i="1"/>
  <c r="O16" i="1" s="1"/>
  <c r="A8" i="57" s="1"/>
  <c r="N15" i="1"/>
  <c r="O15" i="1" s="1"/>
  <c r="A8" i="29" s="1"/>
  <c r="N14" i="1"/>
  <c r="O14" i="1" s="1"/>
  <c r="A8" i="53" s="1"/>
  <c r="N13" i="1"/>
  <c r="O13" i="1" s="1"/>
  <c r="A8" i="22" s="1"/>
  <c r="N12" i="1"/>
  <c r="O12" i="1" s="1"/>
  <c r="A8" i="54" s="1"/>
  <c r="I29" i="67" s="1"/>
  <c r="N11" i="1"/>
  <c r="O11" i="1" s="1"/>
  <c r="A8" i="23" s="1"/>
  <c r="N10" i="1"/>
  <c r="O10" i="1" s="1"/>
  <c r="A8" i="58" s="1"/>
  <c r="N9" i="1"/>
  <c r="O9" i="1" s="1"/>
  <c r="A8" i="30" s="1"/>
  <c r="I38" i="68" s="1"/>
  <c r="N8" i="1"/>
  <c r="O8" i="1" s="1"/>
  <c r="A8" i="71" s="1"/>
  <c r="N7" i="1"/>
  <c r="O7" i="1" s="1"/>
  <c r="A8" i="72" s="1"/>
  <c r="N6" i="1"/>
  <c r="O6" i="1" s="1"/>
  <c r="N5" i="1"/>
  <c r="O5" i="1" s="1"/>
  <c r="A8" i="69" s="1"/>
  <c r="N4" i="1"/>
  <c r="N3" i="1"/>
  <c r="O3" i="1" s="1"/>
  <c r="N2" i="1"/>
  <c r="O2" i="1" s="1"/>
  <c r="T68" i="67"/>
  <c r="S68" i="67"/>
  <c r="P68" i="67"/>
  <c r="M68" i="67"/>
  <c r="L68" i="67"/>
  <c r="K68" i="67"/>
  <c r="J68" i="67"/>
  <c r="I66" i="67"/>
  <c r="M64" i="67"/>
  <c r="T63" i="67"/>
  <c r="S63" i="67"/>
  <c r="P63" i="67"/>
  <c r="M63" i="67"/>
  <c r="L63" i="67"/>
  <c r="K63" i="67"/>
  <c r="J63" i="67"/>
  <c r="H63" i="67"/>
  <c r="T62" i="67"/>
  <c r="S62" i="67"/>
  <c r="P62" i="67"/>
  <c r="M62" i="67"/>
  <c r="L62" i="67"/>
  <c r="K62" i="67"/>
  <c r="J62" i="67"/>
  <c r="H62" i="67"/>
  <c r="T57" i="67"/>
  <c r="S57" i="67"/>
  <c r="P57" i="67"/>
  <c r="M57" i="67"/>
  <c r="L57" i="67"/>
  <c r="K57" i="67"/>
  <c r="J57" i="67"/>
  <c r="H57" i="67"/>
  <c r="M43" i="67"/>
  <c r="L43" i="67"/>
  <c r="K43" i="67"/>
  <c r="J43" i="67"/>
  <c r="T42" i="67"/>
  <c r="M34" i="2" s="1"/>
  <c r="S42" i="67"/>
  <c r="P42" i="67"/>
  <c r="H42" i="67"/>
  <c r="P43" i="67"/>
  <c r="M40" i="67"/>
  <c r="S39" i="67"/>
  <c r="P39" i="67"/>
  <c r="L39" i="67"/>
  <c r="J39" i="67"/>
  <c r="H39" i="67"/>
  <c r="S38" i="67"/>
  <c r="P38" i="67"/>
  <c r="L38" i="67"/>
  <c r="K38" i="67"/>
  <c r="J38" i="67"/>
  <c r="H38" i="67"/>
  <c r="S36" i="67"/>
  <c r="P36" i="67"/>
  <c r="L36" i="67"/>
  <c r="J36" i="67"/>
  <c r="H36" i="67"/>
  <c r="K31" i="2" s="1"/>
  <c r="K30" i="2"/>
  <c r="P34" i="67"/>
  <c r="L34" i="67"/>
  <c r="J34" i="67"/>
  <c r="P33" i="67"/>
  <c r="L33" i="67"/>
  <c r="J33" i="67"/>
  <c r="S31" i="67"/>
  <c r="P31" i="67"/>
  <c r="L31" i="67"/>
  <c r="J31" i="67"/>
  <c r="H31" i="67"/>
  <c r="K26" i="2" s="1"/>
  <c r="S30" i="67"/>
  <c r="P30" i="67"/>
  <c r="L30" i="67"/>
  <c r="J30" i="67"/>
  <c r="H30" i="67"/>
  <c r="P29" i="67"/>
  <c r="L29" i="67"/>
  <c r="J29" i="67"/>
  <c r="H29" i="67"/>
  <c r="K24" i="2" s="1"/>
  <c r="S27" i="67"/>
  <c r="P27" i="67"/>
  <c r="L27" i="67"/>
  <c r="J27" i="67"/>
  <c r="H27" i="67"/>
  <c r="S26" i="67"/>
  <c r="P26" i="67"/>
  <c r="L26" i="67"/>
  <c r="J26" i="67"/>
  <c r="H26" i="67"/>
  <c r="S25" i="67"/>
  <c r="S24" i="67" s="1"/>
  <c r="P25" i="67"/>
  <c r="P24" i="67" s="1"/>
  <c r="L25" i="67"/>
  <c r="J25" i="67"/>
  <c r="H25" i="67"/>
  <c r="M23" i="67"/>
  <c r="P21" i="67"/>
  <c r="L21" i="67"/>
  <c r="J21" i="67"/>
  <c r="H21" i="67"/>
  <c r="K20" i="2" s="1"/>
  <c r="P20" i="67"/>
  <c r="L20" i="67"/>
  <c r="J20" i="67"/>
  <c r="H20" i="67"/>
  <c r="P19" i="67"/>
  <c r="L19" i="67"/>
  <c r="J19" i="67"/>
  <c r="H19" i="67"/>
  <c r="K18" i="2" s="1"/>
  <c r="K17" i="2"/>
  <c r="S16" i="67"/>
  <c r="P16" i="67"/>
  <c r="L16" i="67"/>
  <c r="K16" i="67"/>
  <c r="J16" i="67"/>
  <c r="H16" i="67"/>
  <c r="K16" i="2" s="1"/>
  <c r="F16" i="67"/>
  <c r="S15" i="67"/>
  <c r="P15" i="67"/>
  <c r="L15" i="67"/>
  <c r="J15" i="67"/>
  <c r="H15" i="67"/>
  <c r="K15" i="2" s="1"/>
  <c r="P14" i="67"/>
  <c r="L14" i="67"/>
  <c r="J14" i="67"/>
  <c r="H14" i="67"/>
  <c r="P13" i="67"/>
  <c r="L13" i="67"/>
  <c r="J13" i="67"/>
  <c r="H13" i="67"/>
  <c r="P12" i="67"/>
  <c r="L12" i="67"/>
  <c r="H12" i="67"/>
  <c r="P11" i="67"/>
  <c r="P7" i="67" s="1"/>
  <c r="O11" i="67"/>
  <c r="R11" i="67" s="1"/>
  <c r="N11" i="67"/>
  <c r="Q11" i="67" s="1"/>
  <c r="L11" i="67"/>
  <c r="J11" i="67"/>
  <c r="I11" i="67"/>
  <c r="H11" i="67"/>
  <c r="H7" i="67" s="1"/>
  <c r="R10" i="67"/>
  <c r="V10" i="67" s="1"/>
  <c r="Q10" i="67"/>
  <c r="U10" i="67" s="1"/>
  <c r="P9" i="67"/>
  <c r="L9" i="67"/>
  <c r="J9" i="67"/>
  <c r="H9" i="67"/>
  <c r="K10" i="2" s="1"/>
  <c r="P8" i="67"/>
  <c r="L8" i="67"/>
  <c r="J8" i="67"/>
  <c r="H8" i="67"/>
  <c r="P6" i="67"/>
  <c r="L6" i="67"/>
  <c r="J6" i="67"/>
  <c r="H6" i="67"/>
  <c r="K6" i="2" s="1"/>
  <c r="C2" i="67"/>
  <c r="T79" i="68"/>
  <c r="S79" i="68"/>
  <c r="M79" i="68"/>
  <c r="L79" i="68"/>
  <c r="K79" i="68"/>
  <c r="J79" i="68"/>
  <c r="T73" i="68"/>
  <c r="S73" i="68"/>
  <c r="P73" i="68"/>
  <c r="M73" i="68"/>
  <c r="L73" i="68"/>
  <c r="K73" i="68"/>
  <c r="J73" i="68"/>
  <c r="H73" i="68"/>
  <c r="T67" i="68"/>
  <c r="S67" i="68"/>
  <c r="P67" i="68"/>
  <c r="M67" i="68"/>
  <c r="L67" i="68"/>
  <c r="K67" i="68"/>
  <c r="J67" i="68"/>
  <c r="H67" i="68"/>
  <c r="M49" i="68"/>
  <c r="S48" i="68"/>
  <c r="U48" i="68" s="1"/>
  <c r="J48" i="68"/>
  <c r="H48" i="68"/>
  <c r="C43" i="2" s="1"/>
  <c r="P47" i="68"/>
  <c r="L47" i="68"/>
  <c r="J47" i="68"/>
  <c r="S46" i="68"/>
  <c r="P46" i="68"/>
  <c r="E42" i="2" s="1"/>
  <c r="L46" i="68"/>
  <c r="K46" i="68"/>
  <c r="J46" i="68"/>
  <c r="H46" i="68"/>
  <c r="M45" i="68"/>
  <c r="S44" i="68"/>
  <c r="P44" i="68"/>
  <c r="L44" i="68"/>
  <c r="J44" i="68"/>
  <c r="H44" i="68"/>
  <c r="C40" i="2" s="1"/>
  <c r="P43" i="68"/>
  <c r="L43" i="68"/>
  <c r="J43" i="68"/>
  <c r="H43" i="68"/>
  <c r="M42" i="68"/>
  <c r="S41" i="68"/>
  <c r="P41" i="68"/>
  <c r="L41" i="68"/>
  <c r="J41" i="68"/>
  <c r="H41" i="68"/>
  <c r="P40" i="68"/>
  <c r="L40" i="68"/>
  <c r="J40" i="68"/>
  <c r="H40" i="68"/>
  <c r="C36" i="2" s="1"/>
  <c r="S39" i="68"/>
  <c r="P39" i="68"/>
  <c r="L39" i="68"/>
  <c r="J39" i="68"/>
  <c r="H39" i="68"/>
  <c r="P38" i="68"/>
  <c r="L38" i="68"/>
  <c r="J38" i="68"/>
  <c r="P37" i="68"/>
  <c r="L37" i="68"/>
  <c r="J37" i="68"/>
  <c r="H37" i="68"/>
  <c r="P36" i="68"/>
  <c r="L36" i="68"/>
  <c r="J36" i="68"/>
  <c r="H36" i="68"/>
  <c r="C32" i="2" s="1"/>
  <c r="P34" i="68"/>
  <c r="L34" i="68"/>
  <c r="J34" i="68"/>
  <c r="H34" i="68"/>
  <c r="S33" i="68"/>
  <c r="P33" i="68"/>
  <c r="L33" i="68"/>
  <c r="J33" i="68"/>
  <c r="H33" i="68"/>
  <c r="C29" i="2" s="1"/>
  <c r="S32" i="68"/>
  <c r="P32" i="68"/>
  <c r="L32" i="68"/>
  <c r="J32" i="68"/>
  <c r="H32" i="68"/>
  <c r="C28" i="2" s="1"/>
  <c r="S31" i="68"/>
  <c r="P31" i="68"/>
  <c r="L31" i="68"/>
  <c r="J31" i="68"/>
  <c r="P30" i="68"/>
  <c r="L30" i="68"/>
  <c r="J30" i="68"/>
  <c r="H30" i="68"/>
  <c r="C26" i="2" s="1"/>
  <c r="P28" i="68"/>
  <c r="L28" i="68"/>
  <c r="H28" i="68"/>
  <c r="P27" i="68"/>
  <c r="L27" i="68"/>
  <c r="J27" i="68"/>
  <c r="H27" i="68"/>
  <c r="P26" i="68"/>
  <c r="L26" i="68"/>
  <c r="J26" i="68"/>
  <c r="H26" i="68"/>
  <c r="P25" i="68"/>
  <c r="L25" i="68"/>
  <c r="J25" i="68"/>
  <c r="H25" i="68"/>
  <c r="M22" i="68"/>
  <c r="M23" i="68" s="1"/>
  <c r="S21" i="68"/>
  <c r="P21" i="68"/>
  <c r="L21" i="68"/>
  <c r="H21" i="68"/>
  <c r="P20" i="68"/>
  <c r="L20" i="68"/>
  <c r="H20" i="68"/>
  <c r="P19" i="68"/>
  <c r="L19" i="68"/>
  <c r="H19" i="68"/>
  <c r="C20" i="2" s="1"/>
  <c r="P15" i="68"/>
  <c r="L15" i="68"/>
  <c r="J15" i="68"/>
  <c r="H15" i="68"/>
  <c r="P14" i="68"/>
  <c r="L14" i="68"/>
  <c r="H14" i="68"/>
  <c r="C15" i="2" s="1"/>
  <c r="P13" i="68"/>
  <c r="L13" i="68"/>
  <c r="J13" i="68"/>
  <c r="H13" i="68"/>
  <c r="C14" i="2" s="1"/>
  <c r="P12" i="68"/>
  <c r="L12" i="68"/>
  <c r="J12" i="68"/>
  <c r="H12" i="68"/>
  <c r="C13" i="2" s="1"/>
  <c r="P11" i="68"/>
  <c r="L11" i="68"/>
  <c r="H11" i="68"/>
  <c r="C12" i="2" s="1"/>
  <c r="P10" i="68"/>
  <c r="L10" i="68"/>
  <c r="J10" i="68"/>
  <c r="H10" i="68"/>
  <c r="C11" i="2" s="1"/>
  <c r="P9" i="68"/>
  <c r="L9" i="68"/>
  <c r="J9" i="68"/>
  <c r="H9" i="68"/>
  <c r="C10" i="2" s="1"/>
  <c r="P8" i="68"/>
  <c r="L8" i="68"/>
  <c r="J8" i="68"/>
  <c r="P6" i="68"/>
  <c r="L6" i="68"/>
  <c r="J6" i="68"/>
  <c r="C2" i="68"/>
  <c r="C51" i="2"/>
  <c r="C47" i="2"/>
  <c r="C46" i="2"/>
  <c r="B44" i="2"/>
  <c r="K43" i="2"/>
  <c r="C42" i="2"/>
  <c r="B42" i="2"/>
  <c r="M40" i="2"/>
  <c r="K40" i="2"/>
  <c r="M39" i="2"/>
  <c r="K39" i="2"/>
  <c r="B39" i="2"/>
  <c r="K37" i="2"/>
  <c r="O36" i="2"/>
  <c r="O38" i="2" s="1"/>
  <c r="N36" i="2"/>
  <c r="N38" i="2" s="1"/>
  <c r="M36" i="2"/>
  <c r="M38" i="2" s="1"/>
  <c r="K36" i="2"/>
  <c r="C37" i="2"/>
  <c r="K34" i="2"/>
  <c r="C35" i="2"/>
  <c r="J31" i="2"/>
  <c r="C30" i="2"/>
  <c r="J29" i="2"/>
  <c r="J28" i="2"/>
  <c r="K25" i="2"/>
  <c r="J24" i="2"/>
  <c r="J23" i="2"/>
  <c r="C22" i="2"/>
  <c r="C21" i="2"/>
  <c r="K19" i="2"/>
  <c r="C18" i="2"/>
  <c r="C16" i="2"/>
  <c r="K14" i="2"/>
  <c r="K13" i="2"/>
  <c r="K12" i="2"/>
  <c r="L11" i="2"/>
  <c r="K9" i="2"/>
  <c r="A8" i="34" l="1"/>
  <c r="P35" i="68"/>
  <c r="U8" i="37"/>
  <c r="U5" i="37"/>
  <c r="H47" i="68"/>
  <c r="C44" i="2" s="1"/>
  <c r="W9" i="38"/>
  <c r="W5" i="38"/>
  <c r="K11" i="2"/>
  <c r="A20" i="62"/>
  <c r="I41" i="67"/>
  <c r="AN162" i="15"/>
  <c r="AN207" i="15"/>
  <c r="AN234" i="15"/>
  <c r="AN320" i="15"/>
  <c r="AN371" i="15"/>
  <c r="AN395" i="15"/>
  <c r="AN404" i="15"/>
  <c r="AN412" i="15"/>
  <c r="AN420" i="15"/>
  <c r="AN428" i="15"/>
  <c r="AN436" i="15"/>
  <c r="AN22" i="18"/>
  <c r="AN14" i="21"/>
  <c r="AN20" i="21"/>
  <c r="AN45" i="28"/>
  <c r="AN57" i="31"/>
  <c r="AN171" i="32"/>
  <c r="AN131" i="66"/>
  <c r="AN61" i="47"/>
  <c r="AN10" i="75"/>
  <c r="AN18" i="75"/>
  <c r="AN49" i="75"/>
  <c r="AN16" i="59"/>
  <c r="AN268" i="15"/>
  <c r="AN294" i="15"/>
  <c r="AN307" i="15"/>
  <c r="AN450" i="15"/>
  <c r="AN18" i="72"/>
  <c r="AN70" i="29"/>
  <c r="AN123" i="32"/>
  <c r="AN135" i="32"/>
  <c r="AN19" i="33"/>
  <c r="AN71" i="66"/>
  <c r="AN55" i="47"/>
  <c r="AN66" i="47"/>
  <c r="AN21" i="49"/>
  <c r="AN20" i="52"/>
  <c r="AN43" i="12"/>
  <c r="AN245" i="15"/>
  <c r="AN287" i="15"/>
  <c r="AN468" i="15"/>
  <c r="T18" i="67"/>
  <c r="AN172" i="15"/>
  <c r="AN238" i="15"/>
  <c r="AN41" i="29"/>
  <c r="AN47" i="31"/>
  <c r="AN30" i="39"/>
  <c r="AN21" i="3"/>
  <c r="T18" i="68"/>
  <c r="E19" i="2" s="1"/>
  <c r="AN69" i="66"/>
  <c r="AN246" i="15"/>
  <c r="AN23" i="3"/>
  <c r="AN263" i="15"/>
  <c r="AN9" i="19"/>
  <c r="AN15" i="32"/>
  <c r="AN84" i="32"/>
  <c r="AN23" i="34"/>
  <c r="AN45" i="31"/>
  <c r="AN19" i="54"/>
  <c r="L24" i="67"/>
  <c r="K24" i="67"/>
  <c r="J24" i="67"/>
  <c r="H24" i="67"/>
  <c r="K23" i="2" s="1"/>
  <c r="K38" i="2"/>
  <c r="H43" i="67"/>
  <c r="K35" i="2" s="1"/>
  <c r="I50" i="67"/>
  <c r="O50" i="67" s="1"/>
  <c r="R50" i="67" s="1"/>
  <c r="AJ5" i="35"/>
  <c r="AJ6" i="35"/>
  <c r="U7" i="35"/>
  <c r="W8" i="35"/>
  <c r="U9" i="35"/>
  <c r="U10" i="35"/>
  <c r="U11" i="35"/>
  <c r="U12" i="35"/>
  <c r="U13" i="35"/>
  <c r="W10" i="35"/>
  <c r="W11" i="35"/>
  <c r="U24" i="35"/>
  <c r="W12" i="35"/>
  <c r="W13" i="35"/>
  <c r="U14" i="35"/>
  <c r="U15" i="35"/>
  <c r="U20" i="35"/>
  <c r="U23" i="35"/>
  <c r="AD7" i="35"/>
  <c r="AN7" i="35" s="1"/>
  <c r="U16" i="35"/>
  <c r="U19" i="35"/>
  <c r="U21" i="35"/>
  <c r="U22" i="35"/>
  <c r="W24" i="35"/>
  <c r="W14" i="35"/>
  <c r="W15" i="35"/>
  <c r="U17" i="35"/>
  <c r="U18" i="35"/>
  <c r="W20" i="35"/>
  <c r="W23" i="35"/>
  <c r="W16" i="35"/>
  <c r="W19" i="35"/>
  <c r="W21" i="35"/>
  <c r="O27" i="1"/>
  <c r="I62" i="68"/>
  <c r="N62" i="68" s="1"/>
  <c r="O31" i="1"/>
  <c r="I61" i="68"/>
  <c r="O82" i="1"/>
  <c r="I64" i="68"/>
  <c r="N64" i="68" s="1"/>
  <c r="H24" i="68"/>
  <c r="J35" i="68"/>
  <c r="L35" i="68"/>
  <c r="A18" i="18"/>
  <c r="N17" i="68" s="1"/>
  <c r="W6" i="26"/>
  <c r="U8" i="22"/>
  <c r="U37" i="22"/>
  <c r="X8" i="74"/>
  <c r="Z8" i="74" s="1"/>
  <c r="AB8" i="74" s="1"/>
  <c r="AO8" i="74" s="1"/>
  <c r="I18" i="68"/>
  <c r="L45" i="68"/>
  <c r="P45" i="68"/>
  <c r="L49" i="68"/>
  <c r="J7" i="68"/>
  <c r="L7" i="68"/>
  <c r="P7" i="68"/>
  <c r="J45" i="68"/>
  <c r="J24" i="68"/>
  <c r="L24" i="68"/>
  <c r="H45" i="68"/>
  <c r="AN5" i="61"/>
  <c r="T38" i="67"/>
  <c r="AJ5" i="61"/>
  <c r="U5" i="61"/>
  <c r="A16" i="61" s="1"/>
  <c r="L40" i="67"/>
  <c r="J40" i="67"/>
  <c r="K40" i="67"/>
  <c r="U5" i="64"/>
  <c r="A16" i="64" s="1"/>
  <c r="F39" i="67" s="1"/>
  <c r="AD5" i="64"/>
  <c r="AN5" i="64" s="1"/>
  <c r="AN5" i="36"/>
  <c r="U5" i="36"/>
  <c r="A16" i="36" s="1"/>
  <c r="F48" i="68" s="1"/>
  <c r="W10" i="37"/>
  <c r="W12" i="37"/>
  <c r="W14" i="37"/>
  <c r="U9" i="37"/>
  <c r="U20" i="37"/>
  <c r="U21" i="37"/>
  <c r="U6" i="37"/>
  <c r="U18" i="37"/>
  <c r="U19" i="37"/>
  <c r="U24" i="37"/>
  <c r="U17" i="37"/>
  <c r="W20" i="37"/>
  <c r="W21" i="37"/>
  <c r="U22" i="37"/>
  <c r="U23" i="37"/>
  <c r="W6" i="37"/>
  <c r="U7" i="37"/>
  <c r="U11" i="37"/>
  <c r="U13" i="37"/>
  <c r="U15" i="37"/>
  <c r="U16" i="37"/>
  <c r="W18" i="37"/>
  <c r="W19" i="37"/>
  <c r="W24" i="37"/>
  <c r="W5" i="37"/>
  <c r="W8" i="37"/>
  <c r="U10" i="37"/>
  <c r="U12" i="37"/>
  <c r="U14" i="37"/>
  <c r="W17" i="37"/>
  <c r="W22" i="37"/>
  <c r="W23" i="37"/>
  <c r="W7" i="37"/>
  <c r="W11" i="37"/>
  <c r="W13" i="37"/>
  <c r="W15" i="37"/>
  <c r="AL5" i="62"/>
  <c r="U5" i="62"/>
  <c r="A16" i="62" s="1"/>
  <c r="AD5" i="62"/>
  <c r="W9" i="34"/>
  <c r="AN6" i="34"/>
  <c r="A14" i="34"/>
  <c r="K43" i="68" s="1"/>
  <c r="W5" i="34"/>
  <c r="W6" i="34"/>
  <c r="W8" i="34"/>
  <c r="AL10" i="34"/>
  <c r="AL8" i="34"/>
  <c r="S43" i="68"/>
  <c r="S45" i="68" s="1"/>
  <c r="AD11" i="34"/>
  <c r="AE11" i="34"/>
  <c r="AN8" i="34"/>
  <c r="AJ8" i="34"/>
  <c r="AJ10" i="34"/>
  <c r="AM9" i="58"/>
  <c r="U21" i="58"/>
  <c r="U26" i="58"/>
  <c r="W28" i="58"/>
  <c r="X28" i="58" s="1"/>
  <c r="U38" i="58"/>
  <c r="W40" i="58"/>
  <c r="X40" i="58" s="1"/>
  <c r="U39" i="58"/>
  <c r="W41" i="58"/>
  <c r="X41" i="58" s="1"/>
  <c r="U25" i="58"/>
  <c r="W27" i="58"/>
  <c r="X27" i="58" s="1"/>
  <c r="U37" i="58"/>
  <c r="W39" i="58"/>
  <c r="X39" i="58" s="1"/>
  <c r="W26" i="58"/>
  <c r="X26" i="58" s="1"/>
  <c r="U36" i="58"/>
  <c r="W38" i="58"/>
  <c r="X38" i="58" s="1"/>
  <c r="W25" i="58"/>
  <c r="X25" i="58" s="1"/>
  <c r="U35" i="58"/>
  <c r="W37" i="58"/>
  <c r="X37" i="58" s="1"/>
  <c r="U45" i="58"/>
  <c r="U27" i="58"/>
  <c r="U34" i="58"/>
  <c r="W36" i="58"/>
  <c r="X36" i="58" s="1"/>
  <c r="U46" i="58"/>
  <c r="U33" i="58"/>
  <c r="W35" i="58"/>
  <c r="X35" i="58" s="1"/>
  <c r="U42" i="58"/>
  <c r="U32" i="58"/>
  <c r="W34" i="58"/>
  <c r="X34" i="58" s="1"/>
  <c r="U44" i="58"/>
  <c r="W46" i="58"/>
  <c r="X46" i="58" s="1"/>
  <c r="U31" i="58"/>
  <c r="W33" i="58"/>
  <c r="X33" i="58" s="1"/>
  <c r="U43" i="58"/>
  <c r="W45" i="58"/>
  <c r="X45" i="58" s="1"/>
  <c r="U30" i="58"/>
  <c r="W32" i="58"/>
  <c r="X32" i="58" s="1"/>
  <c r="W44" i="58"/>
  <c r="X44" i="58" s="1"/>
  <c r="W29" i="58"/>
  <c r="X29" i="58" s="1"/>
  <c r="U29" i="58"/>
  <c r="W31" i="58"/>
  <c r="X31" i="58" s="1"/>
  <c r="U41" i="58"/>
  <c r="W43" i="58"/>
  <c r="X43" i="58" s="1"/>
  <c r="U40" i="58"/>
  <c r="U28" i="58"/>
  <c r="W30" i="58"/>
  <c r="X30" i="58" s="1"/>
  <c r="W42" i="58"/>
  <c r="X42" i="58" s="1"/>
  <c r="W14" i="56"/>
  <c r="W24" i="56"/>
  <c r="W13" i="56"/>
  <c r="W23" i="56"/>
  <c r="W11" i="56"/>
  <c r="W12" i="56"/>
  <c r="W22" i="56"/>
  <c r="W10" i="56"/>
  <c r="W21" i="56"/>
  <c r="W9" i="56"/>
  <c r="W20" i="56"/>
  <c r="U8" i="56"/>
  <c r="U19" i="56"/>
  <c r="W18" i="56"/>
  <c r="U7" i="56"/>
  <c r="W17" i="56"/>
  <c r="U16" i="56"/>
  <c r="W15" i="56"/>
  <c r="AL5" i="56"/>
  <c r="U5" i="56"/>
  <c r="W8" i="56"/>
  <c r="W16" i="56"/>
  <c r="W19" i="56"/>
  <c r="U6" i="56"/>
  <c r="W7" i="56"/>
  <c r="W5" i="56"/>
  <c r="W6" i="56"/>
  <c r="AN5" i="56"/>
  <c r="U11" i="56"/>
  <c r="U15" i="56"/>
  <c r="U23" i="56"/>
  <c r="U24" i="56"/>
  <c r="U9" i="56"/>
  <c r="U10" i="56"/>
  <c r="U12" i="56"/>
  <c r="U13" i="56"/>
  <c r="U14" i="56"/>
  <c r="U17" i="56"/>
  <c r="U18" i="56"/>
  <c r="U20" i="56"/>
  <c r="U21" i="56"/>
  <c r="W6" i="55"/>
  <c r="W5" i="55"/>
  <c r="AN50" i="12"/>
  <c r="AN204" i="15"/>
  <c r="AN383" i="15"/>
  <c r="AN408" i="15"/>
  <c r="AN432" i="15"/>
  <c r="AN15" i="19"/>
  <c r="AN17" i="21"/>
  <c r="AN17" i="72"/>
  <c r="AN21" i="24"/>
  <c r="AN63" i="29"/>
  <c r="AN83" i="66"/>
  <c r="AN90" i="66"/>
  <c r="AN91" i="66"/>
  <c r="AN107" i="66"/>
  <c r="AN50" i="39"/>
  <c r="AN22" i="47"/>
  <c r="AN55" i="53"/>
  <c r="T39" i="67"/>
  <c r="AN22" i="64"/>
  <c r="AN41" i="12"/>
  <c r="AN48" i="12"/>
  <c r="AN152" i="15"/>
  <c r="AN231" i="15"/>
  <c r="AN322" i="15"/>
  <c r="AN336" i="15"/>
  <c r="AN359" i="15"/>
  <c r="AN460" i="15"/>
  <c r="AN472" i="15"/>
  <c r="AN478" i="15"/>
  <c r="AN484" i="15"/>
  <c r="AN503" i="15"/>
  <c r="AN60" i="22"/>
  <c r="AN18" i="36"/>
  <c r="AN34" i="47"/>
  <c r="AN49" i="47"/>
  <c r="AN24" i="50"/>
  <c r="AN24" i="56"/>
  <c r="AN17" i="58"/>
  <c r="AN13" i="62"/>
  <c r="AN15" i="64"/>
  <c r="AN18" i="26"/>
  <c r="AN22" i="63"/>
  <c r="AN308" i="15"/>
  <c r="AN372" i="15"/>
  <c r="AN380" i="15"/>
  <c r="T32" i="68"/>
  <c r="E28" i="2" s="1"/>
  <c r="AN24" i="45"/>
  <c r="AN26" i="47"/>
  <c r="AN24" i="19"/>
  <c r="AN81" i="22"/>
  <c r="AN24" i="42"/>
  <c r="AN34" i="22"/>
  <c r="AN25" i="29"/>
  <c r="AN37" i="29"/>
  <c r="AN30" i="12"/>
  <c r="AN46" i="5"/>
  <c r="AN141" i="15"/>
  <c r="AN158" i="15"/>
  <c r="AN407" i="15"/>
  <c r="AN431" i="15"/>
  <c r="AN440" i="15"/>
  <c r="AN504" i="15"/>
  <c r="AN511" i="15"/>
  <c r="AN55" i="69"/>
  <c r="AN67" i="69"/>
  <c r="AN22" i="25"/>
  <c r="AN51" i="29"/>
  <c r="AN75" i="29"/>
  <c r="AN15" i="38"/>
  <c r="AN70" i="66"/>
  <c r="AN15" i="47"/>
  <c r="AN60" i="75"/>
  <c r="AN24" i="52"/>
  <c r="AN13" i="64"/>
  <c r="AN78" i="46"/>
  <c r="AN24" i="49"/>
  <c r="AN23" i="50"/>
  <c r="AN10" i="62"/>
  <c r="AN48" i="5"/>
  <c r="AN388" i="15"/>
  <c r="AN396" i="15"/>
  <c r="AN452" i="15"/>
  <c r="AN40" i="69"/>
  <c r="AN53" i="53"/>
  <c r="AN17" i="71"/>
  <c r="AN20" i="60"/>
  <c r="AN23" i="61"/>
  <c r="AN36" i="5"/>
  <c r="AN65" i="29"/>
  <c r="AN8" i="42"/>
  <c r="AN303" i="15"/>
  <c r="AN144" i="15"/>
  <c r="AN12" i="38"/>
  <c r="AN11" i="75"/>
  <c r="AN11" i="23"/>
  <c r="AN168" i="32"/>
  <c r="AN42" i="47"/>
  <c r="AN143" i="32"/>
  <c r="AN18" i="42"/>
  <c r="AN48" i="47"/>
  <c r="AN10" i="71"/>
  <c r="AN15" i="59"/>
  <c r="AN224" i="65"/>
  <c r="AN23" i="6"/>
  <c r="AN116" i="15"/>
  <c r="AN368" i="15"/>
  <c r="AN400" i="15"/>
  <c r="AN22" i="22"/>
  <c r="AN18" i="23"/>
  <c r="AN16" i="72"/>
  <c r="AN214" i="65"/>
  <c r="AN258" i="15"/>
  <c r="AN310" i="15"/>
  <c r="AN479" i="15"/>
  <c r="AN491" i="15"/>
  <c r="AN39" i="22"/>
  <c r="AN46" i="22"/>
  <c r="AN67" i="22"/>
  <c r="AN20" i="26"/>
  <c r="AN36" i="28"/>
  <c r="AN22" i="44"/>
  <c r="U5" i="55"/>
  <c r="AD5" i="55"/>
  <c r="U11" i="55"/>
  <c r="U13" i="55"/>
  <c r="U24" i="55"/>
  <c r="U9" i="55"/>
  <c r="U10" i="55"/>
  <c r="U12" i="55"/>
  <c r="U14" i="55"/>
  <c r="U15" i="55"/>
  <c r="U23" i="55"/>
  <c r="W11" i="55"/>
  <c r="W13" i="55"/>
  <c r="U18" i="55"/>
  <c r="U19" i="55"/>
  <c r="U20" i="55"/>
  <c r="U21" i="55"/>
  <c r="U22" i="55"/>
  <c r="W24" i="55"/>
  <c r="U8" i="55"/>
  <c r="W9" i="55"/>
  <c r="X9" i="55" s="1"/>
  <c r="W10" i="55"/>
  <c r="W12" i="55"/>
  <c r="W14" i="55"/>
  <c r="W15" i="55"/>
  <c r="U16" i="55"/>
  <c r="U17" i="55"/>
  <c r="W23" i="55"/>
  <c r="W18" i="55"/>
  <c r="W19" i="55"/>
  <c r="W20" i="55"/>
  <c r="W21" i="55"/>
  <c r="W22" i="55"/>
  <c r="X22" i="55" s="1"/>
  <c r="U7" i="55"/>
  <c r="W8" i="55"/>
  <c r="W16" i="55"/>
  <c r="W17" i="55"/>
  <c r="U6" i="55"/>
  <c r="AD8" i="55"/>
  <c r="W9" i="54"/>
  <c r="U10" i="54"/>
  <c r="AN5" i="54"/>
  <c r="A14" i="54"/>
  <c r="K29" i="67" s="1"/>
  <c r="U7" i="54"/>
  <c r="AH5" i="54"/>
  <c r="AI5" i="54" s="1"/>
  <c r="AL8" i="54"/>
  <c r="AJ20" i="54"/>
  <c r="AL5" i="54"/>
  <c r="AH6" i="54"/>
  <c r="AI6" i="54" s="1"/>
  <c r="AH10" i="54"/>
  <c r="AI10" i="54" s="1"/>
  <c r="AL10" i="54" s="1"/>
  <c r="AH11" i="54"/>
  <c r="AI11" i="54" s="1"/>
  <c r="W17" i="54"/>
  <c r="X17" i="54" s="1"/>
  <c r="AE23" i="54"/>
  <c r="AN23" i="54" s="1"/>
  <c r="AE24" i="54"/>
  <c r="AN24" i="54" s="1"/>
  <c r="AN14" i="54"/>
  <c r="AM6" i="54"/>
  <c r="S29" i="67" s="1"/>
  <c r="AH12" i="54"/>
  <c r="AI12" i="54" s="1"/>
  <c r="AL12" i="54" s="1"/>
  <c r="AH13" i="54"/>
  <c r="AI13" i="54" s="1"/>
  <c r="AJ13" i="54" s="1"/>
  <c r="U8" i="54"/>
  <c r="U9" i="54"/>
  <c r="AH24" i="54"/>
  <c r="AI24" i="54" s="1"/>
  <c r="AJ24" i="54" s="1"/>
  <c r="AJ16" i="54"/>
  <c r="U11" i="54"/>
  <c r="U6" i="54"/>
  <c r="W7" i="54"/>
  <c r="X7" i="54" s="1"/>
  <c r="W10" i="54"/>
  <c r="U12" i="54"/>
  <c r="U13" i="54"/>
  <c r="U5" i="54"/>
  <c r="AD8" i="54"/>
  <c r="AD9" i="54"/>
  <c r="W11" i="54"/>
  <c r="U23" i="54"/>
  <c r="U24" i="54"/>
  <c r="W6" i="54"/>
  <c r="AD7" i="54"/>
  <c r="AE9" i="54"/>
  <c r="AD10" i="54"/>
  <c r="W12" i="54"/>
  <c r="W13" i="54"/>
  <c r="U19" i="54"/>
  <c r="U20" i="54"/>
  <c r="U22" i="54"/>
  <c r="W5" i="54"/>
  <c r="AD11" i="54"/>
  <c r="U14" i="54"/>
  <c r="U15" i="54"/>
  <c r="U16" i="54"/>
  <c r="U18" i="54"/>
  <c r="U21" i="54"/>
  <c r="W23" i="54"/>
  <c r="W24" i="54"/>
  <c r="AD12" i="54"/>
  <c r="AN12" i="54" s="1"/>
  <c r="AD13" i="54"/>
  <c r="AN13" i="54" s="1"/>
  <c r="U17" i="54"/>
  <c r="W19" i="54"/>
  <c r="W20" i="54"/>
  <c r="W22" i="54"/>
  <c r="W14" i="54"/>
  <c r="W15" i="54"/>
  <c r="W16" i="54"/>
  <c r="X16" i="54" s="1"/>
  <c r="W18" i="54"/>
  <c r="W10" i="71"/>
  <c r="U7" i="71"/>
  <c r="W8" i="71"/>
  <c r="U6" i="71"/>
  <c r="U5" i="71"/>
  <c r="W7" i="71"/>
  <c r="W6" i="71"/>
  <c r="W5" i="71"/>
  <c r="U21" i="71"/>
  <c r="U22" i="71"/>
  <c r="U23" i="71"/>
  <c r="U24" i="71"/>
  <c r="U19" i="71"/>
  <c r="U20" i="71"/>
  <c r="U13" i="71"/>
  <c r="U14" i="71"/>
  <c r="U15" i="71"/>
  <c r="U18" i="71"/>
  <c r="W21" i="71"/>
  <c r="W22" i="71"/>
  <c r="W23" i="71"/>
  <c r="W24" i="71"/>
  <c r="U9" i="71"/>
  <c r="U11" i="71"/>
  <c r="U12" i="71"/>
  <c r="U16" i="71"/>
  <c r="U17" i="71"/>
  <c r="W19" i="71"/>
  <c r="W20" i="71"/>
  <c r="U10" i="71"/>
  <c r="W13" i="71"/>
  <c r="W14" i="71"/>
  <c r="W15" i="71"/>
  <c r="W18" i="71"/>
  <c r="U8" i="71"/>
  <c r="W9" i="71"/>
  <c r="W11" i="71"/>
  <c r="W12" i="71"/>
  <c r="W16" i="71"/>
  <c r="U6" i="73"/>
  <c r="W8" i="73"/>
  <c r="W11" i="73"/>
  <c r="W13" i="73"/>
  <c r="W17" i="73"/>
  <c r="W7" i="73"/>
  <c r="W10" i="73"/>
  <c r="W12" i="73"/>
  <c r="W14" i="73"/>
  <c r="W15" i="73"/>
  <c r="W16" i="73"/>
  <c r="U5" i="73"/>
  <c r="W6" i="73"/>
  <c r="W5" i="73"/>
  <c r="U23" i="73"/>
  <c r="U24" i="73"/>
  <c r="U20" i="73"/>
  <c r="U21" i="73"/>
  <c r="U22" i="73"/>
  <c r="U18" i="73"/>
  <c r="U19" i="73"/>
  <c r="W23" i="73"/>
  <c r="W24" i="73"/>
  <c r="U8" i="73"/>
  <c r="U11" i="73"/>
  <c r="U13" i="73"/>
  <c r="U17" i="73"/>
  <c r="W20" i="73"/>
  <c r="W21" i="73"/>
  <c r="W22" i="73"/>
  <c r="U7" i="73"/>
  <c r="W9" i="73"/>
  <c r="U10" i="73"/>
  <c r="U12" i="73"/>
  <c r="U14" i="73"/>
  <c r="U15" i="73"/>
  <c r="U16" i="73"/>
  <c r="W18" i="73"/>
  <c r="AD5" i="73"/>
  <c r="AN5" i="73" s="1"/>
  <c r="AN5" i="53"/>
  <c r="W18" i="53"/>
  <c r="W17" i="53"/>
  <c r="AL28" i="53"/>
  <c r="AJ28" i="53"/>
  <c r="AJ18" i="53"/>
  <c r="AL20" i="53"/>
  <c r="AJ20" i="53"/>
  <c r="AJ24" i="53"/>
  <c r="AL24" i="53"/>
  <c r="AL5" i="53"/>
  <c r="AD16" i="53"/>
  <c r="AN16" i="53" s="1"/>
  <c r="W19" i="53"/>
  <c r="W20" i="53"/>
  <c r="U24" i="53"/>
  <c r="AD17" i="53"/>
  <c r="AD18" i="53"/>
  <c r="U21" i="53"/>
  <c r="U23" i="53"/>
  <c r="AH29" i="53"/>
  <c r="AI29" i="53" s="1"/>
  <c r="AL29" i="53" s="1"/>
  <c r="U8" i="53"/>
  <c r="U9" i="53"/>
  <c r="AE17" i="53"/>
  <c r="AE18" i="53"/>
  <c r="AD19" i="53"/>
  <c r="AD20" i="53"/>
  <c r="AN20" i="53" s="1"/>
  <c r="U22" i="53"/>
  <c r="W24" i="53"/>
  <c r="U28" i="53"/>
  <c r="U7" i="53"/>
  <c r="U10" i="53"/>
  <c r="U11" i="53"/>
  <c r="AJ16" i="53"/>
  <c r="AE19" i="53"/>
  <c r="AE20" i="53"/>
  <c r="W21" i="53"/>
  <c r="W23" i="53"/>
  <c r="U25" i="53"/>
  <c r="U27" i="53"/>
  <c r="U5" i="53"/>
  <c r="U6" i="53"/>
  <c r="W8" i="53"/>
  <c r="W9" i="53"/>
  <c r="W22" i="53"/>
  <c r="AD24" i="53"/>
  <c r="AN24" i="53" s="1"/>
  <c r="U26" i="53"/>
  <c r="W28" i="53"/>
  <c r="U32" i="53"/>
  <c r="U55" i="53"/>
  <c r="W7" i="53"/>
  <c r="W10" i="53"/>
  <c r="W11" i="53"/>
  <c r="U12" i="53"/>
  <c r="U13" i="53"/>
  <c r="AD21" i="53"/>
  <c r="AN21" i="53" s="1"/>
  <c r="AD23" i="53"/>
  <c r="AE24" i="53"/>
  <c r="W25" i="53"/>
  <c r="W27" i="53"/>
  <c r="U29" i="53"/>
  <c r="U31" i="53"/>
  <c r="U54" i="53"/>
  <c r="W5" i="53"/>
  <c r="W6" i="53"/>
  <c r="AD8" i="53"/>
  <c r="AN8" i="53" s="1"/>
  <c r="AD9" i="53"/>
  <c r="AD22" i="53"/>
  <c r="W26" i="53"/>
  <c r="AD28" i="53"/>
  <c r="AN28" i="53" s="1"/>
  <c r="U30" i="53"/>
  <c r="W32" i="53"/>
  <c r="U40" i="53"/>
  <c r="U41" i="53"/>
  <c r="U44" i="53"/>
  <c r="U45" i="53"/>
  <c r="U48" i="53"/>
  <c r="U49" i="53"/>
  <c r="U52" i="53"/>
  <c r="U53" i="53"/>
  <c r="W55" i="53"/>
  <c r="AE9" i="53"/>
  <c r="W12" i="53"/>
  <c r="W13" i="53"/>
  <c r="U14" i="53"/>
  <c r="AE22" i="53"/>
  <c r="AD27" i="53"/>
  <c r="AE28" i="53"/>
  <c r="W29" i="53"/>
  <c r="W31" i="53"/>
  <c r="U33" i="53"/>
  <c r="U35" i="53"/>
  <c r="U38" i="53"/>
  <c r="U39" i="53"/>
  <c r="U42" i="53"/>
  <c r="U43" i="53"/>
  <c r="U46" i="53"/>
  <c r="U47" i="53"/>
  <c r="U50" i="53"/>
  <c r="U51" i="53"/>
  <c r="W54" i="53"/>
  <c r="AJ8" i="53"/>
  <c r="U15" i="53"/>
  <c r="U16" i="53"/>
  <c r="AL21" i="53"/>
  <c r="W30" i="53"/>
  <c r="U34" i="53"/>
  <c r="U36" i="53"/>
  <c r="U37" i="53"/>
  <c r="W40" i="53"/>
  <c r="W41" i="53"/>
  <c r="W44" i="53"/>
  <c r="W45" i="53"/>
  <c r="W48" i="53"/>
  <c r="W49" i="53"/>
  <c r="W52" i="53"/>
  <c r="W53" i="53"/>
  <c r="W14" i="53"/>
  <c r="U17" i="53"/>
  <c r="U18" i="53"/>
  <c r="AD29" i="53"/>
  <c r="AN29" i="53" s="1"/>
  <c r="W33" i="53"/>
  <c r="W35" i="53"/>
  <c r="W38" i="53"/>
  <c r="W39" i="53"/>
  <c r="W42" i="53"/>
  <c r="W43" i="53"/>
  <c r="W46" i="53"/>
  <c r="W47" i="53"/>
  <c r="W50" i="53"/>
  <c r="W51" i="53"/>
  <c r="W15" i="53"/>
  <c r="W16" i="53"/>
  <c r="U19" i="53"/>
  <c r="U20" i="53"/>
  <c r="W34" i="53"/>
  <c r="W36" i="53"/>
  <c r="AJ15" i="27"/>
  <c r="AM5" i="27"/>
  <c r="S34" i="68" s="1"/>
  <c r="AJ13" i="27"/>
  <c r="AE18" i="27"/>
  <c r="AN18" i="27" s="1"/>
  <c r="AH20" i="27"/>
  <c r="AI20" i="27" s="1"/>
  <c r="AJ20" i="27" s="1"/>
  <c r="AE24" i="27"/>
  <c r="AN24" i="27" s="1"/>
  <c r="AH19" i="27"/>
  <c r="AI19" i="27" s="1"/>
  <c r="AL19" i="27" s="1"/>
  <c r="AH24" i="27"/>
  <c r="AI24" i="27" s="1"/>
  <c r="AJ24" i="27" s="1"/>
  <c r="AE16" i="27"/>
  <c r="AN16" i="27" s="1"/>
  <c r="AE22" i="27"/>
  <c r="AN22" i="27" s="1"/>
  <c r="AD14" i="27"/>
  <c r="AE15" i="27"/>
  <c r="AN15" i="27" s="1"/>
  <c r="AE21" i="27"/>
  <c r="AN21" i="27" s="1"/>
  <c r="AE14" i="27"/>
  <c r="AD20" i="27"/>
  <c r="AN20" i="27" s="1"/>
  <c r="AD19" i="27"/>
  <c r="AN19" i="27" s="1"/>
  <c r="AH5" i="27"/>
  <c r="AI5" i="27" s="1"/>
  <c r="AH8" i="27"/>
  <c r="AI8" i="27" s="1"/>
  <c r="AL12" i="27"/>
  <c r="U9" i="27"/>
  <c r="U10" i="27"/>
  <c r="U8" i="27"/>
  <c r="U11" i="27"/>
  <c r="U7" i="27"/>
  <c r="W9" i="27"/>
  <c r="W10" i="27"/>
  <c r="U12" i="27"/>
  <c r="U6" i="27"/>
  <c r="W8" i="27"/>
  <c r="W11" i="27"/>
  <c r="U13" i="27"/>
  <c r="U14" i="27"/>
  <c r="U5" i="27"/>
  <c r="W7" i="27"/>
  <c r="AD9" i="27"/>
  <c r="AD10" i="27"/>
  <c r="T34" i="68" s="1"/>
  <c r="E30" i="2" s="1"/>
  <c r="W12" i="27"/>
  <c r="U15" i="27"/>
  <c r="U17" i="27"/>
  <c r="U18" i="27"/>
  <c r="U19" i="27"/>
  <c r="U24" i="27"/>
  <c r="W6" i="27"/>
  <c r="AE9" i="27"/>
  <c r="AE10" i="27"/>
  <c r="AD11" i="27"/>
  <c r="W13" i="27"/>
  <c r="W14" i="27"/>
  <c r="U16" i="27"/>
  <c r="U20" i="27"/>
  <c r="U21" i="27"/>
  <c r="U22" i="27"/>
  <c r="U23" i="27"/>
  <c r="W5" i="27"/>
  <c r="AL10" i="27"/>
  <c r="W15" i="27"/>
  <c r="W17" i="27"/>
  <c r="X17" i="27" s="1"/>
  <c r="W18" i="27"/>
  <c r="W19" i="27"/>
  <c r="W24" i="27"/>
  <c r="W16" i="27"/>
  <c r="W20" i="27"/>
  <c r="W21" i="27"/>
  <c r="W22" i="27"/>
  <c r="W8" i="26"/>
  <c r="U7" i="26"/>
  <c r="U6" i="26"/>
  <c r="W7" i="26"/>
  <c r="U5" i="26"/>
  <c r="W5" i="26"/>
  <c r="AJ5" i="26"/>
  <c r="AD5" i="26"/>
  <c r="T33" i="68" s="1"/>
  <c r="E29" i="2" s="1"/>
  <c r="AJ8" i="26"/>
  <c r="AL8" i="26"/>
  <c r="AL5" i="26"/>
  <c r="U21" i="26"/>
  <c r="U22" i="26"/>
  <c r="U23" i="26"/>
  <c r="U15" i="26"/>
  <c r="U18" i="26"/>
  <c r="U19" i="26"/>
  <c r="U20" i="26"/>
  <c r="U24" i="26"/>
  <c r="U8" i="26"/>
  <c r="U14" i="26"/>
  <c r="U16" i="26"/>
  <c r="U17" i="26"/>
  <c r="W21" i="26"/>
  <c r="W22" i="26"/>
  <c r="W23" i="26"/>
  <c r="U9" i="26"/>
  <c r="U11" i="26"/>
  <c r="U12" i="26"/>
  <c r="U13" i="26"/>
  <c r="W15" i="26"/>
  <c r="W18" i="26"/>
  <c r="W19" i="26"/>
  <c r="W20" i="26"/>
  <c r="W24" i="26"/>
  <c r="U10" i="26"/>
  <c r="W14" i="26"/>
  <c r="W16" i="26"/>
  <c r="X16" i="26" s="1"/>
  <c r="W17" i="26"/>
  <c r="W9" i="26"/>
  <c r="W11" i="26"/>
  <c r="X11" i="26" s="1"/>
  <c r="W12" i="26"/>
  <c r="W13" i="26"/>
  <c r="A14" i="26"/>
  <c r="K33" i="68" s="1"/>
  <c r="AN181" i="15"/>
  <c r="AN276" i="15"/>
  <c r="AN289" i="15"/>
  <c r="AN301" i="15"/>
  <c r="AN20" i="25"/>
  <c r="AN170" i="32"/>
  <c r="AN12" i="35"/>
  <c r="AN62" i="46"/>
  <c r="AN13" i="52"/>
  <c r="AN16" i="3"/>
  <c r="AN168" i="15"/>
  <c r="AN180" i="15"/>
  <c r="AN90" i="32"/>
  <c r="AN9" i="33"/>
  <c r="AN19" i="52"/>
  <c r="AN33" i="57"/>
  <c r="AN22" i="58"/>
  <c r="AN212" i="15"/>
  <c r="AN332" i="15"/>
  <c r="AN340" i="15"/>
  <c r="AN22" i="69"/>
  <c r="AN15" i="26"/>
  <c r="AN13" i="27"/>
  <c r="AN29" i="31"/>
  <c r="AN35" i="31"/>
  <c r="AN15" i="35"/>
  <c r="AN113" i="66"/>
  <c r="M17" i="2"/>
  <c r="AN41" i="57"/>
  <c r="AN19" i="60"/>
  <c r="AN132" i="15"/>
  <c r="AN36" i="57"/>
  <c r="AN36" i="12"/>
  <c r="AN226" i="15"/>
  <c r="AN65" i="46"/>
  <c r="AN10" i="52"/>
  <c r="AN12" i="53"/>
  <c r="AN13" i="53"/>
  <c r="AN14" i="63"/>
  <c r="AN376" i="15"/>
  <c r="AN11" i="35"/>
  <c r="AN12" i="41"/>
  <c r="AN12" i="42"/>
  <c r="AN49" i="53"/>
  <c r="AN467" i="15"/>
  <c r="AN13" i="16"/>
  <c r="AN17" i="25"/>
  <c r="AN80" i="46"/>
  <c r="AN40" i="75"/>
  <c r="AN22" i="52"/>
  <c r="AN38" i="53"/>
  <c r="AN46" i="53"/>
  <c r="AN19" i="59"/>
  <c r="AN7" i="62"/>
  <c r="AN23" i="24"/>
  <c r="AN77" i="29"/>
  <c r="AN6" i="62"/>
  <c r="AN18" i="62"/>
  <c r="AN20" i="69"/>
  <c r="AN25" i="24"/>
  <c r="AN25" i="31"/>
  <c r="AN124" i="66"/>
  <c r="AN31" i="47"/>
  <c r="AN29" i="57"/>
  <c r="AN44" i="57"/>
  <c r="AN390" i="15"/>
  <c r="AN23" i="23"/>
  <c r="AN55" i="66"/>
  <c r="AN61" i="66"/>
  <c r="AN11" i="47"/>
  <c r="AN51" i="5"/>
  <c r="AN146" i="15"/>
  <c r="AN194" i="15"/>
  <c r="AN222" i="15"/>
  <c r="AN269" i="15"/>
  <c r="AN364" i="15"/>
  <c r="AN414" i="15"/>
  <c r="AN438" i="15"/>
  <c r="AN10" i="16"/>
  <c r="AN16" i="16"/>
  <c r="AN58" i="29"/>
  <c r="AN82" i="29"/>
  <c r="AN53" i="66"/>
  <c r="AN60" i="66"/>
  <c r="AN21" i="42"/>
  <c r="AN16" i="43"/>
  <c r="AN30" i="47"/>
  <c r="AN60" i="47"/>
  <c r="AN12" i="75"/>
  <c r="AN15" i="75"/>
  <c r="AN55" i="75"/>
  <c r="AN15" i="52"/>
  <c r="AN21" i="71"/>
  <c r="AN22" i="71"/>
  <c r="AN16" i="73"/>
  <c r="AN13" i="56"/>
  <c r="AN18" i="56"/>
  <c r="AN21" i="56"/>
  <c r="AN9" i="60"/>
  <c r="P40" i="67"/>
  <c r="S40" i="67"/>
  <c r="J37" i="67"/>
  <c r="S43" i="67"/>
  <c r="M74" i="68"/>
  <c r="C39" i="2"/>
  <c r="C41" i="2" s="1"/>
  <c r="P49" i="68"/>
  <c r="K49" i="68"/>
  <c r="H49" i="68"/>
  <c r="J49" i="68"/>
  <c r="C45" i="2"/>
  <c r="K45" i="68"/>
  <c r="AN278" i="15"/>
  <c r="AN282" i="15"/>
  <c r="AN352" i="15"/>
  <c r="AN382" i="15"/>
  <c r="AN466" i="15"/>
  <c r="AN490" i="15"/>
  <c r="AN18" i="16"/>
  <c r="AN24" i="24"/>
  <c r="AN5" i="25"/>
  <c r="AN21" i="31"/>
  <c r="AN133" i="32"/>
  <c r="AN20" i="35"/>
  <c r="AN10" i="41"/>
  <c r="AN11" i="41"/>
  <c r="AN15" i="42"/>
  <c r="AN17" i="42"/>
  <c r="AN57" i="75"/>
  <c r="AN20" i="55"/>
  <c r="AN14" i="57"/>
  <c r="AN42" i="57"/>
  <c r="AN210" i="15"/>
  <c r="AN406" i="15"/>
  <c r="AN430" i="15"/>
  <c r="AN58" i="69"/>
  <c r="AN14" i="72"/>
  <c r="AN18" i="25"/>
  <c r="AN24" i="25"/>
  <c r="AN19" i="50"/>
  <c r="AN16" i="52"/>
  <c r="AN39" i="57"/>
  <c r="AN45" i="57"/>
  <c r="AN19" i="61"/>
  <c r="AN15" i="62"/>
  <c r="AN39" i="12"/>
  <c r="AN10" i="26"/>
  <c r="AN22" i="29"/>
  <c r="AN24" i="32"/>
  <c r="AN16" i="36"/>
  <c r="AN19" i="36"/>
  <c r="AN59" i="66"/>
  <c r="AN19" i="42"/>
  <c r="AN67" i="47"/>
  <c r="AN61" i="75"/>
  <c r="AN52" i="53"/>
  <c r="AN11" i="56"/>
  <c r="AN18" i="61"/>
  <c r="AN16" i="62"/>
  <c r="AN11" i="63"/>
  <c r="AN15" i="3"/>
  <c r="AN160" i="15"/>
  <c r="AN253" i="15"/>
  <c r="AN12" i="33"/>
  <c r="AN20" i="36"/>
  <c r="AN23" i="36"/>
  <c r="AN21" i="37"/>
  <c r="AN64" i="75"/>
  <c r="AN34" i="53"/>
  <c r="AN37" i="53"/>
  <c r="AN20" i="71"/>
  <c r="AN22" i="73"/>
  <c r="AN17" i="3"/>
  <c r="AN41" i="69"/>
  <c r="AN16" i="26"/>
  <c r="AN161" i="32"/>
  <c r="AN10" i="34"/>
  <c r="AN14" i="38"/>
  <c r="AN38" i="39"/>
  <c r="AN16" i="44"/>
  <c r="AN45" i="46"/>
  <c r="AN35" i="75"/>
  <c r="AN37" i="75"/>
  <c r="AN39" i="75"/>
  <c r="AN19" i="73"/>
  <c r="AN171" i="15"/>
  <c r="AN443" i="15"/>
  <c r="AN108" i="32"/>
  <c r="AN17" i="34"/>
  <c r="AN89" i="66"/>
  <c r="AN57" i="47"/>
  <c r="AN18" i="49"/>
  <c r="AN9" i="55"/>
  <c r="AN12" i="55"/>
  <c r="AN14" i="55"/>
  <c r="AN22" i="59"/>
  <c r="AN12" i="61"/>
  <c r="AN20" i="61"/>
  <c r="AN22" i="62"/>
  <c r="AN40" i="12"/>
  <c r="AN138" i="15"/>
  <c r="AN161" i="15"/>
  <c r="AN174" i="15"/>
  <c r="AN275" i="15"/>
  <c r="AN348" i="15"/>
  <c r="AN370" i="15"/>
  <c r="AN394" i="15"/>
  <c r="AN70" i="22"/>
  <c r="AN37" i="69"/>
  <c r="AN43" i="69"/>
  <c r="AN46" i="28"/>
  <c r="AN126" i="32"/>
  <c r="AN19" i="38"/>
  <c r="AN14" i="44"/>
  <c r="AN15" i="44"/>
  <c r="AN39" i="47"/>
  <c r="AN26" i="53"/>
  <c r="AN11" i="64"/>
  <c r="AN39" i="5"/>
  <c r="AN190" i="15"/>
  <c r="AN224" i="15"/>
  <c r="AN244" i="15"/>
  <c r="AN402" i="15"/>
  <c r="AN418" i="15"/>
  <c r="AN499" i="15"/>
  <c r="AN20" i="74"/>
  <c r="AN21" i="74"/>
  <c r="AN23" i="21"/>
  <c r="AN9" i="26"/>
  <c r="AN15" i="34"/>
  <c r="AN118" i="66"/>
  <c r="AN119" i="66"/>
  <c r="AN16" i="41"/>
  <c r="AN20" i="41"/>
  <c r="AN18" i="47"/>
  <c r="AN38" i="47"/>
  <c r="AN51" i="47"/>
  <c r="AN48" i="75"/>
  <c r="AN18" i="3"/>
  <c r="AN140" i="15"/>
  <c r="AN185" i="15"/>
  <c r="AN227" i="15"/>
  <c r="AN233" i="15"/>
  <c r="AN240" i="15"/>
  <c r="AN243" i="15"/>
  <c r="AN274" i="15"/>
  <c r="AN426" i="15"/>
  <c r="AN456" i="15"/>
  <c r="AN17" i="16"/>
  <c r="AN16" i="21"/>
  <c r="AN132" i="32"/>
  <c r="AN144" i="32"/>
  <c r="AN150" i="32"/>
  <c r="AN162" i="32"/>
  <c r="AN9" i="35"/>
  <c r="AN64" i="66"/>
  <c r="AN122" i="66"/>
  <c r="AN11" i="42"/>
  <c r="T16" i="67"/>
  <c r="M16" i="2" s="1"/>
  <c r="AN16" i="50"/>
  <c r="AN30" i="53"/>
  <c r="AN41" i="53"/>
  <c r="AN18" i="71"/>
  <c r="AN15" i="60"/>
  <c r="AN17" i="61"/>
  <c r="AN156" i="15"/>
  <c r="AN198" i="15"/>
  <c r="AN298" i="15"/>
  <c r="AN346" i="15"/>
  <c r="AN474" i="15"/>
  <c r="AN9" i="72"/>
  <c r="AN17" i="31"/>
  <c r="AN19" i="34"/>
  <c r="AN52" i="75"/>
  <c r="AN145" i="15"/>
  <c r="AN191" i="15"/>
  <c r="AN197" i="15"/>
  <c r="AN236" i="15"/>
  <c r="AN416" i="15"/>
  <c r="AN424" i="15"/>
  <c r="AN9" i="74"/>
  <c r="AN28" i="69"/>
  <c r="AN8" i="29"/>
  <c r="AN54" i="31"/>
  <c r="AN164" i="32"/>
  <c r="AN17" i="37"/>
  <c r="AN13" i="43"/>
  <c r="AN47" i="46"/>
  <c r="AN9" i="73"/>
  <c r="AN5" i="14"/>
  <c r="AN150" i="15"/>
  <c r="AN316" i="15"/>
  <c r="AN344" i="15"/>
  <c r="AN360" i="15"/>
  <c r="AN454" i="15"/>
  <c r="AN56" i="69"/>
  <c r="AN8" i="72"/>
  <c r="AN33" i="32"/>
  <c r="AN152" i="32"/>
  <c r="AN9" i="41"/>
  <c r="AN40" i="57"/>
  <c r="AN21" i="61"/>
  <c r="AN14" i="62"/>
  <c r="AN21" i="62"/>
  <c r="AN24" i="62"/>
  <c r="AN19" i="64"/>
  <c r="W10" i="25"/>
  <c r="W9" i="25"/>
  <c r="U8" i="25"/>
  <c r="U5" i="25"/>
  <c r="U6" i="25"/>
  <c r="W7" i="25"/>
  <c r="W16" i="25"/>
  <c r="W5" i="25"/>
  <c r="W6" i="25"/>
  <c r="U9" i="25"/>
  <c r="U10" i="25"/>
  <c r="U11" i="25"/>
  <c r="W11" i="25"/>
  <c r="X11" i="25" s="1"/>
  <c r="U12" i="25"/>
  <c r="U13" i="25"/>
  <c r="U21" i="25"/>
  <c r="U22" i="25"/>
  <c r="U14" i="25"/>
  <c r="U15" i="25"/>
  <c r="U17" i="25"/>
  <c r="U18" i="25"/>
  <c r="U19" i="25"/>
  <c r="U20" i="25"/>
  <c r="U23" i="25"/>
  <c r="U24" i="25"/>
  <c r="U7" i="25"/>
  <c r="W8" i="25"/>
  <c r="W12" i="25"/>
  <c r="W13" i="25"/>
  <c r="U16" i="25"/>
  <c r="W21" i="25"/>
  <c r="W22" i="25"/>
  <c r="W14" i="25"/>
  <c r="W15" i="25"/>
  <c r="W17" i="25"/>
  <c r="W18" i="25"/>
  <c r="W19" i="25"/>
  <c r="X19" i="25" s="1"/>
  <c r="W20" i="25"/>
  <c r="W23" i="25"/>
  <c r="X23" i="25" s="1"/>
  <c r="A14" i="25"/>
  <c r="K32" i="68" s="1"/>
  <c r="AL5" i="25"/>
  <c r="W6" i="24"/>
  <c r="H31" i="68"/>
  <c r="C27" i="2" s="1"/>
  <c r="W5" i="24"/>
  <c r="U8" i="24"/>
  <c r="U9" i="24"/>
  <c r="U10" i="24"/>
  <c r="U11" i="24"/>
  <c r="U12" i="24"/>
  <c r="U14" i="24"/>
  <c r="U15" i="24"/>
  <c r="U19" i="24"/>
  <c r="U20" i="24"/>
  <c r="U22" i="24"/>
  <c r="W25" i="24"/>
  <c r="W13" i="24"/>
  <c r="U17" i="24"/>
  <c r="U18" i="24"/>
  <c r="W21" i="24"/>
  <c r="X21" i="24" s="1"/>
  <c r="W23" i="24"/>
  <c r="W24" i="24"/>
  <c r="U7" i="24"/>
  <c r="W8" i="24"/>
  <c r="W9" i="24"/>
  <c r="W10" i="24"/>
  <c r="W11" i="24"/>
  <c r="W12" i="24"/>
  <c r="W14" i="24"/>
  <c r="W15" i="24"/>
  <c r="U16" i="24"/>
  <c r="W19" i="24"/>
  <c r="X19" i="24" s="1"/>
  <c r="W20" i="24"/>
  <c r="X20" i="24" s="1"/>
  <c r="W22" i="24"/>
  <c r="U6" i="24"/>
  <c r="AD13" i="24"/>
  <c r="W17" i="24"/>
  <c r="X17" i="24" s="1"/>
  <c r="W18" i="24"/>
  <c r="U5" i="24"/>
  <c r="W7" i="24"/>
  <c r="AD8" i="24"/>
  <c r="AD9" i="24"/>
  <c r="AN9" i="24" s="1"/>
  <c r="AD10" i="24"/>
  <c r="AN10" i="24" s="1"/>
  <c r="AD11" i="24"/>
  <c r="AN11" i="24" s="1"/>
  <c r="AD12" i="24"/>
  <c r="AN12" i="24" s="1"/>
  <c r="AE13" i="24"/>
  <c r="AD14" i="24"/>
  <c r="AD15" i="24"/>
  <c r="W16" i="24"/>
  <c r="X16" i="24" s="1"/>
  <c r="AE14" i="24"/>
  <c r="AE15" i="24"/>
  <c r="AN15" i="24" s="1"/>
  <c r="AJ8" i="24"/>
  <c r="AJ11" i="24"/>
  <c r="AL15" i="24"/>
  <c r="AD16" i="24"/>
  <c r="AE16" i="24"/>
  <c r="U28" i="24"/>
  <c r="AJ15" i="24"/>
  <c r="U26" i="24"/>
  <c r="U27" i="24"/>
  <c r="U25" i="24"/>
  <c r="W28" i="24"/>
  <c r="U13" i="24"/>
  <c r="U21" i="24"/>
  <c r="U23" i="24"/>
  <c r="U24" i="24"/>
  <c r="W26" i="24"/>
  <c r="W11" i="72"/>
  <c r="U7" i="69"/>
  <c r="W11" i="69"/>
  <c r="U6" i="69"/>
  <c r="W6" i="69"/>
  <c r="W9" i="69"/>
  <c r="W6" i="22"/>
  <c r="U78" i="22"/>
  <c r="U5" i="22"/>
  <c r="U70" i="22"/>
  <c r="U62" i="22"/>
  <c r="W10" i="22"/>
  <c r="U54" i="22"/>
  <c r="U86" i="22"/>
  <c r="A14" i="22"/>
  <c r="K25" i="68" s="1"/>
  <c r="W14" i="60"/>
  <c r="W17" i="60"/>
  <c r="W18" i="60"/>
  <c r="W19" i="60"/>
  <c r="AD7" i="60"/>
  <c r="W15" i="60"/>
  <c r="W16" i="60"/>
  <c r="AD5" i="60"/>
  <c r="AH7" i="60"/>
  <c r="AI7" i="60" s="1"/>
  <c r="U9" i="60"/>
  <c r="U10" i="60"/>
  <c r="AN6" i="60"/>
  <c r="U8" i="60"/>
  <c r="W9" i="60"/>
  <c r="W10" i="60"/>
  <c r="U11" i="60"/>
  <c r="U21" i="60"/>
  <c r="U22" i="60"/>
  <c r="U24" i="60"/>
  <c r="W11" i="60"/>
  <c r="U20" i="60"/>
  <c r="W9" i="32"/>
  <c r="AL36" i="5"/>
  <c r="AL47" i="12"/>
  <c r="AJ47" i="12"/>
  <c r="AL20" i="14"/>
  <c r="AJ20" i="14"/>
  <c r="AL140" i="15"/>
  <c r="AJ140" i="15"/>
  <c r="AL146" i="15"/>
  <c r="AJ146" i="15"/>
  <c r="AL151" i="15"/>
  <c r="AJ151" i="15"/>
  <c r="AL45" i="12"/>
  <c r="AJ45" i="12"/>
  <c r="AL156" i="15"/>
  <c r="AJ156" i="15"/>
  <c r="AL15" i="3"/>
  <c r="AL20" i="3"/>
  <c r="AJ20" i="3"/>
  <c r="AL49" i="5"/>
  <c r="AL38" i="12"/>
  <c r="AJ38" i="12"/>
  <c r="AL19" i="14"/>
  <c r="AJ19" i="14"/>
  <c r="AL139" i="15"/>
  <c r="AJ139" i="15"/>
  <c r="AL31" i="12"/>
  <c r="AJ31" i="12"/>
  <c r="AL32" i="12"/>
  <c r="AJ32" i="12"/>
  <c r="AL133" i="15"/>
  <c r="AJ133" i="15"/>
  <c r="AJ150" i="15"/>
  <c r="AL150" i="15"/>
  <c r="AL144" i="15"/>
  <c r="AJ144" i="15"/>
  <c r="AL155" i="15"/>
  <c r="AJ155" i="15"/>
  <c r="AL19" i="3"/>
  <c r="AL47" i="5"/>
  <c r="AJ30" i="12"/>
  <c r="AL132" i="15"/>
  <c r="AJ132" i="15"/>
  <c r="AL18" i="3"/>
  <c r="AJ18" i="3"/>
  <c r="AL42" i="12"/>
  <c r="AJ42" i="12"/>
  <c r="AL43" i="12"/>
  <c r="AJ43" i="12"/>
  <c r="AL23" i="14"/>
  <c r="AJ23" i="14"/>
  <c r="AJ149" i="15"/>
  <c r="AL154" i="15"/>
  <c r="AJ154" i="15"/>
  <c r="AL21" i="3"/>
  <c r="AJ21" i="3"/>
  <c r="AJ50" i="5"/>
  <c r="AL50" i="5"/>
  <c r="AL45" i="5"/>
  <c r="AJ45" i="5"/>
  <c r="AJ29" i="12"/>
  <c r="AL29" i="12"/>
  <c r="AL35" i="12"/>
  <c r="AJ35" i="12"/>
  <c r="AL36" i="12"/>
  <c r="AJ36" i="12"/>
  <c r="AJ50" i="12"/>
  <c r="AL50" i="12"/>
  <c r="AJ137" i="15"/>
  <c r="AL137" i="15"/>
  <c r="AL17" i="3"/>
  <c r="AJ17" i="3"/>
  <c r="AL23" i="3"/>
  <c r="AJ23" i="3"/>
  <c r="AL38" i="5"/>
  <c r="AJ38" i="5"/>
  <c r="AL41" i="12"/>
  <c r="AJ41" i="12"/>
  <c r="AL142" i="15"/>
  <c r="AJ142" i="15"/>
  <c r="AL148" i="15"/>
  <c r="AJ148" i="15"/>
  <c r="AJ51" i="5"/>
  <c r="AL51" i="5"/>
  <c r="AL34" i="12"/>
  <c r="AJ34" i="12"/>
  <c r="AJ16" i="3"/>
  <c r="AL16" i="3"/>
  <c r="AL43" i="5"/>
  <c r="AJ43" i="5"/>
  <c r="AL135" i="15"/>
  <c r="AJ135" i="15"/>
  <c r="AL21" i="14"/>
  <c r="AJ21" i="14"/>
  <c r="AL152" i="15"/>
  <c r="AJ152" i="15"/>
  <c r="AL206" i="15"/>
  <c r="AJ206" i="15"/>
  <c r="AL246" i="15"/>
  <c r="AJ246" i="15"/>
  <c r="AJ42" i="5"/>
  <c r="AJ52" i="5"/>
  <c r="AL30" i="12"/>
  <c r="AN37" i="12"/>
  <c r="AL40" i="12"/>
  <c r="AN134" i="15"/>
  <c r="AL138" i="15"/>
  <c r="AL149" i="15"/>
  <c r="AL167" i="15"/>
  <c r="AJ167" i="15"/>
  <c r="AL169" i="15"/>
  <c r="AJ176" i="15"/>
  <c r="AL184" i="15"/>
  <c r="AL197" i="15"/>
  <c r="AJ197" i="15"/>
  <c r="AJ214" i="15"/>
  <c r="AJ222" i="15"/>
  <c r="AL230" i="15"/>
  <c r="AJ230" i="15"/>
  <c r="AJ254" i="15"/>
  <c r="AL274" i="15"/>
  <c r="AL290" i="15"/>
  <c r="AJ290" i="15"/>
  <c r="AJ291" i="15"/>
  <c r="AJ298" i="15"/>
  <c r="AL298" i="15"/>
  <c r="AJ299" i="15"/>
  <c r="AL304" i="15"/>
  <c r="AJ304" i="15"/>
  <c r="AJ312" i="15"/>
  <c r="AL318" i="15"/>
  <c r="AJ318" i="15"/>
  <c r="AL325" i="15"/>
  <c r="AJ325" i="15"/>
  <c r="AL369" i="15"/>
  <c r="AJ369" i="15"/>
  <c r="AL198" i="15"/>
  <c r="AJ198" i="15"/>
  <c r="AJ255" i="15"/>
  <c r="AL255" i="15"/>
  <c r="AN23" i="14"/>
  <c r="AL165" i="15"/>
  <c r="AJ165" i="15"/>
  <c r="AL190" i="15"/>
  <c r="AL207" i="15"/>
  <c r="AL213" i="15"/>
  <c r="AJ213" i="15"/>
  <c r="AL263" i="15"/>
  <c r="AJ263" i="15"/>
  <c r="AL264" i="15"/>
  <c r="AL281" i="15"/>
  <c r="AJ281" i="15"/>
  <c r="AL311" i="15"/>
  <c r="AJ311" i="15"/>
  <c r="AL338" i="15"/>
  <c r="AJ338" i="15"/>
  <c r="AL462" i="15"/>
  <c r="AJ462" i="15"/>
  <c r="AL474" i="15"/>
  <c r="AJ474" i="15"/>
  <c r="AL486" i="15"/>
  <c r="AJ486" i="15"/>
  <c r="AL183" i="15"/>
  <c r="AJ183" i="15"/>
  <c r="AJ19" i="3"/>
  <c r="AN24" i="3"/>
  <c r="AJ44" i="5"/>
  <c r="AJ33" i="12"/>
  <c r="AJ44" i="12"/>
  <c r="AN49" i="12"/>
  <c r="AN24" i="14"/>
  <c r="AJ141" i="15"/>
  <c r="AJ153" i="15"/>
  <c r="AJ166" i="15"/>
  <c r="AL174" i="15"/>
  <c r="AJ174" i="15"/>
  <c r="AL189" i="15"/>
  <c r="AL191" i="15"/>
  <c r="AL228" i="15"/>
  <c r="AJ228" i="15"/>
  <c r="AL237" i="15"/>
  <c r="AJ237" i="15"/>
  <c r="AJ238" i="15"/>
  <c r="AL265" i="15"/>
  <c r="AL288" i="15"/>
  <c r="AJ288" i="15"/>
  <c r="AL303" i="15"/>
  <c r="AJ303" i="15"/>
  <c r="AJ324" i="15"/>
  <c r="AL441" i="15"/>
  <c r="AJ441" i="15"/>
  <c r="AJ15" i="6"/>
  <c r="AN136" i="15"/>
  <c r="AL203" i="15"/>
  <c r="AJ203" i="15"/>
  <c r="AJ244" i="15"/>
  <c r="AL244" i="15"/>
  <c r="AL271" i="15"/>
  <c r="AJ271" i="15"/>
  <c r="AL272" i="15"/>
  <c r="AJ272" i="15"/>
  <c r="AL323" i="15"/>
  <c r="AJ323" i="15"/>
  <c r="AN40" i="5"/>
  <c r="AJ46" i="5"/>
  <c r="AJ46" i="12"/>
  <c r="AJ143" i="15"/>
  <c r="AN149" i="15"/>
  <c r="AJ159" i="15"/>
  <c r="AJ162" i="15"/>
  <c r="AJ164" i="15"/>
  <c r="AL172" i="15"/>
  <c r="AJ172" i="15"/>
  <c r="AJ181" i="15"/>
  <c r="AL181" i="15"/>
  <c r="AL188" i="15"/>
  <c r="AJ188" i="15"/>
  <c r="AJ189" i="15"/>
  <c r="AL195" i="15"/>
  <c r="AJ195" i="15"/>
  <c r="AJ196" i="15"/>
  <c r="AL204" i="15"/>
  <c r="AL229" i="15"/>
  <c r="AL235" i="15"/>
  <c r="AJ235" i="15"/>
  <c r="AJ243" i="15"/>
  <c r="AL295" i="15"/>
  <c r="AL297" i="15"/>
  <c r="AL95" i="65"/>
  <c r="AN28" i="12"/>
  <c r="AJ163" i="15"/>
  <c r="AJ211" i="15"/>
  <c r="AL211" i="15"/>
  <c r="AL219" i="15"/>
  <c r="AJ219" i="15"/>
  <c r="AJ220" i="15"/>
  <c r="AL227" i="15"/>
  <c r="AJ227" i="15"/>
  <c r="AN249" i="15"/>
  <c r="AL251" i="15"/>
  <c r="AJ251" i="15"/>
  <c r="AJ252" i="15"/>
  <c r="AL259" i="15"/>
  <c r="AJ259" i="15"/>
  <c r="AL261" i="15"/>
  <c r="AJ261" i="15"/>
  <c r="AL262" i="15"/>
  <c r="AL279" i="15"/>
  <c r="AJ279" i="15"/>
  <c r="AJ280" i="15"/>
  <c r="AL302" i="15"/>
  <c r="AJ302" i="15"/>
  <c r="AL315" i="15"/>
  <c r="AJ315" i="15"/>
  <c r="AL316" i="15"/>
  <c r="AJ316" i="15"/>
  <c r="AL422" i="15"/>
  <c r="AJ422" i="15"/>
  <c r="AJ58" i="31"/>
  <c r="AL58" i="31"/>
  <c r="AL116" i="65"/>
  <c r="AJ22" i="3"/>
  <c r="AJ37" i="5"/>
  <c r="AN42" i="5"/>
  <c r="AJ48" i="5"/>
  <c r="AN31" i="12"/>
  <c r="AJ37" i="12"/>
  <c r="AN42" i="12"/>
  <c r="AJ48" i="12"/>
  <c r="AJ22" i="14"/>
  <c r="AL113" i="15"/>
  <c r="AJ134" i="15"/>
  <c r="AJ145" i="15"/>
  <c r="AJ157" i="15"/>
  <c r="AJ161" i="15"/>
  <c r="AL186" i="15"/>
  <c r="AL210" i="15"/>
  <c r="AN217" i="15"/>
  <c r="AJ226" i="15"/>
  <c r="AL242" i="15"/>
  <c r="AJ258" i="15"/>
  <c r="AJ260" i="15"/>
  <c r="AL268" i="15"/>
  <c r="AJ268" i="15"/>
  <c r="AJ278" i="15"/>
  <c r="AJ286" i="15"/>
  <c r="AL286" i="15"/>
  <c r="AJ287" i="15"/>
  <c r="AL294" i="15"/>
  <c r="AJ294" i="15"/>
  <c r="AJ295" i="15"/>
  <c r="AJ308" i="15"/>
  <c r="AL215" i="15"/>
  <c r="AJ215" i="15"/>
  <c r="AN7" i="14"/>
  <c r="AN139" i="15"/>
  <c r="AL179" i="15"/>
  <c r="AJ179" i="15"/>
  <c r="AL193" i="15"/>
  <c r="AJ193" i="15"/>
  <c r="AJ201" i="15"/>
  <c r="AL201" i="15"/>
  <c r="AL217" i="15"/>
  <c r="AJ217" i="15"/>
  <c r="AL225" i="15"/>
  <c r="AJ225" i="15"/>
  <c r="AN232" i="15"/>
  <c r="AL257" i="15"/>
  <c r="AJ257" i="15"/>
  <c r="AL277" i="15"/>
  <c r="AJ277" i="15"/>
  <c r="AJ285" i="15"/>
  <c r="AL314" i="15"/>
  <c r="AJ314" i="15"/>
  <c r="AL327" i="15"/>
  <c r="AJ327" i="15"/>
  <c r="AL328" i="15"/>
  <c r="AJ328" i="15"/>
  <c r="AL405" i="15"/>
  <c r="AJ405" i="15"/>
  <c r="AL151" i="65"/>
  <c r="AJ15" i="3"/>
  <c r="AJ24" i="3"/>
  <c r="AJ39" i="5"/>
  <c r="AN44" i="5"/>
  <c r="AJ49" i="5"/>
  <c r="AN33" i="12"/>
  <c r="AJ39" i="12"/>
  <c r="AN44" i="12"/>
  <c r="AJ49" i="12"/>
  <c r="AJ24" i="14"/>
  <c r="AJ61" i="15"/>
  <c r="AJ170" i="15"/>
  <c r="AL170" i="15"/>
  <c r="AL185" i="15"/>
  <c r="AJ185" i="15"/>
  <c r="AL292" i="15"/>
  <c r="AJ292" i="15"/>
  <c r="AL300" i="15"/>
  <c r="AJ300" i="15"/>
  <c r="AL307" i="15"/>
  <c r="AJ307" i="15"/>
  <c r="AJ320" i="15"/>
  <c r="AL333" i="15"/>
  <c r="AJ333" i="15"/>
  <c r="AL18" i="70"/>
  <c r="AJ18" i="70"/>
  <c r="AN20" i="3"/>
  <c r="AN45" i="12"/>
  <c r="AN6" i="14"/>
  <c r="AN11" i="14"/>
  <c r="AL208" i="15"/>
  <c r="AJ208" i="15"/>
  <c r="AJ209" i="15"/>
  <c r="AL218" i="15"/>
  <c r="AL232" i="15"/>
  <c r="AJ241" i="15"/>
  <c r="AL249" i="15"/>
  <c r="AJ249" i="15"/>
  <c r="AL250" i="15"/>
  <c r="AJ276" i="15"/>
  <c r="AL276" i="15"/>
  <c r="AL284" i="15"/>
  <c r="AL326" i="15"/>
  <c r="AJ326" i="15"/>
  <c r="AL175" i="15"/>
  <c r="AJ175" i="15"/>
  <c r="AJ223" i="15"/>
  <c r="AL223" i="15"/>
  <c r="AN46" i="12"/>
  <c r="AN20" i="14"/>
  <c r="AJ102" i="15"/>
  <c r="AN143" i="15"/>
  <c r="AN154" i="15"/>
  <c r="AL168" i="15"/>
  <c r="AL177" i="15"/>
  <c r="AJ177" i="15"/>
  <c r="AJ178" i="15"/>
  <c r="AL199" i="15"/>
  <c r="AL231" i="15"/>
  <c r="AL233" i="15"/>
  <c r="AL239" i="15"/>
  <c r="AJ239" i="15"/>
  <c r="AL247" i="15"/>
  <c r="AJ247" i="15"/>
  <c r="AJ248" i="15"/>
  <c r="AJ266" i="15"/>
  <c r="AL266" i="15"/>
  <c r="AJ267" i="15"/>
  <c r="AJ275" i="15"/>
  <c r="AL283" i="15"/>
  <c r="AL285" i="15"/>
  <c r="AL293" i="15"/>
  <c r="AL313" i="15"/>
  <c r="AJ313" i="15"/>
  <c r="AL340" i="15"/>
  <c r="AL386" i="15"/>
  <c r="AJ386" i="15"/>
  <c r="AN166" i="15"/>
  <c r="AN167" i="15"/>
  <c r="AN177" i="15"/>
  <c r="AN188" i="15"/>
  <c r="AN218" i="15"/>
  <c r="AN230" i="15"/>
  <c r="AN251" i="15"/>
  <c r="AN262" i="15"/>
  <c r="AL309" i="15"/>
  <c r="AL321" i="15"/>
  <c r="AN335" i="15"/>
  <c r="AJ340" i="15"/>
  <c r="AL350" i="15"/>
  <c r="AJ350" i="15"/>
  <c r="AL396" i="15"/>
  <c r="AJ396" i="15"/>
  <c r="AL432" i="15"/>
  <c r="AJ432" i="15"/>
  <c r="AL456" i="15"/>
  <c r="AJ456" i="15"/>
  <c r="AL467" i="15"/>
  <c r="AJ467" i="15"/>
  <c r="AL468" i="15"/>
  <c r="AJ468" i="15"/>
  <c r="AL479" i="15"/>
  <c r="AJ479" i="15"/>
  <c r="AL480" i="15"/>
  <c r="AJ480" i="15"/>
  <c r="AL491" i="15"/>
  <c r="AJ491" i="15"/>
  <c r="AL492" i="15"/>
  <c r="AJ492" i="15"/>
  <c r="AL497" i="15"/>
  <c r="AJ497" i="15"/>
  <c r="AL20" i="16"/>
  <c r="AJ20" i="16"/>
  <c r="AN189" i="15"/>
  <c r="AN208" i="15"/>
  <c r="AN209" i="15"/>
  <c r="AN252" i="15"/>
  <c r="AN272" i="15"/>
  <c r="AN273" i="15"/>
  <c r="AN318" i="15"/>
  <c r="AN330" i="15"/>
  <c r="AL337" i="15"/>
  <c r="AJ337" i="15"/>
  <c r="AJ341" i="15"/>
  <c r="AJ360" i="15"/>
  <c r="AL368" i="15"/>
  <c r="AJ368" i="15"/>
  <c r="AJ378" i="15"/>
  <c r="AL394" i="15"/>
  <c r="AJ394" i="15"/>
  <c r="AL404" i="15"/>
  <c r="AJ404" i="15"/>
  <c r="AJ414" i="15"/>
  <c r="AL430" i="15"/>
  <c r="AJ430" i="15"/>
  <c r="AL440" i="15"/>
  <c r="AJ440" i="15"/>
  <c r="AL446" i="15"/>
  <c r="AJ446" i="15"/>
  <c r="AL454" i="15"/>
  <c r="AJ454" i="15"/>
  <c r="AN179" i="15"/>
  <c r="AN221" i="15"/>
  <c r="AN264" i="15"/>
  <c r="AN284" i="15"/>
  <c r="AN319" i="15"/>
  <c r="AJ336" i="15"/>
  <c r="AL349" i="15"/>
  <c r="AJ349" i="15"/>
  <c r="AL367" i="15"/>
  <c r="AL403" i="15"/>
  <c r="AL438" i="15"/>
  <c r="AL439" i="15"/>
  <c r="AJ460" i="15"/>
  <c r="AL460" i="15"/>
  <c r="AL466" i="15"/>
  <c r="AJ466" i="15"/>
  <c r="AJ472" i="15"/>
  <c r="AL472" i="15"/>
  <c r="AL478" i="15"/>
  <c r="AJ478" i="15"/>
  <c r="AJ484" i="15"/>
  <c r="AL484" i="15"/>
  <c r="AL490" i="15"/>
  <c r="AJ490" i="15"/>
  <c r="AL20" i="18"/>
  <c r="AJ20" i="18"/>
  <c r="AL57" i="69"/>
  <c r="AJ57" i="69"/>
  <c r="AL365" i="15"/>
  <c r="AL374" i="15"/>
  <c r="AJ374" i="15"/>
  <c r="AL393" i="15"/>
  <c r="AJ393" i="15"/>
  <c r="AL401" i="15"/>
  <c r="AL410" i="15"/>
  <c r="AJ410" i="15"/>
  <c r="AL429" i="15"/>
  <c r="AJ429" i="15"/>
  <c r="AL437" i="15"/>
  <c r="AL453" i="15"/>
  <c r="AJ453" i="15"/>
  <c r="AJ13" i="16"/>
  <c r="AL13" i="16"/>
  <c r="AL38" i="69"/>
  <c r="AJ38" i="69"/>
  <c r="AN159" i="15"/>
  <c r="AJ186" i="15"/>
  <c r="AN201" i="15"/>
  <c r="AN254" i="15"/>
  <c r="AN255" i="15"/>
  <c r="AN266" i="15"/>
  <c r="AN285" i="15"/>
  <c r="AJ348" i="15"/>
  <c r="AJ364" i="15"/>
  <c r="AL384" i="15"/>
  <c r="AJ384" i="15"/>
  <c r="AJ400" i="15"/>
  <c r="AL420" i="15"/>
  <c r="AJ420" i="15"/>
  <c r="AJ436" i="15"/>
  <c r="AL70" i="22"/>
  <c r="AJ70" i="22"/>
  <c r="AL357" i="15"/>
  <c r="AJ357" i="15"/>
  <c r="AL382" i="15"/>
  <c r="AJ382" i="15"/>
  <c r="AL392" i="15"/>
  <c r="AJ392" i="15"/>
  <c r="AL418" i="15"/>
  <c r="AJ418" i="15"/>
  <c r="AL428" i="15"/>
  <c r="AJ428" i="15"/>
  <c r="AL465" i="15"/>
  <c r="AJ465" i="15"/>
  <c r="AL477" i="15"/>
  <c r="AJ477" i="15"/>
  <c r="AL489" i="15"/>
  <c r="AJ489" i="15"/>
  <c r="AL11" i="16"/>
  <c r="AJ11" i="16"/>
  <c r="AL23" i="21"/>
  <c r="AJ23" i="21"/>
  <c r="AN182" i="15"/>
  <c r="AN202" i="15"/>
  <c r="AN203" i="15"/>
  <c r="AN213" i="15"/>
  <c r="AN225" i="15"/>
  <c r="AN257" i="15"/>
  <c r="AN267" i="15"/>
  <c r="AN288" i="15"/>
  <c r="AJ306" i="15"/>
  <c r="AJ317" i="15"/>
  <c r="AN323" i="15"/>
  <c r="AJ329" i="15"/>
  <c r="AJ330" i="15"/>
  <c r="AJ356" i="15"/>
  <c r="AL391" i="15"/>
  <c r="AL427" i="15"/>
  <c r="AL443" i="15"/>
  <c r="AJ443" i="15"/>
  <c r="AL444" i="15"/>
  <c r="AJ444" i="15"/>
  <c r="AL452" i="15"/>
  <c r="AJ452" i="15"/>
  <c r="AL458" i="15"/>
  <c r="AJ458" i="15"/>
  <c r="AL470" i="15"/>
  <c r="AJ470" i="15"/>
  <c r="AL482" i="15"/>
  <c r="AJ482" i="15"/>
  <c r="AL494" i="15"/>
  <c r="AJ494" i="15"/>
  <c r="AL16" i="21"/>
  <c r="AJ16" i="21"/>
  <c r="AL345" i="15"/>
  <c r="AJ345" i="15"/>
  <c r="AL347" i="15"/>
  <c r="AJ347" i="15"/>
  <c r="AL355" i="15"/>
  <c r="AL381" i="15"/>
  <c r="AJ381" i="15"/>
  <c r="AL389" i="15"/>
  <c r="AL398" i="15"/>
  <c r="AJ398" i="15"/>
  <c r="AL417" i="15"/>
  <c r="AJ417" i="15"/>
  <c r="AL425" i="15"/>
  <c r="AL434" i="15"/>
  <c r="AJ434" i="15"/>
  <c r="AJ190" i="15"/>
  <c r="AJ199" i="15"/>
  <c r="AJ210" i="15"/>
  <c r="AN215" i="15"/>
  <c r="AJ221" i="15"/>
  <c r="AJ232" i="15"/>
  <c r="AN237" i="15"/>
  <c r="AJ242" i="15"/>
  <c r="AJ253" i="15"/>
  <c r="AJ264" i="15"/>
  <c r="AJ274" i="15"/>
  <c r="AN279" i="15"/>
  <c r="AJ284" i="15"/>
  <c r="AJ296" i="15"/>
  <c r="AJ319" i="15"/>
  <c r="AL332" i="15"/>
  <c r="AJ346" i="15"/>
  <c r="AL353" i="15"/>
  <c r="AL362" i="15"/>
  <c r="AJ362" i="15"/>
  <c r="AL372" i="15"/>
  <c r="AJ372" i="15"/>
  <c r="AL408" i="15"/>
  <c r="AJ408" i="15"/>
  <c r="AL442" i="15"/>
  <c r="AJ442" i="15"/>
  <c r="AL450" i="15"/>
  <c r="AL451" i="15"/>
  <c r="AL464" i="15"/>
  <c r="AJ464" i="15"/>
  <c r="AL476" i="15"/>
  <c r="AJ476" i="15"/>
  <c r="AL488" i="15"/>
  <c r="AJ488" i="15"/>
  <c r="AN164" i="15"/>
  <c r="AN195" i="15"/>
  <c r="AN216" i="15"/>
  <c r="AN247" i="15"/>
  <c r="AN248" i="15"/>
  <c r="AN260" i="15"/>
  <c r="AN270" i="15"/>
  <c r="AN290" i="15"/>
  <c r="AN291" i="15"/>
  <c r="AN314" i="15"/>
  <c r="AN326" i="15"/>
  <c r="AL342" i="15"/>
  <c r="AL343" i="15"/>
  <c r="AJ352" i="15"/>
  <c r="AL356" i="15"/>
  <c r="AL363" i="15"/>
  <c r="AL370" i="15"/>
  <c r="AJ370" i="15"/>
  <c r="AL380" i="15"/>
  <c r="AJ380" i="15"/>
  <c r="AJ390" i="15"/>
  <c r="AL406" i="15"/>
  <c r="AJ406" i="15"/>
  <c r="AL416" i="15"/>
  <c r="AJ416" i="15"/>
  <c r="AJ426" i="15"/>
  <c r="AL449" i="15"/>
  <c r="AL457" i="15"/>
  <c r="AL469" i="15"/>
  <c r="AL481" i="15"/>
  <c r="AL493" i="15"/>
  <c r="AN165" i="15"/>
  <c r="AN186" i="15"/>
  <c r="AN196" i="15"/>
  <c r="AN228" i="15"/>
  <c r="AN239" i="15"/>
  <c r="AN261" i="15"/>
  <c r="AN281" i="15"/>
  <c r="AN304" i="15"/>
  <c r="AN315" i="15"/>
  <c r="AN327" i="15"/>
  <c r="AJ354" i="15"/>
  <c r="AL379" i="15"/>
  <c r="AL415" i="15"/>
  <c r="AJ448" i="15"/>
  <c r="AL463" i="15"/>
  <c r="AL475" i="15"/>
  <c r="AL487" i="15"/>
  <c r="AJ507" i="15"/>
  <c r="AL507" i="15"/>
  <c r="AL18" i="19"/>
  <c r="AJ18" i="19"/>
  <c r="AJ15" i="74"/>
  <c r="AL15" i="74"/>
  <c r="AL62" i="22"/>
  <c r="AJ62" i="22"/>
  <c r="AL82" i="22"/>
  <c r="AJ82" i="22"/>
  <c r="AL10" i="69"/>
  <c r="AJ10" i="69"/>
  <c r="AL50" i="69"/>
  <c r="AJ50" i="69"/>
  <c r="AJ343" i="15"/>
  <c r="AJ355" i="15"/>
  <c r="AJ367" i="15"/>
  <c r="AJ379" i="15"/>
  <c r="AJ391" i="15"/>
  <c r="AJ403" i="15"/>
  <c r="AJ415" i="15"/>
  <c r="AJ427" i="15"/>
  <c r="AJ439" i="15"/>
  <c r="AJ451" i="15"/>
  <c r="AJ463" i="15"/>
  <c r="AJ475" i="15"/>
  <c r="AJ487" i="15"/>
  <c r="AL10" i="16"/>
  <c r="AJ10" i="16"/>
  <c r="AJ14" i="74"/>
  <c r="AL16" i="74"/>
  <c r="AJ16" i="74"/>
  <c r="AJ17" i="74"/>
  <c r="AL11" i="18"/>
  <c r="AJ11" i="18"/>
  <c r="AL12" i="18"/>
  <c r="AJ12" i="18"/>
  <c r="AJ13" i="18"/>
  <c r="AL15" i="21"/>
  <c r="AJ15" i="21"/>
  <c r="AL75" i="22"/>
  <c r="AJ88" i="22"/>
  <c r="AL43" i="69"/>
  <c r="AJ43" i="69"/>
  <c r="AL63" i="69"/>
  <c r="AL78" i="29"/>
  <c r="AJ78" i="29"/>
  <c r="AN338" i="15"/>
  <c r="AN350" i="15"/>
  <c r="AN362" i="15"/>
  <c r="AN374" i="15"/>
  <c r="AN386" i="15"/>
  <c r="AN398" i="15"/>
  <c r="AN410" i="15"/>
  <c r="AN422" i="15"/>
  <c r="AN434" i="15"/>
  <c r="AN446" i="15"/>
  <c r="AN458" i="15"/>
  <c r="AN470" i="15"/>
  <c r="AN482" i="15"/>
  <c r="AN494" i="15"/>
  <c r="AL505" i="15"/>
  <c r="AJ19" i="18"/>
  <c r="AL19" i="18"/>
  <c r="AL9" i="22"/>
  <c r="AL54" i="22"/>
  <c r="AJ54" i="22"/>
  <c r="AL61" i="22"/>
  <c r="AJ61" i="22"/>
  <c r="AJ69" i="22"/>
  <c r="AL87" i="22"/>
  <c r="AJ87" i="22"/>
  <c r="AL37" i="69"/>
  <c r="AJ37" i="69"/>
  <c r="AL49" i="69"/>
  <c r="AJ49" i="69"/>
  <c r="AL16" i="70"/>
  <c r="AJ16" i="70"/>
  <c r="AL17" i="70"/>
  <c r="AJ17" i="70"/>
  <c r="AJ64" i="29"/>
  <c r="AL64" i="29"/>
  <c r="AN339" i="15"/>
  <c r="AN351" i="15"/>
  <c r="AN363" i="15"/>
  <c r="AN375" i="15"/>
  <c r="AN387" i="15"/>
  <c r="AN399" i="15"/>
  <c r="AN411" i="15"/>
  <c r="AN423" i="15"/>
  <c r="AN435" i="15"/>
  <c r="AN447" i="15"/>
  <c r="AN459" i="15"/>
  <c r="AN471" i="15"/>
  <c r="AN483" i="15"/>
  <c r="AN495" i="15"/>
  <c r="AL514" i="15"/>
  <c r="AJ514" i="15"/>
  <c r="AL18" i="16"/>
  <c r="AJ18" i="16"/>
  <c r="AJ19" i="16"/>
  <c r="AJ18" i="18"/>
  <c r="AL16" i="19"/>
  <c r="AJ16" i="19"/>
  <c r="AJ17" i="19"/>
  <c r="AL24" i="19"/>
  <c r="AJ24" i="19"/>
  <c r="AL14" i="21"/>
  <c r="AJ14" i="21"/>
  <c r="AJ21" i="21"/>
  <c r="AJ22" i="21"/>
  <c r="AJ68" i="22"/>
  <c r="AJ74" i="22"/>
  <c r="AL80" i="22"/>
  <c r="AJ80" i="22"/>
  <c r="AL42" i="69"/>
  <c r="AJ42" i="69"/>
  <c r="AJ55" i="69"/>
  <c r="AJ62" i="69"/>
  <c r="AL13" i="72"/>
  <c r="AJ13" i="72"/>
  <c r="AJ52" i="29"/>
  <c r="AL52" i="29"/>
  <c r="AN498" i="15"/>
  <c r="AL504" i="15"/>
  <c r="AJ504" i="15"/>
  <c r="AL17" i="16"/>
  <c r="AJ17" i="16"/>
  <c r="AL18" i="74"/>
  <c r="AJ18" i="74"/>
  <c r="AL20" i="74"/>
  <c r="AJ20" i="74"/>
  <c r="AL60" i="22"/>
  <c r="AJ60" i="22"/>
  <c r="AL73" i="22"/>
  <c r="AJ73" i="22"/>
  <c r="AL86" i="22"/>
  <c r="AJ86" i="22"/>
  <c r="AL54" i="69"/>
  <c r="AJ54" i="69"/>
  <c r="AL61" i="69"/>
  <c r="AJ61" i="69"/>
  <c r="AL17" i="27"/>
  <c r="AJ17" i="27"/>
  <c r="AL18" i="27"/>
  <c r="AJ18" i="27"/>
  <c r="AJ335" i="15"/>
  <c r="AJ395" i="15"/>
  <c r="AJ419" i="15"/>
  <c r="AJ431" i="15"/>
  <c r="AL24" i="16"/>
  <c r="AJ24" i="16"/>
  <c r="AL7" i="74"/>
  <c r="AJ7" i="74"/>
  <c r="AJ8" i="74"/>
  <c r="AL8" i="74"/>
  <c r="AL22" i="19"/>
  <c r="AJ22" i="19"/>
  <c r="AL13" i="21"/>
  <c r="AJ13" i="21"/>
  <c r="AL19" i="21"/>
  <c r="AJ19" i="21"/>
  <c r="AL66" i="22"/>
  <c r="AJ66" i="22"/>
  <c r="AL79" i="22"/>
  <c r="AL48" i="69"/>
  <c r="AJ48" i="69"/>
  <c r="AL12" i="72"/>
  <c r="AJ12" i="72"/>
  <c r="AJ16" i="27"/>
  <c r="AL16" i="27"/>
  <c r="AN342" i="15"/>
  <c r="AN354" i="15"/>
  <c r="AN366" i="15"/>
  <c r="AN378" i="15"/>
  <c r="AL502" i="15"/>
  <c r="AJ502" i="15"/>
  <c r="AL16" i="16"/>
  <c r="AJ16" i="16"/>
  <c r="AN11" i="74"/>
  <c r="AL59" i="22"/>
  <c r="AJ59" i="22"/>
  <c r="AL72" i="22"/>
  <c r="AJ72" i="22"/>
  <c r="AJ85" i="22"/>
  <c r="AL53" i="69"/>
  <c r="AJ53" i="69"/>
  <c r="AL60" i="69"/>
  <c r="AJ60" i="69"/>
  <c r="AJ67" i="69"/>
  <c r="AJ15" i="70"/>
  <c r="AL20" i="70"/>
  <c r="AJ20" i="70"/>
  <c r="AN331" i="15"/>
  <c r="AN343" i="15"/>
  <c r="AN355" i="15"/>
  <c r="AJ361" i="15"/>
  <c r="AN367" i="15"/>
  <c r="AJ373" i="15"/>
  <c r="AN379" i="15"/>
  <c r="AJ385" i="15"/>
  <c r="AN391" i="15"/>
  <c r="AJ397" i="15"/>
  <c r="AN403" i="15"/>
  <c r="AJ409" i="15"/>
  <c r="AN415" i="15"/>
  <c r="AJ421" i="15"/>
  <c r="AN427" i="15"/>
  <c r="AJ433" i="15"/>
  <c r="AN439" i="15"/>
  <c r="AJ445" i="15"/>
  <c r="AN451" i="15"/>
  <c r="AJ457" i="15"/>
  <c r="AN463" i="15"/>
  <c r="AJ469" i="15"/>
  <c r="AN475" i="15"/>
  <c r="AJ481" i="15"/>
  <c r="AN487" i="15"/>
  <c r="AJ493" i="15"/>
  <c r="AJ499" i="15"/>
  <c r="AL500" i="15"/>
  <c r="AL510" i="15"/>
  <c r="AJ511" i="15"/>
  <c r="AL512" i="15"/>
  <c r="AJ512" i="15"/>
  <c r="AJ513" i="15"/>
  <c r="AJ15" i="16"/>
  <c r="AL6" i="74"/>
  <c r="AJ6" i="74"/>
  <c r="AJ10" i="74"/>
  <c r="AL11" i="74"/>
  <c r="AJ11" i="74"/>
  <c r="AL22" i="74"/>
  <c r="AJ22" i="74"/>
  <c r="AL24" i="74"/>
  <c r="AJ24" i="74"/>
  <c r="AL17" i="18"/>
  <c r="AJ17" i="18"/>
  <c r="AL18" i="21"/>
  <c r="AJ18" i="21"/>
  <c r="AL65" i="22"/>
  <c r="AJ65" i="22"/>
  <c r="AL84" i="22"/>
  <c r="AJ84" i="22"/>
  <c r="AL91" i="22"/>
  <c r="AJ91" i="22"/>
  <c r="AL11" i="72"/>
  <c r="AJ11" i="72"/>
  <c r="AN476" i="15"/>
  <c r="AN488" i="15"/>
  <c r="AL509" i="15"/>
  <c r="AJ5" i="74"/>
  <c r="AL9" i="74"/>
  <c r="AL12" i="74"/>
  <c r="AJ12" i="74"/>
  <c r="AJ23" i="74"/>
  <c r="AL15" i="18"/>
  <c r="AJ15" i="18"/>
  <c r="AJ16" i="18"/>
  <c r="AL23" i="18"/>
  <c r="AJ23" i="18"/>
  <c r="AJ24" i="18"/>
  <c r="AL77" i="22"/>
  <c r="AJ77" i="22"/>
  <c r="AL46" i="69"/>
  <c r="AJ46" i="69"/>
  <c r="AL47" i="69"/>
  <c r="AJ47" i="69"/>
  <c r="AL65" i="69"/>
  <c r="AJ65" i="69"/>
  <c r="AL19" i="70"/>
  <c r="AJ19" i="70"/>
  <c r="S15" i="68"/>
  <c r="AJ22" i="16"/>
  <c r="AL22" i="16"/>
  <c r="AJ23" i="16"/>
  <c r="AL14" i="18"/>
  <c r="AJ14" i="18"/>
  <c r="AJ22" i="18"/>
  <c r="AJ20" i="19"/>
  <c r="AL20" i="19"/>
  <c r="AJ21" i="19"/>
  <c r="AJ12" i="21"/>
  <c r="AL71" i="22"/>
  <c r="AJ71" i="22"/>
  <c r="AL83" i="22"/>
  <c r="AJ83" i="22"/>
  <c r="AL90" i="22"/>
  <c r="AL39" i="69"/>
  <c r="AJ39" i="69"/>
  <c r="AL52" i="69"/>
  <c r="AL59" i="69"/>
  <c r="AJ59" i="69"/>
  <c r="AL7" i="25"/>
  <c r="AJ7" i="25"/>
  <c r="AL6" i="26"/>
  <c r="AJ6" i="26"/>
  <c r="AJ508" i="15"/>
  <c r="AJ14" i="16"/>
  <c r="AJ21" i="16"/>
  <c r="AL21" i="18"/>
  <c r="AJ21" i="18"/>
  <c r="AJ19" i="19"/>
  <c r="AL17" i="21"/>
  <c r="AL24" i="21"/>
  <c r="AJ24" i="21"/>
  <c r="AL76" i="22"/>
  <c r="AJ76" i="22"/>
  <c r="AL58" i="69"/>
  <c r="AJ58" i="69"/>
  <c r="AL64" i="69"/>
  <c r="AJ64" i="69"/>
  <c r="AJ24" i="70"/>
  <c r="AL24" i="70"/>
  <c r="AL21" i="21"/>
  <c r="AL57" i="22"/>
  <c r="AL68" i="22"/>
  <c r="AL78" i="22"/>
  <c r="AL89" i="22"/>
  <c r="AL44" i="69"/>
  <c r="AL56" i="69"/>
  <c r="AL67" i="69"/>
  <c r="AL9" i="24"/>
  <c r="AJ9" i="24"/>
  <c r="AL10" i="24"/>
  <c r="AJ10" i="24"/>
  <c r="AL26" i="24"/>
  <c r="AJ26" i="24"/>
  <c r="AL27" i="24"/>
  <c r="AJ27" i="24"/>
  <c r="AL14" i="25"/>
  <c r="AJ14" i="25"/>
  <c r="AL18" i="25"/>
  <c r="AJ18" i="25"/>
  <c r="AL19" i="25"/>
  <c r="AJ19" i="25"/>
  <c r="AJ20" i="25"/>
  <c r="AL20" i="25"/>
  <c r="AL23" i="25"/>
  <c r="AJ23" i="25"/>
  <c r="AJ24" i="25"/>
  <c r="AL24" i="25"/>
  <c r="AL9" i="26"/>
  <c r="AJ9" i="26"/>
  <c r="AL11" i="26"/>
  <c r="AJ11" i="26"/>
  <c r="AL12" i="26"/>
  <c r="AJ12" i="26"/>
  <c r="AL13" i="26"/>
  <c r="AJ13" i="26"/>
  <c r="AL14" i="26"/>
  <c r="AJ14" i="26"/>
  <c r="AL70" i="29"/>
  <c r="AJ70" i="29"/>
  <c r="AJ76" i="29"/>
  <c r="AL76" i="29"/>
  <c r="AL82" i="29"/>
  <c r="AJ82" i="29"/>
  <c r="AL51" i="31"/>
  <c r="AJ51" i="31"/>
  <c r="AL156" i="32"/>
  <c r="AJ156" i="32"/>
  <c r="AL15" i="38"/>
  <c r="AJ15" i="38"/>
  <c r="AN19" i="16"/>
  <c r="AN15" i="18"/>
  <c r="AN14" i="19"/>
  <c r="AJ79" i="20"/>
  <c r="AN19" i="22"/>
  <c r="AN31" i="22"/>
  <c r="AN38" i="22"/>
  <c r="AN51" i="22"/>
  <c r="AN54" i="22"/>
  <c r="AN76" i="22"/>
  <c r="AL9" i="72"/>
  <c r="AJ9" i="72"/>
  <c r="AJ19" i="72"/>
  <c r="AL19" i="72"/>
  <c r="AL7" i="24"/>
  <c r="AJ7" i="24"/>
  <c r="AL12" i="24"/>
  <c r="AJ12" i="24"/>
  <c r="AL13" i="24"/>
  <c r="AL14" i="24"/>
  <c r="AJ14" i="24"/>
  <c r="AL24" i="24"/>
  <c r="AJ24" i="24"/>
  <c r="AL6" i="25"/>
  <c r="AJ6" i="25"/>
  <c r="AL15" i="25"/>
  <c r="AJ16" i="25"/>
  <c r="AL16" i="25"/>
  <c r="AJ17" i="25"/>
  <c r="AL10" i="26"/>
  <c r="AJ10" i="26"/>
  <c r="AL22" i="27"/>
  <c r="AJ22" i="27"/>
  <c r="AL23" i="27"/>
  <c r="AJ23" i="27"/>
  <c r="AL24" i="27"/>
  <c r="AJ51" i="29"/>
  <c r="AL57" i="29"/>
  <c r="AJ57" i="29"/>
  <c r="AL31" i="31"/>
  <c r="AJ31" i="31"/>
  <c r="AL38" i="31"/>
  <c r="AJ38" i="31"/>
  <c r="AN506" i="15"/>
  <c r="AN20" i="16"/>
  <c r="AN22" i="74"/>
  <c r="AN17" i="18"/>
  <c r="AJ12" i="22"/>
  <c r="AN55" i="22"/>
  <c r="AN66" i="22"/>
  <c r="AN87" i="22"/>
  <c r="AN54" i="69"/>
  <c r="AN65" i="69"/>
  <c r="AL21" i="70"/>
  <c r="AL23" i="70"/>
  <c r="AJ23" i="70"/>
  <c r="AL8" i="72"/>
  <c r="AJ8" i="72"/>
  <c r="AL17" i="72"/>
  <c r="AJ17" i="72"/>
  <c r="AL11" i="23"/>
  <c r="AJ18" i="24"/>
  <c r="AL19" i="24"/>
  <c r="AJ19" i="24"/>
  <c r="AL20" i="24"/>
  <c r="AJ20" i="24"/>
  <c r="AL21" i="24"/>
  <c r="AJ22" i="24"/>
  <c r="AL22" i="24"/>
  <c r="AL20" i="27"/>
  <c r="AJ21" i="27"/>
  <c r="AL41" i="28"/>
  <c r="AJ41" i="28"/>
  <c r="AJ48" i="28"/>
  <c r="AL69" i="29"/>
  <c r="AJ69" i="29"/>
  <c r="AJ75" i="29"/>
  <c r="AL45" i="31"/>
  <c r="AL8" i="37"/>
  <c r="AJ8" i="37"/>
  <c r="AN77" i="22"/>
  <c r="AL5" i="24"/>
  <c r="AJ5" i="24"/>
  <c r="AL11" i="24"/>
  <c r="AL16" i="24"/>
  <c r="AJ16" i="24"/>
  <c r="AL23" i="24"/>
  <c r="AJ23" i="24"/>
  <c r="AL25" i="24"/>
  <c r="AJ15" i="26"/>
  <c r="AL16" i="26"/>
  <c r="AJ16" i="26"/>
  <c r="AL17" i="26"/>
  <c r="AJ17" i="26"/>
  <c r="AL21" i="26"/>
  <c r="AJ21" i="26"/>
  <c r="AL8" i="27"/>
  <c r="AJ8" i="27"/>
  <c r="AL47" i="28"/>
  <c r="AJ47" i="28"/>
  <c r="AL81" i="29"/>
  <c r="AJ81" i="29"/>
  <c r="AL43" i="31"/>
  <c r="AJ43" i="31"/>
  <c r="AL50" i="31"/>
  <c r="AJ50" i="31"/>
  <c r="AL124" i="32"/>
  <c r="AJ124" i="32"/>
  <c r="AL131" i="32"/>
  <c r="AJ131" i="32"/>
  <c r="AN496" i="15"/>
  <c r="AN508" i="15"/>
  <c r="AN12" i="16"/>
  <c r="AN22" i="16"/>
  <c r="AN19" i="19"/>
  <c r="AN18" i="22"/>
  <c r="AN30" i="22"/>
  <c r="AN50" i="22"/>
  <c r="AN68" i="22"/>
  <c r="AN78" i="22"/>
  <c r="AN10" i="70"/>
  <c r="AL7" i="72"/>
  <c r="AJ7" i="72"/>
  <c r="AL20" i="26"/>
  <c r="AJ20" i="26"/>
  <c r="AL9" i="27"/>
  <c r="AJ9" i="27"/>
  <c r="AL56" i="29"/>
  <c r="AJ56" i="29"/>
  <c r="AL63" i="29"/>
  <c r="AL36" i="31"/>
  <c r="AJ36" i="31"/>
  <c r="AL57" i="31"/>
  <c r="AL117" i="32"/>
  <c r="AJ117" i="32"/>
  <c r="AN23" i="16"/>
  <c r="AN8" i="74"/>
  <c r="AN19" i="74"/>
  <c r="AN23" i="74"/>
  <c r="AN19" i="18"/>
  <c r="AN20" i="18"/>
  <c r="AN20" i="19"/>
  <c r="AN23" i="22"/>
  <c r="AN35" i="22"/>
  <c r="AN58" i="22"/>
  <c r="AN79" i="22"/>
  <c r="AN90" i="22"/>
  <c r="AJ21" i="70"/>
  <c r="AL16" i="72"/>
  <c r="AJ16" i="72"/>
  <c r="AL18" i="24"/>
  <c r="AL19" i="26"/>
  <c r="AJ19" i="26"/>
  <c r="AL23" i="26"/>
  <c r="AJ23" i="26"/>
  <c r="AL5" i="27"/>
  <c r="AJ5" i="27"/>
  <c r="AL6" i="27"/>
  <c r="AL7" i="27"/>
  <c r="AL61" i="29"/>
  <c r="AJ61" i="29"/>
  <c r="AL68" i="29"/>
  <c r="AJ68" i="29"/>
  <c r="AL75" i="29"/>
  <c r="AL55" i="31"/>
  <c r="AJ55" i="31"/>
  <c r="AN510" i="15"/>
  <c r="AN24" i="16"/>
  <c r="AN12" i="74"/>
  <c r="AN11" i="18"/>
  <c r="AN21" i="19"/>
  <c r="AN13" i="21"/>
  <c r="AJ17" i="21"/>
  <c r="AN22" i="21"/>
  <c r="AN9" i="22"/>
  <c r="AN42" i="22"/>
  <c r="AJ64" i="22"/>
  <c r="AJ75" i="22"/>
  <c r="AN91" i="22"/>
  <c r="AL6" i="69"/>
  <c r="AJ28" i="69"/>
  <c r="AJ41" i="69"/>
  <c r="AN46" i="69"/>
  <c r="AJ52" i="69"/>
  <c r="AJ63" i="69"/>
  <c r="AN16" i="70"/>
  <c r="AL6" i="72"/>
  <c r="AJ6" i="72"/>
  <c r="AL7" i="23"/>
  <c r="AJ26" i="23"/>
  <c r="AJ18" i="26"/>
  <c r="AJ22" i="26"/>
  <c r="AJ24" i="26"/>
  <c r="AL11" i="27"/>
  <c r="AJ11" i="27"/>
  <c r="AL39" i="28"/>
  <c r="AJ39" i="28"/>
  <c r="AL46" i="28"/>
  <c r="AL49" i="29"/>
  <c r="AJ49" i="29"/>
  <c r="AJ55" i="29"/>
  <c r="AL80" i="29"/>
  <c r="AJ80" i="29"/>
  <c r="AL29" i="31"/>
  <c r="AJ29" i="31"/>
  <c r="AL48" i="31"/>
  <c r="AJ48" i="31"/>
  <c r="AJ78" i="32"/>
  <c r="AL78" i="32"/>
  <c r="AL97" i="32"/>
  <c r="AJ97" i="32"/>
  <c r="AJ23" i="69"/>
  <c r="AL15" i="72"/>
  <c r="AJ15" i="72"/>
  <c r="AL54" i="29"/>
  <c r="AJ54" i="29"/>
  <c r="AL73" i="29"/>
  <c r="AJ73" i="29"/>
  <c r="AJ34" i="31"/>
  <c r="AL34" i="31"/>
  <c r="AL22" i="34"/>
  <c r="AJ22" i="34"/>
  <c r="AN500" i="15"/>
  <c r="AN512" i="15"/>
  <c r="S19" i="68"/>
  <c r="AN47" i="22"/>
  <c r="AJ55" i="22"/>
  <c r="AN71" i="22"/>
  <c r="AJ18" i="69"/>
  <c r="AN59" i="69"/>
  <c r="AN18" i="70"/>
  <c r="AL9" i="25"/>
  <c r="AJ9" i="25"/>
  <c r="AL10" i="25"/>
  <c r="AJ10" i="25"/>
  <c r="AL11" i="25"/>
  <c r="AJ11" i="25"/>
  <c r="AL38" i="28"/>
  <c r="AJ38" i="28"/>
  <c r="AL66" i="29"/>
  <c r="AJ66" i="29"/>
  <c r="AL40" i="31"/>
  <c r="AJ40" i="31"/>
  <c r="AL41" i="31"/>
  <c r="AJ41" i="31"/>
  <c r="AN13" i="74"/>
  <c r="AN16" i="74"/>
  <c r="AN24" i="74"/>
  <c r="AN12" i="18"/>
  <c r="AN8" i="19"/>
  <c r="AN15" i="21"/>
  <c r="AN27" i="22"/>
  <c r="AN72" i="22"/>
  <c r="AN38" i="69"/>
  <c r="AN19" i="70"/>
  <c r="AL14" i="72"/>
  <c r="AL23" i="72"/>
  <c r="AJ23" i="72"/>
  <c r="AJ24" i="72"/>
  <c r="AL8" i="25"/>
  <c r="AJ8" i="25"/>
  <c r="AJ46" i="31"/>
  <c r="AL46" i="31"/>
  <c r="AN502" i="15"/>
  <c r="AN514" i="15"/>
  <c r="AN5" i="74"/>
  <c r="AJ6" i="22"/>
  <c r="AN62" i="22"/>
  <c r="AN83" i="22"/>
  <c r="AN84" i="22"/>
  <c r="AN50" i="69"/>
  <c r="AN61" i="69"/>
  <c r="AN20" i="70"/>
  <c r="AJ22" i="72"/>
  <c r="AN12" i="23"/>
  <c r="AL12" i="25"/>
  <c r="AJ12" i="25"/>
  <c r="AL13" i="27"/>
  <c r="AL14" i="27"/>
  <c r="AJ14" i="27"/>
  <c r="AL35" i="28"/>
  <c r="AJ37" i="28"/>
  <c r="AL43" i="28"/>
  <c r="AJ43" i="28"/>
  <c r="AL45" i="28"/>
  <c r="AL58" i="29"/>
  <c r="AJ58" i="29"/>
  <c r="AL59" i="29"/>
  <c r="AJ59" i="29"/>
  <c r="AL83" i="29"/>
  <c r="AJ83" i="29"/>
  <c r="AL39" i="31"/>
  <c r="AJ39" i="31"/>
  <c r="AL52" i="31"/>
  <c r="AJ52" i="31"/>
  <c r="AL53" i="31"/>
  <c r="AJ53" i="31"/>
  <c r="AL163" i="32"/>
  <c r="AJ163" i="32"/>
  <c r="AJ21" i="72"/>
  <c r="AN7" i="23"/>
  <c r="AJ27" i="23"/>
  <c r="AL8" i="24"/>
  <c r="AN17" i="24"/>
  <c r="AN8" i="25"/>
  <c r="AN15" i="25"/>
  <c r="AN12" i="27"/>
  <c r="AN42" i="28"/>
  <c r="AN45" i="29"/>
  <c r="AJ10" i="31"/>
  <c r="AL103" i="32"/>
  <c r="AJ103" i="32"/>
  <c r="AL136" i="32"/>
  <c r="AJ136" i="32"/>
  <c r="AJ149" i="32"/>
  <c r="AL149" i="32"/>
  <c r="AL168" i="32"/>
  <c r="AJ168" i="32"/>
  <c r="AL8" i="33"/>
  <c r="AJ8" i="33"/>
  <c r="AL24" i="33"/>
  <c r="AJ24" i="33"/>
  <c r="AL5" i="34"/>
  <c r="AJ5" i="34"/>
  <c r="AL13" i="34"/>
  <c r="AJ13" i="34"/>
  <c r="AL18" i="37"/>
  <c r="AJ18" i="37"/>
  <c r="AL19" i="37"/>
  <c r="AJ19" i="37"/>
  <c r="AL20" i="37"/>
  <c r="AN6" i="24"/>
  <c r="AN19" i="25"/>
  <c r="AN23" i="25"/>
  <c r="AJ7" i="27"/>
  <c r="AN9" i="27"/>
  <c r="AN43" i="28"/>
  <c r="AL10" i="29"/>
  <c r="AN49" i="29"/>
  <c r="AN61" i="29"/>
  <c r="AN73" i="29"/>
  <c r="AL5" i="31"/>
  <c r="AN8" i="31"/>
  <c r="AN31" i="31"/>
  <c r="AN43" i="31"/>
  <c r="AN55" i="31"/>
  <c r="AL95" i="32"/>
  <c r="AJ116" i="32"/>
  <c r="AL116" i="32"/>
  <c r="AL123" i="32"/>
  <c r="AJ123" i="32"/>
  <c r="AL143" i="32"/>
  <c r="AJ143" i="32"/>
  <c r="AL155" i="32"/>
  <c r="AJ155" i="32"/>
  <c r="AL21" i="34"/>
  <c r="AJ21" i="34"/>
  <c r="AJ13" i="35"/>
  <c r="AL17" i="37"/>
  <c r="AJ17" i="37"/>
  <c r="AL22" i="37"/>
  <c r="AJ22" i="37"/>
  <c r="AL23" i="37"/>
  <c r="AJ23" i="37"/>
  <c r="AL24" i="37"/>
  <c r="AL7" i="38"/>
  <c r="AJ7" i="38"/>
  <c r="AN23" i="70"/>
  <c r="AN9" i="25"/>
  <c r="AN12" i="25"/>
  <c r="AN21" i="26"/>
  <c r="AN30" i="28"/>
  <c r="AN31" i="28"/>
  <c r="AN44" i="28"/>
  <c r="AN50" i="29"/>
  <c r="AN62" i="29"/>
  <c r="AN74" i="29"/>
  <c r="AN32" i="31"/>
  <c r="AN44" i="31"/>
  <c r="AN56" i="31"/>
  <c r="AJ43" i="32"/>
  <c r="AJ93" i="32"/>
  <c r="AL93" i="32"/>
  <c r="AL109" i="32"/>
  <c r="AJ109" i="32"/>
  <c r="AL129" i="32"/>
  <c r="AJ148" i="32"/>
  <c r="AL162" i="32"/>
  <c r="AL11" i="34"/>
  <c r="AJ11" i="34"/>
  <c r="AL14" i="34"/>
  <c r="AL10" i="37"/>
  <c r="AJ10" i="37"/>
  <c r="AL11" i="37"/>
  <c r="AL15" i="37"/>
  <c r="AJ15" i="37"/>
  <c r="AL16" i="37"/>
  <c r="AJ16" i="37"/>
  <c r="AJ13" i="38"/>
  <c r="AN7" i="24"/>
  <c r="AN5" i="27"/>
  <c r="AL142" i="32"/>
  <c r="AJ142" i="32"/>
  <c r="AL16" i="33"/>
  <c r="AJ16" i="33"/>
  <c r="AL12" i="37"/>
  <c r="AJ12" i="37"/>
  <c r="AJ14" i="37"/>
  <c r="AL14" i="37"/>
  <c r="AN19" i="72"/>
  <c r="AJ22" i="25"/>
  <c r="AN8" i="26"/>
  <c r="AN16" i="29"/>
  <c r="AN29" i="29"/>
  <c r="AJ31" i="32"/>
  <c r="AN34" i="32"/>
  <c r="AN75" i="32"/>
  <c r="AL101" i="32"/>
  <c r="AL122" i="32"/>
  <c r="AJ127" i="32"/>
  <c r="AL127" i="32"/>
  <c r="AL134" i="32"/>
  <c r="AJ134" i="32"/>
  <c r="AL147" i="32"/>
  <c r="AJ147" i="32"/>
  <c r="AL154" i="32"/>
  <c r="AL166" i="32"/>
  <c r="AJ166" i="32"/>
  <c r="AL7" i="33"/>
  <c r="AJ7" i="33"/>
  <c r="AL22" i="33"/>
  <c r="AJ23" i="33"/>
  <c r="AL20" i="34"/>
  <c r="AJ19" i="35"/>
  <c r="AL12" i="38"/>
  <c r="AJ12" i="38"/>
  <c r="AL20" i="38"/>
  <c r="AJ20" i="38"/>
  <c r="AN11" i="72"/>
  <c r="AN20" i="72"/>
  <c r="AN26" i="23"/>
  <c r="AN8" i="24"/>
  <c r="AJ21" i="30"/>
  <c r="AL32" i="32"/>
  <c r="AJ91" i="32"/>
  <c r="AL100" i="32"/>
  <c r="AJ100" i="32"/>
  <c r="AL108" i="32"/>
  <c r="AL114" i="32"/>
  <c r="AJ114" i="32"/>
  <c r="AJ159" i="32"/>
  <c r="AL159" i="32"/>
  <c r="AL15" i="33"/>
  <c r="AJ15" i="33"/>
  <c r="AL9" i="34"/>
  <c r="AJ9" i="34"/>
  <c r="AL19" i="34"/>
  <c r="AJ19" i="34"/>
  <c r="AL17" i="35"/>
  <c r="AJ17" i="35"/>
  <c r="AL18" i="35"/>
  <c r="AJ18" i="35"/>
  <c r="AL21" i="35"/>
  <c r="AJ21" i="35"/>
  <c r="AL22" i="35"/>
  <c r="AJ22" i="35"/>
  <c r="AL5" i="36"/>
  <c r="AJ5" i="36"/>
  <c r="AJ7" i="36"/>
  <c r="AL9" i="36"/>
  <c r="AJ9" i="36"/>
  <c r="AL13" i="38"/>
  <c r="AN21" i="72"/>
  <c r="AN27" i="23"/>
  <c r="AJ6" i="24"/>
  <c r="AJ17" i="24"/>
  <c r="AJ21" i="24"/>
  <c r="AN26" i="24"/>
  <c r="AJ28" i="24"/>
  <c r="AN10" i="25"/>
  <c r="AJ15" i="25"/>
  <c r="AJ7" i="26"/>
  <c r="AN12" i="26"/>
  <c r="AN22" i="26"/>
  <c r="AJ12" i="27"/>
  <c r="AJ19" i="27"/>
  <c r="AJ42" i="28"/>
  <c r="AJ48" i="29"/>
  <c r="AN54" i="29"/>
  <c r="AJ60" i="29"/>
  <c r="AN66" i="29"/>
  <c r="AJ72" i="29"/>
  <c r="AN78" i="29"/>
  <c r="AJ30" i="31"/>
  <c r="AJ42" i="31"/>
  <c r="AN48" i="31"/>
  <c r="AJ54" i="31"/>
  <c r="AL121" i="32"/>
  <c r="AJ121" i="32"/>
  <c r="AL133" i="32"/>
  <c r="AJ133" i="32"/>
  <c r="AL140" i="32"/>
  <c r="AL153" i="32"/>
  <c r="AJ153" i="32"/>
  <c r="AJ160" i="32"/>
  <c r="AL165" i="32"/>
  <c r="AJ165" i="32"/>
  <c r="AL172" i="32"/>
  <c r="AL20" i="33"/>
  <c r="AJ20" i="33"/>
  <c r="AJ8" i="36"/>
  <c r="AL10" i="36"/>
  <c r="AJ10" i="36"/>
  <c r="AL11" i="38"/>
  <c r="AJ11" i="38"/>
  <c r="AL18" i="38"/>
  <c r="AJ18" i="38"/>
  <c r="AN22" i="72"/>
  <c r="AN21" i="25"/>
  <c r="AN37" i="28"/>
  <c r="AN55" i="29"/>
  <c r="AN67" i="29"/>
  <c r="AN79" i="29"/>
  <c r="AN37" i="31"/>
  <c r="AN49" i="31"/>
  <c r="AN14" i="32"/>
  <c r="AN16" i="32"/>
  <c r="AL90" i="32"/>
  <c r="AJ90" i="32"/>
  <c r="AL92" i="32"/>
  <c r="AL126" i="32"/>
  <c r="AJ126" i="32"/>
  <c r="AL14" i="33"/>
  <c r="AL18" i="34"/>
  <c r="AL19" i="35"/>
  <c r="AL23" i="35"/>
  <c r="AL6" i="36"/>
  <c r="AL12" i="36"/>
  <c r="AJ12" i="36"/>
  <c r="AL13" i="36"/>
  <c r="AL14" i="36"/>
  <c r="AJ14" i="36"/>
  <c r="AL15" i="36"/>
  <c r="AN12" i="72"/>
  <c r="AN6" i="25"/>
  <c r="AN5" i="26"/>
  <c r="AN23" i="26"/>
  <c r="AN7" i="27"/>
  <c r="AJ19" i="29"/>
  <c r="AN38" i="31"/>
  <c r="AL5" i="32"/>
  <c r="AL51" i="32"/>
  <c r="AL91" i="32"/>
  <c r="AJ105" i="32"/>
  <c r="AL105" i="32"/>
  <c r="AL120" i="32"/>
  <c r="AJ120" i="32"/>
  <c r="AJ138" i="32"/>
  <c r="AL138" i="32"/>
  <c r="AL145" i="32"/>
  <c r="AJ145" i="32"/>
  <c r="AL152" i="32"/>
  <c r="AJ152" i="32"/>
  <c r="AL11" i="33"/>
  <c r="AJ11" i="33"/>
  <c r="AL12" i="33"/>
  <c r="AL19" i="33"/>
  <c r="AJ19" i="33"/>
  <c r="AL16" i="36"/>
  <c r="AJ16" i="36"/>
  <c r="AL17" i="36"/>
  <c r="AJ17" i="36"/>
  <c r="AL10" i="38"/>
  <c r="AJ10" i="38"/>
  <c r="AL17" i="38"/>
  <c r="AJ17" i="38"/>
  <c r="AN20" i="24"/>
  <c r="AN27" i="24"/>
  <c r="AN14" i="25"/>
  <c r="AN19" i="26"/>
  <c r="AN11" i="27"/>
  <c r="AN39" i="28"/>
  <c r="AN33" i="29"/>
  <c r="AN57" i="29"/>
  <c r="AN69" i="29"/>
  <c r="AN81" i="29"/>
  <c r="AN39" i="31"/>
  <c r="AN51" i="31"/>
  <c r="AN7" i="32"/>
  <c r="AL28" i="32"/>
  <c r="AL98" i="32"/>
  <c r="AJ98" i="32"/>
  <c r="AJ106" i="32"/>
  <c r="AL112" i="32"/>
  <c r="AL132" i="32"/>
  <c r="AJ132" i="32"/>
  <c r="AJ139" i="32"/>
  <c r="AL157" i="32"/>
  <c r="AJ157" i="32"/>
  <c r="AL164" i="32"/>
  <c r="AJ169" i="32"/>
  <c r="AL169" i="32"/>
  <c r="AL7" i="35"/>
  <c r="AJ7" i="35"/>
  <c r="AL19" i="36"/>
  <c r="AL20" i="36"/>
  <c r="AJ20" i="36"/>
  <c r="AL21" i="36"/>
  <c r="AJ21" i="36"/>
  <c r="AN8" i="23"/>
  <c r="AN5" i="24"/>
  <c r="AN7" i="25"/>
  <c r="AJ23" i="30"/>
  <c r="AL6" i="31"/>
  <c r="AJ10" i="32"/>
  <c r="AN70" i="32"/>
  <c r="AL74" i="32"/>
  <c r="AL87" i="32"/>
  <c r="AJ87" i="32"/>
  <c r="AJ104" i="32"/>
  <c r="AL111" i="32"/>
  <c r="AJ111" i="32"/>
  <c r="AL119" i="32"/>
  <c r="AJ137" i="32"/>
  <c r="AL151" i="32"/>
  <c r="AJ170" i="32"/>
  <c r="AL9" i="33"/>
  <c r="AJ9" i="33"/>
  <c r="AL13" i="33"/>
  <c r="AJ13" i="33"/>
  <c r="AL18" i="33"/>
  <c r="AJ18" i="33"/>
  <c r="AJ9" i="35"/>
  <c r="AL23" i="36"/>
  <c r="AL24" i="36"/>
  <c r="AJ24" i="36"/>
  <c r="AL5" i="37"/>
  <c r="AJ5" i="37"/>
  <c r="AL8" i="38"/>
  <c r="AJ8" i="38"/>
  <c r="AL9" i="38"/>
  <c r="AJ9" i="38"/>
  <c r="AL16" i="38"/>
  <c r="AJ16" i="38"/>
  <c r="AJ95" i="32"/>
  <c r="AJ107" i="32"/>
  <c r="AN112" i="32"/>
  <c r="AJ118" i="32"/>
  <c r="AN124" i="32"/>
  <c r="AJ129" i="32"/>
  <c r="AJ140" i="32"/>
  <c r="AN145" i="32"/>
  <c r="AN155" i="32"/>
  <c r="AJ161" i="32"/>
  <c r="AJ171" i="32"/>
  <c r="AN11" i="34"/>
  <c r="AL15" i="34"/>
  <c r="AL5" i="35"/>
  <c r="AJ16" i="35"/>
  <c r="AJ20" i="35"/>
  <c r="AJ24" i="35"/>
  <c r="AN10" i="36"/>
  <c r="AJ19" i="36"/>
  <c r="AJ23" i="36"/>
  <c r="AN13" i="37"/>
  <c r="AN20" i="37"/>
  <c r="AN24" i="37"/>
  <c r="AL14" i="38"/>
  <c r="AJ10" i="35"/>
  <c r="AN22" i="35"/>
  <c r="AN21" i="36"/>
  <c r="AN5" i="37"/>
  <c r="AN91" i="32"/>
  <c r="AN103" i="32"/>
  <c r="AN114" i="32"/>
  <c r="AN146" i="32"/>
  <c r="AN157" i="32"/>
  <c r="AN167" i="32"/>
  <c r="AN11" i="33"/>
  <c r="AN13" i="34"/>
  <c r="AN14" i="36"/>
  <c r="AN22" i="38"/>
  <c r="AN23" i="38"/>
  <c r="AN137" i="32"/>
  <c r="AN148" i="32"/>
  <c r="AN19" i="35"/>
  <c r="AN24" i="38"/>
  <c r="AJ99" i="32"/>
  <c r="AN105" i="32"/>
  <c r="AJ110" i="32"/>
  <c r="AJ122" i="32"/>
  <c r="AN127" i="32"/>
  <c r="AN138" i="32"/>
  <c r="AJ144" i="32"/>
  <c r="AJ154" i="32"/>
  <c r="AN159" i="32"/>
  <c r="AJ164" i="32"/>
  <c r="AN169" i="32"/>
  <c r="AJ17" i="33"/>
  <c r="AN22" i="33"/>
  <c r="AJ6" i="34"/>
  <c r="AJ19" i="38"/>
  <c r="AN94" i="32"/>
  <c r="AN106" i="32"/>
  <c r="AN117" i="32"/>
  <c r="AN139" i="32"/>
  <c r="AN149" i="32"/>
  <c r="AN160" i="32"/>
  <c r="AN23" i="33"/>
  <c r="AN16" i="34"/>
  <c r="AN5" i="35"/>
  <c r="AN13" i="33"/>
  <c r="AN24" i="33"/>
  <c r="AN16" i="35"/>
  <c r="AN8" i="36"/>
  <c r="AJ20" i="37"/>
  <c r="AN22" i="37"/>
  <c r="AJ24" i="37"/>
  <c r="AJ21" i="38"/>
  <c r="AN96" i="32"/>
  <c r="AJ102" i="32"/>
  <c r="AJ113" i="32"/>
  <c r="AJ125" i="32"/>
  <c r="AN130" i="32"/>
  <c r="AJ135" i="32"/>
  <c r="AN141" i="32"/>
  <c r="AJ146" i="32"/>
  <c r="AN151" i="32"/>
  <c r="AJ167" i="32"/>
  <c r="AJ10" i="33"/>
  <c r="AN14" i="33"/>
  <c r="AJ12" i="34"/>
  <c r="AJ23" i="34"/>
  <c r="AJ15" i="35"/>
  <c r="AJ6" i="36"/>
  <c r="AN15" i="37"/>
  <c r="AN7" i="38"/>
  <c r="AN8" i="38"/>
  <c r="AN120" i="32"/>
  <c r="AN142" i="32"/>
  <c r="AN6" i="35"/>
  <c r="AN10" i="35"/>
  <c r="AN9" i="36"/>
  <c r="AN8" i="37"/>
  <c r="AN9" i="38"/>
  <c r="AJ23" i="38"/>
  <c r="AN109" i="32"/>
  <c r="AN121" i="32"/>
  <c r="AN153" i="32"/>
  <c r="AN163" i="32"/>
  <c r="AN16" i="33"/>
  <c r="AN5" i="34"/>
  <c r="AN12" i="37"/>
  <c r="AN17" i="33"/>
  <c r="AN24" i="36"/>
  <c r="AN9" i="37"/>
  <c r="AN23" i="37"/>
  <c r="AN10" i="38"/>
  <c r="U23" i="32"/>
  <c r="AL6" i="32"/>
  <c r="AJ5" i="32"/>
  <c r="U9" i="32"/>
  <c r="W26" i="32"/>
  <c r="U5" i="32"/>
  <c r="W6" i="32"/>
  <c r="W5" i="32"/>
  <c r="U19" i="32"/>
  <c r="U28" i="32"/>
  <c r="A14" i="32"/>
  <c r="K40" i="68" s="1"/>
  <c r="U12" i="32"/>
  <c r="AN5" i="32"/>
  <c r="W8" i="32"/>
  <c r="U11" i="32"/>
  <c r="W12" i="32"/>
  <c r="W15" i="32"/>
  <c r="W18" i="32"/>
  <c r="W7" i="32"/>
  <c r="AL11" i="32"/>
  <c r="AJ11" i="32"/>
  <c r="AL15" i="32"/>
  <c r="AJ15" i="32"/>
  <c r="AJ47" i="32"/>
  <c r="AL71" i="32"/>
  <c r="AJ71" i="32"/>
  <c r="AL21" i="32"/>
  <c r="AJ21" i="32"/>
  <c r="AL38" i="32"/>
  <c r="AJ38" i="32"/>
  <c r="AL44" i="32"/>
  <c r="AJ44" i="32"/>
  <c r="AL58" i="32"/>
  <c r="AJ58" i="32"/>
  <c r="AJ82" i="32"/>
  <c r="AL82" i="32"/>
  <c r="AL7" i="32"/>
  <c r="AJ7" i="32"/>
  <c r="AL30" i="32"/>
  <c r="AJ30" i="32"/>
  <c r="AL14" i="32"/>
  <c r="AJ14" i="32"/>
  <c r="AL20" i="32"/>
  <c r="AJ20" i="32"/>
  <c r="AL23" i="32"/>
  <c r="AJ23" i="32"/>
  <c r="AL35" i="32"/>
  <c r="AJ35" i="32"/>
  <c r="AL46" i="32"/>
  <c r="AJ46" i="32"/>
  <c r="AL49" i="32"/>
  <c r="AJ49" i="32"/>
  <c r="AL54" i="32"/>
  <c r="AJ54" i="32"/>
  <c r="AL60" i="32"/>
  <c r="AJ60" i="32"/>
  <c r="AL69" i="32"/>
  <c r="AJ69" i="32"/>
  <c r="AL70" i="32"/>
  <c r="AJ70" i="32"/>
  <c r="AJ86" i="32"/>
  <c r="AL86" i="32"/>
  <c r="AL17" i="32"/>
  <c r="AJ17" i="32"/>
  <c r="AL26" i="32"/>
  <c r="AJ26" i="32"/>
  <c r="AL40" i="32"/>
  <c r="AJ40" i="32"/>
  <c r="AL77" i="32"/>
  <c r="AJ77" i="32"/>
  <c r="AL79" i="32"/>
  <c r="AJ79" i="32"/>
  <c r="AJ6" i="32"/>
  <c r="AL13" i="32"/>
  <c r="AJ13" i="32"/>
  <c r="AL52" i="32"/>
  <c r="AJ52" i="32"/>
  <c r="AL62" i="32"/>
  <c r="AJ62" i="32"/>
  <c r="AL67" i="32"/>
  <c r="AJ67" i="32"/>
  <c r="AL33" i="32"/>
  <c r="AJ33" i="32"/>
  <c r="AL29" i="32"/>
  <c r="AJ29" i="32"/>
  <c r="AL81" i="32"/>
  <c r="AJ81" i="32"/>
  <c r="AL16" i="32"/>
  <c r="AJ16" i="32"/>
  <c r="AL39" i="32"/>
  <c r="AJ39" i="32"/>
  <c r="AL42" i="32"/>
  <c r="AJ42" i="32"/>
  <c r="AL45" i="32"/>
  <c r="AJ45" i="32"/>
  <c r="AJ59" i="32"/>
  <c r="AL75" i="32"/>
  <c r="AJ75" i="32"/>
  <c r="AL83" i="32"/>
  <c r="AJ83" i="32"/>
  <c r="AL19" i="32"/>
  <c r="AJ19" i="32"/>
  <c r="AL25" i="32"/>
  <c r="AJ25" i="32"/>
  <c r="AL27" i="32"/>
  <c r="AJ27" i="32"/>
  <c r="AL48" i="32"/>
  <c r="AJ48" i="32"/>
  <c r="AL50" i="32"/>
  <c r="AJ50" i="32"/>
  <c r="AL64" i="32"/>
  <c r="AJ64" i="32"/>
  <c r="AL8" i="32"/>
  <c r="AJ8" i="32"/>
  <c r="AL31" i="32"/>
  <c r="AL73" i="32"/>
  <c r="AJ73" i="32"/>
  <c r="AL85" i="32"/>
  <c r="AJ85" i="32"/>
  <c r="AL12" i="32"/>
  <c r="AJ12" i="32"/>
  <c r="AL24" i="32"/>
  <c r="AJ24" i="32"/>
  <c r="AJ36" i="32"/>
  <c r="AL56" i="32"/>
  <c r="AJ56" i="32"/>
  <c r="AL66" i="32"/>
  <c r="AJ66" i="32"/>
  <c r="AJ74" i="32"/>
  <c r="U32" i="32"/>
  <c r="W35" i="32"/>
  <c r="U43" i="32"/>
  <c r="U47" i="32"/>
  <c r="U51" i="32"/>
  <c r="W58" i="32"/>
  <c r="W62" i="32"/>
  <c r="W66" i="32"/>
  <c r="U74" i="32"/>
  <c r="U78" i="32"/>
  <c r="W85" i="32"/>
  <c r="W89" i="32"/>
  <c r="X89" i="32" s="1"/>
  <c r="U109" i="32"/>
  <c r="U113" i="32"/>
  <c r="U117" i="32"/>
  <c r="U121" i="32"/>
  <c r="U125" i="32"/>
  <c r="W128" i="32"/>
  <c r="W132" i="32"/>
  <c r="U148" i="32"/>
  <c r="W151" i="32"/>
  <c r="W155" i="32"/>
  <c r="U163" i="32"/>
  <c r="U167" i="32"/>
  <c r="W170" i="32"/>
  <c r="U6" i="32"/>
  <c r="AD9" i="32"/>
  <c r="U10" i="32"/>
  <c r="AL10" i="32"/>
  <c r="AE12" i="32"/>
  <c r="AN12" i="32" s="1"/>
  <c r="W13" i="32"/>
  <c r="W16" i="32"/>
  <c r="AH18" i="32"/>
  <c r="AI18" i="32" s="1"/>
  <c r="AJ18" i="32" s="1"/>
  <c r="AE19" i="32"/>
  <c r="AN19" i="32" s="1"/>
  <c r="W20" i="32"/>
  <c r="AH22" i="32"/>
  <c r="AI22" i="32" s="1"/>
  <c r="AJ22" i="32" s="1"/>
  <c r="AE23" i="32"/>
  <c r="W24" i="32"/>
  <c r="X24" i="32" s="1"/>
  <c r="AD27" i="32"/>
  <c r="AD31" i="32"/>
  <c r="U36" i="32"/>
  <c r="AL36" i="32"/>
  <c r="AH37" i="32"/>
  <c r="AI37" i="32" s="1"/>
  <c r="AL37" i="32" s="1"/>
  <c r="AE38" i="32"/>
  <c r="AN38" i="32" s="1"/>
  <c r="W39" i="32"/>
  <c r="AH41" i="32"/>
  <c r="AI41" i="32" s="1"/>
  <c r="AL41" i="32" s="1"/>
  <c r="AE42" i="32"/>
  <c r="AN42" i="32" s="1"/>
  <c r="AD46" i="32"/>
  <c r="AD50" i="32"/>
  <c r="AD54" i="32"/>
  <c r="U55" i="32"/>
  <c r="AL55" i="32"/>
  <c r="U59" i="32"/>
  <c r="AL59" i="32"/>
  <c r="U63" i="32"/>
  <c r="AL63" i="32"/>
  <c r="AH68" i="32"/>
  <c r="AI68" i="32" s="1"/>
  <c r="AL68" i="32" s="1"/>
  <c r="AE69" i="32"/>
  <c r="AN69" i="32" s="1"/>
  <c r="W70" i="32"/>
  <c r="AH72" i="32"/>
  <c r="AI72" i="32" s="1"/>
  <c r="AJ72" i="32" s="1"/>
  <c r="AD73" i="32"/>
  <c r="AD77" i="32"/>
  <c r="U82" i="32"/>
  <c r="U86" i="32"/>
  <c r="U90" i="32"/>
  <c r="W93" i="32"/>
  <c r="W97" i="32"/>
  <c r="W101" i="32"/>
  <c r="W105" i="32"/>
  <c r="U129" i="32"/>
  <c r="W136" i="32"/>
  <c r="W140" i="32"/>
  <c r="X140" i="32" s="1"/>
  <c r="W144" i="32"/>
  <c r="U152" i="32"/>
  <c r="U156" i="32"/>
  <c r="W159" i="32"/>
  <c r="U171" i="32"/>
  <c r="AE9" i="32"/>
  <c r="U17" i="32"/>
  <c r="U21" i="32"/>
  <c r="AE27" i="32"/>
  <c r="W28" i="32"/>
  <c r="AE31" i="32"/>
  <c r="W32" i="32"/>
  <c r="X32" i="32" s="1"/>
  <c r="AD35" i="32"/>
  <c r="U40" i="32"/>
  <c r="W43" i="32"/>
  <c r="X43" i="32" s="1"/>
  <c r="AE46" i="32"/>
  <c r="W47" i="32"/>
  <c r="AE50" i="32"/>
  <c r="AN50" i="32" s="1"/>
  <c r="W51" i="32"/>
  <c r="AH53" i="32"/>
  <c r="AI53" i="32" s="1"/>
  <c r="AJ53" i="32" s="1"/>
  <c r="AE54" i="32"/>
  <c r="AD58" i="32"/>
  <c r="AD62" i="32"/>
  <c r="AD66" i="32"/>
  <c r="U67" i="32"/>
  <c r="U71" i="32"/>
  <c r="AE73" i="32"/>
  <c r="W74" i="32"/>
  <c r="AH76" i="32"/>
  <c r="AI76" i="32" s="1"/>
  <c r="AL76" i="32" s="1"/>
  <c r="AE77" i="32"/>
  <c r="W78" i="32"/>
  <c r="AH80" i="32"/>
  <c r="AI80" i="32" s="1"/>
  <c r="AL80" i="32" s="1"/>
  <c r="AE81" i="32"/>
  <c r="AN81" i="32" s="1"/>
  <c r="AD85" i="32"/>
  <c r="U94" i="32"/>
  <c r="U98" i="32"/>
  <c r="U102" i="32"/>
  <c r="U106" i="32"/>
  <c r="W109" i="32"/>
  <c r="X109" i="32" s="1"/>
  <c r="W113" i="32"/>
  <c r="W117" i="32"/>
  <c r="W121" i="32"/>
  <c r="W125" i="32"/>
  <c r="U133" i="32"/>
  <c r="U137" i="32"/>
  <c r="U141" i="32"/>
  <c r="W148" i="32"/>
  <c r="U160" i="32"/>
  <c r="W163" i="32"/>
  <c r="W167" i="32"/>
  <c r="U7" i="32"/>
  <c r="W10" i="32"/>
  <c r="U14" i="32"/>
  <c r="U25" i="32"/>
  <c r="U29" i="32"/>
  <c r="U33" i="32"/>
  <c r="AH34" i="32"/>
  <c r="AI34" i="32" s="1"/>
  <c r="AL34" i="32" s="1"/>
  <c r="AE35" i="32"/>
  <c r="W36" i="32"/>
  <c r="AJ37" i="32"/>
  <c r="U44" i="32"/>
  <c r="U48" i="32"/>
  <c r="U52" i="32"/>
  <c r="W55" i="32"/>
  <c r="AH57" i="32"/>
  <c r="AI57" i="32" s="1"/>
  <c r="AL57" i="32" s="1"/>
  <c r="AE58" i="32"/>
  <c r="W59" i="32"/>
  <c r="AH61" i="32"/>
  <c r="AI61" i="32" s="1"/>
  <c r="AL61" i="32" s="1"/>
  <c r="AE62" i="32"/>
  <c r="W63" i="32"/>
  <c r="AH65" i="32"/>
  <c r="AI65" i="32" s="1"/>
  <c r="AL65" i="32" s="1"/>
  <c r="AE66" i="32"/>
  <c r="U75" i="32"/>
  <c r="U79" i="32"/>
  <c r="W82" i="32"/>
  <c r="AH84" i="32"/>
  <c r="AI84" i="32" s="1"/>
  <c r="AL84" i="32" s="1"/>
  <c r="AE85" i="32"/>
  <c r="W86" i="32"/>
  <c r="W90" i="32"/>
  <c r="U110" i="32"/>
  <c r="U114" i="32"/>
  <c r="U118" i="32"/>
  <c r="U122" i="32"/>
  <c r="U126" i="32"/>
  <c r="W129" i="32"/>
  <c r="U145" i="32"/>
  <c r="U149" i="32"/>
  <c r="W152" i="32"/>
  <c r="W156" i="32"/>
  <c r="U164" i="32"/>
  <c r="U168" i="32"/>
  <c r="W171" i="32"/>
  <c r="W17" i="32"/>
  <c r="X17" i="32" s="1"/>
  <c r="W21" i="32"/>
  <c r="X21" i="32" s="1"/>
  <c r="W40" i="32"/>
  <c r="AN43" i="32"/>
  <c r="AN51" i="32"/>
  <c r="U56" i="32"/>
  <c r="U60" i="32"/>
  <c r="U64" i="32"/>
  <c r="W67" i="32"/>
  <c r="W71" i="32"/>
  <c r="AN78" i="32"/>
  <c r="U83" i="32"/>
  <c r="U87" i="32"/>
  <c r="W94" i="32"/>
  <c r="X94" i="32" s="1"/>
  <c r="W98" i="32"/>
  <c r="W102" i="32"/>
  <c r="X102" i="32" s="1"/>
  <c r="W106" i="32"/>
  <c r="U130" i="32"/>
  <c r="W133" i="32"/>
  <c r="W137" i="32"/>
  <c r="W141" i="32"/>
  <c r="U153" i="32"/>
  <c r="W160" i="32"/>
  <c r="U172" i="32"/>
  <c r="AD6" i="32"/>
  <c r="AH9" i="32"/>
  <c r="AI9" i="32" s="1"/>
  <c r="AJ9" i="32" s="1"/>
  <c r="AD10" i="32"/>
  <c r="W14" i="32"/>
  <c r="X14" i="32" s="1"/>
  <c r="U18" i="32"/>
  <c r="U22" i="32"/>
  <c r="W25" i="32"/>
  <c r="W29" i="32"/>
  <c r="W33" i="32"/>
  <c r="AD36" i="32"/>
  <c r="U37" i="32"/>
  <c r="U41" i="32"/>
  <c r="W44" i="32"/>
  <c r="W48" i="32"/>
  <c r="X48" i="32" s="1"/>
  <c r="W52" i="32"/>
  <c r="AD55" i="32"/>
  <c r="AD59" i="32"/>
  <c r="AD63" i="32"/>
  <c r="U68" i="32"/>
  <c r="U72" i="32"/>
  <c r="W75" i="32"/>
  <c r="W79" i="32"/>
  <c r="AD82" i="32"/>
  <c r="AD86" i="32"/>
  <c r="AN86" i="32" s="1"/>
  <c r="U91" i="32"/>
  <c r="U95" i="32"/>
  <c r="U99" i="32"/>
  <c r="U103" i="32"/>
  <c r="U107" i="32"/>
  <c r="W110" i="32"/>
  <c r="W114" i="32"/>
  <c r="W118" i="32"/>
  <c r="W122" i="32"/>
  <c r="W126" i="32"/>
  <c r="U134" i="32"/>
  <c r="U138" i="32"/>
  <c r="U142" i="32"/>
  <c r="W145" i="32"/>
  <c r="X145" i="32" s="1"/>
  <c r="W149" i="32"/>
  <c r="U157" i="32"/>
  <c r="U161" i="32"/>
  <c r="W164" i="32"/>
  <c r="W168" i="32"/>
  <c r="U8" i="32"/>
  <c r="AE10" i="32"/>
  <c r="W11" i="32"/>
  <c r="U15" i="32"/>
  <c r="AD17" i="32"/>
  <c r="AN17" i="32" s="1"/>
  <c r="AD21" i="32"/>
  <c r="AN21" i="32" s="1"/>
  <c r="U26" i="32"/>
  <c r="U30" i="32"/>
  <c r="AE36" i="32"/>
  <c r="AD40" i="32"/>
  <c r="AN40" i="32" s="1"/>
  <c r="U45" i="32"/>
  <c r="U49" i="32"/>
  <c r="U53" i="32"/>
  <c r="AE55" i="32"/>
  <c r="W56" i="32"/>
  <c r="AE59" i="32"/>
  <c r="AN59" i="32" s="1"/>
  <c r="W60" i="32"/>
  <c r="AE63" i="32"/>
  <c r="W64" i="32"/>
  <c r="X64" i="32" s="1"/>
  <c r="AD67" i="32"/>
  <c r="AN67" i="32" s="1"/>
  <c r="AD71" i="32"/>
  <c r="U76" i="32"/>
  <c r="U80" i="32"/>
  <c r="AE82" i="32"/>
  <c r="W83" i="32"/>
  <c r="AE86" i="32"/>
  <c r="W87" i="32"/>
  <c r="U111" i="32"/>
  <c r="U115" i="32"/>
  <c r="U119" i="32"/>
  <c r="U123" i="32"/>
  <c r="W130" i="32"/>
  <c r="U146" i="32"/>
  <c r="U150" i="32"/>
  <c r="W153" i="32"/>
  <c r="U165" i="32"/>
  <c r="W172" i="32"/>
  <c r="W22" i="32"/>
  <c r="AN29" i="32"/>
  <c r="U34" i="32"/>
  <c r="W37" i="32"/>
  <c r="X37" i="32" s="1"/>
  <c r="W41" i="32"/>
  <c r="X41" i="32" s="1"/>
  <c r="AN48" i="32"/>
  <c r="AN52" i="32"/>
  <c r="U57" i="32"/>
  <c r="U61" i="32"/>
  <c r="U65" i="32"/>
  <c r="W68" i="32"/>
  <c r="AE71" i="32"/>
  <c r="W72" i="32"/>
  <c r="U84" i="32"/>
  <c r="U88" i="32"/>
  <c r="W91" i="32"/>
  <c r="X91" i="32" s="1"/>
  <c r="W95" i="32"/>
  <c r="X95" i="32" s="1"/>
  <c r="W99" i="32"/>
  <c r="W103" i="32"/>
  <c r="W107" i="32"/>
  <c r="X107" i="32" s="1"/>
  <c r="U127" i="32"/>
  <c r="U131" i="32"/>
  <c r="W134" i="32"/>
  <c r="W138" i="32"/>
  <c r="W142" i="32"/>
  <c r="U154" i="32"/>
  <c r="W157" i="32"/>
  <c r="W161" i="32"/>
  <c r="X161" i="32" s="1"/>
  <c r="U169" i="32"/>
  <c r="W30" i="32"/>
  <c r="U38" i="32"/>
  <c r="U42" i="32"/>
  <c r="W45" i="32"/>
  <c r="W49" i="32"/>
  <c r="W53" i="32"/>
  <c r="U69" i="32"/>
  <c r="W76" i="32"/>
  <c r="W80" i="32"/>
  <c r="U92" i="32"/>
  <c r="U96" i="32"/>
  <c r="U100" i="32"/>
  <c r="U104" i="32"/>
  <c r="U108" i="32"/>
  <c r="W111" i="32"/>
  <c r="X111" i="32" s="1"/>
  <c r="W115" i="32"/>
  <c r="W119" i="32"/>
  <c r="W123" i="32"/>
  <c r="U135" i="32"/>
  <c r="U139" i="32"/>
  <c r="U143" i="32"/>
  <c r="W146" i="32"/>
  <c r="W150" i="32"/>
  <c r="X150" i="32" s="1"/>
  <c r="U158" i="32"/>
  <c r="U162" i="32"/>
  <c r="W165" i="32"/>
  <c r="AD18" i="32"/>
  <c r="AN18" i="32" s="1"/>
  <c r="AD22" i="32"/>
  <c r="AN22" i="32" s="1"/>
  <c r="U27" i="32"/>
  <c r="U31" i="32"/>
  <c r="W34" i="32"/>
  <c r="AD37" i="32"/>
  <c r="AN37" i="32" s="1"/>
  <c r="U46" i="32"/>
  <c r="U50" i="32"/>
  <c r="U54" i="32"/>
  <c r="W57" i="32"/>
  <c r="X57" i="32" s="1"/>
  <c r="W61" i="32"/>
  <c r="W65" i="32"/>
  <c r="AD68" i="32"/>
  <c r="AN68" i="32" s="1"/>
  <c r="AD72" i="32"/>
  <c r="AN72" i="32" s="1"/>
  <c r="U73" i="32"/>
  <c r="U77" i="32"/>
  <c r="U81" i="32"/>
  <c r="W84" i="32"/>
  <c r="W88" i="32"/>
  <c r="U112" i="32"/>
  <c r="U116" i="32"/>
  <c r="U120" i="32"/>
  <c r="U124" i="32"/>
  <c r="W127" i="32"/>
  <c r="W131" i="32"/>
  <c r="X131" i="32" s="1"/>
  <c r="U147" i="32"/>
  <c r="W154" i="32"/>
  <c r="U166" i="32"/>
  <c r="W169" i="32"/>
  <c r="W19" i="32"/>
  <c r="W23" i="32"/>
  <c r="AN30" i="32"/>
  <c r="U35" i="32"/>
  <c r="W38" i="32"/>
  <c r="X38" i="32" s="1"/>
  <c r="W42" i="32"/>
  <c r="AN45" i="32"/>
  <c r="AN49" i="32"/>
  <c r="U58" i="32"/>
  <c r="U62" i="32"/>
  <c r="U66" i="32"/>
  <c r="W69" i="32"/>
  <c r="AD76" i="32"/>
  <c r="AN76" i="32" s="1"/>
  <c r="U85" i="32"/>
  <c r="U89" i="32"/>
  <c r="W92" i="32"/>
  <c r="W96" i="32"/>
  <c r="X96" i="32" s="1"/>
  <c r="W100" i="32"/>
  <c r="W104" i="32"/>
  <c r="W108" i="32"/>
  <c r="X108" i="32" s="1"/>
  <c r="U128" i="32"/>
  <c r="U132" i="32"/>
  <c r="W135" i="32"/>
  <c r="W139" i="32"/>
  <c r="W143" i="32"/>
  <c r="U151" i="32"/>
  <c r="U155" i="32"/>
  <c r="W158" i="32"/>
  <c r="X158" i="32" s="1"/>
  <c r="W162" i="32"/>
  <c r="X162" i="32" s="1"/>
  <c r="U170" i="32"/>
  <c r="U13" i="32"/>
  <c r="U16" i="32"/>
  <c r="U20" i="32"/>
  <c r="U24" i="32"/>
  <c r="W27" i="32"/>
  <c r="W31" i="32"/>
  <c r="U39" i="32"/>
  <c r="W46" i="32"/>
  <c r="W50" i="32"/>
  <c r="W54" i="32"/>
  <c r="X54" i="32" s="1"/>
  <c r="U70" i="32"/>
  <c r="W73" i="32"/>
  <c r="W77" i="32"/>
  <c r="W81" i="32"/>
  <c r="X81" i="32" s="1"/>
  <c r="U93" i="32"/>
  <c r="U97" i="32"/>
  <c r="U101" i="32"/>
  <c r="U105" i="32"/>
  <c r="W112" i="32"/>
  <c r="W116" i="32"/>
  <c r="W120" i="32"/>
  <c r="W124" i="32"/>
  <c r="X124" i="32" s="1"/>
  <c r="U136" i="32"/>
  <c r="U140" i="32"/>
  <c r="U144" i="32"/>
  <c r="W147" i="32"/>
  <c r="X147" i="32" s="1"/>
  <c r="U159" i="32"/>
  <c r="W6" i="49"/>
  <c r="W5" i="49"/>
  <c r="AH5" i="49"/>
  <c r="AI5" i="49" s="1"/>
  <c r="AL5" i="49" s="1"/>
  <c r="U8" i="49"/>
  <c r="U9" i="49"/>
  <c r="W16" i="49"/>
  <c r="W17" i="49"/>
  <c r="W18" i="49"/>
  <c r="W19" i="49"/>
  <c r="U5" i="49"/>
  <c r="A16" i="49" s="1"/>
  <c r="W8" i="49"/>
  <c r="U10" i="49"/>
  <c r="U11" i="49"/>
  <c r="U6" i="49"/>
  <c r="W7" i="49"/>
  <c r="W9" i="49"/>
  <c r="U12" i="49"/>
  <c r="W10" i="49"/>
  <c r="W11" i="49"/>
  <c r="W12" i="49"/>
  <c r="U13" i="49"/>
  <c r="W13" i="49"/>
  <c r="X13" i="49" s="1"/>
  <c r="U14" i="49"/>
  <c r="U15" i="49"/>
  <c r="U24" i="49"/>
  <c r="W14" i="49"/>
  <c r="W15" i="49"/>
  <c r="U20" i="49"/>
  <c r="U21" i="49"/>
  <c r="U22" i="49"/>
  <c r="U23" i="49"/>
  <c r="U16" i="49"/>
  <c r="U17" i="49"/>
  <c r="U18" i="49"/>
  <c r="U19" i="49"/>
  <c r="W24" i="49"/>
  <c r="W20" i="49"/>
  <c r="W21" i="49"/>
  <c r="W22" i="49"/>
  <c r="A14" i="18"/>
  <c r="U8" i="18"/>
  <c r="W9" i="18"/>
  <c r="AM5" i="18"/>
  <c r="U7" i="18"/>
  <c r="W8" i="18"/>
  <c r="W7" i="18"/>
  <c r="AJ5" i="18"/>
  <c r="U5" i="18"/>
  <c r="W6" i="18"/>
  <c r="W5" i="18"/>
  <c r="AD5" i="18"/>
  <c r="AL5" i="18"/>
  <c r="AJ9" i="18"/>
  <c r="AL9" i="18"/>
  <c r="AL8" i="18"/>
  <c r="AJ8" i="18"/>
  <c r="AL7" i="18"/>
  <c r="AJ7" i="18"/>
  <c r="AL6" i="18"/>
  <c r="AJ6" i="18"/>
  <c r="AN7" i="18"/>
  <c r="U9" i="18"/>
  <c r="AH10" i="18"/>
  <c r="AI10" i="18" s="1"/>
  <c r="AL10" i="18" s="1"/>
  <c r="W15" i="18"/>
  <c r="W12" i="18"/>
  <c r="W19" i="18"/>
  <c r="W23" i="18"/>
  <c r="AN8" i="18"/>
  <c r="U13" i="18"/>
  <c r="U16" i="18"/>
  <c r="U20" i="18"/>
  <c r="U24" i="18"/>
  <c r="AD9" i="18"/>
  <c r="U10" i="18"/>
  <c r="W13" i="18"/>
  <c r="W16" i="18"/>
  <c r="W20" i="18"/>
  <c r="W24" i="18"/>
  <c r="AE9" i="18"/>
  <c r="U17" i="18"/>
  <c r="U21" i="18"/>
  <c r="W10" i="18"/>
  <c r="U14" i="18"/>
  <c r="U11" i="18"/>
  <c r="W17" i="18"/>
  <c r="W21" i="18"/>
  <c r="AD10" i="18"/>
  <c r="AN10" i="18" s="1"/>
  <c r="W14" i="18"/>
  <c r="U18" i="18"/>
  <c r="U22" i="18"/>
  <c r="W11" i="18"/>
  <c r="X11" i="18" s="1"/>
  <c r="AN6" i="18"/>
  <c r="U15" i="18"/>
  <c r="W18" i="18"/>
  <c r="W22" i="18"/>
  <c r="U12" i="18"/>
  <c r="U19" i="18"/>
  <c r="U19" i="34"/>
  <c r="W22" i="34"/>
  <c r="U12" i="34"/>
  <c r="W15" i="34"/>
  <c r="U23" i="34"/>
  <c r="U6" i="34"/>
  <c r="U9" i="34"/>
  <c r="W19" i="34"/>
  <c r="U7" i="34"/>
  <c r="W12" i="34"/>
  <c r="U16" i="34"/>
  <c r="W23" i="34"/>
  <c r="U13" i="34"/>
  <c r="U20" i="34"/>
  <c r="W7" i="34"/>
  <c r="W16" i="34"/>
  <c r="U10" i="34"/>
  <c r="W13" i="34"/>
  <c r="U17" i="34"/>
  <c r="W20" i="34"/>
  <c r="U21" i="34"/>
  <c r="W10" i="34"/>
  <c r="U14" i="34"/>
  <c r="W17" i="34"/>
  <c r="U11" i="34"/>
  <c r="U18" i="34"/>
  <c r="W21" i="34"/>
  <c r="W14" i="34"/>
  <c r="U22" i="34"/>
  <c r="U5" i="34"/>
  <c r="U8" i="34"/>
  <c r="W11" i="34"/>
  <c r="U15" i="34"/>
  <c r="AD7" i="34"/>
  <c r="AH7" i="34"/>
  <c r="AI7" i="34" s="1"/>
  <c r="AJ7" i="34" s="1"/>
  <c r="AE20" i="46"/>
  <c r="AH6" i="46"/>
  <c r="AI6" i="46" s="1"/>
  <c r="AE17" i="46"/>
  <c r="AN17" i="46" s="1"/>
  <c r="AM23" i="46"/>
  <c r="AE25" i="46"/>
  <c r="AN25" i="46" s="1"/>
  <c r="AD34" i="46"/>
  <c r="AD38" i="46"/>
  <c r="AD42" i="46"/>
  <c r="AN42" i="46" s="1"/>
  <c r="AH20" i="46"/>
  <c r="AI20" i="46" s="1"/>
  <c r="AE31" i="46"/>
  <c r="AN31" i="46" s="1"/>
  <c r="AE34" i="46"/>
  <c r="AE38" i="46"/>
  <c r="AE42" i="46"/>
  <c r="AM6" i="46"/>
  <c r="AH9" i="46"/>
  <c r="AI9" i="46" s="1"/>
  <c r="AM12" i="46"/>
  <c r="AM17" i="46"/>
  <c r="AE19" i="46"/>
  <c r="AN19" i="46" s="1"/>
  <c r="AM20" i="46"/>
  <c r="AM25" i="46"/>
  <c r="AM27" i="46"/>
  <c r="AM29" i="46"/>
  <c r="AD37" i="46"/>
  <c r="AD41" i="46"/>
  <c r="AH42" i="46"/>
  <c r="AI42" i="46" s="1"/>
  <c r="AH5" i="46"/>
  <c r="AI5" i="46" s="1"/>
  <c r="AM9" i="46"/>
  <c r="AE16" i="46"/>
  <c r="AM22" i="46"/>
  <c r="AE24" i="46"/>
  <c r="AN24" i="46" s="1"/>
  <c r="AD33" i="46"/>
  <c r="AE37" i="46"/>
  <c r="AE41" i="46"/>
  <c r="AM14" i="46"/>
  <c r="AN14" i="46" s="1"/>
  <c r="AE33" i="46"/>
  <c r="AM34" i="46"/>
  <c r="AM38" i="46"/>
  <c r="AM5" i="46"/>
  <c r="AH8" i="46"/>
  <c r="AI8" i="46" s="1"/>
  <c r="AH11" i="46"/>
  <c r="AI11" i="46" s="1"/>
  <c r="AJ11" i="46" s="1"/>
  <c r="AH16" i="46"/>
  <c r="AI16" i="46" s="1"/>
  <c r="AH24" i="46"/>
  <c r="AI24" i="46" s="1"/>
  <c r="AD36" i="46"/>
  <c r="AN36" i="46" s="1"/>
  <c r="AD44" i="46"/>
  <c r="AN44" i="46" s="1"/>
  <c r="AJ34" i="46"/>
  <c r="AJ38" i="46"/>
  <c r="U9" i="46"/>
  <c r="A14" i="46"/>
  <c r="K14" i="67" s="1"/>
  <c r="W60" i="46"/>
  <c r="U72" i="46"/>
  <c r="W59" i="46"/>
  <c r="U71" i="46"/>
  <c r="U58" i="46"/>
  <c r="U70" i="46"/>
  <c r="U57" i="46"/>
  <c r="W69" i="46"/>
  <c r="U56" i="46"/>
  <c r="W68" i="46"/>
  <c r="U81" i="46"/>
  <c r="U11" i="46"/>
  <c r="U55" i="46"/>
  <c r="W67" i="46"/>
  <c r="U80" i="46"/>
  <c r="W45" i="46"/>
  <c r="W65" i="46"/>
  <c r="W66" i="46"/>
  <c r="U79" i="46"/>
  <c r="U46" i="46"/>
  <c r="U54" i="46"/>
  <c r="W64" i="46"/>
  <c r="U78" i="46"/>
  <c r="U53" i="46"/>
  <c r="W63" i="46"/>
  <c r="U77" i="46"/>
  <c r="U52" i="46"/>
  <c r="U76" i="46"/>
  <c r="U51" i="46"/>
  <c r="W62" i="46"/>
  <c r="U75" i="46"/>
  <c r="W61" i="46"/>
  <c r="U73" i="46"/>
  <c r="U74" i="46"/>
  <c r="AN32" i="46"/>
  <c r="AL44" i="46"/>
  <c r="AJ37" i="46"/>
  <c r="AL8" i="46"/>
  <c r="AN23" i="46"/>
  <c r="AN6" i="46"/>
  <c r="AH12" i="46"/>
  <c r="AI12" i="46" s="1"/>
  <c r="AH13" i="46"/>
  <c r="AI13" i="46" s="1"/>
  <c r="AH14" i="46"/>
  <c r="AI14" i="46" s="1"/>
  <c r="AL14" i="46" s="1"/>
  <c r="AH17" i="46"/>
  <c r="AI17" i="46" s="1"/>
  <c r="AJ17" i="46" s="1"/>
  <c r="AH21" i="46"/>
  <c r="AI21" i="46" s="1"/>
  <c r="AH22" i="46"/>
  <c r="AI22" i="46" s="1"/>
  <c r="AJ22" i="46" s="1"/>
  <c r="AH25" i="46"/>
  <c r="AI25" i="46" s="1"/>
  <c r="AH26" i="46"/>
  <c r="AI26" i="46" s="1"/>
  <c r="AJ26" i="46" s="1"/>
  <c r="AH27" i="46"/>
  <c r="AI27" i="46" s="1"/>
  <c r="AH28" i="46"/>
  <c r="AI28" i="46" s="1"/>
  <c r="AH29" i="46"/>
  <c r="AI29" i="46" s="1"/>
  <c r="AJ29" i="46" s="1"/>
  <c r="AH30" i="46"/>
  <c r="AI30" i="46" s="1"/>
  <c r="AJ30" i="46" s="1"/>
  <c r="U47" i="46"/>
  <c r="U48" i="46"/>
  <c r="U49" i="46"/>
  <c r="U50" i="46"/>
  <c r="W55" i="46"/>
  <c r="W56" i="46"/>
  <c r="W57" i="46"/>
  <c r="W58" i="46"/>
  <c r="X58" i="46" s="1"/>
  <c r="W70" i="46"/>
  <c r="W71" i="46"/>
  <c r="W72" i="46"/>
  <c r="W73" i="46"/>
  <c r="U82" i="46"/>
  <c r="AN5" i="46"/>
  <c r="AJ23" i="46"/>
  <c r="AH31" i="46"/>
  <c r="AI31" i="46" s="1"/>
  <c r="AJ31" i="46" s="1"/>
  <c r="AL37" i="46"/>
  <c r="AL38" i="46"/>
  <c r="W46" i="46"/>
  <c r="W51" i="46"/>
  <c r="X51" i="46" s="1"/>
  <c r="W52" i="46"/>
  <c r="W53" i="46"/>
  <c r="W54" i="46"/>
  <c r="W74" i="46"/>
  <c r="W75" i="46"/>
  <c r="W76" i="46"/>
  <c r="W77" i="46"/>
  <c r="W78" i="46"/>
  <c r="W79" i="46"/>
  <c r="W80" i="46"/>
  <c r="W81" i="46"/>
  <c r="W47" i="46"/>
  <c r="X47" i="46" s="1"/>
  <c r="W48" i="46"/>
  <c r="W49" i="46"/>
  <c r="W50" i="46"/>
  <c r="W82" i="46"/>
  <c r="AJ41" i="46"/>
  <c r="AJ42" i="46"/>
  <c r="U5" i="46"/>
  <c r="U6" i="46"/>
  <c r="U10" i="46"/>
  <c r="U12" i="46"/>
  <c r="U15" i="46"/>
  <c r="U22" i="46"/>
  <c r="U26" i="46"/>
  <c r="U27" i="46"/>
  <c r="U28" i="46"/>
  <c r="U29" i="46"/>
  <c r="U30" i="46"/>
  <c r="W7" i="46"/>
  <c r="W8" i="46"/>
  <c r="W9" i="46"/>
  <c r="W11" i="46"/>
  <c r="U13" i="46"/>
  <c r="U14" i="46"/>
  <c r="U16" i="46"/>
  <c r="U17" i="46"/>
  <c r="U18" i="46"/>
  <c r="U19" i="46"/>
  <c r="U20" i="46"/>
  <c r="U21" i="46"/>
  <c r="U23" i="46"/>
  <c r="U24" i="46"/>
  <c r="U25" i="46"/>
  <c r="U31" i="46"/>
  <c r="W5" i="46"/>
  <c r="X5" i="46" s="1"/>
  <c r="W6" i="46"/>
  <c r="W10" i="46"/>
  <c r="W12" i="46"/>
  <c r="W15" i="46"/>
  <c r="W22" i="46"/>
  <c r="W26" i="46"/>
  <c r="W27" i="46"/>
  <c r="W28" i="46"/>
  <c r="W29" i="46"/>
  <c r="W30" i="46"/>
  <c r="U32" i="46"/>
  <c r="U33" i="46"/>
  <c r="U34" i="46"/>
  <c r="U35" i="46"/>
  <c r="U36" i="46"/>
  <c r="U37" i="46"/>
  <c r="U38" i="46"/>
  <c r="AJ15" i="46"/>
  <c r="AD9" i="46"/>
  <c r="AN9" i="46" s="1"/>
  <c r="AD11" i="46"/>
  <c r="W13" i="46"/>
  <c r="W14" i="46"/>
  <c r="W16" i="46"/>
  <c r="W17" i="46"/>
  <c r="X17" i="46" s="1"/>
  <c r="W18" i="46"/>
  <c r="W19" i="46"/>
  <c r="W20" i="46"/>
  <c r="W21" i="46"/>
  <c r="W23" i="46"/>
  <c r="W24" i="46"/>
  <c r="W25" i="46"/>
  <c r="W31" i="46"/>
  <c r="U39" i="46"/>
  <c r="U40" i="46"/>
  <c r="U41" i="46"/>
  <c r="U42" i="46"/>
  <c r="U43" i="46"/>
  <c r="U44" i="46"/>
  <c r="AD10" i="46"/>
  <c r="AD12" i="46"/>
  <c r="AD15" i="46"/>
  <c r="AD22" i="46"/>
  <c r="AD26" i="46"/>
  <c r="AD27" i="46"/>
  <c r="AD28" i="46"/>
  <c r="AN28" i="46" s="1"/>
  <c r="AD29" i="46"/>
  <c r="AD30" i="46"/>
  <c r="AN30" i="46" s="1"/>
  <c r="W32" i="46"/>
  <c r="W33" i="46"/>
  <c r="W34" i="46"/>
  <c r="W35" i="46"/>
  <c r="W36" i="46"/>
  <c r="W37" i="46"/>
  <c r="W38" i="46"/>
  <c r="U45" i="46"/>
  <c r="U63" i="46"/>
  <c r="U64" i="46"/>
  <c r="U65" i="46"/>
  <c r="AL7" i="46"/>
  <c r="W39" i="46"/>
  <c r="W40" i="46"/>
  <c r="W41" i="46"/>
  <c r="W42" i="46"/>
  <c r="W43" i="46"/>
  <c r="W44" i="46"/>
  <c r="U59" i="46"/>
  <c r="U60" i="46"/>
  <c r="U61" i="46"/>
  <c r="U62" i="46"/>
  <c r="U66" i="46"/>
  <c r="U67" i="46"/>
  <c r="U68" i="46"/>
  <c r="AN17" i="15"/>
  <c r="AN5" i="15"/>
  <c r="AL15" i="15"/>
  <c r="AL37" i="15"/>
  <c r="AJ44" i="15"/>
  <c r="U19" i="15"/>
  <c r="W71" i="15"/>
  <c r="U468" i="15"/>
  <c r="W28" i="15"/>
  <c r="U23" i="15"/>
  <c r="W222" i="15"/>
  <c r="W10" i="15"/>
  <c r="W30" i="15"/>
  <c r="W15" i="15"/>
  <c r="U20" i="15"/>
  <c r="W90" i="15"/>
  <c r="X90" i="15" s="1"/>
  <c r="U102" i="15"/>
  <c r="W27" i="15"/>
  <c r="U324" i="15"/>
  <c r="W9" i="15"/>
  <c r="U14" i="15"/>
  <c r="W113" i="15"/>
  <c r="U372" i="15"/>
  <c r="U420" i="15"/>
  <c r="AL62" i="15"/>
  <c r="AL5" i="15"/>
  <c r="AL30" i="15"/>
  <c r="AJ125" i="15"/>
  <c r="AL125" i="15"/>
  <c r="AL127" i="15"/>
  <c r="AJ127" i="15"/>
  <c r="AL122" i="15"/>
  <c r="AJ122" i="15"/>
  <c r="AL126" i="15"/>
  <c r="AJ126" i="15"/>
  <c r="AJ6" i="15"/>
  <c r="AE18" i="15"/>
  <c r="AN18" i="15" s="1"/>
  <c r="AH22" i="15"/>
  <c r="AI22" i="15" s="1"/>
  <c r="U24" i="15"/>
  <c r="AH26" i="15"/>
  <c r="AI26" i="15" s="1"/>
  <c r="AL26" i="15" s="1"/>
  <c r="AH29" i="15"/>
  <c r="AI29" i="15" s="1"/>
  <c r="AD33" i="15"/>
  <c r="AE40" i="15"/>
  <c r="AD43" i="15"/>
  <c r="AN43" i="15" s="1"/>
  <c r="AE59" i="15"/>
  <c r="AN59" i="15" s="1"/>
  <c r="AE63" i="15"/>
  <c r="AH66" i="15"/>
  <c r="AI66" i="15" s="1"/>
  <c r="AJ66" i="15" s="1"/>
  <c r="AD71" i="15"/>
  <c r="AN71" i="15" s="1"/>
  <c r="AE82" i="15"/>
  <c r="AH94" i="15"/>
  <c r="AI94" i="15" s="1"/>
  <c r="AH97" i="15"/>
  <c r="AI97" i="15" s="1"/>
  <c r="AJ97" i="15" s="1"/>
  <c r="AE109" i="15"/>
  <c r="AE120" i="15"/>
  <c r="AH128" i="15"/>
  <c r="AI128" i="15" s="1"/>
  <c r="AE131" i="15"/>
  <c r="AN131" i="15" s="1"/>
  <c r="AE9" i="15"/>
  <c r="AH25" i="15"/>
  <c r="AI25" i="15" s="1"/>
  <c r="AL25" i="15" s="1"/>
  <c r="AH47" i="15"/>
  <c r="AI47" i="15" s="1"/>
  <c r="AL47" i="15" s="1"/>
  <c r="AD62" i="15"/>
  <c r="AN62" i="15" s="1"/>
  <c r="AD79" i="15"/>
  <c r="AN79" i="15" s="1"/>
  <c r="AH100" i="15"/>
  <c r="AI100" i="15" s="1"/>
  <c r="AL100" i="15" s="1"/>
  <c r="AD117" i="15"/>
  <c r="AD122" i="15"/>
  <c r="AH129" i="15"/>
  <c r="AI129" i="15" s="1"/>
  <c r="AH13" i="15"/>
  <c r="AI13" i="15" s="1"/>
  <c r="AH59" i="15"/>
  <c r="AI59" i="15" s="1"/>
  <c r="AH71" i="15"/>
  <c r="AI71" i="15" s="1"/>
  <c r="AL105" i="15"/>
  <c r="AE122" i="15"/>
  <c r="AH130" i="15"/>
  <c r="AI130" i="15" s="1"/>
  <c r="AN47" i="15"/>
  <c r="AH79" i="15"/>
  <c r="AI79" i="15" s="1"/>
  <c r="AL79" i="15" s="1"/>
  <c r="AE90" i="15"/>
  <c r="AN90" i="15" s="1"/>
  <c r="AH96" i="15"/>
  <c r="AI96" i="15" s="1"/>
  <c r="AL117" i="15"/>
  <c r="AN123" i="15"/>
  <c r="AH131" i="15"/>
  <c r="AI131" i="15" s="1"/>
  <c r="AD8" i="15"/>
  <c r="AN8" i="15" s="1"/>
  <c r="AD35" i="15"/>
  <c r="AN35" i="15" s="1"/>
  <c r="AN124" i="15"/>
  <c r="AD125" i="15"/>
  <c r="AN125" i="15" s="1"/>
  <c r="AE11" i="15"/>
  <c r="AN11" i="15" s="1"/>
  <c r="AH39" i="15"/>
  <c r="AI39" i="15" s="1"/>
  <c r="AL39" i="15" s="1"/>
  <c r="AD54" i="15"/>
  <c r="AD78" i="15"/>
  <c r="AN78" i="15" s="1"/>
  <c r="AH81" i="15"/>
  <c r="AI81" i="15" s="1"/>
  <c r="AD105" i="15"/>
  <c r="AD7" i="15"/>
  <c r="AD16" i="15"/>
  <c r="AD31" i="15"/>
  <c r="AE54" i="15"/>
  <c r="AN113" i="15"/>
  <c r="AN126" i="15"/>
  <c r="AL11" i="15"/>
  <c r="AD15" i="15"/>
  <c r="AN15" i="15" s="1"/>
  <c r="AD30" i="15"/>
  <c r="AN30" i="15" s="1"/>
  <c r="AD48" i="15"/>
  <c r="AN48" i="15" s="1"/>
  <c r="AD57" i="15"/>
  <c r="AN57" i="15" s="1"/>
  <c r="AH89" i="15"/>
  <c r="AI89" i="15" s="1"/>
  <c r="AL89" i="15" s="1"/>
  <c r="AN101" i="15"/>
  <c r="AN128" i="15"/>
  <c r="U9" i="15"/>
  <c r="AH16" i="15"/>
  <c r="AI16" i="15" s="1"/>
  <c r="AJ16" i="15" s="1"/>
  <c r="AE29" i="15"/>
  <c r="AN29" i="15" s="1"/>
  <c r="AH31" i="15"/>
  <c r="AI31" i="15" s="1"/>
  <c r="AJ31" i="15" s="1"/>
  <c r="AD44" i="15"/>
  <c r="AH48" i="15"/>
  <c r="AI48" i="15" s="1"/>
  <c r="AJ48" i="15" s="1"/>
  <c r="AD66" i="15"/>
  <c r="AN66" i="15" s="1"/>
  <c r="AH83" i="15"/>
  <c r="AI83" i="15" s="1"/>
  <c r="AL83" i="15" s="1"/>
  <c r="AD97" i="15"/>
  <c r="AE104" i="15"/>
  <c r="AN104" i="15" s="1"/>
  <c r="AH107" i="15"/>
  <c r="AI107" i="15" s="1"/>
  <c r="AL107" i="15" s="1"/>
  <c r="AE112" i="15"/>
  <c r="AJ124" i="15"/>
  <c r="AD129" i="15"/>
  <c r="AN129" i="15" s="1"/>
  <c r="AD6" i="15"/>
  <c r="AN6" i="15" s="1"/>
  <c r="AE22" i="15"/>
  <c r="AN22" i="15" s="1"/>
  <c r="AE25" i="15"/>
  <c r="AN25" i="15" s="1"/>
  <c r="AD37" i="15"/>
  <c r="AE44" i="15"/>
  <c r="AN102" i="15"/>
  <c r="AH115" i="15"/>
  <c r="AI115" i="15" s="1"/>
  <c r="AD130" i="15"/>
  <c r="AN130" i="15" s="1"/>
  <c r="AH10" i="15"/>
  <c r="AI10" i="15" s="1"/>
  <c r="AL10" i="15" s="1"/>
  <c r="AD13" i="15"/>
  <c r="AN13" i="15" s="1"/>
  <c r="AH14" i="15"/>
  <c r="AI14" i="15" s="1"/>
  <c r="AL14" i="15" s="1"/>
  <c r="AD40" i="15"/>
  <c r="AN40" i="15" s="1"/>
  <c r="U50" i="15"/>
  <c r="AD63" i="15"/>
  <c r="AE74" i="15"/>
  <c r="AN74" i="15" s="1"/>
  <c r="AD82" i="15"/>
  <c r="AN83" i="15"/>
  <c r="AH85" i="15"/>
  <c r="AI85" i="15" s="1"/>
  <c r="AL85" i="15" s="1"/>
  <c r="AL87" i="15"/>
  <c r="AH104" i="15"/>
  <c r="AI104" i="15" s="1"/>
  <c r="AL104" i="15" s="1"/>
  <c r="AD109" i="15"/>
  <c r="AH112" i="15"/>
  <c r="AI112" i="15" s="1"/>
  <c r="AD120" i="15"/>
  <c r="AN108" i="15"/>
  <c r="AJ5" i="15"/>
  <c r="AL102" i="15"/>
  <c r="AN58" i="15"/>
  <c r="AN67" i="15"/>
  <c r="AL98" i="15"/>
  <c r="AN86" i="15"/>
  <c r="AL99" i="15"/>
  <c r="AN105" i="15"/>
  <c r="AN7" i="15"/>
  <c r="AJ55" i="15"/>
  <c r="S14" i="68"/>
  <c r="AN94" i="15"/>
  <c r="AL109" i="15"/>
  <c r="AN14" i="15"/>
  <c r="AL18" i="15"/>
  <c r="AJ18" i="15"/>
  <c r="AJ9" i="15"/>
  <c r="AL9" i="15"/>
  <c r="AJ13" i="15"/>
  <c r="AL13" i="15"/>
  <c r="AL21" i="15"/>
  <c r="AJ21" i="15"/>
  <c r="AL28" i="15"/>
  <c r="AJ28" i="15"/>
  <c r="AL33" i="15"/>
  <c r="AL40" i="15"/>
  <c r="AJ50" i="15"/>
  <c r="AL50" i="15"/>
  <c r="AJ36" i="15"/>
  <c r="AJ46" i="15"/>
  <c r="AL8" i="15"/>
  <c r="AJ8" i="15"/>
  <c r="AJ12" i="15"/>
  <c r="AJ39" i="15"/>
  <c r="AL49" i="15"/>
  <c r="AJ49" i="15"/>
  <c r="AJ17" i="15"/>
  <c r="AJ32" i="15"/>
  <c r="AJ42" i="15"/>
  <c r="AL27" i="15"/>
  <c r="AJ27" i="15"/>
  <c r="AL35" i="15"/>
  <c r="AJ35" i="15"/>
  <c r="AL7" i="15"/>
  <c r="AJ23" i="15"/>
  <c r="AL23" i="15"/>
  <c r="AJ38" i="15"/>
  <c r="AL45" i="15"/>
  <c r="AJ43" i="15"/>
  <c r="AL43" i="15"/>
  <c r="AJ14" i="15"/>
  <c r="AJ15" i="15"/>
  <c r="AJ19" i="15"/>
  <c r="AL19" i="15"/>
  <c r="AJ30" i="15"/>
  <c r="AJ34" i="15"/>
  <c r="AL41" i="15"/>
  <c r="AL22" i="15"/>
  <c r="AJ22" i="15"/>
  <c r="AL29" i="15"/>
  <c r="AL66" i="15"/>
  <c r="U12" i="15"/>
  <c r="AL12" i="15"/>
  <c r="W18" i="15"/>
  <c r="AH20" i="15"/>
  <c r="AI20" i="15" s="1"/>
  <c r="AL20" i="15" s="1"/>
  <c r="W22" i="15"/>
  <c r="X22" i="15" s="1"/>
  <c r="AH24" i="15"/>
  <c r="AI24" i="15" s="1"/>
  <c r="AL24" i="15" s="1"/>
  <c r="U34" i="15"/>
  <c r="AL34" i="15"/>
  <c r="U38" i="15"/>
  <c r="AL38" i="15"/>
  <c r="U42" i="15"/>
  <c r="AL42" i="15"/>
  <c r="U46" i="15"/>
  <c r="AL46" i="15"/>
  <c r="W49" i="15"/>
  <c r="AH51" i="15"/>
  <c r="AI51" i="15" s="1"/>
  <c r="AL51" i="15" s="1"/>
  <c r="AE53" i="15"/>
  <c r="AN53" i="15" s="1"/>
  <c r="AL59" i="15"/>
  <c r="AJ62" i="15"/>
  <c r="AE65" i="15"/>
  <c r="AD65" i="15"/>
  <c r="W67" i="15"/>
  <c r="W75" i="15"/>
  <c r="AL92" i="15"/>
  <c r="AJ92" i="15"/>
  <c r="U98" i="15"/>
  <c r="U110" i="15"/>
  <c r="W230" i="15"/>
  <c r="W323" i="15"/>
  <c r="W371" i="15"/>
  <c r="X371" i="15" s="1"/>
  <c r="W419" i="15"/>
  <c r="W467" i="15"/>
  <c r="W515" i="15"/>
  <c r="W12" i="15"/>
  <c r="U27" i="15"/>
  <c r="AE33" i="15"/>
  <c r="W34" i="15"/>
  <c r="X34" i="15" s="1"/>
  <c r="AE37" i="15"/>
  <c r="W38" i="15"/>
  <c r="AE41" i="15"/>
  <c r="W42" i="15"/>
  <c r="AE45" i="15"/>
  <c r="AN45" i="15" s="1"/>
  <c r="W46" i="15"/>
  <c r="AH52" i="15"/>
  <c r="AI52" i="15" s="1"/>
  <c r="AJ52" i="15" s="1"/>
  <c r="AH53" i="15"/>
  <c r="AI53" i="15" s="1"/>
  <c r="AL53" i="15" s="1"/>
  <c r="AL55" i="15"/>
  <c r="AH57" i="15"/>
  <c r="AI57" i="15" s="1"/>
  <c r="AH58" i="15"/>
  <c r="AI58" i="15" s="1"/>
  <c r="AL58" i="15" s="1"/>
  <c r="AJ59" i="15"/>
  <c r="AL103" i="15"/>
  <c r="AJ103" i="15"/>
  <c r="U106" i="15"/>
  <c r="U223" i="15"/>
  <c r="W315" i="15"/>
  <c r="W363" i="15"/>
  <c r="X363" i="15" s="1"/>
  <c r="W411" i="15"/>
  <c r="X411" i="15" s="1"/>
  <c r="W459" i="15"/>
  <c r="W307" i="15"/>
  <c r="W303" i="15"/>
  <c r="W299" i="15"/>
  <c r="W295" i="15"/>
  <c r="W291" i="15"/>
  <c r="W287" i="15"/>
  <c r="W283" i="15"/>
  <c r="U280" i="15"/>
  <c r="W268" i="15"/>
  <c r="X268" i="15" s="1"/>
  <c r="W264" i="15"/>
  <c r="X264" i="15" s="1"/>
  <c r="U261" i="15"/>
  <c r="U257" i="15"/>
  <c r="U253" i="15"/>
  <c r="U249" i="15"/>
  <c r="W237" i="15"/>
  <c r="U230" i="15"/>
  <c r="W210" i="15"/>
  <c r="W206" i="15"/>
  <c r="U203" i="15"/>
  <c r="U199" i="15"/>
  <c r="W195" i="15"/>
  <c r="X195" i="15" s="1"/>
  <c r="U188" i="15"/>
  <c r="W172" i="15"/>
  <c r="X172" i="15" s="1"/>
  <c r="U165" i="15"/>
  <c r="W153" i="15"/>
  <c r="W149" i="15"/>
  <c r="W145" i="15"/>
  <c r="W141" i="15"/>
  <c r="U138" i="15"/>
  <c r="U134" i="15"/>
  <c r="U515" i="15"/>
  <c r="U511" i="15"/>
  <c r="U507" i="15"/>
  <c r="U503" i="15"/>
  <c r="U499" i="15"/>
  <c r="U495" i="15"/>
  <c r="U491" i="15"/>
  <c r="U487" i="15"/>
  <c r="U483" i="15"/>
  <c r="U479" i="15"/>
  <c r="U475" i="15"/>
  <c r="U471" i="15"/>
  <c r="U467" i="15"/>
  <c r="U463" i="15"/>
  <c r="U459" i="15"/>
  <c r="U455" i="15"/>
  <c r="U451" i="15"/>
  <c r="U447" i="15"/>
  <c r="U443" i="15"/>
  <c r="U439" i="15"/>
  <c r="U435" i="15"/>
  <c r="U431" i="15"/>
  <c r="U427" i="15"/>
  <c r="U423" i="15"/>
  <c r="U419" i="15"/>
  <c r="U415" i="15"/>
  <c r="U411" i="15"/>
  <c r="U407" i="15"/>
  <c r="U403" i="15"/>
  <c r="U399" i="15"/>
  <c r="U395" i="15"/>
  <c r="U391" i="15"/>
  <c r="U387" i="15"/>
  <c r="U383" i="15"/>
  <c r="U379" i="15"/>
  <c r="U375" i="15"/>
  <c r="U371" i="15"/>
  <c r="U367" i="15"/>
  <c r="U363" i="15"/>
  <c r="U359" i="15"/>
  <c r="U355" i="15"/>
  <c r="U351" i="15"/>
  <c r="U347" i="15"/>
  <c r="U343" i="15"/>
  <c r="U339" i="15"/>
  <c r="U335" i="15"/>
  <c r="U331" i="15"/>
  <c r="U327" i="15"/>
  <c r="U323" i="15"/>
  <c r="U319" i="15"/>
  <c r="U315" i="15"/>
  <c r="U311" i="15"/>
  <c r="W279" i="15"/>
  <c r="X279" i="15" s="1"/>
  <c r="U276" i="15"/>
  <c r="U272" i="15"/>
  <c r="W260" i="15"/>
  <c r="W256" i="15"/>
  <c r="W252" i="15"/>
  <c r="W248" i="15"/>
  <c r="U245" i="15"/>
  <c r="U241" i="15"/>
  <c r="W233" i="15"/>
  <c r="W229" i="15"/>
  <c r="U226" i="15"/>
  <c r="U222" i="15"/>
  <c r="U218" i="15"/>
  <c r="U214" i="15"/>
  <c r="W202" i="15"/>
  <c r="W191" i="15"/>
  <c r="W187" i="15"/>
  <c r="U184" i="15"/>
  <c r="U180" i="15"/>
  <c r="U176" i="15"/>
  <c r="W168" i="15"/>
  <c r="W164" i="15"/>
  <c r="X164" i="15" s="1"/>
  <c r="U161" i="15"/>
  <c r="U157" i="15"/>
  <c r="W137" i="15"/>
  <c r="W133" i="15"/>
  <c r="U130" i="15"/>
  <c r="U126" i="15"/>
  <c r="W514" i="15"/>
  <c r="W510" i="15"/>
  <c r="W506" i="15"/>
  <c r="W502" i="15"/>
  <c r="W498" i="15"/>
  <c r="W494" i="15"/>
  <c r="X494" i="15" s="1"/>
  <c r="W490" i="15"/>
  <c r="X490" i="15" s="1"/>
  <c r="W486" i="15"/>
  <c r="X486" i="15" s="1"/>
  <c r="W482" i="15"/>
  <c r="W478" i="15"/>
  <c r="W474" i="15"/>
  <c r="W470" i="15"/>
  <c r="W466" i="15"/>
  <c r="W462" i="15"/>
  <c r="W458" i="15"/>
  <c r="W454" i="15"/>
  <c r="W450" i="15"/>
  <c r="W446" i="15"/>
  <c r="X446" i="15" s="1"/>
  <c r="W442" i="15"/>
  <c r="X442" i="15" s="1"/>
  <c r="W438" i="15"/>
  <c r="X438" i="15" s="1"/>
  <c r="W434" i="15"/>
  <c r="W430" i="15"/>
  <c r="W426" i="15"/>
  <c r="W422" i="15"/>
  <c r="W418" i="15"/>
  <c r="W414" i="15"/>
  <c r="W410" i="15"/>
  <c r="W406" i="15"/>
  <c r="W402" i="15"/>
  <c r="W398" i="15"/>
  <c r="W394" i="15"/>
  <c r="X394" i="15" s="1"/>
  <c r="W390" i="15"/>
  <c r="X390" i="15" s="1"/>
  <c r="W386" i="15"/>
  <c r="W382" i="15"/>
  <c r="W378" i="15"/>
  <c r="W374" i="15"/>
  <c r="W370" i="15"/>
  <c r="W366" i="15"/>
  <c r="W362" i="15"/>
  <c r="W358" i="15"/>
  <c r="W354" i="15"/>
  <c r="W350" i="15"/>
  <c r="X350" i="15" s="1"/>
  <c r="W346" i="15"/>
  <c r="X346" i="15" s="1"/>
  <c r="W342" i="15"/>
  <c r="X342" i="15" s="1"/>
  <c r="W338" i="15"/>
  <c r="W334" i="15"/>
  <c r="W330" i="15"/>
  <c r="W326" i="15"/>
  <c r="W322" i="15"/>
  <c r="W318" i="15"/>
  <c r="W314" i="15"/>
  <c r="W310" i="15"/>
  <c r="U307" i="15"/>
  <c r="U303" i="15"/>
  <c r="U299" i="15"/>
  <c r="U295" i="15"/>
  <c r="U291" i="15"/>
  <c r="U287" i="15"/>
  <c r="U283" i="15"/>
  <c r="W275" i="15"/>
  <c r="W271" i="15"/>
  <c r="U268" i="15"/>
  <c r="U264" i="15"/>
  <c r="W244" i="15"/>
  <c r="U237" i="15"/>
  <c r="W225" i="15"/>
  <c r="X225" i="15" s="1"/>
  <c r="W221" i="15"/>
  <c r="X221" i="15" s="1"/>
  <c r="W217" i="15"/>
  <c r="X217" i="15" s="1"/>
  <c r="W213" i="15"/>
  <c r="U210" i="15"/>
  <c r="U206" i="15"/>
  <c r="W198" i="15"/>
  <c r="U195" i="15"/>
  <c r="W183" i="15"/>
  <c r="W179" i="15"/>
  <c r="W175" i="15"/>
  <c r="U172" i="15"/>
  <c r="W160" i="15"/>
  <c r="X160" i="15" s="1"/>
  <c r="W156" i="15"/>
  <c r="X156" i="15" s="1"/>
  <c r="U153" i="15"/>
  <c r="U149" i="15"/>
  <c r="U145" i="15"/>
  <c r="U141" i="15"/>
  <c r="W129" i="15"/>
  <c r="W306" i="15"/>
  <c r="W302" i="15"/>
  <c r="W298" i="15"/>
  <c r="W294" i="15"/>
  <c r="W290" i="15"/>
  <c r="W286" i="15"/>
  <c r="U279" i="15"/>
  <c r="W267" i="15"/>
  <c r="X267" i="15" s="1"/>
  <c r="U260" i="15"/>
  <c r="U256" i="15"/>
  <c r="U252" i="15"/>
  <c r="U248" i="15"/>
  <c r="W240" i="15"/>
  <c r="W236" i="15"/>
  <c r="U233" i="15"/>
  <c r="U229" i="15"/>
  <c r="W209" i="15"/>
  <c r="W205" i="15"/>
  <c r="X205" i="15" s="1"/>
  <c r="U202" i="15"/>
  <c r="W194" i="15"/>
  <c r="X194" i="15" s="1"/>
  <c r="U191" i="15"/>
  <c r="U187" i="15"/>
  <c r="W171" i="15"/>
  <c r="U168" i="15"/>
  <c r="U164" i="15"/>
  <c r="W152" i="15"/>
  <c r="W148" i="15"/>
  <c r="W144" i="15"/>
  <c r="W140" i="15"/>
  <c r="U137" i="15"/>
  <c r="U133" i="15"/>
  <c r="W125" i="15"/>
  <c r="X125" i="15" s="1"/>
  <c r="U514" i="15"/>
  <c r="U510" i="15"/>
  <c r="U506" i="15"/>
  <c r="U502" i="15"/>
  <c r="U498" i="15"/>
  <c r="U494" i="15"/>
  <c r="U490" i="15"/>
  <c r="U486" i="15"/>
  <c r="U482" i="15"/>
  <c r="U478" i="15"/>
  <c r="U474" i="15"/>
  <c r="U470" i="15"/>
  <c r="U466" i="15"/>
  <c r="U462" i="15"/>
  <c r="U458" i="15"/>
  <c r="U454" i="15"/>
  <c r="U450" i="15"/>
  <c r="U446" i="15"/>
  <c r="U442" i="15"/>
  <c r="U438" i="15"/>
  <c r="U434" i="15"/>
  <c r="U430" i="15"/>
  <c r="U426" i="15"/>
  <c r="U422" i="15"/>
  <c r="U418" i="15"/>
  <c r="U414" i="15"/>
  <c r="U410" i="15"/>
  <c r="U406" i="15"/>
  <c r="U402" i="15"/>
  <c r="U398" i="15"/>
  <c r="U394" i="15"/>
  <c r="U390" i="15"/>
  <c r="U386" i="15"/>
  <c r="U382" i="15"/>
  <c r="U378" i="15"/>
  <c r="U374" i="15"/>
  <c r="U370" i="15"/>
  <c r="U366" i="15"/>
  <c r="U362" i="15"/>
  <c r="U358" i="15"/>
  <c r="U354" i="15"/>
  <c r="U350" i="15"/>
  <c r="U346" i="15"/>
  <c r="U342" i="15"/>
  <c r="U338" i="15"/>
  <c r="U334" i="15"/>
  <c r="U330" i="15"/>
  <c r="U326" i="15"/>
  <c r="U322" i="15"/>
  <c r="U318" i="15"/>
  <c r="U314" i="15"/>
  <c r="U310" i="15"/>
  <c r="W282" i="15"/>
  <c r="W278" i="15"/>
  <c r="U275" i="15"/>
  <c r="U271" i="15"/>
  <c r="W263" i="15"/>
  <c r="W259" i="15"/>
  <c r="X259" i="15" s="1"/>
  <c r="W255" i="15"/>
  <c r="W251" i="15"/>
  <c r="W247" i="15"/>
  <c r="U244" i="15"/>
  <c r="W232" i="15"/>
  <c r="W228" i="15"/>
  <c r="U225" i="15"/>
  <c r="U221" i="15"/>
  <c r="U217" i="15"/>
  <c r="U213" i="15"/>
  <c r="W201" i="15"/>
  <c r="U198" i="15"/>
  <c r="W190" i="15"/>
  <c r="W186" i="15"/>
  <c r="U183" i="15"/>
  <c r="U179" i="15"/>
  <c r="U175" i="15"/>
  <c r="W167" i="15"/>
  <c r="W163" i="15"/>
  <c r="U160" i="15"/>
  <c r="U156" i="15"/>
  <c r="W136" i="15"/>
  <c r="U129" i="15"/>
  <c r="W513" i="15"/>
  <c r="X513" i="15" s="1"/>
  <c r="W509" i="15"/>
  <c r="X509" i="15" s="1"/>
  <c r="W505" i="15"/>
  <c r="X505" i="15" s="1"/>
  <c r="W501" i="15"/>
  <c r="W497" i="15"/>
  <c r="W493" i="15"/>
  <c r="W489" i="15"/>
  <c r="W485" i="15"/>
  <c r="W481" i="15"/>
  <c r="W477" i="15"/>
  <c r="W473" i="15"/>
  <c r="W469" i="15"/>
  <c r="W465" i="15"/>
  <c r="X465" i="15" s="1"/>
  <c r="W461" i="15"/>
  <c r="X461" i="15" s="1"/>
  <c r="W457" i="15"/>
  <c r="X457" i="15" s="1"/>
  <c r="W453" i="15"/>
  <c r="W449" i="15"/>
  <c r="W445" i="15"/>
  <c r="W441" i="15"/>
  <c r="W437" i="15"/>
  <c r="W433" i="15"/>
  <c r="W429" i="15"/>
  <c r="W425" i="15"/>
  <c r="W421" i="15"/>
  <c r="W417" i="15"/>
  <c r="X417" i="15" s="1"/>
  <c r="W413" i="15"/>
  <c r="X413" i="15" s="1"/>
  <c r="W409" i="15"/>
  <c r="X409" i="15" s="1"/>
  <c r="W405" i="15"/>
  <c r="W401" i="15"/>
  <c r="W397" i="15"/>
  <c r="W393" i="15"/>
  <c r="W389" i="15"/>
  <c r="W385" i="15"/>
  <c r="W381" i="15"/>
  <c r="W377" i="15"/>
  <c r="W373" i="15"/>
  <c r="W369" i="15"/>
  <c r="X369" i="15" s="1"/>
  <c r="W365" i="15"/>
  <c r="X365" i="15" s="1"/>
  <c r="W361" i="15"/>
  <c r="X361" i="15" s="1"/>
  <c r="W357" i="15"/>
  <c r="W353" i="15"/>
  <c r="W349" i="15"/>
  <c r="W345" i="15"/>
  <c r="W341" i="15"/>
  <c r="W337" i="15"/>
  <c r="W333" i="15"/>
  <c r="W329" i="15"/>
  <c r="W325" i="15"/>
  <c r="W321" i="15"/>
  <c r="X321" i="15" s="1"/>
  <c r="W317" i="15"/>
  <c r="X317" i="15" s="1"/>
  <c r="W313" i="15"/>
  <c r="X313" i="15" s="1"/>
  <c r="W309" i="15"/>
  <c r="U306" i="15"/>
  <c r="U302" i="15"/>
  <c r="U298" i="15"/>
  <c r="U294" i="15"/>
  <c r="U290" i="15"/>
  <c r="U286" i="15"/>
  <c r="W274" i="15"/>
  <c r="W270" i="15"/>
  <c r="U267" i="15"/>
  <c r="W243" i="15"/>
  <c r="X243" i="15" s="1"/>
  <c r="U240" i="15"/>
  <c r="U236" i="15"/>
  <c r="W224" i="15"/>
  <c r="W220" i="15"/>
  <c r="W216" i="15"/>
  <c r="W212" i="15"/>
  <c r="U209" i="15"/>
  <c r="U205" i="15"/>
  <c r="U194" i="15"/>
  <c r="W182" i="15"/>
  <c r="W178" i="15"/>
  <c r="X178" i="15" s="1"/>
  <c r="U171" i="15"/>
  <c r="W159" i="15"/>
  <c r="X159" i="15" s="1"/>
  <c r="U152" i="15"/>
  <c r="U148" i="15"/>
  <c r="U144" i="15"/>
  <c r="U140" i="15"/>
  <c r="W132" i="15"/>
  <c r="W128" i="15"/>
  <c r="W305" i="15"/>
  <c r="W301" i="15"/>
  <c r="W297" i="15"/>
  <c r="W293" i="15"/>
  <c r="X293" i="15" s="1"/>
  <c r="W289" i="15"/>
  <c r="X289" i="15" s="1"/>
  <c r="W285" i="15"/>
  <c r="X285" i="15" s="1"/>
  <c r="U282" i="15"/>
  <c r="U278" i="15"/>
  <c r="W266" i="15"/>
  <c r="U263" i="15"/>
  <c r="U259" i="15"/>
  <c r="U255" i="15"/>
  <c r="U251" i="15"/>
  <c r="U247" i="15"/>
  <c r="W239" i="15"/>
  <c r="W235" i="15"/>
  <c r="X235" i="15" s="1"/>
  <c r="U232" i="15"/>
  <c r="U228" i="15"/>
  <c r="W208" i="15"/>
  <c r="U201" i="15"/>
  <c r="W197" i="15"/>
  <c r="W193" i="15"/>
  <c r="U190" i="15"/>
  <c r="U186" i="15"/>
  <c r="W174" i="15"/>
  <c r="W170" i="15"/>
  <c r="U167" i="15"/>
  <c r="U163" i="15"/>
  <c r="W155" i="15"/>
  <c r="X155" i="15" s="1"/>
  <c r="W151" i="15"/>
  <c r="W147" i="15"/>
  <c r="W143" i="15"/>
  <c r="W139" i="15"/>
  <c r="U136" i="15"/>
  <c r="U513" i="15"/>
  <c r="U509" i="15"/>
  <c r="U505" i="15"/>
  <c r="U501" i="15"/>
  <c r="U497" i="15"/>
  <c r="U493" i="15"/>
  <c r="U489" i="15"/>
  <c r="U485" i="15"/>
  <c r="U481" i="15"/>
  <c r="U477" i="15"/>
  <c r="U473" i="15"/>
  <c r="U469" i="15"/>
  <c r="U465" i="15"/>
  <c r="U461" i="15"/>
  <c r="U457" i="15"/>
  <c r="U453" i="15"/>
  <c r="U449" i="15"/>
  <c r="U445" i="15"/>
  <c r="U441" i="15"/>
  <c r="U437" i="15"/>
  <c r="U433" i="15"/>
  <c r="U429" i="15"/>
  <c r="U425" i="15"/>
  <c r="U421" i="15"/>
  <c r="U417" i="15"/>
  <c r="U413" i="15"/>
  <c r="U409" i="15"/>
  <c r="U405" i="15"/>
  <c r="U401" i="15"/>
  <c r="U397" i="15"/>
  <c r="U393" i="15"/>
  <c r="U389" i="15"/>
  <c r="U385" i="15"/>
  <c r="U381" i="15"/>
  <c r="U377" i="15"/>
  <c r="U373" i="15"/>
  <c r="U369" i="15"/>
  <c r="U365" i="15"/>
  <c r="U361" i="15"/>
  <c r="U357" i="15"/>
  <c r="U353" i="15"/>
  <c r="U349" i="15"/>
  <c r="U345" i="15"/>
  <c r="U341" i="15"/>
  <c r="U337" i="15"/>
  <c r="U333" i="15"/>
  <c r="U329" i="15"/>
  <c r="U325" i="15"/>
  <c r="U321" i="15"/>
  <c r="U317" i="15"/>
  <c r="U313" i="15"/>
  <c r="U309" i="15"/>
  <c r="W281" i="15"/>
  <c r="W277" i="15"/>
  <c r="U274" i="15"/>
  <c r="U270" i="15"/>
  <c r="W262" i="15"/>
  <c r="W258" i="15"/>
  <c r="W254" i="15"/>
  <c r="W250" i="15"/>
  <c r="U243" i="15"/>
  <c r="W231" i="15"/>
  <c r="U224" i="15"/>
  <c r="U220" i="15"/>
  <c r="U216" i="15"/>
  <c r="U212" i="15"/>
  <c r="W204" i="15"/>
  <c r="X204" i="15" s="1"/>
  <c r="W200" i="15"/>
  <c r="X200" i="15" s="1"/>
  <c r="W189" i="15"/>
  <c r="U182" i="15"/>
  <c r="U178" i="15"/>
  <c r="W166" i="15"/>
  <c r="W162" i="15"/>
  <c r="U159" i="15"/>
  <c r="W135" i="15"/>
  <c r="U132" i="15"/>
  <c r="U128" i="15"/>
  <c r="W512" i="15"/>
  <c r="X512" i="15" s="1"/>
  <c r="W508" i="15"/>
  <c r="X508" i="15" s="1"/>
  <c r="W504" i="15"/>
  <c r="X504" i="15" s="1"/>
  <c r="W500" i="15"/>
  <c r="W496" i="15"/>
  <c r="W492" i="15"/>
  <c r="W488" i="15"/>
  <c r="W484" i="15"/>
  <c r="X484" i="15" s="1"/>
  <c r="W480" i="15"/>
  <c r="W476" i="15"/>
  <c r="W472" i="15"/>
  <c r="W468" i="15"/>
  <c r="W464" i="15"/>
  <c r="X464" i="15" s="1"/>
  <c r="W460" i="15"/>
  <c r="X460" i="15" s="1"/>
  <c r="W456" i="15"/>
  <c r="X456" i="15" s="1"/>
  <c r="W452" i="15"/>
  <c r="W448" i="15"/>
  <c r="W444" i="15"/>
  <c r="W440" i="15"/>
  <c r="W436" i="15"/>
  <c r="W432" i="15"/>
  <c r="W428" i="15"/>
  <c r="W424" i="15"/>
  <c r="W420" i="15"/>
  <c r="W416" i="15"/>
  <c r="X416" i="15" s="1"/>
  <c r="W412" i="15"/>
  <c r="W408" i="15"/>
  <c r="X408" i="15" s="1"/>
  <c r="W404" i="15"/>
  <c r="W400" i="15"/>
  <c r="W396" i="15"/>
  <c r="W392" i="15"/>
  <c r="W388" i="15"/>
  <c r="W384" i="15"/>
  <c r="W380" i="15"/>
  <c r="W376" i="15"/>
  <c r="W372" i="15"/>
  <c r="W368" i="15"/>
  <c r="X368" i="15" s="1"/>
  <c r="W364" i="15"/>
  <c r="X364" i="15" s="1"/>
  <c r="W360" i="15"/>
  <c r="X360" i="15" s="1"/>
  <c r="W356" i="15"/>
  <c r="W352" i="15"/>
  <c r="W348" i="15"/>
  <c r="W344" i="15"/>
  <c r="W340" i="15"/>
  <c r="W336" i="15"/>
  <c r="W332" i="15"/>
  <c r="W328" i="15"/>
  <c r="W324" i="15"/>
  <c r="W320" i="15"/>
  <c r="X320" i="15" s="1"/>
  <c r="W316" i="15"/>
  <c r="X316" i="15" s="1"/>
  <c r="W312" i="15"/>
  <c r="X312" i="15" s="1"/>
  <c r="W308" i="15"/>
  <c r="U305" i="15"/>
  <c r="U301" i="15"/>
  <c r="U297" i="15"/>
  <c r="U293" i="15"/>
  <c r="U289" i="15"/>
  <c r="U285" i="15"/>
  <c r="W273" i="15"/>
  <c r="U266" i="15"/>
  <c r="W246" i="15"/>
  <c r="X246" i="15" s="1"/>
  <c r="W242" i="15"/>
  <c r="X242" i="15" s="1"/>
  <c r="U239" i="15"/>
  <c r="U235" i="15"/>
  <c r="W227" i="15"/>
  <c r="W223" i="15"/>
  <c r="W219" i="15"/>
  <c r="W215" i="15"/>
  <c r="W211" i="15"/>
  <c r="U208" i="15"/>
  <c r="U197" i="15"/>
  <c r="U193" i="15"/>
  <c r="W185" i="15"/>
  <c r="X185" i="15" s="1"/>
  <c r="W181" i="15"/>
  <c r="X181" i="15" s="1"/>
  <c r="W177" i="15"/>
  <c r="X177" i="15" s="1"/>
  <c r="U174" i="15"/>
  <c r="U170" i="15"/>
  <c r="W158" i="15"/>
  <c r="U155" i="15"/>
  <c r="U151" i="15"/>
  <c r="U147" i="15"/>
  <c r="U143" i="15"/>
  <c r="U139" i="15"/>
  <c r="W131" i="15"/>
  <c r="W127" i="15"/>
  <c r="W304" i="15"/>
  <c r="X304" i="15" s="1"/>
  <c r="W300" i="15"/>
  <c r="X300" i="15" s="1"/>
  <c r="W296" i="15"/>
  <c r="W292" i="15"/>
  <c r="W288" i="15"/>
  <c r="W284" i="15"/>
  <c r="U281" i="15"/>
  <c r="U277" i="15"/>
  <c r="W269" i="15"/>
  <c r="W265" i="15"/>
  <c r="U262" i="15"/>
  <c r="U258" i="15"/>
  <c r="U254" i="15"/>
  <c r="U250" i="15"/>
  <c r="W238" i="15"/>
  <c r="W234" i="15"/>
  <c r="U231" i="15"/>
  <c r="W207" i="15"/>
  <c r="U204" i="15"/>
  <c r="U200" i="15"/>
  <c r="W196" i="15"/>
  <c r="W192" i="15"/>
  <c r="U189" i="15"/>
  <c r="W173" i="15"/>
  <c r="X173" i="15" s="1"/>
  <c r="W169" i="15"/>
  <c r="X169" i="15" s="1"/>
  <c r="U166" i="15"/>
  <c r="U162" i="15"/>
  <c r="W154" i="15"/>
  <c r="W150" i="15"/>
  <c r="W146" i="15"/>
  <c r="W142" i="15"/>
  <c r="U135" i="15"/>
  <c r="U288" i="15"/>
  <c r="W253" i="15"/>
  <c r="W245" i="15"/>
  <c r="U238" i="15"/>
  <c r="W165" i="15"/>
  <c r="X165" i="15" s="1"/>
  <c r="W157" i="15"/>
  <c r="U125" i="15"/>
  <c r="U121" i="15"/>
  <c r="W101" i="15"/>
  <c r="W97" i="15"/>
  <c r="U94" i="15"/>
  <c r="W86" i="15"/>
  <c r="U83" i="15"/>
  <c r="U79" i="15"/>
  <c r="U75" i="15"/>
  <c r="U71" i="15"/>
  <c r="U67" i="15"/>
  <c r="W188" i="15"/>
  <c r="X188" i="15" s="1"/>
  <c r="U181" i="15"/>
  <c r="U131" i="15"/>
  <c r="W124" i="15"/>
  <c r="W120" i="15"/>
  <c r="U117" i="15"/>
  <c r="U113" i="15"/>
  <c r="U109" i="15"/>
  <c r="U105" i="15"/>
  <c r="W93" i="15"/>
  <c r="U90" i="15"/>
  <c r="W82" i="15"/>
  <c r="X82" i="15" s="1"/>
  <c r="W78" i="15"/>
  <c r="X78" i="15" s="1"/>
  <c r="W74" i="15"/>
  <c r="W70" i="15"/>
  <c r="U63" i="15"/>
  <c r="U296" i="15"/>
  <c r="W261" i="15"/>
  <c r="W180" i="15"/>
  <c r="U173" i="15"/>
  <c r="W138" i="15"/>
  <c r="W130" i="15"/>
  <c r="W116" i="15"/>
  <c r="X116" i="15" s="1"/>
  <c r="W112" i="15"/>
  <c r="W108" i="15"/>
  <c r="W104" i="15"/>
  <c r="U101" i="15"/>
  <c r="U97" i="15"/>
  <c r="U86" i="15"/>
  <c r="W66" i="15"/>
  <c r="W62" i="15"/>
  <c r="U59" i="15"/>
  <c r="U55" i="15"/>
  <c r="W203" i="15"/>
  <c r="U196" i="15"/>
  <c r="U124" i="15"/>
  <c r="U120" i="15"/>
  <c r="W100" i="15"/>
  <c r="U93" i="15"/>
  <c r="W89" i="15"/>
  <c r="W85" i="15"/>
  <c r="U82" i="15"/>
  <c r="U78" i="15"/>
  <c r="U74" i="15"/>
  <c r="U70" i="15"/>
  <c r="W58" i="15"/>
  <c r="U512" i="15"/>
  <c r="U504" i="15"/>
  <c r="U496" i="15"/>
  <c r="U488" i="15"/>
  <c r="U480" i="15"/>
  <c r="U472" i="15"/>
  <c r="U464" i="15"/>
  <c r="U456" i="15"/>
  <c r="U448" i="15"/>
  <c r="U440" i="15"/>
  <c r="U432" i="15"/>
  <c r="U424" i="15"/>
  <c r="U416" i="15"/>
  <c r="U408" i="15"/>
  <c r="U400" i="15"/>
  <c r="U392" i="15"/>
  <c r="U384" i="15"/>
  <c r="U376" i="15"/>
  <c r="U368" i="15"/>
  <c r="U360" i="15"/>
  <c r="U352" i="15"/>
  <c r="U344" i="15"/>
  <c r="U336" i="15"/>
  <c r="U328" i="15"/>
  <c r="U320" i="15"/>
  <c r="U312" i="15"/>
  <c r="U304" i="15"/>
  <c r="W276" i="15"/>
  <c r="U269" i="15"/>
  <c r="U227" i="15"/>
  <c r="U219" i="15"/>
  <c r="U211" i="15"/>
  <c r="U146" i="15"/>
  <c r="W123" i="15"/>
  <c r="U116" i="15"/>
  <c r="U112" i="15"/>
  <c r="U108" i="15"/>
  <c r="U104" i="15"/>
  <c r="W96" i="15"/>
  <c r="X96" i="15" s="1"/>
  <c r="W92" i="15"/>
  <c r="W81" i="15"/>
  <c r="W77" i="15"/>
  <c r="W73" i="15"/>
  <c r="W511" i="15"/>
  <c r="W503" i="15"/>
  <c r="W495" i="15"/>
  <c r="W487" i="15"/>
  <c r="W479" i="15"/>
  <c r="W471" i="15"/>
  <c r="X471" i="15" s="1"/>
  <c r="W463" i="15"/>
  <c r="X463" i="15" s="1"/>
  <c r="W455" i="15"/>
  <c r="X455" i="15" s="1"/>
  <c r="W447" i="15"/>
  <c r="W439" i="15"/>
  <c r="W431" i="15"/>
  <c r="W423" i="15"/>
  <c r="W415" i="15"/>
  <c r="W407" i="15"/>
  <c r="W399" i="15"/>
  <c r="W391" i="15"/>
  <c r="W383" i="15"/>
  <c r="W375" i="15"/>
  <c r="X375" i="15" s="1"/>
  <c r="W367" i="15"/>
  <c r="X367" i="15" s="1"/>
  <c r="W359" i="15"/>
  <c r="X359" i="15" s="1"/>
  <c r="W351" i="15"/>
  <c r="W343" i="15"/>
  <c r="W335" i="15"/>
  <c r="W327" i="15"/>
  <c r="W319" i="15"/>
  <c r="W311" i="15"/>
  <c r="U284" i="15"/>
  <c r="W249" i="15"/>
  <c r="U242" i="15"/>
  <c r="U234" i="15"/>
  <c r="W226" i="15"/>
  <c r="X226" i="15" s="1"/>
  <c r="W218" i="15"/>
  <c r="X218" i="15" s="1"/>
  <c r="W119" i="15"/>
  <c r="W115" i="15"/>
  <c r="W111" i="15"/>
  <c r="W107" i="15"/>
  <c r="W103" i="15"/>
  <c r="U100" i="15"/>
  <c r="U89" i="15"/>
  <c r="U85" i="15"/>
  <c r="W65" i="15"/>
  <c r="W61" i="15"/>
  <c r="X61" i="15" s="1"/>
  <c r="U58" i="15"/>
  <c r="U54" i="15"/>
  <c r="W241" i="15"/>
  <c r="W161" i="15"/>
  <c r="U154" i="15"/>
  <c r="U123" i="15"/>
  <c r="W99" i="15"/>
  <c r="U96" i="15"/>
  <c r="U92" i="15"/>
  <c r="W88" i="15"/>
  <c r="W84" i="15"/>
  <c r="U81" i="15"/>
  <c r="U77" i="15"/>
  <c r="U73" i="15"/>
  <c r="U69" i="15"/>
  <c r="U292" i="15"/>
  <c r="W257" i="15"/>
  <c r="U185" i="15"/>
  <c r="U177" i="15"/>
  <c r="U169" i="15"/>
  <c r="W134" i="15"/>
  <c r="U127" i="15"/>
  <c r="W122" i="15"/>
  <c r="U119" i="15"/>
  <c r="U115" i="15"/>
  <c r="U111" i="15"/>
  <c r="U107" i="15"/>
  <c r="U103" i="15"/>
  <c r="W95" i="15"/>
  <c r="W91" i="15"/>
  <c r="W80" i="15"/>
  <c r="W76" i="15"/>
  <c r="W72" i="15"/>
  <c r="W68" i="15"/>
  <c r="U65" i="15"/>
  <c r="U61" i="15"/>
  <c r="W53" i="15"/>
  <c r="X53" i="15" s="1"/>
  <c r="W199" i="15"/>
  <c r="X199" i="15" s="1"/>
  <c r="U192" i="15"/>
  <c r="W184" i="15"/>
  <c r="W176" i="15"/>
  <c r="W126" i="15"/>
  <c r="W118" i="15"/>
  <c r="W114" i="15"/>
  <c r="W110" i="15"/>
  <c r="W106" i="15"/>
  <c r="U99" i="15"/>
  <c r="U88" i="15"/>
  <c r="U84" i="15"/>
  <c r="U300" i="15"/>
  <c r="U273" i="15"/>
  <c r="U265" i="15"/>
  <c r="U142" i="15"/>
  <c r="U122" i="15"/>
  <c r="W102" i="15"/>
  <c r="W98" i="15"/>
  <c r="U95" i="15"/>
  <c r="U13" i="15"/>
  <c r="U16" i="15"/>
  <c r="W19" i="15"/>
  <c r="X19" i="15" s="1"/>
  <c r="W23" i="15"/>
  <c r="X23" i="15" s="1"/>
  <c r="U31" i="15"/>
  <c r="U35" i="15"/>
  <c r="U39" i="15"/>
  <c r="U43" i="15"/>
  <c r="U47" i="15"/>
  <c r="W50" i="15"/>
  <c r="AL54" i="15"/>
  <c r="AJ54" i="15"/>
  <c r="AH64" i="15"/>
  <c r="AI64" i="15" s="1"/>
  <c r="AL64" i="15" s="1"/>
  <c r="AE64" i="15"/>
  <c r="AD64" i="15"/>
  <c r="AL67" i="15"/>
  <c r="AJ67" i="15"/>
  <c r="AL75" i="15"/>
  <c r="AJ75" i="15"/>
  <c r="AL86" i="15"/>
  <c r="AJ86" i="15"/>
  <c r="AJ87" i="15"/>
  <c r="W94" i="15"/>
  <c r="W109" i="15"/>
  <c r="AL120" i="15"/>
  <c r="AJ120" i="15"/>
  <c r="W214" i="15"/>
  <c r="U316" i="15"/>
  <c r="U364" i="15"/>
  <c r="U412" i="15"/>
  <c r="U460" i="15"/>
  <c r="U508" i="15"/>
  <c r="U51" i="15"/>
  <c r="U62" i="15"/>
  <c r="U64" i="15"/>
  <c r="AL71" i="15"/>
  <c r="AJ71" i="15"/>
  <c r="AJ99" i="15"/>
  <c r="U215" i="15"/>
  <c r="W355" i="15"/>
  <c r="W403" i="15"/>
  <c r="W451" i="15"/>
  <c r="W499" i="15"/>
  <c r="AJ40" i="15"/>
  <c r="W5" i="15"/>
  <c r="X5" i="15" s="1"/>
  <c r="AD9" i="15"/>
  <c r="U10" i="15"/>
  <c r="AE12" i="15"/>
  <c r="AN12" i="15" s="1"/>
  <c r="W13" i="15"/>
  <c r="W16" i="15"/>
  <c r="AD19" i="15"/>
  <c r="AD23" i="15"/>
  <c r="U28" i="15"/>
  <c r="W31" i="15"/>
  <c r="AE34" i="15"/>
  <c r="AN34" i="15" s="1"/>
  <c r="W35" i="15"/>
  <c r="X35" i="15" s="1"/>
  <c r="AE38" i="15"/>
  <c r="AN38" i="15" s="1"/>
  <c r="W39" i="15"/>
  <c r="AE42" i="15"/>
  <c r="AN42" i="15" s="1"/>
  <c r="W43" i="15"/>
  <c r="AE46" i="15"/>
  <c r="AN46" i="15" s="1"/>
  <c r="W47" i="15"/>
  <c r="AD50" i="15"/>
  <c r="AL52" i="15"/>
  <c r="AH60" i="15"/>
  <c r="AI60" i="15" s="1"/>
  <c r="AJ60" i="15" s="1"/>
  <c r="AD60" i="15"/>
  <c r="AN60" i="15" s="1"/>
  <c r="AE61" i="15"/>
  <c r="AD61" i="15"/>
  <c r="AH65" i="15"/>
  <c r="AI65" i="15" s="1"/>
  <c r="AJ65" i="15" s="1"/>
  <c r="AL82" i="15"/>
  <c r="AJ82" i="15"/>
  <c r="W105" i="15"/>
  <c r="AL116" i="15"/>
  <c r="AJ116" i="15"/>
  <c r="AL119" i="15"/>
  <c r="AJ119" i="15"/>
  <c r="U207" i="15"/>
  <c r="U308" i="15"/>
  <c r="U356" i="15"/>
  <c r="U404" i="15"/>
  <c r="U452" i="15"/>
  <c r="U500" i="15"/>
  <c r="AL6" i="15"/>
  <c r="AJ7" i="15"/>
  <c r="AJ11" i="15"/>
  <c r="U17" i="15"/>
  <c r="AL17" i="15"/>
  <c r="AE19" i="15"/>
  <c r="W20" i="15"/>
  <c r="AE23" i="15"/>
  <c r="W24" i="15"/>
  <c r="AJ25" i="15"/>
  <c r="AD27" i="15"/>
  <c r="AJ29" i="15"/>
  <c r="U32" i="15"/>
  <c r="AL32" i="15"/>
  <c r="U36" i="15"/>
  <c r="AL36" i="15"/>
  <c r="U40" i="15"/>
  <c r="U44" i="15"/>
  <c r="AL44" i="15"/>
  <c r="AE50" i="15"/>
  <c r="W51" i="15"/>
  <c r="AN52" i="15"/>
  <c r="U60" i="15"/>
  <c r="W63" i="15"/>
  <c r="W64" i="15"/>
  <c r="AD70" i="15"/>
  <c r="AL78" i="15"/>
  <c r="AJ78" i="15"/>
  <c r="AH80" i="15"/>
  <c r="AI80" i="15" s="1"/>
  <c r="AE80" i="15"/>
  <c r="AD80" i="15"/>
  <c r="AH84" i="15"/>
  <c r="AI84" i="15" s="1"/>
  <c r="AJ84" i="15" s="1"/>
  <c r="AE84" i="15"/>
  <c r="AD84" i="15"/>
  <c r="AL90" i="15"/>
  <c r="AL94" i="15"/>
  <c r="AJ94" i="15"/>
  <c r="AJ98" i="15"/>
  <c r="AJ113" i="15"/>
  <c r="AH118" i="15"/>
  <c r="AI118" i="15" s="1"/>
  <c r="AL118" i="15" s="1"/>
  <c r="AE118" i="15"/>
  <c r="AD118" i="15"/>
  <c r="U246" i="15"/>
  <c r="W347" i="15"/>
  <c r="X347" i="15" s="1"/>
  <c r="W395" i="15"/>
  <c r="W443" i="15"/>
  <c r="W491" i="15"/>
  <c r="AE27" i="15"/>
  <c r="AN31" i="15"/>
  <c r="AJ33" i="15"/>
  <c r="AJ37" i="15"/>
  <c r="AJ41" i="15"/>
  <c r="AJ45" i="15"/>
  <c r="U48" i="15"/>
  <c r="U52" i="15"/>
  <c r="AH56" i="15"/>
  <c r="AI56" i="15" s="1"/>
  <c r="AL56" i="15" s="1"/>
  <c r="AD56" i="15"/>
  <c r="AN56" i="15" s="1"/>
  <c r="U57" i="15"/>
  <c r="AH68" i="15"/>
  <c r="AI68" i="15" s="1"/>
  <c r="AD68" i="15"/>
  <c r="W69" i="15"/>
  <c r="X69" i="15" s="1"/>
  <c r="AL74" i="15"/>
  <c r="AJ74" i="15"/>
  <c r="AH76" i="15"/>
  <c r="AI76" i="15" s="1"/>
  <c r="AJ76" i="15" s="1"/>
  <c r="AE76" i="15"/>
  <c r="AD76" i="15"/>
  <c r="U80" i="15"/>
  <c r="AL81" i="15"/>
  <c r="AJ81" i="15"/>
  <c r="AH88" i="15"/>
  <c r="AI88" i="15" s="1"/>
  <c r="AL88" i="15" s="1"/>
  <c r="AE88" i="15"/>
  <c r="AD88" i="15"/>
  <c r="AJ89" i="15"/>
  <c r="AL97" i="15"/>
  <c r="AL112" i="15"/>
  <c r="AJ112" i="15"/>
  <c r="U118" i="15"/>
  <c r="U158" i="15"/>
  <c r="U348" i="15"/>
  <c r="U396" i="15"/>
  <c r="U444" i="15"/>
  <c r="U492" i="15"/>
  <c r="AN41" i="15"/>
  <c r="AH106" i="15"/>
  <c r="AI106" i="15" s="1"/>
  <c r="AL106" i="15" s="1"/>
  <c r="AE106" i="15"/>
  <c r="AN106" i="15" s="1"/>
  <c r="AD106" i="15"/>
  <c r="U11" i="15"/>
  <c r="W17" i="15"/>
  <c r="X17" i="15" s="1"/>
  <c r="AD20" i="15"/>
  <c r="AN20" i="15" s="1"/>
  <c r="AD24" i="15"/>
  <c r="AN24" i="15" s="1"/>
  <c r="U25" i="15"/>
  <c r="U29" i="15"/>
  <c r="W32" i="15"/>
  <c r="W36" i="15"/>
  <c r="W40" i="15"/>
  <c r="W44" i="15"/>
  <c r="AD51" i="15"/>
  <c r="AN51" i="15" s="1"/>
  <c r="U53" i="15"/>
  <c r="U56" i="15"/>
  <c r="W59" i="15"/>
  <c r="X59" i="15" s="1"/>
  <c r="W60" i="15"/>
  <c r="AJ64" i="15"/>
  <c r="U68" i="15"/>
  <c r="AL70" i="15"/>
  <c r="AJ70" i="15"/>
  <c r="AH72" i="15"/>
  <c r="AI72" i="15" s="1"/>
  <c r="AE72" i="15"/>
  <c r="AD72" i="15"/>
  <c r="U76" i="15"/>
  <c r="AL77" i="15"/>
  <c r="AJ77" i="15"/>
  <c r="U87" i="15"/>
  <c r="AN93" i="15"/>
  <c r="AL101" i="15"/>
  <c r="AJ101" i="15"/>
  <c r="AJ109" i="15"/>
  <c r="AL115" i="15"/>
  <c r="AJ115" i="15"/>
  <c r="W121" i="15"/>
  <c r="W339" i="15"/>
  <c r="W387" i="15"/>
  <c r="W435" i="15"/>
  <c r="W483" i="15"/>
  <c r="W6" i="15"/>
  <c r="X6" i="15" s="1"/>
  <c r="U7" i="15"/>
  <c r="A16" i="15" s="1"/>
  <c r="F14" i="68" s="1"/>
  <c r="AD10" i="15"/>
  <c r="AN10" i="15" s="1"/>
  <c r="W14" i="15"/>
  <c r="X14" i="15" s="1"/>
  <c r="W21" i="15"/>
  <c r="AD28" i="15"/>
  <c r="AN28" i="15" s="1"/>
  <c r="U33" i="15"/>
  <c r="U37" i="15"/>
  <c r="U41" i="15"/>
  <c r="U45" i="15"/>
  <c r="W48" i="15"/>
  <c r="W52" i="15"/>
  <c r="W57" i="15"/>
  <c r="X57" i="15" s="1"/>
  <c r="AL61" i="15"/>
  <c r="U72" i="15"/>
  <c r="AL73" i="15"/>
  <c r="AJ73" i="15"/>
  <c r="AL84" i="15"/>
  <c r="AL108" i="15"/>
  <c r="AJ108" i="15"/>
  <c r="AH114" i="15"/>
  <c r="AI114" i="15" s="1"/>
  <c r="AJ114" i="15" s="1"/>
  <c r="AE114" i="15"/>
  <c r="AD114" i="15"/>
  <c r="U150" i="15"/>
  <c r="U340" i="15"/>
  <c r="U388" i="15"/>
  <c r="U436" i="15"/>
  <c r="U484" i="15"/>
  <c r="W11" i="15"/>
  <c r="U18" i="15"/>
  <c r="U22" i="15"/>
  <c r="W25" i="15"/>
  <c r="W29" i="15"/>
  <c r="AN32" i="15"/>
  <c r="AN36" i="15"/>
  <c r="U49" i="15"/>
  <c r="W54" i="15"/>
  <c r="X54" i="15" s="1"/>
  <c r="W55" i="15"/>
  <c r="X55" i="15" s="1"/>
  <c r="W56" i="15"/>
  <c r="AL69" i="15"/>
  <c r="AJ69" i="15"/>
  <c r="W83" i="15"/>
  <c r="W87" i="15"/>
  <c r="AH91" i="15"/>
  <c r="AI91" i="15" s="1"/>
  <c r="AE91" i="15"/>
  <c r="AD91" i="15"/>
  <c r="AL93" i="15"/>
  <c r="AJ93" i="15"/>
  <c r="AH95" i="15"/>
  <c r="AI95" i="15" s="1"/>
  <c r="AE95" i="15"/>
  <c r="AD95" i="15"/>
  <c r="AL96" i="15"/>
  <c r="AJ96" i="15"/>
  <c r="AJ105" i="15"/>
  <c r="AL111" i="15"/>
  <c r="AJ111" i="15"/>
  <c r="U114" i="15"/>
  <c r="AL121" i="15"/>
  <c r="AJ121" i="15"/>
  <c r="W331" i="15"/>
  <c r="W379" i="15"/>
  <c r="W427" i="15"/>
  <c r="W475" i="15"/>
  <c r="W7" i="15"/>
  <c r="U8" i="15"/>
  <c r="U15" i="15"/>
  <c r="AN21" i="15"/>
  <c r="U26" i="15"/>
  <c r="U30" i="15"/>
  <c r="W33" i="15"/>
  <c r="W37" i="15"/>
  <c r="W41" i="15"/>
  <c r="W45" i="15"/>
  <c r="AL63" i="15"/>
  <c r="U66" i="15"/>
  <c r="AE68" i="15"/>
  <c r="W79" i="15"/>
  <c r="U91" i="15"/>
  <c r="AH110" i="15"/>
  <c r="AI110" i="15" s="1"/>
  <c r="AL110" i="15" s="1"/>
  <c r="AE110" i="15"/>
  <c r="AD110" i="15"/>
  <c r="W117" i="15"/>
  <c r="W280" i="15"/>
  <c r="U332" i="15"/>
  <c r="U380" i="15"/>
  <c r="U428" i="15"/>
  <c r="U476" i="15"/>
  <c r="AN75" i="15"/>
  <c r="AN109" i="15"/>
  <c r="AE117" i="15"/>
  <c r="AN117" i="15" s="1"/>
  <c r="AD121" i="15"/>
  <c r="AE121" i="15"/>
  <c r="AN87" i="15"/>
  <c r="AD99" i="15"/>
  <c r="AJ63" i="15"/>
  <c r="AJ90" i="15"/>
  <c r="AE99" i="15"/>
  <c r="AD103" i="15"/>
  <c r="AN103" i="15" s="1"/>
  <c r="AD107" i="15"/>
  <c r="AN107" i="15" s="1"/>
  <c r="AD111" i="15"/>
  <c r="AN111" i="15" s="1"/>
  <c r="AD115" i="15"/>
  <c r="AN115" i="15" s="1"/>
  <c r="AJ117" i="15"/>
  <c r="AD119" i="15"/>
  <c r="AN119" i="15" s="1"/>
  <c r="AD69" i="15"/>
  <c r="AN69" i="15" s="1"/>
  <c r="AD73" i="15"/>
  <c r="AN73" i="15" s="1"/>
  <c r="AD77" i="15"/>
  <c r="AN77" i="15" s="1"/>
  <c r="AD81" i="15"/>
  <c r="AN81" i="15" s="1"/>
  <c r="AD92" i="15"/>
  <c r="AN92" i="15" s="1"/>
  <c r="AD96" i="15"/>
  <c r="AN96" i="15" s="1"/>
  <c r="AD85" i="15"/>
  <c r="AN85" i="15" s="1"/>
  <c r="AD89" i="15"/>
  <c r="AN89" i="15" s="1"/>
  <c r="AD100" i="15"/>
  <c r="AN100" i="15" s="1"/>
  <c r="A14" i="40"/>
  <c r="K9" i="67" s="1"/>
  <c r="AD16" i="40"/>
  <c r="AE16" i="40"/>
  <c r="S9" i="67"/>
  <c r="AD8" i="40"/>
  <c r="AN8" i="40" s="1"/>
  <c r="AH17" i="40"/>
  <c r="AI17" i="40" s="1"/>
  <c r="AE22" i="40"/>
  <c r="AD15" i="40"/>
  <c r="AE15" i="40"/>
  <c r="AD22" i="40"/>
  <c r="AD17" i="40"/>
  <c r="AN17" i="40" s="1"/>
  <c r="AJ23" i="40"/>
  <c r="AL24" i="40"/>
  <c r="AH21" i="40"/>
  <c r="AI21" i="40" s="1"/>
  <c r="AL21" i="40" s="1"/>
  <c r="AD14" i="40"/>
  <c r="AE14" i="40"/>
  <c r="AD18" i="40"/>
  <c r="AD23" i="40"/>
  <c r="AD20" i="40"/>
  <c r="AE23" i="40"/>
  <c r="AD24" i="40"/>
  <c r="AE24" i="40"/>
  <c r="AL23" i="40"/>
  <c r="AD6" i="40"/>
  <c r="AN6" i="40" s="1"/>
  <c r="AE20" i="40"/>
  <c r="AN20" i="40" s="1"/>
  <c r="AD19" i="40"/>
  <c r="AD13" i="40"/>
  <c r="AE19" i="40"/>
  <c r="AE13" i="40"/>
  <c r="AE18" i="40"/>
  <c r="AJ18" i="40"/>
  <c r="AD21" i="40"/>
  <c r="W24" i="40"/>
  <c r="U26" i="40"/>
  <c r="W28" i="40"/>
  <c r="X28" i="40" s="1"/>
  <c r="U38" i="40"/>
  <c r="W40" i="40"/>
  <c r="X40" i="40" s="1"/>
  <c r="U50" i="40"/>
  <c r="W52" i="40"/>
  <c r="X52" i="40" s="1"/>
  <c r="W42" i="40"/>
  <c r="X42" i="40" s="1"/>
  <c r="W41" i="40"/>
  <c r="X41" i="40" s="1"/>
  <c r="U25" i="40"/>
  <c r="W27" i="40"/>
  <c r="X27" i="40" s="1"/>
  <c r="U37" i="40"/>
  <c r="W39" i="40"/>
  <c r="X39" i="40" s="1"/>
  <c r="U49" i="40"/>
  <c r="W51" i="40"/>
  <c r="X51" i="40" s="1"/>
  <c r="U27" i="40"/>
  <c r="U51" i="40"/>
  <c r="W26" i="40"/>
  <c r="X26" i="40" s="1"/>
  <c r="U36" i="40"/>
  <c r="W38" i="40"/>
  <c r="X38" i="40" s="1"/>
  <c r="U48" i="40"/>
  <c r="W50" i="40"/>
  <c r="X50" i="40" s="1"/>
  <c r="W47" i="40"/>
  <c r="X47" i="40" s="1"/>
  <c r="U40" i="40"/>
  <c r="U52" i="40"/>
  <c r="W25" i="40"/>
  <c r="X25" i="40" s="1"/>
  <c r="U35" i="40"/>
  <c r="W37" i="40"/>
  <c r="X37" i="40" s="1"/>
  <c r="U47" i="40"/>
  <c r="W49" i="40"/>
  <c r="X49" i="40" s="1"/>
  <c r="U44" i="40"/>
  <c r="U34" i="40"/>
  <c r="W36" i="40"/>
  <c r="X36" i="40" s="1"/>
  <c r="U46" i="40"/>
  <c r="W48" i="40"/>
  <c r="X48" i="40" s="1"/>
  <c r="U45" i="40"/>
  <c r="U33" i="40"/>
  <c r="W35" i="40"/>
  <c r="X35" i="40" s="1"/>
  <c r="W46" i="40"/>
  <c r="X46" i="40" s="1"/>
  <c r="U32" i="40"/>
  <c r="W34" i="40"/>
  <c r="X34" i="40" s="1"/>
  <c r="W29" i="40"/>
  <c r="X29" i="40" s="1"/>
  <c r="U31" i="40"/>
  <c r="W33" i="40"/>
  <c r="X33" i="40" s="1"/>
  <c r="U43" i="40"/>
  <c r="W45" i="40"/>
  <c r="X45" i="40" s="1"/>
  <c r="U39" i="40"/>
  <c r="U30" i="40"/>
  <c r="W32" i="40"/>
  <c r="X32" i="40" s="1"/>
  <c r="U42" i="40"/>
  <c r="W44" i="40"/>
  <c r="X44" i="40" s="1"/>
  <c r="W30" i="40"/>
  <c r="X30" i="40" s="1"/>
  <c r="U29" i="40"/>
  <c r="W31" i="40"/>
  <c r="X31" i="40" s="1"/>
  <c r="U41" i="40"/>
  <c r="W43" i="40"/>
  <c r="X43" i="40" s="1"/>
  <c r="U28" i="40"/>
  <c r="U8" i="40"/>
  <c r="U6" i="40"/>
  <c r="W7" i="40"/>
  <c r="X7" i="40" s="1"/>
  <c r="W10" i="40"/>
  <c r="W6" i="40"/>
  <c r="W9" i="40"/>
  <c r="W5" i="40"/>
  <c r="AL19" i="40"/>
  <c r="AL18" i="40"/>
  <c r="AL21" i="6"/>
  <c r="AJ21" i="6"/>
  <c r="AJ16" i="6"/>
  <c r="AL24" i="6"/>
  <c r="AJ24" i="6"/>
  <c r="AL17" i="6"/>
  <c r="AL15" i="6"/>
  <c r="AH13" i="6"/>
  <c r="AI13" i="6" s="1"/>
  <c r="AL13" i="6" s="1"/>
  <c r="AM14" i="6"/>
  <c r="AM15" i="6"/>
  <c r="AM16" i="6"/>
  <c r="AE20" i="6"/>
  <c r="AN20" i="6" s="1"/>
  <c r="AH22" i="6"/>
  <c r="AI22" i="6" s="1"/>
  <c r="AH12" i="6"/>
  <c r="AI12" i="6" s="1"/>
  <c r="AL12" i="6" s="1"/>
  <c r="AD19" i="6"/>
  <c r="AH20" i="6"/>
  <c r="AI20" i="6" s="1"/>
  <c r="AL20" i="6" s="1"/>
  <c r="AH23" i="6"/>
  <c r="AI23" i="6" s="1"/>
  <c r="AE19" i="6"/>
  <c r="AE15" i="6"/>
  <c r="AE16" i="6"/>
  <c r="AE17" i="6"/>
  <c r="AN17" i="6" s="1"/>
  <c r="AH19" i="6"/>
  <c r="AI19" i="6" s="1"/>
  <c r="AJ19" i="6" s="1"/>
  <c r="AD14" i="6"/>
  <c r="AN24" i="6"/>
  <c r="AM11" i="6"/>
  <c r="AE14" i="6"/>
  <c r="AN21" i="6"/>
  <c r="AL14" i="6"/>
  <c r="AL16" i="6"/>
  <c r="AJ17" i="6"/>
  <c r="AL18" i="6"/>
  <c r="AJ13" i="6"/>
  <c r="A14" i="6"/>
  <c r="K10" i="68" s="1"/>
  <c r="AN5" i="6"/>
  <c r="U8" i="6"/>
  <c r="U12" i="6"/>
  <c r="W5" i="6"/>
  <c r="W8" i="6"/>
  <c r="U11" i="6"/>
  <c r="W7" i="6"/>
  <c r="U19" i="6"/>
  <c r="W17" i="6"/>
  <c r="U6" i="6"/>
  <c r="W10" i="6"/>
  <c r="W22" i="6"/>
  <c r="W6" i="6"/>
  <c r="W9" i="6"/>
  <c r="AJ20" i="6"/>
  <c r="AJ14" i="6"/>
  <c r="AN18" i="6"/>
  <c r="AJ18" i="6"/>
  <c r="AN6" i="6"/>
  <c r="AJ12" i="6"/>
  <c r="AL8" i="6"/>
  <c r="AJ8" i="6"/>
  <c r="AJ11" i="6"/>
  <c r="AL11" i="6"/>
  <c r="AJ7" i="6"/>
  <c r="AL7" i="6"/>
  <c r="AL10" i="6"/>
  <c r="U7" i="6"/>
  <c r="AH9" i="6"/>
  <c r="AI9" i="6" s="1"/>
  <c r="AJ9" i="6" s="1"/>
  <c r="AD10" i="6"/>
  <c r="W14" i="6"/>
  <c r="U18" i="6"/>
  <c r="W21" i="6"/>
  <c r="AH5" i="6"/>
  <c r="AI5" i="6" s="1"/>
  <c r="AL5" i="6" s="1"/>
  <c r="AE10" i="6"/>
  <c r="W11" i="6"/>
  <c r="X11" i="6" s="1"/>
  <c r="U22" i="6"/>
  <c r="U15" i="6"/>
  <c r="W18" i="6"/>
  <c r="AD7" i="6"/>
  <c r="AN7" i="6" s="1"/>
  <c r="U9" i="6"/>
  <c r="AE11" i="6"/>
  <c r="W15" i="6"/>
  <c r="U23" i="6"/>
  <c r="AH6" i="6"/>
  <c r="AI6" i="6" s="1"/>
  <c r="AL6" i="6" s="1"/>
  <c r="W12" i="6"/>
  <c r="W19" i="6"/>
  <c r="X19" i="6" s="1"/>
  <c r="U5" i="6"/>
  <c r="AN8" i="6"/>
  <c r="AJ10" i="6"/>
  <c r="U13" i="6"/>
  <c r="U16" i="6"/>
  <c r="U20" i="6"/>
  <c r="W23" i="6"/>
  <c r="AD12" i="6"/>
  <c r="AN12" i="6" s="1"/>
  <c r="U24" i="6"/>
  <c r="AD9" i="6"/>
  <c r="AN9" i="6" s="1"/>
  <c r="U10" i="6"/>
  <c r="W13" i="6"/>
  <c r="X13" i="6" s="1"/>
  <c r="W16" i="6"/>
  <c r="W20" i="6"/>
  <c r="U17" i="6"/>
  <c r="W24" i="6"/>
  <c r="U14" i="6"/>
  <c r="A14" i="39"/>
  <c r="K8" i="67" s="1"/>
  <c r="W7" i="39"/>
  <c r="U6" i="39"/>
  <c r="W9" i="39"/>
  <c r="W6" i="39"/>
  <c r="W11" i="39"/>
  <c r="AL14" i="39"/>
  <c r="AN18" i="39"/>
  <c r="AH21" i="39"/>
  <c r="AI21" i="39" s="1"/>
  <c r="AD12" i="39"/>
  <c r="AH19" i="39"/>
  <c r="AI19" i="39" s="1"/>
  <c r="AJ19" i="39" s="1"/>
  <c r="U7" i="39"/>
  <c r="AD11" i="39"/>
  <c r="AN11" i="39" s="1"/>
  <c r="AE12" i="39"/>
  <c r="AH13" i="39"/>
  <c r="AI13" i="39" s="1"/>
  <c r="AL13" i="39" s="1"/>
  <c r="AD17" i="39"/>
  <c r="AD24" i="39"/>
  <c r="AN24" i="39" s="1"/>
  <c r="AD10" i="39"/>
  <c r="AE11" i="39"/>
  <c r="AE10" i="39"/>
  <c r="U5" i="39"/>
  <c r="AH7" i="39"/>
  <c r="AI7" i="39" s="1"/>
  <c r="AD21" i="39"/>
  <c r="AN21" i="39" s="1"/>
  <c r="AN13" i="39"/>
  <c r="AH5" i="39"/>
  <c r="AI5" i="39" s="1"/>
  <c r="AL21" i="39"/>
  <c r="AJ10" i="39"/>
  <c r="AN6" i="5"/>
  <c r="A14" i="5"/>
  <c r="K9" i="68" s="1"/>
  <c r="W49" i="5"/>
  <c r="U42" i="5"/>
  <c r="U29" i="5"/>
  <c r="W32" i="5"/>
  <c r="W36" i="5"/>
  <c r="U46" i="5"/>
  <c r="AL25" i="5"/>
  <c r="AL6" i="5"/>
  <c r="AL19" i="5"/>
  <c r="AE15" i="5"/>
  <c r="AN15" i="5" s="1"/>
  <c r="AH28" i="5"/>
  <c r="AI28" i="5" s="1"/>
  <c r="AJ28" i="5" s="1"/>
  <c r="AE35" i="5"/>
  <c r="AN35" i="5" s="1"/>
  <c r="AH15" i="5"/>
  <c r="AI15" i="5" s="1"/>
  <c r="AL15" i="5" s="1"/>
  <c r="AH24" i="5"/>
  <c r="AI24" i="5" s="1"/>
  <c r="AJ24" i="5" s="1"/>
  <c r="AH34" i="5"/>
  <c r="AI34" i="5" s="1"/>
  <c r="AL34" i="5" s="1"/>
  <c r="AD17" i="5"/>
  <c r="AD33" i="5"/>
  <c r="AN33" i="5" s="1"/>
  <c r="AH35" i="5"/>
  <c r="AI35" i="5" s="1"/>
  <c r="AL35" i="5" s="1"/>
  <c r="AN7" i="5"/>
  <c r="AE17" i="5"/>
  <c r="AD20" i="5"/>
  <c r="AN21" i="5"/>
  <c r="AN9" i="5"/>
  <c r="U19" i="5"/>
  <c r="U25" i="5"/>
  <c r="U9" i="5"/>
  <c r="AD10" i="5"/>
  <c r="AD13" i="5"/>
  <c r="AD16" i="5"/>
  <c r="AD28" i="5"/>
  <c r="AN28" i="5" s="1"/>
  <c r="AE10" i="5"/>
  <c r="AE13" i="5"/>
  <c r="AD22" i="5"/>
  <c r="AD25" i="5"/>
  <c r="AE25" i="5"/>
  <c r="AD34" i="5"/>
  <c r="AL29" i="5"/>
  <c r="S9" i="68"/>
  <c r="AN18" i="5"/>
  <c r="AN5" i="5"/>
  <c r="AL8" i="5"/>
  <c r="AJ8" i="5"/>
  <c r="AL23" i="5"/>
  <c r="AJ23" i="5"/>
  <c r="AL17" i="5"/>
  <c r="AJ17" i="5"/>
  <c r="AJ20" i="5"/>
  <c r="AL20" i="5"/>
  <c r="AL30" i="5"/>
  <c r="AJ30" i="5"/>
  <c r="AL7" i="5"/>
  <c r="AJ7" i="5"/>
  <c r="AL26" i="5"/>
  <c r="AJ26" i="5"/>
  <c r="AL27" i="5"/>
  <c r="AJ27" i="5"/>
  <c r="AJ16" i="5"/>
  <c r="AL16" i="5"/>
  <c r="AL32" i="5"/>
  <c r="AL10" i="5"/>
  <c r="AJ10" i="5"/>
  <c r="AJ13" i="5"/>
  <c r="AL13" i="5"/>
  <c r="AJ19" i="5"/>
  <c r="AL22" i="5"/>
  <c r="AJ22" i="5"/>
  <c r="AJ29" i="5"/>
  <c r="AL5" i="5"/>
  <c r="AJ5" i="5"/>
  <c r="AL9" i="5"/>
  <c r="AJ9" i="5"/>
  <c r="AJ25" i="5"/>
  <c r="AL12" i="5"/>
  <c r="AJ12" i="5"/>
  <c r="AL21" i="5"/>
  <c r="AJ21" i="5"/>
  <c r="AL31" i="5"/>
  <c r="AJ31" i="5"/>
  <c r="AN14" i="5"/>
  <c r="U5" i="5"/>
  <c r="AJ6" i="5"/>
  <c r="AD8" i="5"/>
  <c r="AN8" i="5" s="1"/>
  <c r="W12" i="5"/>
  <c r="U16" i="5"/>
  <c r="U20" i="5"/>
  <c r="AE22" i="5"/>
  <c r="W23" i="5"/>
  <c r="AE26" i="5"/>
  <c r="AN26" i="5" s="1"/>
  <c r="W27" i="5"/>
  <c r="AE30" i="5"/>
  <c r="AN30" i="5" s="1"/>
  <c r="AJ32" i="5"/>
  <c r="U43" i="5"/>
  <c r="U47" i="5"/>
  <c r="W50" i="5"/>
  <c r="U13" i="5"/>
  <c r="AH14" i="5"/>
  <c r="AI14" i="5" s="1"/>
  <c r="AJ14" i="5" s="1"/>
  <c r="AD19" i="5"/>
  <c r="U24" i="5"/>
  <c r="U28" i="5"/>
  <c r="W31" i="5"/>
  <c r="AH33" i="5"/>
  <c r="AI33" i="5" s="1"/>
  <c r="AL33" i="5" s="1"/>
  <c r="W35" i="5"/>
  <c r="W39" i="5"/>
  <c r="U51" i="5"/>
  <c r="W5" i="5"/>
  <c r="AH11" i="5"/>
  <c r="AI11" i="5" s="1"/>
  <c r="AJ11" i="5" s="1"/>
  <c r="AD12" i="5"/>
  <c r="W16" i="5"/>
  <c r="AH18" i="5"/>
  <c r="AI18" i="5" s="1"/>
  <c r="AJ18" i="5" s="1"/>
  <c r="AE19" i="5"/>
  <c r="W20" i="5"/>
  <c r="AD23" i="5"/>
  <c r="AD27" i="5"/>
  <c r="U32" i="5"/>
  <c r="U36" i="5"/>
  <c r="W43" i="5"/>
  <c r="W47" i="5"/>
  <c r="U6" i="5"/>
  <c r="U10" i="5"/>
  <c r="AE12" i="5"/>
  <c r="W13" i="5"/>
  <c r="U17" i="5"/>
  <c r="U21" i="5"/>
  <c r="AE23" i="5"/>
  <c r="W24" i="5"/>
  <c r="AE27" i="5"/>
  <c r="W28" i="5"/>
  <c r="AD31" i="5"/>
  <c r="AN31" i="5" s="1"/>
  <c r="U40" i="5"/>
  <c r="U44" i="5"/>
  <c r="U48" i="5"/>
  <c r="W51" i="5"/>
  <c r="W10" i="5"/>
  <c r="U14" i="5"/>
  <c r="AE16" i="5"/>
  <c r="W17" i="5"/>
  <c r="AE20" i="5"/>
  <c r="W21" i="5"/>
  <c r="AN24" i="5"/>
  <c r="U33" i="5"/>
  <c r="U37" i="5"/>
  <c r="W40" i="5"/>
  <c r="W44" i="5"/>
  <c r="W48" i="5"/>
  <c r="U52" i="5"/>
  <c r="U11" i="5"/>
  <c r="U18" i="5"/>
  <c r="W25" i="5"/>
  <c r="W29" i="5"/>
  <c r="AD32" i="5"/>
  <c r="U41" i="5"/>
  <c r="U45" i="5"/>
  <c r="W14" i="5"/>
  <c r="U22" i="5"/>
  <c r="U26" i="5"/>
  <c r="U30" i="5"/>
  <c r="AE32" i="5"/>
  <c r="W33" i="5"/>
  <c r="W37" i="5"/>
  <c r="U49" i="5"/>
  <c r="W52" i="5"/>
  <c r="W7" i="5"/>
  <c r="U8" i="5"/>
  <c r="W11" i="5"/>
  <c r="U15" i="5"/>
  <c r="W18" i="5"/>
  <c r="U34" i="5"/>
  <c r="U38" i="5"/>
  <c r="W41" i="5"/>
  <c r="W45" i="5"/>
  <c r="W8" i="5"/>
  <c r="U12" i="5"/>
  <c r="W15" i="5"/>
  <c r="U23" i="5"/>
  <c r="U27" i="5"/>
  <c r="W34" i="5"/>
  <c r="W38" i="5"/>
  <c r="U50" i="5"/>
  <c r="AN11" i="5"/>
  <c r="W19" i="5"/>
  <c r="U31" i="5"/>
  <c r="U35" i="5"/>
  <c r="U39" i="5"/>
  <c r="W42" i="5"/>
  <c r="AJ5" i="45"/>
  <c r="AL5" i="45"/>
  <c r="AJ16" i="45"/>
  <c r="AL16" i="45"/>
  <c r="U5" i="45"/>
  <c r="A16" i="45" s="1"/>
  <c r="F13" i="67" s="1"/>
  <c r="U9" i="45"/>
  <c r="U10" i="45"/>
  <c r="U11" i="45"/>
  <c r="U12" i="45"/>
  <c r="U7" i="45"/>
  <c r="U8" i="45"/>
  <c r="U13" i="45"/>
  <c r="U14" i="45"/>
  <c r="U15" i="45"/>
  <c r="W5" i="45"/>
  <c r="U6" i="45"/>
  <c r="W9" i="45"/>
  <c r="W10" i="45"/>
  <c r="W11" i="45"/>
  <c r="W12" i="45"/>
  <c r="U16" i="45"/>
  <c r="AD5" i="45"/>
  <c r="W6" i="45"/>
  <c r="AD9" i="45"/>
  <c r="AN9" i="45" s="1"/>
  <c r="AD10" i="45"/>
  <c r="AD11" i="45"/>
  <c r="AD12" i="45"/>
  <c r="W16" i="45"/>
  <c r="U17" i="45"/>
  <c r="U18" i="45"/>
  <c r="U19" i="45"/>
  <c r="U21" i="45"/>
  <c r="U22" i="45"/>
  <c r="U23" i="45"/>
  <c r="AE9" i="45"/>
  <c r="AE10" i="45"/>
  <c r="AE11" i="45"/>
  <c r="AN11" i="45" s="1"/>
  <c r="AE12" i="45"/>
  <c r="U20" i="45"/>
  <c r="U24" i="45"/>
  <c r="AE13" i="45"/>
  <c r="AN13" i="45" s="1"/>
  <c r="AE14" i="45"/>
  <c r="AN14" i="45" s="1"/>
  <c r="AE15" i="45"/>
  <c r="AN15" i="45" s="1"/>
  <c r="AD16" i="45"/>
  <c r="W17" i="45"/>
  <c r="W18" i="45"/>
  <c r="W19" i="45"/>
  <c r="W21" i="45"/>
  <c r="W22" i="45"/>
  <c r="W23" i="45"/>
  <c r="AL12" i="45"/>
  <c r="AE16" i="45"/>
  <c r="W20" i="45"/>
  <c r="AD17" i="45"/>
  <c r="AN17" i="45" s="1"/>
  <c r="AD18" i="45"/>
  <c r="AL15" i="14"/>
  <c r="AJ15" i="14"/>
  <c r="AL17" i="14"/>
  <c r="AJ17" i="14"/>
  <c r="AJ12" i="14"/>
  <c r="AL12" i="14"/>
  <c r="AJ9" i="14"/>
  <c r="AL9" i="14"/>
  <c r="AL14" i="14"/>
  <c r="AJ14" i="14"/>
  <c r="AL11" i="14"/>
  <c r="AL16" i="14"/>
  <c r="AJ16" i="14"/>
  <c r="AL18" i="14"/>
  <c r="AJ18" i="14"/>
  <c r="AJ5" i="14"/>
  <c r="AL5" i="14"/>
  <c r="AL8" i="14"/>
  <c r="AL13" i="14"/>
  <c r="AJ13" i="14"/>
  <c r="W18" i="14"/>
  <c r="W22" i="14"/>
  <c r="AH6" i="14"/>
  <c r="AI6" i="14" s="1"/>
  <c r="AL6" i="14" s="1"/>
  <c r="U9" i="14"/>
  <c r="U12" i="14"/>
  <c r="W15" i="14"/>
  <c r="U19" i="14"/>
  <c r="U23" i="14"/>
  <c r="AD8" i="14"/>
  <c r="AN8" i="14" s="1"/>
  <c r="AH10" i="14"/>
  <c r="AI10" i="14" s="1"/>
  <c r="AL10" i="14" s="1"/>
  <c r="AH17" i="14"/>
  <c r="AI17" i="14" s="1"/>
  <c r="AD18" i="14"/>
  <c r="W9" i="14"/>
  <c r="W12" i="14"/>
  <c r="AD15" i="14"/>
  <c r="AN15" i="14" s="1"/>
  <c r="U16" i="14"/>
  <c r="AE18" i="14"/>
  <c r="W19" i="14"/>
  <c r="W23" i="14"/>
  <c r="U13" i="14"/>
  <c r="U20" i="14"/>
  <c r="U24" i="14"/>
  <c r="AJ7" i="14"/>
  <c r="AD9" i="14"/>
  <c r="AD12" i="14"/>
  <c r="W16" i="14"/>
  <c r="U6" i="14"/>
  <c r="AE9" i="14"/>
  <c r="U10" i="14"/>
  <c r="AE12" i="14"/>
  <c r="W13" i="14"/>
  <c r="U17" i="14"/>
  <c r="W20" i="14"/>
  <c r="W24" i="14"/>
  <c r="AJ8" i="14"/>
  <c r="AJ11" i="14"/>
  <c r="AD16" i="14"/>
  <c r="AN16" i="14" s="1"/>
  <c r="U21" i="14"/>
  <c r="W6" i="14"/>
  <c r="U7" i="14"/>
  <c r="W10" i="14"/>
  <c r="U14" i="14"/>
  <c r="AE16" i="14"/>
  <c r="W17" i="14"/>
  <c r="U11" i="14"/>
  <c r="W21" i="14"/>
  <c r="W7" i="14"/>
  <c r="U8" i="14"/>
  <c r="AD10" i="14"/>
  <c r="AN10" i="14" s="1"/>
  <c r="W14" i="14"/>
  <c r="AD17" i="14"/>
  <c r="AN17" i="14" s="1"/>
  <c r="U18" i="14"/>
  <c r="U22" i="14"/>
  <c r="W11" i="14"/>
  <c r="X84" i="20"/>
  <c r="X82" i="20"/>
  <c r="X83" i="20"/>
  <c r="X81" i="20"/>
  <c r="X85" i="20"/>
  <c r="X86" i="20"/>
  <c r="W7" i="3"/>
  <c r="U6" i="3"/>
  <c r="AM8" i="3"/>
  <c r="W10" i="3"/>
  <c r="U5" i="3"/>
  <c r="AD6" i="3"/>
  <c r="AN6" i="3" s="1"/>
  <c r="W9" i="3"/>
  <c r="W5" i="3"/>
  <c r="AM7" i="3"/>
  <c r="H8" i="68"/>
  <c r="AD5" i="3"/>
  <c r="AN5" i="3" s="1"/>
  <c r="U8" i="3"/>
  <c r="AM9" i="3"/>
  <c r="AJ11" i="3"/>
  <c r="AL11" i="3"/>
  <c r="AJ8" i="3"/>
  <c r="AL8" i="3"/>
  <c r="AL13" i="3"/>
  <c r="AJ13" i="3"/>
  <c r="AL7" i="3"/>
  <c r="AL10" i="3"/>
  <c r="AJ10" i="3"/>
  <c r="AL6" i="3"/>
  <c r="AJ6" i="3"/>
  <c r="AJ14" i="3"/>
  <c r="AL14" i="3"/>
  <c r="AL5" i="3"/>
  <c r="AJ5" i="3"/>
  <c r="W6" i="3"/>
  <c r="U7" i="3"/>
  <c r="AH9" i="3"/>
  <c r="AI9" i="3" s="1"/>
  <c r="AL9" i="3" s="1"/>
  <c r="U11" i="3"/>
  <c r="AH12" i="3"/>
  <c r="AI12" i="3" s="1"/>
  <c r="AJ12" i="3" s="1"/>
  <c r="AD13" i="3"/>
  <c r="U14" i="3"/>
  <c r="U21" i="3"/>
  <c r="W24" i="3"/>
  <c r="AD10" i="3"/>
  <c r="AE13" i="3"/>
  <c r="W17" i="3"/>
  <c r="W11" i="3"/>
  <c r="W14" i="3"/>
  <c r="U18" i="3"/>
  <c r="W21" i="3"/>
  <c r="U15" i="3"/>
  <c r="AD7" i="3"/>
  <c r="W8" i="3"/>
  <c r="U9" i="3"/>
  <c r="AD11" i="3"/>
  <c r="U12" i="3"/>
  <c r="AD14" i="3"/>
  <c r="W18" i="3"/>
  <c r="U22" i="3"/>
  <c r="AE11" i="3"/>
  <c r="AE14" i="3"/>
  <c r="W15" i="3"/>
  <c r="AN8" i="3"/>
  <c r="W12" i="3"/>
  <c r="U19" i="3"/>
  <c r="W22" i="3"/>
  <c r="U23" i="3"/>
  <c r="AD9" i="3"/>
  <c r="AD12" i="3"/>
  <c r="AN12" i="3" s="1"/>
  <c r="U13" i="3"/>
  <c r="U16" i="3"/>
  <c r="W19" i="3"/>
  <c r="AJ7" i="3"/>
  <c r="U10" i="3"/>
  <c r="U20" i="3"/>
  <c r="W23" i="3"/>
  <c r="W13" i="3"/>
  <c r="W16" i="3"/>
  <c r="U24" i="3"/>
  <c r="U17" i="3"/>
  <c r="A14" i="51"/>
  <c r="K20" i="67" s="1"/>
  <c r="W6" i="51"/>
  <c r="AH11" i="51"/>
  <c r="AI11" i="51" s="1"/>
  <c r="S20" i="67"/>
  <c r="AH8" i="51"/>
  <c r="AI8" i="51" s="1"/>
  <c r="AH23" i="51"/>
  <c r="AI23" i="51" s="1"/>
  <c r="AD5" i="51"/>
  <c r="AN5" i="51" s="1"/>
  <c r="AD22" i="51"/>
  <c r="AN22" i="51" s="1"/>
  <c r="AH10" i="51"/>
  <c r="AI10" i="51" s="1"/>
  <c r="AD17" i="51"/>
  <c r="AN17" i="51" s="1"/>
  <c r="AE22" i="51"/>
  <c r="AH17" i="51"/>
  <c r="AI17" i="51" s="1"/>
  <c r="AD21" i="51"/>
  <c r="AH7" i="51"/>
  <c r="AI7" i="51" s="1"/>
  <c r="AJ7" i="51" s="1"/>
  <c r="AE21" i="51"/>
  <c r="AD16" i="51"/>
  <c r="AE16" i="51"/>
  <c r="AH24" i="51"/>
  <c r="AI24" i="51" s="1"/>
  <c r="AL24" i="51" s="1"/>
  <c r="AL15" i="51"/>
  <c r="AD6" i="51"/>
  <c r="AN6" i="51" s="1"/>
  <c r="AH13" i="51"/>
  <c r="AI13" i="51" s="1"/>
  <c r="AD20" i="51"/>
  <c r="AE20" i="51"/>
  <c r="AD12" i="51"/>
  <c r="AN12" i="51" s="1"/>
  <c r="AD19" i="51"/>
  <c r="AE19" i="51"/>
  <c r="AH12" i="51"/>
  <c r="AI12" i="51" s="1"/>
  <c r="AL12" i="51" s="1"/>
  <c r="AD18" i="51"/>
  <c r="AD24" i="51"/>
  <c r="AN24" i="51" s="1"/>
  <c r="AD11" i="51"/>
  <c r="AE18" i="51"/>
  <c r="AD10" i="51"/>
  <c r="AN10" i="51" s="1"/>
  <c r="AL16" i="51"/>
  <c r="AL6" i="51"/>
  <c r="AL20" i="51"/>
  <c r="U9" i="51"/>
  <c r="U26" i="51"/>
  <c r="W28" i="51"/>
  <c r="X28" i="51" s="1"/>
  <c r="U38" i="51"/>
  <c r="W40" i="51"/>
  <c r="X40" i="51" s="1"/>
  <c r="U50" i="51"/>
  <c r="W52" i="51"/>
  <c r="X52" i="51" s="1"/>
  <c r="U62" i="51"/>
  <c r="W64" i="51"/>
  <c r="X64" i="51" s="1"/>
  <c r="U74" i="51"/>
  <c r="W76" i="51"/>
  <c r="X76" i="51" s="1"/>
  <c r="U25" i="51"/>
  <c r="W27" i="51"/>
  <c r="X27" i="51" s="1"/>
  <c r="U37" i="51"/>
  <c r="W39" i="51"/>
  <c r="X39" i="51" s="1"/>
  <c r="U49" i="51"/>
  <c r="W51" i="51"/>
  <c r="X51" i="51" s="1"/>
  <c r="U61" i="51"/>
  <c r="W63" i="51"/>
  <c r="X63" i="51" s="1"/>
  <c r="U73" i="51"/>
  <c r="W75" i="51"/>
  <c r="X75" i="51" s="1"/>
  <c r="W26" i="51"/>
  <c r="X26" i="51" s="1"/>
  <c r="U36" i="51"/>
  <c r="W38" i="51"/>
  <c r="X38" i="51" s="1"/>
  <c r="U48" i="51"/>
  <c r="W50" i="51"/>
  <c r="X50" i="51" s="1"/>
  <c r="U60" i="51"/>
  <c r="W62" i="51"/>
  <c r="X62" i="51" s="1"/>
  <c r="U72" i="51"/>
  <c r="W74" i="51"/>
  <c r="X74" i="51" s="1"/>
  <c r="W25" i="51"/>
  <c r="X25" i="51" s="1"/>
  <c r="U35" i="51"/>
  <c r="W37" i="51"/>
  <c r="X37" i="51" s="1"/>
  <c r="U47" i="51"/>
  <c r="W49" i="51"/>
  <c r="X49" i="51" s="1"/>
  <c r="U59" i="51"/>
  <c r="W61" i="51"/>
  <c r="X61" i="51" s="1"/>
  <c r="U71" i="51"/>
  <c r="W73" i="51"/>
  <c r="X73" i="51" s="1"/>
  <c r="U83" i="51"/>
  <c r="U34" i="51"/>
  <c r="W36" i="51"/>
  <c r="X36" i="51" s="1"/>
  <c r="U46" i="51"/>
  <c r="W48" i="51"/>
  <c r="X48" i="51" s="1"/>
  <c r="U58" i="51"/>
  <c r="W60" i="51"/>
  <c r="X60" i="51" s="1"/>
  <c r="U70" i="51"/>
  <c r="U33" i="51"/>
  <c r="W35" i="51"/>
  <c r="X35" i="51" s="1"/>
  <c r="U45" i="51"/>
  <c r="W47" i="51"/>
  <c r="X47" i="51" s="1"/>
  <c r="U57" i="51"/>
  <c r="W59" i="51"/>
  <c r="X59" i="51" s="1"/>
  <c r="U69" i="51"/>
  <c r="W71" i="51"/>
  <c r="X71" i="51" s="1"/>
  <c r="U32" i="51"/>
  <c r="W34" i="51"/>
  <c r="X34" i="51" s="1"/>
  <c r="U44" i="51"/>
  <c r="W46" i="51"/>
  <c r="X46" i="51" s="1"/>
  <c r="U56" i="51"/>
  <c r="W58" i="51"/>
  <c r="X58" i="51" s="1"/>
  <c r="U68" i="51"/>
  <c r="W70" i="51"/>
  <c r="X70" i="51" s="1"/>
  <c r="U80" i="51"/>
  <c r="W82" i="51"/>
  <c r="X82" i="51" s="1"/>
  <c r="U31" i="51"/>
  <c r="W33" i="51"/>
  <c r="X33" i="51" s="1"/>
  <c r="U43" i="51"/>
  <c r="W45" i="51"/>
  <c r="X45" i="51" s="1"/>
  <c r="U55" i="51"/>
  <c r="W57" i="51"/>
  <c r="X57" i="51" s="1"/>
  <c r="U67" i="51"/>
  <c r="W69" i="51"/>
  <c r="X69" i="51" s="1"/>
  <c r="U29" i="51"/>
  <c r="W31" i="51"/>
  <c r="X31" i="51" s="1"/>
  <c r="U41" i="51"/>
  <c r="W43" i="51"/>
  <c r="X43" i="51" s="1"/>
  <c r="U53" i="51"/>
  <c r="W55" i="51"/>
  <c r="X55" i="51" s="1"/>
  <c r="U65" i="51"/>
  <c r="W67" i="51"/>
  <c r="X67" i="51" s="1"/>
  <c r="U77" i="51"/>
  <c r="W79" i="51"/>
  <c r="X79" i="51" s="1"/>
  <c r="U27" i="51"/>
  <c r="W29" i="51"/>
  <c r="X29" i="51" s="1"/>
  <c r="U39" i="51"/>
  <c r="W41" i="51"/>
  <c r="X41" i="51" s="1"/>
  <c r="U51" i="51"/>
  <c r="W53" i="51"/>
  <c r="X53" i="51" s="1"/>
  <c r="U63" i="51"/>
  <c r="W65" i="51"/>
  <c r="X65" i="51" s="1"/>
  <c r="U30" i="51"/>
  <c r="U78" i="51"/>
  <c r="U85" i="51"/>
  <c r="W87" i="51"/>
  <c r="X87" i="51" s="1"/>
  <c r="U97" i="51"/>
  <c r="W99" i="51"/>
  <c r="X99" i="51" s="1"/>
  <c r="U109" i="51"/>
  <c r="W111" i="51"/>
  <c r="X111" i="51" s="1"/>
  <c r="U108" i="51"/>
  <c r="W32" i="51"/>
  <c r="X32" i="51" s="1"/>
  <c r="W66" i="51"/>
  <c r="X66" i="51" s="1"/>
  <c r="W81" i="51"/>
  <c r="X81" i="51" s="1"/>
  <c r="U84" i="51"/>
  <c r="W86" i="51"/>
  <c r="X86" i="51" s="1"/>
  <c r="U96" i="51"/>
  <c r="W98" i="51"/>
  <c r="X98" i="51" s="1"/>
  <c r="W110" i="51"/>
  <c r="X110" i="51" s="1"/>
  <c r="W30" i="51"/>
  <c r="X30" i="51" s="1"/>
  <c r="U52" i="51"/>
  <c r="W78" i="51"/>
  <c r="X78" i="51" s="1"/>
  <c r="W85" i="51"/>
  <c r="X85" i="51" s="1"/>
  <c r="U95" i="51"/>
  <c r="W97" i="51"/>
  <c r="X97" i="51" s="1"/>
  <c r="U107" i="51"/>
  <c r="W84" i="51"/>
  <c r="X84" i="51" s="1"/>
  <c r="U94" i="51"/>
  <c r="W96" i="51"/>
  <c r="X96" i="51" s="1"/>
  <c r="U106" i="51"/>
  <c r="W108" i="51"/>
  <c r="X108" i="51" s="1"/>
  <c r="U118" i="51"/>
  <c r="W120" i="51"/>
  <c r="X120" i="51" s="1"/>
  <c r="W118" i="51"/>
  <c r="X118" i="51" s="1"/>
  <c r="U42" i="51"/>
  <c r="W44" i="51"/>
  <c r="X44" i="51" s="1"/>
  <c r="U75" i="51"/>
  <c r="U82" i="51"/>
  <c r="U93" i="51"/>
  <c r="W95" i="51"/>
  <c r="X95" i="51" s="1"/>
  <c r="U105" i="51"/>
  <c r="W107" i="51"/>
  <c r="X107" i="51" s="1"/>
  <c r="U117" i="51"/>
  <c r="W119" i="51"/>
  <c r="X119" i="51" s="1"/>
  <c r="U64" i="51"/>
  <c r="W72" i="51"/>
  <c r="X72" i="51" s="1"/>
  <c r="U76" i="51"/>
  <c r="U92" i="51"/>
  <c r="W94" i="51"/>
  <c r="X94" i="51" s="1"/>
  <c r="U104" i="51"/>
  <c r="W106" i="51"/>
  <c r="X106" i="51" s="1"/>
  <c r="U116" i="51"/>
  <c r="U115" i="51"/>
  <c r="W42" i="51"/>
  <c r="X42" i="51" s="1"/>
  <c r="U79" i="51"/>
  <c r="U91" i="51"/>
  <c r="W93" i="51"/>
  <c r="X93" i="51" s="1"/>
  <c r="U103" i="51"/>
  <c r="W105" i="51"/>
  <c r="X105" i="51" s="1"/>
  <c r="W117" i="51"/>
  <c r="X117" i="51" s="1"/>
  <c r="U28" i="51"/>
  <c r="W56" i="51"/>
  <c r="X56" i="51" s="1"/>
  <c r="U90" i="51"/>
  <c r="W92" i="51"/>
  <c r="X92" i="51" s="1"/>
  <c r="U102" i="51"/>
  <c r="W104" i="51"/>
  <c r="X104" i="51" s="1"/>
  <c r="U114" i="51"/>
  <c r="W116" i="51"/>
  <c r="X116" i="51" s="1"/>
  <c r="U88" i="51"/>
  <c r="W90" i="51"/>
  <c r="X90" i="51" s="1"/>
  <c r="U100" i="51"/>
  <c r="W102" i="51"/>
  <c r="X102" i="51" s="1"/>
  <c r="U112" i="51"/>
  <c r="W114" i="51"/>
  <c r="X114" i="51" s="1"/>
  <c r="U40" i="51"/>
  <c r="W54" i="51"/>
  <c r="X54" i="51" s="1"/>
  <c r="W68" i="51"/>
  <c r="X68" i="51" s="1"/>
  <c r="W80" i="51"/>
  <c r="X80" i="51" s="1"/>
  <c r="W83" i="51"/>
  <c r="X83" i="51" s="1"/>
  <c r="U87" i="51"/>
  <c r="W89" i="51"/>
  <c r="X89" i="51" s="1"/>
  <c r="U99" i="51"/>
  <c r="W101" i="51"/>
  <c r="X101" i="51" s="1"/>
  <c r="U111" i="51"/>
  <c r="W113" i="51"/>
  <c r="X113" i="51" s="1"/>
  <c r="U86" i="51"/>
  <c r="W115" i="51"/>
  <c r="X115" i="51" s="1"/>
  <c r="W77" i="51"/>
  <c r="X77" i="51" s="1"/>
  <c r="W91" i="51"/>
  <c r="X91" i="51" s="1"/>
  <c r="U54" i="51"/>
  <c r="W100" i="51"/>
  <c r="X100" i="51" s="1"/>
  <c r="U113" i="51"/>
  <c r="U98" i="51"/>
  <c r="U120" i="51"/>
  <c r="U119" i="51"/>
  <c r="U89" i="51"/>
  <c r="W103" i="51"/>
  <c r="X103" i="51" s="1"/>
  <c r="W109" i="51"/>
  <c r="X109" i="51" s="1"/>
  <c r="U66" i="51"/>
  <c r="U81" i="51"/>
  <c r="U101" i="51"/>
  <c r="U110" i="51"/>
  <c r="W88" i="51"/>
  <c r="X88" i="51" s="1"/>
  <c r="W112" i="51"/>
  <c r="X112" i="51" s="1"/>
  <c r="AJ15" i="51"/>
  <c r="U10" i="51"/>
  <c r="U11" i="51"/>
  <c r="U12" i="51"/>
  <c r="U13" i="51"/>
  <c r="U14" i="51"/>
  <c r="U8" i="51"/>
  <c r="W9" i="51"/>
  <c r="U15" i="51"/>
  <c r="W10" i="51"/>
  <c r="X10" i="51" s="1"/>
  <c r="W11" i="51"/>
  <c r="X11" i="51" s="1"/>
  <c r="W12" i="51"/>
  <c r="W13" i="51"/>
  <c r="W14" i="51"/>
  <c r="U16" i="51"/>
  <c r="U17" i="51"/>
  <c r="U18" i="51"/>
  <c r="U19" i="51"/>
  <c r="U20" i="51"/>
  <c r="U21" i="51"/>
  <c r="U22" i="51"/>
  <c r="U23" i="51"/>
  <c r="U24" i="51"/>
  <c r="U7" i="51"/>
  <c r="W8" i="51"/>
  <c r="AD9" i="51"/>
  <c r="W15" i="51"/>
  <c r="U6" i="51"/>
  <c r="AE9" i="51"/>
  <c r="W16" i="51"/>
  <c r="W17" i="51"/>
  <c r="W18" i="51"/>
  <c r="X18" i="51" s="1"/>
  <c r="W19" i="51"/>
  <c r="W20" i="51"/>
  <c r="W21" i="51"/>
  <c r="W22" i="51"/>
  <c r="W23" i="51"/>
  <c r="W24" i="51"/>
  <c r="U5" i="51"/>
  <c r="W7" i="51"/>
  <c r="AE14" i="51"/>
  <c r="AN14" i="51" s="1"/>
  <c r="AD15" i="51"/>
  <c r="AE15" i="51"/>
  <c r="AN15" i="51" s="1"/>
  <c r="AL14" i="51"/>
  <c r="AJ6" i="51"/>
  <c r="AJ78" i="20"/>
  <c r="AE27" i="20"/>
  <c r="AM58" i="20"/>
  <c r="AM72" i="20"/>
  <c r="AD6" i="20"/>
  <c r="AN6" i="20" s="1"/>
  <c r="AD9" i="20"/>
  <c r="AM17" i="20"/>
  <c r="AM22" i="20"/>
  <c r="AM30" i="20"/>
  <c r="AD32" i="20"/>
  <c r="AE42" i="20"/>
  <c r="AN42" i="20" s="1"/>
  <c r="AM45" i="20"/>
  <c r="AE47" i="20"/>
  <c r="AD52" i="20"/>
  <c r="AE61" i="20"/>
  <c r="AN61" i="20" s="1"/>
  <c r="AM65" i="20"/>
  <c r="AE69" i="20"/>
  <c r="AN69" i="20" s="1"/>
  <c r="AE75" i="20"/>
  <c r="AE9" i="20"/>
  <c r="AH27" i="20"/>
  <c r="AI27" i="20" s="1"/>
  <c r="AL27" i="20" s="1"/>
  <c r="AJ63" i="20"/>
  <c r="AD74" i="20"/>
  <c r="AN74" i="20" s="1"/>
  <c r="AL61" i="20"/>
  <c r="AE74" i="20"/>
  <c r="AM27" i="20"/>
  <c r="AM32" i="20"/>
  <c r="AM47" i="20"/>
  <c r="AH75" i="20"/>
  <c r="AI75" i="20" s="1"/>
  <c r="AM9" i="20"/>
  <c r="AM21" i="20"/>
  <c r="AE23" i="20"/>
  <c r="AN23" i="20" s="1"/>
  <c r="AM24" i="20"/>
  <c r="AH26" i="20"/>
  <c r="AI26" i="20" s="1"/>
  <c r="AM29" i="20"/>
  <c r="AE31" i="20"/>
  <c r="AM42" i="20"/>
  <c r="AE46" i="20"/>
  <c r="AN46" i="20" s="1"/>
  <c r="AE51" i="20"/>
  <c r="AD56" i="20"/>
  <c r="AE59" i="20"/>
  <c r="AN59" i="20" s="1"/>
  <c r="AH60" i="20"/>
  <c r="AI60" i="20" s="1"/>
  <c r="AD66" i="20"/>
  <c r="AE67" i="20"/>
  <c r="AN67" i="20" s="1"/>
  <c r="AE73" i="20"/>
  <c r="AN73" i="20" s="1"/>
  <c r="AH74" i="20"/>
  <c r="AI74" i="20" s="1"/>
  <c r="AJ74" i="20" s="1"/>
  <c r="AH8" i="20"/>
  <c r="AI8" i="20" s="1"/>
  <c r="AL8" i="20" s="1"/>
  <c r="AH18" i="20"/>
  <c r="AI18" i="20" s="1"/>
  <c r="AL18" i="20" s="1"/>
  <c r="AM34" i="20"/>
  <c r="AH39" i="20"/>
  <c r="AI39" i="20" s="1"/>
  <c r="AM54" i="20"/>
  <c r="AD58" i="20"/>
  <c r="AN58" i="20" s="1"/>
  <c r="AD65" i="20"/>
  <c r="AE66" i="20"/>
  <c r="AH68" i="20"/>
  <c r="AI68" i="20" s="1"/>
  <c r="AL68" i="20" s="1"/>
  <c r="AD72" i="20"/>
  <c r="AJ73" i="20"/>
  <c r="AM11" i="20"/>
  <c r="AD13" i="20"/>
  <c r="AM16" i="20"/>
  <c r="AM26" i="20"/>
  <c r="AH31" i="20"/>
  <c r="AI31" i="20" s="1"/>
  <c r="AD36" i="20"/>
  <c r="AM44" i="20"/>
  <c r="AH46" i="20"/>
  <c r="AI46" i="20" s="1"/>
  <c r="AE58" i="20"/>
  <c r="AE65" i="20"/>
  <c r="AE72" i="20"/>
  <c r="AD80" i="20"/>
  <c r="AN80" i="20" s="1"/>
  <c r="AE38" i="20"/>
  <c r="AN38" i="20" s="1"/>
  <c r="AM39" i="20"/>
  <c r="AN39" i="20" s="1"/>
  <c r="AD48" i="20"/>
  <c r="AM56" i="20"/>
  <c r="AM31" i="20"/>
  <c r="AM41" i="20"/>
  <c r="AM46" i="20"/>
  <c r="AM51" i="20"/>
  <c r="AL60" i="20"/>
  <c r="AJ76" i="20"/>
  <c r="AJ61" i="20"/>
  <c r="AL75" i="20"/>
  <c r="AL74" i="20"/>
  <c r="AN27" i="20"/>
  <c r="AL77" i="20"/>
  <c r="AL78" i="20"/>
  <c r="AL66" i="20"/>
  <c r="AL64" i="20"/>
  <c r="AL63" i="20"/>
  <c r="AJ65" i="20"/>
  <c r="AJ66" i="20"/>
  <c r="AL47" i="20"/>
  <c r="AL62" i="20"/>
  <c r="W10" i="20"/>
  <c r="X10" i="20"/>
  <c r="AA10" i="20" s="1"/>
  <c r="AC10" i="20" s="1"/>
  <c r="W20" i="20"/>
  <c r="W17" i="20"/>
  <c r="W5" i="20"/>
  <c r="W11" i="20"/>
  <c r="W7" i="20"/>
  <c r="A14" i="20"/>
  <c r="K20" i="68" s="1"/>
  <c r="W9" i="20"/>
  <c r="W18" i="20"/>
  <c r="U8" i="20"/>
  <c r="W21" i="20"/>
  <c r="W27" i="20"/>
  <c r="W36" i="20"/>
  <c r="W12" i="20"/>
  <c r="W24" i="20"/>
  <c r="U7" i="20"/>
  <c r="W8" i="20"/>
  <c r="W23" i="20"/>
  <c r="U6" i="20"/>
  <c r="W32" i="20"/>
  <c r="W6" i="20"/>
  <c r="W19" i="20"/>
  <c r="W16" i="20"/>
  <c r="W31" i="20"/>
  <c r="W13" i="20"/>
  <c r="W25" i="20"/>
  <c r="U15" i="20"/>
  <c r="W28" i="20"/>
  <c r="AL59" i="20"/>
  <c r="AJ59" i="20"/>
  <c r="AL69" i="20"/>
  <c r="AJ68" i="20"/>
  <c r="AL67" i="20"/>
  <c r="AJ67" i="20"/>
  <c r="AJ71" i="20"/>
  <c r="AJ80" i="20"/>
  <c r="AL65" i="20"/>
  <c r="AL76" i="20"/>
  <c r="AJ69" i="20"/>
  <c r="AL73" i="20"/>
  <c r="AL79" i="20"/>
  <c r="AN7" i="20"/>
  <c r="AN63" i="20"/>
  <c r="AN75" i="20"/>
  <c r="AN77" i="20"/>
  <c r="AJ13" i="20"/>
  <c r="AL58" i="20"/>
  <c r="AL71" i="20"/>
  <c r="AL72" i="20"/>
  <c r="AJ75" i="20"/>
  <c r="AL70" i="20"/>
  <c r="AJ58" i="20"/>
  <c r="AN64" i="20"/>
  <c r="AJ70" i="20"/>
  <c r="AN76" i="20"/>
  <c r="AL80" i="20"/>
  <c r="AN35" i="20"/>
  <c r="AJ60" i="20"/>
  <c r="AJ72" i="20"/>
  <c r="AN79" i="20"/>
  <c r="AN19" i="20"/>
  <c r="AJ62" i="20"/>
  <c r="AN68" i="20"/>
  <c r="AJ64" i="20"/>
  <c r="AN71" i="20"/>
  <c r="AL43" i="20"/>
  <c r="AN60" i="20"/>
  <c r="AN5" i="20"/>
  <c r="AL31" i="20"/>
  <c r="AL57" i="20"/>
  <c r="AJ57" i="20"/>
  <c r="AL9" i="20"/>
  <c r="AJ9" i="20"/>
  <c r="AL15" i="20"/>
  <c r="AJ15" i="20"/>
  <c r="AJ28" i="20"/>
  <c r="AL28" i="20"/>
  <c r="AJ52" i="20"/>
  <c r="AL52" i="20"/>
  <c r="AL12" i="20"/>
  <c r="AJ12" i="20"/>
  <c r="AL21" i="20"/>
  <c r="AJ21" i="20"/>
  <c r="AL30" i="20"/>
  <c r="AJ30" i="20"/>
  <c r="AL39" i="20"/>
  <c r="AL49" i="20"/>
  <c r="AJ49" i="20"/>
  <c r="AL54" i="20"/>
  <c r="AJ54" i="20"/>
  <c r="AL33" i="20"/>
  <c r="AJ33" i="20"/>
  <c r="AJ44" i="20"/>
  <c r="AL44" i="20"/>
  <c r="AL11" i="20"/>
  <c r="AJ11" i="20"/>
  <c r="AJ24" i="20"/>
  <c r="AL24" i="20"/>
  <c r="AJ36" i="20"/>
  <c r="AL36" i="20"/>
  <c r="AL41" i="20"/>
  <c r="AJ41" i="20"/>
  <c r="AL46" i="20"/>
  <c r="AJ46" i="20"/>
  <c r="AL7" i="20"/>
  <c r="AJ7" i="20"/>
  <c r="AL17" i="20"/>
  <c r="AJ17" i="20"/>
  <c r="AL38" i="20"/>
  <c r="AJ38" i="20"/>
  <c r="AL26" i="20"/>
  <c r="AJ26" i="20"/>
  <c r="AL51" i="20"/>
  <c r="AJ56" i="20"/>
  <c r="AL56" i="20"/>
  <c r="AJ20" i="20"/>
  <c r="AL20" i="20"/>
  <c r="AL23" i="20"/>
  <c r="AL29" i="20"/>
  <c r="AJ29" i="20"/>
  <c r="AL35" i="20"/>
  <c r="AL53" i="20"/>
  <c r="AJ53" i="20"/>
  <c r="AL6" i="20"/>
  <c r="AJ6" i="20"/>
  <c r="AJ48" i="20"/>
  <c r="AL48" i="20"/>
  <c r="AN8" i="20"/>
  <c r="AL10" i="20"/>
  <c r="AJ10" i="20"/>
  <c r="AL22" i="20"/>
  <c r="AJ22" i="20"/>
  <c r="AJ32" i="20"/>
  <c r="AL32" i="20"/>
  <c r="AL45" i="20"/>
  <c r="AJ45" i="20"/>
  <c r="AL50" i="20"/>
  <c r="AJ50" i="20"/>
  <c r="AJ5" i="20"/>
  <c r="AL5" i="20"/>
  <c r="AJ16" i="20"/>
  <c r="AL16" i="20"/>
  <c r="AL19" i="20"/>
  <c r="AL34" i="20"/>
  <c r="AJ34" i="20"/>
  <c r="AL37" i="20"/>
  <c r="AJ37" i="20"/>
  <c r="AJ40" i="20"/>
  <c r="AL40" i="20"/>
  <c r="AL13" i="20"/>
  <c r="AL25" i="20"/>
  <c r="AJ25" i="20"/>
  <c r="AL42" i="20"/>
  <c r="AJ42" i="20"/>
  <c r="AL55" i="20"/>
  <c r="U16" i="20"/>
  <c r="U20" i="20"/>
  <c r="U24" i="20"/>
  <c r="U28" i="20"/>
  <c r="U32" i="20"/>
  <c r="U36" i="20"/>
  <c r="U40" i="20"/>
  <c r="U44" i="20"/>
  <c r="U48" i="20"/>
  <c r="U52" i="20"/>
  <c r="U56" i="20"/>
  <c r="U60" i="20"/>
  <c r="U64" i="20"/>
  <c r="U68" i="20"/>
  <c r="U72" i="20"/>
  <c r="U76" i="20"/>
  <c r="U80" i="20"/>
  <c r="U5" i="20"/>
  <c r="U13" i="20"/>
  <c r="AH14" i="20"/>
  <c r="AI14" i="20" s="1"/>
  <c r="AL14" i="20" s="1"/>
  <c r="AD43" i="20"/>
  <c r="AN43" i="20" s="1"/>
  <c r="AD47" i="20"/>
  <c r="AD51" i="20"/>
  <c r="AD55" i="20"/>
  <c r="AN55" i="20" s="1"/>
  <c r="W40" i="20"/>
  <c r="X40" i="20" s="1"/>
  <c r="W44" i="20"/>
  <c r="W48" i="20"/>
  <c r="W52" i="20"/>
  <c r="W56" i="20"/>
  <c r="W60" i="20"/>
  <c r="W64" i="20"/>
  <c r="W68" i="20"/>
  <c r="W72" i="20"/>
  <c r="W76" i="20"/>
  <c r="W80" i="20"/>
  <c r="U10" i="20"/>
  <c r="AE12" i="20"/>
  <c r="AN12" i="20" s="1"/>
  <c r="U17" i="20"/>
  <c r="U21" i="20"/>
  <c r="U25" i="20"/>
  <c r="U29" i="20"/>
  <c r="U33" i="20"/>
  <c r="U37" i="20"/>
  <c r="U41" i="20"/>
  <c r="U45" i="20"/>
  <c r="U49" i="20"/>
  <c r="U53" i="20"/>
  <c r="U57" i="20"/>
  <c r="U61" i="20"/>
  <c r="U65" i="20"/>
  <c r="U69" i="20"/>
  <c r="U73" i="20"/>
  <c r="U77" i="20"/>
  <c r="U14" i="20"/>
  <c r="AE16" i="20"/>
  <c r="AE20" i="20"/>
  <c r="AN20" i="20" s="1"/>
  <c r="AE24" i="20"/>
  <c r="AE28" i="20"/>
  <c r="AN28" i="20" s="1"/>
  <c r="W29" i="20"/>
  <c r="AE32" i="20"/>
  <c r="W33" i="20"/>
  <c r="AE36" i="20"/>
  <c r="W37" i="20"/>
  <c r="AE40" i="20"/>
  <c r="AN40" i="20" s="1"/>
  <c r="W41" i="20"/>
  <c r="AE44" i="20"/>
  <c r="AN44" i="20" s="1"/>
  <c r="W45" i="20"/>
  <c r="AE48" i="20"/>
  <c r="W49" i="20"/>
  <c r="AE52" i="20"/>
  <c r="AN52" i="20" s="1"/>
  <c r="W53" i="20"/>
  <c r="AE56" i="20"/>
  <c r="W57" i="20"/>
  <c r="W61" i="20"/>
  <c r="W65" i="20"/>
  <c r="W69" i="20"/>
  <c r="W73" i="20"/>
  <c r="W77" i="20"/>
  <c r="U11" i="20"/>
  <c r="AE13" i="20"/>
  <c r="U18" i="20"/>
  <c r="U22" i="20"/>
  <c r="U26" i="20"/>
  <c r="U30" i="20"/>
  <c r="U34" i="20"/>
  <c r="U38" i="20"/>
  <c r="U42" i="20"/>
  <c r="U46" i="20"/>
  <c r="U50" i="20"/>
  <c r="U54" i="20"/>
  <c r="U58" i="20"/>
  <c r="U62" i="20"/>
  <c r="U66" i="20"/>
  <c r="U70" i="20"/>
  <c r="U74" i="20"/>
  <c r="U78" i="20"/>
  <c r="AD10" i="20"/>
  <c r="W14" i="20"/>
  <c r="AD17" i="20"/>
  <c r="AJ19" i="20"/>
  <c r="AD21" i="20"/>
  <c r="AJ23" i="20"/>
  <c r="AD25" i="20"/>
  <c r="AJ27" i="20"/>
  <c r="AD29" i="20"/>
  <c r="AJ31" i="20"/>
  <c r="AD33" i="20"/>
  <c r="AJ35" i="20"/>
  <c r="AD37" i="20"/>
  <c r="AJ39" i="20"/>
  <c r="AD41" i="20"/>
  <c r="AJ43" i="20"/>
  <c r="AD45" i="20"/>
  <c r="AJ47" i="20"/>
  <c r="AD49" i="20"/>
  <c r="AJ51" i="20"/>
  <c r="AD53" i="20"/>
  <c r="AJ55" i="20"/>
  <c r="AD57" i="20"/>
  <c r="AE10" i="20"/>
  <c r="AE17" i="20"/>
  <c r="AE21" i="20"/>
  <c r="W22" i="20"/>
  <c r="AE25" i="20"/>
  <c r="W26" i="20"/>
  <c r="AE29" i="20"/>
  <c r="W30" i="20"/>
  <c r="AE33" i="20"/>
  <c r="W34" i="20"/>
  <c r="AE37" i="20"/>
  <c r="W38" i="20"/>
  <c r="AE41" i="20"/>
  <c r="W42" i="20"/>
  <c r="AE45" i="20"/>
  <c r="W46" i="20"/>
  <c r="AE49" i="20"/>
  <c r="W50" i="20"/>
  <c r="AE53" i="20"/>
  <c r="W54" i="20"/>
  <c r="AE57" i="20"/>
  <c r="W58" i="20"/>
  <c r="W62" i="20"/>
  <c r="W66" i="20"/>
  <c r="W70" i="20"/>
  <c r="X70" i="20" s="1"/>
  <c r="W74" i="20"/>
  <c r="W78" i="20"/>
  <c r="AD14" i="20"/>
  <c r="AN14" i="20" s="1"/>
  <c r="U19" i="20"/>
  <c r="U23" i="20"/>
  <c r="U27" i="20"/>
  <c r="U31" i="20"/>
  <c r="U35" i="20"/>
  <c r="U39" i="20"/>
  <c r="U43" i="20"/>
  <c r="U47" i="20"/>
  <c r="U51" i="20"/>
  <c r="U55" i="20"/>
  <c r="U59" i="20"/>
  <c r="U63" i="20"/>
  <c r="U67" i="20"/>
  <c r="U71" i="20"/>
  <c r="U75" i="20"/>
  <c r="U79" i="20"/>
  <c r="AD11" i="20"/>
  <c r="AN11" i="20" s="1"/>
  <c r="U12" i="20"/>
  <c r="W15" i="20"/>
  <c r="AD18" i="20"/>
  <c r="W35" i="20"/>
  <c r="X35" i="20" s="1"/>
  <c r="W39" i="20"/>
  <c r="W43" i="20"/>
  <c r="W47" i="20"/>
  <c r="W51" i="20"/>
  <c r="W55" i="20"/>
  <c r="W59" i="20"/>
  <c r="W63" i="20"/>
  <c r="W67" i="20"/>
  <c r="W71" i="20"/>
  <c r="W75" i="20"/>
  <c r="U5" i="21"/>
  <c r="W7" i="21"/>
  <c r="U6" i="21"/>
  <c r="W9" i="21"/>
  <c r="U15" i="21"/>
  <c r="W5" i="21"/>
  <c r="W21" i="21"/>
  <c r="AN5" i="21"/>
  <c r="U23" i="21"/>
  <c r="U11" i="21"/>
  <c r="AL5" i="21"/>
  <c r="W11" i="21"/>
  <c r="W17" i="21"/>
  <c r="U12" i="21"/>
  <c r="U7" i="21"/>
  <c r="U19" i="21"/>
  <c r="AL9" i="21"/>
  <c r="AL6" i="21"/>
  <c r="AJ6" i="21"/>
  <c r="AJ8" i="21"/>
  <c r="AL8" i="21"/>
  <c r="U8" i="21"/>
  <c r="AJ9" i="21"/>
  <c r="W18" i="21"/>
  <c r="W22" i="21"/>
  <c r="AJ5" i="21"/>
  <c r="AD7" i="21"/>
  <c r="AN7" i="21" s="1"/>
  <c r="W8" i="21"/>
  <c r="U9" i="21"/>
  <c r="AH10" i="21"/>
  <c r="AI10" i="21" s="1"/>
  <c r="AL10" i="21" s="1"/>
  <c r="W12" i="21"/>
  <c r="U16" i="21"/>
  <c r="W19" i="21"/>
  <c r="W23" i="21"/>
  <c r="AD8" i="21"/>
  <c r="AN8" i="21" s="1"/>
  <c r="AJ10" i="21"/>
  <c r="U13" i="21"/>
  <c r="U20" i="21"/>
  <c r="AH7" i="21"/>
  <c r="AI7" i="21" s="1"/>
  <c r="AL7" i="21" s="1"/>
  <c r="W16" i="21"/>
  <c r="U24" i="21"/>
  <c r="AD9" i="21"/>
  <c r="U10" i="21"/>
  <c r="W13" i="21"/>
  <c r="W20" i="21"/>
  <c r="AE9" i="21"/>
  <c r="U17" i="21"/>
  <c r="U21" i="21"/>
  <c r="W24" i="21"/>
  <c r="W10" i="21"/>
  <c r="U14" i="21"/>
  <c r="W14" i="21"/>
  <c r="U18" i="21"/>
  <c r="AN5" i="52"/>
  <c r="T21" i="67"/>
  <c r="M20" i="2" s="1"/>
  <c r="S21" i="67"/>
  <c r="U9" i="52"/>
  <c r="U10" i="52"/>
  <c r="U8" i="52"/>
  <c r="U11" i="52"/>
  <c r="U7" i="52"/>
  <c r="W9" i="52"/>
  <c r="W10" i="52"/>
  <c r="U12" i="52"/>
  <c r="U13" i="52"/>
  <c r="U5" i="52"/>
  <c r="U6" i="52"/>
  <c r="W8" i="52"/>
  <c r="W11" i="52"/>
  <c r="W7" i="52"/>
  <c r="W12" i="52"/>
  <c r="W13" i="52"/>
  <c r="U14" i="52"/>
  <c r="U15" i="52"/>
  <c r="W5" i="52"/>
  <c r="W6" i="52"/>
  <c r="AN8" i="52"/>
  <c r="U19" i="52"/>
  <c r="U21" i="52"/>
  <c r="U22" i="52"/>
  <c r="U23" i="52"/>
  <c r="U24" i="52"/>
  <c r="W14" i="52"/>
  <c r="W15" i="52"/>
  <c r="U17" i="52"/>
  <c r="U18" i="52"/>
  <c r="U20" i="52"/>
  <c r="U16" i="52"/>
  <c r="W19" i="52"/>
  <c r="W21" i="52"/>
  <c r="W22" i="52"/>
  <c r="X22" i="52" s="1"/>
  <c r="W23" i="52"/>
  <c r="W24" i="52"/>
  <c r="W17" i="52"/>
  <c r="W18" i="52"/>
  <c r="W20" i="52"/>
  <c r="AM9" i="50"/>
  <c r="W6" i="50"/>
  <c r="W5" i="50"/>
  <c r="AH10" i="50"/>
  <c r="AI10" i="50" s="1"/>
  <c r="AJ10" i="50" s="1"/>
  <c r="AH11" i="50"/>
  <c r="AI11" i="50" s="1"/>
  <c r="U6" i="19"/>
  <c r="AH13" i="19"/>
  <c r="AI13" i="19" s="1"/>
  <c r="AL13" i="19" s="1"/>
  <c r="W9" i="19"/>
  <c r="AH14" i="19"/>
  <c r="AI14" i="19" s="1"/>
  <c r="AL14" i="19" s="1"/>
  <c r="W18" i="19"/>
  <c r="W11" i="19"/>
  <c r="W22" i="19"/>
  <c r="X22" i="19" s="1"/>
  <c r="AD13" i="19"/>
  <c r="AN13" i="19" s="1"/>
  <c r="U15" i="19"/>
  <c r="AL10" i="19"/>
  <c r="AJ10" i="19"/>
  <c r="AL6" i="19"/>
  <c r="AJ6" i="19"/>
  <c r="AL11" i="19"/>
  <c r="AJ11" i="19"/>
  <c r="AL5" i="19"/>
  <c r="AJ5" i="19"/>
  <c r="AH8" i="19"/>
  <c r="AI8" i="19" s="1"/>
  <c r="AL8" i="19" s="1"/>
  <c r="AD5" i="19"/>
  <c r="AN5" i="19" s="1"/>
  <c r="AL7" i="19"/>
  <c r="W10" i="19"/>
  <c r="U14" i="19"/>
  <c r="W17" i="19"/>
  <c r="W21" i="19"/>
  <c r="W6" i="19"/>
  <c r="U7" i="19"/>
  <c r="U11" i="19"/>
  <c r="AH12" i="19"/>
  <c r="AI12" i="19" s="1"/>
  <c r="AL12" i="19" s="1"/>
  <c r="U18" i="19"/>
  <c r="U22" i="19"/>
  <c r="AH9" i="19"/>
  <c r="AI9" i="19" s="1"/>
  <c r="AL9" i="19" s="1"/>
  <c r="AD10" i="19"/>
  <c r="AN10" i="19" s="1"/>
  <c r="W14" i="19"/>
  <c r="U8" i="19"/>
  <c r="U19" i="19"/>
  <c r="U23" i="19"/>
  <c r="AD7" i="19"/>
  <c r="AN7" i="19" s="1"/>
  <c r="AD11" i="19"/>
  <c r="U12" i="19"/>
  <c r="W15" i="19"/>
  <c r="W8" i="19"/>
  <c r="X8" i="19" s="1"/>
  <c r="U9" i="19"/>
  <c r="AE11" i="19"/>
  <c r="W19" i="19"/>
  <c r="W23" i="19"/>
  <c r="W12" i="19"/>
  <c r="U16" i="19"/>
  <c r="U20" i="19"/>
  <c r="U24" i="19"/>
  <c r="U5" i="19"/>
  <c r="U13" i="19"/>
  <c r="AD12" i="19"/>
  <c r="W16" i="19"/>
  <c r="X16" i="19" s="1"/>
  <c r="W20" i="19"/>
  <c r="X20" i="19" s="1"/>
  <c r="W24" i="19"/>
  <c r="W5" i="19"/>
  <c r="U10" i="19"/>
  <c r="W13" i="19"/>
  <c r="U17" i="19"/>
  <c r="A14" i="50"/>
  <c r="K19" i="67" s="1"/>
  <c r="U10" i="50"/>
  <c r="W7" i="50"/>
  <c r="W9" i="50"/>
  <c r="AL9" i="50"/>
  <c r="AJ7" i="50"/>
  <c r="AL7" i="50"/>
  <c r="AJ9" i="50"/>
  <c r="S19" i="67"/>
  <c r="AE12" i="50"/>
  <c r="AN12" i="50" s="1"/>
  <c r="U7" i="50"/>
  <c r="U5" i="50"/>
  <c r="U6" i="50"/>
  <c r="U9" i="50"/>
  <c r="U8" i="50"/>
  <c r="AH12" i="50"/>
  <c r="AI12" i="50" s="1"/>
  <c r="AL12" i="50" s="1"/>
  <c r="AD7" i="50"/>
  <c r="AN7" i="50" s="1"/>
  <c r="W8" i="50"/>
  <c r="AD5" i="50"/>
  <c r="AD6" i="50"/>
  <c r="AN6" i="50" s="1"/>
  <c r="AD9" i="50"/>
  <c r="W10" i="50"/>
  <c r="U11" i="50"/>
  <c r="U22" i="50"/>
  <c r="U23" i="50"/>
  <c r="U24" i="50"/>
  <c r="AD8" i="50"/>
  <c r="AN8" i="50" s="1"/>
  <c r="AE9" i="50"/>
  <c r="U12" i="50"/>
  <c r="U18" i="50"/>
  <c r="U19" i="50"/>
  <c r="U20" i="50"/>
  <c r="U21" i="50"/>
  <c r="AH6" i="50"/>
  <c r="AI6" i="50" s="1"/>
  <c r="AD10" i="50"/>
  <c r="AN10" i="50" s="1"/>
  <c r="W11" i="50"/>
  <c r="U13" i="50"/>
  <c r="U14" i="50"/>
  <c r="U15" i="50"/>
  <c r="U16" i="50"/>
  <c r="U17" i="50"/>
  <c r="W22" i="50"/>
  <c r="X22" i="50" s="1"/>
  <c r="W23" i="50"/>
  <c r="W24" i="50"/>
  <c r="AH5" i="50"/>
  <c r="AI5" i="50" s="1"/>
  <c r="AL5" i="50" s="1"/>
  <c r="W12" i="50"/>
  <c r="W18" i="50"/>
  <c r="W19" i="50"/>
  <c r="W20" i="50"/>
  <c r="W21" i="50"/>
  <c r="AD11" i="50"/>
  <c r="W13" i="50"/>
  <c r="X13" i="50" s="1"/>
  <c r="AA13" i="50" s="1"/>
  <c r="AC13" i="50" s="1"/>
  <c r="W14" i="50"/>
  <c r="X14" i="50" s="1"/>
  <c r="AA14" i="50" s="1"/>
  <c r="AC14" i="50" s="1"/>
  <c r="W15" i="50"/>
  <c r="W16" i="50"/>
  <c r="A14" i="66"/>
  <c r="K6" i="67" s="1"/>
  <c r="AL50" i="66"/>
  <c r="S6" i="67"/>
  <c r="AJ8" i="66"/>
  <c r="AD6" i="66"/>
  <c r="AD9" i="66"/>
  <c r="AN9" i="66" s="1"/>
  <c r="AE12" i="66"/>
  <c r="AD28" i="66"/>
  <c r="AE38" i="66"/>
  <c r="AD44" i="66"/>
  <c r="AE14" i="66"/>
  <c r="AD17" i="66"/>
  <c r="AE28" i="66"/>
  <c r="AD43" i="66"/>
  <c r="AE44" i="66"/>
  <c r="AE17" i="66"/>
  <c r="AD25" i="66"/>
  <c r="AD31" i="66"/>
  <c r="AH38" i="66"/>
  <c r="AI38" i="66" s="1"/>
  <c r="AE43" i="66"/>
  <c r="AD49" i="66"/>
  <c r="AL28" i="66"/>
  <c r="AD42" i="66"/>
  <c r="AD48" i="66"/>
  <c r="AE49" i="66"/>
  <c r="AD11" i="66"/>
  <c r="AE16" i="66"/>
  <c r="AN16" i="66" s="1"/>
  <c r="AE42" i="66"/>
  <c r="AE48" i="66"/>
  <c r="AE35" i="66"/>
  <c r="AD47" i="66"/>
  <c r="AN47" i="66" s="1"/>
  <c r="AL48" i="66"/>
  <c r="AD30" i="66"/>
  <c r="AD52" i="66"/>
  <c r="AN52" i="66" s="1"/>
  <c r="AD7" i="66"/>
  <c r="AN7" i="66" s="1"/>
  <c r="AD10" i="66"/>
  <c r="AN10" i="66" s="1"/>
  <c r="AD15" i="66"/>
  <c r="W13" i="66"/>
  <c r="AN24" i="66"/>
  <c r="AN34" i="66"/>
  <c r="U6" i="66"/>
  <c r="U5" i="66"/>
  <c r="U17" i="66"/>
  <c r="W6" i="66"/>
  <c r="U10" i="66"/>
  <c r="U16" i="66"/>
  <c r="W5" i="66"/>
  <c r="W9" i="66"/>
  <c r="U15" i="66"/>
  <c r="U8" i="66"/>
  <c r="U7" i="66"/>
  <c r="W12" i="66"/>
  <c r="W8" i="66"/>
  <c r="W7" i="66"/>
  <c r="W11" i="66"/>
  <c r="AL43" i="66"/>
  <c r="AN46" i="66"/>
  <c r="AM53" i="65"/>
  <c r="AM51" i="65"/>
  <c r="AM40" i="65"/>
  <c r="AJ210" i="65"/>
  <c r="AL210" i="65"/>
  <c r="AL188" i="65"/>
  <c r="AL212" i="65"/>
  <c r="AJ199" i="65"/>
  <c r="AL199" i="65"/>
  <c r="AJ221" i="65"/>
  <c r="AL221" i="65"/>
  <c r="AM60" i="65"/>
  <c r="AM62" i="65"/>
  <c r="AH105" i="65"/>
  <c r="AI105" i="65" s="1"/>
  <c r="AL105" i="65" s="1"/>
  <c r="AE116" i="65"/>
  <c r="AD119" i="65"/>
  <c r="AE136" i="65"/>
  <c r="AN136" i="65" s="1"/>
  <c r="AH160" i="65"/>
  <c r="AI160" i="65" s="1"/>
  <c r="AD187" i="65"/>
  <c r="AE191" i="65"/>
  <c r="AH192" i="65"/>
  <c r="AI192" i="65" s="1"/>
  <c r="AL192" i="65" s="1"/>
  <c r="AH201" i="65"/>
  <c r="AI201" i="65" s="1"/>
  <c r="AL201" i="65" s="1"/>
  <c r="AN223" i="65"/>
  <c r="AN179" i="65"/>
  <c r="AN199" i="65"/>
  <c r="AH224" i="65"/>
  <c r="AI224" i="65" s="1"/>
  <c r="AJ224" i="65" s="1"/>
  <c r="AE229" i="65"/>
  <c r="U30" i="65"/>
  <c r="AH98" i="65"/>
  <c r="AI98" i="65" s="1"/>
  <c r="AJ98" i="65" s="1"/>
  <c r="AE104" i="65"/>
  <c r="AN104" i="65" s="1"/>
  <c r="AD107" i="65"/>
  <c r="AD115" i="65"/>
  <c r="AN115" i="65" s="1"/>
  <c r="AE130" i="65"/>
  <c r="AD139" i="65"/>
  <c r="AN139" i="65" s="1"/>
  <c r="AN160" i="65"/>
  <c r="AE162" i="65"/>
  <c r="AL164" i="65"/>
  <c r="AD167" i="65"/>
  <c r="AN167" i="65" s="1"/>
  <c r="AN178" i="65"/>
  <c r="AE190" i="65"/>
  <c r="AD197" i="65"/>
  <c r="AD213" i="65"/>
  <c r="AD231" i="65"/>
  <c r="AL92" i="65"/>
  <c r="AJ144" i="65"/>
  <c r="AN169" i="65"/>
  <c r="AD170" i="65"/>
  <c r="AD194" i="65"/>
  <c r="AE213" i="65"/>
  <c r="AE231" i="65"/>
  <c r="AJ99" i="65"/>
  <c r="AE103" i="65"/>
  <c r="AN103" i="65" s="1"/>
  <c r="AH123" i="65"/>
  <c r="AI123" i="65" s="1"/>
  <c r="AJ123" i="65" s="1"/>
  <c r="AH167" i="65"/>
  <c r="AI167" i="65" s="1"/>
  <c r="AH190" i="65"/>
  <c r="AI190" i="65" s="1"/>
  <c r="AJ190" i="65" s="1"/>
  <c r="AJ214" i="65"/>
  <c r="AM61" i="65"/>
  <c r="AM74" i="65"/>
  <c r="AD94" i="65"/>
  <c r="AE106" i="65"/>
  <c r="AJ122" i="65"/>
  <c r="AD125" i="65"/>
  <c r="AN125" i="65" s="1"/>
  <c r="AD129" i="65"/>
  <c r="AH132" i="65"/>
  <c r="AI132" i="65" s="1"/>
  <c r="AD141" i="65"/>
  <c r="AN148" i="65"/>
  <c r="AE153" i="65"/>
  <c r="AD161" i="65"/>
  <c r="AN193" i="65"/>
  <c r="AN202" i="65"/>
  <c r="AN221" i="65"/>
  <c r="AD41" i="65"/>
  <c r="AE94" i="65"/>
  <c r="AD102" i="65"/>
  <c r="AN102" i="65" s="1"/>
  <c r="AH111" i="65"/>
  <c r="AI111" i="65" s="1"/>
  <c r="AE125" i="65"/>
  <c r="AD150" i="65"/>
  <c r="AH158" i="65"/>
  <c r="AI158" i="65" s="1"/>
  <c r="AL158" i="65" s="1"/>
  <c r="AH179" i="65"/>
  <c r="AI179" i="65" s="1"/>
  <c r="AD188" i="65"/>
  <c r="AD196" i="65"/>
  <c r="AD208" i="65"/>
  <c r="AJ212" i="65"/>
  <c r="AD225" i="65"/>
  <c r="AM70" i="65"/>
  <c r="AE102" i="65"/>
  <c r="AJ110" i="65"/>
  <c r="AD113" i="65"/>
  <c r="AN113" i="65" s="1"/>
  <c r="AD117" i="65"/>
  <c r="AN117" i="65" s="1"/>
  <c r="AH129" i="65"/>
  <c r="AI129" i="65" s="1"/>
  <c r="AD137" i="65"/>
  <c r="AH161" i="65"/>
  <c r="AI161" i="65" s="1"/>
  <c r="AL161" i="65" s="1"/>
  <c r="AE175" i="65"/>
  <c r="AH178" i="65"/>
  <c r="AI178" i="65" s="1"/>
  <c r="AJ178" i="65" s="1"/>
  <c r="AD182" i="65"/>
  <c r="AE188" i="65"/>
  <c r="AE218" i="65"/>
  <c r="AL223" i="65"/>
  <c r="AM39" i="65"/>
  <c r="AM68" i="65"/>
  <c r="AE137" i="65"/>
  <c r="AD143" i="65"/>
  <c r="AN143" i="65" s="1"/>
  <c r="AH150" i="65"/>
  <c r="AI150" i="65" s="1"/>
  <c r="AL150" i="65" s="1"/>
  <c r="AD172" i="65"/>
  <c r="AN172" i="65" s="1"/>
  <c r="AE182" i="65"/>
  <c r="AD192" i="65"/>
  <c r="AN192" i="65" s="1"/>
  <c r="AE201" i="65"/>
  <c r="AN201" i="65" s="1"/>
  <c r="AM37" i="65"/>
  <c r="AM66" i="65"/>
  <c r="AN101" i="65"/>
  <c r="AL102" i="65"/>
  <c r="AL122" i="65"/>
  <c r="AJ133" i="65"/>
  <c r="AN190" i="65"/>
  <c r="AM14" i="65"/>
  <c r="AD9" i="65"/>
  <c r="U6" i="65"/>
  <c r="AM29" i="65"/>
  <c r="AM11" i="65"/>
  <c r="AD6" i="65"/>
  <c r="AN6" i="65" s="1"/>
  <c r="AD28" i="65"/>
  <c r="AM47" i="65"/>
  <c r="AM13" i="65"/>
  <c r="AM21" i="65"/>
  <c r="AD30" i="65"/>
  <c r="AM56" i="65"/>
  <c r="AE75" i="65"/>
  <c r="AM28" i="65"/>
  <c r="AM65" i="65"/>
  <c r="AM67" i="65"/>
  <c r="AM69" i="65"/>
  <c r="AM71" i="65"/>
  <c r="AM73" i="65"/>
  <c r="AH75" i="65"/>
  <c r="AI75" i="65" s="1"/>
  <c r="AE80" i="65"/>
  <c r="AD22" i="65"/>
  <c r="AH10" i="65"/>
  <c r="AI10" i="65" s="1"/>
  <c r="AJ10" i="65" s="1"/>
  <c r="AE17" i="65"/>
  <c r="AM22" i="65"/>
  <c r="AM24" i="65"/>
  <c r="AM26" i="65"/>
  <c r="AM41" i="65"/>
  <c r="AE46" i="65"/>
  <c r="AM46" i="65"/>
  <c r="AE48" i="65"/>
  <c r="AM48" i="65"/>
  <c r="AE64" i="65"/>
  <c r="AL96" i="65"/>
  <c r="AJ96" i="65"/>
  <c r="AL101" i="65"/>
  <c r="AJ101" i="65"/>
  <c r="AL110" i="65"/>
  <c r="AL128" i="65"/>
  <c r="AL140" i="65"/>
  <c r="AL152" i="65"/>
  <c r="AJ152" i="65"/>
  <c r="AL119" i="65"/>
  <c r="AJ119" i="65"/>
  <c r="AL136" i="65"/>
  <c r="AJ136" i="65"/>
  <c r="AL149" i="65"/>
  <c r="AL181" i="65"/>
  <c r="AJ181" i="65"/>
  <c r="AJ186" i="65"/>
  <c r="AL186" i="65"/>
  <c r="AJ187" i="65"/>
  <c r="AL187" i="65"/>
  <c r="AL191" i="65"/>
  <c r="AJ191" i="65"/>
  <c r="AL195" i="65"/>
  <c r="AJ207" i="65"/>
  <c r="AL207" i="65"/>
  <c r="AL227" i="65"/>
  <c r="AM10" i="65"/>
  <c r="AD12" i="65"/>
  <c r="AN12" i="65" s="1"/>
  <c r="AD21" i="65"/>
  <c r="AM30" i="65"/>
  <c r="AM32" i="65"/>
  <c r="AH36" i="65"/>
  <c r="AI36" i="65" s="1"/>
  <c r="AL36" i="65" s="1"/>
  <c r="AD38" i="65"/>
  <c r="AM58" i="65"/>
  <c r="AJ121" i="65"/>
  <c r="AL121" i="65"/>
  <c r="AL127" i="65"/>
  <c r="AJ127" i="65"/>
  <c r="AL133" i="65"/>
  <c r="AJ154" i="65"/>
  <c r="AL154" i="65"/>
  <c r="AJ165" i="65"/>
  <c r="AL165" i="65"/>
  <c r="AL174" i="65"/>
  <c r="AJ174" i="65"/>
  <c r="AL217" i="65"/>
  <c r="AJ217" i="65"/>
  <c r="AJ229" i="65"/>
  <c r="AL229" i="65"/>
  <c r="AM34" i="65"/>
  <c r="AD59" i="65"/>
  <c r="AE59" i="65"/>
  <c r="AM64" i="65"/>
  <c r="AL100" i="65"/>
  <c r="AJ100" i="65"/>
  <c r="AL107" i="65"/>
  <c r="AJ107" i="65"/>
  <c r="AL139" i="65"/>
  <c r="AJ139" i="65"/>
  <c r="AL145" i="65"/>
  <c r="AJ145" i="65"/>
  <c r="AL159" i="65"/>
  <c r="AJ159" i="65"/>
  <c r="AL171" i="65"/>
  <c r="AL180" i="65"/>
  <c r="AJ180" i="65"/>
  <c r="AL184" i="65"/>
  <c r="AL214" i="65"/>
  <c r="AJ223" i="65"/>
  <c r="AL226" i="65"/>
  <c r="AJ226" i="65"/>
  <c r="AH57" i="65"/>
  <c r="AI57" i="65" s="1"/>
  <c r="AM57" i="65"/>
  <c r="AL104" i="65"/>
  <c r="AJ109" i="65"/>
  <c r="AL109" i="65"/>
  <c r="AL115" i="65"/>
  <c r="AJ115" i="65"/>
  <c r="AL123" i="65"/>
  <c r="AL130" i="65"/>
  <c r="AL148" i="65"/>
  <c r="AL156" i="65"/>
  <c r="AJ156" i="65"/>
  <c r="AL162" i="65"/>
  <c r="AL194" i="65"/>
  <c r="AJ194" i="65"/>
  <c r="AL213" i="65"/>
  <c r="AJ213" i="65"/>
  <c r="AM38" i="65"/>
  <c r="AH49" i="65"/>
  <c r="AI49" i="65" s="1"/>
  <c r="AJ49" i="65" s="1"/>
  <c r="AM49" i="65"/>
  <c r="AE49" i="65"/>
  <c r="AD49" i="65"/>
  <c r="AN49" i="65" s="1"/>
  <c r="AL91" i="65"/>
  <c r="AJ91" i="65"/>
  <c r="AJ132" i="65"/>
  <c r="AL132" i="65"/>
  <c r="AL167" i="65"/>
  <c r="AJ167" i="65"/>
  <c r="AL170" i="65"/>
  <c r="AJ170" i="65"/>
  <c r="AJ175" i="65"/>
  <c r="AL175" i="65"/>
  <c r="AJ176" i="65"/>
  <c r="AL176" i="65"/>
  <c r="AL190" i="65"/>
  <c r="AJ218" i="65"/>
  <c r="AL218" i="65"/>
  <c r="AJ219" i="65"/>
  <c r="AL219" i="65"/>
  <c r="AL231" i="65"/>
  <c r="AE11" i="65"/>
  <c r="AM23" i="65"/>
  <c r="AM25" i="65"/>
  <c r="AM27" i="65"/>
  <c r="AM42" i="65"/>
  <c r="AM44" i="65"/>
  <c r="AJ97" i="65"/>
  <c r="AL97" i="65"/>
  <c r="AL103" i="65"/>
  <c r="AJ103" i="65"/>
  <c r="AL111" i="65"/>
  <c r="AJ111" i="65"/>
  <c r="AL118" i="65"/>
  <c r="AL126" i="65"/>
  <c r="AL147" i="65"/>
  <c r="AJ147" i="65"/>
  <c r="AL183" i="65"/>
  <c r="AJ183" i="65"/>
  <c r="AL203" i="65"/>
  <c r="AJ203" i="65"/>
  <c r="AL206" i="65"/>
  <c r="AJ206" i="65"/>
  <c r="AH33" i="65"/>
  <c r="AI33" i="65" s="1"/>
  <c r="AL33" i="65" s="1"/>
  <c r="AH45" i="65"/>
  <c r="AI45" i="65" s="1"/>
  <c r="AJ45" i="65" s="1"/>
  <c r="AM45" i="65"/>
  <c r="AE45" i="65"/>
  <c r="AJ120" i="65"/>
  <c r="AL120" i="65"/>
  <c r="AL129" i="65"/>
  <c r="AJ129" i="65"/>
  <c r="AL141" i="65"/>
  <c r="AJ141" i="65"/>
  <c r="AJ153" i="65"/>
  <c r="AL153" i="65"/>
  <c r="AJ161" i="65"/>
  <c r="AJ164" i="65"/>
  <c r="AL173" i="65"/>
  <c r="AL179" i="65"/>
  <c r="AJ179" i="65"/>
  <c r="AL228" i="65"/>
  <c r="AJ228" i="65"/>
  <c r="AD5" i="65"/>
  <c r="AN5" i="65" s="1"/>
  <c r="AM31" i="65"/>
  <c r="AM55" i="65"/>
  <c r="AM59" i="65"/>
  <c r="AL106" i="65"/>
  <c r="AL114" i="65"/>
  <c r="AL125" i="65"/>
  <c r="AJ125" i="65"/>
  <c r="AL138" i="65"/>
  <c r="AL155" i="65"/>
  <c r="AJ155" i="65"/>
  <c r="AL166" i="65"/>
  <c r="AJ166" i="65"/>
  <c r="AL196" i="65"/>
  <c r="AJ196" i="65"/>
  <c r="AL202" i="65"/>
  <c r="AJ202" i="65"/>
  <c r="AJ208" i="65"/>
  <c r="AL208" i="65"/>
  <c r="AL216" i="65"/>
  <c r="AL220" i="65"/>
  <c r="AJ220" i="65"/>
  <c r="AL230" i="65"/>
  <c r="AJ230" i="65"/>
  <c r="AL94" i="65"/>
  <c r="AL99" i="65"/>
  <c r="AJ108" i="65"/>
  <c r="AL108" i="65"/>
  <c r="AL117" i="65"/>
  <c r="AJ117" i="65"/>
  <c r="AL169" i="65"/>
  <c r="AJ169" i="65"/>
  <c r="AL193" i="65"/>
  <c r="AL225" i="65"/>
  <c r="AE50" i="65"/>
  <c r="AD50" i="65"/>
  <c r="AN50" i="65" s="1"/>
  <c r="AH52" i="65"/>
  <c r="AI52" i="65" s="1"/>
  <c r="AM52" i="65"/>
  <c r="AE52" i="65"/>
  <c r="AN52" i="65" s="1"/>
  <c r="AL113" i="65"/>
  <c r="AJ113" i="65"/>
  <c r="AJ131" i="65"/>
  <c r="AL131" i="65"/>
  <c r="AL134" i="65"/>
  <c r="AJ134" i="65"/>
  <c r="AL137" i="65"/>
  <c r="AJ137" i="65"/>
  <c r="AJ142" i="65"/>
  <c r="AL142" i="65"/>
  <c r="AJ143" i="65"/>
  <c r="AL143" i="65"/>
  <c r="AL172" i="65"/>
  <c r="AJ172" i="65"/>
  <c r="AL185" i="65"/>
  <c r="AJ185" i="65"/>
  <c r="AL198" i="65"/>
  <c r="AJ198" i="65"/>
  <c r="AL205" i="65"/>
  <c r="AJ205" i="65"/>
  <c r="AL215" i="65"/>
  <c r="AJ215" i="65"/>
  <c r="AL93" i="65"/>
  <c r="AJ93" i="65"/>
  <c r="AL160" i="65"/>
  <c r="AJ160" i="65"/>
  <c r="AL163" i="65"/>
  <c r="AJ163" i="65"/>
  <c r="AL177" i="65"/>
  <c r="AJ177" i="65"/>
  <c r="AJ197" i="65"/>
  <c r="AL197" i="65"/>
  <c r="AL209" i="65"/>
  <c r="AJ209" i="65"/>
  <c r="AH112" i="65"/>
  <c r="AI112" i="65" s="1"/>
  <c r="AJ112" i="65" s="1"/>
  <c r="AN116" i="65"/>
  <c r="AH124" i="65"/>
  <c r="AI124" i="65" s="1"/>
  <c r="AL124" i="65" s="1"/>
  <c r="AH135" i="65"/>
  <c r="AI135" i="65" s="1"/>
  <c r="AL135" i="65" s="1"/>
  <c r="AN138" i="65"/>
  <c r="AH146" i="65"/>
  <c r="AI146" i="65" s="1"/>
  <c r="AL146" i="65" s="1"/>
  <c r="AN149" i="65"/>
  <c r="AH157" i="65"/>
  <c r="AI157" i="65" s="1"/>
  <c r="AL157" i="65" s="1"/>
  <c r="AH168" i="65"/>
  <c r="AI168" i="65" s="1"/>
  <c r="AJ168" i="65" s="1"/>
  <c r="AH189" i="65"/>
  <c r="AI189" i="65" s="1"/>
  <c r="AL189" i="65" s="1"/>
  <c r="AH200" i="65"/>
  <c r="AI200" i="65" s="1"/>
  <c r="AL200" i="65" s="1"/>
  <c r="AH211" i="65"/>
  <c r="AI211" i="65" s="1"/>
  <c r="AL211" i="65" s="1"/>
  <c r="AH222" i="65"/>
  <c r="AI222" i="65" s="1"/>
  <c r="AL222" i="65" s="1"/>
  <c r="AH232" i="65"/>
  <c r="AI232" i="65" s="1"/>
  <c r="AL232" i="65" s="1"/>
  <c r="AN150" i="65"/>
  <c r="AN161" i="65"/>
  <c r="AN183" i="65"/>
  <c r="AD205" i="65"/>
  <c r="AN205" i="65" s="1"/>
  <c r="AD215" i="65"/>
  <c r="AN215" i="65" s="1"/>
  <c r="AE225" i="65"/>
  <c r="AD226" i="65"/>
  <c r="AN226" i="65" s="1"/>
  <c r="AJ231" i="65"/>
  <c r="AM76" i="65"/>
  <c r="AM78" i="65"/>
  <c r="AD95" i="65"/>
  <c r="AD106" i="65"/>
  <c r="AN106" i="65" s="1"/>
  <c r="AD118" i="65"/>
  <c r="AN118" i="65" s="1"/>
  <c r="AD130" i="65"/>
  <c r="AD140" i="65"/>
  <c r="AN140" i="65" s="1"/>
  <c r="AD151" i="65"/>
  <c r="AN151" i="65" s="1"/>
  <c r="AJ157" i="65"/>
  <c r="AD162" i="65"/>
  <c r="AN162" i="65" s="1"/>
  <c r="AD173" i="65"/>
  <c r="AN173" i="65" s="1"/>
  <c r="AD184" i="65"/>
  <c r="AN184" i="65" s="1"/>
  <c r="AD195" i="65"/>
  <c r="AN195" i="65" s="1"/>
  <c r="AN216" i="65"/>
  <c r="AH233" i="65"/>
  <c r="AI233" i="65" s="1"/>
  <c r="AL233" i="65" s="1"/>
  <c r="AD217" i="65"/>
  <c r="AD228" i="65"/>
  <c r="AM63" i="65"/>
  <c r="AN63" i="65" s="1"/>
  <c r="AM80" i="65"/>
  <c r="AJ92" i="65"/>
  <c r="AE96" i="65"/>
  <c r="AN96" i="65" s="1"/>
  <c r="AD97" i="65"/>
  <c r="AJ102" i="65"/>
  <c r="AE107" i="65"/>
  <c r="AD108" i="65"/>
  <c r="AJ114" i="65"/>
  <c r="AE119" i="65"/>
  <c r="AD120" i="65"/>
  <c r="AJ126" i="65"/>
  <c r="AD131" i="65"/>
  <c r="AE141" i="65"/>
  <c r="AD142" i="65"/>
  <c r="AN142" i="65" s="1"/>
  <c r="AJ148" i="65"/>
  <c r="AE152" i="65"/>
  <c r="AN152" i="65" s="1"/>
  <c r="AD153" i="65"/>
  <c r="AE163" i="65"/>
  <c r="AN163" i="65" s="1"/>
  <c r="AD164" i="65"/>
  <c r="AN164" i="65" s="1"/>
  <c r="AE174" i="65"/>
  <c r="AD175" i="65"/>
  <c r="AN175" i="65" s="1"/>
  <c r="AE185" i="65"/>
  <c r="AN185" i="65" s="1"/>
  <c r="AD186" i="65"/>
  <c r="AE196" i="65"/>
  <c r="AE206" i="65"/>
  <c r="AN206" i="65" s="1"/>
  <c r="AD207" i="65"/>
  <c r="AN207" i="65" s="1"/>
  <c r="AE217" i="65"/>
  <c r="AD218" i="65"/>
  <c r="AE228" i="65"/>
  <c r="AD229" i="65"/>
  <c r="AN229" i="65" s="1"/>
  <c r="AE97" i="65"/>
  <c r="AN98" i="65"/>
  <c r="AE108" i="65"/>
  <c r="AE120" i="65"/>
  <c r="AE131" i="65"/>
  <c r="AN132" i="65"/>
  <c r="AE79" i="65"/>
  <c r="AJ94" i="65"/>
  <c r="AD99" i="65"/>
  <c r="AJ104" i="65"/>
  <c r="AD110" i="65"/>
  <c r="AJ116" i="65"/>
  <c r="AD122" i="65"/>
  <c r="AJ128" i="65"/>
  <c r="AD133" i="65"/>
  <c r="AJ138" i="65"/>
  <c r="AD144" i="65"/>
  <c r="AJ149" i="65"/>
  <c r="AE154" i="65"/>
  <c r="AN154" i="65" s="1"/>
  <c r="AD155" i="65"/>
  <c r="AE165" i="65"/>
  <c r="AN165" i="65" s="1"/>
  <c r="AD166" i="65"/>
  <c r="AJ171" i="65"/>
  <c r="AE176" i="65"/>
  <c r="AN176" i="65" s="1"/>
  <c r="AD177" i="65"/>
  <c r="AJ182" i="65"/>
  <c r="AE187" i="65"/>
  <c r="AJ193" i="65"/>
  <c r="AE197" i="65"/>
  <c r="AN197" i="65" s="1"/>
  <c r="AD198" i="65"/>
  <c r="AJ204" i="65"/>
  <c r="AE208" i="65"/>
  <c r="AN208" i="65" s="1"/>
  <c r="AD209" i="65"/>
  <c r="AE219" i="65"/>
  <c r="AN219" i="65" s="1"/>
  <c r="AD220" i="65"/>
  <c r="AJ225" i="65"/>
  <c r="AD230" i="65"/>
  <c r="AM54" i="65"/>
  <c r="AM75" i="65"/>
  <c r="AE99" i="65"/>
  <c r="AD100" i="65"/>
  <c r="AN100" i="65" s="1"/>
  <c r="AE110" i="65"/>
  <c r="AD111" i="65"/>
  <c r="AN111" i="65" s="1"/>
  <c r="AE122" i="65"/>
  <c r="AD123" i="65"/>
  <c r="AN123" i="65" s="1"/>
  <c r="AE133" i="65"/>
  <c r="AD134" i="65"/>
  <c r="AN134" i="65" s="1"/>
  <c r="AE144" i="65"/>
  <c r="AD145" i="65"/>
  <c r="AE155" i="65"/>
  <c r="AD156" i="65"/>
  <c r="AN156" i="65" s="1"/>
  <c r="AE166" i="65"/>
  <c r="AE177" i="65"/>
  <c r="AN188" i="65"/>
  <c r="AE198" i="65"/>
  <c r="AE209" i="65"/>
  <c r="AD210" i="65"/>
  <c r="AN210" i="65" s="1"/>
  <c r="AE220" i="65"/>
  <c r="AE230" i="65"/>
  <c r="AM77" i="65"/>
  <c r="AJ95" i="65"/>
  <c r="AJ106" i="65"/>
  <c r="AD112" i="65"/>
  <c r="AN112" i="65" s="1"/>
  <c r="AJ118" i="65"/>
  <c r="AD124" i="65"/>
  <c r="AN124" i="65" s="1"/>
  <c r="AJ130" i="65"/>
  <c r="AD135" i="65"/>
  <c r="AN135" i="65" s="1"/>
  <c r="AJ140" i="65"/>
  <c r="AD146" i="65"/>
  <c r="AJ151" i="65"/>
  <c r="AD157" i="65"/>
  <c r="AN157" i="65" s="1"/>
  <c r="AJ162" i="65"/>
  <c r="AD168" i="65"/>
  <c r="AJ173" i="65"/>
  <c r="AJ184" i="65"/>
  <c r="AD189" i="65"/>
  <c r="AJ195" i="65"/>
  <c r="AD200" i="65"/>
  <c r="AN200" i="65" s="1"/>
  <c r="AD211" i="65"/>
  <c r="AN211" i="65" s="1"/>
  <c r="AJ216" i="65"/>
  <c r="AD222" i="65"/>
  <c r="AJ227" i="65"/>
  <c r="AD232" i="65"/>
  <c r="AN232" i="65" s="1"/>
  <c r="AM79" i="65"/>
  <c r="AH87" i="65"/>
  <c r="AI87" i="65" s="1"/>
  <c r="AL87" i="65" s="1"/>
  <c r="AM81" i="65"/>
  <c r="AN81" i="65" s="1"/>
  <c r="AN114" i="65"/>
  <c r="AN180" i="65"/>
  <c r="AN191" i="65"/>
  <c r="AD233" i="65"/>
  <c r="AN233" i="65" s="1"/>
  <c r="AE76" i="65"/>
  <c r="AN170" i="65"/>
  <c r="AN181" i="65"/>
  <c r="A14" i="65"/>
  <c r="K6" i="68" s="1"/>
  <c r="W10" i="65"/>
  <c r="W7" i="65"/>
  <c r="X7" i="65" s="1"/>
  <c r="U5" i="65"/>
  <c r="W11" i="65"/>
  <c r="X11" i="65" s="1"/>
  <c r="AJ26" i="65"/>
  <c r="AJ27" i="65"/>
  <c r="AH12" i="65"/>
  <c r="AI12" i="65" s="1"/>
  <c r="AL12" i="65" s="1"/>
  <c r="AD17" i="65"/>
  <c r="AD20" i="65"/>
  <c r="AN20" i="65" s="1"/>
  <c r="AD26" i="65"/>
  <c r="AD32" i="65"/>
  <c r="AD37" i="65"/>
  <c r="AD40" i="65"/>
  <c r="AH48" i="65"/>
  <c r="AI48" i="65" s="1"/>
  <c r="AL48" i="65" s="1"/>
  <c r="AH63" i="65"/>
  <c r="AI63" i="65" s="1"/>
  <c r="AL63" i="65" s="1"/>
  <c r="AE72" i="65"/>
  <c r="AH79" i="65"/>
  <c r="AI79" i="65" s="1"/>
  <c r="AL79" i="65" s="1"/>
  <c r="AE88" i="65"/>
  <c r="AD23" i="65"/>
  <c r="AE67" i="65"/>
  <c r="AN67" i="65" s="1"/>
  <c r="AE83" i="65"/>
  <c r="AN83" i="65" s="1"/>
  <c r="AD29" i="65"/>
  <c r="AE44" i="65"/>
  <c r="AD53" i="65"/>
  <c r="AD10" i="65"/>
  <c r="AH20" i="65"/>
  <c r="AI20" i="65" s="1"/>
  <c r="AL20" i="65" s="1"/>
  <c r="AH37" i="65"/>
  <c r="AI37" i="65" s="1"/>
  <c r="AL37" i="65" s="1"/>
  <c r="AE60" i="65"/>
  <c r="AH67" i="65"/>
  <c r="AI67" i="65" s="1"/>
  <c r="AL67" i="65" s="1"/>
  <c r="AH83" i="65"/>
  <c r="AI83" i="65" s="1"/>
  <c r="AL83" i="65" s="1"/>
  <c r="AD25" i="65"/>
  <c r="AD31" i="65"/>
  <c r="AE34" i="65"/>
  <c r="AH44" i="65"/>
  <c r="AI44" i="65" s="1"/>
  <c r="AL44" i="65" s="1"/>
  <c r="AE55" i="65"/>
  <c r="AE71" i="65"/>
  <c r="AE87" i="65"/>
  <c r="AJ25" i="65"/>
  <c r="AD39" i="65"/>
  <c r="AN39" i="65" s="1"/>
  <c r="AD46" i="65"/>
  <c r="AH55" i="65"/>
  <c r="AI55" i="65" s="1"/>
  <c r="AL55" i="65" s="1"/>
  <c r="AH71" i="65"/>
  <c r="AI71" i="65" s="1"/>
  <c r="AL71" i="65" s="1"/>
  <c r="AL8" i="65"/>
  <c r="U8" i="65"/>
  <c r="AE13" i="65"/>
  <c r="U15" i="65"/>
  <c r="AE33" i="65"/>
  <c r="AN33" i="65" s="1"/>
  <c r="AL5" i="65"/>
  <c r="AD18" i="65"/>
  <c r="AN18" i="65" s="1"/>
  <c r="AD24" i="65"/>
  <c r="AN24" i="65" s="1"/>
  <c r="AD27" i="65"/>
  <c r="AD48" i="65"/>
  <c r="AN48" i="65" s="1"/>
  <c r="AD54" i="65"/>
  <c r="AH59" i="65"/>
  <c r="AI59" i="65" s="1"/>
  <c r="AL59" i="65" s="1"/>
  <c r="AE68" i="65"/>
  <c r="AE84" i="65"/>
  <c r="AJ46" i="65"/>
  <c r="AL27" i="65"/>
  <c r="AL26" i="65"/>
  <c r="AL25" i="65"/>
  <c r="AJ11" i="65"/>
  <c r="AL31" i="65"/>
  <c r="AJ5" i="65"/>
  <c r="AJ30" i="65"/>
  <c r="AL30" i="65"/>
  <c r="AL23" i="65"/>
  <c r="AJ23" i="65"/>
  <c r="AL11" i="65"/>
  <c r="AL7" i="65"/>
  <c r="AJ7" i="65"/>
  <c r="AL14" i="65"/>
  <c r="AJ14" i="65"/>
  <c r="AL10" i="65"/>
  <c r="AJ16" i="65"/>
  <c r="AL22" i="65"/>
  <c r="AJ22" i="65"/>
  <c r="AJ29" i="65"/>
  <c r="AL9" i="65"/>
  <c r="AJ9" i="65"/>
  <c r="AL6" i="65"/>
  <c r="AJ6" i="65"/>
  <c r="AL13" i="65"/>
  <c r="AJ15" i="65"/>
  <c r="AL15" i="65"/>
  <c r="AL21" i="65"/>
  <c r="AJ21" i="65"/>
  <c r="AJ8" i="65"/>
  <c r="AL17" i="65"/>
  <c r="U39" i="65"/>
  <c r="AL40" i="65"/>
  <c r="AJ40" i="65"/>
  <c r="AL61" i="65"/>
  <c r="AJ61" i="65"/>
  <c r="AJ68" i="65"/>
  <c r="AL68" i="65"/>
  <c r="AL77" i="65"/>
  <c r="AJ77" i="65"/>
  <c r="AJ84" i="65"/>
  <c r="AL84" i="65"/>
  <c r="AD14" i="65"/>
  <c r="AH18" i="65"/>
  <c r="AI18" i="65" s="1"/>
  <c r="AJ18" i="65" s="1"/>
  <c r="AL29" i="65"/>
  <c r="AJ34" i="65"/>
  <c r="AL34" i="65"/>
  <c r="W42" i="65"/>
  <c r="AD7" i="65"/>
  <c r="AN7" i="65" s="1"/>
  <c r="W8" i="65"/>
  <c r="U9" i="65"/>
  <c r="AD11" i="65"/>
  <c r="U12" i="65"/>
  <c r="AE14" i="65"/>
  <c r="W15" i="65"/>
  <c r="X15" i="65" s="1"/>
  <c r="AJ17" i="65"/>
  <c r="U32" i="65"/>
  <c r="AJ13" i="65"/>
  <c r="U31" i="65"/>
  <c r="AL42" i="65"/>
  <c r="AJ42" i="65"/>
  <c r="AJ56" i="65"/>
  <c r="AL56" i="65"/>
  <c r="AL65" i="65"/>
  <c r="AJ65" i="65"/>
  <c r="AJ72" i="65"/>
  <c r="AL72" i="65"/>
  <c r="AL81" i="65"/>
  <c r="AJ81" i="65"/>
  <c r="AJ88" i="65"/>
  <c r="AL88" i="65"/>
  <c r="AD8" i="65"/>
  <c r="AN8" i="65" s="1"/>
  <c r="W9" i="65"/>
  <c r="W12" i="65"/>
  <c r="AD15" i="65"/>
  <c r="AH35" i="65"/>
  <c r="AI35" i="65" s="1"/>
  <c r="AJ35" i="65" s="1"/>
  <c r="AE35" i="65"/>
  <c r="AD35" i="65"/>
  <c r="U231" i="65"/>
  <c r="W223" i="65"/>
  <c r="W219" i="65"/>
  <c r="W215" i="65"/>
  <c r="X215" i="65" s="1"/>
  <c r="U212" i="65"/>
  <c r="U208" i="65"/>
  <c r="W196" i="65"/>
  <c r="X196" i="65" s="1"/>
  <c r="W192" i="65"/>
  <c r="W188" i="65"/>
  <c r="U185" i="65"/>
  <c r="U181" i="65"/>
  <c r="W169" i="65"/>
  <c r="W165" i="65"/>
  <c r="W161" i="65"/>
  <c r="U158" i="65"/>
  <c r="U154" i="65"/>
  <c r="U150" i="65"/>
  <c r="W134" i="65"/>
  <c r="U127" i="65"/>
  <c r="U123" i="65"/>
  <c r="U119" i="65"/>
  <c r="U115" i="65"/>
  <c r="U111" i="65"/>
  <c r="U107" i="65"/>
  <c r="U103" i="65"/>
  <c r="W91" i="65"/>
  <c r="W87" i="65"/>
  <c r="W83" i="65"/>
  <c r="X83" i="65" s="1"/>
  <c r="AA83" i="65" s="1"/>
  <c r="AC83" i="65" s="1"/>
  <c r="W79" i="65"/>
  <c r="W75" i="65"/>
  <c r="W71" i="65"/>
  <c r="W67" i="65"/>
  <c r="W63" i="65"/>
  <c r="W59" i="65"/>
  <c r="W55" i="65"/>
  <c r="X55" i="65" s="1"/>
  <c r="U52" i="65"/>
  <c r="W44" i="65"/>
  <c r="X44" i="65" s="1"/>
  <c r="U41" i="65"/>
  <c r="W33" i="65"/>
  <c r="W230" i="65"/>
  <c r="X230" i="65" s="1"/>
  <c r="U227" i="65"/>
  <c r="W211" i="65"/>
  <c r="W207" i="65"/>
  <c r="X207" i="65" s="1"/>
  <c r="U204" i="65"/>
  <c r="U200" i="65"/>
  <c r="W184" i="65"/>
  <c r="W180" i="65"/>
  <c r="X180" i="65" s="1"/>
  <c r="U177" i="65"/>
  <c r="U173" i="65"/>
  <c r="W157" i="65"/>
  <c r="W153" i="65"/>
  <c r="W149" i="65"/>
  <c r="X149" i="65" s="1"/>
  <c r="U146" i="65"/>
  <c r="U142" i="65"/>
  <c r="U138" i="65"/>
  <c r="W130" i="65"/>
  <c r="W126" i="65"/>
  <c r="W122" i="65"/>
  <c r="W118" i="65"/>
  <c r="X118" i="65" s="1"/>
  <c r="W114" i="65"/>
  <c r="W110" i="65"/>
  <c r="X110" i="65" s="1"/>
  <c r="W106" i="65"/>
  <c r="W102" i="65"/>
  <c r="U99" i="65"/>
  <c r="U95" i="65"/>
  <c r="U48" i="65"/>
  <c r="W40" i="65"/>
  <c r="X40" i="65" s="1"/>
  <c r="U37" i="65"/>
  <c r="W29" i="65"/>
  <c r="W25" i="65"/>
  <c r="W21" i="65"/>
  <c r="X21" i="65" s="1"/>
  <c r="U18" i="65"/>
  <c r="W226" i="65"/>
  <c r="X226" i="65" s="1"/>
  <c r="U223" i="65"/>
  <c r="U219" i="65"/>
  <c r="U215" i="65"/>
  <c r="W203" i="65"/>
  <c r="W199" i="65"/>
  <c r="U196" i="65"/>
  <c r="U192" i="65"/>
  <c r="U188" i="65"/>
  <c r="W176" i="65"/>
  <c r="W172" i="65"/>
  <c r="X172" i="65" s="1"/>
  <c r="U169" i="65"/>
  <c r="U165" i="65"/>
  <c r="U161" i="65"/>
  <c r="W145" i="65"/>
  <c r="W141" i="65"/>
  <c r="X141" i="65" s="1"/>
  <c r="W137" i="65"/>
  <c r="U134" i="65"/>
  <c r="W98" i="65"/>
  <c r="X98" i="65" s="1"/>
  <c r="U91" i="65"/>
  <c r="U87" i="65"/>
  <c r="U83" i="65"/>
  <c r="U79" i="65"/>
  <c r="U75" i="65"/>
  <c r="U71" i="65"/>
  <c r="U67" i="65"/>
  <c r="U63" i="65"/>
  <c r="U59" i="65"/>
  <c r="U55" i="65"/>
  <c r="W51" i="65"/>
  <c r="W47" i="65"/>
  <c r="U44" i="65"/>
  <c r="U33" i="65"/>
  <c r="W233" i="65"/>
  <c r="U230" i="65"/>
  <c r="W222" i="65"/>
  <c r="W218" i="65"/>
  <c r="X218" i="65" s="1"/>
  <c r="U211" i="65"/>
  <c r="U207" i="65"/>
  <c r="W195" i="65"/>
  <c r="X195" i="65" s="1"/>
  <c r="Z195" i="65" s="1"/>
  <c r="AB195" i="65" s="1"/>
  <c r="AO195" i="65" s="1"/>
  <c r="W191" i="65"/>
  <c r="U184" i="65"/>
  <c r="U180" i="65"/>
  <c r="W168" i="65"/>
  <c r="W164" i="65"/>
  <c r="U157" i="65"/>
  <c r="U153" i="65"/>
  <c r="U149" i="65"/>
  <c r="W133" i="65"/>
  <c r="X133" i="65" s="1"/>
  <c r="U130" i="65"/>
  <c r="U126" i="65"/>
  <c r="U122" i="65"/>
  <c r="U118" i="65"/>
  <c r="U114" i="65"/>
  <c r="U110" i="65"/>
  <c r="U106" i="65"/>
  <c r="U102" i="65"/>
  <c r="W94" i="65"/>
  <c r="W90" i="65"/>
  <c r="W86" i="65"/>
  <c r="W82" i="65"/>
  <c r="W78" i="65"/>
  <c r="W74" i="65"/>
  <c r="W70" i="65"/>
  <c r="X70" i="65" s="1"/>
  <c r="W66" i="65"/>
  <c r="W62" i="65"/>
  <c r="W58" i="65"/>
  <c r="X58" i="65" s="1"/>
  <c r="W43" i="65"/>
  <c r="U40" i="65"/>
  <c r="W36" i="65"/>
  <c r="U226" i="65"/>
  <c r="W214" i="65"/>
  <c r="W210" i="65"/>
  <c r="X210" i="65" s="1"/>
  <c r="W206" i="65"/>
  <c r="U203" i="65"/>
  <c r="U199" i="65"/>
  <c r="W187" i="65"/>
  <c r="W183" i="65"/>
  <c r="W179" i="65"/>
  <c r="X179" i="65" s="1"/>
  <c r="AA179" i="65" s="1"/>
  <c r="AC179" i="65" s="1"/>
  <c r="AP179" i="65" s="1"/>
  <c r="U176" i="65"/>
  <c r="U172" i="65"/>
  <c r="W160" i="65"/>
  <c r="W156" i="65"/>
  <c r="W152" i="65"/>
  <c r="U145" i="65"/>
  <c r="U141" i="65"/>
  <c r="U137" i="65"/>
  <c r="W129" i="65"/>
  <c r="W125" i="65"/>
  <c r="W121" i="65"/>
  <c r="W117" i="65"/>
  <c r="X117" i="65" s="1"/>
  <c r="W113" i="65"/>
  <c r="W109" i="65"/>
  <c r="W105" i="65"/>
  <c r="W101" i="65"/>
  <c r="X101" i="65" s="1"/>
  <c r="U98" i="65"/>
  <c r="W54" i="65"/>
  <c r="X54" i="65" s="1"/>
  <c r="U51" i="65"/>
  <c r="U47" i="65"/>
  <c r="W39" i="65"/>
  <c r="W32" i="65"/>
  <c r="W28" i="65"/>
  <c r="W24" i="65"/>
  <c r="X24" i="65" s="1"/>
  <c r="W20" i="65"/>
  <c r="U233" i="65"/>
  <c r="W229" i="65"/>
  <c r="W225" i="65"/>
  <c r="U222" i="65"/>
  <c r="U218" i="65"/>
  <c r="W202" i="65"/>
  <c r="W198" i="65"/>
  <c r="U195" i="65"/>
  <c r="U191" i="65"/>
  <c r="W175" i="65"/>
  <c r="W171" i="65"/>
  <c r="X171" i="65" s="1"/>
  <c r="U168" i="65"/>
  <c r="U164" i="65"/>
  <c r="W148" i="65"/>
  <c r="W144" i="65"/>
  <c r="X144" i="65" s="1"/>
  <c r="W140" i="65"/>
  <c r="U133" i="65"/>
  <c r="W97" i="65"/>
  <c r="U94" i="65"/>
  <c r="U90" i="65"/>
  <c r="U86" i="65"/>
  <c r="U82" i="65"/>
  <c r="U78" i="65"/>
  <c r="U74" i="65"/>
  <c r="U70" i="65"/>
  <c r="U66" i="65"/>
  <c r="U62" i="65"/>
  <c r="U58" i="65"/>
  <c r="W50" i="65"/>
  <c r="W46" i="65"/>
  <c r="U43" i="65"/>
  <c r="U36" i="65"/>
  <c r="W221" i="65"/>
  <c r="W217" i="65"/>
  <c r="U214" i="65"/>
  <c r="U210" i="65"/>
  <c r="U206" i="65"/>
  <c r="W194" i="65"/>
  <c r="W190" i="65"/>
  <c r="X190" i="65" s="1"/>
  <c r="U187" i="65"/>
  <c r="U183" i="65"/>
  <c r="U179" i="65"/>
  <c r="W167" i="65"/>
  <c r="W163" i="65"/>
  <c r="X163" i="65" s="1"/>
  <c r="AA163" i="65" s="1"/>
  <c r="AC163" i="65" s="1"/>
  <c r="U160" i="65"/>
  <c r="U156" i="65"/>
  <c r="U152" i="65"/>
  <c r="W136" i="65"/>
  <c r="W132" i="65"/>
  <c r="U129" i="65"/>
  <c r="U125" i="65"/>
  <c r="U121" i="65"/>
  <c r="U117" i="65"/>
  <c r="U113" i="65"/>
  <c r="U109" i="65"/>
  <c r="U105" i="65"/>
  <c r="U101" i="65"/>
  <c r="W93" i="65"/>
  <c r="W89" i="65"/>
  <c r="X89" i="65" s="1"/>
  <c r="W85" i="65"/>
  <c r="W81" i="65"/>
  <c r="W77" i="65"/>
  <c r="W73" i="65"/>
  <c r="W69" i="65"/>
  <c r="W65" i="65"/>
  <c r="X65" i="65" s="1"/>
  <c r="W61" i="65"/>
  <c r="W57" i="65"/>
  <c r="U54" i="65"/>
  <c r="W232" i="65"/>
  <c r="U229" i="65"/>
  <c r="U225" i="65"/>
  <c r="W213" i="65"/>
  <c r="W209" i="65"/>
  <c r="U202" i="65"/>
  <c r="U198" i="65"/>
  <c r="W186" i="65"/>
  <c r="W182" i="65"/>
  <c r="U175" i="65"/>
  <c r="U171" i="65"/>
  <c r="W159" i="65"/>
  <c r="X159" i="65" s="1"/>
  <c r="AA159" i="65" s="1"/>
  <c r="AC159" i="65" s="1"/>
  <c r="W155" i="65"/>
  <c r="W151" i="65"/>
  <c r="U148" i="65"/>
  <c r="U144" i="65"/>
  <c r="U140" i="65"/>
  <c r="W128" i="65"/>
  <c r="W124" i="65"/>
  <c r="X124" i="65" s="1"/>
  <c r="W120" i="65"/>
  <c r="W116" i="65"/>
  <c r="X116" i="65" s="1"/>
  <c r="W112" i="65"/>
  <c r="W108" i="65"/>
  <c r="W104" i="65"/>
  <c r="X104" i="65" s="1"/>
  <c r="U97" i="65"/>
  <c r="W53" i="65"/>
  <c r="U50" i="65"/>
  <c r="U46" i="65"/>
  <c r="W31" i="65"/>
  <c r="W27" i="65"/>
  <c r="W23" i="65"/>
  <c r="X23" i="65" s="1"/>
  <c r="W19" i="65"/>
  <c r="U16" i="65"/>
  <c r="W228" i="65"/>
  <c r="W224" i="65"/>
  <c r="U221" i="65"/>
  <c r="U217" i="65"/>
  <c r="W205" i="65"/>
  <c r="W201" i="65"/>
  <c r="X201" i="65" s="1"/>
  <c r="W197" i="65"/>
  <c r="U194" i="65"/>
  <c r="U190" i="65"/>
  <c r="W178" i="65"/>
  <c r="X178" i="65" s="1"/>
  <c r="W174" i="65"/>
  <c r="W170" i="65"/>
  <c r="X170" i="65" s="1"/>
  <c r="U167" i="65"/>
  <c r="U163" i="65"/>
  <c r="W147" i="65"/>
  <c r="X147" i="65" s="1"/>
  <c r="Z147" i="65" s="1"/>
  <c r="AB147" i="65" s="1"/>
  <c r="AO147" i="65" s="1"/>
  <c r="W143" i="65"/>
  <c r="W139" i="65"/>
  <c r="U136" i="65"/>
  <c r="U132" i="65"/>
  <c r="W100" i="65"/>
  <c r="W96" i="65"/>
  <c r="U93" i="65"/>
  <c r="U89" i="65"/>
  <c r="U85" i="65"/>
  <c r="U81" i="65"/>
  <c r="U77" i="65"/>
  <c r="U73" i="65"/>
  <c r="U69" i="65"/>
  <c r="U65" i="65"/>
  <c r="U61" i="65"/>
  <c r="U57" i="65"/>
  <c r="W49" i="65"/>
  <c r="U42" i="65"/>
  <c r="W38" i="65"/>
  <c r="X38" i="65" s="1"/>
  <c r="U35" i="65"/>
  <c r="U232" i="65"/>
  <c r="W220" i="65"/>
  <c r="W216" i="65"/>
  <c r="U213" i="65"/>
  <c r="U209" i="65"/>
  <c r="W193" i="65"/>
  <c r="W189" i="65"/>
  <c r="X189" i="65" s="1"/>
  <c r="U186" i="65"/>
  <c r="U182" i="65"/>
  <c r="W166" i="65"/>
  <c r="W162" i="65"/>
  <c r="X162" i="65" s="1"/>
  <c r="U159" i="65"/>
  <c r="U155" i="65"/>
  <c r="U151" i="65"/>
  <c r="W135" i="65"/>
  <c r="W131" i="65"/>
  <c r="X131" i="65" s="1"/>
  <c r="Z131" i="65" s="1"/>
  <c r="AB131" i="65" s="1"/>
  <c r="AO131" i="65" s="1"/>
  <c r="U128" i="65"/>
  <c r="U124" i="65"/>
  <c r="U120" i="65"/>
  <c r="U116" i="65"/>
  <c r="U112" i="65"/>
  <c r="U108" i="65"/>
  <c r="U104" i="65"/>
  <c r="W92" i="65"/>
  <c r="W88" i="65"/>
  <c r="W84" i="65"/>
  <c r="W80" i="65"/>
  <c r="W76" i="65"/>
  <c r="X76" i="65" s="1"/>
  <c r="W72" i="65"/>
  <c r="W68" i="65"/>
  <c r="W64" i="65"/>
  <c r="W60" i="65"/>
  <c r="W56" i="65"/>
  <c r="U53" i="65"/>
  <c r="W45" i="65"/>
  <c r="X45" i="65" s="1"/>
  <c r="W231" i="65"/>
  <c r="U228" i="65"/>
  <c r="U224" i="65"/>
  <c r="W212" i="65"/>
  <c r="W208" i="65"/>
  <c r="X208" i="65" s="1"/>
  <c r="U205" i="65"/>
  <c r="U201" i="65"/>
  <c r="U197" i="65"/>
  <c r="W185" i="65"/>
  <c r="W181" i="65"/>
  <c r="U178" i="65"/>
  <c r="U174" i="65"/>
  <c r="U170" i="65"/>
  <c r="W158" i="65"/>
  <c r="X158" i="65" s="1"/>
  <c r="W154" i="65"/>
  <c r="W150" i="65"/>
  <c r="U147" i="65"/>
  <c r="U143" i="65"/>
  <c r="U139" i="65"/>
  <c r="W127" i="65"/>
  <c r="X127" i="65" s="1"/>
  <c r="AA127" i="65" s="1"/>
  <c r="AC127" i="65" s="1"/>
  <c r="W123" i="65"/>
  <c r="W119" i="65"/>
  <c r="W115" i="65"/>
  <c r="W111" i="65"/>
  <c r="X111" i="65" s="1"/>
  <c r="AA111" i="65" s="1"/>
  <c r="AC111" i="65" s="1"/>
  <c r="W107" i="65"/>
  <c r="W103" i="65"/>
  <c r="X103" i="65" s="1"/>
  <c r="U100" i="65"/>
  <c r="U96" i="65"/>
  <c r="W52" i="65"/>
  <c r="U49" i="65"/>
  <c r="W41" i="65"/>
  <c r="U38" i="65"/>
  <c r="W30" i="65"/>
  <c r="W26" i="65"/>
  <c r="W22" i="65"/>
  <c r="W227" i="65"/>
  <c r="X227" i="65" s="1"/>
  <c r="AA227" i="65" s="1"/>
  <c r="AC227" i="65" s="1"/>
  <c r="U220" i="65"/>
  <c r="U216" i="65"/>
  <c r="W204" i="65"/>
  <c r="W200" i="65"/>
  <c r="U193" i="65"/>
  <c r="U189" i="65"/>
  <c r="W177" i="65"/>
  <c r="W173" i="65"/>
  <c r="X173" i="65" s="1"/>
  <c r="U166" i="65"/>
  <c r="U162" i="65"/>
  <c r="W146" i="65"/>
  <c r="W142" i="65"/>
  <c r="X142" i="65" s="1"/>
  <c r="W138" i="65"/>
  <c r="U135" i="65"/>
  <c r="U131" i="65"/>
  <c r="W99" i="65"/>
  <c r="W95" i="65"/>
  <c r="X95" i="65" s="1"/>
  <c r="Z95" i="65" s="1"/>
  <c r="AB95" i="65" s="1"/>
  <c r="AO95" i="65" s="1"/>
  <c r="U92" i="65"/>
  <c r="U88" i="65"/>
  <c r="U84" i="65"/>
  <c r="U80" i="65"/>
  <c r="U76" i="65"/>
  <c r="U72" i="65"/>
  <c r="U68" i="65"/>
  <c r="U64" i="65"/>
  <c r="U60" i="65"/>
  <c r="U56" i="65"/>
  <c r="W48" i="65"/>
  <c r="U45" i="65"/>
  <c r="W37" i="65"/>
  <c r="U34" i="65"/>
  <c r="U13" i="65"/>
  <c r="AE15" i="65"/>
  <c r="W16" i="65"/>
  <c r="U17" i="65"/>
  <c r="U29" i="65"/>
  <c r="AL53" i="65"/>
  <c r="AJ53" i="65"/>
  <c r="AH19" i="65"/>
  <c r="AI19" i="65" s="1"/>
  <c r="AL19" i="65" s="1"/>
  <c r="AE19" i="65"/>
  <c r="U26" i="65"/>
  <c r="U27" i="65"/>
  <c r="U28" i="65"/>
  <c r="W35" i="65"/>
  <c r="X35" i="65" s="1"/>
  <c r="AA35" i="65" s="1"/>
  <c r="AC35" i="65" s="1"/>
  <c r="AE43" i="65"/>
  <c r="AD43" i="65"/>
  <c r="AH43" i="65"/>
  <c r="AI43" i="65" s="1"/>
  <c r="AL43" i="65" s="1"/>
  <c r="AJ60" i="65"/>
  <c r="AL60" i="65"/>
  <c r="AL69" i="65"/>
  <c r="AJ69" i="65"/>
  <c r="AJ76" i="65"/>
  <c r="AL76" i="65"/>
  <c r="AL85" i="65"/>
  <c r="AJ85" i="65"/>
  <c r="W5" i="65"/>
  <c r="AE9" i="65"/>
  <c r="AN9" i="65" s="1"/>
  <c r="U10" i="65"/>
  <c r="W13" i="65"/>
  <c r="AD16" i="65"/>
  <c r="W17" i="65"/>
  <c r="W18" i="65"/>
  <c r="X18" i="65" s="1"/>
  <c r="U19" i="65"/>
  <c r="U20" i="65"/>
  <c r="U25" i="65"/>
  <c r="AE16" i="65"/>
  <c r="U21" i="65"/>
  <c r="U22" i="65"/>
  <c r="U23" i="65"/>
  <c r="U24" i="65"/>
  <c r="AL35" i="65"/>
  <c r="AJ38" i="65"/>
  <c r="AL41" i="65"/>
  <c r="AJ41" i="65"/>
  <c r="AL46" i="65"/>
  <c r="U14" i="65"/>
  <c r="AJ31" i="65"/>
  <c r="AL57" i="65"/>
  <c r="AJ57" i="65"/>
  <c r="AJ64" i="65"/>
  <c r="AL64" i="65"/>
  <c r="AL73" i="65"/>
  <c r="AJ73" i="65"/>
  <c r="AJ80" i="65"/>
  <c r="AL80" i="65"/>
  <c r="AL89" i="65"/>
  <c r="AJ89" i="65"/>
  <c r="W6" i="65"/>
  <c r="U7" i="65"/>
  <c r="U11" i="65"/>
  <c r="AL16" i="65"/>
  <c r="AD19" i="65"/>
  <c r="W34" i="65"/>
  <c r="AL52" i="65"/>
  <c r="AJ52" i="65"/>
  <c r="AL75" i="65"/>
  <c r="AJ75" i="65"/>
  <c r="W14" i="65"/>
  <c r="X14" i="65" s="1"/>
  <c r="AA14" i="65" s="1"/>
  <c r="AC14" i="65" s="1"/>
  <c r="AE36" i="65"/>
  <c r="AD36" i="65"/>
  <c r="AE47" i="65"/>
  <c r="AN47" i="65" s="1"/>
  <c r="AH50" i="65"/>
  <c r="AI50" i="65" s="1"/>
  <c r="AJ50" i="65" s="1"/>
  <c r="AE51" i="65"/>
  <c r="AN51" i="65" s="1"/>
  <c r="AE21" i="65"/>
  <c r="AN21" i="65" s="1"/>
  <c r="AH24" i="65"/>
  <c r="AI24" i="65" s="1"/>
  <c r="AL24" i="65" s="1"/>
  <c r="AE25" i="65"/>
  <c r="AH28" i="65"/>
  <c r="AI28" i="65" s="1"/>
  <c r="AJ28" i="65" s="1"/>
  <c r="AE29" i="65"/>
  <c r="AH32" i="65"/>
  <c r="AI32" i="65" s="1"/>
  <c r="AL32" i="65" s="1"/>
  <c r="AL38" i="65"/>
  <c r="AH39" i="65"/>
  <c r="AI39" i="65" s="1"/>
  <c r="AL39" i="65" s="1"/>
  <c r="AE40" i="65"/>
  <c r="AH54" i="65"/>
  <c r="AI54" i="65" s="1"/>
  <c r="AL54" i="65" s="1"/>
  <c r="AH58" i="65"/>
  <c r="AI58" i="65" s="1"/>
  <c r="AL58" i="65" s="1"/>
  <c r="AH62" i="65"/>
  <c r="AI62" i="65" s="1"/>
  <c r="AL62" i="65" s="1"/>
  <c r="AH66" i="65"/>
  <c r="AI66" i="65" s="1"/>
  <c r="AL66" i="65" s="1"/>
  <c r="AH70" i="65"/>
  <c r="AI70" i="65" s="1"/>
  <c r="AL70" i="65" s="1"/>
  <c r="AH74" i="65"/>
  <c r="AI74" i="65" s="1"/>
  <c r="AL74" i="65" s="1"/>
  <c r="AH78" i="65"/>
  <c r="AI78" i="65" s="1"/>
  <c r="AL78" i="65" s="1"/>
  <c r="AH82" i="65"/>
  <c r="AI82" i="65" s="1"/>
  <c r="AL82" i="65" s="1"/>
  <c r="AH86" i="65"/>
  <c r="AI86" i="65" s="1"/>
  <c r="AL86" i="65" s="1"/>
  <c r="AH90" i="65"/>
  <c r="AI90" i="65" s="1"/>
  <c r="AL90" i="65" s="1"/>
  <c r="AH47" i="65"/>
  <c r="AI47" i="65" s="1"/>
  <c r="AJ47" i="65" s="1"/>
  <c r="AH51" i="65"/>
  <c r="AI51" i="65" s="1"/>
  <c r="AJ51" i="65" s="1"/>
  <c r="AE22" i="65"/>
  <c r="AE26" i="65"/>
  <c r="AE30" i="65"/>
  <c r="AD34" i="65"/>
  <c r="AE41" i="65"/>
  <c r="AD45" i="65"/>
  <c r="AD56" i="65"/>
  <c r="AD60" i="65"/>
  <c r="AD64" i="65"/>
  <c r="AD68" i="65"/>
  <c r="AD72" i="65"/>
  <c r="AD76" i="65"/>
  <c r="AD80" i="65"/>
  <c r="AD84" i="65"/>
  <c r="AD88" i="65"/>
  <c r="AE38" i="65"/>
  <c r="AE23" i="65"/>
  <c r="AE27" i="65"/>
  <c r="AE31" i="65"/>
  <c r="AD42" i="65"/>
  <c r="AE53" i="65"/>
  <c r="AD57" i="65"/>
  <c r="AD61" i="65"/>
  <c r="AD65" i="65"/>
  <c r="AD69" i="65"/>
  <c r="AD73" i="65"/>
  <c r="AD77" i="65"/>
  <c r="AD81" i="65"/>
  <c r="AD85" i="65"/>
  <c r="AD89" i="65"/>
  <c r="AE42" i="65"/>
  <c r="AE57" i="65"/>
  <c r="AE61" i="65"/>
  <c r="AE65" i="65"/>
  <c r="AE69" i="65"/>
  <c r="AE73" i="65"/>
  <c r="AE77" i="65"/>
  <c r="AE81" i="65"/>
  <c r="AE85" i="65"/>
  <c r="AE89" i="65"/>
  <c r="AD58" i="65"/>
  <c r="AD62" i="65"/>
  <c r="AD66" i="65"/>
  <c r="AD70" i="65"/>
  <c r="AD74" i="65"/>
  <c r="AD78" i="65"/>
  <c r="AD82" i="65"/>
  <c r="AD86" i="65"/>
  <c r="AN86" i="65" s="1"/>
  <c r="AD90" i="65"/>
  <c r="AN90" i="65" s="1"/>
  <c r="A14" i="33"/>
  <c r="K41" i="68" s="1"/>
  <c r="W11" i="33"/>
  <c r="W5" i="33"/>
  <c r="W8" i="33"/>
  <c r="U9" i="33"/>
  <c r="U6" i="33"/>
  <c r="AN5" i="33"/>
  <c r="AL6" i="33"/>
  <c r="AJ6" i="33"/>
  <c r="AH5" i="33"/>
  <c r="AI5" i="33" s="1"/>
  <c r="AL5" i="33" s="1"/>
  <c r="AD6" i="33"/>
  <c r="AN6" i="33" s="1"/>
  <c r="W7" i="33"/>
  <c r="U8" i="33"/>
  <c r="U15" i="33"/>
  <c r="W18" i="33"/>
  <c r="U12" i="33"/>
  <c r="U19" i="33"/>
  <c r="W22" i="33"/>
  <c r="W15" i="33"/>
  <c r="U23" i="33"/>
  <c r="W12" i="33"/>
  <c r="W19" i="33"/>
  <c r="U16" i="33"/>
  <c r="W23" i="33"/>
  <c r="U5" i="33"/>
  <c r="U13" i="33"/>
  <c r="U20" i="33"/>
  <c r="U24" i="33"/>
  <c r="U10" i="33"/>
  <c r="W16" i="33"/>
  <c r="W13" i="33"/>
  <c r="U17" i="33"/>
  <c r="W20" i="33"/>
  <c r="W24" i="33"/>
  <c r="W10" i="33"/>
  <c r="U21" i="33"/>
  <c r="U11" i="33"/>
  <c r="U14" i="33"/>
  <c r="W17" i="33"/>
  <c r="W6" i="33"/>
  <c r="U7" i="33"/>
  <c r="U18" i="33"/>
  <c r="W21" i="33"/>
  <c r="W14" i="33"/>
  <c r="U5" i="28"/>
  <c r="AL26" i="28"/>
  <c r="W5" i="28"/>
  <c r="U10" i="28"/>
  <c r="W9" i="28"/>
  <c r="S36" i="68"/>
  <c r="AE10" i="28"/>
  <c r="AD18" i="28"/>
  <c r="AD24" i="28"/>
  <c r="AE27" i="28"/>
  <c r="AE18" i="28"/>
  <c r="AD5" i="28"/>
  <c r="AN5" i="28" s="1"/>
  <c r="AD8" i="28"/>
  <c r="AN8" i="28" s="1"/>
  <c r="AD23" i="28"/>
  <c r="AH5" i="28"/>
  <c r="AI5" i="28" s="1"/>
  <c r="AL5" i="28" s="1"/>
  <c r="AD20" i="28"/>
  <c r="AE23" i="28"/>
  <c r="AE12" i="28"/>
  <c r="AL7" i="28"/>
  <c r="AD16" i="28"/>
  <c r="AE19" i="28"/>
  <c r="AN19" i="28" s="1"/>
  <c r="AD27" i="28"/>
  <c r="AN27" i="28" s="1"/>
  <c r="AL20" i="28"/>
  <c r="AL16" i="28"/>
  <c r="AL24" i="28"/>
  <c r="AN26" i="28"/>
  <c r="AJ16" i="28"/>
  <c r="AL32" i="28"/>
  <c r="AJ32" i="28"/>
  <c r="AL34" i="28"/>
  <c r="AJ34" i="28"/>
  <c r="AL27" i="28"/>
  <c r="AJ27" i="28"/>
  <c r="AL13" i="28"/>
  <c r="AJ13" i="28"/>
  <c r="AL18" i="28"/>
  <c r="AJ18" i="28"/>
  <c r="AJ24" i="28"/>
  <c r="AL9" i="28"/>
  <c r="AJ9" i="28"/>
  <c r="AL15" i="28"/>
  <c r="AJ15" i="28"/>
  <c r="AL8" i="28"/>
  <c r="AL23" i="28"/>
  <c r="AJ23" i="28"/>
  <c r="AL31" i="28"/>
  <c r="AJ31" i="28"/>
  <c r="AJ33" i="28"/>
  <c r="AJ20" i="28"/>
  <c r="AL28" i="28"/>
  <c r="AJ28" i="28"/>
  <c r="AL10" i="28"/>
  <c r="AJ10" i="28"/>
  <c r="AL12" i="28"/>
  <c r="AJ12" i="28"/>
  <c r="AN6" i="28"/>
  <c r="AL22" i="28"/>
  <c r="AJ22" i="28"/>
  <c r="AL11" i="28"/>
  <c r="AJ11" i="28"/>
  <c r="AL19" i="28"/>
  <c r="AJ19" i="28"/>
  <c r="AH6" i="28"/>
  <c r="AI6" i="28" s="1"/>
  <c r="AL6" i="28" s="1"/>
  <c r="AH17" i="28"/>
  <c r="AI17" i="28" s="1"/>
  <c r="AL17" i="28" s="1"/>
  <c r="W19" i="28"/>
  <c r="AH21" i="28"/>
  <c r="AI21" i="28" s="1"/>
  <c r="AL21" i="28" s="1"/>
  <c r="W23" i="28"/>
  <c r="AH25" i="28"/>
  <c r="AI25" i="28" s="1"/>
  <c r="AL25" i="28" s="1"/>
  <c r="U35" i="28"/>
  <c r="W38" i="28"/>
  <c r="W42" i="28"/>
  <c r="W46" i="28"/>
  <c r="W12" i="28"/>
  <c r="U16" i="28"/>
  <c r="U20" i="28"/>
  <c r="U24" i="28"/>
  <c r="W27" i="28"/>
  <c r="AH29" i="28"/>
  <c r="AI29" i="28" s="1"/>
  <c r="AJ29" i="28" s="1"/>
  <c r="W31" i="28"/>
  <c r="AH33" i="28"/>
  <c r="AI33" i="28" s="1"/>
  <c r="AL33" i="28" s="1"/>
  <c r="AD34" i="28"/>
  <c r="U39" i="28"/>
  <c r="U43" i="28"/>
  <c r="U13" i="28"/>
  <c r="AH14" i="28"/>
  <c r="AI14" i="28" s="1"/>
  <c r="AJ14" i="28" s="1"/>
  <c r="AE15" i="28"/>
  <c r="AN15" i="28" s="1"/>
  <c r="U28" i="28"/>
  <c r="U32" i="28"/>
  <c r="AE34" i="28"/>
  <c r="W35" i="28"/>
  <c r="U47" i="28"/>
  <c r="W16" i="28"/>
  <c r="W20" i="28"/>
  <c r="W24" i="28"/>
  <c r="U36" i="28"/>
  <c r="W39" i="28"/>
  <c r="W43" i="28"/>
  <c r="AJ7" i="28"/>
  <c r="W13" i="28"/>
  <c r="U17" i="28"/>
  <c r="U21" i="28"/>
  <c r="U25" i="28"/>
  <c r="W28" i="28"/>
  <c r="W32" i="28"/>
  <c r="U40" i="28"/>
  <c r="U44" i="28"/>
  <c r="W47" i="28"/>
  <c r="U6" i="28"/>
  <c r="W10" i="28"/>
  <c r="X10" i="28" s="1"/>
  <c r="U29" i="28"/>
  <c r="U33" i="28"/>
  <c r="W36" i="28"/>
  <c r="U48" i="28"/>
  <c r="AJ8" i="28"/>
  <c r="AD13" i="28"/>
  <c r="U14" i="28"/>
  <c r="AE16" i="28"/>
  <c r="W17" i="28"/>
  <c r="X17" i="28" s="1"/>
  <c r="AE20" i="28"/>
  <c r="W21" i="28"/>
  <c r="AE24" i="28"/>
  <c r="W25" i="28"/>
  <c r="X25" i="28" s="1"/>
  <c r="AJ26" i="28"/>
  <c r="AD28" i="28"/>
  <c r="AJ30" i="28"/>
  <c r="AD32" i="28"/>
  <c r="W40" i="28"/>
  <c r="W44" i="28"/>
  <c r="W6" i="28"/>
  <c r="U7" i="28"/>
  <c r="AD10" i="28"/>
  <c r="U11" i="28"/>
  <c r="AE13" i="28"/>
  <c r="U18" i="28"/>
  <c r="U22" i="28"/>
  <c r="AE28" i="28"/>
  <c r="W29" i="28"/>
  <c r="AE32" i="28"/>
  <c r="W33" i="28"/>
  <c r="U37" i="28"/>
  <c r="U41" i="28"/>
  <c r="U45" i="28"/>
  <c r="W48" i="28"/>
  <c r="W14" i="28"/>
  <c r="AD17" i="28"/>
  <c r="AN17" i="28" s="1"/>
  <c r="AD21" i="28"/>
  <c r="AN21" i="28" s="1"/>
  <c r="AD25" i="28"/>
  <c r="AN25" i="28" s="1"/>
  <c r="U26" i="28"/>
  <c r="U30" i="28"/>
  <c r="W7" i="28"/>
  <c r="U8" i="28"/>
  <c r="W11" i="28"/>
  <c r="U15" i="28"/>
  <c r="W18" i="28"/>
  <c r="W22" i="28"/>
  <c r="AD29" i="28"/>
  <c r="AN29" i="28" s="1"/>
  <c r="AD33" i="28"/>
  <c r="AN33" i="28" s="1"/>
  <c r="U34" i="28"/>
  <c r="W37" i="28"/>
  <c r="W41" i="28"/>
  <c r="W45" i="28"/>
  <c r="AD14" i="28"/>
  <c r="U19" i="28"/>
  <c r="U23" i="28"/>
  <c r="W26" i="28"/>
  <c r="W30" i="28"/>
  <c r="U38" i="28"/>
  <c r="U42" i="28"/>
  <c r="U46" i="28"/>
  <c r="AN7" i="28"/>
  <c r="W8" i="28"/>
  <c r="U9" i="28"/>
  <c r="U12" i="28"/>
  <c r="W15" i="28"/>
  <c r="AN22" i="28"/>
  <c r="U27" i="28"/>
  <c r="U31" i="28"/>
  <c r="AJ6" i="47"/>
  <c r="A14" i="47"/>
  <c r="K15" i="67" s="1"/>
  <c r="W54" i="47"/>
  <c r="W52" i="47"/>
  <c r="U45" i="47"/>
  <c r="U44" i="47"/>
  <c r="U43" i="47"/>
  <c r="U42" i="47"/>
  <c r="U50" i="47"/>
  <c r="W40" i="47"/>
  <c r="U41" i="47"/>
  <c r="AL7" i="47"/>
  <c r="AD8" i="47"/>
  <c r="AN7" i="47"/>
  <c r="W34" i="47"/>
  <c r="W35" i="47"/>
  <c r="W36" i="47"/>
  <c r="W37" i="47"/>
  <c r="U51" i="47"/>
  <c r="U53" i="47"/>
  <c r="W55" i="47"/>
  <c r="W57" i="47"/>
  <c r="U5" i="47"/>
  <c r="U6" i="47"/>
  <c r="U7" i="47"/>
  <c r="U8" i="47"/>
  <c r="U10" i="47"/>
  <c r="U46" i="47"/>
  <c r="U47" i="47"/>
  <c r="U48" i="47"/>
  <c r="U49" i="47"/>
  <c r="W51" i="47"/>
  <c r="W53" i="47"/>
  <c r="W9" i="47"/>
  <c r="U11" i="47"/>
  <c r="U12" i="47"/>
  <c r="U13" i="47"/>
  <c r="W41" i="47"/>
  <c r="X41" i="47" s="1"/>
  <c r="W42" i="47"/>
  <c r="W43" i="47"/>
  <c r="W44" i="47"/>
  <c r="W45" i="47"/>
  <c r="W50" i="47"/>
  <c r="W5" i="47"/>
  <c r="W6" i="47"/>
  <c r="W7" i="47"/>
  <c r="W8" i="47"/>
  <c r="W10" i="47"/>
  <c r="U14" i="47"/>
  <c r="W46" i="47"/>
  <c r="X46" i="47" s="1"/>
  <c r="W47" i="47"/>
  <c r="W48" i="47"/>
  <c r="W49" i="47"/>
  <c r="W11" i="47"/>
  <c r="W12" i="47"/>
  <c r="W13" i="47"/>
  <c r="U15" i="47"/>
  <c r="AD5" i="47"/>
  <c r="AN5" i="47" s="1"/>
  <c r="AD6" i="47"/>
  <c r="AN6" i="47" s="1"/>
  <c r="W14" i="47"/>
  <c r="W15" i="47"/>
  <c r="X15" i="47" s="1"/>
  <c r="U16" i="47"/>
  <c r="U17" i="47"/>
  <c r="U60" i="47"/>
  <c r="U18" i="47"/>
  <c r="U19" i="47"/>
  <c r="U20" i="47"/>
  <c r="U21" i="47"/>
  <c r="U22" i="47"/>
  <c r="U23" i="47"/>
  <c r="U24" i="47"/>
  <c r="U25" i="47"/>
  <c r="U59" i="47"/>
  <c r="W16" i="47"/>
  <c r="X16" i="47" s="1"/>
  <c r="W17" i="47"/>
  <c r="U26" i="47"/>
  <c r="U27" i="47"/>
  <c r="U28" i="47"/>
  <c r="U29" i="47"/>
  <c r="U30" i="47"/>
  <c r="U31" i="47"/>
  <c r="U32" i="47"/>
  <c r="U33" i="47"/>
  <c r="U56" i="47"/>
  <c r="U58" i="47"/>
  <c r="W60" i="47"/>
  <c r="X60" i="47" s="1"/>
  <c r="U61" i="47"/>
  <c r="U62" i="47"/>
  <c r="U63" i="47"/>
  <c r="U64" i="47"/>
  <c r="U65" i="47"/>
  <c r="U66" i="47"/>
  <c r="U67" i="47"/>
  <c r="W18" i="47"/>
  <c r="W19" i="47"/>
  <c r="W20" i="47"/>
  <c r="W21" i="47"/>
  <c r="X21" i="47" s="1"/>
  <c r="W22" i="47"/>
  <c r="X22" i="47" s="1"/>
  <c r="W23" i="47"/>
  <c r="W24" i="47"/>
  <c r="W25" i="47"/>
  <c r="U34" i="47"/>
  <c r="U35" i="47"/>
  <c r="U36" i="47"/>
  <c r="U37" i="47"/>
  <c r="U55" i="47"/>
  <c r="U57" i="47"/>
  <c r="W59" i="47"/>
  <c r="W26" i="47"/>
  <c r="X26" i="47" s="1"/>
  <c r="W27" i="47"/>
  <c r="W28" i="47"/>
  <c r="W29" i="47"/>
  <c r="W30" i="47"/>
  <c r="W31" i="47"/>
  <c r="W32" i="47"/>
  <c r="W33" i="47"/>
  <c r="U38" i="47"/>
  <c r="U39" i="47"/>
  <c r="U40" i="47"/>
  <c r="U52" i="47"/>
  <c r="U54" i="47"/>
  <c r="W56" i="47"/>
  <c r="W58" i="47"/>
  <c r="W61" i="47"/>
  <c r="W62" i="47"/>
  <c r="W63" i="47"/>
  <c r="W64" i="47"/>
  <c r="W65" i="47"/>
  <c r="W66" i="47"/>
  <c r="A14" i="16"/>
  <c r="K15" i="68" s="1"/>
  <c r="U5" i="16"/>
  <c r="W11" i="16"/>
  <c r="W9" i="16"/>
  <c r="AD8" i="16"/>
  <c r="AN8" i="16" s="1"/>
  <c r="AD7" i="16"/>
  <c r="AN7" i="16" s="1"/>
  <c r="AL9" i="16"/>
  <c r="AJ9" i="16"/>
  <c r="AJ8" i="16"/>
  <c r="AL8" i="16"/>
  <c r="AJ7" i="16"/>
  <c r="AL7" i="16"/>
  <c r="AJ6" i="16"/>
  <c r="AL6" i="16"/>
  <c r="AN9" i="16"/>
  <c r="AN6" i="16"/>
  <c r="W5" i="16"/>
  <c r="U6" i="16"/>
  <c r="W10" i="16"/>
  <c r="U14" i="16"/>
  <c r="U17" i="16"/>
  <c r="W20" i="16"/>
  <c r="W24" i="16"/>
  <c r="AD5" i="16"/>
  <c r="AN5" i="16" s="1"/>
  <c r="U11" i="16"/>
  <c r="U21" i="16"/>
  <c r="W6" i="16"/>
  <c r="U7" i="16"/>
  <c r="W14" i="16"/>
  <c r="W17" i="16"/>
  <c r="W21" i="16"/>
  <c r="AH5" i="16"/>
  <c r="AI5" i="16" s="1"/>
  <c r="AL5" i="16" s="1"/>
  <c r="W7" i="16"/>
  <c r="U8" i="16"/>
  <c r="U15" i="16"/>
  <c r="U18" i="16"/>
  <c r="U22" i="16"/>
  <c r="U12" i="16"/>
  <c r="W8" i="16"/>
  <c r="U9" i="16"/>
  <c r="W15" i="16"/>
  <c r="W18" i="16"/>
  <c r="W22" i="16"/>
  <c r="W12" i="16"/>
  <c r="U19" i="16"/>
  <c r="U23" i="16"/>
  <c r="U13" i="16"/>
  <c r="U16" i="16"/>
  <c r="W19" i="16"/>
  <c r="W23" i="16"/>
  <c r="U10" i="16"/>
  <c r="W13" i="16"/>
  <c r="W16" i="16"/>
  <c r="U20" i="16"/>
  <c r="AM5" i="43"/>
  <c r="AD7" i="43"/>
  <c r="AM7" i="43"/>
  <c r="A14" i="44"/>
  <c r="K12" i="67" s="1"/>
  <c r="U9" i="44"/>
  <c r="AD12" i="44"/>
  <c r="AN12" i="44" s="1"/>
  <c r="AJ7" i="44"/>
  <c r="AL6" i="44"/>
  <c r="AL13" i="44"/>
  <c r="AL11" i="44"/>
  <c r="AJ11" i="44"/>
  <c r="S12" i="67"/>
  <c r="W20" i="44"/>
  <c r="W21" i="44"/>
  <c r="U22" i="44"/>
  <c r="U23" i="44"/>
  <c r="U5" i="44"/>
  <c r="U6" i="44"/>
  <c r="W18" i="44"/>
  <c r="W19" i="44"/>
  <c r="W24" i="44"/>
  <c r="U11" i="44"/>
  <c r="W22" i="44"/>
  <c r="W23" i="44"/>
  <c r="W5" i="44"/>
  <c r="W6" i="44"/>
  <c r="U8" i="44"/>
  <c r="U10" i="44"/>
  <c r="W7" i="44"/>
  <c r="W9" i="44"/>
  <c r="W11" i="44"/>
  <c r="U13" i="44"/>
  <c r="AD5" i="44"/>
  <c r="AN5" i="44" s="1"/>
  <c r="AD6" i="44"/>
  <c r="AN6" i="44" s="1"/>
  <c r="W8" i="44"/>
  <c r="W10" i="44"/>
  <c r="U12" i="44"/>
  <c r="AD7" i="44"/>
  <c r="AN7" i="44" s="1"/>
  <c r="AD9" i="44"/>
  <c r="AD11" i="44"/>
  <c r="AN11" i="44" s="1"/>
  <c r="W13" i="44"/>
  <c r="U14" i="44"/>
  <c r="AJ6" i="44"/>
  <c r="AD8" i="44"/>
  <c r="AN8" i="44" s="1"/>
  <c r="AE9" i="44"/>
  <c r="AD10" i="44"/>
  <c r="W12" i="44"/>
  <c r="AL7" i="44"/>
  <c r="AE10" i="44"/>
  <c r="AD13" i="44"/>
  <c r="AN13" i="44" s="1"/>
  <c r="W14" i="44"/>
  <c r="U15" i="44"/>
  <c r="U16" i="44"/>
  <c r="U17" i="44"/>
  <c r="W15" i="44"/>
  <c r="U20" i="44"/>
  <c r="U21" i="44"/>
  <c r="W16" i="44"/>
  <c r="W17" i="44"/>
  <c r="U18" i="44"/>
  <c r="U19" i="44"/>
  <c r="AL63" i="66"/>
  <c r="AJ63" i="66"/>
  <c r="AL69" i="66"/>
  <c r="AJ69" i="66"/>
  <c r="AL51" i="66"/>
  <c r="AJ51" i="66"/>
  <c r="AL58" i="66"/>
  <c r="AJ58" i="66"/>
  <c r="AL45" i="66"/>
  <c r="AL74" i="66"/>
  <c r="AJ74" i="66"/>
  <c r="AJ88" i="66"/>
  <c r="AL88" i="66"/>
  <c r="AJ75" i="66"/>
  <c r="AL75" i="66"/>
  <c r="AL5" i="66"/>
  <c r="AJ5" i="66"/>
  <c r="AL44" i="66"/>
  <c r="AL62" i="66"/>
  <c r="AL68" i="66"/>
  <c r="AJ42" i="66"/>
  <c r="AL42" i="66"/>
  <c r="AL61" i="66"/>
  <c r="AJ61" i="66"/>
  <c r="AL67" i="66"/>
  <c r="AL54" i="66"/>
  <c r="AJ54" i="66"/>
  <c r="AL72" i="66"/>
  <c r="AJ72" i="66"/>
  <c r="AL79" i="66"/>
  <c r="AL111" i="66"/>
  <c r="AJ111" i="66"/>
  <c r="AL24" i="66"/>
  <c r="AJ24" i="66"/>
  <c r="AL65" i="66"/>
  <c r="AJ65" i="66"/>
  <c r="AL49" i="66"/>
  <c r="AJ49" i="66"/>
  <c r="AJ47" i="66"/>
  <c r="AL47" i="66"/>
  <c r="AJ77" i="66"/>
  <c r="AL77" i="66"/>
  <c r="AJ52" i="66"/>
  <c r="AL52" i="66"/>
  <c r="AJ59" i="66"/>
  <c r="AL59" i="66"/>
  <c r="AL46" i="66"/>
  <c r="AJ46" i="66"/>
  <c r="AJ64" i="66"/>
  <c r="AL64" i="66"/>
  <c r="AJ70" i="66"/>
  <c r="AL70" i="66"/>
  <c r="AL124" i="66"/>
  <c r="AJ124" i="66"/>
  <c r="AJ43" i="66"/>
  <c r="AJ55" i="66"/>
  <c r="AJ66" i="66"/>
  <c r="AJ78" i="66"/>
  <c r="AJ82" i="66"/>
  <c r="AJ16" i="39"/>
  <c r="AL16" i="39"/>
  <c r="AL23" i="39"/>
  <c r="AJ23" i="39"/>
  <c r="AL35" i="39"/>
  <c r="AJ35" i="39"/>
  <c r="AL42" i="39"/>
  <c r="AJ42" i="39"/>
  <c r="AL48" i="39"/>
  <c r="AJ48" i="39"/>
  <c r="AL15" i="41"/>
  <c r="AJ15" i="41"/>
  <c r="AL7" i="42"/>
  <c r="AJ7" i="42"/>
  <c r="AL8" i="42"/>
  <c r="AJ8" i="42"/>
  <c r="AL22" i="42"/>
  <c r="AJ22" i="42"/>
  <c r="AL17" i="43"/>
  <c r="AJ17" i="43"/>
  <c r="AL21" i="43"/>
  <c r="AJ21" i="43"/>
  <c r="AL29" i="75"/>
  <c r="AJ29" i="75"/>
  <c r="AL34" i="75"/>
  <c r="AJ34" i="75"/>
  <c r="AL44" i="75"/>
  <c r="AJ44" i="75"/>
  <c r="AJ45" i="75"/>
  <c r="AL45" i="75"/>
  <c r="AL21" i="66"/>
  <c r="AJ109" i="66"/>
  <c r="AL13" i="40"/>
  <c r="AJ13" i="40"/>
  <c r="AN25" i="66"/>
  <c r="AJ44" i="66"/>
  <c r="AN50" i="66"/>
  <c r="AJ56" i="66"/>
  <c r="AJ67" i="66"/>
  <c r="AJ79" i="66"/>
  <c r="AJ80" i="66"/>
  <c r="AJ83" i="66"/>
  <c r="AJ85" i="66"/>
  <c r="AL93" i="66"/>
  <c r="AJ93" i="66"/>
  <c r="AJ97" i="66"/>
  <c r="AL123" i="66"/>
  <c r="AJ123" i="66"/>
  <c r="AL17" i="39"/>
  <c r="AL16" i="41"/>
  <c r="AJ16" i="41"/>
  <c r="AL20" i="41"/>
  <c r="AJ20" i="41"/>
  <c r="AL24" i="41"/>
  <c r="AJ24" i="41"/>
  <c r="AL35" i="46"/>
  <c r="AJ35" i="46"/>
  <c r="AL25" i="75"/>
  <c r="AJ25" i="75"/>
  <c r="AL17" i="66"/>
  <c r="AJ45" i="66"/>
  <c r="AN51" i="66"/>
  <c r="AJ57" i="66"/>
  <c r="AJ68" i="66"/>
  <c r="AN73" i="66"/>
  <c r="AL94" i="66"/>
  <c r="AJ107" i="66"/>
  <c r="AL113" i="66"/>
  <c r="AJ113" i="66"/>
  <c r="AL131" i="66"/>
  <c r="AJ131" i="66"/>
  <c r="AL47" i="39"/>
  <c r="AJ47" i="39"/>
  <c r="AL18" i="41"/>
  <c r="AJ18" i="41"/>
  <c r="AL22" i="41"/>
  <c r="AJ22" i="41"/>
  <c r="AL6" i="42"/>
  <c r="AJ6" i="42"/>
  <c r="AL23" i="42"/>
  <c r="AJ23" i="42"/>
  <c r="AL16" i="43"/>
  <c r="AJ16" i="43"/>
  <c r="AL15" i="44"/>
  <c r="AJ15" i="44"/>
  <c r="AL21" i="75"/>
  <c r="AJ21" i="75"/>
  <c r="AL14" i="40"/>
  <c r="AJ14" i="40"/>
  <c r="AL19" i="45"/>
  <c r="AJ19" i="45"/>
  <c r="AL13" i="46"/>
  <c r="AJ13" i="46"/>
  <c r="AL81" i="66"/>
  <c r="AL92" i="66"/>
  <c r="AL103" i="66"/>
  <c r="AJ103" i="66"/>
  <c r="AL105" i="66"/>
  <c r="AL130" i="66"/>
  <c r="AL15" i="39"/>
  <c r="AL22" i="39"/>
  <c r="AJ22" i="39"/>
  <c r="AJ28" i="39"/>
  <c r="AL28" i="39"/>
  <c r="AL29" i="39"/>
  <c r="AL34" i="39"/>
  <c r="AJ34" i="39"/>
  <c r="AL17" i="40"/>
  <c r="AJ17" i="40"/>
  <c r="AL5" i="41"/>
  <c r="AJ5" i="41"/>
  <c r="AL17" i="75"/>
  <c r="AJ17" i="75"/>
  <c r="AL91" i="66"/>
  <c r="AJ91" i="66"/>
  <c r="AJ40" i="39"/>
  <c r="AL40" i="39"/>
  <c r="AL18" i="44"/>
  <c r="AJ18" i="44"/>
  <c r="AJ28" i="66"/>
  <c r="AJ48" i="66"/>
  <c r="AJ60" i="66"/>
  <c r="AJ71" i="66"/>
  <c r="AN77" i="66"/>
  <c r="AL112" i="66"/>
  <c r="AJ112" i="66"/>
  <c r="AJ130" i="66"/>
  <c r="AL46" i="39"/>
  <c r="AJ46" i="39"/>
  <c r="AL16" i="40"/>
  <c r="AJ16" i="40"/>
  <c r="AL22" i="40"/>
  <c r="AJ22" i="40"/>
  <c r="AJ10" i="42"/>
  <c r="AL20" i="44"/>
  <c r="AJ20" i="44"/>
  <c r="AL22" i="44"/>
  <c r="AJ22" i="44"/>
  <c r="AL23" i="44"/>
  <c r="AJ23" i="44"/>
  <c r="AL8" i="45"/>
  <c r="AJ8" i="45"/>
  <c r="AJ9" i="45"/>
  <c r="AL9" i="45"/>
  <c r="AL10" i="45"/>
  <c r="AJ10" i="45"/>
  <c r="AL11" i="45"/>
  <c r="AJ11" i="45"/>
  <c r="AL51" i="47"/>
  <c r="AJ51" i="47"/>
  <c r="AL53" i="47"/>
  <c r="AJ53" i="47"/>
  <c r="AL5" i="75"/>
  <c r="AJ5" i="75"/>
  <c r="AL19" i="44"/>
  <c r="AJ19" i="44"/>
  <c r="AN43" i="66"/>
  <c r="AN66" i="66"/>
  <c r="AL101" i="66"/>
  <c r="AJ101" i="66"/>
  <c r="AL119" i="66"/>
  <c r="AJ20" i="39"/>
  <c r="AL27" i="39"/>
  <c r="AL32" i="39"/>
  <c r="AJ32" i="39"/>
  <c r="AL9" i="41"/>
  <c r="AJ9" i="41"/>
  <c r="AL24" i="43"/>
  <c r="AJ24" i="43"/>
  <c r="AL24" i="44"/>
  <c r="AJ24" i="44"/>
  <c r="AL6" i="45"/>
  <c r="AJ6" i="45"/>
  <c r="AL7" i="45"/>
  <c r="AJ7" i="45"/>
  <c r="AL13" i="45"/>
  <c r="AJ13" i="45"/>
  <c r="AL15" i="45"/>
  <c r="AJ15" i="45"/>
  <c r="AL16" i="44"/>
  <c r="AJ16" i="44"/>
  <c r="AL14" i="75"/>
  <c r="AJ14" i="75"/>
  <c r="AJ50" i="66"/>
  <c r="AJ62" i="66"/>
  <c r="AN67" i="66"/>
  <c r="AJ73" i="66"/>
  <c r="AL89" i="66"/>
  <c r="AJ89" i="66"/>
  <c r="AL45" i="39"/>
  <c r="AL10" i="41"/>
  <c r="AL15" i="42"/>
  <c r="AJ15" i="42"/>
  <c r="AL5" i="44"/>
  <c r="AJ5" i="44"/>
  <c r="AL9" i="44"/>
  <c r="AJ9" i="44"/>
  <c r="AL14" i="45"/>
  <c r="AJ14" i="45"/>
  <c r="AL42" i="47"/>
  <c r="AJ42" i="47"/>
  <c r="AL122" i="66"/>
  <c r="AJ122" i="66"/>
  <c r="AN68" i="66"/>
  <c r="AN81" i="66"/>
  <c r="AJ117" i="66"/>
  <c r="AJ120" i="66"/>
  <c r="AL12" i="39"/>
  <c r="AJ12" i="39"/>
  <c r="AL18" i="39"/>
  <c r="AJ18" i="39"/>
  <c r="AL26" i="39"/>
  <c r="AL38" i="39"/>
  <c r="AL44" i="39"/>
  <c r="AJ44" i="39"/>
  <c r="AL15" i="40"/>
  <c r="AJ15" i="40"/>
  <c r="AL14" i="42"/>
  <c r="AJ16" i="42"/>
  <c r="AL16" i="42"/>
  <c r="AL8" i="44"/>
  <c r="AJ10" i="44"/>
  <c r="AL10" i="44"/>
  <c r="AL11" i="42"/>
  <c r="AJ11" i="42"/>
  <c r="AL29" i="66"/>
  <c r="AN80" i="66"/>
  <c r="AJ87" i="66"/>
  <c r="AL99" i="66"/>
  <c r="AJ99" i="66"/>
  <c r="AL10" i="39"/>
  <c r="AJ20" i="40"/>
  <c r="AL20" i="40"/>
  <c r="AL13" i="41"/>
  <c r="AJ13" i="41"/>
  <c r="AL23" i="43"/>
  <c r="AJ23" i="43"/>
  <c r="AL17" i="45"/>
  <c r="AJ17" i="45"/>
  <c r="AL18" i="45"/>
  <c r="AJ18" i="45"/>
  <c r="AL22" i="45"/>
  <c r="AJ22" i="45"/>
  <c r="AL6" i="46"/>
  <c r="AJ6" i="46"/>
  <c r="AJ8" i="46"/>
  <c r="AL9" i="46"/>
  <c r="AJ9" i="46"/>
  <c r="AJ14" i="66"/>
  <c r="AL25" i="66"/>
  <c r="AL84" i="66"/>
  <c r="AL86" i="66"/>
  <c r="AL96" i="66"/>
  <c r="AL98" i="66"/>
  <c r="AL110" i="66"/>
  <c r="AJ110" i="66"/>
  <c r="AL11" i="39"/>
  <c r="AJ11" i="39"/>
  <c r="AL24" i="39"/>
  <c r="AJ24" i="39"/>
  <c r="AL30" i="39"/>
  <c r="AJ30" i="39"/>
  <c r="AL36" i="39"/>
  <c r="AJ36" i="39"/>
  <c r="AL50" i="39"/>
  <c r="AL12" i="41"/>
  <c r="AL18" i="42"/>
  <c r="AJ18" i="42"/>
  <c r="AJ20" i="42"/>
  <c r="AL20" i="42"/>
  <c r="AL12" i="44"/>
  <c r="AJ12" i="44"/>
  <c r="AL20" i="45"/>
  <c r="AJ20" i="45"/>
  <c r="AL21" i="45"/>
  <c r="AL24" i="45"/>
  <c r="AJ24" i="45"/>
  <c r="AL5" i="46"/>
  <c r="AL10" i="46"/>
  <c r="AJ10" i="46"/>
  <c r="AL15" i="47"/>
  <c r="AJ15" i="47"/>
  <c r="AL32" i="46"/>
  <c r="AJ32" i="46"/>
  <c r="AL33" i="46"/>
  <c r="AL34" i="46"/>
  <c r="AL6" i="47"/>
  <c r="AL12" i="47"/>
  <c r="AL41" i="47"/>
  <c r="AL43" i="47"/>
  <c r="AJ43" i="47"/>
  <c r="AL54" i="47"/>
  <c r="AJ54" i="47"/>
  <c r="AL15" i="75"/>
  <c r="AJ15" i="75"/>
  <c r="AL16" i="75"/>
  <c r="AL19" i="75"/>
  <c r="AJ19" i="75"/>
  <c r="AL20" i="75"/>
  <c r="AL23" i="75"/>
  <c r="AJ23" i="75"/>
  <c r="AL24" i="75"/>
  <c r="AL27" i="75"/>
  <c r="AJ27" i="75"/>
  <c r="AL28" i="75"/>
  <c r="AL31" i="75"/>
  <c r="AJ31" i="75"/>
  <c r="AJ32" i="75"/>
  <c r="AL32" i="75"/>
  <c r="AL36" i="75"/>
  <c r="AJ36" i="75"/>
  <c r="AL40" i="75"/>
  <c r="AJ40" i="75"/>
  <c r="AL66" i="75"/>
  <c r="AJ66" i="75"/>
  <c r="AL9" i="49"/>
  <c r="AJ9" i="49"/>
  <c r="AL11" i="50"/>
  <c r="AJ11" i="50"/>
  <c r="AL24" i="50"/>
  <c r="AJ24" i="50"/>
  <c r="AL5" i="51"/>
  <c r="AJ5" i="51"/>
  <c r="AL6" i="53"/>
  <c r="AJ6" i="53"/>
  <c r="AL7" i="53"/>
  <c r="AJ7" i="53"/>
  <c r="AL9" i="53"/>
  <c r="AJ9" i="53"/>
  <c r="AL24" i="71"/>
  <c r="AJ24" i="71"/>
  <c r="AL16" i="73"/>
  <c r="AJ16" i="73"/>
  <c r="AJ86" i="66"/>
  <c r="AN92" i="66"/>
  <c r="AJ98" i="66"/>
  <c r="AN115" i="66"/>
  <c r="AN126" i="66"/>
  <c r="AN26" i="39"/>
  <c r="AN8" i="45"/>
  <c r="AL36" i="46"/>
  <c r="AJ36" i="46"/>
  <c r="AL46" i="47"/>
  <c r="AJ46" i="47"/>
  <c r="AL47" i="47"/>
  <c r="AJ47" i="47"/>
  <c r="AL50" i="47"/>
  <c r="AJ50" i="47"/>
  <c r="AL13" i="75"/>
  <c r="AJ13" i="75"/>
  <c r="AJ16" i="75"/>
  <c r="AJ20" i="75"/>
  <c r="AJ24" i="75"/>
  <c r="AJ28" i="75"/>
  <c r="AN127" i="66"/>
  <c r="AJ21" i="39"/>
  <c r="AN27" i="39"/>
  <c r="AJ33" i="39"/>
  <c r="AJ45" i="39"/>
  <c r="AJ24" i="40"/>
  <c r="AJ12" i="41"/>
  <c r="AN17" i="41"/>
  <c r="AJ19" i="41"/>
  <c r="AN21" i="41"/>
  <c r="AJ23" i="41"/>
  <c r="AN9" i="42"/>
  <c r="AJ14" i="42"/>
  <c r="AJ22" i="43"/>
  <c r="AJ8" i="44"/>
  <c r="AJ21" i="45"/>
  <c r="AJ5" i="46"/>
  <c r="AJ14" i="46"/>
  <c r="AL39" i="46"/>
  <c r="AJ39" i="46"/>
  <c r="AL40" i="46"/>
  <c r="AL41" i="46"/>
  <c r="AL42" i="46"/>
  <c r="AL16" i="47"/>
  <c r="AJ16" i="47"/>
  <c r="AL49" i="47"/>
  <c r="AJ49" i="47"/>
  <c r="AL52" i="47"/>
  <c r="AN82" i="66"/>
  <c r="AN94" i="66"/>
  <c r="AN117" i="66"/>
  <c r="AN128" i="66"/>
  <c r="AN15" i="39"/>
  <c r="AN16" i="39"/>
  <c r="AN28" i="39"/>
  <c r="AJ8" i="40"/>
  <c r="AN6" i="41"/>
  <c r="AN5" i="42"/>
  <c r="AN20" i="42"/>
  <c r="AN7" i="46"/>
  <c r="AL17" i="46"/>
  <c r="AN20" i="46"/>
  <c r="AN21" i="46"/>
  <c r="AL43" i="46"/>
  <c r="AJ43" i="46"/>
  <c r="AL63" i="46"/>
  <c r="AJ63" i="46"/>
  <c r="AL64" i="46"/>
  <c r="AJ64" i="46"/>
  <c r="AJ65" i="46"/>
  <c r="AL65" i="46"/>
  <c r="AL20" i="47"/>
  <c r="AJ20" i="47"/>
  <c r="AL44" i="47"/>
  <c r="AN7" i="39"/>
  <c r="AL9" i="43"/>
  <c r="AN19" i="43"/>
  <c r="AN21" i="44"/>
  <c r="AL11" i="46"/>
  <c r="AL16" i="46"/>
  <c r="AJ16" i="46"/>
  <c r="AL18" i="46"/>
  <c r="AL59" i="46"/>
  <c r="AJ59" i="46"/>
  <c r="AL60" i="46"/>
  <c r="AJ60" i="46"/>
  <c r="AJ61" i="46"/>
  <c r="AL61" i="46"/>
  <c r="AL62" i="46"/>
  <c r="AJ62" i="46"/>
  <c r="AL68" i="46"/>
  <c r="AJ68" i="46"/>
  <c r="AL18" i="47"/>
  <c r="AJ18" i="47"/>
  <c r="AL19" i="47"/>
  <c r="AL21" i="47"/>
  <c r="AL24" i="47"/>
  <c r="AJ24" i="47"/>
  <c r="AN8" i="46"/>
  <c r="AL15" i="46"/>
  <c r="AL19" i="46"/>
  <c r="AL21" i="46"/>
  <c r="AL55" i="46"/>
  <c r="AJ55" i="46"/>
  <c r="AL56" i="46"/>
  <c r="AJ56" i="46"/>
  <c r="AJ57" i="46"/>
  <c r="AL57" i="46"/>
  <c r="AL58" i="46"/>
  <c r="AJ58" i="46"/>
  <c r="AL66" i="46"/>
  <c r="AJ66" i="46"/>
  <c r="AL72" i="46"/>
  <c r="AJ72" i="46"/>
  <c r="AL22" i="47"/>
  <c r="AJ22" i="47"/>
  <c r="AL28" i="47"/>
  <c r="AJ28" i="47"/>
  <c r="AL48" i="47"/>
  <c r="AN108" i="66"/>
  <c r="AJ114" i="66"/>
  <c r="AJ125" i="66"/>
  <c r="AN10" i="39"/>
  <c r="AN19" i="39"/>
  <c r="AJ25" i="39"/>
  <c r="AN31" i="39"/>
  <c r="AJ37" i="39"/>
  <c r="AJ49" i="39"/>
  <c r="AJ19" i="42"/>
  <c r="AN13" i="46"/>
  <c r="AJ18" i="46"/>
  <c r="AL20" i="46"/>
  <c r="AJ20" i="46"/>
  <c r="AL22" i="46"/>
  <c r="AL51" i="46"/>
  <c r="AJ51" i="46"/>
  <c r="AL52" i="46"/>
  <c r="AJ52" i="46"/>
  <c r="AJ53" i="46"/>
  <c r="AL53" i="46"/>
  <c r="AL54" i="46"/>
  <c r="AJ54" i="46"/>
  <c r="AL70" i="46"/>
  <c r="AJ70" i="46"/>
  <c r="AL71" i="46"/>
  <c r="AL73" i="46"/>
  <c r="AL76" i="46"/>
  <c r="AJ76" i="46"/>
  <c r="AL26" i="47"/>
  <c r="AJ26" i="47"/>
  <c r="AL27" i="47"/>
  <c r="AL29" i="47"/>
  <c r="AL32" i="47"/>
  <c r="AJ32" i="47"/>
  <c r="AN86" i="66"/>
  <c r="AJ92" i="66"/>
  <c r="AJ104" i="66"/>
  <c r="AN109" i="66"/>
  <c r="AJ115" i="66"/>
  <c r="AJ126" i="66"/>
  <c r="AJ14" i="39"/>
  <c r="AN20" i="39"/>
  <c r="AJ26" i="39"/>
  <c r="AJ38" i="39"/>
  <c r="AJ50" i="39"/>
  <c r="AJ10" i="41"/>
  <c r="AL12" i="46"/>
  <c r="AJ19" i="46"/>
  <c r="AJ21" i="46"/>
  <c r="AL23" i="46"/>
  <c r="AL25" i="46"/>
  <c r="AJ25" i="46"/>
  <c r="AL47" i="46"/>
  <c r="AJ47" i="46"/>
  <c r="AL48" i="46"/>
  <c r="AJ48" i="46"/>
  <c r="AJ49" i="46"/>
  <c r="AL49" i="46"/>
  <c r="AL50" i="46"/>
  <c r="AJ50" i="46"/>
  <c r="AL74" i="46"/>
  <c r="AJ74" i="46"/>
  <c r="AL75" i="46"/>
  <c r="AL77" i="46"/>
  <c r="AL80" i="46"/>
  <c r="AJ80" i="46"/>
  <c r="AL30" i="47"/>
  <c r="AJ30" i="47"/>
  <c r="AL36" i="47"/>
  <c r="AJ36" i="47"/>
  <c r="AN110" i="66"/>
  <c r="AJ116" i="66"/>
  <c r="AJ127" i="66"/>
  <c r="AJ15" i="39"/>
  <c r="AJ27" i="39"/>
  <c r="AJ39" i="39"/>
  <c r="AJ19" i="40"/>
  <c r="AJ6" i="41"/>
  <c r="AN15" i="41"/>
  <c r="AJ17" i="41"/>
  <c r="AN19" i="41"/>
  <c r="AJ21" i="41"/>
  <c r="AN23" i="41"/>
  <c r="AJ5" i="42"/>
  <c r="AN7" i="42"/>
  <c r="AJ9" i="42"/>
  <c r="AN14" i="42"/>
  <c r="AL12" i="43"/>
  <c r="AJ18" i="43"/>
  <c r="AN22" i="43"/>
  <c r="AJ13" i="44"/>
  <c r="AN6" i="45"/>
  <c r="AJ12" i="45"/>
  <c r="AJ23" i="45"/>
  <c r="AJ7" i="46"/>
  <c r="AL24" i="46"/>
  <c r="AJ24" i="46"/>
  <c r="AL27" i="46"/>
  <c r="AL78" i="46"/>
  <c r="AJ78" i="46"/>
  <c r="AJ81" i="46"/>
  <c r="AL82" i="46"/>
  <c r="AJ82" i="46"/>
  <c r="AL8" i="47"/>
  <c r="AJ8" i="47"/>
  <c r="AL34" i="47"/>
  <c r="AJ34" i="47"/>
  <c r="AL35" i="47"/>
  <c r="AL37" i="47"/>
  <c r="AL59" i="47"/>
  <c r="AJ59" i="47"/>
  <c r="AL8" i="75"/>
  <c r="AJ8" i="75"/>
  <c r="AN100" i="66"/>
  <c r="AN22" i="39"/>
  <c r="AN34" i="39"/>
  <c r="AN46" i="39"/>
  <c r="AN11" i="43"/>
  <c r="AL28" i="46"/>
  <c r="AJ28" i="46"/>
  <c r="AL29" i="46"/>
  <c r="AL30" i="46"/>
  <c r="AL5" i="47"/>
  <c r="AJ7" i="47"/>
  <c r="AL9" i="47"/>
  <c r="AL38" i="47"/>
  <c r="AJ38" i="47"/>
  <c r="AL39" i="47"/>
  <c r="AL58" i="47"/>
  <c r="AJ58" i="47"/>
  <c r="AL63" i="47"/>
  <c r="AJ63" i="47"/>
  <c r="AL64" i="47"/>
  <c r="AL67" i="47"/>
  <c r="AJ67" i="47"/>
  <c r="AN101" i="66"/>
  <c r="AN23" i="39"/>
  <c r="AN35" i="39"/>
  <c r="AN15" i="40"/>
  <c r="AN24" i="43"/>
  <c r="AN18" i="45"/>
  <c r="AJ12" i="46"/>
  <c r="AJ27" i="46"/>
  <c r="AL31" i="46"/>
  <c r="AL11" i="47"/>
  <c r="AJ11" i="47"/>
  <c r="AL13" i="47"/>
  <c r="AJ13" i="47"/>
  <c r="AL55" i="47"/>
  <c r="AJ55" i="47"/>
  <c r="AL57" i="47"/>
  <c r="AJ57" i="47"/>
  <c r="AL61" i="47"/>
  <c r="AJ61" i="47"/>
  <c r="AL62" i="47"/>
  <c r="AL65" i="47"/>
  <c r="AJ65" i="47"/>
  <c r="AL66" i="47"/>
  <c r="AL6" i="75"/>
  <c r="AJ6" i="75"/>
  <c r="AL7" i="75"/>
  <c r="AL10" i="75"/>
  <c r="AJ10" i="75"/>
  <c r="AL11" i="75"/>
  <c r="AJ12" i="75"/>
  <c r="AJ46" i="46"/>
  <c r="AN43" i="47"/>
  <c r="AJ6" i="49"/>
  <c r="AL6" i="49"/>
  <c r="AL11" i="49"/>
  <c r="AJ11" i="49"/>
  <c r="AL20" i="50"/>
  <c r="AJ20" i="50"/>
  <c r="AL21" i="50"/>
  <c r="AJ21" i="50"/>
  <c r="AL22" i="52"/>
  <c r="AJ22" i="52"/>
  <c r="AL23" i="52"/>
  <c r="AJ23" i="52"/>
  <c r="AL24" i="52"/>
  <c r="AJ24" i="52"/>
  <c r="AL10" i="53"/>
  <c r="AJ10" i="53"/>
  <c r="AL20" i="71"/>
  <c r="AJ20" i="71"/>
  <c r="AL15" i="73"/>
  <c r="AJ15" i="73"/>
  <c r="AJ46" i="75"/>
  <c r="AJ10" i="49"/>
  <c r="AL13" i="50"/>
  <c r="AJ13" i="50"/>
  <c r="AL14" i="50"/>
  <c r="AJ14" i="50"/>
  <c r="AL15" i="50"/>
  <c r="AJ15" i="50"/>
  <c r="AL16" i="50"/>
  <c r="AJ16" i="50"/>
  <c r="AL17" i="50"/>
  <c r="AJ17" i="50"/>
  <c r="AL18" i="50"/>
  <c r="AJ19" i="50"/>
  <c r="AL17" i="52"/>
  <c r="AJ17" i="52"/>
  <c r="AL18" i="52"/>
  <c r="AJ18" i="52"/>
  <c r="AJ19" i="52"/>
  <c r="AL20" i="52"/>
  <c r="AJ20" i="52"/>
  <c r="AJ21" i="52"/>
  <c r="AJ23" i="53"/>
  <c r="AL23" i="53"/>
  <c r="AL13" i="71"/>
  <c r="AJ13" i="71"/>
  <c r="AL14" i="71"/>
  <c r="AJ14" i="71"/>
  <c r="AL15" i="71"/>
  <c r="AJ15" i="71"/>
  <c r="AJ18" i="71"/>
  <c r="AL18" i="71"/>
  <c r="AL23" i="71"/>
  <c r="AJ23" i="71"/>
  <c r="AN68" i="46"/>
  <c r="AN13" i="47"/>
  <c r="AN16" i="47"/>
  <c r="AN20" i="47"/>
  <c r="AN24" i="47"/>
  <c r="AN28" i="47"/>
  <c r="AN32" i="47"/>
  <c r="AN36" i="47"/>
  <c r="AN63" i="47"/>
  <c r="AN19" i="75"/>
  <c r="AN23" i="75"/>
  <c r="AN27" i="75"/>
  <c r="AN31" i="75"/>
  <c r="AL48" i="75"/>
  <c r="AJ48" i="75"/>
  <c r="AJ49" i="75"/>
  <c r="AL49" i="75"/>
  <c r="AL16" i="52"/>
  <c r="AJ16" i="52"/>
  <c r="AL22" i="53"/>
  <c r="AJ22" i="53"/>
  <c r="AJ11" i="71"/>
  <c r="AL11" i="71"/>
  <c r="AL12" i="71"/>
  <c r="AJ12" i="71"/>
  <c r="AL16" i="71"/>
  <c r="AJ16" i="71"/>
  <c r="AL17" i="71"/>
  <c r="AJ17" i="71"/>
  <c r="AL19" i="71"/>
  <c r="AJ19" i="71"/>
  <c r="AJ37" i="75"/>
  <c r="AL37" i="75"/>
  <c r="AL50" i="75"/>
  <c r="AJ50" i="75"/>
  <c r="AJ27" i="53"/>
  <c r="AL27" i="53"/>
  <c r="AL8" i="71"/>
  <c r="AJ8" i="71"/>
  <c r="AL10" i="71"/>
  <c r="AJ10" i="71"/>
  <c r="AN53" i="46"/>
  <c r="AN10" i="47"/>
  <c r="AN52" i="47"/>
  <c r="AJ53" i="75"/>
  <c r="AL53" i="75"/>
  <c r="AL26" i="53"/>
  <c r="AJ26" i="53"/>
  <c r="AL9" i="71"/>
  <c r="AJ9" i="71"/>
  <c r="AN18" i="46"/>
  <c r="AN22" i="46"/>
  <c r="AN26" i="46"/>
  <c r="AN38" i="46"/>
  <c r="AJ40" i="46"/>
  <c r="AJ44" i="46"/>
  <c r="AJ67" i="46"/>
  <c r="AJ71" i="46"/>
  <c r="AN73" i="46"/>
  <c r="AJ75" i="46"/>
  <c r="AJ79" i="46"/>
  <c r="AJ12" i="47"/>
  <c r="AN17" i="47"/>
  <c r="AJ19" i="47"/>
  <c r="AN21" i="47"/>
  <c r="AJ23" i="47"/>
  <c r="AN25" i="47"/>
  <c r="AJ27" i="47"/>
  <c r="AN29" i="47"/>
  <c r="AJ31" i="47"/>
  <c r="AN33" i="47"/>
  <c r="AJ35" i="47"/>
  <c r="AN37" i="47"/>
  <c r="AJ39" i="47"/>
  <c r="AJ62" i="47"/>
  <c r="AN64" i="47"/>
  <c r="AJ66" i="47"/>
  <c r="AJ7" i="75"/>
  <c r="AJ11" i="75"/>
  <c r="AN16" i="75"/>
  <c r="AJ18" i="75"/>
  <c r="AJ22" i="75"/>
  <c r="AN24" i="75"/>
  <c r="AJ26" i="75"/>
  <c r="AN28" i="75"/>
  <c r="AJ30" i="75"/>
  <c r="AL54" i="75"/>
  <c r="AJ54" i="75"/>
  <c r="AL14" i="49"/>
  <c r="AJ14" i="49"/>
  <c r="AJ31" i="53"/>
  <c r="AL31" i="53"/>
  <c r="AJ54" i="53"/>
  <c r="AL54" i="53"/>
  <c r="AJ7" i="71"/>
  <c r="AL7" i="71"/>
  <c r="AN77" i="46"/>
  <c r="AJ5" i="47"/>
  <c r="AJ9" i="47"/>
  <c r="AN14" i="47"/>
  <c r="AN45" i="47"/>
  <c r="AJ57" i="75"/>
  <c r="AL57" i="75"/>
  <c r="AL6" i="50"/>
  <c r="AJ6" i="50"/>
  <c r="AL15" i="53"/>
  <c r="AJ15" i="53"/>
  <c r="AL30" i="53"/>
  <c r="AJ30" i="53"/>
  <c r="AL53" i="53"/>
  <c r="AJ53" i="53"/>
  <c r="AN15" i="46"/>
  <c r="AN50" i="46"/>
  <c r="AN81" i="46"/>
  <c r="AN5" i="75"/>
  <c r="AN13" i="75"/>
  <c r="AN33" i="75"/>
  <c r="AL58" i="75"/>
  <c r="AJ58" i="75"/>
  <c r="AL22" i="49"/>
  <c r="AJ22" i="49"/>
  <c r="AL23" i="49"/>
  <c r="AJ23" i="49"/>
  <c r="AL8" i="50"/>
  <c r="AJ8" i="50"/>
  <c r="AJ8" i="51"/>
  <c r="AL8" i="51"/>
  <c r="AL10" i="51"/>
  <c r="AJ10" i="51"/>
  <c r="AL11" i="51"/>
  <c r="AJ11" i="51"/>
  <c r="AL13" i="51"/>
  <c r="AJ13" i="51"/>
  <c r="AL8" i="52"/>
  <c r="AJ8" i="52"/>
  <c r="AL9" i="52"/>
  <c r="AJ9" i="52"/>
  <c r="AL38" i="53"/>
  <c r="AJ38" i="53"/>
  <c r="AL39" i="53"/>
  <c r="AJ39" i="53"/>
  <c r="AL42" i="53"/>
  <c r="AJ42" i="53"/>
  <c r="AL43" i="53"/>
  <c r="AJ43" i="53"/>
  <c r="AL46" i="53"/>
  <c r="AJ46" i="53"/>
  <c r="AL47" i="53"/>
  <c r="AJ47" i="53"/>
  <c r="AL50" i="53"/>
  <c r="AJ50" i="53"/>
  <c r="AL51" i="53"/>
  <c r="AJ51" i="53"/>
  <c r="AL5" i="71"/>
  <c r="AJ5" i="71"/>
  <c r="AJ41" i="75"/>
  <c r="AL41" i="75"/>
  <c r="AJ61" i="75"/>
  <c r="AL61" i="75"/>
  <c r="AL18" i="49"/>
  <c r="AJ18" i="49"/>
  <c r="AL19" i="49"/>
  <c r="AJ19" i="49"/>
  <c r="AL9" i="51"/>
  <c r="AJ9" i="51"/>
  <c r="AL34" i="53"/>
  <c r="AJ34" i="53"/>
  <c r="AL36" i="53"/>
  <c r="AJ36" i="53"/>
  <c r="AL37" i="53"/>
  <c r="AJ37" i="53"/>
  <c r="AL40" i="53"/>
  <c r="AJ40" i="53"/>
  <c r="AL44" i="53"/>
  <c r="AJ44" i="53"/>
  <c r="AL48" i="53"/>
  <c r="AJ48" i="53"/>
  <c r="AL52" i="53"/>
  <c r="AJ52" i="53"/>
  <c r="AL20" i="73"/>
  <c r="AJ20" i="73"/>
  <c r="AL21" i="73"/>
  <c r="AJ21" i="73"/>
  <c r="AL33" i="75"/>
  <c r="AN45" i="75"/>
  <c r="AL62" i="75"/>
  <c r="AJ62" i="75"/>
  <c r="AL17" i="51"/>
  <c r="AJ17" i="51"/>
  <c r="AL18" i="51"/>
  <c r="AJ18" i="51"/>
  <c r="AL19" i="51"/>
  <c r="AJ19" i="51"/>
  <c r="AL21" i="51"/>
  <c r="AJ21" i="51"/>
  <c r="AL22" i="51"/>
  <c r="AJ22" i="51"/>
  <c r="AL23" i="51"/>
  <c r="AJ23" i="51"/>
  <c r="AL5" i="52"/>
  <c r="AJ5" i="52"/>
  <c r="AL6" i="52"/>
  <c r="AJ6" i="52"/>
  <c r="AL19" i="53"/>
  <c r="AJ19" i="53"/>
  <c r="AL7" i="73"/>
  <c r="AJ7" i="73"/>
  <c r="AL11" i="73"/>
  <c r="AJ11" i="73"/>
  <c r="AJ18" i="73"/>
  <c r="AL18" i="73"/>
  <c r="AN59" i="46"/>
  <c r="AN8" i="47"/>
  <c r="AN54" i="47"/>
  <c r="AN6" i="75"/>
  <c r="AN14" i="75"/>
  <c r="AJ42" i="75"/>
  <c r="AJ65" i="75"/>
  <c r="AL65" i="75"/>
  <c r="AL7" i="49"/>
  <c r="AJ7" i="49"/>
  <c r="AJ16" i="51"/>
  <c r="AJ20" i="51"/>
  <c r="AJ24" i="51"/>
  <c r="AJ12" i="52"/>
  <c r="AL17" i="53"/>
  <c r="AJ17" i="53"/>
  <c r="AL8" i="73"/>
  <c r="AJ8" i="73"/>
  <c r="AJ10" i="73"/>
  <c r="AL10" i="73"/>
  <c r="AL12" i="73"/>
  <c r="AJ12" i="73"/>
  <c r="AL13" i="73"/>
  <c r="AL14" i="73"/>
  <c r="AJ14" i="73"/>
  <c r="AJ17" i="73"/>
  <c r="AL17" i="73"/>
  <c r="AN5" i="71"/>
  <c r="AL17" i="54"/>
  <c r="AJ17" i="54"/>
  <c r="AJ39" i="57"/>
  <c r="AL39" i="57"/>
  <c r="AL45" i="57"/>
  <c r="AJ45" i="57"/>
  <c r="AL22" i="61"/>
  <c r="AJ22" i="61"/>
  <c r="AL6" i="62"/>
  <c r="AJ6" i="62"/>
  <c r="AL11" i="62"/>
  <c r="AJ11" i="62"/>
  <c r="AL12" i="62"/>
  <c r="AJ12" i="62"/>
  <c r="AL7" i="52"/>
  <c r="AL11" i="52"/>
  <c r="AL13" i="53"/>
  <c r="AL16" i="53"/>
  <c r="AL35" i="53"/>
  <c r="AL22" i="71"/>
  <c r="AL6" i="73"/>
  <c r="AJ11" i="56"/>
  <c r="AL11" i="56"/>
  <c r="AL18" i="58"/>
  <c r="AJ18" i="58"/>
  <c r="AL9" i="60"/>
  <c r="AJ9" i="60"/>
  <c r="AL21" i="61"/>
  <c r="AJ21" i="61"/>
  <c r="AL24" i="61"/>
  <c r="AJ24" i="61"/>
  <c r="AJ7" i="56"/>
  <c r="AL7" i="56"/>
  <c r="AL8" i="56"/>
  <c r="AJ8" i="56"/>
  <c r="AL9" i="56"/>
  <c r="AJ9" i="56"/>
  <c r="AL10" i="56"/>
  <c r="AJ10" i="56"/>
  <c r="AL13" i="56"/>
  <c r="AJ13" i="56"/>
  <c r="AJ14" i="56"/>
  <c r="AL14" i="56"/>
  <c r="AL20" i="56"/>
  <c r="AJ20" i="56"/>
  <c r="AL24" i="56"/>
  <c r="AJ24" i="56"/>
  <c r="AL21" i="59"/>
  <c r="AJ21" i="59"/>
  <c r="AJ8" i="60"/>
  <c r="AL8" i="60"/>
  <c r="AJ20" i="61"/>
  <c r="AL20" i="61"/>
  <c r="AN5" i="49"/>
  <c r="AN17" i="52"/>
  <c r="AL11" i="55"/>
  <c r="AJ11" i="55"/>
  <c r="AL16" i="56"/>
  <c r="AJ16" i="56"/>
  <c r="AL19" i="56"/>
  <c r="AJ19" i="56"/>
  <c r="AL22" i="56"/>
  <c r="AJ22" i="56"/>
  <c r="AJ38" i="57"/>
  <c r="AL38" i="57"/>
  <c r="AL43" i="57"/>
  <c r="AJ43" i="57"/>
  <c r="AL20" i="59"/>
  <c r="AJ20" i="59"/>
  <c r="AL11" i="60"/>
  <c r="AJ11" i="60"/>
  <c r="AL19" i="61"/>
  <c r="AJ19" i="61"/>
  <c r="AJ7" i="64"/>
  <c r="AL7" i="64"/>
  <c r="AL9" i="64"/>
  <c r="AJ9" i="64"/>
  <c r="AL10" i="64"/>
  <c r="AJ10" i="64"/>
  <c r="AL12" i="64"/>
  <c r="AJ12" i="64"/>
  <c r="AN15" i="50"/>
  <c r="AN7" i="51"/>
  <c r="AN6" i="52"/>
  <c r="AN14" i="52"/>
  <c r="AN21" i="52"/>
  <c r="AJ11" i="53"/>
  <c r="AJ14" i="53"/>
  <c r="AJ21" i="53"/>
  <c r="AN23" i="53"/>
  <c r="AJ25" i="53"/>
  <c r="AJ29" i="53"/>
  <c r="AN31" i="53"/>
  <c r="AJ33" i="53"/>
  <c r="AN11" i="71"/>
  <c r="AN10" i="73"/>
  <c r="AL22" i="73"/>
  <c r="AJ23" i="73"/>
  <c r="AL9" i="55"/>
  <c r="AJ9" i="55"/>
  <c r="AL10" i="55"/>
  <c r="AJ10" i="55"/>
  <c r="AJ12" i="55"/>
  <c r="AL12" i="55"/>
  <c r="AL13" i="55"/>
  <c r="AL14" i="55"/>
  <c r="AJ14" i="55"/>
  <c r="AJ23" i="55"/>
  <c r="AL23" i="55"/>
  <c r="AL24" i="55"/>
  <c r="AL6" i="56"/>
  <c r="AJ6" i="56"/>
  <c r="AL24" i="58"/>
  <c r="AL7" i="60"/>
  <c r="AJ7" i="60"/>
  <c r="AL12" i="60"/>
  <c r="AJ12" i="60"/>
  <c r="AL13" i="60"/>
  <c r="AJ13" i="60"/>
  <c r="AL24" i="60"/>
  <c r="AJ24" i="60"/>
  <c r="AL5" i="61"/>
  <c r="AL8" i="61"/>
  <c r="AJ8" i="61"/>
  <c r="AL9" i="61"/>
  <c r="AJ9" i="61"/>
  <c r="AL18" i="61"/>
  <c r="AJ18" i="61"/>
  <c r="AL15" i="62"/>
  <c r="AL15" i="63"/>
  <c r="AJ15" i="63"/>
  <c r="AL8" i="64"/>
  <c r="AJ8" i="64"/>
  <c r="AL24" i="73"/>
  <c r="AJ24" i="73"/>
  <c r="AL7" i="54"/>
  <c r="AJ7" i="54"/>
  <c r="AL9" i="54"/>
  <c r="AJ9" i="54"/>
  <c r="AL8" i="55"/>
  <c r="AJ8" i="55"/>
  <c r="AL18" i="55"/>
  <c r="AJ18" i="55"/>
  <c r="AJ19" i="55"/>
  <c r="AL19" i="55"/>
  <c r="AL20" i="55"/>
  <c r="AJ20" i="55"/>
  <c r="AL22" i="55"/>
  <c r="AJ22" i="55"/>
  <c r="AL16" i="58"/>
  <c r="AJ16" i="58"/>
  <c r="AL6" i="60"/>
  <c r="AJ6" i="60"/>
  <c r="AL20" i="60"/>
  <c r="AJ20" i="60"/>
  <c r="AL23" i="60"/>
  <c r="AJ23" i="60"/>
  <c r="AL15" i="61"/>
  <c r="AJ15" i="61"/>
  <c r="AL16" i="61"/>
  <c r="AJ16" i="61"/>
  <c r="AL17" i="61"/>
  <c r="AJ17" i="61"/>
  <c r="AL7" i="63"/>
  <c r="AJ7" i="63"/>
  <c r="AL8" i="63"/>
  <c r="AL9" i="63"/>
  <c r="AJ9" i="63"/>
  <c r="AL10" i="63"/>
  <c r="AJ10" i="63"/>
  <c r="AJ11" i="63"/>
  <c r="AL13" i="63"/>
  <c r="AJ13" i="63"/>
  <c r="AL14" i="63"/>
  <c r="AJ14" i="63"/>
  <c r="AL16" i="63"/>
  <c r="AJ16" i="63"/>
  <c r="AL17" i="63"/>
  <c r="AJ17" i="63"/>
  <c r="AJ19" i="63"/>
  <c r="AL19" i="63"/>
  <c r="AL20" i="63"/>
  <c r="AJ20" i="63"/>
  <c r="AL21" i="63"/>
  <c r="AJ21" i="63"/>
  <c r="AJ23" i="63"/>
  <c r="AL23" i="63"/>
  <c r="AL24" i="63"/>
  <c r="AJ24" i="63"/>
  <c r="AL5" i="64"/>
  <c r="AJ5" i="64"/>
  <c r="AL6" i="64"/>
  <c r="AJ6" i="64"/>
  <c r="AJ14" i="64"/>
  <c r="AL16" i="64"/>
  <c r="AJ16" i="64"/>
  <c r="AN6" i="49"/>
  <c r="AN8" i="51"/>
  <c r="AN7" i="52"/>
  <c r="AJ41" i="53"/>
  <c r="AJ45" i="53"/>
  <c r="AN47" i="53"/>
  <c r="AJ49" i="53"/>
  <c r="AJ9" i="73"/>
  <c r="AN14" i="73"/>
  <c r="AL16" i="55"/>
  <c r="AJ16" i="55"/>
  <c r="AL17" i="55"/>
  <c r="AJ17" i="55"/>
  <c r="AL37" i="57"/>
  <c r="AJ37" i="57"/>
  <c r="AL42" i="57"/>
  <c r="AJ42" i="57"/>
  <c r="AL48" i="57"/>
  <c r="AJ48" i="57"/>
  <c r="AL22" i="58"/>
  <c r="AJ22" i="58"/>
  <c r="AL19" i="59"/>
  <c r="AJ19" i="59"/>
  <c r="AL5" i="60"/>
  <c r="AJ5" i="60"/>
  <c r="AL19" i="60"/>
  <c r="AJ19" i="60"/>
  <c r="AJ13" i="61"/>
  <c r="AL13" i="61"/>
  <c r="AL14" i="61"/>
  <c r="AJ14" i="61"/>
  <c r="AL16" i="62"/>
  <c r="AJ16" i="62"/>
  <c r="AL18" i="62"/>
  <c r="AJ18" i="62"/>
  <c r="AL15" i="64"/>
  <c r="AJ15" i="64"/>
  <c r="AN43" i="53"/>
  <c r="AN8" i="71"/>
  <c r="AN15" i="71"/>
  <c r="AN11" i="73"/>
  <c r="AJ5" i="54"/>
  <c r="AL6" i="54"/>
  <c r="AJ6" i="54"/>
  <c r="AL11" i="54"/>
  <c r="AJ11" i="54"/>
  <c r="AL7" i="55"/>
  <c r="AJ7" i="55"/>
  <c r="AJ24" i="59"/>
  <c r="AL24" i="59"/>
  <c r="AL15" i="60"/>
  <c r="AJ15" i="60"/>
  <c r="AL16" i="60"/>
  <c r="AJ16" i="60"/>
  <c r="AL17" i="60"/>
  <c r="AJ18" i="60"/>
  <c r="AL11" i="61"/>
  <c r="AL12" i="61"/>
  <c r="AJ12" i="61"/>
  <c r="AL19" i="62"/>
  <c r="AJ19" i="62"/>
  <c r="AL23" i="62"/>
  <c r="AJ23" i="62"/>
  <c r="AL24" i="62"/>
  <c r="AJ24" i="62"/>
  <c r="AL5" i="63"/>
  <c r="AJ5" i="63"/>
  <c r="AL6" i="63"/>
  <c r="AJ6" i="63"/>
  <c r="AN34" i="75"/>
  <c r="AN42" i="75"/>
  <c r="AN46" i="75"/>
  <c r="AJ52" i="75"/>
  <c r="AN54" i="75"/>
  <c r="AJ56" i="75"/>
  <c r="AN58" i="75"/>
  <c r="AJ60" i="75"/>
  <c r="AJ64" i="75"/>
  <c r="AN66" i="75"/>
  <c r="AJ5" i="49"/>
  <c r="AN7" i="49"/>
  <c r="AJ13" i="49"/>
  <c r="AN13" i="50"/>
  <c r="AN9" i="51"/>
  <c r="AJ14" i="51"/>
  <c r="AJ10" i="52"/>
  <c r="AJ12" i="53"/>
  <c r="AJ6" i="71"/>
  <c r="AN12" i="71"/>
  <c r="AJ21" i="71"/>
  <c r="AN23" i="71"/>
  <c r="AJ5" i="73"/>
  <c r="AJ13" i="73"/>
  <c r="AJ21" i="62"/>
  <c r="AL21" i="62"/>
  <c r="AJ21" i="64"/>
  <c r="AL21" i="64"/>
  <c r="AL22" i="64"/>
  <c r="AJ22" i="64"/>
  <c r="AL23" i="64"/>
  <c r="AJ23" i="64"/>
  <c r="AL24" i="64"/>
  <c r="AJ24" i="64"/>
  <c r="AN12" i="52"/>
  <c r="AN40" i="53"/>
  <c r="AN44" i="53"/>
  <c r="AN48" i="53"/>
  <c r="AN9" i="71"/>
  <c r="AL6" i="55"/>
  <c r="AJ6" i="55"/>
  <c r="AL20" i="58"/>
  <c r="AJ20" i="58"/>
  <c r="AL23" i="59"/>
  <c r="AJ23" i="59"/>
  <c r="AN8" i="49"/>
  <c r="AN15" i="49"/>
  <c r="AN23" i="49"/>
  <c r="AN17" i="50"/>
  <c r="AN21" i="50"/>
  <c r="AN13" i="51"/>
  <c r="AN9" i="52"/>
  <c r="AN23" i="52"/>
  <c r="AN25" i="53"/>
  <c r="AN16" i="71"/>
  <c r="AN8" i="73"/>
  <c r="AL22" i="54"/>
  <c r="AJ22" i="54"/>
  <c r="AL23" i="54"/>
  <c r="AL5" i="55"/>
  <c r="AJ5" i="55"/>
  <c r="AL40" i="57"/>
  <c r="AJ40" i="57"/>
  <c r="AL22" i="59"/>
  <c r="AJ22" i="59"/>
  <c r="AN12" i="49"/>
  <c r="AN7" i="53"/>
  <c r="AN13" i="71"/>
  <c r="AN12" i="73"/>
  <c r="AL19" i="73"/>
  <c r="AL14" i="54"/>
  <c r="AJ14" i="54"/>
  <c r="AL15" i="54"/>
  <c r="AJ15" i="54"/>
  <c r="AL18" i="54"/>
  <c r="AJ18" i="54"/>
  <c r="AL19" i="54"/>
  <c r="AL21" i="54"/>
  <c r="AJ21" i="54"/>
  <c r="AL46" i="57"/>
  <c r="AL14" i="59"/>
  <c r="AJ14" i="59"/>
  <c r="AL17" i="59"/>
  <c r="AJ17" i="59"/>
  <c r="AL7" i="62"/>
  <c r="AJ7" i="62"/>
  <c r="AL8" i="62"/>
  <c r="AJ8" i="62"/>
  <c r="AL9" i="62"/>
  <c r="AJ9" i="62"/>
  <c r="AN8" i="54"/>
  <c r="AL13" i="54"/>
  <c r="AL16" i="54"/>
  <c r="AL20" i="54"/>
  <c r="AL24" i="54"/>
  <c r="AN18" i="55"/>
  <c r="AJ15" i="56"/>
  <c r="AJ17" i="57"/>
  <c r="AJ41" i="57"/>
  <c r="AN46" i="57"/>
  <c r="AN23" i="58"/>
  <c r="AN14" i="59"/>
  <c r="AJ18" i="59"/>
  <c r="AL18" i="60"/>
  <c r="AL22" i="60"/>
  <c r="AL6" i="61"/>
  <c r="AJ7" i="61"/>
  <c r="AL10" i="61"/>
  <c r="AN7" i="55"/>
  <c r="AJ13" i="55"/>
  <c r="AJ24" i="55"/>
  <c r="AN10" i="56"/>
  <c r="AN17" i="56"/>
  <c r="AN17" i="60"/>
  <c r="AN9" i="61"/>
  <c r="AN15" i="55"/>
  <c r="AN6" i="56"/>
  <c r="AJ12" i="56"/>
  <c r="AJ23" i="56"/>
  <c r="AN48" i="57"/>
  <c r="AJ19" i="58"/>
  <c r="AN23" i="59"/>
  <c r="AN14" i="60"/>
  <c r="AJ11" i="61"/>
  <c r="AN16" i="61"/>
  <c r="AJ5" i="62"/>
  <c r="AJ15" i="62"/>
  <c r="AJ22" i="62"/>
  <c r="AN15" i="63"/>
  <c r="AN17" i="64"/>
  <c r="AJ19" i="64"/>
  <c r="AN8" i="55"/>
  <c r="AN11" i="57"/>
  <c r="AN38" i="57"/>
  <c r="AN7" i="60"/>
  <c r="AN13" i="61"/>
  <c r="AN21" i="64"/>
  <c r="AJ21" i="55"/>
  <c r="AN23" i="55"/>
  <c r="AJ5" i="56"/>
  <c r="AN12" i="63"/>
  <c r="AN19" i="63"/>
  <c r="AN7" i="64"/>
  <c r="AJ8" i="54"/>
  <c r="AN17" i="59"/>
  <c r="AN8" i="60"/>
  <c r="AN6" i="61"/>
  <c r="AN24" i="61"/>
  <c r="AN11" i="62"/>
  <c r="AN15" i="56"/>
  <c r="AN9" i="63"/>
  <c r="AN16" i="63"/>
  <c r="AJ22" i="63"/>
  <c r="AJ13" i="64"/>
  <c r="AJ20" i="64"/>
  <c r="AJ12" i="54"/>
  <c r="AN17" i="54"/>
  <c r="AJ19" i="54"/>
  <c r="AN21" i="54"/>
  <c r="AJ23" i="54"/>
  <c r="AN13" i="55"/>
  <c r="AN24" i="55"/>
  <c r="AN8" i="56"/>
  <c r="AN19" i="56"/>
  <c r="AJ36" i="57"/>
  <c r="AJ47" i="57"/>
  <c r="AJ24" i="58"/>
  <c r="AJ15" i="59"/>
  <c r="AJ20" i="62"/>
  <c r="AJ8" i="63"/>
  <c r="AN6" i="54"/>
  <c r="AN5" i="55"/>
  <c r="AJ15" i="55"/>
  <c r="AN12" i="56"/>
  <c r="AN23" i="56"/>
  <c r="AJ14" i="60"/>
  <c r="AJ17" i="64"/>
  <c r="AN10" i="55"/>
  <c r="AN17" i="55"/>
  <c r="AL10" i="57"/>
  <c r="AJ21" i="57"/>
  <c r="AN20" i="58"/>
  <c r="AN20" i="59"/>
  <c r="AN9" i="62"/>
  <c r="AN12" i="62"/>
  <c r="AN10" i="63"/>
  <c r="AN21" i="63"/>
  <c r="AN9" i="64"/>
  <c r="AN23" i="73"/>
  <c r="AN7" i="54"/>
  <c r="AN22" i="54"/>
  <c r="AN16" i="56"/>
  <c r="AN18" i="57"/>
  <c r="AN6" i="59"/>
  <c r="AN21" i="59"/>
  <c r="AN24" i="60"/>
  <c r="AN15" i="61"/>
  <c r="AN22" i="61"/>
  <c r="AN19" i="62"/>
  <c r="AN6" i="63"/>
  <c r="AN12" i="64"/>
  <c r="P22" i="68"/>
  <c r="P23" i="68" s="1"/>
  <c r="A14" i="13"/>
  <c r="K12" i="68" s="1"/>
  <c r="AJ21" i="13"/>
  <c r="AL21" i="13"/>
  <c r="AL20" i="13"/>
  <c r="AJ20" i="13"/>
  <c r="AL23" i="13"/>
  <c r="AJ23" i="13"/>
  <c r="AL19" i="13"/>
  <c r="AJ19" i="13"/>
  <c r="AJ22" i="13"/>
  <c r="AL22" i="13"/>
  <c r="AL24" i="13"/>
  <c r="AJ24" i="13"/>
  <c r="AM17" i="13"/>
  <c r="AH5" i="13"/>
  <c r="AI5" i="13" s="1"/>
  <c r="AH8" i="13"/>
  <c r="AI8" i="13" s="1"/>
  <c r="AJ8" i="13" s="1"/>
  <c r="AM11" i="13"/>
  <c r="AN19" i="13"/>
  <c r="AM8" i="13"/>
  <c r="AN20" i="13"/>
  <c r="AM5" i="13"/>
  <c r="AN5" i="13" s="1"/>
  <c r="AE10" i="13"/>
  <c r="AM13" i="13"/>
  <c r="AM15" i="13"/>
  <c r="AE21" i="13"/>
  <c r="AN21" i="13" s="1"/>
  <c r="AD22" i="13"/>
  <c r="AE22" i="13"/>
  <c r="AD23" i="13"/>
  <c r="AM7" i="13"/>
  <c r="AN7" i="13" s="1"/>
  <c r="AE23" i="13"/>
  <c r="AD24" i="13"/>
  <c r="AE24" i="13"/>
  <c r="AN24" i="13" s="1"/>
  <c r="AL17" i="13"/>
  <c r="AL16" i="13"/>
  <c r="AJ16" i="13"/>
  <c r="AN6" i="13"/>
  <c r="AL18" i="13"/>
  <c r="U8" i="13"/>
  <c r="W11" i="13"/>
  <c r="U10" i="13"/>
  <c r="AJ9" i="13"/>
  <c r="AJ12" i="13"/>
  <c r="AJ17" i="13"/>
  <c r="AJ18" i="13"/>
  <c r="AN16" i="13"/>
  <c r="AL8" i="13"/>
  <c r="AL13" i="13"/>
  <c r="AJ13" i="13"/>
  <c r="AL15" i="13"/>
  <c r="AJ15" i="13"/>
  <c r="AL9" i="13"/>
  <c r="AJ5" i="13"/>
  <c r="AL5" i="13"/>
  <c r="AL12" i="13"/>
  <c r="AH6" i="13"/>
  <c r="AI6" i="13" s="1"/>
  <c r="AL6" i="13" s="1"/>
  <c r="AH10" i="13"/>
  <c r="AI10" i="13" s="1"/>
  <c r="AL10" i="13" s="1"/>
  <c r="AE11" i="13"/>
  <c r="AE14" i="13"/>
  <c r="AN14" i="13" s="1"/>
  <c r="W15" i="13"/>
  <c r="U19" i="13"/>
  <c r="U23" i="13"/>
  <c r="AN8" i="13"/>
  <c r="W12" i="13"/>
  <c r="U5" i="13"/>
  <c r="AH7" i="13"/>
  <c r="AI7" i="13" s="1"/>
  <c r="AJ7" i="13" s="1"/>
  <c r="AD15" i="13"/>
  <c r="W19" i="13"/>
  <c r="W23" i="13"/>
  <c r="AD9" i="13"/>
  <c r="T12" i="68" s="1"/>
  <c r="E13" i="2" s="1"/>
  <c r="AH11" i="13"/>
  <c r="AI11" i="13" s="1"/>
  <c r="AL11" i="13" s="1"/>
  <c r="AD12" i="13"/>
  <c r="AN12" i="13" s="1"/>
  <c r="U13" i="13"/>
  <c r="AH14" i="13"/>
  <c r="AI14" i="13" s="1"/>
  <c r="AL14" i="13" s="1"/>
  <c r="AE15" i="13"/>
  <c r="U16" i="13"/>
  <c r="U20" i="13"/>
  <c r="U24" i="13"/>
  <c r="AE9" i="13"/>
  <c r="X19" i="13"/>
  <c r="AA19" i="13" s="1"/>
  <c r="AC19" i="13" s="1"/>
  <c r="U6" i="13"/>
  <c r="W13" i="13"/>
  <c r="W16" i="13"/>
  <c r="W20" i="13"/>
  <c r="W24" i="13"/>
  <c r="L22" i="68"/>
  <c r="L23" i="68" s="1"/>
  <c r="U17" i="13"/>
  <c r="U21" i="13"/>
  <c r="W6" i="13"/>
  <c r="U7" i="13"/>
  <c r="U11" i="13"/>
  <c r="AD13" i="13"/>
  <c r="U14" i="13"/>
  <c r="AE13" i="13"/>
  <c r="W17" i="13"/>
  <c r="W21" i="13"/>
  <c r="W14" i="13"/>
  <c r="U18" i="13"/>
  <c r="U22" i="13"/>
  <c r="U15" i="13"/>
  <c r="W8" i="13"/>
  <c r="U9" i="13"/>
  <c r="U12" i="13"/>
  <c r="W18" i="13"/>
  <c r="W8" i="43"/>
  <c r="X8" i="43" s="1"/>
  <c r="AA8" i="43" s="1"/>
  <c r="AC8" i="43" s="1"/>
  <c r="W7" i="43"/>
  <c r="X7" i="43" s="1"/>
  <c r="U6" i="43"/>
  <c r="AN5" i="43"/>
  <c r="U5" i="43"/>
  <c r="U9" i="43"/>
  <c r="AL6" i="43"/>
  <c r="AN8" i="43"/>
  <c r="W11" i="38"/>
  <c r="AN5" i="38"/>
  <c r="AJ5" i="38"/>
  <c r="AM6" i="38"/>
  <c r="S47" i="68" s="1"/>
  <c r="S49" i="68" s="1"/>
  <c r="U14" i="38"/>
  <c r="U5" i="38"/>
  <c r="U11" i="38"/>
  <c r="U6" i="38"/>
  <c r="AL6" i="38"/>
  <c r="AJ6" i="38"/>
  <c r="U13" i="38"/>
  <c r="U16" i="38"/>
  <c r="U20" i="38"/>
  <c r="U24" i="38"/>
  <c r="U10" i="38"/>
  <c r="W13" i="38"/>
  <c r="W16" i="38"/>
  <c r="W20" i="38"/>
  <c r="W24" i="38"/>
  <c r="X24" i="38" s="1"/>
  <c r="W10" i="38"/>
  <c r="U17" i="38"/>
  <c r="U21" i="38"/>
  <c r="W6" i="38"/>
  <c r="X6" i="38" s="1"/>
  <c r="U7" i="38"/>
  <c r="W17" i="38"/>
  <c r="W21" i="38"/>
  <c r="X21" i="38" s="1"/>
  <c r="W14" i="38"/>
  <c r="U18" i="38"/>
  <c r="U22" i="38"/>
  <c r="AD6" i="38"/>
  <c r="W7" i="38"/>
  <c r="X7" i="38" s="1"/>
  <c r="U8" i="38"/>
  <c r="U15" i="38"/>
  <c r="U12" i="38"/>
  <c r="W18" i="38"/>
  <c r="X18" i="38" s="1"/>
  <c r="W22" i="38"/>
  <c r="W8" i="38"/>
  <c r="U9" i="38"/>
  <c r="W15" i="38"/>
  <c r="U19" i="38"/>
  <c r="U23" i="38"/>
  <c r="W12" i="38"/>
  <c r="X12" i="38" s="1"/>
  <c r="W19" i="38"/>
  <c r="X19" i="38" s="1"/>
  <c r="AL6" i="66"/>
  <c r="AJ6" i="66"/>
  <c r="AL14" i="66"/>
  <c r="AJ29" i="66"/>
  <c r="AJ38" i="66"/>
  <c r="AL38" i="66"/>
  <c r="AL18" i="66"/>
  <c r="AJ18" i="66"/>
  <c r="AJ21" i="66"/>
  <c r="AL27" i="66"/>
  <c r="AJ27" i="66"/>
  <c r="AL31" i="66"/>
  <c r="AJ31" i="66"/>
  <c r="AL33" i="66"/>
  <c r="AJ33" i="66"/>
  <c r="AL10" i="66"/>
  <c r="AJ10" i="66"/>
  <c r="AL23" i="66"/>
  <c r="AJ23" i="66"/>
  <c r="AL20" i="66"/>
  <c r="AJ20" i="66"/>
  <c r="AL35" i="66"/>
  <c r="AJ35" i="66"/>
  <c r="AL37" i="66"/>
  <c r="AJ37" i="66"/>
  <c r="AJ17" i="66"/>
  <c r="AL19" i="66"/>
  <c r="AJ19" i="66"/>
  <c r="AL30" i="66"/>
  <c r="AJ30" i="66"/>
  <c r="AL12" i="66"/>
  <c r="AJ12" i="66"/>
  <c r="AL16" i="66"/>
  <c r="AJ16" i="66"/>
  <c r="AL26" i="66"/>
  <c r="AJ26" i="66"/>
  <c r="AL39" i="66"/>
  <c r="AJ39" i="66"/>
  <c r="AL41" i="66"/>
  <c r="AJ41" i="66"/>
  <c r="AJ15" i="66"/>
  <c r="AL22" i="66"/>
  <c r="AJ22" i="66"/>
  <c r="AJ34" i="66"/>
  <c r="AL34" i="66"/>
  <c r="AL11" i="66"/>
  <c r="AJ11" i="66"/>
  <c r="AN6" i="66"/>
  <c r="AH9" i="66"/>
  <c r="AI9" i="66" s="1"/>
  <c r="AJ9" i="66" s="1"/>
  <c r="W14" i="66"/>
  <c r="U34" i="66"/>
  <c r="U38" i="66"/>
  <c r="U42" i="66"/>
  <c r="U46" i="66"/>
  <c r="U50" i="66"/>
  <c r="U54" i="66"/>
  <c r="U58" i="66"/>
  <c r="U62" i="66"/>
  <c r="W65" i="66"/>
  <c r="W69" i="66"/>
  <c r="W73" i="66"/>
  <c r="W77" i="66"/>
  <c r="W81" i="66"/>
  <c r="W85" i="66"/>
  <c r="W89" i="66"/>
  <c r="W93" i="66"/>
  <c r="W97" i="66"/>
  <c r="W101" i="66"/>
  <c r="U125" i="66"/>
  <c r="U129" i="66"/>
  <c r="AL8" i="66"/>
  <c r="AL15" i="66"/>
  <c r="W18" i="66"/>
  <c r="W22" i="66"/>
  <c r="W26" i="66"/>
  <c r="W30" i="66"/>
  <c r="AD33" i="66"/>
  <c r="AD37" i="66"/>
  <c r="AD41" i="66"/>
  <c r="U66" i="66"/>
  <c r="U70" i="66"/>
  <c r="U74" i="66"/>
  <c r="U78" i="66"/>
  <c r="U82" i="66"/>
  <c r="U86" i="66"/>
  <c r="U90" i="66"/>
  <c r="U94" i="66"/>
  <c r="U98" i="66"/>
  <c r="U102" i="66"/>
  <c r="W105" i="66"/>
  <c r="W109" i="66"/>
  <c r="W113" i="66"/>
  <c r="W117" i="66"/>
  <c r="W121" i="66"/>
  <c r="AH13" i="66"/>
  <c r="AI13" i="66" s="1"/>
  <c r="AJ13" i="66" s="1"/>
  <c r="AD14" i="66"/>
  <c r="U19" i="66"/>
  <c r="U23" i="66"/>
  <c r="U27" i="66"/>
  <c r="U31" i="66"/>
  <c r="AH32" i="66"/>
  <c r="AI32" i="66" s="1"/>
  <c r="AL32" i="66" s="1"/>
  <c r="AE33" i="66"/>
  <c r="W34" i="66"/>
  <c r="AH36" i="66"/>
  <c r="AI36" i="66" s="1"/>
  <c r="AL36" i="66" s="1"/>
  <c r="AE37" i="66"/>
  <c r="W38" i="66"/>
  <c r="AH40" i="66"/>
  <c r="AI40" i="66" s="1"/>
  <c r="AL40" i="66" s="1"/>
  <c r="AE41" i="66"/>
  <c r="W42" i="66"/>
  <c r="W46" i="66"/>
  <c r="W50" i="66"/>
  <c r="W54" i="66"/>
  <c r="W58" i="66"/>
  <c r="W62" i="66"/>
  <c r="U106" i="66"/>
  <c r="U110" i="66"/>
  <c r="U114" i="66"/>
  <c r="U118" i="66"/>
  <c r="U122" i="66"/>
  <c r="W125" i="66"/>
  <c r="W129" i="66"/>
  <c r="U12" i="66"/>
  <c r="W15" i="66"/>
  <c r="U35" i="66"/>
  <c r="U39" i="66"/>
  <c r="U43" i="66"/>
  <c r="U47" i="66"/>
  <c r="U51" i="66"/>
  <c r="U55" i="66"/>
  <c r="U59" i="66"/>
  <c r="U63" i="66"/>
  <c r="W66" i="66"/>
  <c r="W70" i="66"/>
  <c r="W74" i="66"/>
  <c r="W78" i="66"/>
  <c r="W82" i="66"/>
  <c r="W86" i="66"/>
  <c r="W90" i="66"/>
  <c r="W94" i="66"/>
  <c r="W98" i="66"/>
  <c r="W102" i="66"/>
  <c r="U126" i="66"/>
  <c r="U130" i="66"/>
  <c r="U9" i="66"/>
  <c r="AE11" i="66"/>
  <c r="AN11" i="66" s="1"/>
  <c r="AE18" i="66"/>
  <c r="AN18" i="66" s="1"/>
  <c r="W19" i="66"/>
  <c r="AE22" i="66"/>
  <c r="AN22" i="66" s="1"/>
  <c r="W23" i="66"/>
  <c r="AE26" i="66"/>
  <c r="AN26" i="66" s="1"/>
  <c r="W27" i="66"/>
  <c r="AE30" i="66"/>
  <c r="AN30" i="66" s="1"/>
  <c r="W31" i="66"/>
  <c r="U67" i="66"/>
  <c r="U71" i="66"/>
  <c r="U75" i="66"/>
  <c r="U79" i="66"/>
  <c r="U83" i="66"/>
  <c r="U87" i="66"/>
  <c r="U91" i="66"/>
  <c r="U95" i="66"/>
  <c r="U99" i="66"/>
  <c r="U103" i="66"/>
  <c r="W106" i="66"/>
  <c r="W110" i="66"/>
  <c r="W114" i="66"/>
  <c r="W118" i="66"/>
  <c r="W122" i="66"/>
  <c r="U20" i="66"/>
  <c r="U24" i="66"/>
  <c r="U28" i="66"/>
  <c r="W35" i="66"/>
  <c r="W39" i="66"/>
  <c r="W43" i="66"/>
  <c r="W47" i="66"/>
  <c r="W51" i="66"/>
  <c r="W55" i="66"/>
  <c r="W59" i="66"/>
  <c r="W63" i="66"/>
  <c r="U107" i="66"/>
  <c r="U111" i="66"/>
  <c r="U115" i="66"/>
  <c r="U119" i="66"/>
  <c r="W126" i="66"/>
  <c r="W130" i="66"/>
  <c r="AH7" i="66"/>
  <c r="AI7" i="66" s="1"/>
  <c r="AL7" i="66" s="1"/>
  <c r="AE8" i="66"/>
  <c r="AN8" i="66" s="1"/>
  <c r="U13" i="66"/>
  <c r="AE15" i="66"/>
  <c r="AD19" i="66"/>
  <c r="AD23" i="66"/>
  <c r="AD27" i="66"/>
  <c r="U32" i="66"/>
  <c r="U36" i="66"/>
  <c r="U40" i="66"/>
  <c r="U44" i="66"/>
  <c r="U48" i="66"/>
  <c r="U52" i="66"/>
  <c r="U56" i="66"/>
  <c r="U60" i="66"/>
  <c r="U64" i="66"/>
  <c r="W67" i="66"/>
  <c r="W71" i="66"/>
  <c r="W75" i="66"/>
  <c r="W79" i="66"/>
  <c r="W83" i="66"/>
  <c r="W87" i="66"/>
  <c r="W91" i="66"/>
  <c r="W95" i="66"/>
  <c r="W99" i="66"/>
  <c r="W103" i="66"/>
  <c r="U123" i="66"/>
  <c r="U127" i="66"/>
  <c r="K21" i="2"/>
  <c r="AD12" i="66"/>
  <c r="W16" i="66"/>
  <c r="AE19" i="66"/>
  <c r="W20" i="66"/>
  <c r="AE23" i="66"/>
  <c r="W24" i="66"/>
  <c r="AE27" i="66"/>
  <c r="W28" i="66"/>
  <c r="AE31" i="66"/>
  <c r="AN31" i="66" s="1"/>
  <c r="AD35" i="66"/>
  <c r="AD39" i="66"/>
  <c r="U68" i="66"/>
  <c r="U72" i="66"/>
  <c r="U76" i="66"/>
  <c r="U80" i="66"/>
  <c r="U84" i="66"/>
  <c r="U88" i="66"/>
  <c r="U92" i="66"/>
  <c r="U96" i="66"/>
  <c r="U100" i="66"/>
  <c r="U104" i="66"/>
  <c r="W107" i="66"/>
  <c r="W111" i="66"/>
  <c r="W115" i="66"/>
  <c r="W119" i="66"/>
  <c r="U131" i="66"/>
  <c r="U21" i="66"/>
  <c r="U25" i="66"/>
  <c r="U29" i="66"/>
  <c r="W32" i="66"/>
  <c r="W36" i="66"/>
  <c r="W40" i="66"/>
  <c r="W44" i="66"/>
  <c r="W48" i="66"/>
  <c r="W52" i="66"/>
  <c r="W56" i="66"/>
  <c r="W60" i="66"/>
  <c r="W64" i="66"/>
  <c r="U108" i="66"/>
  <c r="U112" i="66"/>
  <c r="U116" i="66"/>
  <c r="U120" i="66"/>
  <c r="W123" i="66"/>
  <c r="W127" i="66"/>
  <c r="U33" i="66"/>
  <c r="U37" i="66"/>
  <c r="U41" i="66"/>
  <c r="U45" i="66"/>
  <c r="U49" i="66"/>
  <c r="U53" i="66"/>
  <c r="U57" i="66"/>
  <c r="U61" i="66"/>
  <c r="W68" i="66"/>
  <c r="W72" i="66"/>
  <c r="W76" i="66"/>
  <c r="W80" i="66"/>
  <c r="W84" i="66"/>
  <c r="W88" i="66"/>
  <c r="W92" i="66"/>
  <c r="W96" i="66"/>
  <c r="W100" i="66"/>
  <c r="W104" i="66"/>
  <c r="U124" i="66"/>
  <c r="U128" i="66"/>
  <c r="W131" i="66"/>
  <c r="W10" i="66"/>
  <c r="AD13" i="66"/>
  <c r="AN13" i="66" s="1"/>
  <c r="U14" i="66"/>
  <c r="W17" i="66"/>
  <c r="W21" i="66"/>
  <c r="W25" i="66"/>
  <c r="W29" i="66"/>
  <c r="AD32" i="66"/>
  <c r="AN32" i="66" s="1"/>
  <c r="AD36" i="66"/>
  <c r="AN36" i="66" s="1"/>
  <c r="AD40" i="66"/>
  <c r="AN40" i="66" s="1"/>
  <c r="U65" i="66"/>
  <c r="U69" i="66"/>
  <c r="U73" i="66"/>
  <c r="U77" i="66"/>
  <c r="U81" i="66"/>
  <c r="U85" i="66"/>
  <c r="U89" i="66"/>
  <c r="U93" i="66"/>
  <c r="U97" i="66"/>
  <c r="U101" i="66"/>
  <c r="W108" i="66"/>
  <c r="W112" i="66"/>
  <c r="W116" i="66"/>
  <c r="W120" i="66"/>
  <c r="U11" i="66"/>
  <c r="U18" i="66"/>
  <c r="U22" i="66"/>
  <c r="U26" i="66"/>
  <c r="U30" i="66"/>
  <c r="W33" i="66"/>
  <c r="W37" i="66"/>
  <c r="W41" i="66"/>
  <c r="W45" i="66"/>
  <c r="W49" i="66"/>
  <c r="W53" i="66"/>
  <c r="W57" i="66"/>
  <c r="W61" i="66"/>
  <c r="U105" i="66"/>
  <c r="U109" i="66"/>
  <c r="U113" i="66"/>
  <c r="U117" i="66"/>
  <c r="U121" i="66"/>
  <c r="W124" i="66"/>
  <c r="AL5" i="39"/>
  <c r="AJ5" i="39"/>
  <c r="AL6" i="39"/>
  <c r="AJ6" i="39"/>
  <c r="AL8" i="39"/>
  <c r="AJ8" i="39"/>
  <c r="AJ7" i="39"/>
  <c r="AL7" i="39"/>
  <c r="AN5" i="39"/>
  <c r="U11" i="39"/>
  <c r="U14" i="39"/>
  <c r="W17" i="39"/>
  <c r="W21" i="39"/>
  <c r="W25" i="39"/>
  <c r="W29" i="39"/>
  <c r="W33" i="39"/>
  <c r="W37" i="39"/>
  <c r="W41" i="39"/>
  <c r="W45" i="39"/>
  <c r="W49" i="39"/>
  <c r="AH9" i="39"/>
  <c r="AI9" i="39" s="1"/>
  <c r="AL9" i="39" s="1"/>
  <c r="U18" i="39"/>
  <c r="U22" i="39"/>
  <c r="U26" i="39"/>
  <c r="U30" i="39"/>
  <c r="U34" i="39"/>
  <c r="U38" i="39"/>
  <c r="U42" i="39"/>
  <c r="U46" i="39"/>
  <c r="U50" i="39"/>
  <c r="W14" i="39"/>
  <c r="K8" i="2"/>
  <c r="AN6" i="39"/>
  <c r="U8" i="39"/>
  <c r="U15" i="39"/>
  <c r="W18" i="39"/>
  <c r="W22" i="39"/>
  <c r="W26" i="39"/>
  <c r="W30" i="39"/>
  <c r="W34" i="39"/>
  <c r="W38" i="39"/>
  <c r="W42" i="39"/>
  <c r="W46" i="39"/>
  <c r="W50" i="39"/>
  <c r="U12" i="39"/>
  <c r="U19" i="39"/>
  <c r="U23" i="39"/>
  <c r="U27" i="39"/>
  <c r="U31" i="39"/>
  <c r="U35" i="39"/>
  <c r="U39" i="39"/>
  <c r="U43" i="39"/>
  <c r="U47" i="39"/>
  <c r="W8" i="39"/>
  <c r="U9" i="39"/>
  <c r="W15" i="39"/>
  <c r="W12" i="39"/>
  <c r="W19" i="39"/>
  <c r="W23" i="39"/>
  <c r="W27" i="39"/>
  <c r="W31" i="39"/>
  <c r="W35" i="39"/>
  <c r="W39" i="39"/>
  <c r="W43" i="39"/>
  <c r="W47" i="39"/>
  <c r="AD8" i="39"/>
  <c r="AN8" i="39" s="1"/>
  <c r="U16" i="39"/>
  <c r="U20" i="39"/>
  <c r="U24" i="39"/>
  <c r="U28" i="39"/>
  <c r="U32" i="39"/>
  <c r="U36" i="39"/>
  <c r="U40" i="39"/>
  <c r="U44" i="39"/>
  <c r="U48" i="39"/>
  <c r="U13" i="39"/>
  <c r="AD9" i="39"/>
  <c r="AN9" i="39" s="1"/>
  <c r="U10" i="39"/>
  <c r="W16" i="39"/>
  <c r="W20" i="39"/>
  <c r="W24" i="39"/>
  <c r="W28" i="39"/>
  <c r="W32" i="39"/>
  <c r="W36" i="39"/>
  <c r="W40" i="39"/>
  <c r="W44" i="39"/>
  <c r="W48" i="39"/>
  <c r="W13" i="39"/>
  <c r="U17" i="39"/>
  <c r="U21" i="39"/>
  <c r="U25" i="39"/>
  <c r="U29" i="39"/>
  <c r="U33" i="39"/>
  <c r="U37" i="39"/>
  <c r="U41" i="39"/>
  <c r="U45" i="39"/>
  <c r="U49" i="39"/>
  <c r="AL8" i="40"/>
  <c r="AN5" i="40"/>
  <c r="AL7" i="40"/>
  <c r="AL10" i="40"/>
  <c r="AJ10" i="40"/>
  <c r="AL6" i="40"/>
  <c r="AJ6" i="40"/>
  <c r="AJ11" i="40"/>
  <c r="AL11" i="40"/>
  <c r="U7" i="40"/>
  <c r="AH9" i="40"/>
  <c r="AI9" i="40" s="1"/>
  <c r="AL9" i="40" s="1"/>
  <c r="U11" i="40"/>
  <c r="AH12" i="40"/>
  <c r="AI12" i="40" s="1"/>
  <c r="AL12" i="40" s="1"/>
  <c r="U14" i="40"/>
  <c r="W17" i="40"/>
  <c r="W21" i="40"/>
  <c r="H22" i="67"/>
  <c r="H23" i="67" s="1"/>
  <c r="K22" i="2" s="1"/>
  <c r="AD10" i="40"/>
  <c r="U18" i="40"/>
  <c r="U22" i="40"/>
  <c r="AH5" i="40"/>
  <c r="AI5" i="40" s="1"/>
  <c r="AL5" i="40" s="1"/>
  <c r="AE10" i="40"/>
  <c r="W11" i="40"/>
  <c r="X11" i="40" s="1"/>
  <c r="W14" i="40"/>
  <c r="J22" i="67"/>
  <c r="J23" i="67" s="1"/>
  <c r="J64" i="67" s="1"/>
  <c r="U15" i="40"/>
  <c r="W18" i="40"/>
  <c r="W22" i="40"/>
  <c r="L22" i="67"/>
  <c r="L23" i="67" s="1"/>
  <c r="AD7" i="40"/>
  <c r="AN7" i="40" s="1"/>
  <c r="W8" i="40"/>
  <c r="X8" i="40" s="1"/>
  <c r="U9" i="40"/>
  <c r="AD11" i="40"/>
  <c r="U12" i="40"/>
  <c r="U19" i="40"/>
  <c r="U23" i="40"/>
  <c r="AE11" i="40"/>
  <c r="W15" i="40"/>
  <c r="W12" i="40"/>
  <c r="W19" i="40"/>
  <c r="W23" i="40"/>
  <c r="P22" i="67"/>
  <c r="P23" i="67" s="1"/>
  <c r="U5" i="40"/>
  <c r="U13" i="40"/>
  <c r="U16" i="40"/>
  <c r="U20" i="40"/>
  <c r="AD9" i="40"/>
  <c r="AN9" i="40" s="1"/>
  <c r="AD12" i="40"/>
  <c r="AN12" i="40" s="1"/>
  <c r="U24" i="40"/>
  <c r="AJ7" i="40"/>
  <c r="U10" i="40"/>
  <c r="W13" i="40"/>
  <c r="W16" i="40"/>
  <c r="W20" i="40"/>
  <c r="U17" i="40"/>
  <c r="U21" i="40"/>
  <c r="AL5" i="43"/>
  <c r="AL13" i="43"/>
  <c r="AJ13" i="43"/>
  <c r="AJ15" i="43"/>
  <c r="AL15" i="43"/>
  <c r="AA7" i="43"/>
  <c r="AC7" i="43" s="1"/>
  <c r="Z7" i="43"/>
  <c r="AB7" i="43" s="1"/>
  <c r="AO7" i="43" s="1"/>
  <c r="AJ8" i="43"/>
  <c r="AL8" i="43"/>
  <c r="AL7" i="43"/>
  <c r="AJ7" i="43"/>
  <c r="AJ11" i="43"/>
  <c r="AL11" i="43"/>
  <c r="K22" i="67"/>
  <c r="K23" i="67" s="1"/>
  <c r="AJ6" i="43"/>
  <c r="U10" i="43"/>
  <c r="AH14" i="43"/>
  <c r="AI14" i="43" s="1"/>
  <c r="AL14" i="43" s="1"/>
  <c r="U17" i="43"/>
  <c r="W5" i="43"/>
  <c r="X5" i="43" s="1"/>
  <c r="AJ5" i="43"/>
  <c r="U7" i="43"/>
  <c r="Z8" i="43"/>
  <c r="AB8" i="43" s="1"/>
  <c r="AO8" i="43" s="1"/>
  <c r="AH10" i="43"/>
  <c r="AI10" i="43" s="1"/>
  <c r="AL10" i="43" s="1"/>
  <c r="U13" i="43"/>
  <c r="W14" i="43"/>
  <c r="X14" i="43" s="1"/>
  <c r="W21" i="43"/>
  <c r="X21" i="43" s="1"/>
  <c r="W24" i="43"/>
  <c r="X24" i="43" s="1"/>
  <c r="W10" i="43"/>
  <c r="X10" i="43" s="1"/>
  <c r="AJ14" i="43"/>
  <c r="W17" i="43"/>
  <c r="X17" i="43" s="1"/>
  <c r="AN6" i="43"/>
  <c r="AN12" i="43"/>
  <c r="W13" i="43"/>
  <c r="X13" i="43" s="1"/>
  <c r="U20" i="43"/>
  <c r="U23" i="43"/>
  <c r="AD15" i="43"/>
  <c r="U16" i="43"/>
  <c r="W9" i="43"/>
  <c r="X9" i="43" s="1"/>
  <c r="U12" i="43"/>
  <c r="AE15" i="43"/>
  <c r="W20" i="43"/>
  <c r="X20" i="43" s="1"/>
  <c r="W23" i="43"/>
  <c r="X23" i="43" s="1"/>
  <c r="W16" i="43"/>
  <c r="X16" i="43" s="1"/>
  <c r="U19" i="43"/>
  <c r="W12" i="43"/>
  <c r="X12" i="43" s="1"/>
  <c r="U15" i="43"/>
  <c r="U22" i="43"/>
  <c r="W6" i="43"/>
  <c r="X6" i="43" s="1"/>
  <c r="U8" i="43"/>
  <c r="U11" i="43"/>
  <c r="AD14" i="43"/>
  <c r="AN14" i="43" s="1"/>
  <c r="W19" i="43"/>
  <c r="X19" i="43" s="1"/>
  <c r="AD10" i="43"/>
  <c r="AN10" i="43" s="1"/>
  <c r="W15" i="43"/>
  <c r="X15" i="43" s="1"/>
  <c r="U18" i="43"/>
  <c r="W22" i="43"/>
  <c r="X22" i="43" s="1"/>
  <c r="AN7" i="43"/>
  <c r="W11" i="43"/>
  <c r="X11" i="43" s="1"/>
  <c r="U14" i="43"/>
  <c r="W18" i="43"/>
  <c r="X18" i="43" s="1"/>
  <c r="U21" i="43"/>
  <c r="U22" i="12"/>
  <c r="W29" i="12"/>
  <c r="W9" i="12"/>
  <c r="W14" i="12"/>
  <c r="U26" i="12"/>
  <c r="U41" i="12"/>
  <c r="U8" i="12"/>
  <c r="AN5" i="12"/>
  <c r="U45" i="12"/>
  <c r="AL7" i="12"/>
  <c r="AN6" i="12"/>
  <c r="AD14" i="12"/>
  <c r="AN14" i="12" s="1"/>
  <c r="AN10" i="12"/>
  <c r="AD11" i="12"/>
  <c r="AD22" i="12"/>
  <c r="AD7" i="12"/>
  <c r="AN7" i="12" s="1"/>
  <c r="AE24" i="12"/>
  <c r="AN24" i="12" s="1"/>
  <c r="S11" i="68"/>
  <c r="AH24" i="12"/>
  <c r="AI24" i="12" s="1"/>
  <c r="AL24" i="12" s="1"/>
  <c r="U5" i="12"/>
  <c r="AD17" i="12"/>
  <c r="AN17" i="12" s="1"/>
  <c r="AN21" i="12"/>
  <c r="AH5" i="12"/>
  <c r="AI5" i="12" s="1"/>
  <c r="AL5" i="12" s="1"/>
  <c r="AL14" i="12"/>
  <c r="AJ14" i="12"/>
  <c r="AL25" i="12"/>
  <c r="AL11" i="12"/>
  <c r="AJ11" i="12"/>
  <c r="AL18" i="12"/>
  <c r="AJ18" i="12"/>
  <c r="AJ22" i="12"/>
  <c r="AL22" i="12"/>
  <c r="AL27" i="12"/>
  <c r="AJ27" i="12"/>
  <c r="AJ9" i="12"/>
  <c r="AL9" i="12"/>
  <c r="AL10" i="12"/>
  <c r="AJ10" i="12"/>
  <c r="J22" i="68"/>
  <c r="J23" i="68" s="1"/>
  <c r="AL21" i="12"/>
  <c r="AJ21" i="12"/>
  <c r="AL6" i="12"/>
  <c r="AJ6" i="12"/>
  <c r="AL12" i="12"/>
  <c r="AJ12" i="12"/>
  <c r="AL8" i="12"/>
  <c r="AJ8" i="12"/>
  <c r="AJ15" i="12"/>
  <c r="AL15" i="12"/>
  <c r="AL23" i="12"/>
  <c r="AJ23" i="12"/>
  <c r="AJ26" i="12"/>
  <c r="AL26" i="12"/>
  <c r="AL17" i="12"/>
  <c r="AJ17" i="12"/>
  <c r="AL19" i="12"/>
  <c r="AJ19" i="12"/>
  <c r="AH13" i="12"/>
  <c r="AI13" i="12" s="1"/>
  <c r="AJ13" i="12" s="1"/>
  <c r="U15" i="12"/>
  <c r="AH16" i="12"/>
  <c r="AI16" i="12" s="1"/>
  <c r="AJ16" i="12" s="1"/>
  <c r="W18" i="12"/>
  <c r="AH20" i="12"/>
  <c r="AI20" i="12" s="1"/>
  <c r="AL20" i="12" s="1"/>
  <c r="U30" i="12"/>
  <c r="W33" i="12"/>
  <c r="W37" i="12"/>
  <c r="U49" i="12"/>
  <c r="H22" i="68"/>
  <c r="H23" i="68" s="1"/>
  <c r="C24" i="2" s="1"/>
  <c r="W8" i="12"/>
  <c r="U9" i="12"/>
  <c r="U12" i="12"/>
  <c r="U19" i="12"/>
  <c r="W22" i="12"/>
  <c r="W26" i="12"/>
  <c r="U34" i="12"/>
  <c r="U38" i="12"/>
  <c r="W41" i="12"/>
  <c r="W45" i="12"/>
  <c r="AE11" i="12"/>
  <c r="AE14" i="12"/>
  <c r="W15" i="12"/>
  <c r="AD18" i="12"/>
  <c r="AN18" i="12" s="1"/>
  <c r="U23" i="12"/>
  <c r="U27" i="12"/>
  <c r="AH28" i="12"/>
  <c r="AI28" i="12" s="1"/>
  <c r="AL28" i="12" s="1"/>
  <c r="W30" i="12"/>
  <c r="U42" i="12"/>
  <c r="U46" i="12"/>
  <c r="W49" i="12"/>
  <c r="AN8" i="12"/>
  <c r="W12" i="12"/>
  <c r="W19" i="12"/>
  <c r="W34" i="12"/>
  <c r="W38" i="12"/>
  <c r="U50" i="12"/>
  <c r="U13" i="12"/>
  <c r="AD15" i="12"/>
  <c r="U16" i="12"/>
  <c r="U20" i="12"/>
  <c r="AE22" i="12"/>
  <c r="W23" i="12"/>
  <c r="AE26" i="12"/>
  <c r="AN26" i="12" s="1"/>
  <c r="W27" i="12"/>
  <c r="U31" i="12"/>
  <c r="U35" i="12"/>
  <c r="U39" i="12"/>
  <c r="W42" i="12"/>
  <c r="W46" i="12"/>
  <c r="W5" i="12"/>
  <c r="AD9" i="12"/>
  <c r="U10" i="12"/>
  <c r="AD12" i="12"/>
  <c r="AE15" i="12"/>
  <c r="AD19" i="12"/>
  <c r="U24" i="12"/>
  <c r="U43" i="12"/>
  <c r="U47" i="12"/>
  <c r="W50" i="12"/>
  <c r="U6" i="12"/>
  <c r="AJ7" i="12"/>
  <c r="AE9" i="12"/>
  <c r="AE12" i="12"/>
  <c r="W13" i="12"/>
  <c r="X13" i="12" s="1"/>
  <c r="W16" i="12"/>
  <c r="AE19" i="12"/>
  <c r="W20" i="12"/>
  <c r="AD23" i="12"/>
  <c r="AJ25" i="12"/>
  <c r="AD27" i="12"/>
  <c r="U28" i="12"/>
  <c r="W31" i="12"/>
  <c r="W35" i="12"/>
  <c r="W39" i="12"/>
  <c r="W10" i="12"/>
  <c r="U17" i="12"/>
  <c r="U21" i="12"/>
  <c r="AE23" i="12"/>
  <c r="W24" i="12"/>
  <c r="AE27" i="12"/>
  <c r="U32" i="12"/>
  <c r="U36" i="12"/>
  <c r="W43" i="12"/>
  <c r="W47" i="12"/>
  <c r="W6" i="12"/>
  <c r="AD13" i="12"/>
  <c r="AN13" i="12" s="1"/>
  <c r="AD16" i="12"/>
  <c r="AN16" i="12" s="1"/>
  <c r="AD20" i="12"/>
  <c r="U25" i="12"/>
  <c r="W28" i="12"/>
  <c r="U40" i="12"/>
  <c r="U44" i="12"/>
  <c r="U48" i="12"/>
  <c r="U7" i="12"/>
  <c r="U11" i="12"/>
  <c r="U14" i="12"/>
  <c r="W17" i="12"/>
  <c r="W21" i="12"/>
  <c r="U29" i="12"/>
  <c r="W32" i="12"/>
  <c r="W36" i="12"/>
  <c r="U18" i="12"/>
  <c r="W25" i="12"/>
  <c r="U33" i="12"/>
  <c r="U37" i="12"/>
  <c r="W40" i="12"/>
  <c r="W44" i="12"/>
  <c r="W6" i="59"/>
  <c r="W13" i="59"/>
  <c r="U5" i="59"/>
  <c r="W5" i="59"/>
  <c r="U20" i="59"/>
  <c r="W9" i="59"/>
  <c r="W12" i="59"/>
  <c r="AH5" i="59"/>
  <c r="AI5" i="59" s="1"/>
  <c r="AL5" i="59" s="1"/>
  <c r="U8" i="59"/>
  <c r="AL8" i="59"/>
  <c r="AJ8" i="59"/>
  <c r="AL11" i="59"/>
  <c r="AJ11" i="59"/>
  <c r="AN5" i="59"/>
  <c r="AL7" i="59"/>
  <c r="AJ7" i="59"/>
  <c r="AL13" i="59"/>
  <c r="AJ13" i="59"/>
  <c r="AL6" i="59"/>
  <c r="AJ6" i="59"/>
  <c r="AJ10" i="59"/>
  <c r="AL10" i="59"/>
  <c r="AL9" i="59"/>
  <c r="AJ9" i="59"/>
  <c r="AL12" i="59"/>
  <c r="AJ12" i="59"/>
  <c r="AD12" i="59"/>
  <c r="AD9" i="59"/>
  <c r="AN9" i="59" s="1"/>
  <c r="U10" i="59"/>
  <c r="AE12" i="59"/>
  <c r="U17" i="59"/>
  <c r="W20" i="59"/>
  <c r="AD13" i="59"/>
  <c r="U14" i="59"/>
  <c r="U21" i="59"/>
  <c r="W24" i="59"/>
  <c r="U11" i="59"/>
  <c r="AE13" i="59"/>
  <c r="W17" i="59"/>
  <c r="AD10" i="59"/>
  <c r="W14" i="59"/>
  <c r="U18" i="59"/>
  <c r="W21" i="59"/>
  <c r="AE10" i="59"/>
  <c r="W11" i="59"/>
  <c r="X11" i="59" s="1"/>
  <c r="U15" i="59"/>
  <c r="U22" i="59"/>
  <c r="W18" i="59"/>
  <c r="AD11" i="59"/>
  <c r="AN11" i="59" s="1"/>
  <c r="U12" i="59"/>
  <c r="W15" i="59"/>
  <c r="U19" i="59"/>
  <c r="W22" i="59"/>
  <c r="AN7" i="59"/>
  <c r="U16" i="59"/>
  <c r="W19" i="59"/>
  <c r="U23" i="59"/>
  <c r="AJ6" i="31"/>
  <c r="AJ5" i="31"/>
  <c r="U5" i="31"/>
  <c r="W9" i="31"/>
  <c r="AL16" i="31"/>
  <c r="AJ16" i="31"/>
  <c r="AL25" i="31"/>
  <c r="AJ25" i="31"/>
  <c r="AJ11" i="31"/>
  <c r="AL11" i="31"/>
  <c r="AL18" i="31"/>
  <c r="AJ18" i="31"/>
  <c r="AL20" i="31"/>
  <c r="AJ20" i="31"/>
  <c r="AL13" i="31"/>
  <c r="AJ13" i="31"/>
  <c r="AL8" i="31"/>
  <c r="AJ8" i="31"/>
  <c r="AL22" i="31"/>
  <c r="AJ22" i="31"/>
  <c r="AL24" i="31"/>
  <c r="AJ24" i="31"/>
  <c r="AL17" i="31"/>
  <c r="AJ17" i="31"/>
  <c r="AL10" i="31"/>
  <c r="AL7" i="31"/>
  <c r="AJ7" i="31"/>
  <c r="AL26" i="31"/>
  <c r="AJ26" i="31"/>
  <c r="AL28" i="31"/>
  <c r="AJ28" i="31"/>
  <c r="AL21" i="31"/>
  <c r="AJ21" i="31"/>
  <c r="AJ14" i="31"/>
  <c r="AL14" i="31"/>
  <c r="W6" i="31"/>
  <c r="U7" i="31"/>
  <c r="AD13" i="31"/>
  <c r="AH15" i="31"/>
  <c r="AI15" i="31" s="1"/>
  <c r="AL15" i="31" s="1"/>
  <c r="AD16" i="31"/>
  <c r="AN16" i="31" s="1"/>
  <c r="AD20" i="31"/>
  <c r="AD24" i="31"/>
  <c r="AD28" i="31"/>
  <c r="AH9" i="31"/>
  <c r="AI9" i="31" s="1"/>
  <c r="AL9" i="31" s="1"/>
  <c r="AD10" i="31"/>
  <c r="U11" i="31"/>
  <c r="AH12" i="31"/>
  <c r="AI12" i="31" s="1"/>
  <c r="AL12" i="31" s="1"/>
  <c r="AE13" i="31"/>
  <c r="U14" i="31"/>
  <c r="AE16" i="31"/>
  <c r="W17" i="31"/>
  <c r="AH19" i="31"/>
  <c r="AI19" i="31" s="1"/>
  <c r="AL19" i="31" s="1"/>
  <c r="AE20" i="31"/>
  <c r="W21" i="31"/>
  <c r="AH23" i="31"/>
  <c r="AI23" i="31" s="1"/>
  <c r="AL23" i="31" s="1"/>
  <c r="AE24" i="31"/>
  <c r="W25" i="31"/>
  <c r="AH27" i="31"/>
  <c r="AI27" i="31" s="1"/>
  <c r="AL27" i="31" s="1"/>
  <c r="AE28" i="31"/>
  <c r="W29" i="31"/>
  <c r="W33" i="31"/>
  <c r="W37" i="31"/>
  <c r="W41" i="31"/>
  <c r="W45" i="31"/>
  <c r="W49" i="31"/>
  <c r="W53" i="31"/>
  <c r="W57" i="31"/>
  <c r="AN6" i="31"/>
  <c r="W7" i="31"/>
  <c r="AE10" i="31"/>
  <c r="U18" i="31"/>
  <c r="U22" i="31"/>
  <c r="U26" i="31"/>
  <c r="U30" i="31"/>
  <c r="U34" i="31"/>
  <c r="U38" i="31"/>
  <c r="U42" i="31"/>
  <c r="U46" i="31"/>
  <c r="U50" i="31"/>
  <c r="U54" i="31"/>
  <c r="U58" i="31"/>
  <c r="U8" i="31"/>
  <c r="W11" i="31"/>
  <c r="W14" i="31"/>
  <c r="U15" i="31"/>
  <c r="W18" i="31"/>
  <c r="W22" i="31"/>
  <c r="W26" i="31"/>
  <c r="W30" i="31"/>
  <c r="W34" i="31"/>
  <c r="W38" i="31"/>
  <c r="W42" i="31"/>
  <c r="W46" i="31"/>
  <c r="W50" i="31"/>
  <c r="W54" i="31"/>
  <c r="W58" i="31"/>
  <c r="W8" i="31"/>
  <c r="U9" i="31"/>
  <c r="U12" i="31"/>
  <c r="U19" i="31"/>
  <c r="U23" i="31"/>
  <c r="U27" i="31"/>
  <c r="U31" i="31"/>
  <c r="U35" i="31"/>
  <c r="U39" i="31"/>
  <c r="U43" i="31"/>
  <c r="U47" i="31"/>
  <c r="U51" i="31"/>
  <c r="U55" i="31"/>
  <c r="U59" i="31"/>
  <c r="AE11" i="31"/>
  <c r="AN11" i="31" s="1"/>
  <c r="AE14" i="31"/>
  <c r="AN14" i="31" s="1"/>
  <c r="W15" i="31"/>
  <c r="AD18" i="31"/>
  <c r="AN18" i="31" s="1"/>
  <c r="AD22" i="31"/>
  <c r="AN22" i="31" s="1"/>
  <c r="AD26" i="31"/>
  <c r="AN26" i="31" s="1"/>
  <c r="W12" i="31"/>
  <c r="W19" i="31"/>
  <c r="W23" i="31"/>
  <c r="W27" i="31"/>
  <c r="W31" i="31"/>
  <c r="W35" i="31"/>
  <c r="W39" i="31"/>
  <c r="W43" i="31"/>
  <c r="W47" i="31"/>
  <c r="W51" i="31"/>
  <c r="W55" i="31"/>
  <c r="W59" i="31"/>
  <c r="U13" i="31"/>
  <c r="AN15" i="31"/>
  <c r="U16" i="31"/>
  <c r="U20" i="31"/>
  <c r="U24" i="31"/>
  <c r="U28" i="31"/>
  <c r="U32" i="31"/>
  <c r="U36" i="31"/>
  <c r="U40" i="31"/>
  <c r="U44" i="31"/>
  <c r="U48" i="31"/>
  <c r="U52" i="31"/>
  <c r="U56" i="31"/>
  <c r="W5" i="31"/>
  <c r="AD9" i="31"/>
  <c r="AN9" i="31" s="1"/>
  <c r="U10" i="31"/>
  <c r="AD12" i="31"/>
  <c r="AD19" i="31"/>
  <c r="AN19" i="31" s="1"/>
  <c r="AD23" i="31"/>
  <c r="AN23" i="31" s="1"/>
  <c r="AD27" i="31"/>
  <c r="AN27" i="31" s="1"/>
  <c r="U6" i="31"/>
  <c r="W13" i="31"/>
  <c r="W16" i="31"/>
  <c r="W20" i="31"/>
  <c r="W24" i="31"/>
  <c r="W28" i="31"/>
  <c r="W32" i="31"/>
  <c r="W36" i="31"/>
  <c r="W40" i="31"/>
  <c r="W44" i="31"/>
  <c r="W48" i="31"/>
  <c r="W52" i="31"/>
  <c r="W56" i="31"/>
  <c r="AN5" i="31"/>
  <c r="W10" i="31"/>
  <c r="U17" i="31"/>
  <c r="U21" i="31"/>
  <c r="U25" i="31"/>
  <c r="U29" i="31"/>
  <c r="U33" i="31"/>
  <c r="U37" i="31"/>
  <c r="U41" i="31"/>
  <c r="U45" i="31"/>
  <c r="U49" i="31"/>
  <c r="U53" i="31"/>
  <c r="AM13" i="58"/>
  <c r="AD13" i="58"/>
  <c r="AE13" i="58"/>
  <c r="AH12" i="58"/>
  <c r="AI12" i="58" s="1"/>
  <c r="AL12" i="58" s="1"/>
  <c r="AD11" i="58"/>
  <c r="AD14" i="58"/>
  <c r="AE14" i="58"/>
  <c r="AH14" i="58"/>
  <c r="AI14" i="58" s="1"/>
  <c r="AJ14" i="58" s="1"/>
  <c r="AD6" i="58"/>
  <c r="AN6" i="58" s="1"/>
  <c r="AD12" i="58"/>
  <c r="AE12" i="58"/>
  <c r="L37" i="67"/>
  <c r="AD8" i="58"/>
  <c r="AD5" i="58"/>
  <c r="AN5" i="58" s="1"/>
  <c r="AE11" i="58"/>
  <c r="AD10" i="58"/>
  <c r="AM8" i="58"/>
  <c r="AE10" i="58"/>
  <c r="AH11" i="58"/>
  <c r="AI11" i="58" s="1"/>
  <c r="AJ11" i="58" s="1"/>
  <c r="AD15" i="58"/>
  <c r="AH7" i="58"/>
  <c r="AI7" i="58" s="1"/>
  <c r="AL7" i="58" s="1"/>
  <c r="AH10" i="58"/>
  <c r="AI10" i="58" s="1"/>
  <c r="AJ10" i="58" s="1"/>
  <c r="AE15" i="58"/>
  <c r="AL15" i="58"/>
  <c r="AM7" i="58"/>
  <c r="AN7" i="58" s="1"/>
  <c r="AJ13" i="58"/>
  <c r="AL13" i="58"/>
  <c r="AJ12" i="58"/>
  <c r="AJ15" i="58"/>
  <c r="A14" i="58"/>
  <c r="K34" i="67" s="1"/>
  <c r="U7" i="58"/>
  <c r="H34" i="67"/>
  <c r="K29" i="2" s="1"/>
  <c r="U6" i="58"/>
  <c r="W7" i="58"/>
  <c r="X7" i="58" s="1"/>
  <c r="U11" i="58"/>
  <c r="W17" i="58"/>
  <c r="U5" i="58"/>
  <c r="W6" i="58"/>
  <c r="W5" i="58"/>
  <c r="W9" i="58"/>
  <c r="U8" i="58"/>
  <c r="U14" i="58"/>
  <c r="AL8" i="58"/>
  <c r="AJ8" i="58"/>
  <c r="AL6" i="58"/>
  <c r="AJ6" i="58"/>
  <c r="AH9" i="58"/>
  <c r="AI9" i="58" s="1"/>
  <c r="AL9" i="58" s="1"/>
  <c r="W21" i="58"/>
  <c r="X21" i="58" s="1"/>
  <c r="P32" i="67"/>
  <c r="AH5" i="58"/>
  <c r="AI5" i="58" s="1"/>
  <c r="AJ5" i="58" s="1"/>
  <c r="W11" i="58"/>
  <c r="U18" i="58"/>
  <c r="U22" i="58"/>
  <c r="W14" i="58"/>
  <c r="X14" i="58" s="1"/>
  <c r="U15" i="58"/>
  <c r="W18" i="58"/>
  <c r="W22" i="58"/>
  <c r="X22" i="58" s="1"/>
  <c r="W8" i="58"/>
  <c r="U9" i="58"/>
  <c r="U12" i="58"/>
  <c r="U19" i="58"/>
  <c r="U23" i="58"/>
  <c r="W15" i="58"/>
  <c r="X15" i="58" s="1"/>
  <c r="W12" i="58"/>
  <c r="W19" i="58"/>
  <c r="W23" i="58"/>
  <c r="X23" i="58" s="1"/>
  <c r="U16" i="58"/>
  <c r="U20" i="58"/>
  <c r="U24" i="58"/>
  <c r="AD9" i="58"/>
  <c r="AN9" i="58" s="1"/>
  <c r="U10" i="58"/>
  <c r="U13" i="58"/>
  <c r="W16" i="58"/>
  <c r="W20" i="58"/>
  <c r="W24" i="58"/>
  <c r="X24" i="58" s="1"/>
  <c r="W10" i="58"/>
  <c r="W13" i="58"/>
  <c r="U17" i="58"/>
  <c r="AH11" i="30"/>
  <c r="AI11" i="30" s="1"/>
  <c r="AL11" i="30" s="1"/>
  <c r="AM14" i="30"/>
  <c r="AE20" i="30"/>
  <c r="AL23" i="30"/>
  <c r="AD7" i="30"/>
  <c r="AN7" i="30" s="1"/>
  <c r="AM11" i="30"/>
  <c r="AH20" i="30"/>
  <c r="AI20" i="30" s="1"/>
  <c r="AL20" i="30" s="1"/>
  <c r="AL21" i="30"/>
  <c r="AM5" i="30"/>
  <c r="AE13" i="30"/>
  <c r="AH10" i="30"/>
  <c r="AI10" i="30" s="1"/>
  <c r="AL10" i="30" s="1"/>
  <c r="AM20" i="30"/>
  <c r="AM7" i="30"/>
  <c r="AD24" i="30"/>
  <c r="AE9" i="30"/>
  <c r="AM10" i="30"/>
  <c r="AM13" i="30"/>
  <c r="AM15" i="30"/>
  <c r="AE24" i="30"/>
  <c r="AL22" i="30"/>
  <c r="AE11" i="30"/>
  <c r="AN11" i="30" s="1"/>
  <c r="AE16" i="30"/>
  <c r="AN16" i="30" s="1"/>
  <c r="U11" i="30"/>
  <c r="AL24" i="30"/>
  <c r="AN8" i="30"/>
  <c r="U5" i="30"/>
  <c r="U9" i="30"/>
  <c r="W10" i="30"/>
  <c r="W5" i="30"/>
  <c r="U8" i="30"/>
  <c r="W9" i="30"/>
  <c r="W7" i="30"/>
  <c r="W12" i="30"/>
  <c r="W17" i="30"/>
  <c r="U6" i="30"/>
  <c r="H38" i="68"/>
  <c r="C34" i="2" s="1"/>
  <c r="U34" i="30"/>
  <c r="W36" i="30"/>
  <c r="X36" i="30" s="1"/>
  <c r="U32" i="30"/>
  <c r="W34" i="30"/>
  <c r="X34" i="30" s="1"/>
  <c r="W25" i="30"/>
  <c r="X25" i="30" s="1"/>
  <c r="W26" i="30"/>
  <c r="X26" i="30" s="1"/>
  <c r="W33" i="30"/>
  <c r="X33" i="30" s="1"/>
  <c r="W35" i="30"/>
  <c r="X35" i="30" s="1"/>
  <c r="W32" i="30"/>
  <c r="X32" i="30" s="1"/>
  <c r="U30" i="30"/>
  <c r="U26" i="30"/>
  <c r="W30" i="30"/>
  <c r="X30" i="30" s="1"/>
  <c r="W31" i="30"/>
  <c r="X31" i="30" s="1"/>
  <c r="W27" i="30"/>
  <c r="X27" i="30" s="1"/>
  <c r="U36" i="30"/>
  <c r="W28" i="30"/>
  <c r="X28" i="30" s="1"/>
  <c r="U33" i="30"/>
  <c r="U27" i="30"/>
  <c r="W29" i="30"/>
  <c r="X29" i="30" s="1"/>
  <c r="U31" i="30"/>
  <c r="U28" i="30"/>
  <c r="U25" i="30"/>
  <c r="U29" i="30"/>
  <c r="U35" i="30"/>
  <c r="W6" i="30"/>
  <c r="W14" i="30"/>
  <c r="AL9" i="30"/>
  <c r="AJ20" i="30"/>
  <c r="AJ24" i="30"/>
  <c r="AN21" i="30"/>
  <c r="AN22" i="30"/>
  <c r="AJ9" i="30"/>
  <c r="AJ8" i="30"/>
  <c r="AL8" i="30"/>
  <c r="AJ15" i="30"/>
  <c r="AL15" i="30"/>
  <c r="AL17" i="30"/>
  <c r="AJ17" i="30"/>
  <c r="AL7" i="30"/>
  <c r="AJ7" i="30"/>
  <c r="AL12" i="30"/>
  <c r="AJ12" i="30"/>
  <c r="AL14" i="30"/>
  <c r="AJ14" i="30"/>
  <c r="AJ18" i="30"/>
  <c r="AL18" i="30"/>
  <c r="AL5" i="30"/>
  <c r="AJ5" i="30"/>
  <c r="U7" i="30"/>
  <c r="AD10" i="30"/>
  <c r="U21" i="30"/>
  <c r="W11" i="30"/>
  <c r="U15" i="30"/>
  <c r="U18" i="30"/>
  <c r="AH19" i="30"/>
  <c r="AI19" i="30" s="1"/>
  <c r="AL19" i="30" s="1"/>
  <c r="AD6" i="30"/>
  <c r="AH13" i="30"/>
  <c r="AI13" i="30" s="1"/>
  <c r="AL13" i="30" s="1"/>
  <c r="AD14" i="30"/>
  <c r="AH16" i="30"/>
  <c r="AI16" i="30" s="1"/>
  <c r="AJ16" i="30" s="1"/>
  <c r="AD17" i="30"/>
  <c r="W21" i="30"/>
  <c r="U12" i="30"/>
  <c r="AE14" i="30"/>
  <c r="W15" i="30"/>
  <c r="AE17" i="30"/>
  <c r="W18" i="30"/>
  <c r="U22" i="30"/>
  <c r="AH6" i="30"/>
  <c r="AI6" i="30" s="1"/>
  <c r="AJ6" i="30" s="1"/>
  <c r="AD15" i="30"/>
  <c r="AD18" i="30"/>
  <c r="U19" i="30"/>
  <c r="W22" i="30"/>
  <c r="U13" i="30"/>
  <c r="AE15" i="30"/>
  <c r="U16" i="30"/>
  <c r="AE18" i="30"/>
  <c r="U23" i="30"/>
  <c r="W19" i="30"/>
  <c r="U10" i="30"/>
  <c r="W13" i="30"/>
  <c r="W16" i="30"/>
  <c r="W23" i="30"/>
  <c r="X23" i="30" s="1"/>
  <c r="AN9" i="30"/>
  <c r="AD19" i="30"/>
  <c r="AN19" i="30" s="1"/>
  <c r="U20" i="30"/>
  <c r="U24" i="30"/>
  <c r="U14" i="30"/>
  <c r="U17" i="30"/>
  <c r="W20" i="30"/>
  <c r="W24" i="30"/>
  <c r="AM5" i="57"/>
  <c r="AN5" i="57" s="1"/>
  <c r="AD7" i="57"/>
  <c r="AN7" i="57" s="1"/>
  <c r="AH7" i="57"/>
  <c r="AI7" i="57" s="1"/>
  <c r="AL7" i="57" s="1"/>
  <c r="AH6" i="57"/>
  <c r="AI6" i="57" s="1"/>
  <c r="AL6" i="57" s="1"/>
  <c r="A14" i="57"/>
  <c r="K33" i="67" s="1"/>
  <c r="AH5" i="57"/>
  <c r="AI5" i="57" s="1"/>
  <c r="AL5" i="57" s="1"/>
  <c r="AM6" i="57"/>
  <c r="AN6" i="57" s="1"/>
  <c r="AL35" i="57"/>
  <c r="AJ35" i="57"/>
  <c r="AL30" i="57"/>
  <c r="AJ30" i="57"/>
  <c r="AL32" i="57"/>
  <c r="AJ32" i="57"/>
  <c r="AJ13" i="57"/>
  <c r="AL13" i="57"/>
  <c r="AL22" i="57"/>
  <c r="AJ22" i="57"/>
  <c r="AL27" i="57"/>
  <c r="AJ27" i="57"/>
  <c r="AJ24" i="57"/>
  <c r="AL24" i="57"/>
  <c r="AL29" i="57"/>
  <c r="AL9" i="57"/>
  <c r="AJ9" i="57"/>
  <c r="AL18" i="57"/>
  <c r="AL21" i="57"/>
  <c r="AL34" i="57"/>
  <c r="AJ34" i="57"/>
  <c r="AL15" i="57"/>
  <c r="AJ15" i="57"/>
  <c r="AJ20" i="57"/>
  <c r="AL20" i="57"/>
  <c r="AL31" i="57"/>
  <c r="AJ31" i="57"/>
  <c r="AL12" i="57"/>
  <c r="AJ12" i="57"/>
  <c r="AL26" i="57"/>
  <c r="AJ26" i="57"/>
  <c r="AL28" i="57"/>
  <c r="AJ28" i="57"/>
  <c r="AL17" i="57"/>
  <c r="AL23" i="57"/>
  <c r="AJ23" i="57"/>
  <c r="AJ16" i="57"/>
  <c r="AL16" i="57"/>
  <c r="AL8" i="57"/>
  <c r="AJ8" i="57"/>
  <c r="AL11" i="57"/>
  <c r="AL25" i="57"/>
  <c r="U13" i="57"/>
  <c r="U24" i="57"/>
  <c r="U5" i="57"/>
  <c r="W12" i="57"/>
  <c r="AN15" i="57"/>
  <c r="U16" i="57"/>
  <c r="U20" i="57"/>
  <c r="W23" i="57"/>
  <c r="X23" i="57" s="1"/>
  <c r="U43" i="57"/>
  <c r="U47" i="57"/>
  <c r="W27" i="57"/>
  <c r="H33" i="67"/>
  <c r="W5" i="57"/>
  <c r="W16" i="57"/>
  <c r="W20" i="57"/>
  <c r="U28" i="57"/>
  <c r="U32" i="57"/>
  <c r="U36" i="57"/>
  <c r="U40" i="57"/>
  <c r="W43" i="57"/>
  <c r="W47" i="57"/>
  <c r="W31" i="57"/>
  <c r="AJ7" i="57"/>
  <c r="AD9" i="57"/>
  <c r="U10" i="57"/>
  <c r="AE12" i="57"/>
  <c r="AN12" i="57" s="1"/>
  <c r="W13" i="57"/>
  <c r="AJ14" i="57"/>
  <c r="U17" i="57"/>
  <c r="U21" i="57"/>
  <c r="AE23" i="57"/>
  <c r="AN23" i="57" s="1"/>
  <c r="W24" i="57"/>
  <c r="AJ25" i="57"/>
  <c r="AD27" i="57"/>
  <c r="AJ29" i="57"/>
  <c r="AD31" i="57"/>
  <c r="AJ33" i="57"/>
  <c r="AD35" i="57"/>
  <c r="U44" i="57"/>
  <c r="U48" i="57"/>
  <c r="W39" i="57"/>
  <c r="X39" i="57" s="1"/>
  <c r="U6" i="57"/>
  <c r="AE9" i="57"/>
  <c r="AJ11" i="57"/>
  <c r="AD16" i="57"/>
  <c r="AJ18" i="57"/>
  <c r="AD20" i="57"/>
  <c r="AE27" i="57"/>
  <c r="W28" i="57"/>
  <c r="AE31" i="57"/>
  <c r="W32" i="57"/>
  <c r="AE35" i="57"/>
  <c r="W36" i="57"/>
  <c r="X36" i="57" s="1"/>
  <c r="W40" i="57"/>
  <c r="W10" i="57"/>
  <c r="X10" i="57" s="1"/>
  <c r="AD13" i="57"/>
  <c r="U14" i="57"/>
  <c r="AE16" i="57"/>
  <c r="AN16" i="57" s="1"/>
  <c r="W17" i="57"/>
  <c r="AE20" i="57"/>
  <c r="W21" i="57"/>
  <c r="AD24" i="57"/>
  <c r="U25" i="57"/>
  <c r="U29" i="57"/>
  <c r="U33" i="57"/>
  <c r="U37" i="57"/>
  <c r="U41" i="57"/>
  <c r="W44" i="57"/>
  <c r="W48" i="57"/>
  <c r="W6" i="57"/>
  <c r="U7" i="57"/>
  <c r="U11" i="57"/>
  <c r="AE13" i="57"/>
  <c r="U18" i="57"/>
  <c r="AE24" i="57"/>
  <c r="AD28" i="57"/>
  <c r="AD32" i="57"/>
  <c r="U45" i="57"/>
  <c r="P37" i="67"/>
  <c r="AD10" i="57"/>
  <c r="W14" i="57"/>
  <c r="AD17" i="57"/>
  <c r="AJ19" i="57"/>
  <c r="AD21" i="57"/>
  <c r="U22" i="57"/>
  <c r="W25" i="57"/>
  <c r="AE28" i="57"/>
  <c r="W29" i="57"/>
  <c r="AE32" i="57"/>
  <c r="W33" i="57"/>
  <c r="W37" i="57"/>
  <c r="X37" i="57" s="1"/>
  <c r="W41" i="57"/>
  <c r="W9" i="57"/>
  <c r="J32" i="67"/>
  <c r="W7" i="57"/>
  <c r="AE10" i="57"/>
  <c r="W11" i="57"/>
  <c r="U15" i="57"/>
  <c r="AE17" i="57"/>
  <c r="W18" i="57"/>
  <c r="AE21" i="57"/>
  <c r="U26" i="57"/>
  <c r="U30" i="57"/>
  <c r="U34" i="57"/>
  <c r="U38" i="57"/>
  <c r="U42" i="57"/>
  <c r="W45" i="57"/>
  <c r="U8" i="57"/>
  <c r="U19" i="57"/>
  <c r="W22" i="57"/>
  <c r="U46" i="57"/>
  <c r="L32" i="67"/>
  <c r="U12" i="57"/>
  <c r="W15" i="57"/>
  <c r="U23" i="57"/>
  <c r="W26" i="57"/>
  <c r="W30" i="57"/>
  <c r="W34" i="57"/>
  <c r="W38" i="57"/>
  <c r="W42" i="57"/>
  <c r="W35" i="57"/>
  <c r="W8" i="57"/>
  <c r="U9" i="57"/>
  <c r="W19" i="57"/>
  <c r="AN22" i="57"/>
  <c r="U27" i="57"/>
  <c r="U31" i="57"/>
  <c r="U35" i="57"/>
  <c r="U39" i="57"/>
  <c r="U73" i="29"/>
  <c r="W9" i="29"/>
  <c r="U12" i="29"/>
  <c r="U41" i="29"/>
  <c r="U8" i="29"/>
  <c r="U15" i="29"/>
  <c r="W30" i="29"/>
  <c r="U65" i="29"/>
  <c r="W5" i="29"/>
  <c r="W12" i="29"/>
  <c r="A14" i="29"/>
  <c r="K37" i="68" s="1"/>
  <c r="K35" i="68" s="1"/>
  <c r="W15" i="29"/>
  <c r="U29" i="29"/>
  <c r="W38" i="29"/>
  <c r="U57" i="29"/>
  <c r="AD5" i="29"/>
  <c r="U14" i="29"/>
  <c r="U77" i="29"/>
  <c r="W11" i="29"/>
  <c r="U37" i="29"/>
  <c r="U49" i="29"/>
  <c r="W14" i="29"/>
  <c r="W26" i="29"/>
  <c r="U45" i="29"/>
  <c r="U69" i="29"/>
  <c r="AM5" i="29"/>
  <c r="S37" i="68" s="1"/>
  <c r="W10" i="29"/>
  <c r="U25" i="29"/>
  <c r="W34" i="29"/>
  <c r="U61" i="29"/>
  <c r="W17" i="29"/>
  <c r="U22" i="29"/>
  <c r="U81" i="29"/>
  <c r="U16" i="29"/>
  <c r="U33" i="29"/>
  <c r="U53" i="29"/>
  <c r="AJ6" i="29"/>
  <c r="AL6" i="29"/>
  <c r="AL8" i="29"/>
  <c r="AJ8" i="29"/>
  <c r="AJ13" i="29"/>
  <c r="AL13" i="29"/>
  <c r="AJ36" i="29"/>
  <c r="AL36" i="29"/>
  <c r="AL39" i="29"/>
  <c r="AJ39" i="29"/>
  <c r="AL42" i="29"/>
  <c r="AJ42" i="29"/>
  <c r="AL47" i="29"/>
  <c r="AJ47" i="29"/>
  <c r="AL17" i="29"/>
  <c r="AJ44" i="29"/>
  <c r="AL44" i="29"/>
  <c r="AL22" i="29"/>
  <c r="AJ22" i="29"/>
  <c r="AJ24" i="29"/>
  <c r="AL24" i="29"/>
  <c r="AL27" i="29"/>
  <c r="AJ27" i="29"/>
  <c r="AL16" i="29"/>
  <c r="AJ16" i="29"/>
  <c r="AL21" i="29"/>
  <c r="AJ21" i="29"/>
  <c r="AL30" i="29"/>
  <c r="AJ30" i="29"/>
  <c r="AJ32" i="29"/>
  <c r="AL32" i="29"/>
  <c r="AL35" i="29"/>
  <c r="AJ35" i="29"/>
  <c r="AL34" i="29"/>
  <c r="AJ34" i="29"/>
  <c r="AL12" i="29"/>
  <c r="AL38" i="29"/>
  <c r="AJ38" i="29"/>
  <c r="AL43" i="29"/>
  <c r="AJ43" i="29"/>
  <c r="AL46" i="29"/>
  <c r="AJ46" i="29"/>
  <c r="AL40" i="29"/>
  <c r="AJ40" i="29"/>
  <c r="AL7" i="29"/>
  <c r="AJ7" i="29"/>
  <c r="AL23" i="29"/>
  <c r="AJ23" i="29"/>
  <c r="AJ20" i="29"/>
  <c r="AL20" i="29"/>
  <c r="AL26" i="29"/>
  <c r="AJ26" i="29"/>
  <c r="AL14" i="29"/>
  <c r="AJ28" i="29"/>
  <c r="AL28" i="29"/>
  <c r="AL31" i="29"/>
  <c r="AJ31" i="29"/>
  <c r="AE5" i="29"/>
  <c r="U6" i="29"/>
  <c r="A16" i="29" s="1"/>
  <c r="F37" i="68" s="1"/>
  <c r="AJ10" i="29"/>
  <c r="U13" i="29"/>
  <c r="AH14" i="29"/>
  <c r="AI14" i="29" s="1"/>
  <c r="AE15" i="29"/>
  <c r="AN15" i="29" s="1"/>
  <c r="AJ17" i="29"/>
  <c r="AD19" i="29"/>
  <c r="AN19" i="29" s="1"/>
  <c r="U20" i="29"/>
  <c r="W23" i="29"/>
  <c r="AH25" i="29"/>
  <c r="AI25" i="29" s="1"/>
  <c r="AL25" i="29" s="1"/>
  <c r="AE26" i="29"/>
  <c r="AN26" i="29" s="1"/>
  <c r="W27" i="29"/>
  <c r="AH29" i="29"/>
  <c r="AI29" i="29" s="1"/>
  <c r="AL29" i="29" s="1"/>
  <c r="AE30" i="29"/>
  <c r="AN30" i="29" s="1"/>
  <c r="W31" i="29"/>
  <c r="AH33" i="29"/>
  <c r="AI33" i="29" s="1"/>
  <c r="AJ33" i="29" s="1"/>
  <c r="AE34" i="29"/>
  <c r="AN34" i="29" s="1"/>
  <c r="W35" i="29"/>
  <c r="AH37" i="29"/>
  <c r="AI37" i="29" s="1"/>
  <c r="AL37" i="29" s="1"/>
  <c r="AE38" i="29"/>
  <c r="AN38" i="29" s="1"/>
  <c r="W39" i="29"/>
  <c r="AH41" i="29"/>
  <c r="AI41" i="29" s="1"/>
  <c r="AL41" i="29" s="1"/>
  <c r="AE42" i="29"/>
  <c r="AN42" i="29" s="1"/>
  <c r="W43" i="29"/>
  <c r="AH45" i="29"/>
  <c r="AI45" i="29" s="1"/>
  <c r="AL45" i="29" s="1"/>
  <c r="AE46" i="29"/>
  <c r="AN46" i="29" s="1"/>
  <c r="W47" i="29"/>
  <c r="W51" i="29"/>
  <c r="W55" i="29"/>
  <c r="W59" i="29"/>
  <c r="W63" i="29"/>
  <c r="W67" i="29"/>
  <c r="X67" i="29" s="1"/>
  <c r="W71" i="29"/>
  <c r="W75" i="29"/>
  <c r="W79" i="29"/>
  <c r="W83" i="29"/>
  <c r="AH11" i="29"/>
  <c r="AI11" i="29" s="1"/>
  <c r="AL11" i="29" s="1"/>
  <c r="W16" i="29"/>
  <c r="AH18" i="29"/>
  <c r="AI18" i="29" s="1"/>
  <c r="AL18" i="29" s="1"/>
  <c r="U24" i="29"/>
  <c r="U28" i="29"/>
  <c r="U32" i="29"/>
  <c r="U36" i="29"/>
  <c r="U40" i="29"/>
  <c r="U44" i="29"/>
  <c r="U48" i="29"/>
  <c r="U52" i="29"/>
  <c r="U56" i="29"/>
  <c r="U60" i="29"/>
  <c r="U64" i="29"/>
  <c r="U68" i="29"/>
  <c r="U72" i="29"/>
  <c r="U76" i="29"/>
  <c r="U80" i="29"/>
  <c r="W6" i="29"/>
  <c r="X6" i="29" s="1"/>
  <c r="AD9" i="29"/>
  <c r="U10" i="29"/>
  <c r="AE12" i="29"/>
  <c r="AN12" i="29" s="1"/>
  <c r="W13" i="29"/>
  <c r="AJ14" i="29"/>
  <c r="U17" i="29"/>
  <c r="W20" i="29"/>
  <c r="AD23" i="29"/>
  <c r="AJ25" i="29"/>
  <c r="AD27" i="29"/>
  <c r="AJ29" i="29"/>
  <c r="AD31" i="29"/>
  <c r="AD35" i="29"/>
  <c r="AD39" i="29"/>
  <c r="AD43" i="29"/>
  <c r="AJ45" i="29"/>
  <c r="AD47" i="29"/>
  <c r="AH5" i="29"/>
  <c r="AI5" i="29" s="1"/>
  <c r="AL5" i="29" s="1"/>
  <c r="AE9" i="29"/>
  <c r="AH15" i="29"/>
  <c r="AI15" i="29" s="1"/>
  <c r="AL15" i="29" s="1"/>
  <c r="U21" i="29"/>
  <c r="AE23" i="29"/>
  <c r="W24" i="29"/>
  <c r="AE27" i="29"/>
  <c r="W28" i="29"/>
  <c r="AE31" i="29"/>
  <c r="W32" i="29"/>
  <c r="AE35" i="29"/>
  <c r="W36" i="29"/>
  <c r="AE39" i="29"/>
  <c r="W40" i="29"/>
  <c r="AE43" i="29"/>
  <c r="W44" i="29"/>
  <c r="AE47" i="29"/>
  <c r="W48" i="29"/>
  <c r="W52" i="29"/>
  <c r="W56" i="29"/>
  <c r="W60" i="29"/>
  <c r="W64" i="29"/>
  <c r="W68" i="29"/>
  <c r="W72" i="29"/>
  <c r="W76" i="29"/>
  <c r="W80" i="29"/>
  <c r="AD6" i="29"/>
  <c r="AD13" i="29"/>
  <c r="AD20" i="29"/>
  <c r="C33" i="2"/>
  <c r="AE6" i="29"/>
  <c r="W7" i="29"/>
  <c r="U11" i="29"/>
  <c r="AE13" i="29"/>
  <c r="U18" i="29"/>
  <c r="AE20" i="29"/>
  <c r="W21" i="29"/>
  <c r="X21" i="29" s="1"/>
  <c r="AH9" i="29"/>
  <c r="AI9" i="29" s="1"/>
  <c r="AL9" i="29" s="1"/>
  <c r="W25" i="29"/>
  <c r="AN28" i="29"/>
  <c r="W29" i="29"/>
  <c r="W33" i="29"/>
  <c r="W37" i="29"/>
  <c r="W41" i="29"/>
  <c r="W45" i="29"/>
  <c r="W49" i="29"/>
  <c r="W53" i="29"/>
  <c r="X53" i="29" s="1"/>
  <c r="W57" i="29"/>
  <c r="W61" i="29"/>
  <c r="W65" i="29"/>
  <c r="W69" i="29"/>
  <c r="W73" i="29"/>
  <c r="W77" i="29"/>
  <c r="W81" i="29"/>
  <c r="AE10" i="29"/>
  <c r="AN10" i="29" s="1"/>
  <c r="AJ12" i="29"/>
  <c r="AE17" i="29"/>
  <c r="AN17" i="29" s="1"/>
  <c r="W18" i="29"/>
  <c r="U26" i="29"/>
  <c r="U30" i="29"/>
  <c r="U34" i="29"/>
  <c r="U38" i="29"/>
  <c r="U42" i="29"/>
  <c r="U46" i="29"/>
  <c r="U50" i="29"/>
  <c r="U54" i="29"/>
  <c r="U58" i="29"/>
  <c r="U62" i="29"/>
  <c r="U66" i="29"/>
  <c r="U70" i="29"/>
  <c r="U74" i="29"/>
  <c r="U78" i="29"/>
  <c r="U82" i="29"/>
  <c r="W8" i="29"/>
  <c r="U19" i="29"/>
  <c r="W22" i="29"/>
  <c r="X23" i="29"/>
  <c r="Z23" i="29" s="1"/>
  <c r="AB23" i="29" s="1"/>
  <c r="AO23" i="29" s="1"/>
  <c r="AD11" i="29"/>
  <c r="AN11" i="29" s="1"/>
  <c r="AD18" i="29"/>
  <c r="W42" i="29"/>
  <c r="W46" i="29"/>
  <c r="W50" i="29"/>
  <c r="X50" i="29" s="1"/>
  <c r="W54" i="29"/>
  <c r="W58" i="29"/>
  <c r="W62" i="29"/>
  <c r="W66" i="29"/>
  <c r="W70" i="29"/>
  <c r="W74" i="29"/>
  <c r="W78" i="29"/>
  <c r="W82" i="29"/>
  <c r="W19" i="29"/>
  <c r="U23" i="29"/>
  <c r="U27" i="29"/>
  <c r="U31" i="29"/>
  <c r="U35" i="29"/>
  <c r="U39" i="29"/>
  <c r="U43" i="29"/>
  <c r="U47" i="29"/>
  <c r="U51" i="29"/>
  <c r="U55" i="29"/>
  <c r="U59" i="29"/>
  <c r="U63" i="29"/>
  <c r="U67" i="29"/>
  <c r="U71" i="29"/>
  <c r="U75" i="29"/>
  <c r="U79" i="29"/>
  <c r="AH5" i="23"/>
  <c r="AI5" i="23" s="1"/>
  <c r="AJ5" i="23" s="1"/>
  <c r="AN5" i="23"/>
  <c r="U10" i="23"/>
  <c r="W20" i="23"/>
  <c r="U5" i="23"/>
  <c r="W5" i="23"/>
  <c r="W9" i="23"/>
  <c r="U13" i="23"/>
  <c r="S30" i="68"/>
  <c r="W16" i="23"/>
  <c r="W24" i="23"/>
  <c r="AJ16" i="23"/>
  <c r="AL16" i="23"/>
  <c r="AL18" i="23"/>
  <c r="AJ10" i="23"/>
  <c r="AL10" i="23"/>
  <c r="AL12" i="23"/>
  <c r="AJ12" i="23"/>
  <c r="AL15" i="23"/>
  <c r="AJ15" i="23"/>
  <c r="AL23" i="23"/>
  <c r="AJ23" i="23"/>
  <c r="AL17" i="23"/>
  <c r="AJ17" i="23"/>
  <c r="AJ20" i="23"/>
  <c r="AL20" i="23"/>
  <c r="AL25" i="23"/>
  <c r="AJ25" i="23"/>
  <c r="AL6" i="23"/>
  <c r="AJ6" i="23"/>
  <c r="AJ21" i="23"/>
  <c r="AL21" i="23"/>
  <c r="AL14" i="23"/>
  <c r="AJ14" i="23"/>
  <c r="AJ13" i="23"/>
  <c r="AL13" i="23"/>
  <c r="AJ24" i="23"/>
  <c r="AL24" i="23"/>
  <c r="AL9" i="23"/>
  <c r="AJ9" i="23"/>
  <c r="AL19" i="23"/>
  <c r="AJ19" i="23"/>
  <c r="AN15" i="23"/>
  <c r="U16" i="23"/>
  <c r="U20" i="23"/>
  <c r="U24" i="23"/>
  <c r="U6" i="23"/>
  <c r="W10" i="23"/>
  <c r="W13" i="23"/>
  <c r="U17" i="23"/>
  <c r="U21" i="23"/>
  <c r="U25" i="23"/>
  <c r="AJ8" i="23"/>
  <c r="U11" i="23"/>
  <c r="AD16" i="23"/>
  <c r="AJ18" i="23"/>
  <c r="AD20" i="23"/>
  <c r="AJ22" i="23"/>
  <c r="AD24" i="23"/>
  <c r="W6" i="23"/>
  <c r="U7" i="23"/>
  <c r="AD10" i="23"/>
  <c r="AD13" i="23"/>
  <c r="AN13" i="23" s="1"/>
  <c r="U14" i="23"/>
  <c r="AE16" i="23"/>
  <c r="W17" i="23"/>
  <c r="AE20" i="23"/>
  <c r="W21" i="23"/>
  <c r="AE24" i="23"/>
  <c r="W25" i="23"/>
  <c r="X25" i="23" s="1"/>
  <c r="AE10" i="23"/>
  <c r="W11" i="23"/>
  <c r="U18" i="23"/>
  <c r="U22" i="23"/>
  <c r="U26" i="23"/>
  <c r="AD6" i="23"/>
  <c r="W7" i="23"/>
  <c r="U8" i="23"/>
  <c r="W14" i="23"/>
  <c r="X14" i="23" s="1"/>
  <c r="AD17" i="23"/>
  <c r="AD21" i="23"/>
  <c r="AD25" i="23"/>
  <c r="J42" i="68"/>
  <c r="U15" i="23"/>
  <c r="AE17" i="23"/>
  <c r="W18" i="23"/>
  <c r="AE21" i="23"/>
  <c r="W22" i="23"/>
  <c r="AE25" i="23"/>
  <c r="W26" i="23"/>
  <c r="W8" i="23"/>
  <c r="U9" i="23"/>
  <c r="U12" i="23"/>
  <c r="AN14" i="23"/>
  <c r="U19" i="23"/>
  <c r="U23" i="23"/>
  <c r="U27" i="23"/>
  <c r="W15" i="23"/>
  <c r="W12" i="23"/>
  <c r="W19" i="23"/>
  <c r="W23" i="23"/>
  <c r="P42" i="68"/>
  <c r="U6" i="70"/>
  <c r="U8" i="70"/>
  <c r="W9" i="70"/>
  <c r="U5" i="72"/>
  <c r="AM5" i="72"/>
  <c r="S28" i="68" s="1"/>
  <c r="U6" i="72"/>
  <c r="AH5" i="72"/>
  <c r="AI5" i="72" s="1"/>
  <c r="AL5" i="72" s="1"/>
  <c r="W7" i="72"/>
  <c r="X7" i="72" s="1"/>
  <c r="U8" i="72"/>
  <c r="W14" i="72"/>
  <c r="X14" i="72" s="1"/>
  <c r="W21" i="72"/>
  <c r="U18" i="72"/>
  <c r="U22" i="72"/>
  <c r="W8" i="72"/>
  <c r="U15" i="72"/>
  <c r="U9" i="72"/>
  <c r="U12" i="72"/>
  <c r="W18" i="72"/>
  <c r="W22" i="72"/>
  <c r="W15" i="72"/>
  <c r="X15" i="72" s="1"/>
  <c r="U19" i="72"/>
  <c r="U23" i="72"/>
  <c r="W9" i="72"/>
  <c r="W12" i="72"/>
  <c r="X12" i="72" s="1"/>
  <c r="U13" i="72"/>
  <c r="U16" i="72"/>
  <c r="W19" i="72"/>
  <c r="W23" i="72"/>
  <c r="W5" i="72"/>
  <c r="U20" i="72"/>
  <c r="U24" i="72"/>
  <c r="U10" i="72"/>
  <c r="W13" i="72"/>
  <c r="X13" i="72" s="1"/>
  <c r="W16" i="72"/>
  <c r="X16" i="72" s="1"/>
  <c r="U17" i="72"/>
  <c r="W20" i="72"/>
  <c r="X20" i="72" s="1"/>
  <c r="W24" i="72"/>
  <c r="W6" i="72"/>
  <c r="U7" i="72"/>
  <c r="W10" i="72"/>
  <c r="U14" i="72"/>
  <c r="U21" i="72"/>
  <c r="U11" i="72"/>
  <c r="W12" i="70"/>
  <c r="AM5" i="70"/>
  <c r="S27" i="68" s="1"/>
  <c r="W7" i="70"/>
  <c r="W6" i="70"/>
  <c r="X6" i="70" s="1"/>
  <c r="U9" i="70"/>
  <c r="W10" i="70"/>
  <c r="X10" i="70" s="1"/>
  <c r="W5" i="70"/>
  <c r="W8" i="70"/>
  <c r="AJ9" i="70"/>
  <c r="AL9" i="70"/>
  <c r="AL8" i="70"/>
  <c r="AJ8" i="70"/>
  <c r="AL12" i="70"/>
  <c r="AJ12" i="70"/>
  <c r="AL13" i="70"/>
  <c r="AJ13" i="70"/>
  <c r="AL6" i="70"/>
  <c r="AJ6" i="70"/>
  <c r="AL10" i="70"/>
  <c r="AJ10" i="70"/>
  <c r="AJ5" i="70"/>
  <c r="AN11" i="70"/>
  <c r="W19" i="70"/>
  <c r="W23" i="70"/>
  <c r="X23" i="70" s="1"/>
  <c r="AL5" i="70"/>
  <c r="U16" i="70"/>
  <c r="U20" i="70"/>
  <c r="U24" i="70"/>
  <c r="U5" i="70"/>
  <c r="AH7" i="70"/>
  <c r="AI7" i="70" s="1"/>
  <c r="AL7" i="70" s="1"/>
  <c r="AN8" i="70"/>
  <c r="U13" i="70"/>
  <c r="AH14" i="70"/>
  <c r="AI14" i="70" s="1"/>
  <c r="AL14" i="70" s="1"/>
  <c r="AH11" i="70"/>
  <c r="AI11" i="70" s="1"/>
  <c r="AL11" i="70" s="1"/>
  <c r="AD12" i="70"/>
  <c r="W16" i="70"/>
  <c r="X16" i="70" s="1"/>
  <c r="W20" i="70"/>
  <c r="X20" i="70" s="1"/>
  <c r="W24" i="70"/>
  <c r="X24" i="70" s="1"/>
  <c r="U10" i="70"/>
  <c r="AE12" i="70"/>
  <c r="W13" i="70"/>
  <c r="U17" i="70"/>
  <c r="U21" i="70"/>
  <c r="AD5" i="70"/>
  <c r="AD13" i="70"/>
  <c r="U14" i="70"/>
  <c r="W17" i="70"/>
  <c r="W21" i="70"/>
  <c r="U7" i="70"/>
  <c r="U11" i="70"/>
  <c r="AE13" i="70"/>
  <c r="U18" i="70"/>
  <c r="U22" i="70"/>
  <c r="W14" i="70"/>
  <c r="AN6" i="70"/>
  <c r="W11" i="70"/>
  <c r="U15" i="70"/>
  <c r="W18" i="70"/>
  <c r="W22" i="70"/>
  <c r="AD14" i="70"/>
  <c r="AN14" i="70" s="1"/>
  <c r="U19" i="70"/>
  <c r="U23" i="70"/>
  <c r="U12" i="70"/>
  <c r="AJ30" i="69"/>
  <c r="AL30" i="69"/>
  <c r="AL33" i="69"/>
  <c r="AL17" i="69"/>
  <c r="AJ17" i="69"/>
  <c r="AL11" i="69"/>
  <c r="AL20" i="69"/>
  <c r="AL26" i="69"/>
  <c r="AJ26" i="69"/>
  <c r="AL19" i="69"/>
  <c r="AJ19" i="69"/>
  <c r="AL22" i="69"/>
  <c r="AJ22" i="69"/>
  <c r="AJ29" i="69"/>
  <c r="AL32" i="69"/>
  <c r="AJ32" i="69"/>
  <c r="AJ12" i="69"/>
  <c r="AL12" i="69"/>
  <c r="AL8" i="69"/>
  <c r="AJ8" i="69"/>
  <c r="AL13" i="69"/>
  <c r="AJ13" i="69"/>
  <c r="AL27" i="69"/>
  <c r="AJ27" i="69"/>
  <c r="AL15" i="69"/>
  <c r="AJ21" i="69"/>
  <c r="AL21" i="69"/>
  <c r="AL28" i="69"/>
  <c r="AL36" i="69"/>
  <c r="AJ36" i="69"/>
  <c r="AL7" i="69"/>
  <c r="AJ7" i="69"/>
  <c r="AL31" i="69"/>
  <c r="AJ31" i="69"/>
  <c r="AH14" i="69"/>
  <c r="AI14" i="69" s="1"/>
  <c r="AL14" i="69" s="1"/>
  <c r="AN17" i="69"/>
  <c r="AL29" i="69"/>
  <c r="AE35" i="69"/>
  <c r="AN35" i="69" s="1"/>
  <c r="AD36" i="69"/>
  <c r="AH24" i="69"/>
  <c r="AI24" i="69" s="1"/>
  <c r="AL24" i="69" s="1"/>
  <c r="U29" i="69"/>
  <c r="H42" i="68"/>
  <c r="AH9" i="69"/>
  <c r="AI9" i="69" s="1"/>
  <c r="AJ9" i="69" s="1"/>
  <c r="AH16" i="69"/>
  <c r="AI16" i="69" s="1"/>
  <c r="AJ16" i="69" s="1"/>
  <c r="AE18" i="69"/>
  <c r="AN18" i="69" s="1"/>
  <c r="AD19" i="69"/>
  <c r="AN19" i="69" s="1"/>
  <c r="AH25" i="69"/>
  <c r="AI25" i="69" s="1"/>
  <c r="AJ25" i="69" s="1"/>
  <c r="AH34" i="69"/>
  <c r="AI34" i="69" s="1"/>
  <c r="AJ34" i="69" s="1"/>
  <c r="AJ15" i="69"/>
  <c r="W21" i="69"/>
  <c r="AJ33" i="69"/>
  <c r="AH35" i="69"/>
  <c r="AI35" i="69" s="1"/>
  <c r="AL35" i="69" s="1"/>
  <c r="U60" i="69"/>
  <c r="AD12" i="69"/>
  <c r="AN12" i="69" s="1"/>
  <c r="U14" i="69"/>
  <c r="AD21" i="69"/>
  <c r="AE29" i="69"/>
  <c r="AN29" i="69" s="1"/>
  <c r="AD30" i="69"/>
  <c r="AN30" i="69" s="1"/>
  <c r="W40" i="69"/>
  <c r="AE21" i="69"/>
  <c r="U33" i="69"/>
  <c r="AN6" i="69"/>
  <c r="AD14" i="69"/>
  <c r="AN14" i="69" s="1"/>
  <c r="AD23" i="69"/>
  <c r="AN23" i="69" s="1"/>
  <c r="AE32" i="69"/>
  <c r="AN32" i="69" s="1"/>
  <c r="U64" i="69"/>
  <c r="S26" i="68"/>
  <c r="S24" i="68" s="1"/>
  <c r="AJ11" i="69"/>
  <c r="AD15" i="69"/>
  <c r="AN15" i="69" s="1"/>
  <c r="AJ20" i="69"/>
  <c r="AD24" i="69"/>
  <c r="AN24" i="69" s="1"/>
  <c r="AD33" i="69"/>
  <c r="AN33" i="69" s="1"/>
  <c r="AD9" i="69"/>
  <c r="AN9" i="69" s="1"/>
  <c r="AD16" i="69"/>
  <c r="AN16" i="69" s="1"/>
  <c r="W17" i="69"/>
  <c r="AD25" i="69"/>
  <c r="AN25" i="69" s="1"/>
  <c r="AD34" i="69"/>
  <c r="AN34" i="69" s="1"/>
  <c r="A14" i="69"/>
  <c r="K26" i="68" s="1"/>
  <c r="K42" i="68" s="1"/>
  <c r="W10" i="69"/>
  <c r="AN26" i="69"/>
  <c r="U37" i="69"/>
  <c r="W5" i="69"/>
  <c r="X5" i="69" s="1"/>
  <c r="U25" i="69"/>
  <c r="W32" i="69"/>
  <c r="W36" i="69"/>
  <c r="X36" i="69" s="1"/>
  <c r="U44" i="69"/>
  <c r="U48" i="69"/>
  <c r="U52" i="69"/>
  <c r="U56" i="69"/>
  <c r="W59" i="69"/>
  <c r="X59" i="69" s="1"/>
  <c r="W63" i="69"/>
  <c r="W67" i="69"/>
  <c r="AD5" i="69"/>
  <c r="AN5" i="69" s="1"/>
  <c r="U11" i="69"/>
  <c r="U18" i="69"/>
  <c r="U22" i="69"/>
  <c r="W25" i="69"/>
  <c r="X25" i="69" s="1"/>
  <c r="U41" i="69"/>
  <c r="W44" i="69"/>
  <c r="W48" i="69"/>
  <c r="W52" i="69"/>
  <c r="W56" i="69"/>
  <c r="X56" i="69" s="1"/>
  <c r="W14" i="69"/>
  <c r="U26" i="69"/>
  <c r="W29" i="69"/>
  <c r="X29" i="69" s="1"/>
  <c r="W33" i="69"/>
  <c r="W37" i="69"/>
  <c r="U45" i="69"/>
  <c r="U49" i="69"/>
  <c r="U53" i="69"/>
  <c r="U57" i="69"/>
  <c r="W60" i="69"/>
  <c r="X60" i="69" s="1"/>
  <c r="W64" i="69"/>
  <c r="U15" i="69"/>
  <c r="W18" i="69"/>
  <c r="W22" i="69"/>
  <c r="U30" i="69"/>
  <c r="U34" i="69"/>
  <c r="W41" i="69"/>
  <c r="U61" i="69"/>
  <c r="U65" i="69"/>
  <c r="AH5" i="69"/>
  <c r="AI5" i="69" s="1"/>
  <c r="AL5" i="69" s="1"/>
  <c r="W7" i="69"/>
  <c r="U8" i="69"/>
  <c r="U19" i="69"/>
  <c r="W26" i="69"/>
  <c r="U38" i="69"/>
  <c r="U42" i="69"/>
  <c r="W45" i="69"/>
  <c r="X45" i="69" s="1"/>
  <c r="W49" i="69"/>
  <c r="W53" i="69"/>
  <c r="W57" i="69"/>
  <c r="U12" i="69"/>
  <c r="W15" i="69"/>
  <c r="U23" i="69"/>
  <c r="U27" i="69"/>
  <c r="W30" i="69"/>
  <c r="W34" i="69"/>
  <c r="U46" i="69"/>
  <c r="U50" i="69"/>
  <c r="U54" i="69"/>
  <c r="U58" i="69"/>
  <c r="W61" i="69"/>
  <c r="W65" i="69"/>
  <c r="W8" i="69"/>
  <c r="X8" i="69" s="1"/>
  <c r="U9" i="69"/>
  <c r="W19" i="69"/>
  <c r="U31" i="69"/>
  <c r="U35" i="69"/>
  <c r="W38" i="69"/>
  <c r="W42" i="69"/>
  <c r="U62" i="69"/>
  <c r="U66" i="69"/>
  <c r="P24" i="68"/>
  <c r="W12" i="69"/>
  <c r="U16" i="69"/>
  <c r="U20" i="69"/>
  <c r="W23" i="69"/>
  <c r="W27" i="69"/>
  <c r="U39" i="69"/>
  <c r="U43" i="69"/>
  <c r="W46" i="69"/>
  <c r="W50" i="69"/>
  <c r="W54" i="69"/>
  <c r="W58" i="69"/>
  <c r="X58" i="69" s="1"/>
  <c r="U13" i="69"/>
  <c r="U24" i="69"/>
  <c r="U28" i="69"/>
  <c r="W31" i="69"/>
  <c r="X31" i="69" s="1"/>
  <c r="W35" i="69"/>
  <c r="U47" i="69"/>
  <c r="U51" i="69"/>
  <c r="U55" i="69"/>
  <c r="W62" i="69"/>
  <c r="W66" i="69"/>
  <c r="U5" i="69"/>
  <c r="W16" i="69"/>
  <c r="W20" i="69"/>
  <c r="U32" i="69"/>
  <c r="U36" i="69"/>
  <c r="W39" i="69"/>
  <c r="W43" i="69"/>
  <c r="U59" i="69"/>
  <c r="U63" i="69"/>
  <c r="U67" i="69"/>
  <c r="L42" i="68"/>
  <c r="U10" i="69"/>
  <c r="W13" i="69"/>
  <c r="X13" i="69" s="1"/>
  <c r="U17" i="69"/>
  <c r="U21" i="69"/>
  <c r="W24" i="69"/>
  <c r="W28" i="69"/>
  <c r="U40" i="69"/>
  <c r="W47" i="69"/>
  <c r="W51" i="69"/>
  <c r="X51" i="69" s="1"/>
  <c r="AJ5" i="22"/>
  <c r="AL5" i="22"/>
  <c r="W18" i="22"/>
  <c r="U21" i="22"/>
  <c r="W40" i="22"/>
  <c r="W8" i="22"/>
  <c r="W28" i="22"/>
  <c r="W31" i="22"/>
  <c r="U45" i="22"/>
  <c r="U17" i="22"/>
  <c r="W21" i="22"/>
  <c r="X21" i="22" s="1"/>
  <c r="U30" i="22"/>
  <c r="U42" i="22"/>
  <c r="U14" i="22"/>
  <c r="U33" i="22"/>
  <c r="U53" i="22"/>
  <c r="U57" i="22"/>
  <c r="U65" i="22"/>
  <c r="U73" i="22"/>
  <c r="U81" i="22"/>
  <c r="U89" i="22"/>
  <c r="W5" i="22"/>
  <c r="X5" i="22" s="1"/>
  <c r="W17" i="22"/>
  <c r="X17" i="22" s="1"/>
  <c r="U20" i="22"/>
  <c r="W24" i="22"/>
  <c r="U50" i="22"/>
  <c r="U6" i="22"/>
  <c r="W7" i="22"/>
  <c r="X7" i="22" s="1"/>
  <c r="U11" i="22"/>
  <c r="W13" i="22"/>
  <c r="W14" i="22"/>
  <c r="X14" i="22" s="1"/>
  <c r="U26" i="22"/>
  <c r="W27" i="22"/>
  <c r="W36" i="22"/>
  <c r="X36" i="22" s="1"/>
  <c r="U58" i="22"/>
  <c r="U66" i="22"/>
  <c r="U74" i="22"/>
  <c r="U82" i="22"/>
  <c r="U90" i="22"/>
  <c r="AD5" i="22"/>
  <c r="AN5" i="22" s="1"/>
  <c r="W12" i="22"/>
  <c r="U16" i="22"/>
  <c r="W20" i="22"/>
  <c r="U38" i="22"/>
  <c r="U41" i="22"/>
  <c r="W11" i="22"/>
  <c r="X11" i="22" s="1"/>
  <c r="W26" i="22"/>
  <c r="U29" i="22"/>
  <c r="U9" i="22"/>
  <c r="W16" i="22"/>
  <c r="U22" i="22"/>
  <c r="W23" i="22"/>
  <c r="X23" i="22" s="1"/>
  <c r="U49" i="22"/>
  <c r="U10" i="22"/>
  <c r="W32" i="22"/>
  <c r="X32" i="22" s="1"/>
  <c r="W35" i="22"/>
  <c r="U46" i="22"/>
  <c r="U61" i="22"/>
  <c r="U69" i="22"/>
  <c r="U77" i="22"/>
  <c r="U85" i="22"/>
  <c r="W9" i="22"/>
  <c r="U18" i="22"/>
  <c r="W19" i="22"/>
  <c r="X19" i="22" s="1"/>
  <c r="W22" i="22"/>
  <c r="U25" i="22"/>
  <c r="U34" i="22"/>
  <c r="AL6" i="22"/>
  <c r="AL12" i="22"/>
  <c r="AL32" i="22"/>
  <c r="AJ32" i="22"/>
  <c r="AL52" i="22"/>
  <c r="AJ52" i="22"/>
  <c r="AJ10" i="22"/>
  <c r="AL10" i="22"/>
  <c r="AL22" i="22"/>
  <c r="AJ22" i="22"/>
  <c r="AJ25" i="22"/>
  <c r="AL25" i="22"/>
  <c r="AL46" i="22"/>
  <c r="AJ46" i="22"/>
  <c r="AL34" i="22"/>
  <c r="AJ34" i="22"/>
  <c r="AJ37" i="22"/>
  <c r="AL37" i="22"/>
  <c r="AL40" i="22"/>
  <c r="AJ40" i="22"/>
  <c r="AL18" i="22"/>
  <c r="AJ18" i="22"/>
  <c r="AL28" i="22"/>
  <c r="AJ28" i="22"/>
  <c r="AJ21" i="22"/>
  <c r="AL21" i="22"/>
  <c r="AL48" i="22"/>
  <c r="AJ48" i="22"/>
  <c r="AJ45" i="22"/>
  <c r="AL45" i="22"/>
  <c r="AJ17" i="22"/>
  <c r="AL17" i="22"/>
  <c r="AL24" i="22"/>
  <c r="AJ24" i="22"/>
  <c r="AL30" i="22"/>
  <c r="AJ30" i="22"/>
  <c r="AJ33" i="22"/>
  <c r="AL33" i="22"/>
  <c r="AL42" i="22"/>
  <c r="AJ42" i="22"/>
  <c r="AL7" i="22"/>
  <c r="AJ7" i="22"/>
  <c r="AL36" i="22"/>
  <c r="AJ36" i="22"/>
  <c r="AJ53" i="22"/>
  <c r="AL53" i="22"/>
  <c r="AJ49" i="22"/>
  <c r="AL49" i="22"/>
  <c r="AL14" i="22"/>
  <c r="AJ14" i="22"/>
  <c r="AL50" i="22"/>
  <c r="AJ50" i="22"/>
  <c r="AL13" i="22"/>
  <c r="AJ13" i="22"/>
  <c r="AL44" i="22"/>
  <c r="AJ44" i="22"/>
  <c r="AL11" i="22"/>
  <c r="AJ11" i="22"/>
  <c r="AL26" i="22"/>
  <c r="AJ26" i="22"/>
  <c r="AJ29" i="22"/>
  <c r="AL29" i="22"/>
  <c r="AL38" i="22"/>
  <c r="AJ38" i="22"/>
  <c r="AJ41" i="22"/>
  <c r="AL41" i="22"/>
  <c r="AH8" i="22"/>
  <c r="AI8" i="22" s="1"/>
  <c r="AJ8" i="22" s="1"/>
  <c r="AH15" i="22"/>
  <c r="AI15" i="22" s="1"/>
  <c r="AJ15" i="22" s="1"/>
  <c r="AD16" i="22"/>
  <c r="AD20" i="22"/>
  <c r="AD24" i="22"/>
  <c r="AD28" i="22"/>
  <c r="AD32" i="22"/>
  <c r="AD36" i="22"/>
  <c r="AD40" i="22"/>
  <c r="AD44" i="22"/>
  <c r="AD48" i="22"/>
  <c r="AD52" i="22"/>
  <c r="AE16" i="22"/>
  <c r="AH19" i="22"/>
  <c r="AI19" i="22" s="1"/>
  <c r="AL19" i="22" s="1"/>
  <c r="AE20" i="22"/>
  <c r="AH23" i="22"/>
  <c r="AI23" i="22" s="1"/>
  <c r="AL23" i="22" s="1"/>
  <c r="AE24" i="22"/>
  <c r="W25" i="22"/>
  <c r="AH27" i="22"/>
  <c r="AI27" i="22" s="1"/>
  <c r="AL27" i="22" s="1"/>
  <c r="AE28" i="22"/>
  <c r="W29" i="22"/>
  <c r="X29" i="22" s="1"/>
  <c r="AH31" i="22"/>
  <c r="AI31" i="22" s="1"/>
  <c r="AL31" i="22" s="1"/>
  <c r="AE32" i="22"/>
  <c r="W33" i="22"/>
  <c r="AH35" i="22"/>
  <c r="AI35" i="22" s="1"/>
  <c r="AL35" i="22" s="1"/>
  <c r="AE36" i="22"/>
  <c r="W37" i="22"/>
  <c r="X37" i="22" s="1"/>
  <c r="AH39" i="22"/>
  <c r="AI39" i="22" s="1"/>
  <c r="AL39" i="22" s="1"/>
  <c r="AE40" i="22"/>
  <c r="W41" i="22"/>
  <c r="X41" i="22" s="1"/>
  <c r="AH43" i="22"/>
  <c r="AI43" i="22" s="1"/>
  <c r="AL43" i="22" s="1"/>
  <c r="AE44" i="22"/>
  <c r="W45" i="22"/>
  <c r="X45" i="22" s="1"/>
  <c r="AH47" i="22"/>
  <c r="AI47" i="22" s="1"/>
  <c r="AL47" i="22" s="1"/>
  <c r="AE48" i="22"/>
  <c r="W49" i="22"/>
  <c r="AH51" i="22"/>
  <c r="AI51" i="22" s="1"/>
  <c r="AL51" i="22" s="1"/>
  <c r="AE52" i="22"/>
  <c r="W53" i="22"/>
  <c r="X53" i="22" s="1"/>
  <c r="W57" i="22"/>
  <c r="W61" i="22"/>
  <c r="W65" i="22"/>
  <c r="X65" i="22" s="1"/>
  <c r="W69" i="22"/>
  <c r="W73" i="22"/>
  <c r="W77" i="22"/>
  <c r="X77" i="22" s="1"/>
  <c r="W81" i="22"/>
  <c r="W85" i="22"/>
  <c r="W89" i="22"/>
  <c r="U7" i="22"/>
  <c r="AD10" i="22"/>
  <c r="AD17" i="22"/>
  <c r="AD21" i="22"/>
  <c r="AD25" i="22"/>
  <c r="AD29" i="22"/>
  <c r="AD33" i="22"/>
  <c r="AN33" i="22" s="1"/>
  <c r="AD37" i="22"/>
  <c r="AE10" i="22"/>
  <c r="U15" i="22"/>
  <c r="AH16" i="22"/>
  <c r="AI16" i="22" s="1"/>
  <c r="AL16" i="22" s="1"/>
  <c r="AE17" i="22"/>
  <c r="AH20" i="22"/>
  <c r="AI20" i="22" s="1"/>
  <c r="AL20" i="22" s="1"/>
  <c r="AE21" i="22"/>
  <c r="AE25" i="22"/>
  <c r="AE29" i="22"/>
  <c r="AN29" i="22" s="1"/>
  <c r="W30" i="22"/>
  <c r="AE33" i="22"/>
  <c r="W34" i="22"/>
  <c r="AE37" i="22"/>
  <c r="W38" i="22"/>
  <c r="X38" i="22" s="1"/>
  <c r="AE41" i="22"/>
  <c r="AN41" i="22" s="1"/>
  <c r="W42" i="22"/>
  <c r="AE45" i="22"/>
  <c r="AN45" i="22" s="1"/>
  <c r="W46" i="22"/>
  <c r="AE49" i="22"/>
  <c r="AN49" i="22" s="1"/>
  <c r="W50" i="22"/>
  <c r="AE53" i="22"/>
  <c r="AN53" i="22" s="1"/>
  <c r="W54" i="22"/>
  <c r="W58" i="22"/>
  <c r="X58" i="22" s="1"/>
  <c r="W62" i="22"/>
  <c r="W66" i="22"/>
  <c r="X66" i="22" s="1"/>
  <c r="W70" i="22"/>
  <c r="X70" i="22" s="1"/>
  <c r="W74" i="22"/>
  <c r="W78" i="22"/>
  <c r="W82" i="22"/>
  <c r="W86" i="22"/>
  <c r="W90" i="22"/>
  <c r="C25" i="2"/>
  <c r="AJ9" i="22"/>
  <c r="U19" i="22"/>
  <c r="U23" i="22"/>
  <c r="U27" i="22"/>
  <c r="U31" i="22"/>
  <c r="U35" i="22"/>
  <c r="U39" i="22"/>
  <c r="U43" i="22"/>
  <c r="U47" i="22"/>
  <c r="U51" i="22"/>
  <c r="U55" i="22"/>
  <c r="U59" i="22"/>
  <c r="U63" i="22"/>
  <c r="U67" i="22"/>
  <c r="U71" i="22"/>
  <c r="U75" i="22"/>
  <c r="U79" i="22"/>
  <c r="U83" i="22"/>
  <c r="U87" i="22"/>
  <c r="U91" i="22"/>
  <c r="U12" i="22"/>
  <c r="AE14" i="22"/>
  <c r="AN14" i="22" s="1"/>
  <c r="W15" i="22"/>
  <c r="AD7" i="22"/>
  <c r="AN11" i="22"/>
  <c r="W39" i="22"/>
  <c r="W43" i="22"/>
  <c r="X43" i="22" s="1"/>
  <c r="W47" i="22"/>
  <c r="W51" i="22"/>
  <c r="W55" i="22"/>
  <c r="W59" i="22"/>
  <c r="W63" i="22"/>
  <c r="W67" i="22"/>
  <c r="W71" i="22"/>
  <c r="W75" i="22"/>
  <c r="W79" i="22"/>
  <c r="X79" i="22" s="1"/>
  <c r="W83" i="22"/>
  <c r="X83" i="22" s="1"/>
  <c r="W87" i="22"/>
  <c r="W91" i="22"/>
  <c r="X91" i="22" s="1"/>
  <c r="AD15" i="22"/>
  <c r="AN15" i="22" s="1"/>
  <c r="U24" i="22"/>
  <c r="U28" i="22"/>
  <c r="U32" i="22"/>
  <c r="U36" i="22"/>
  <c r="U40" i="22"/>
  <c r="U44" i="22"/>
  <c r="U48" i="22"/>
  <c r="U52" i="22"/>
  <c r="U56" i="22"/>
  <c r="U60" i="22"/>
  <c r="U64" i="22"/>
  <c r="U68" i="22"/>
  <c r="U72" i="22"/>
  <c r="U76" i="22"/>
  <c r="U80" i="22"/>
  <c r="U84" i="22"/>
  <c r="U88" i="22"/>
  <c r="U13" i="22"/>
  <c r="AN12" i="22"/>
  <c r="W44" i="22"/>
  <c r="X44" i="22" s="1"/>
  <c r="W48" i="22"/>
  <c r="X48" i="22" s="1"/>
  <c r="W52" i="22"/>
  <c r="W56" i="22"/>
  <c r="W60" i="22"/>
  <c r="W64" i="22"/>
  <c r="W68" i="22"/>
  <c r="X68" i="22" s="1"/>
  <c r="W72" i="22"/>
  <c r="W76" i="22"/>
  <c r="W80" i="22"/>
  <c r="W84" i="22"/>
  <c r="AN171" i="65"/>
  <c r="AN189" i="65"/>
  <c r="AN41" i="5"/>
  <c r="AN39" i="15"/>
  <c r="AN34" i="5"/>
  <c r="AN45" i="5"/>
  <c r="AN147" i="15"/>
  <c r="AN170" i="15"/>
  <c r="AN108" i="65"/>
  <c r="AN127" i="65"/>
  <c r="AN146" i="65"/>
  <c r="AN168" i="65"/>
  <c r="AN186" i="65"/>
  <c r="AN204" i="65"/>
  <c r="AN222" i="65"/>
  <c r="AN38" i="5"/>
  <c r="AN82" i="65"/>
  <c r="AN109" i="65"/>
  <c r="AN128" i="65"/>
  <c r="AN147" i="65"/>
  <c r="AN158" i="65"/>
  <c r="AN194" i="65"/>
  <c r="AN212" i="65"/>
  <c r="AN17" i="13"/>
  <c r="AN98" i="15"/>
  <c r="AN183" i="15"/>
  <c r="T40" i="67"/>
  <c r="AN121" i="65"/>
  <c r="AN227" i="65"/>
  <c r="AN25" i="5"/>
  <c r="AN43" i="5"/>
  <c r="AN206" i="15"/>
  <c r="AN91" i="65"/>
  <c r="AN110" i="65"/>
  <c r="AN129" i="65"/>
  <c r="AN144" i="65"/>
  <c r="AN159" i="65"/>
  <c r="AN177" i="65"/>
  <c r="AN29" i="5"/>
  <c r="AN26" i="15"/>
  <c r="AN23" i="72"/>
  <c r="AN141" i="65"/>
  <c r="AN174" i="65"/>
  <c r="AN22" i="3"/>
  <c r="AN18" i="19"/>
  <c r="T31" i="67"/>
  <c r="M26" i="2" s="1"/>
  <c r="AN92" i="65"/>
  <c r="AN126" i="65"/>
  <c r="AN145" i="65"/>
  <c r="AN203" i="65"/>
  <c r="AN10" i="3"/>
  <c r="AN19" i="3"/>
  <c r="AN19" i="5"/>
  <c r="AN37" i="5"/>
  <c r="AN219" i="15"/>
  <c r="AN242" i="15"/>
  <c r="AN50" i="5"/>
  <c r="AN29" i="12"/>
  <c r="AN19" i="14"/>
  <c r="AN97" i="15"/>
  <c r="AN133" i="15"/>
  <c r="AN169" i="15"/>
  <c r="AN205" i="15"/>
  <c r="AN241" i="15"/>
  <c r="AN277" i="15"/>
  <c r="AN312" i="15"/>
  <c r="AN21" i="16"/>
  <c r="AN14" i="74"/>
  <c r="AN17" i="19"/>
  <c r="AN85" i="22"/>
  <c r="AN60" i="69"/>
  <c r="AN13" i="72"/>
  <c r="AN18" i="24"/>
  <c r="AN28" i="24"/>
  <c r="AN57" i="32"/>
  <c r="AN116" i="66"/>
  <c r="AN13" i="49"/>
  <c r="AN30" i="57"/>
  <c r="AN16" i="64"/>
  <c r="AN47" i="5"/>
  <c r="AN13" i="6"/>
  <c r="AN22" i="6"/>
  <c r="AN47" i="12"/>
  <c r="AN55" i="15"/>
  <c r="AN127" i="15"/>
  <c r="AN163" i="15"/>
  <c r="AN199" i="15"/>
  <c r="AN235" i="15"/>
  <c r="AN271" i="15"/>
  <c r="AN309" i="15"/>
  <c r="AN349" i="15"/>
  <c r="AN361" i="15"/>
  <c r="AN373" i="15"/>
  <c r="AN385" i="15"/>
  <c r="AN397" i="15"/>
  <c r="AN409" i="15"/>
  <c r="AN421" i="15"/>
  <c r="AN433" i="15"/>
  <c r="AN445" i="15"/>
  <c r="AN453" i="15"/>
  <c r="AN457" i="15"/>
  <c r="AN465" i="15"/>
  <c r="AN469" i="15"/>
  <c r="AN477" i="15"/>
  <c r="AN481" i="15"/>
  <c r="AN489" i="15"/>
  <c r="AN493" i="15"/>
  <c r="AN501" i="15"/>
  <c r="AN505" i="15"/>
  <c r="AN509" i="15"/>
  <c r="AN513" i="15"/>
  <c r="AN15" i="16"/>
  <c r="AN15" i="74"/>
  <c r="AN18" i="74"/>
  <c r="AN16" i="18"/>
  <c r="AN9" i="20"/>
  <c r="AN11" i="21"/>
  <c r="AN24" i="21"/>
  <c r="AN82" i="22"/>
  <c r="AN89" i="22"/>
  <c r="AN13" i="69"/>
  <c r="AN42" i="69"/>
  <c r="AN49" i="69"/>
  <c r="AN9" i="70"/>
  <c r="AN10" i="72"/>
  <c r="AN13" i="26"/>
  <c r="AN11" i="28"/>
  <c r="AN14" i="28"/>
  <c r="AN47" i="28"/>
  <c r="AN147" i="32"/>
  <c r="AN12" i="34"/>
  <c r="AN10" i="64"/>
  <c r="AN13" i="14"/>
  <c r="AN49" i="15"/>
  <c r="AN157" i="15"/>
  <c r="AN193" i="15"/>
  <c r="AN229" i="15"/>
  <c r="AN265" i="15"/>
  <c r="AN295" i="15"/>
  <c r="AN299" i="15"/>
  <c r="AN21" i="18"/>
  <c r="AN21" i="21"/>
  <c r="AN59" i="22"/>
  <c r="AN86" i="22"/>
  <c r="AN31" i="69"/>
  <c r="AN14" i="27"/>
  <c r="AN39" i="32"/>
  <c r="AN93" i="32"/>
  <c r="AN58" i="66"/>
  <c r="AN34" i="12"/>
  <c r="AN22" i="19"/>
  <c r="AN24" i="26"/>
  <c r="AN38" i="28"/>
  <c r="AN98" i="66"/>
  <c r="AN11" i="6"/>
  <c r="AN38" i="12"/>
  <c r="AN151" i="15"/>
  <c r="AN187" i="15"/>
  <c r="AN223" i="15"/>
  <c r="AN259" i="15"/>
  <c r="AN12" i="21"/>
  <c r="AN18" i="21"/>
  <c r="AN11" i="69"/>
  <c r="AN36" i="69"/>
  <c r="AN9" i="28"/>
  <c r="AN12" i="28"/>
  <c r="AN35" i="28"/>
  <c r="AN7" i="29"/>
  <c r="AN129" i="32"/>
  <c r="AN21" i="45"/>
  <c r="AN22" i="56"/>
  <c r="AN52" i="5"/>
  <c r="AN14" i="14"/>
  <c r="AN21" i="14"/>
  <c r="AN76" i="15"/>
  <c r="AN112" i="15"/>
  <c r="AN148" i="15"/>
  <c r="AN220" i="15"/>
  <c r="AN256" i="15"/>
  <c r="AN292" i="15"/>
  <c r="AN300" i="15"/>
  <c r="AN35" i="12"/>
  <c r="AN10" i="74"/>
  <c r="AN23" i="19"/>
  <c r="AN13" i="22"/>
  <c r="AN80" i="22"/>
  <c r="AN13" i="25"/>
  <c r="AN13" i="63"/>
  <c r="AN49" i="5"/>
  <c r="AN18" i="14"/>
  <c r="AN70" i="15"/>
  <c r="AN142" i="15"/>
  <c r="AN178" i="15"/>
  <c r="AN214" i="15"/>
  <c r="AN250" i="15"/>
  <c r="AN286" i="15"/>
  <c r="AN11" i="16"/>
  <c r="AN16" i="19"/>
  <c r="AN19" i="21"/>
  <c r="AN44" i="69"/>
  <c r="AN9" i="23"/>
  <c r="AN14" i="29"/>
  <c r="AN32" i="12"/>
  <c r="AN22" i="14"/>
  <c r="AN175" i="15"/>
  <c r="AN211" i="15"/>
  <c r="AN283" i="15"/>
  <c r="AN297" i="15"/>
  <c r="AN17" i="74"/>
  <c r="AN18" i="20"/>
  <c r="AN22" i="20"/>
  <c r="AN26" i="20"/>
  <c r="AN30" i="20"/>
  <c r="AN34" i="20"/>
  <c r="AN50" i="20"/>
  <c r="AN54" i="20"/>
  <c r="AN62" i="20"/>
  <c r="AN66" i="20"/>
  <c r="AN70" i="20"/>
  <c r="AN78" i="20"/>
  <c r="AN57" i="22"/>
  <c r="AN61" i="22"/>
  <c r="AN65" i="22"/>
  <c r="AN69" i="22"/>
  <c r="AN73" i="22"/>
  <c r="AN88" i="22"/>
  <c r="AN48" i="69"/>
  <c r="AN17" i="70"/>
  <c r="AN21" i="70"/>
  <c r="AN25" i="12"/>
  <c r="AN23" i="27"/>
  <c r="AN111" i="32"/>
  <c r="AN165" i="32"/>
  <c r="AN22" i="34"/>
  <c r="AN18" i="29"/>
  <c r="AN12" i="31"/>
  <c r="AN8" i="32"/>
  <c r="AN25" i="32"/>
  <c r="AN61" i="32"/>
  <c r="AN79" i="32"/>
  <c r="AN97" i="32"/>
  <c r="AN115" i="32"/>
  <c r="AN140" i="32"/>
  <c r="AN158" i="32"/>
  <c r="AN15" i="33"/>
  <c r="AN24" i="35"/>
  <c r="AN22" i="36"/>
  <c r="AN10" i="37"/>
  <c r="AN18" i="38"/>
  <c r="AN62" i="66"/>
  <c r="AN14" i="39"/>
  <c r="AN24" i="40"/>
  <c r="AN35" i="46"/>
  <c r="AN39" i="46"/>
  <c r="AN43" i="46"/>
  <c r="AN61" i="46"/>
  <c r="AN75" i="46"/>
  <c r="AN79" i="46"/>
  <c r="AN56" i="47"/>
  <c r="AN10" i="49"/>
  <c r="AN15" i="53"/>
  <c r="AN33" i="53"/>
  <c r="AN51" i="53"/>
  <c r="AN24" i="71"/>
  <c r="AN21" i="73"/>
  <c r="AN15" i="54"/>
  <c r="AN34" i="57"/>
  <c r="AN21" i="58"/>
  <c r="AN18" i="59"/>
  <c r="AN18" i="60"/>
  <c r="AN22" i="60"/>
  <c r="AN23" i="63"/>
  <c r="AN20" i="64"/>
  <c r="AN47" i="32"/>
  <c r="AN65" i="32"/>
  <c r="AN83" i="32"/>
  <c r="AN101" i="32"/>
  <c r="AN119" i="32"/>
  <c r="AN12" i="46"/>
  <c r="AN18" i="50"/>
  <c r="AN16" i="55"/>
  <c r="AN166" i="32"/>
  <c r="AN14" i="35"/>
  <c r="AN21" i="35"/>
  <c r="AN12" i="36"/>
  <c r="AN15" i="36"/>
  <c r="AN99" i="66"/>
  <c r="AN21" i="40"/>
  <c r="AN58" i="46"/>
  <c r="AN76" i="46"/>
  <c r="AN12" i="47"/>
  <c r="AN53" i="47"/>
  <c r="AN14" i="71"/>
  <c r="AN18" i="73"/>
  <c r="AN18" i="58"/>
  <c r="AN23" i="62"/>
  <c r="AN20" i="63"/>
  <c r="AN24" i="63"/>
  <c r="AN36" i="31"/>
  <c r="AN27" i="66"/>
  <c r="AN45" i="66"/>
  <c r="AN63" i="66"/>
  <c r="AN85" i="66"/>
  <c r="AN103" i="66"/>
  <c r="AN121" i="66"/>
  <c r="AN9" i="43"/>
  <c r="AN16" i="46"/>
  <c r="AN40" i="46"/>
  <c r="AN19" i="47"/>
  <c r="AN46" i="47"/>
  <c r="AN11" i="49"/>
  <c r="AN14" i="49"/>
  <c r="AN16" i="54"/>
  <c r="AN20" i="56"/>
  <c r="AN20" i="34"/>
  <c r="AN18" i="35"/>
  <c r="AN11" i="37"/>
  <c r="AN39" i="39"/>
  <c r="AN47" i="39"/>
  <c r="AN22" i="40"/>
  <c r="AN55" i="46"/>
  <c r="AN27" i="53"/>
  <c r="AN45" i="53"/>
  <c r="AN15" i="73"/>
  <c r="AN11" i="55"/>
  <c r="AN23" i="60"/>
  <c r="AN20" i="62"/>
  <c r="AN17" i="63"/>
  <c r="AN14" i="64"/>
  <c r="AN23" i="30"/>
  <c r="AN10" i="33"/>
  <c r="AN20" i="33"/>
  <c r="AN18" i="37"/>
  <c r="AN10" i="46"/>
  <c r="AN48" i="46"/>
  <c r="AN66" i="46"/>
  <c r="AN63" i="75"/>
  <c r="AN23" i="51"/>
  <c r="AN10" i="54"/>
  <c r="AN19" i="58"/>
  <c r="AN10" i="60"/>
  <c r="AN14" i="61"/>
  <c r="AN18" i="64"/>
  <c r="AN13" i="41"/>
  <c r="AN22" i="42"/>
  <c r="AN52" i="46"/>
  <c r="AN47" i="47"/>
  <c r="AN67" i="75"/>
  <c r="AN42" i="53"/>
  <c r="AN14" i="56"/>
  <c r="AN25" i="57"/>
  <c r="AN43" i="57"/>
  <c r="AN16" i="60"/>
  <c r="AN17" i="62"/>
  <c r="AN18" i="63"/>
  <c r="AN14" i="34"/>
  <c r="AN21" i="34"/>
  <c r="AN16" i="38"/>
  <c r="AN21" i="66"/>
  <c r="AN39" i="66"/>
  <c r="AN57" i="66"/>
  <c r="AN75" i="66"/>
  <c r="AN97" i="66"/>
  <c r="AN32" i="39"/>
  <c r="AN36" i="39"/>
  <c r="AN40" i="39"/>
  <c r="AN44" i="39"/>
  <c r="AN48" i="39"/>
  <c r="AN23" i="45"/>
  <c r="AN63" i="46"/>
  <c r="AN40" i="47"/>
  <c r="AN58" i="47"/>
  <c r="AN65" i="47"/>
  <c r="AN11" i="53"/>
  <c r="AN17" i="53"/>
  <c r="AN35" i="53"/>
  <c r="AN19" i="71"/>
  <c r="AN13" i="73"/>
  <c r="AN11" i="54"/>
  <c r="AN16" i="58"/>
  <c r="AN21" i="33"/>
  <c r="AN19" i="37"/>
  <c r="AN20" i="45"/>
  <c r="AN11" i="46"/>
  <c r="AN49" i="46"/>
  <c r="AN67" i="46"/>
  <c r="AN11" i="52"/>
  <c r="AN39" i="53"/>
  <c r="AN9" i="56"/>
  <c r="AN47" i="57"/>
  <c r="AN11" i="60"/>
  <c r="AN30" i="31"/>
  <c r="AN42" i="31"/>
  <c r="AN50" i="31"/>
  <c r="AN18" i="34"/>
  <c r="AN13" i="35"/>
  <c r="AN23" i="35"/>
  <c r="AN17" i="36"/>
  <c r="AN17" i="38"/>
  <c r="AN21" i="38"/>
  <c r="AN54" i="66"/>
  <c r="AN72" i="66"/>
  <c r="AN112" i="66"/>
  <c r="AN14" i="41"/>
  <c r="AN23" i="42"/>
  <c r="AN20" i="43"/>
  <c r="AN19" i="44"/>
  <c r="AN60" i="46"/>
  <c r="AN62" i="47"/>
  <c r="AN14" i="53"/>
  <c r="AN32" i="53"/>
  <c r="AN50" i="53"/>
  <c r="AN20" i="73"/>
  <c r="AN22" i="55"/>
  <c r="AN26" i="57"/>
  <c r="AN21" i="60"/>
  <c r="AN21" i="29"/>
  <c r="AN32" i="29"/>
  <c r="AN36" i="29"/>
  <c r="AN40" i="29"/>
  <c r="AN44" i="29"/>
  <c r="AN48" i="29"/>
  <c r="AN52" i="29"/>
  <c r="AN56" i="29"/>
  <c r="AN60" i="29"/>
  <c r="AN64" i="29"/>
  <c r="AN68" i="29"/>
  <c r="AN72" i="29"/>
  <c r="AN76" i="29"/>
  <c r="AN80" i="29"/>
  <c r="AN12" i="30"/>
  <c r="AN11" i="32"/>
  <c r="AN28" i="32"/>
  <c r="AN64" i="32"/>
  <c r="AN100" i="32"/>
  <c r="AN118" i="32"/>
  <c r="AN136" i="32"/>
  <c r="AN154" i="32"/>
  <c r="AN172" i="32"/>
  <c r="AN18" i="33"/>
  <c r="AN9" i="34"/>
  <c r="AN11" i="36"/>
  <c r="AN16" i="37"/>
  <c r="AN11" i="38"/>
  <c r="AN17" i="39"/>
  <c r="AN29" i="39"/>
  <c r="AN33" i="39"/>
  <c r="AN41" i="39"/>
  <c r="AN45" i="39"/>
  <c r="AN22" i="41"/>
  <c r="AN13" i="42"/>
  <c r="AN16" i="42"/>
  <c r="AN23" i="43"/>
  <c r="AN46" i="46"/>
  <c r="AN64" i="46"/>
  <c r="AN82" i="46"/>
  <c r="AN20" i="49"/>
  <c r="AN14" i="50"/>
  <c r="AN11" i="51"/>
  <c r="AN18" i="52"/>
  <c r="AN18" i="53"/>
  <c r="AN36" i="53"/>
  <c r="AN54" i="53"/>
  <c r="AN24" i="73"/>
  <c r="AN18" i="54"/>
  <c r="AN19" i="57"/>
  <c r="AN37" i="57"/>
  <c r="AN24" i="58"/>
  <c r="AN24" i="59"/>
  <c r="AN23" i="64"/>
  <c r="I51" i="68"/>
  <c r="I65" i="68"/>
  <c r="O65" i="68" s="1"/>
  <c r="R65" i="68" s="1"/>
  <c r="I53" i="67"/>
  <c r="O53" i="67" s="1"/>
  <c r="R53" i="67" s="1"/>
  <c r="AN302" i="15"/>
  <c r="AN87" i="65"/>
  <c r="AN105" i="65"/>
  <c r="AN16" i="15"/>
  <c r="T28" i="68"/>
  <c r="T44" i="68"/>
  <c r="AN95" i="65"/>
  <c r="T27" i="67"/>
  <c r="AN18" i="13"/>
  <c r="AN89" i="65"/>
  <c r="T26" i="67"/>
  <c r="AN93" i="65"/>
  <c r="AN10" i="13"/>
  <c r="AN296" i="15"/>
  <c r="AN293" i="15"/>
  <c r="AN313" i="15"/>
  <c r="AN317" i="15"/>
  <c r="AN321" i="15"/>
  <c r="AN325" i="15"/>
  <c r="AN329" i="15"/>
  <c r="AN333" i="15"/>
  <c r="AN337" i="15"/>
  <c r="AN341" i="15"/>
  <c r="AN345" i="15"/>
  <c r="AN353" i="15"/>
  <c r="AN357" i="15"/>
  <c r="AN365" i="15"/>
  <c r="AN369" i="15"/>
  <c r="AN377" i="15"/>
  <c r="AN381" i="15"/>
  <c r="AN389" i="15"/>
  <c r="AN393" i="15"/>
  <c r="AN401" i="15"/>
  <c r="AN405" i="15"/>
  <c r="AN413" i="15"/>
  <c r="AN417" i="15"/>
  <c r="AN425" i="15"/>
  <c r="AN429" i="15"/>
  <c r="AN437" i="15"/>
  <c r="AN441" i="15"/>
  <c r="AN449" i="15"/>
  <c r="AN461" i="15"/>
  <c r="AN473" i="15"/>
  <c r="AN485" i="15"/>
  <c r="AN497" i="15"/>
  <c r="AN311" i="15"/>
  <c r="AN21" i="20"/>
  <c r="AN305" i="15"/>
  <c r="AN39" i="69"/>
  <c r="AN57" i="69"/>
  <c r="AN22" i="24"/>
  <c r="AN12" i="19"/>
  <c r="AN10" i="21"/>
  <c r="AN15" i="70"/>
  <c r="AN19" i="24"/>
  <c r="AN17" i="27"/>
  <c r="AN15" i="20"/>
  <c r="AN51" i="69"/>
  <c r="AN24" i="72"/>
  <c r="AN11" i="26"/>
  <c r="AN23" i="18"/>
  <c r="AN24" i="18"/>
  <c r="AN10" i="69"/>
  <c r="AN27" i="69"/>
  <c r="AN45" i="69"/>
  <c r="AN63" i="69"/>
  <c r="AN40" i="31"/>
  <c r="AN52" i="31"/>
  <c r="AN26" i="32"/>
  <c r="AN44" i="32"/>
  <c r="AN80" i="32"/>
  <c r="AN98" i="32"/>
  <c r="AN116" i="32"/>
  <c r="AN134" i="32"/>
  <c r="AN20" i="66"/>
  <c r="AN38" i="66"/>
  <c r="AN56" i="66"/>
  <c r="AN74" i="66"/>
  <c r="AN23" i="32"/>
  <c r="AN41" i="32"/>
  <c r="AN95" i="32"/>
  <c r="AN113" i="32"/>
  <c r="AN131" i="32"/>
  <c r="AN22" i="49"/>
  <c r="AN59" i="29"/>
  <c r="AN71" i="29"/>
  <c r="AN83" i="29"/>
  <c r="AN20" i="32"/>
  <c r="AN56" i="32"/>
  <c r="AN74" i="32"/>
  <c r="AN92" i="32"/>
  <c r="AN110" i="32"/>
  <c r="AN128" i="32"/>
  <c r="AN34" i="31"/>
  <c r="AN46" i="31"/>
  <c r="AN58" i="31"/>
  <c r="AN53" i="32"/>
  <c r="AN89" i="32"/>
  <c r="AN107" i="32"/>
  <c r="AN125" i="32"/>
  <c r="AN29" i="66"/>
  <c r="AN65" i="66"/>
  <c r="AN32" i="32"/>
  <c r="AN104" i="32"/>
  <c r="AN122" i="32"/>
  <c r="AN23" i="44"/>
  <c r="AN78" i="66"/>
  <c r="AN96" i="66"/>
  <c r="AN114" i="66"/>
  <c r="AN44" i="47"/>
  <c r="AN20" i="75"/>
  <c r="AN32" i="75"/>
  <c r="AN44" i="75"/>
  <c r="AN56" i="75"/>
  <c r="AN19" i="49"/>
  <c r="AN10" i="53"/>
  <c r="AN43" i="39"/>
  <c r="AN24" i="41"/>
  <c r="AN93" i="66"/>
  <c r="AN111" i="66"/>
  <c r="AN129" i="66"/>
  <c r="AN20" i="44"/>
  <c r="AN41" i="47"/>
  <c r="AN11" i="50"/>
  <c r="AN79" i="66"/>
  <c r="AN57" i="46"/>
  <c r="AN17" i="75"/>
  <c r="AN29" i="75"/>
  <c r="AN41" i="75"/>
  <c r="AN53" i="75"/>
  <c r="AN65" i="75"/>
  <c r="AN16" i="49"/>
  <c r="AN11" i="61"/>
  <c r="AN76" i="66"/>
  <c r="AN17" i="44"/>
  <c r="AN54" i="46"/>
  <c r="AN72" i="46"/>
  <c r="AN9" i="47"/>
  <c r="AN87" i="66"/>
  <c r="AN105" i="66"/>
  <c r="AN123" i="66"/>
  <c r="AN38" i="75"/>
  <c r="AN50" i="75"/>
  <c r="AN62" i="75"/>
  <c r="AN25" i="39"/>
  <c r="AN37" i="39"/>
  <c r="AN49" i="39"/>
  <c r="AN18" i="41"/>
  <c r="AN51" i="46"/>
  <c r="AN69" i="46"/>
  <c r="AN23" i="47"/>
  <c r="AN35" i="47"/>
  <c r="AN84" i="66"/>
  <c r="AN102" i="66"/>
  <c r="AN120" i="66"/>
  <c r="AN10" i="42"/>
  <c r="AN50" i="47"/>
  <c r="AN9" i="75"/>
  <c r="I77" i="68"/>
  <c r="O77" i="68" s="1"/>
  <c r="R77" i="68" s="1"/>
  <c r="X17" i="34"/>
  <c r="I71" i="68"/>
  <c r="O71" i="68" s="1"/>
  <c r="R71" i="68" s="1"/>
  <c r="I40" i="68"/>
  <c r="I45" i="67"/>
  <c r="N45" i="67" s="1"/>
  <c r="Q45" i="67" s="1"/>
  <c r="I61" i="67"/>
  <c r="N61" i="67" s="1"/>
  <c r="Q61" i="67" s="1"/>
  <c r="N49" i="67"/>
  <c r="Q49" i="67" s="1"/>
  <c r="X5" i="62"/>
  <c r="AA5" i="62" s="1"/>
  <c r="AC5" i="62" s="1"/>
  <c r="A18" i="62"/>
  <c r="X175" i="65"/>
  <c r="AA175" i="65" s="1"/>
  <c r="AC175" i="65" s="1"/>
  <c r="AP175" i="65" s="1"/>
  <c r="A20" i="65"/>
  <c r="O6" i="68" s="1"/>
  <c r="R6" i="68" s="1"/>
  <c r="X6" i="62"/>
  <c r="AA6" i="62" s="1"/>
  <c r="AC6" i="62" s="1"/>
  <c r="X18" i="3"/>
  <c r="AA18" i="3" s="1"/>
  <c r="AC18" i="3" s="1"/>
  <c r="AP18" i="3" s="1"/>
  <c r="A20" i="3"/>
  <c r="O8" i="68" s="1"/>
  <c r="I19" i="67"/>
  <c r="X5" i="50"/>
  <c r="AA5" i="50" s="1"/>
  <c r="AC5" i="50" s="1"/>
  <c r="X7" i="50"/>
  <c r="AA7" i="50" s="1"/>
  <c r="AC7" i="50" s="1"/>
  <c r="I32" i="68"/>
  <c r="I68" i="67"/>
  <c r="A20" i="27"/>
  <c r="O34" i="68" s="1"/>
  <c r="R34" i="68" s="1"/>
  <c r="X6" i="50"/>
  <c r="Z6" i="50" s="1"/>
  <c r="AB6" i="50" s="1"/>
  <c r="AO6" i="50" s="1"/>
  <c r="O25" i="1"/>
  <c r="X14" i="62"/>
  <c r="AA14" i="62" s="1"/>
  <c r="AC14" i="62" s="1"/>
  <c r="I66" i="68"/>
  <c r="O66" i="68" s="1"/>
  <c r="R66" i="68" s="1"/>
  <c r="X18" i="50"/>
  <c r="Z18" i="50" s="1"/>
  <c r="AB18" i="50" s="1"/>
  <c r="AO18" i="50" s="1"/>
  <c r="X22" i="27"/>
  <c r="AA22" i="27" s="1"/>
  <c r="AC22" i="27" s="1"/>
  <c r="I34" i="68"/>
  <c r="I57" i="68"/>
  <c r="O57" i="68" s="1"/>
  <c r="R57" i="68" s="1"/>
  <c r="I59" i="68"/>
  <c r="O59" i="68" s="1"/>
  <c r="R59" i="68" s="1"/>
  <c r="I59" i="67"/>
  <c r="O59" i="67" s="1"/>
  <c r="R59" i="67" s="1"/>
  <c r="X7" i="27"/>
  <c r="Z7" i="27" s="1"/>
  <c r="AB7" i="27" s="1"/>
  <c r="AO7" i="27" s="1"/>
  <c r="X19" i="27"/>
  <c r="AA19" i="27" s="1"/>
  <c r="AC19" i="27" s="1"/>
  <c r="X11" i="50"/>
  <c r="Z11" i="50" s="1"/>
  <c r="AB11" i="50" s="1"/>
  <c r="AO11" i="50" s="1"/>
  <c r="I58" i="68"/>
  <c r="O58" i="68" s="1"/>
  <c r="R58" i="68" s="1"/>
  <c r="I70" i="68"/>
  <c r="O70" i="68" s="1"/>
  <c r="R70" i="68" s="1"/>
  <c r="I51" i="67"/>
  <c r="O51" i="67" s="1"/>
  <c r="R51" i="67" s="1"/>
  <c r="I58" i="67"/>
  <c r="O58" i="67" s="1"/>
  <c r="X47" i="65"/>
  <c r="AA47" i="65" s="1"/>
  <c r="AC47" i="65" s="1"/>
  <c r="X14" i="18"/>
  <c r="Z14" i="18" s="1"/>
  <c r="AB14" i="18" s="1"/>
  <c r="AO14" i="18" s="1"/>
  <c r="X29" i="28"/>
  <c r="AA29" i="28" s="1"/>
  <c r="AC29" i="28" s="1"/>
  <c r="X19" i="50"/>
  <c r="AA19" i="50" s="1"/>
  <c r="AC19" i="50" s="1"/>
  <c r="X16" i="62"/>
  <c r="Z16" i="62" s="1"/>
  <c r="AB16" i="62" s="1"/>
  <c r="AO16" i="62" s="1"/>
  <c r="I72" i="68"/>
  <c r="N72" i="68" s="1"/>
  <c r="Q72" i="68" s="1"/>
  <c r="O4" i="1"/>
  <c r="I52" i="67"/>
  <c r="N52" i="67" s="1"/>
  <c r="Q52" i="67" s="1"/>
  <c r="O36" i="1"/>
  <c r="X7" i="42"/>
  <c r="AA7" i="42" s="1"/>
  <c r="AC7" i="42" s="1"/>
  <c r="AP7" i="42" s="1"/>
  <c r="X99" i="65"/>
  <c r="AA99" i="65" s="1"/>
  <c r="AC99" i="65" s="1"/>
  <c r="X67" i="65"/>
  <c r="AA67" i="65" s="1"/>
  <c r="AC67" i="65" s="1"/>
  <c r="X8" i="65"/>
  <c r="X223" i="65"/>
  <c r="Z223" i="65" s="1"/>
  <c r="AB223" i="65" s="1"/>
  <c r="AO223" i="65" s="1"/>
  <c r="X191" i="65"/>
  <c r="AA191" i="65" s="1"/>
  <c r="AC191" i="65" s="1"/>
  <c r="X63" i="65"/>
  <c r="AA63" i="65" s="1"/>
  <c r="AC63" i="65" s="1"/>
  <c r="X31" i="65"/>
  <c r="Z31" i="65" s="1"/>
  <c r="AB31" i="65" s="1"/>
  <c r="AO31" i="65" s="1"/>
  <c r="X211" i="65"/>
  <c r="Z211" i="65" s="1"/>
  <c r="AB211" i="65" s="1"/>
  <c r="AO211" i="65" s="1"/>
  <c r="I6" i="68"/>
  <c r="X115" i="65"/>
  <c r="Z115" i="65" s="1"/>
  <c r="AB115" i="65" s="1"/>
  <c r="AO115" i="65" s="1"/>
  <c r="X51" i="65"/>
  <c r="Z51" i="65" s="1"/>
  <c r="AB51" i="65" s="1"/>
  <c r="X22" i="65"/>
  <c r="Z22" i="65" s="1"/>
  <c r="AB22" i="65" s="1"/>
  <c r="AO22" i="65" s="1"/>
  <c r="O109" i="1"/>
  <c r="I69" i="68"/>
  <c r="X5" i="65"/>
  <c r="AA5" i="65" s="1"/>
  <c r="AC5" i="65" s="1"/>
  <c r="X24" i="42"/>
  <c r="AA24" i="42" s="1"/>
  <c r="AC24" i="42" s="1"/>
  <c r="AP24" i="42" s="1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X20" i="42"/>
  <c r="AA20" i="42" s="1"/>
  <c r="AC20" i="42" s="1"/>
  <c r="X15" i="42"/>
  <c r="AA15" i="42" s="1"/>
  <c r="AC15" i="42" s="1"/>
  <c r="X11" i="42"/>
  <c r="AA11" i="42" s="1"/>
  <c r="AC11" i="42" s="1"/>
  <c r="X79" i="65"/>
  <c r="AA79" i="65" s="1"/>
  <c r="AC79" i="65" s="1"/>
  <c r="X6" i="16"/>
  <c r="Z6" i="16" s="1"/>
  <c r="AB6" i="16" s="1"/>
  <c r="AO6" i="16" s="1"/>
  <c r="X16" i="16"/>
  <c r="Z16" i="16" s="1"/>
  <c r="AB16" i="16" s="1"/>
  <c r="AO16" i="16" s="1"/>
  <c r="O74" i="1"/>
  <c r="I76" i="68"/>
  <c r="N76" i="68" s="1"/>
  <c r="O85" i="1"/>
  <c r="I46" i="67"/>
  <c r="O46" i="67" s="1"/>
  <c r="R46" i="67" s="1"/>
  <c r="I56" i="68"/>
  <c r="N56" i="68" s="1"/>
  <c r="Q56" i="68" s="1"/>
  <c r="O117" i="1"/>
  <c r="O28" i="1"/>
  <c r="I54" i="67"/>
  <c r="N54" i="67" s="1"/>
  <c r="Q54" i="67" s="1"/>
  <c r="X143" i="65"/>
  <c r="AA143" i="65" s="1"/>
  <c r="AC143" i="65" s="1"/>
  <c r="I54" i="68"/>
  <c r="O54" i="68" s="1"/>
  <c r="R54" i="68" s="1"/>
  <c r="I47" i="67"/>
  <c r="O47" i="67" s="1"/>
  <c r="R47" i="67" s="1"/>
  <c r="X9" i="28"/>
  <c r="Z9" i="28" s="1"/>
  <c r="AB9" i="28" s="1"/>
  <c r="AO9" i="28" s="1"/>
  <c r="A18" i="42"/>
  <c r="X9" i="50"/>
  <c r="X10" i="50"/>
  <c r="X20" i="50"/>
  <c r="AA20" i="50" s="1"/>
  <c r="AC20" i="50" s="1"/>
  <c r="AP20" i="50" s="1"/>
  <c r="X17" i="62"/>
  <c r="AA17" i="62" s="1"/>
  <c r="AC17" i="62" s="1"/>
  <c r="O115" i="1"/>
  <c r="X9" i="3"/>
  <c r="Z9" i="3" s="1"/>
  <c r="AB9" i="3" s="1"/>
  <c r="I36" i="68"/>
  <c r="O48" i="67"/>
  <c r="R48" i="67" s="1"/>
  <c r="I55" i="67"/>
  <c r="O55" i="67" s="1"/>
  <c r="R55" i="67" s="1"/>
  <c r="O81" i="1"/>
  <c r="A18" i="50"/>
  <c r="N19" i="67" s="1"/>
  <c r="X8" i="50"/>
  <c r="X12" i="50"/>
  <c r="AA12" i="50" s="1"/>
  <c r="AC12" i="50" s="1"/>
  <c r="X17" i="50"/>
  <c r="Z17" i="50" s="1"/>
  <c r="AB17" i="50" s="1"/>
  <c r="AO17" i="50" s="1"/>
  <c r="X50" i="12"/>
  <c r="X46" i="12"/>
  <c r="X42" i="12"/>
  <c r="X38" i="12"/>
  <c r="X34" i="12"/>
  <c r="X30" i="12"/>
  <c r="X26" i="12"/>
  <c r="X20" i="12"/>
  <c r="X19" i="12"/>
  <c r="X12" i="12"/>
  <c r="X11" i="12"/>
  <c r="X7" i="12"/>
  <c r="X43" i="12"/>
  <c r="X40" i="12"/>
  <c r="X37" i="12"/>
  <c r="X27" i="12"/>
  <c r="X24" i="12"/>
  <c r="X17" i="12"/>
  <c r="X14" i="12"/>
  <c r="X5" i="12"/>
  <c r="X9" i="12"/>
  <c r="X8" i="12"/>
  <c r="X49" i="12"/>
  <c r="X39" i="12"/>
  <c r="X36" i="12"/>
  <c r="X33" i="12"/>
  <c r="X21" i="12"/>
  <c r="X16" i="12"/>
  <c r="I11" i="68"/>
  <c r="X48" i="12"/>
  <c r="X45" i="12"/>
  <c r="X35" i="12"/>
  <c r="X32" i="12"/>
  <c r="X29" i="12"/>
  <c r="X23" i="12"/>
  <c r="X18" i="12"/>
  <c r="X47" i="12"/>
  <c r="X6" i="12"/>
  <c r="X44" i="12"/>
  <c r="X41" i="12"/>
  <c r="X31" i="12"/>
  <c r="X28" i="12"/>
  <c r="X25" i="12"/>
  <c r="X22" i="12"/>
  <c r="A20" i="12"/>
  <c r="O11" i="68" s="1"/>
  <c r="R11" i="68" s="1"/>
  <c r="X15" i="12"/>
  <c r="X10" i="12"/>
  <c r="X20" i="14"/>
  <c r="X19" i="14"/>
  <c r="X12" i="14"/>
  <c r="X11" i="14"/>
  <c r="X7" i="14"/>
  <c r="X24" i="14"/>
  <c r="X17" i="14"/>
  <c r="X14" i="14"/>
  <c r="X5" i="14"/>
  <c r="X23" i="14"/>
  <c r="X18" i="14"/>
  <c r="X21" i="14"/>
  <c r="X16" i="14"/>
  <c r="I13" i="68"/>
  <c r="X13" i="14"/>
  <c r="X9" i="14"/>
  <c r="X8" i="14"/>
  <c r="X6" i="14"/>
  <c r="A20" i="14"/>
  <c r="O13" i="68" s="1"/>
  <c r="R13" i="68" s="1"/>
  <c r="X15" i="14"/>
  <c r="X22" i="14"/>
  <c r="X10" i="14"/>
  <c r="X52" i="5"/>
  <c r="X48" i="5"/>
  <c r="X44" i="5"/>
  <c r="X40" i="5"/>
  <c r="X36" i="5"/>
  <c r="X32" i="5"/>
  <c r="X28" i="5"/>
  <c r="X45" i="5"/>
  <c r="X42" i="5"/>
  <c r="X39" i="5"/>
  <c r="X29" i="5"/>
  <c r="X26" i="5"/>
  <c r="X18" i="5"/>
  <c r="X17" i="5"/>
  <c r="X10" i="5"/>
  <c r="X9" i="5"/>
  <c r="X22" i="5"/>
  <c r="X21" i="5"/>
  <c r="X8" i="5"/>
  <c r="X5" i="5"/>
  <c r="X51" i="5"/>
  <c r="X41" i="5"/>
  <c r="X38" i="5"/>
  <c r="X35" i="5"/>
  <c r="X25" i="5"/>
  <c r="X20" i="5"/>
  <c r="X19" i="5"/>
  <c r="X12" i="5"/>
  <c r="X11" i="5"/>
  <c r="X7" i="5"/>
  <c r="I9" i="68"/>
  <c r="X50" i="5"/>
  <c r="X47" i="5"/>
  <c r="X37" i="5"/>
  <c r="X34" i="5"/>
  <c r="X31" i="5"/>
  <c r="A20" i="5"/>
  <c r="O9" i="68" s="1"/>
  <c r="R9" i="68" s="1"/>
  <c r="X14" i="5"/>
  <c r="X13" i="5"/>
  <c r="X49" i="5"/>
  <c r="X23" i="5"/>
  <c r="X15" i="5"/>
  <c r="X6" i="5"/>
  <c r="X30" i="5"/>
  <c r="X24" i="5"/>
  <c r="X46" i="5"/>
  <c r="X43" i="5"/>
  <c r="X33" i="5"/>
  <c r="X16" i="5"/>
  <c r="X27" i="5"/>
  <c r="X55" i="53"/>
  <c r="X51" i="53"/>
  <c r="X47" i="53"/>
  <c r="X43" i="53"/>
  <c r="X39" i="53"/>
  <c r="X35" i="53"/>
  <c r="X31" i="53"/>
  <c r="X27" i="53"/>
  <c r="X22" i="53"/>
  <c r="X21" i="53"/>
  <c r="A20" i="53"/>
  <c r="O25" i="67" s="1"/>
  <c r="X52" i="53"/>
  <c r="X49" i="53"/>
  <c r="X46" i="53"/>
  <c r="X36" i="53"/>
  <c r="X33" i="53"/>
  <c r="X30" i="53"/>
  <c r="X19" i="53"/>
  <c r="X12" i="53"/>
  <c r="X11" i="53"/>
  <c r="X7" i="53"/>
  <c r="X48" i="53"/>
  <c r="X45" i="53"/>
  <c r="X44" i="53"/>
  <c r="X42" i="53"/>
  <c r="X41" i="53"/>
  <c r="X40" i="53"/>
  <c r="X34" i="53"/>
  <c r="X23" i="53"/>
  <c r="X16" i="53"/>
  <c r="X50" i="53"/>
  <c r="X38" i="53"/>
  <c r="X37" i="53"/>
  <c r="X13" i="53"/>
  <c r="X9" i="53"/>
  <c r="X8" i="53"/>
  <c r="X54" i="53"/>
  <c r="X18" i="53"/>
  <c r="X15" i="53"/>
  <c r="X10" i="53"/>
  <c r="X6" i="53"/>
  <c r="X32" i="53"/>
  <c r="X29" i="53"/>
  <c r="X26" i="53"/>
  <c r="X28" i="53"/>
  <c r="X25" i="53"/>
  <c r="X20" i="53"/>
  <c r="X17" i="53"/>
  <c r="X5" i="53"/>
  <c r="X53" i="53"/>
  <c r="X14" i="53"/>
  <c r="X24" i="53"/>
  <c r="I25" i="67"/>
  <c r="X24" i="55"/>
  <c r="X23" i="55"/>
  <c r="X16" i="55"/>
  <c r="X15" i="55"/>
  <c r="X20" i="55"/>
  <c r="X6" i="55"/>
  <c r="X14" i="55"/>
  <c r="X11" i="55"/>
  <c r="X8" i="55"/>
  <c r="A20" i="55"/>
  <c r="O30" i="67" s="1"/>
  <c r="R30" i="67" s="1"/>
  <c r="X19" i="55"/>
  <c r="X18" i="55"/>
  <c r="X10" i="55"/>
  <c r="X13" i="55"/>
  <c r="X7" i="55"/>
  <c r="X21" i="55"/>
  <c r="X17" i="55"/>
  <c r="X12" i="55"/>
  <c r="X5" i="55"/>
  <c r="I30" i="67"/>
  <c r="N53" i="68"/>
  <c r="Q53" i="68" s="1"/>
  <c r="X24" i="72"/>
  <c r="X23" i="72"/>
  <c r="X6" i="72"/>
  <c r="X18" i="72"/>
  <c r="X17" i="72"/>
  <c r="X10" i="72"/>
  <c r="X9" i="72"/>
  <c r="X8" i="72"/>
  <c r="X21" i="72"/>
  <c r="A18" i="72"/>
  <c r="N28" i="68" s="1"/>
  <c r="Q28" i="68" s="1"/>
  <c r="U28" i="68" s="1"/>
  <c r="X19" i="72"/>
  <c r="X11" i="72"/>
  <c r="I28" i="68"/>
  <c r="X5" i="72"/>
  <c r="X18" i="54"/>
  <c r="X10" i="54"/>
  <c r="X9" i="54"/>
  <c r="X23" i="54"/>
  <c r="X20" i="54"/>
  <c r="A18" i="54"/>
  <c r="N29" i="67" s="1"/>
  <c r="X11" i="54"/>
  <c r="X8" i="54"/>
  <c r="X5" i="54"/>
  <c r="X22" i="54"/>
  <c r="A20" i="54"/>
  <c r="O29" i="67" s="1"/>
  <c r="R29" i="67" s="1"/>
  <c r="X13" i="54"/>
  <c r="X14" i="54"/>
  <c r="X15" i="54"/>
  <c r="X6" i="54"/>
  <c r="X19" i="54"/>
  <c r="X24" i="54"/>
  <c r="X12" i="54"/>
  <c r="X21" i="54"/>
  <c r="X20" i="21"/>
  <c r="X19" i="21"/>
  <c r="X12" i="21"/>
  <c r="X11" i="21"/>
  <c r="X7" i="21"/>
  <c r="X22" i="21"/>
  <c r="X21" i="21"/>
  <c r="A20" i="21"/>
  <c r="O21" i="68" s="1"/>
  <c r="R21" i="68" s="1"/>
  <c r="X14" i="21"/>
  <c r="X13" i="21"/>
  <c r="X8" i="21"/>
  <c r="X5" i="21"/>
  <c r="X16" i="21"/>
  <c r="X15" i="21"/>
  <c r="X10" i="21"/>
  <c r="X6" i="21"/>
  <c r="X17" i="21"/>
  <c r="X24" i="21"/>
  <c r="X9" i="21"/>
  <c r="X18" i="21"/>
  <c r="I21" i="68"/>
  <c r="X20" i="45"/>
  <c r="X19" i="45"/>
  <c r="X12" i="45"/>
  <c r="X11" i="45"/>
  <c r="X7" i="45"/>
  <c r="X22" i="45"/>
  <c r="X21" i="45"/>
  <c r="A20" i="45"/>
  <c r="O13" i="67" s="1"/>
  <c r="R13" i="67" s="1"/>
  <c r="X14" i="45"/>
  <c r="X13" i="45"/>
  <c r="X8" i="45"/>
  <c r="X5" i="45"/>
  <c r="X16" i="45"/>
  <c r="X15" i="45"/>
  <c r="X10" i="45"/>
  <c r="X6" i="45"/>
  <c r="X18" i="45"/>
  <c r="X17" i="45"/>
  <c r="X9" i="45"/>
  <c r="X24" i="45"/>
  <c r="X23" i="45"/>
  <c r="I13" i="67"/>
  <c r="X24" i="49"/>
  <c r="X23" i="49"/>
  <c r="X16" i="49"/>
  <c r="X15" i="49"/>
  <c r="X6" i="49"/>
  <c r="X18" i="49"/>
  <c r="X17" i="49"/>
  <c r="X10" i="49"/>
  <c r="X9" i="49"/>
  <c r="X22" i="49"/>
  <c r="X21" i="49"/>
  <c r="A20" i="49"/>
  <c r="X5" i="49"/>
  <c r="X7" i="49"/>
  <c r="X11" i="49"/>
  <c r="X20" i="49"/>
  <c r="X19" i="49"/>
  <c r="X12" i="49"/>
  <c r="X14" i="49"/>
  <c r="A18" i="49"/>
  <c r="N18" i="67" s="1"/>
  <c r="X8" i="49"/>
  <c r="A20" i="15"/>
  <c r="O14" i="68" s="1"/>
  <c r="R14" i="68" s="1"/>
  <c r="X108" i="15"/>
  <c r="X111" i="15"/>
  <c r="X236" i="15"/>
  <c r="X6" i="22"/>
  <c r="X39" i="22"/>
  <c r="X52" i="22"/>
  <c r="A20" i="72"/>
  <c r="O28" i="68" s="1"/>
  <c r="R28" i="68" s="1"/>
  <c r="X18" i="26"/>
  <c r="X17" i="26"/>
  <c r="X10" i="26"/>
  <c r="X9" i="26"/>
  <c r="X20" i="26"/>
  <c r="X19" i="26"/>
  <c r="X12" i="26"/>
  <c r="X7" i="26"/>
  <c r="X24" i="26"/>
  <c r="X23" i="26"/>
  <c r="X8" i="26"/>
  <c r="X22" i="26"/>
  <c r="X5" i="26"/>
  <c r="A20" i="26"/>
  <c r="O33" i="68" s="1"/>
  <c r="R33" i="68" s="1"/>
  <c r="X13" i="26"/>
  <c r="X21" i="26"/>
  <c r="X15" i="26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2" i="56"/>
  <c r="X21" i="56"/>
  <c r="A20" i="56"/>
  <c r="O31" i="67" s="1"/>
  <c r="R31" i="67" s="1"/>
  <c r="X14" i="56"/>
  <c r="X13" i="56"/>
  <c r="X8" i="56"/>
  <c r="X5" i="56"/>
  <c r="X24" i="56"/>
  <c r="X17" i="56"/>
  <c r="X12" i="56"/>
  <c r="X10" i="56"/>
  <c r="A18" i="56"/>
  <c r="N31" i="67" s="1"/>
  <c r="X15" i="56"/>
  <c r="X9" i="56"/>
  <c r="X6" i="56"/>
  <c r="X23" i="56"/>
  <c r="X20" i="56"/>
  <c r="X11" i="56"/>
  <c r="X19" i="56"/>
  <c r="X16" i="56"/>
  <c r="X18" i="56"/>
  <c r="X7" i="56"/>
  <c r="I31" i="67"/>
  <c r="X47" i="15"/>
  <c r="X162" i="15"/>
  <c r="X428" i="15"/>
  <c r="X65" i="69"/>
  <c r="X61" i="69"/>
  <c r="X57" i="69"/>
  <c r="X53" i="69"/>
  <c r="X49" i="69"/>
  <c r="X41" i="69"/>
  <c r="X37" i="69"/>
  <c r="X33" i="69"/>
  <c r="X18" i="69"/>
  <c r="X17" i="69"/>
  <c r="X10" i="69"/>
  <c r="X9" i="69"/>
  <c r="X66" i="69"/>
  <c r="X62" i="69"/>
  <c r="X54" i="69"/>
  <c r="X50" i="69"/>
  <c r="X46" i="69"/>
  <c r="X42" i="69"/>
  <c r="X38" i="69"/>
  <c r="X34" i="69"/>
  <c r="X30" i="69"/>
  <c r="X26" i="69"/>
  <c r="X20" i="69"/>
  <c r="X19" i="69"/>
  <c r="A18" i="69"/>
  <c r="N26" i="68" s="1"/>
  <c r="Q26" i="68" s="1"/>
  <c r="X12" i="69"/>
  <c r="X11" i="69"/>
  <c r="X7" i="69"/>
  <c r="X52" i="69"/>
  <c r="X44" i="69"/>
  <c r="X28" i="69"/>
  <c r="X16" i="69"/>
  <c r="X14" i="69"/>
  <c r="X63" i="69"/>
  <c r="X55" i="69"/>
  <c r="X47" i="69"/>
  <c r="X39" i="69"/>
  <c r="X22" i="69"/>
  <c r="X21" i="69"/>
  <c r="A20" i="69"/>
  <c r="O26" i="68" s="1"/>
  <c r="R26" i="68" s="1"/>
  <c r="X15" i="69"/>
  <c r="X6" i="69"/>
  <c r="X67" i="69"/>
  <c r="X64" i="69"/>
  <c r="X48" i="69"/>
  <c r="X35" i="69"/>
  <c r="X32" i="69"/>
  <c r="X43" i="69"/>
  <c r="X23" i="69"/>
  <c r="I26" i="68"/>
  <c r="X40" i="69"/>
  <c r="X27" i="69"/>
  <c r="X24" i="69"/>
  <c r="X16" i="58"/>
  <c r="X6" i="58"/>
  <c r="X18" i="58"/>
  <c r="X17" i="58"/>
  <c r="X10" i="58"/>
  <c r="X9" i="58"/>
  <c r="A20" i="58"/>
  <c r="O34" i="67" s="1"/>
  <c r="R34" i="67" s="1"/>
  <c r="X13" i="58"/>
  <c r="X5" i="58"/>
  <c r="X11" i="58"/>
  <c r="X20" i="58"/>
  <c r="X19" i="58"/>
  <c r="X12" i="58"/>
  <c r="A18" i="58"/>
  <c r="N34" i="67" s="1"/>
  <c r="X8" i="58"/>
  <c r="I34" i="67"/>
  <c r="X18" i="59"/>
  <c r="X17" i="59"/>
  <c r="X10" i="59"/>
  <c r="X9" i="59"/>
  <c r="X21" i="59"/>
  <c r="X24" i="59"/>
  <c r="X8" i="59"/>
  <c r="X5" i="59"/>
  <c r="X23" i="59"/>
  <c r="X22" i="59"/>
  <c r="X20" i="59"/>
  <c r="X13" i="59"/>
  <c r="X6" i="59"/>
  <c r="A20" i="59"/>
  <c r="O35" i="67" s="1"/>
  <c r="X16" i="59"/>
  <c r="X14" i="59"/>
  <c r="X15" i="59"/>
  <c r="X7" i="59"/>
  <c r="X12" i="59"/>
  <c r="X19" i="59"/>
  <c r="A18" i="59"/>
  <c r="N35" i="67" s="1"/>
  <c r="X27" i="24"/>
  <c r="X22" i="24"/>
  <c r="A20" i="24"/>
  <c r="O31" i="68" s="1"/>
  <c r="R31" i="68" s="1"/>
  <c r="X14" i="24"/>
  <c r="X13" i="24"/>
  <c r="X8" i="24"/>
  <c r="X5" i="24"/>
  <c r="X28" i="24"/>
  <c r="X24" i="24"/>
  <c r="X23" i="24"/>
  <c r="X15" i="24"/>
  <c r="X6" i="24"/>
  <c r="X18" i="24"/>
  <c r="X12" i="24"/>
  <c r="X10" i="24"/>
  <c r="X9" i="24"/>
  <c r="X11" i="24"/>
  <c r="X26" i="24"/>
  <c r="X25" i="24"/>
  <c r="X7" i="24"/>
  <c r="I31" i="68"/>
  <c r="X22" i="38"/>
  <c r="A20" i="38"/>
  <c r="X14" i="38"/>
  <c r="X13" i="38"/>
  <c r="X8" i="38"/>
  <c r="X5" i="38"/>
  <c r="X23" i="38"/>
  <c r="X16" i="38"/>
  <c r="X15" i="38"/>
  <c r="X17" i="38"/>
  <c r="X10" i="38"/>
  <c r="X9" i="38"/>
  <c r="A18" i="38"/>
  <c r="N47" i="68" s="1"/>
  <c r="X20" i="38"/>
  <c r="X11" i="38"/>
  <c r="I47" i="68"/>
  <c r="O47" i="68" s="1"/>
  <c r="R47" i="68" s="1"/>
  <c r="X18" i="70"/>
  <c r="X17" i="70"/>
  <c r="X9" i="70"/>
  <c r="X19" i="70"/>
  <c r="X12" i="70"/>
  <c r="X11" i="70"/>
  <c r="X7" i="70"/>
  <c r="X8" i="70"/>
  <c r="A20" i="70"/>
  <c r="O27" i="68" s="1"/>
  <c r="R27" i="68" s="1"/>
  <c r="X13" i="70"/>
  <c r="X22" i="70"/>
  <c r="X5" i="70"/>
  <c r="X14" i="70"/>
  <c r="I27" i="68"/>
  <c r="X47" i="28"/>
  <c r="X43" i="28"/>
  <c r="X39" i="28"/>
  <c r="X35" i="28"/>
  <c r="X31" i="28"/>
  <c r="X27" i="28"/>
  <c r="X22" i="28"/>
  <c r="X21" i="28"/>
  <c r="A20" i="28"/>
  <c r="O36" i="68" s="1"/>
  <c r="X14" i="28"/>
  <c r="X13" i="28"/>
  <c r="X8" i="28"/>
  <c r="X5" i="28"/>
  <c r="X48" i="28"/>
  <c r="X44" i="28"/>
  <c r="X40" i="28"/>
  <c r="X36" i="28"/>
  <c r="X32" i="28"/>
  <c r="X28" i="28"/>
  <c r="X24" i="28"/>
  <c r="X23" i="28"/>
  <c r="X16" i="28"/>
  <c r="X15" i="28"/>
  <c r="X6" i="28"/>
  <c r="X41" i="28"/>
  <c r="X33" i="28"/>
  <c r="X7" i="28"/>
  <c r="X42" i="28"/>
  <c r="X34" i="28"/>
  <c r="X26" i="28"/>
  <c r="X18" i="28"/>
  <c r="X12" i="28"/>
  <c r="X19" i="28"/>
  <c r="X11" i="28"/>
  <c r="X46" i="28"/>
  <c r="X37" i="28"/>
  <c r="X30" i="28"/>
  <c r="X20" i="28"/>
  <c r="X232" i="65"/>
  <c r="X228" i="65"/>
  <c r="X224" i="65"/>
  <c r="X220" i="65"/>
  <c r="X216" i="65"/>
  <c r="X212" i="65"/>
  <c r="X204" i="65"/>
  <c r="X200" i="65"/>
  <c r="X192" i="65"/>
  <c r="X188" i="65"/>
  <c r="X184" i="65"/>
  <c r="X176" i="65"/>
  <c r="X168" i="65"/>
  <c r="X164" i="65"/>
  <c r="X160" i="65"/>
  <c r="X156" i="65"/>
  <c r="X152" i="65"/>
  <c r="X148" i="65"/>
  <c r="X140" i="65"/>
  <c r="X136" i="65"/>
  <c r="X132" i="65"/>
  <c r="X128" i="65"/>
  <c r="X120" i="65"/>
  <c r="X112" i="65"/>
  <c r="X108" i="65"/>
  <c r="X100" i="65"/>
  <c r="X96" i="65"/>
  <c r="X92" i="65"/>
  <c r="X88" i="65"/>
  <c r="X84" i="65"/>
  <c r="X80" i="65"/>
  <c r="X72" i="65"/>
  <c r="X68" i="65"/>
  <c r="X64" i="65"/>
  <c r="X60" i="65"/>
  <c r="X56" i="65"/>
  <c r="X52" i="65"/>
  <c r="X48" i="65"/>
  <c r="X36" i="65"/>
  <c r="X32" i="65"/>
  <c r="X28" i="65"/>
  <c r="X16" i="65"/>
  <c r="X6" i="65"/>
  <c r="X206" i="65"/>
  <c r="X198" i="65"/>
  <c r="X194" i="65"/>
  <c r="X182" i="65"/>
  <c r="X174" i="65"/>
  <c r="X146" i="65"/>
  <c r="X134" i="65"/>
  <c r="X130" i="65"/>
  <c r="X126" i="65"/>
  <c r="X114" i="65"/>
  <c r="X82" i="65"/>
  <c r="X78" i="65"/>
  <c r="X66" i="65"/>
  <c r="X62" i="65"/>
  <c r="X42" i="65"/>
  <c r="X34" i="65"/>
  <c r="X26" i="65"/>
  <c r="X20" i="65"/>
  <c r="X19" i="65"/>
  <c r="X233" i="65"/>
  <c r="X229" i="65"/>
  <c r="X225" i="65"/>
  <c r="X221" i="65"/>
  <c r="X217" i="65"/>
  <c r="X213" i="65"/>
  <c r="X209" i="65"/>
  <c r="X205" i="65"/>
  <c r="X197" i="65"/>
  <c r="X193" i="65"/>
  <c r="X185" i="65"/>
  <c r="X181" i="65"/>
  <c r="X177" i="65"/>
  <c r="X169" i="65"/>
  <c r="X165" i="65"/>
  <c r="X161" i="65"/>
  <c r="X157" i="65"/>
  <c r="X153" i="65"/>
  <c r="X145" i="65"/>
  <c r="X137" i="65"/>
  <c r="X129" i="65"/>
  <c r="X125" i="65"/>
  <c r="X121" i="65"/>
  <c r="X113" i="65"/>
  <c r="X109" i="65"/>
  <c r="X105" i="65"/>
  <c r="X97" i="65"/>
  <c r="X93" i="65"/>
  <c r="X85" i="65"/>
  <c r="X81" i="65"/>
  <c r="X77" i="65"/>
  <c r="X73" i="65"/>
  <c r="X69" i="65"/>
  <c r="X61" i="65"/>
  <c r="X57" i="65"/>
  <c r="X53" i="65"/>
  <c r="X49" i="65"/>
  <c r="X41" i="65"/>
  <c r="X37" i="65"/>
  <c r="X33" i="65"/>
  <c r="X29" i="65"/>
  <c r="X25" i="65"/>
  <c r="X17" i="65"/>
  <c r="X10" i="65"/>
  <c r="X9" i="65"/>
  <c r="X222" i="65"/>
  <c r="X214" i="65"/>
  <c r="X202" i="65"/>
  <c r="X186" i="65"/>
  <c r="X166" i="65"/>
  <c r="X154" i="65"/>
  <c r="X150" i="65"/>
  <c r="X138" i="65"/>
  <c r="X122" i="65"/>
  <c r="X106" i="65"/>
  <c r="X102" i="65"/>
  <c r="X94" i="65"/>
  <c r="X90" i="65"/>
  <c r="X86" i="65"/>
  <c r="X74" i="65"/>
  <c r="X50" i="65"/>
  <c r="X46" i="65"/>
  <c r="X30" i="65"/>
  <c r="A18" i="65"/>
  <c r="N6" i="68" s="1"/>
  <c r="X12" i="65"/>
  <c r="X24" i="19"/>
  <c r="X23" i="19"/>
  <c r="X15" i="19"/>
  <c r="X6" i="19"/>
  <c r="X18" i="19"/>
  <c r="X17" i="19"/>
  <c r="X10" i="19"/>
  <c r="X9" i="19"/>
  <c r="X19" i="19"/>
  <c r="A18" i="19"/>
  <c r="N19" i="68" s="1"/>
  <c r="X14" i="19"/>
  <c r="X12" i="19"/>
  <c r="X11" i="19"/>
  <c r="X21" i="19"/>
  <c r="A20" i="19"/>
  <c r="O19" i="68" s="1"/>
  <c r="R19" i="68" s="1"/>
  <c r="X13" i="19"/>
  <c r="X5" i="19"/>
  <c r="X7" i="19"/>
  <c r="X18" i="74"/>
  <c r="X17" i="74"/>
  <c r="X10" i="74"/>
  <c r="X9" i="74"/>
  <c r="X20" i="74"/>
  <c r="X19" i="74"/>
  <c r="X12" i="74"/>
  <c r="X11" i="74"/>
  <c r="X7" i="74"/>
  <c r="X16" i="74"/>
  <c r="X14" i="74"/>
  <c r="X13" i="74"/>
  <c r="X22" i="74"/>
  <c r="X21" i="74"/>
  <c r="A20" i="74"/>
  <c r="O18" i="68" s="1"/>
  <c r="R18" i="68" s="1"/>
  <c r="V18" i="68" s="1"/>
  <c r="G19" i="2" s="1"/>
  <c r="X15" i="74"/>
  <c r="X6" i="74"/>
  <c r="X5" i="74"/>
  <c r="X24" i="74"/>
  <c r="X23" i="74"/>
  <c r="X21" i="52"/>
  <c r="A20" i="52"/>
  <c r="O21" i="67" s="1"/>
  <c r="R21" i="67" s="1"/>
  <c r="X14" i="52"/>
  <c r="X13" i="52"/>
  <c r="X20" i="52"/>
  <c r="X15" i="52"/>
  <c r="X11" i="52"/>
  <c r="X9" i="52"/>
  <c r="X24" i="52"/>
  <c r="X17" i="52"/>
  <c r="X12" i="52"/>
  <c r="X10" i="52"/>
  <c r="X7" i="52"/>
  <c r="X19" i="52"/>
  <c r="X23" i="52"/>
  <c r="X16" i="52"/>
  <c r="X6" i="52"/>
  <c r="X5" i="52"/>
  <c r="X18" i="52"/>
  <c r="X8" i="52"/>
  <c r="X24" i="37"/>
  <c r="X23" i="37"/>
  <c r="X16" i="37"/>
  <c r="X15" i="37"/>
  <c r="X6" i="37"/>
  <c r="X18" i="37"/>
  <c r="X17" i="37"/>
  <c r="X10" i="37"/>
  <c r="X9" i="37"/>
  <c r="X22" i="37"/>
  <c r="X21" i="37"/>
  <c r="A20" i="37"/>
  <c r="X13" i="37"/>
  <c r="X5" i="37"/>
  <c r="X7" i="37"/>
  <c r="A18" i="37"/>
  <c r="N46" i="68" s="1"/>
  <c r="X14" i="37"/>
  <c r="X8" i="37"/>
  <c r="X11" i="37"/>
  <c r="X19" i="37"/>
  <c r="X12" i="37"/>
  <c r="I46" i="68"/>
  <c r="X20" i="37"/>
  <c r="X20" i="3"/>
  <c r="X19" i="3"/>
  <c r="X12" i="3"/>
  <c r="X11" i="3"/>
  <c r="X7" i="3"/>
  <c r="X23" i="3"/>
  <c r="X22" i="3"/>
  <c r="X21" i="3"/>
  <c r="X14" i="3"/>
  <c r="X13" i="3"/>
  <c r="X8" i="3"/>
  <c r="X5" i="3"/>
  <c r="I8" i="68"/>
  <c r="X24" i="3"/>
  <c r="X16" i="3"/>
  <c r="X15" i="3"/>
  <c r="X6" i="3"/>
  <c r="X48" i="39"/>
  <c r="X44" i="39"/>
  <c r="X40" i="39"/>
  <c r="X36" i="39"/>
  <c r="X32" i="39"/>
  <c r="X28" i="39"/>
  <c r="X24" i="39"/>
  <c r="X23" i="39"/>
  <c r="X16" i="39"/>
  <c r="X15" i="39"/>
  <c r="X6" i="39"/>
  <c r="X49" i="39"/>
  <c r="X45" i="39"/>
  <c r="X41" i="39"/>
  <c r="X37" i="39"/>
  <c r="X33" i="39"/>
  <c r="X29" i="39"/>
  <c r="X25" i="39"/>
  <c r="X18" i="39"/>
  <c r="X17" i="39"/>
  <c r="X10" i="39"/>
  <c r="X9" i="39"/>
  <c r="X47" i="39"/>
  <c r="X39" i="39"/>
  <c r="X31" i="39"/>
  <c r="X22" i="39"/>
  <c r="X21" i="39"/>
  <c r="A20" i="39"/>
  <c r="O8" i="67" s="1"/>
  <c r="X13" i="39"/>
  <c r="X5" i="39"/>
  <c r="X50" i="39"/>
  <c r="X42" i="39"/>
  <c r="X34" i="39"/>
  <c r="X26" i="39"/>
  <c r="X7" i="39"/>
  <c r="X43" i="39"/>
  <c r="X35" i="39"/>
  <c r="X27" i="39"/>
  <c r="X8" i="39"/>
  <c r="X12" i="39"/>
  <c r="X30" i="39"/>
  <c r="X20" i="39"/>
  <c r="A18" i="39"/>
  <c r="N8" i="67" s="1"/>
  <c r="X11" i="39"/>
  <c r="X38" i="39"/>
  <c r="X14" i="39"/>
  <c r="X19" i="39"/>
  <c r="I8" i="67"/>
  <c r="X46" i="39"/>
  <c r="X172" i="32"/>
  <c r="X168" i="32"/>
  <c r="X164" i="32"/>
  <c r="X160" i="32"/>
  <c r="X156" i="32"/>
  <c r="X152" i="32"/>
  <c r="X148" i="32"/>
  <c r="X144" i="32"/>
  <c r="X136" i="32"/>
  <c r="X132" i="32"/>
  <c r="X128" i="32"/>
  <c r="X120" i="32"/>
  <c r="X116" i="32"/>
  <c r="X112" i="32"/>
  <c r="X104" i="32"/>
  <c r="X100" i="32"/>
  <c r="X92" i="32"/>
  <c r="X88" i="32"/>
  <c r="X84" i="32"/>
  <c r="X80" i="32"/>
  <c r="X76" i="32"/>
  <c r="X72" i="32"/>
  <c r="X68" i="32"/>
  <c r="X60" i="32"/>
  <c r="X56" i="32"/>
  <c r="X52" i="32"/>
  <c r="X44" i="32"/>
  <c r="X40" i="32"/>
  <c r="X36" i="32"/>
  <c r="X28" i="32"/>
  <c r="X23" i="32"/>
  <c r="X16" i="32"/>
  <c r="X15" i="32"/>
  <c r="X8" i="32"/>
  <c r="X5" i="32"/>
  <c r="X169" i="32"/>
  <c r="X165" i="32"/>
  <c r="X157" i="32"/>
  <c r="X153" i="32"/>
  <c r="X149" i="32"/>
  <c r="X141" i="32"/>
  <c r="X137" i="32"/>
  <c r="X133" i="32"/>
  <c r="X129" i="32"/>
  <c r="X125" i="32"/>
  <c r="X121" i="32"/>
  <c r="X117" i="32"/>
  <c r="X113" i="32"/>
  <c r="X105" i="32"/>
  <c r="X101" i="32"/>
  <c r="X97" i="32"/>
  <c r="X93" i="32"/>
  <c r="X85" i="32"/>
  <c r="X77" i="32"/>
  <c r="X167" i="32"/>
  <c r="X159" i="32"/>
  <c r="X151" i="32"/>
  <c r="X143" i="32"/>
  <c r="X135" i="32"/>
  <c r="X127" i="32"/>
  <c r="X119" i="32"/>
  <c r="X103" i="32"/>
  <c r="X87" i="32"/>
  <c r="X79" i="32"/>
  <c r="X65" i="32"/>
  <c r="X62" i="32"/>
  <c r="X59" i="32"/>
  <c r="X49" i="32"/>
  <c r="X46" i="32"/>
  <c r="X33" i="32"/>
  <c r="X30" i="32"/>
  <c r="X27" i="32"/>
  <c r="X19" i="32"/>
  <c r="X12" i="32"/>
  <c r="X7" i="32"/>
  <c r="X6" i="32"/>
  <c r="X170" i="32"/>
  <c r="X154" i="32"/>
  <c r="X146" i="32"/>
  <c r="X138" i="32"/>
  <c r="X130" i="32"/>
  <c r="X122" i="32"/>
  <c r="X114" i="32"/>
  <c r="X106" i="32"/>
  <c r="X98" i="32"/>
  <c r="X90" i="32"/>
  <c r="X82" i="32"/>
  <c r="X74" i="32"/>
  <c r="X71" i="32"/>
  <c r="X61" i="32"/>
  <c r="X58" i="32"/>
  <c r="X55" i="32"/>
  <c r="X45" i="32"/>
  <c r="X42" i="32"/>
  <c r="X39" i="32"/>
  <c r="X29" i="32"/>
  <c r="X26" i="32"/>
  <c r="X18" i="32"/>
  <c r="X9" i="32"/>
  <c r="X166" i="32"/>
  <c r="X163" i="32"/>
  <c r="X134" i="32"/>
  <c r="X118" i="32"/>
  <c r="X115" i="32"/>
  <c r="X99" i="32"/>
  <c r="X86" i="32"/>
  <c r="X83" i="32"/>
  <c r="X73" i="32"/>
  <c r="X70" i="32"/>
  <c r="X66" i="32"/>
  <c r="X63" i="32"/>
  <c r="X34" i="32"/>
  <c r="X31" i="32"/>
  <c r="X11" i="32"/>
  <c r="X67" i="32"/>
  <c r="X53" i="32"/>
  <c r="X35" i="32"/>
  <c r="X20" i="32"/>
  <c r="X171" i="32"/>
  <c r="X155" i="32"/>
  <c r="X142" i="32"/>
  <c r="X139" i="32"/>
  <c r="X126" i="32"/>
  <c r="X123" i="32"/>
  <c r="X110" i="32"/>
  <c r="X51" i="32"/>
  <c r="X47" i="32"/>
  <c r="X69" i="32"/>
  <c r="A20" i="32"/>
  <c r="O40" i="68" s="1"/>
  <c r="R40" i="68" s="1"/>
  <c r="X13" i="32"/>
  <c r="X10" i="32"/>
  <c r="X78" i="32"/>
  <c r="X50" i="32"/>
  <c r="X25" i="32"/>
  <c r="X22" i="32"/>
  <c r="A18" i="32"/>
  <c r="N40" i="68" s="1"/>
  <c r="X22" i="63"/>
  <c r="X21" i="63"/>
  <c r="A20" i="63"/>
  <c r="X14" i="63"/>
  <c r="X13" i="63"/>
  <c r="X8" i="63"/>
  <c r="X5" i="63"/>
  <c r="X20" i="63"/>
  <c r="X15" i="63"/>
  <c r="X11" i="63"/>
  <c r="X7" i="63"/>
  <c r="X6" i="63"/>
  <c r="X23" i="63"/>
  <c r="X9" i="63"/>
  <c r="X19" i="63"/>
  <c r="X18" i="63"/>
  <c r="X16" i="63"/>
  <c r="X12" i="63"/>
  <c r="X10" i="63"/>
  <c r="X24" i="63"/>
  <c r="X17" i="63"/>
  <c r="I42" i="67"/>
  <c r="X13" i="65"/>
  <c r="X27" i="65"/>
  <c r="X43" i="65"/>
  <c r="X59" i="65"/>
  <c r="X75" i="65"/>
  <c r="X91" i="65"/>
  <c r="X107" i="65"/>
  <c r="X123" i="65"/>
  <c r="X139" i="65"/>
  <c r="X155" i="65"/>
  <c r="X187" i="65"/>
  <c r="X203" i="65"/>
  <c r="X219" i="65"/>
  <c r="A18" i="3"/>
  <c r="N8" i="68" s="1"/>
  <c r="X17" i="3"/>
  <c r="A18" i="5"/>
  <c r="N9" i="68" s="1"/>
  <c r="X16" i="6"/>
  <c r="X16" i="13"/>
  <c r="X50" i="15"/>
  <c r="X60" i="15"/>
  <c r="X63" i="15"/>
  <c r="X114" i="15"/>
  <c r="X124" i="15"/>
  <c r="X127" i="15"/>
  <c r="X196" i="15"/>
  <c r="X228" i="15"/>
  <c r="X260" i="15"/>
  <c r="X292" i="15"/>
  <c r="X324" i="15"/>
  <c r="X356" i="15"/>
  <c r="X388" i="15"/>
  <c r="X420" i="15"/>
  <c r="X452" i="15"/>
  <c r="X55" i="22"/>
  <c r="X22" i="72"/>
  <c r="A18" i="24"/>
  <c r="N31" i="68" s="1"/>
  <c r="X6" i="26"/>
  <c r="X14" i="26"/>
  <c r="A18" i="28"/>
  <c r="N36" i="68" s="1"/>
  <c r="X38" i="28"/>
  <c r="X45" i="28"/>
  <c r="A8" i="31"/>
  <c r="A18" i="31" s="1"/>
  <c r="N39" i="68" s="1"/>
  <c r="X20" i="30"/>
  <c r="X19" i="30"/>
  <c r="X12" i="30"/>
  <c r="X11" i="30"/>
  <c r="X7" i="30"/>
  <c r="X22" i="30"/>
  <c r="X21" i="30"/>
  <c r="A20" i="30"/>
  <c r="O38" i="68" s="1"/>
  <c r="R38" i="68" s="1"/>
  <c r="X14" i="30"/>
  <c r="X13" i="30"/>
  <c r="X8" i="30"/>
  <c r="X5" i="30"/>
  <c r="X16" i="30"/>
  <c r="X15" i="30"/>
  <c r="X10" i="30"/>
  <c r="X6" i="30"/>
  <c r="X17" i="30"/>
  <c r="X24" i="30"/>
  <c r="X9" i="30"/>
  <c r="X18" i="30"/>
  <c r="X66" i="47"/>
  <c r="X62" i="47"/>
  <c r="X58" i="47"/>
  <c r="X54" i="47"/>
  <c r="X50" i="47"/>
  <c r="X42" i="47"/>
  <c r="X38" i="47"/>
  <c r="X34" i="47"/>
  <c r="X30" i="47"/>
  <c r="X20" i="47"/>
  <c r="X19" i="47"/>
  <c r="X12" i="47"/>
  <c r="X11" i="47"/>
  <c r="X7" i="47"/>
  <c r="X67" i="47"/>
  <c r="X63" i="47"/>
  <c r="X59" i="47"/>
  <c r="X55" i="47"/>
  <c r="X51" i="47"/>
  <c r="X47" i="47"/>
  <c r="X43" i="47"/>
  <c r="X39" i="47"/>
  <c r="X35" i="47"/>
  <c r="X31" i="47"/>
  <c r="X27" i="47"/>
  <c r="A20" i="47"/>
  <c r="O15" i="67" s="1"/>
  <c r="R15" i="67" s="1"/>
  <c r="X14" i="47"/>
  <c r="X13" i="47"/>
  <c r="X8" i="47"/>
  <c r="X5" i="47"/>
  <c r="X64" i="47"/>
  <c r="X56" i="47"/>
  <c r="X52" i="47"/>
  <c r="X48" i="47"/>
  <c r="X44" i="47"/>
  <c r="X40" i="47"/>
  <c r="X36" i="47"/>
  <c r="X32" i="47"/>
  <c r="X28" i="47"/>
  <c r="X24" i="47"/>
  <c r="X23" i="47"/>
  <c r="X6" i="47"/>
  <c r="X61" i="47"/>
  <c r="X45" i="47"/>
  <c r="X29" i="47"/>
  <c r="X18" i="47"/>
  <c r="X9" i="47"/>
  <c r="X65" i="47"/>
  <c r="X49" i="47"/>
  <c r="X33" i="47"/>
  <c r="X10" i="47"/>
  <c r="X53" i="47"/>
  <c r="X37" i="47"/>
  <c r="X17" i="47"/>
  <c r="X57" i="47"/>
  <c r="X25" i="47"/>
  <c r="I15" i="67"/>
  <c r="X79" i="20"/>
  <c r="X75" i="20"/>
  <c r="X71" i="20"/>
  <c r="X67" i="20"/>
  <c r="X63" i="20"/>
  <c r="X59" i="20"/>
  <c r="X55" i="20"/>
  <c r="X51" i="20"/>
  <c r="X47" i="20"/>
  <c r="X43" i="20"/>
  <c r="X39" i="20"/>
  <c r="X31" i="20"/>
  <c r="X27" i="20"/>
  <c r="X22" i="20"/>
  <c r="X21" i="20"/>
  <c r="A20" i="20"/>
  <c r="O20" i="68" s="1"/>
  <c r="R20" i="68" s="1"/>
  <c r="X14" i="20"/>
  <c r="X13" i="20"/>
  <c r="X8" i="20"/>
  <c r="X5" i="20"/>
  <c r="X80" i="20"/>
  <c r="X76" i="20"/>
  <c r="X72" i="20"/>
  <c r="X68" i="20"/>
  <c r="X64" i="20"/>
  <c r="X60" i="20"/>
  <c r="X56" i="20"/>
  <c r="X52" i="20"/>
  <c r="X48" i="20"/>
  <c r="X44" i="20"/>
  <c r="X36" i="20"/>
  <c r="X32" i="20"/>
  <c r="X28" i="20"/>
  <c r="X24" i="20"/>
  <c r="X23" i="20"/>
  <c r="X16" i="20"/>
  <c r="X15" i="20"/>
  <c r="X6" i="20"/>
  <c r="X73" i="20"/>
  <c r="X65" i="20"/>
  <c r="X57" i="20"/>
  <c r="X49" i="20"/>
  <c r="X41" i="20"/>
  <c r="X33" i="20"/>
  <c r="X25" i="20"/>
  <c r="X7" i="20"/>
  <c r="X74" i="20"/>
  <c r="X66" i="20"/>
  <c r="X58" i="20"/>
  <c r="X50" i="20"/>
  <c r="X42" i="20"/>
  <c r="X34" i="20"/>
  <c r="X26" i="20"/>
  <c r="X78" i="20"/>
  <c r="X69" i="20"/>
  <c r="X62" i="20"/>
  <c r="X53" i="20"/>
  <c r="X46" i="20"/>
  <c r="X37" i="20"/>
  <c r="X30" i="20"/>
  <c r="X20" i="20"/>
  <c r="I20" i="68"/>
  <c r="X54" i="20"/>
  <c r="X17" i="20"/>
  <c r="X19" i="20"/>
  <c r="X11" i="20"/>
  <c r="X77" i="20"/>
  <c r="X61" i="20"/>
  <c r="X45" i="20"/>
  <c r="X38" i="20"/>
  <c r="X29" i="20"/>
  <c r="X9" i="20"/>
  <c r="X22" i="6"/>
  <c r="X21" i="6"/>
  <c r="A20" i="6"/>
  <c r="O10" i="68" s="1"/>
  <c r="R10" i="68" s="1"/>
  <c r="X14" i="6"/>
  <c r="X8" i="6"/>
  <c r="X5" i="6"/>
  <c r="X23" i="6"/>
  <c r="X18" i="6"/>
  <c r="X9" i="6"/>
  <c r="X12" i="6"/>
  <c r="X10" i="6"/>
  <c r="X20" i="6"/>
  <c r="X15" i="6"/>
  <c r="X7" i="6"/>
  <c r="X6" i="6"/>
  <c r="I10" i="68"/>
  <c r="X24" i="6"/>
  <c r="X17" i="6"/>
  <c r="X81" i="46"/>
  <c r="X77" i="46"/>
  <c r="X73" i="46"/>
  <c r="X69" i="46"/>
  <c r="X65" i="46"/>
  <c r="X61" i="46"/>
  <c r="X57" i="46"/>
  <c r="X53" i="46"/>
  <c r="X49" i="46"/>
  <c r="X45" i="46"/>
  <c r="X41" i="46"/>
  <c r="X37" i="46"/>
  <c r="X33" i="46"/>
  <c r="X29" i="46"/>
  <c r="X25" i="46"/>
  <c r="X18" i="46"/>
  <c r="X10" i="46"/>
  <c r="X9" i="46"/>
  <c r="X82" i="46"/>
  <c r="X78" i="46"/>
  <c r="X74" i="46"/>
  <c r="X70" i="46"/>
  <c r="X66" i="46"/>
  <c r="X62" i="46"/>
  <c r="X54" i="46"/>
  <c r="X50" i="46"/>
  <c r="X46" i="46"/>
  <c r="X42" i="46"/>
  <c r="X38" i="46"/>
  <c r="X34" i="46"/>
  <c r="X30" i="46"/>
  <c r="X26" i="46"/>
  <c r="X20" i="46"/>
  <c r="X19" i="46"/>
  <c r="A18" i="46"/>
  <c r="N14" i="67" s="1"/>
  <c r="X12" i="46"/>
  <c r="X11" i="46"/>
  <c r="X7" i="46"/>
  <c r="X79" i="46"/>
  <c r="X75" i="46"/>
  <c r="X71" i="46"/>
  <c r="X67" i="46"/>
  <c r="X63" i="46"/>
  <c r="X59" i="46"/>
  <c r="X55" i="46"/>
  <c r="X43" i="46"/>
  <c r="X39" i="46"/>
  <c r="X35" i="46"/>
  <c r="X31" i="46"/>
  <c r="X27" i="46"/>
  <c r="X22" i="46"/>
  <c r="X21" i="46"/>
  <c r="A20" i="46"/>
  <c r="O14" i="67" s="1"/>
  <c r="R14" i="67" s="1"/>
  <c r="X14" i="46"/>
  <c r="X13" i="46"/>
  <c r="X8" i="46"/>
  <c r="X76" i="46"/>
  <c r="X60" i="46"/>
  <c r="X44" i="46"/>
  <c r="X28" i="46"/>
  <c r="X80" i="46"/>
  <c r="X64" i="46"/>
  <c r="X48" i="46"/>
  <c r="X32" i="46"/>
  <c r="X23" i="46"/>
  <c r="X15" i="46"/>
  <c r="X6" i="46"/>
  <c r="X68" i="46"/>
  <c r="X52" i="46"/>
  <c r="X36" i="46"/>
  <c r="X16" i="46"/>
  <c r="X56" i="46"/>
  <c r="X72" i="46"/>
  <c r="X24" i="46"/>
  <c r="X40" i="46"/>
  <c r="I14" i="67"/>
  <c r="X22" i="60"/>
  <c r="X21" i="60"/>
  <c r="A20" i="60"/>
  <c r="O36" i="67" s="1"/>
  <c r="R36" i="67" s="1"/>
  <c r="X14" i="60"/>
  <c r="X13" i="60"/>
  <c r="X8" i="60"/>
  <c r="X24" i="60"/>
  <c r="X23" i="60"/>
  <c r="X16" i="60"/>
  <c r="X15" i="60"/>
  <c r="X6" i="60"/>
  <c r="X7" i="60"/>
  <c r="X5" i="60"/>
  <c r="X20" i="60"/>
  <c r="X18" i="60"/>
  <c r="X11" i="60"/>
  <c r="X12" i="60"/>
  <c r="X9" i="60"/>
  <c r="X19" i="60"/>
  <c r="X10" i="60"/>
  <c r="X17" i="60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O39" i="67" s="1"/>
  <c r="R39" i="67" s="1"/>
  <c r="V39" i="67" s="1"/>
  <c r="X13" i="64"/>
  <c r="X5" i="64"/>
  <c r="X15" i="64"/>
  <c r="X8" i="64"/>
  <c r="X6" i="64"/>
  <c r="X10" i="64"/>
  <c r="X22" i="64"/>
  <c r="X18" i="64"/>
  <c r="I39" i="67"/>
  <c r="I40" i="67" s="1"/>
  <c r="X501" i="15"/>
  <c r="X497" i="15"/>
  <c r="X493" i="15"/>
  <c r="X489" i="15"/>
  <c r="X485" i="15"/>
  <c r="X481" i="15"/>
  <c r="X477" i="15"/>
  <c r="X473" i="15"/>
  <c r="X469" i="15"/>
  <c r="X453" i="15"/>
  <c r="X449" i="15"/>
  <c r="X445" i="15"/>
  <c r="X441" i="15"/>
  <c r="X437" i="15"/>
  <c r="X433" i="15"/>
  <c r="X429" i="15"/>
  <c r="X425" i="15"/>
  <c r="X421" i="15"/>
  <c r="X405" i="15"/>
  <c r="X401" i="15"/>
  <c r="X397" i="15"/>
  <c r="X393" i="15"/>
  <c r="X389" i="15"/>
  <c r="X385" i="15"/>
  <c r="X381" i="15"/>
  <c r="X377" i="15"/>
  <c r="X373" i="15"/>
  <c r="X357" i="15"/>
  <c r="X353" i="15"/>
  <c r="X349" i="15"/>
  <c r="X345" i="15"/>
  <c r="X341" i="15"/>
  <c r="X337" i="15"/>
  <c r="X333" i="15"/>
  <c r="X329" i="15"/>
  <c r="X325" i="15"/>
  <c r="X309" i="15"/>
  <c r="X305" i="15"/>
  <c r="X301" i="15"/>
  <c r="X297" i="15"/>
  <c r="X281" i="15"/>
  <c r="X277" i="15"/>
  <c r="X273" i="15"/>
  <c r="X269" i="15"/>
  <c r="X265" i="15"/>
  <c r="X261" i="15"/>
  <c r="X257" i="15"/>
  <c r="X253" i="15"/>
  <c r="X249" i="15"/>
  <c r="X245" i="15"/>
  <c r="X241" i="15"/>
  <c r="X237" i="15"/>
  <c r="X233" i="15"/>
  <c r="X229" i="15"/>
  <c r="X213" i="15"/>
  <c r="X209" i="15"/>
  <c r="X201" i="15"/>
  <c r="X197" i="15"/>
  <c r="X193" i="15"/>
  <c r="X189" i="15"/>
  <c r="X161" i="15"/>
  <c r="X157" i="15"/>
  <c r="X153" i="15"/>
  <c r="X149" i="15"/>
  <c r="X145" i="15"/>
  <c r="X141" i="15"/>
  <c r="X137" i="15"/>
  <c r="X133" i="15"/>
  <c r="X129" i="15"/>
  <c r="X121" i="15"/>
  <c r="X117" i="15"/>
  <c r="X113" i="15"/>
  <c r="X109" i="15"/>
  <c r="X105" i="15"/>
  <c r="X101" i="15"/>
  <c r="X97" i="15"/>
  <c r="X93" i="15"/>
  <c r="X89" i="15"/>
  <c r="X85" i="15"/>
  <c r="X81" i="15"/>
  <c r="X77" i="15"/>
  <c r="X73" i="15"/>
  <c r="X65" i="15"/>
  <c r="X49" i="15"/>
  <c r="X45" i="15"/>
  <c r="X41" i="15"/>
  <c r="X37" i="15"/>
  <c r="X33" i="15"/>
  <c r="X29" i="15"/>
  <c r="X25" i="15"/>
  <c r="X18" i="15"/>
  <c r="X10" i="15"/>
  <c r="X9" i="15"/>
  <c r="X514" i="15"/>
  <c r="X510" i="15"/>
  <c r="X506" i="15"/>
  <c r="X502" i="15"/>
  <c r="X498" i="15"/>
  <c r="X482" i="15"/>
  <c r="X478" i="15"/>
  <c r="X474" i="15"/>
  <c r="X470" i="15"/>
  <c r="X466" i="15"/>
  <c r="X462" i="15"/>
  <c r="X458" i="15"/>
  <c r="X454" i="15"/>
  <c r="X450" i="15"/>
  <c r="X434" i="15"/>
  <c r="X430" i="15"/>
  <c r="X426" i="15"/>
  <c r="X422" i="15"/>
  <c r="X418" i="15"/>
  <c r="X414" i="15"/>
  <c r="X410" i="15"/>
  <c r="X406" i="15"/>
  <c r="X402" i="15"/>
  <c r="X398" i="15"/>
  <c r="X386" i="15"/>
  <c r="X382" i="15"/>
  <c r="X378" i="15"/>
  <c r="X374" i="15"/>
  <c r="X370" i="15"/>
  <c r="X366" i="15"/>
  <c r="X362" i="15"/>
  <c r="X358" i="15"/>
  <c r="X354" i="15"/>
  <c r="X338" i="15"/>
  <c r="X334" i="15"/>
  <c r="X330" i="15"/>
  <c r="X326" i="15"/>
  <c r="X322" i="15"/>
  <c r="X318" i="15"/>
  <c r="X314" i="15"/>
  <c r="X310" i="15"/>
  <c r="X306" i="15"/>
  <c r="X302" i="15"/>
  <c r="X298" i="15"/>
  <c r="X294" i="15"/>
  <c r="X290" i="15"/>
  <c r="X286" i="15"/>
  <c r="X282" i="15"/>
  <c r="X278" i="15"/>
  <c r="X274" i="15"/>
  <c r="X270" i="15"/>
  <c r="X266" i="15"/>
  <c r="X262" i="15"/>
  <c r="X258" i="15"/>
  <c r="X254" i="15"/>
  <c r="X250" i="15"/>
  <c r="X238" i="15"/>
  <c r="X234" i="15"/>
  <c r="X230" i="15"/>
  <c r="X222" i="15"/>
  <c r="X214" i="15"/>
  <c r="X210" i="15"/>
  <c r="X206" i="15"/>
  <c r="X202" i="15"/>
  <c r="X198" i="15"/>
  <c r="X190" i="15"/>
  <c r="X186" i="15"/>
  <c r="X182" i="15"/>
  <c r="X174" i="15"/>
  <c r="X511" i="15"/>
  <c r="X503" i="15"/>
  <c r="X495" i="15"/>
  <c r="X487" i="15"/>
  <c r="X479" i="15"/>
  <c r="X447" i="15"/>
  <c r="X439" i="15"/>
  <c r="X431" i="15"/>
  <c r="X423" i="15"/>
  <c r="X415" i="15"/>
  <c r="X407" i="15"/>
  <c r="X399" i="15"/>
  <c r="X391" i="15"/>
  <c r="X383" i="15"/>
  <c r="X351" i="15"/>
  <c r="X343" i="15"/>
  <c r="X335" i="15"/>
  <c r="X327" i="15"/>
  <c r="X319" i="15"/>
  <c r="X311" i="15"/>
  <c r="X303" i="15"/>
  <c r="X295" i="15"/>
  <c r="X287" i="15"/>
  <c r="X271" i="15"/>
  <c r="X263" i="15"/>
  <c r="X255" i="15"/>
  <c r="X247" i="15"/>
  <c r="X239" i="15"/>
  <c r="X231" i="15"/>
  <c r="X223" i="15"/>
  <c r="X215" i="15"/>
  <c r="X207" i="15"/>
  <c r="X191" i="15"/>
  <c r="X183" i="15"/>
  <c r="X175" i="15"/>
  <c r="X171" i="15"/>
  <c r="X168" i="15"/>
  <c r="X158" i="15"/>
  <c r="X152" i="15"/>
  <c r="X142" i="15"/>
  <c r="X139" i="15"/>
  <c r="X136" i="15"/>
  <c r="X126" i="15"/>
  <c r="X123" i="15"/>
  <c r="X120" i="15"/>
  <c r="X110" i="15"/>
  <c r="X107" i="15"/>
  <c r="X104" i="15"/>
  <c r="X94" i="15"/>
  <c r="X91" i="15"/>
  <c r="X88" i="15"/>
  <c r="X75" i="15"/>
  <c r="X72" i="15"/>
  <c r="X62" i="15"/>
  <c r="X56" i="15"/>
  <c r="X46" i="15"/>
  <c r="X43" i="15"/>
  <c r="X40" i="15"/>
  <c r="X30" i="15"/>
  <c r="X27" i="15"/>
  <c r="X24" i="15"/>
  <c r="X15" i="15"/>
  <c r="X12" i="15"/>
  <c r="X499" i="15"/>
  <c r="X491" i="15"/>
  <c r="X483" i="15"/>
  <c r="X459" i="15"/>
  <c r="X451" i="15"/>
  <c r="X427" i="15"/>
  <c r="X403" i="15"/>
  <c r="X395" i="15"/>
  <c r="X379" i="15"/>
  <c r="X323" i="15"/>
  <c r="X307" i="15"/>
  <c r="X283" i="15"/>
  <c r="X275" i="15"/>
  <c r="X251" i="15"/>
  <c r="X227" i="15"/>
  <c r="X187" i="15"/>
  <c r="X150" i="15"/>
  <c r="X147" i="15"/>
  <c r="X144" i="15"/>
  <c r="X131" i="15"/>
  <c r="X128" i="15"/>
  <c r="X115" i="15"/>
  <c r="X112" i="15"/>
  <c r="X102" i="15"/>
  <c r="X99" i="15"/>
  <c r="X86" i="15"/>
  <c r="X80" i="15"/>
  <c r="X64" i="15"/>
  <c r="X48" i="15"/>
  <c r="X38" i="15"/>
  <c r="A18" i="15"/>
  <c r="N14" i="68" s="1"/>
  <c r="D15" i="2" s="1"/>
  <c r="X8" i="15"/>
  <c r="X496" i="15"/>
  <c r="X488" i="15"/>
  <c r="X480" i="15"/>
  <c r="X472" i="15"/>
  <c r="X448" i="15"/>
  <c r="X440" i="15"/>
  <c r="X432" i="15"/>
  <c r="X424" i="15"/>
  <c r="X400" i="15"/>
  <c r="X392" i="15"/>
  <c r="X384" i="15"/>
  <c r="X376" i="15"/>
  <c r="X352" i="15"/>
  <c r="X344" i="15"/>
  <c r="X336" i="15"/>
  <c r="X328" i="15"/>
  <c r="X296" i="15"/>
  <c r="X288" i="15"/>
  <c r="X280" i="15"/>
  <c r="X272" i="15"/>
  <c r="X256" i="15"/>
  <c r="X248" i="15"/>
  <c r="X240" i="15"/>
  <c r="X232" i="15"/>
  <c r="X224" i="15"/>
  <c r="X216" i="15"/>
  <c r="X208" i="15"/>
  <c r="X192" i="15"/>
  <c r="X184" i="15"/>
  <c r="X176" i="15"/>
  <c r="X170" i="15"/>
  <c r="X167" i="15"/>
  <c r="X154" i="15"/>
  <c r="X151" i="15"/>
  <c r="X148" i="15"/>
  <c r="X138" i="15"/>
  <c r="X135" i="15"/>
  <c r="X132" i="15"/>
  <c r="X122" i="15"/>
  <c r="X119" i="15"/>
  <c r="X106" i="15"/>
  <c r="X103" i="15"/>
  <c r="X100" i="15"/>
  <c r="X87" i="15"/>
  <c r="X84" i="15"/>
  <c r="X74" i="15"/>
  <c r="X71" i="15"/>
  <c r="X68" i="15"/>
  <c r="X58" i="15"/>
  <c r="X52" i="15"/>
  <c r="X42" i="15"/>
  <c r="X39" i="15"/>
  <c r="X36" i="15"/>
  <c r="X26" i="15"/>
  <c r="X21" i="15"/>
  <c r="X16" i="15"/>
  <c r="I14" i="68"/>
  <c r="X515" i="15"/>
  <c r="X507" i="15"/>
  <c r="X475" i="15"/>
  <c r="X467" i="15"/>
  <c r="X443" i="15"/>
  <c r="X435" i="15"/>
  <c r="X419" i="15"/>
  <c r="X387" i="15"/>
  <c r="X355" i="15"/>
  <c r="X339" i="15"/>
  <c r="X331" i="15"/>
  <c r="X315" i="15"/>
  <c r="X299" i="15"/>
  <c r="X291" i="15"/>
  <c r="X219" i="15"/>
  <c r="X211" i="15"/>
  <c r="X203" i="15"/>
  <c r="X179" i="15"/>
  <c r="X166" i="15"/>
  <c r="X163" i="15"/>
  <c r="X134" i="15"/>
  <c r="X118" i="15"/>
  <c r="X83" i="15"/>
  <c r="X70" i="15"/>
  <c r="X67" i="15"/>
  <c r="X51" i="15"/>
  <c r="X32" i="15"/>
  <c r="X20" i="15"/>
  <c r="X11" i="15"/>
  <c r="X28" i="15"/>
  <c r="X31" i="15"/>
  <c r="X92" i="15"/>
  <c r="X95" i="15"/>
  <c r="X146" i="15"/>
  <c r="X180" i="15"/>
  <c r="X212" i="15"/>
  <c r="X244" i="15"/>
  <c r="X276" i="15"/>
  <c r="X308" i="15"/>
  <c r="X340" i="15"/>
  <c r="X372" i="15"/>
  <c r="X404" i="15"/>
  <c r="X436" i="15"/>
  <c r="X468" i="15"/>
  <c r="X500" i="15"/>
  <c r="A18" i="20"/>
  <c r="N20" i="68" s="1"/>
  <c r="X18" i="20"/>
  <c r="X89" i="22"/>
  <c r="X85" i="22"/>
  <c r="X81" i="22"/>
  <c r="X73" i="22"/>
  <c r="X69" i="22"/>
  <c r="X61" i="22"/>
  <c r="X57" i="22"/>
  <c r="X49" i="22"/>
  <c r="X33" i="22"/>
  <c r="X25" i="22"/>
  <c r="X18" i="22"/>
  <c r="X10" i="22"/>
  <c r="X9" i="22"/>
  <c r="X90" i="22"/>
  <c r="X86" i="22"/>
  <c r="X82" i="22"/>
  <c r="X78" i="22"/>
  <c r="X74" i="22"/>
  <c r="X62" i="22"/>
  <c r="X54" i="22"/>
  <c r="X50" i="22"/>
  <c r="X46" i="22"/>
  <c r="X42" i="22"/>
  <c r="X34" i="22"/>
  <c r="X30" i="22"/>
  <c r="X26" i="22"/>
  <c r="X20" i="22"/>
  <c r="X12" i="22"/>
  <c r="X88" i="22"/>
  <c r="X80" i="22"/>
  <c r="X72" i="22"/>
  <c r="X64" i="22"/>
  <c r="X56" i="22"/>
  <c r="X40" i="22"/>
  <c r="X24" i="22"/>
  <c r="X75" i="22"/>
  <c r="X67" i="22"/>
  <c r="X59" i="22"/>
  <c r="X51" i="22"/>
  <c r="X35" i="22"/>
  <c r="X27" i="22"/>
  <c r="X8" i="22"/>
  <c r="X22" i="22"/>
  <c r="A20" i="22"/>
  <c r="O25" i="68" s="1"/>
  <c r="X76" i="22"/>
  <c r="X63" i="22"/>
  <c r="X60" i="22"/>
  <c r="X47" i="22"/>
  <c r="X31" i="22"/>
  <c r="X28" i="22"/>
  <c r="X15" i="22"/>
  <c r="I25" i="68"/>
  <c r="X13" i="22"/>
  <c r="X87" i="22"/>
  <c r="X82" i="29"/>
  <c r="X78" i="29"/>
  <c r="X74" i="29"/>
  <c r="X70" i="29"/>
  <c r="X66" i="29"/>
  <c r="X62" i="29"/>
  <c r="X58" i="29"/>
  <c r="X54" i="29"/>
  <c r="X46" i="29"/>
  <c r="X42" i="29"/>
  <c r="X38" i="29"/>
  <c r="X34" i="29"/>
  <c r="X30" i="29"/>
  <c r="X26" i="29"/>
  <c r="X20" i="29"/>
  <c r="X19" i="29"/>
  <c r="X12" i="29"/>
  <c r="X11" i="29"/>
  <c r="X83" i="29"/>
  <c r="X79" i="29"/>
  <c r="X75" i="29"/>
  <c r="X71" i="29"/>
  <c r="X63" i="29"/>
  <c r="X59" i="29"/>
  <c r="X55" i="29"/>
  <c r="X51" i="29"/>
  <c r="X47" i="29"/>
  <c r="X43" i="29"/>
  <c r="X39" i="29"/>
  <c r="X35" i="29"/>
  <c r="X31" i="29"/>
  <c r="X27" i="29"/>
  <c r="X22" i="29"/>
  <c r="A20" i="29"/>
  <c r="O37" i="68" s="1"/>
  <c r="R37" i="68" s="1"/>
  <c r="X14" i="29"/>
  <c r="X13" i="29"/>
  <c r="X5" i="29"/>
  <c r="X76" i="29"/>
  <c r="X68" i="29"/>
  <c r="X60" i="29"/>
  <c r="X52" i="29"/>
  <c r="X44" i="29"/>
  <c r="X36" i="29"/>
  <c r="X28" i="29"/>
  <c r="X16" i="29"/>
  <c r="X15" i="29"/>
  <c r="X10" i="29"/>
  <c r="X8" i="29"/>
  <c r="X7" i="29"/>
  <c r="X77" i="29"/>
  <c r="X69" i="29"/>
  <c r="X61" i="29"/>
  <c r="X45" i="29"/>
  <c r="X37" i="29"/>
  <c r="X29" i="29"/>
  <c r="X18" i="29"/>
  <c r="X17" i="29"/>
  <c r="X9" i="29"/>
  <c r="X81" i="29"/>
  <c r="X72" i="29"/>
  <c r="X65" i="29"/>
  <c r="X56" i="29"/>
  <c r="X49" i="29"/>
  <c r="X40" i="29"/>
  <c r="X33" i="29"/>
  <c r="X24" i="29"/>
  <c r="I37" i="68"/>
  <c r="X80" i="29"/>
  <c r="X73" i="29"/>
  <c r="X64" i="29"/>
  <c r="X57" i="29"/>
  <c r="X48" i="29"/>
  <c r="X41" i="29"/>
  <c r="X32" i="29"/>
  <c r="X25" i="29"/>
  <c r="X20" i="51"/>
  <c r="X19" i="51"/>
  <c r="X12" i="51"/>
  <c r="X7" i="51"/>
  <c r="X22" i="51"/>
  <c r="X21" i="51"/>
  <c r="A20" i="51"/>
  <c r="O20" i="67" s="1"/>
  <c r="R20" i="67" s="1"/>
  <c r="X14" i="51"/>
  <c r="X13" i="51"/>
  <c r="X8" i="51"/>
  <c r="X5" i="51"/>
  <c r="X17" i="51"/>
  <c r="X9" i="51"/>
  <c r="X24" i="51"/>
  <c r="X23" i="51"/>
  <c r="X16" i="51"/>
  <c r="X6" i="51"/>
  <c r="X15" i="51"/>
  <c r="I20" i="67"/>
  <c r="X18" i="40"/>
  <c r="X17" i="40"/>
  <c r="X24" i="40"/>
  <c r="X19" i="40"/>
  <c r="X15" i="40"/>
  <c r="X12" i="40"/>
  <c r="X10" i="40"/>
  <c r="X9" i="40"/>
  <c r="X21" i="40"/>
  <c r="X16" i="40"/>
  <c r="X14" i="40"/>
  <c r="X20" i="40"/>
  <c r="A20" i="40"/>
  <c r="O9" i="67" s="1"/>
  <c r="R9" i="67" s="1"/>
  <c r="X6" i="40"/>
  <c r="X5" i="40"/>
  <c r="X22" i="40"/>
  <c r="A18" i="40"/>
  <c r="N9" i="67" s="1"/>
  <c r="X23" i="40"/>
  <c r="I9" i="67"/>
  <c r="X13" i="40"/>
  <c r="X22" i="13"/>
  <c r="X21" i="13"/>
  <c r="A20" i="13"/>
  <c r="O12" i="68" s="1"/>
  <c r="R12" i="68" s="1"/>
  <c r="X14" i="13"/>
  <c r="X13" i="13"/>
  <c r="X8" i="13"/>
  <c r="X5" i="13"/>
  <c r="X23" i="13"/>
  <c r="X18" i="13"/>
  <c r="X9" i="13"/>
  <c r="X17" i="13"/>
  <c r="X10" i="13"/>
  <c r="X20" i="13"/>
  <c r="X15" i="13"/>
  <c r="X11" i="13"/>
  <c r="X7" i="13"/>
  <c r="X6" i="13"/>
  <c r="I12" i="68"/>
  <c r="X24" i="13"/>
  <c r="X12" i="13"/>
  <c r="X44" i="15"/>
  <c r="X98" i="15"/>
  <c r="X332" i="15"/>
  <c r="X396" i="15"/>
  <c r="X492" i="15"/>
  <c r="I33" i="68"/>
  <c r="O67" i="67"/>
  <c r="R67" i="67" s="1"/>
  <c r="X22" i="71"/>
  <c r="X21" i="71"/>
  <c r="A20" i="71"/>
  <c r="X14" i="71"/>
  <c r="X13" i="71"/>
  <c r="X8" i="71"/>
  <c r="X5" i="71"/>
  <c r="X24" i="71"/>
  <c r="X19" i="71"/>
  <c r="X16" i="71"/>
  <c r="X11" i="71"/>
  <c r="X10" i="71"/>
  <c r="X18" i="71"/>
  <c r="X9" i="71"/>
  <c r="X12" i="71"/>
  <c r="X7" i="71"/>
  <c r="X20" i="71"/>
  <c r="X17" i="71"/>
  <c r="X6" i="71"/>
  <c r="X23" i="71"/>
  <c r="X15" i="71"/>
  <c r="I26" i="67"/>
  <c r="X27" i="23"/>
  <c r="X22" i="23"/>
  <c r="X21" i="23"/>
  <c r="A20" i="23"/>
  <c r="O30" i="68" s="1"/>
  <c r="R30" i="68" s="1"/>
  <c r="X13" i="23"/>
  <c r="X8" i="23"/>
  <c r="X5" i="23"/>
  <c r="X24" i="23"/>
  <c r="X23" i="23"/>
  <c r="X16" i="23"/>
  <c r="X15" i="23"/>
  <c r="X6" i="23"/>
  <c r="X18" i="23"/>
  <c r="X17" i="23"/>
  <c r="X12" i="23"/>
  <c r="X10" i="23"/>
  <c r="X9" i="23"/>
  <c r="X20" i="23"/>
  <c r="X19" i="23"/>
  <c r="X11" i="23"/>
  <c r="X26" i="23"/>
  <c r="I30" i="68"/>
  <c r="X45" i="57"/>
  <c r="X41" i="57"/>
  <c r="X33" i="57"/>
  <c r="X29" i="57"/>
  <c r="X25" i="57"/>
  <c r="X18" i="57"/>
  <c r="X17" i="57"/>
  <c r="X46" i="57"/>
  <c r="X42" i="57"/>
  <c r="X38" i="57"/>
  <c r="X34" i="57"/>
  <c r="X30" i="57"/>
  <c r="X26" i="57"/>
  <c r="X20" i="57"/>
  <c r="X19" i="57"/>
  <c r="X12" i="57"/>
  <c r="X11" i="57"/>
  <c r="X7" i="57"/>
  <c r="X47" i="57"/>
  <c r="X31" i="57"/>
  <c r="X22" i="57"/>
  <c r="X21" i="57"/>
  <c r="A20" i="57"/>
  <c r="O33" i="67" s="1"/>
  <c r="X15" i="57"/>
  <c r="X13" i="57"/>
  <c r="X9" i="57"/>
  <c r="X8" i="57"/>
  <c r="X48" i="57"/>
  <c r="X40" i="57"/>
  <c r="X32" i="57"/>
  <c r="X24" i="57"/>
  <c r="X44" i="57"/>
  <c r="X35" i="57"/>
  <c r="X28" i="57"/>
  <c r="X16" i="57"/>
  <c r="X43" i="57"/>
  <c r="X27" i="57"/>
  <c r="X6" i="57"/>
  <c r="X5" i="57"/>
  <c r="X14" i="57"/>
  <c r="I33" i="67"/>
  <c r="A8" i="35"/>
  <c r="X20" i="16"/>
  <c r="X19" i="16"/>
  <c r="X12" i="16"/>
  <c r="X11" i="16"/>
  <c r="X7" i="16"/>
  <c r="X22" i="16"/>
  <c r="X21" i="16"/>
  <c r="A20" i="16"/>
  <c r="O15" i="68" s="1"/>
  <c r="R15" i="68" s="1"/>
  <c r="X14" i="16"/>
  <c r="X13" i="16"/>
  <c r="X8" i="16"/>
  <c r="X5" i="16"/>
  <c r="X18" i="16"/>
  <c r="X17" i="16"/>
  <c r="X9" i="16"/>
  <c r="X24" i="16"/>
  <c r="X23" i="16"/>
  <c r="I15" i="68"/>
  <c r="X20" i="73"/>
  <c r="X19" i="73"/>
  <c r="X12" i="73"/>
  <c r="X11" i="73"/>
  <c r="X7" i="73"/>
  <c r="X23" i="73"/>
  <c r="X18" i="73"/>
  <c r="X13" i="73"/>
  <c r="X9" i="73"/>
  <c r="X8" i="73"/>
  <c r="X22" i="73"/>
  <c r="A20" i="73"/>
  <c r="O27" i="67" s="1"/>
  <c r="R27" i="67" s="1"/>
  <c r="X15" i="73"/>
  <c r="X10" i="73"/>
  <c r="X6" i="73"/>
  <c r="X14" i="73"/>
  <c r="X16" i="73"/>
  <c r="X5" i="73"/>
  <c r="X17" i="73"/>
  <c r="X21" i="73"/>
  <c r="X24" i="73"/>
  <c r="I27" i="67"/>
  <c r="X22" i="33"/>
  <c r="X21" i="33"/>
  <c r="A20" i="33"/>
  <c r="O41" i="68" s="1"/>
  <c r="R41" i="68" s="1"/>
  <c r="X14" i="33"/>
  <c r="X13" i="33"/>
  <c r="X8" i="33"/>
  <c r="X5" i="33"/>
  <c r="X24" i="33"/>
  <c r="X23" i="33"/>
  <c r="X16" i="33"/>
  <c r="X15" i="33"/>
  <c r="X6" i="33"/>
  <c r="X20" i="33"/>
  <c r="X19" i="33"/>
  <c r="X11" i="33"/>
  <c r="X7" i="33"/>
  <c r="X17" i="33"/>
  <c r="X10" i="33"/>
  <c r="X12" i="33"/>
  <c r="X9" i="33"/>
  <c r="X18" i="33"/>
  <c r="I41" i="68"/>
  <c r="X128" i="66"/>
  <c r="X124" i="66"/>
  <c r="X120" i="66"/>
  <c r="X116" i="66"/>
  <c r="X112" i="66"/>
  <c r="X108" i="66"/>
  <c r="X104" i="66"/>
  <c r="X100" i="66"/>
  <c r="X96" i="66"/>
  <c r="X92" i="66"/>
  <c r="X88" i="66"/>
  <c r="X84" i="66"/>
  <c r="X80" i="66"/>
  <c r="X76" i="66"/>
  <c r="X72" i="66"/>
  <c r="X68" i="66"/>
  <c r="X64" i="66"/>
  <c r="X60" i="66"/>
  <c r="X56" i="66"/>
  <c r="X52" i="66"/>
  <c r="X48" i="66"/>
  <c r="X44" i="66"/>
  <c r="X40" i="66"/>
  <c r="X36" i="66"/>
  <c r="X32" i="66"/>
  <c r="X28" i="66"/>
  <c r="X24" i="66"/>
  <c r="X23" i="66"/>
  <c r="X16" i="66"/>
  <c r="X15" i="66"/>
  <c r="X8" i="66"/>
  <c r="X7" i="66"/>
  <c r="X129" i="66"/>
  <c r="X125" i="66"/>
  <c r="X121" i="66"/>
  <c r="X117" i="66"/>
  <c r="X113" i="66"/>
  <c r="X109" i="66"/>
  <c r="X105" i="66"/>
  <c r="X101" i="66"/>
  <c r="X97" i="66"/>
  <c r="X93" i="66"/>
  <c r="X89" i="66"/>
  <c r="X85" i="66"/>
  <c r="X81" i="66"/>
  <c r="X77" i="66"/>
  <c r="X73" i="66"/>
  <c r="X69" i="66"/>
  <c r="X65" i="66"/>
  <c r="X61" i="66"/>
  <c r="X57" i="66"/>
  <c r="X53" i="66"/>
  <c r="X49" i="66"/>
  <c r="X45" i="66"/>
  <c r="X41" i="66"/>
  <c r="X37" i="66"/>
  <c r="X33" i="66"/>
  <c r="X29" i="66"/>
  <c r="X25" i="66"/>
  <c r="X18" i="66"/>
  <c r="X17" i="66"/>
  <c r="X10" i="66"/>
  <c r="X9" i="66"/>
  <c r="X5" i="66"/>
  <c r="X130" i="66"/>
  <c r="X122" i="66"/>
  <c r="X114" i="66"/>
  <c r="X106" i="66"/>
  <c r="X98" i="66"/>
  <c r="X90" i="66"/>
  <c r="X82" i="66"/>
  <c r="X74" i="66"/>
  <c r="X66" i="66"/>
  <c r="X58" i="66"/>
  <c r="X50" i="66"/>
  <c r="X42" i="66"/>
  <c r="X34" i="66"/>
  <c r="X26" i="66"/>
  <c r="X6" i="66"/>
  <c r="X131" i="66"/>
  <c r="X123" i="66"/>
  <c r="X115" i="66"/>
  <c r="X107" i="66"/>
  <c r="X99" i="66"/>
  <c r="X91" i="66"/>
  <c r="X83" i="66"/>
  <c r="X75" i="66"/>
  <c r="X67" i="66"/>
  <c r="X59" i="66"/>
  <c r="X51" i="66"/>
  <c r="X43" i="66"/>
  <c r="X35" i="66"/>
  <c r="X27" i="66"/>
  <c r="X126" i="66"/>
  <c r="X118" i="66"/>
  <c r="X110" i="66"/>
  <c r="X102" i="66"/>
  <c r="X94" i="66"/>
  <c r="X86" i="66"/>
  <c r="X78" i="66"/>
  <c r="X70" i="66"/>
  <c r="X62" i="66"/>
  <c r="X54" i="66"/>
  <c r="X46" i="66"/>
  <c r="X38" i="66"/>
  <c r="X30" i="66"/>
  <c r="X20" i="66"/>
  <c r="X19" i="66"/>
  <c r="A18" i="66"/>
  <c r="N6" i="67" s="1"/>
  <c r="X14" i="66"/>
  <c r="X12" i="66"/>
  <c r="X11" i="66"/>
  <c r="X103" i="66"/>
  <c r="X71" i="66"/>
  <c r="X39" i="66"/>
  <c r="X111" i="66"/>
  <c r="X79" i="66"/>
  <c r="X47" i="66"/>
  <c r="A20" i="66"/>
  <c r="O6" i="67" s="1"/>
  <c r="R6" i="67" s="1"/>
  <c r="X95" i="66"/>
  <c r="X87" i="66"/>
  <c r="X31" i="66"/>
  <c r="X22" i="66"/>
  <c r="X13" i="66"/>
  <c r="X21" i="66"/>
  <c r="X127" i="66"/>
  <c r="X119" i="66"/>
  <c r="X63" i="66"/>
  <c r="X55" i="66"/>
  <c r="I6" i="67"/>
  <c r="X64" i="75"/>
  <c r="X60" i="75"/>
  <c r="X56" i="75"/>
  <c r="X52" i="75"/>
  <c r="X48" i="75"/>
  <c r="X44" i="75"/>
  <c r="X40" i="75"/>
  <c r="X36" i="75"/>
  <c r="X32" i="75"/>
  <c r="X28" i="75"/>
  <c r="X24" i="75"/>
  <c r="X23" i="75"/>
  <c r="X65" i="75"/>
  <c r="X61" i="75"/>
  <c r="X57" i="75"/>
  <c r="X53" i="75"/>
  <c r="X49" i="75"/>
  <c r="X45" i="75"/>
  <c r="X41" i="75"/>
  <c r="X37" i="75"/>
  <c r="X33" i="75"/>
  <c r="X29" i="75"/>
  <c r="X25" i="75"/>
  <c r="X66" i="75"/>
  <c r="X58" i="75"/>
  <c r="X50" i="75"/>
  <c r="X42" i="75"/>
  <c r="X34" i="75"/>
  <c r="X26" i="75"/>
  <c r="X67" i="75"/>
  <c r="X59" i="75"/>
  <c r="X51" i="75"/>
  <c r="X43" i="75"/>
  <c r="X35" i="75"/>
  <c r="X63" i="75"/>
  <c r="X54" i="75"/>
  <c r="X47" i="75"/>
  <c r="X38" i="75"/>
  <c r="X31" i="75"/>
  <c r="X22" i="75"/>
  <c r="A20" i="75"/>
  <c r="O16" i="67" s="1"/>
  <c r="R16" i="67" s="1"/>
  <c r="X17" i="75"/>
  <c r="X12" i="75"/>
  <c r="X11" i="75"/>
  <c r="X7" i="75"/>
  <c r="X19" i="75"/>
  <c r="X14" i="75"/>
  <c r="X13" i="75"/>
  <c r="X8" i="75"/>
  <c r="X5" i="75"/>
  <c r="X62" i="75"/>
  <c r="X55" i="75"/>
  <c r="X46" i="75"/>
  <c r="X39" i="75"/>
  <c r="X30" i="75"/>
  <c r="X21" i="75"/>
  <c r="X18" i="75"/>
  <c r="X16" i="75"/>
  <c r="X15" i="75"/>
  <c r="X6" i="75"/>
  <c r="X9" i="75"/>
  <c r="X10" i="75"/>
  <c r="X27" i="75"/>
  <c r="X20" i="75"/>
  <c r="X20" i="61"/>
  <c r="X19" i="61"/>
  <c r="X12" i="61"/>
  <c r="X11" i="61"/>
  <c r="X7" i="61"/>
  <c r="X22" i="61"/>
  <c r="X21" i="61"/>
  <c r="A20" i="61"/>
  <c r="O38" i="67" s="1"/>
  <c r="X14" i="61"/>
  <c r="X13" i="61"/>
  <c r="X8" i="61"/>
  <c r="X5" i="61"/>
  <c r="X17" i="61"/>
  <c r="X24" i="61"/>
  <c r="X18" i="61"/>
  <c r="X23" i="61"/>
  <c r="X16" i="61"/>
  <c r="X10" i="61"/>
  <c r="X9" i="61"/>
  <c r="X15" i="61"/>
  <c r="X6" i="61"/>
  <c r="X20" i="25"/>
  <c r="X12" i="25"/>
  <c r="X7" i="25"/>
  <c r="X22" i="25"/>
  <c r="X21" i="25"/>
  <c r="A20" i="25"/>
  <c r="O32" i="68" s="1"/>
  <c r="R32" i="68" s="1"/>
  <c r="X14" i="25"/>
  <c r="X13" i="25"/>
  <c r="X8" i="25"/>
  <c r="X5" i="25"/>
  <c r="X16" i="25"/>
  <c r="X15" i="25"/>
  <c r="X10" i="25"/>
  <c r="X6" i="25"/>
  <c r="X17" i="25"/>
  <c r="X24" i="25"/>
  <c r="X9" i="25"/>
  <c r="X18" i="25"/>
  <c r="X18" i="18"/>
  <c r="X17" i="18"/>
  <c r="X10" i="18"/>
  <c r="X22" i="18"/>
  <c r="A20" i="18"/>
  <c r="X13" i="18"/>
  <c r="X8" i="18"/>
  <c r="X7" i="18"/>
  <c r="X24" i="18"/>
  <c r="X19" i="18"/>
  <c r="X15" i="18"/>
  <c r="X12" i="18"/>
  <c r="X23" i="18"/>
  <c r="X20" i="18"/>
  <c r="X16" i="18"/>
  <c r="X6" i="18"/>
  <c r="X5" i="18"/>
  <c r="X21" i="18"/>
  <c r="X9" i="18"/>
  <c r="X22" i="44"/>
  <c r="X21" i="44"/>
  <c r="A20" i="44"/>
  <c r="O12" i="67" s="1"/>
  <c r="R12" i="67" s="1"/>
  <c r="X14" i="44"/>
  <c r="X13" i="44"/>
  <c r="X8" i="44"/>
  <c r="X5" i="44"/>
  <c r="X24" i="44"/>
  <c r="X23" i="44"/>
  <c r="X16" i="44"/>
  <c r="X15" i="44"/>
  <c r="X7" i="44"/>
  <c r="X6" i="44"/>
  <c r="X18" i="44"/>
  <c r="X17" i="44"/>
  <c r="X12" i="44"/>
  <c r="X10" i="44"/>
  <c r="X9" i="44"/>
  <c r="X20" i="44"/>
  <c r="X19" i="44"/>
  <c r="A18" i="44"/>
  <c r="N12" i="67" s="1"/>
  <c r="X11" i="44"/>
  <c r="X18" i="36"/>
  <c r="X17" i="36"/>
  <c r="X10" i="36"/>
  <c r="X9" i="36"/>
  <c r="X20" i="36"/>
  <c r="X19" i="36"/>
  <c r="X12" i="36"/>
  <c r="X11" i="36"/>
  <c r="X7" i="36"/>
  <c r="X22" i="36"/>
  <c r="X21" i="36"/>
  <c r="A20" i="36"/>
  <c r="X15" i="36"/>
  <c r="X6" i="36"/>
  <c r="X5" i="36"/>
  <c r="X24" i="36"/>
  <c r="X23" i="36"/>
  <c r="X13" i="36"/>
  <c r="X8" i="36"/>
  <c r="X16" i="36"/>
  <c r="X14" i="36"/>
  <c r="I48" i="68"/>
  <c r="O48" i="68" s="1"/>
  <c r="R48" i="68" s="1"/>
  <c r="V48" i="68" s="1"/>
  <c r="X39" i="65"/>
  <c r="X71" i="65"/>
  <c r="X87" i="65"/>
  <c r="X119" i="65"/>
  <c r="X135" i="65"/>
  <c r="X151" i="65"/>
  <c r="X167" i="65"/>
  <c r="X183" i="65"/>
  <c r="X199" i="65"/>
  <c r="X231" i="65"/>
  <c r="X10" i="3"/>
  <c r="A18" i="6"/>
  <c r="N10" i="68" s="1"/>
  <c r="A18" i="13"/>
  <c r="N12" i="68" s="1"/>
  <c r="X7" i="15"/>
  <c r="X13" i="15"/>
  <c r="X66" i="15"/>
  <c r="X76" i="15"/>
  <c r="X79" i="15"/>
  <c r="X130" i="15"/>
  <c r="X140" i="15"/>
  <c r="X143" i="15"/>
  <c r="X220" i="15"/>
  <c r="X252" i="15"/>
  <c r="X284" i="15"/>
  <c r="X348" i="15"/>
  <c r="X380" i="15"/>
  <c r="X412" i="15"/>
  <c r="X444" i="15"/>
  <c r="X476" i="15"/>
  <c r="X10" i="16"/>
  <c r="X15" i="16"/>
  <c r="X12" i="20"/>
  <c r="X23" i="21"/>
  <c r="X16" i="22"/>
  <c r="X71" i="22"/>
  <c r="X84" i="22"/>
  <c r="X15" i="70"/>
  <c r="X21" i="70"/>
  <c r="X7" i="23"/>
  <c r="X75" i="32"/>
  <c r="I52" i="68"/>
  <c r="N55" i="68"/>
  <c r="Q55" i="68" s="1"/>
  <c r="I68" i="68"/>
  <c r="N51" i="67"/>
  <c r="Q51" i="67" s="1"/>
  <c r="I56" i="67"/>
  <c r="I60" i="67"/>
  <c r="N66" i="67"/>
  <c r="O33" i="1"/>
  <c r="O116" i="1"/>
  <c r="A18" i="74"/>
  <c r="N18" i="68" s="1"/>
  <c r="O66" i="67"/>
  <c r="A18" i="12"/>
  <c r="N11" i="68" s="1"/>
  <c r="A18" i="14"/>
  <c r="N13" i="68" s="1"/>
  <c r="A18" i="16"/>
  <c r="N15" i="68" s="1"/>
  <c r="A18" i="21"/>
  <c r="N21" i="68" s="1"/>
  <c r="A18" i="23"/>
  <c r="N30" i="68" s="1"/>
  <c r="A18" i="25"/>
  <c r="N32" i="68" s="1"/>
  <c r="A18" i="30"/>
  <c r="N38" i="68" s="1"/>
  <c r="A18" i="33"/>
  <c r="N41" i="68" s="1"/>
  <c r="A18" i="22"/>
  <c r="N25" i="68" s="1"/>
  <c r="A18" i="70"/>
  <c r="N27" i="68" s="1"/>
  <c r="Q27" i="68" s="1"/>
  <c r="A18" i="26"/>
  <c r="N33" i="68" s="1"/>
  <c r="A18" i="29"/>
  <c r="N37" i="68" s="1"/>
  <c r="A18" i="36"/>
  <c r="N48" i="68" s="1"/>
  <c r="D43" i="2" s="1"/>
  <c r="AA12" i="42"/>
  <c r="AC12" i="42" s="1"/>
  <c r="AP12" i="42" s="1"/>
  <c r="Z12" i="42"/>
  <c r="AB12" i="42" s="1"/>
  <c r="AO12" i="42" s="1"/>
  <c r="A18" i="75"/>
  <c r="N16" i="67" s="1"/>
  <c r="A18" i="47"/>
  <c r="N15" i="67" s="1"/>
  <c r="A18" i="53"/>
  <c r="N25" i="67" s="1"/>
  <c r="X22" i="42"/>
  <c r="X21" i="42"/>
  <c r="A20" i="42"/>
  <c r="X14" i="42"/>
  <c r="X13" i="42"/>
  <c r="X8" i="42"/>
  <c r="X5" i="42"/>
  <c r="X9" i="42"/>
  <c r="X18" i="42"/>
  <c r="X23" i="42"/>
  <c r="A18" i="45"/>
  <c r="N13" i="67" s="1"/>
  <c r="X16" i="42"/>
  <c r="X19" i="42"/>
  <c r="A18" i="71"/>
  <c r="A18" i="55"/>
  <c r="N30" i="67" s="1"/>
  <c r="A18" i="52"/>
  <c r="N21" i="67" s="1"/>
  <c r="A18" i="73"/>
  <c r="N27" i="67" s="1"/>
  <c r="Q27" i="67" s="1"/>
  <c r="U27" i="67" s="1"/>
  <c r="A18" i="51"/>
  <c r="N20" i="67" s="1"/>
  <c r="A18" i="57"/>
  <c r="N33" i="67" s="1"/>
  <c r="X15" i="50"/>
  <c r="X16" i="50"/>
  <c r="X23" i="50"/>
  <c r="X24" i="50"/>
  <c r="A20" i="50"/>
  <c r="O19" i="67" s="1"/>
  <c r="R19" i="67" s="1"/>
  <c r="X21" i="50"/>
  <c r="A18" i="60"/>
  <c r="N36" i="67" s="1"/>
  <c r="A18" i="63"/>
  <c r="A18" i="64"/>
  <c r="N39" i="67" s="1"/>
  <c r="A18" i="61"/>
  <c r="N38" i="67" s="1"/>
  <c r="X24" i="62"/>
  <c r="X23" i="62"/>
  <c r="X21" i="62"/>
  <c r="X19" i="62"/>
  <c r="X12" i="62"/>
  <c r="X11" i="62"/>
  <c r="X7" i="62"/>
  <c r="X10" i="62"/>
  <c r="X15" i="62"/>
  <c r="X20" i="62"/>
  <c r="X22" i="62"/>
  <c r="X8" i="62"/>
  <c r="X9" i="62"/>
  <c r="X13" i="62"/>
  <c r="X18" i="62"/>
  <c r="X9" i="27"/>
  <c r="AA9" i="27" s="1"/>
  <c r="AC9" i="27" s="1"/>
  <c r="X5" i="27"/>
  <c r="X6" i="27"/>
  <c r="X12" i="27"/>
  <c r="X14" i="27"/>
  <c r="A18" i="27"/>
  <c r="N34" i="68" s="1"/>
  <c r="Q34" i="68" s="1"/>
  <c r="U34" i="68" s="1"/>
  <c r="F30" i="2" s="1"/>
  <c r="X20" i="27"/>
  <c r="X24" i="27"/>
  <c r="X10" i="27"/>
  <c r="X13" i="27"/>
  <c r="X16" i="27"/>
  <c r="X18" i="27"/>
  <c r="X21" i="27"/>
  <c r="X23" i="27"/>
  <c r="X8" i="27"/>
  <c r="X11" i="27"/>
  <c r="X15" i="27"/>
  <c r="Z10" i="20" l="1"/>
  <c r="AB10" i="20" s="1"/>
  <c r="AO10" i="20" s="1"/>
  <c r="A16" i="37"/>
  <c r="AA8" i="74"/>
  <c r="AC8" i="74" s="1"/>
  <c r="AP8" i="74" s="1"/>
  <c r="N50" i="67"/>
  <c r="Q50" i="67" s="1"/>
  <c r="I60" i="68"/>
  <c r="O60" i="68" s="1"/>
  <c r="R60" i="68" s="1"/>
  <c r="AP8" i="43"/>
  <c r="N41" i="67"/>
  <c r="R35" i="67"/>
  <c r="O41" i="67"/>
  <c r="R41" i="67" s="1"/>
  <c r="V41" i="67" s="1"/>
  <c r="O33" i="2" s="1"/>
  <c r="AA9" i="3"/>
  <c r="AC9" i="3" s="1"/>
  <c r="AA16" i="62"/>
  <c r="AC16" i="62" s="1"/>
  <c r="AP16" i="62" s="1"/>
  <c r="I7" i="67"/>
  <c r="N7" i="67"/>
  <c r="O7" i="67"/>
  <c r="R7" i="67" s="1"/>
  <c r="V32" i="68"/>
  <c r="G28" i="2" s="1"/>
  <c r="AP19" i="13"/>
  <c r="AN60" i="65"/>
  <c r="AN11" i="3"/>
  <c r="AN16" i="45"/>
  <c r="AN82" i="32"/>
  <c r="AN16" i="24"/>
  <c r="AN94" i="65"/>
  <c r="T36" i="67"/>
  <c r="M31" i="2" s="1"/>
  <c r="V16" i="67"/>
  <c r="O16" i="2" s="1"/>
  <c r="AN230" i="65"/>
  <c r="AN9" i="53"/>
  <c r="AN18" i="28"/>
  <c r="AN20" i="5"/>
  <c r="T17" i="68"/>
  <c r="E18" i="2" s="1"/>
  <c r="AP17" i="62"/>
  <c r="AP10" i="42"/>
  <c r="T15" i="68"/>
  <c r="E16" i="2" s="1"/>
  <c r="T11" i="67"/>
  <c r="AN99" i="65"/>
  <c r="AN231" i="65"/>
  <c r="AN122" i="65"/>
  <c r="AN44" i="66"/>
  <c r="AN56" i="20"/>
  <c r="AN31" i="65"/>
  <c r="AN62" i="32"/>
  <c r="AN23" i="29"/>
  <c r="AN27" i="29"/>
  <c r="AN31" i="57"/>
  <c r="AN41" i="46"/>
  <c r="AN35" i="32"/>
  <c r="AN9" i="54"/>
  <c r="V21" i="67"/>
  <c r="O20" i="2" s="1"/>
  <c r="O51" i="68"/>
  <c r="R51" i="68" s="1"/>
  <c r="I67" i="68"/>
  <c r="N61" i="68"/>
  <c r="C38" i="2"/>
  <c r="H35" i="68"/>
  <c r="C31" i="2" s="1"/>
  <c r="O24" i="68"/>
  <c r="N35" i="68"/>
  <c r="D31" i="2" s="1"/>
  <c r="AA16" i="26"/>
  <c r="AC16" i="26" s="1"/>
  <c r="AP16" i="26" s="1"/>
  <c r="Z16" i="26"/>
  <c r="AB16" i="26" s="1"/>
  <c r="AO16" i="26" s="1"/>
  <c r="D19" i="2"/>
  <c r="Q18" i="68"/>
  <c r="U18" i="68" s="1"/>
  <c r="F19" i="2" s="1"/>
  <c r="O18" i="67"/>
  <c r="R18" i="67" s="1"/>
  <c r="V18" i="67" s="1"/>
  <c r="O17" i="2" s="1"/>
  <c r="O17" i="68"/>
  <c r="R17" i="68" s="1"/>
  <c r="I24" i="67"/>
  <c r="I24" i="68"/>
  <c r="K22" i="68"/>
  <c r="K23" i="68" s="1"/>
  <c r="K7" i="68"/>
  <c r="N7" i="68"/>
  <c r="O7" i="68"/>
  <c r="R7" i="68" s="1"/>
  <c r="C9" i="2"/>
  <c r="C23" i="2" s="1"/>
  <c r="H7" i="68"/>
  <c r="I7" i="68"/>
  <c r="K24" i="68"/>
  <c r="N24" i="68"/>
  <c r="D25" i="2" s="1"/>
  <c r="AN5" i="62"/>
  <c r="AA18" i="50"/>
  <c r="AC18" i="50" s="1"/>
  <c r="AP18" i="50" s="1"/>
  <c r="Z19" i="13"/>
  <c r="AB19" i="13" s="1"/>
  <c r="AO19" i="13" s="1"/>
  <c r="N71" i="68"/>
  <c r="Q71" i="68" s="1"/>
  <c r="AA195" i="65"/>
  <c r="AC195" i="65" s="1"/>
  <c r="AP195" i="65" s="1"/>
  <c r="AA44" i="58"/>
  <c r="AC44" i="58" s="1"/>
  <c r="AP44" i="58" s="1"/>
  <c r="Z44" i="58"/>
  <c r="AB44" i="58" s="1"/>
  <c r="AO44" i="58" s="1"/>
  <c r="Z35" i="58"/>
  <c r="AB35" i="58" s="1"/>
  <c r="AO35" i="58" s="1"/>
  <c r="AA35" i="58"/>
  <c r="AC35" i="58" s="1"/>
  <c r="AP35" i="58" s="1"/>
  <c r="Z26" i="58"/>
  <c r="AB26" i="58" s="1"/>
  <c r="AO26" i="58" s="1"/>
  <c r="AA26" i="58"/>
  <c r="AC26" i="58" s="1"/>
  <c r="AP26" i="58" s="1"/>
  <c r="AA32" i="58"/>
  <c r="AC32" i="58" s="1"/>
  <c r="AP32" i="58" s="1"/>
  <c r="Z32" i="58"/>
  <c r="AB32" i="58" s="1"/>
  <c r="AO32" i="58" s="1"/>
  <c r="Z39" i="58"/>
  <c r="AB39" i="58" s="1"/>
  <c r="AO39" i="58" s="1"/>
  <c r="AA39" i="58"/>
  <c r="AC39" i="58" s="1"/>
  <c r="AP39" i="58" s="1"/>
  <c r="Z42" i="58"/>
  <c r="AB42" i="58" s="1"/>
  <c r="AO42" i="58" s="1"/>
  <c r="AA42" i="58"/>
  <c r="AC42" i="58" s="1"/>
  <c r="AP42" i="58" s="1"/>
  <c r="AA45" i="58"/>
  <c r="AC45" i="58" s="1"/>
  <c r="AP45" i="58" s="1"/>
  <c r="Z45" i="58"/>
  <c r="AB45" i="58" s="1"/>
  <c r="AO45" i="58" s="1"/>
  <c r="AA36" i="58"/>
  <c r="AC36" i="58" s="1"/>
  <c r="AP36" i="58" s="1"/>
  <c r="Z36" i="58"/>
  <c r="AB36" i="58" s="1"/>
  <c r="AO36" i="58" s="1"/>
  <c r="Z27" i="58"/>
  <c r="AB27" i="58" s="1"/>
  <c r="AO27" i="58" s="1"/>
  <c r="AA27" i="58"/>
  <c r="AC27" i="58" s="1"/>
  <c r="AP27" i="58" s="1"/>
  <c r="Z30" i="58"/>
  <c r="AB30" i="58" s="1"/>
  <c r="AO30" i="58" s="1"/>
  <c r="AA30" i="58"/>
  <c r="AC30" i="58" s="1"/>
  <c r="AP30" i="58" s="1"/>
  <c r="AA33" i="58"/>
  <c r="AC33" i="58" s="1"/>
  <c r="AP33" i="58" s="1"/>
  <c r="Z33" i="58"/>
  <c r="AB33" i="58" s="1"/>
  <c r="AO33" i="58" s="1"/>
  <c r="Z41" i="58"/>
  <c r="AB41" i="58" s="1"/>
  <c r="AO41" i="58" s="1"/>
  <c r="AA41" i="58"/>
  <c r="AC41" i="58" s="1"/>
  <c r="AP41" i="58" s="1"/>
  <c r="Z43" i="58"/>
  <c r="AB43" i="58" s="1"/>
  <c r="AO43" i="58" s="1"/>
  <c r="AA43" i="58"/>
  <c r="AC43" i="58" s="1"/>
  <c r="AP43" i="58" s="1"/>
  <c r="AA46" i="58"/>
  <c r="AC46" i="58" s="1"/>
  <c r="AP46" i="58" s="1"/>
  <c r="Z46" i="58"/>
  <c r="AB46" i="58" s="1"/>
  <c r="AO46" i="58" s="1"/>
  <c r="Z37" i="58"/>
  <c r="AB37" i="58" s="1"/>
  <c r="AO37" i="58" s="1"/>
  <c r="AA37" i="58"/>
  <c r="AC37" i="58" s="1"/>
  <c r="AP37" i="58" s="1"/>
  <c r="Z40" i="58"/>
  <c r="AB40" i="58" s="1"/>
  <c r="AO40" i="58" s="1"/>
  <c r="AA40" i="58"/>
  <c r="AC40" i="58" s="1"/>
  <c r="AP40" i="58" s="1"/>
  <c r="Z31" i="58"/>
  <c r="AB31" i="58" s="1"/>
  <c r="AO31" i="58" s="1"/>
  <c r="AA31" i="58"/>
  <c r="AC31" i="58" s="1"/>
  <c r="AP31" i="58" s="1"/>
  <c r="Z34" i="58"/>
  <c r="AB34" i="58" s="1"/>
  <c r="AO34" i="58" s="1"/>
  <c r="AA34" i="58"/>
  <c r="AC34" i="58" s="1"/>
  <c r="AP34" i="58" s="1"/>
  <c r="Z25" i="58"/>
  <c r="AB25" i="58" s="1"/>
  <c r="AO25" i="58" s="1"/>
  <c r="AA25" i="58"/>
  <c r="AC25" i="58" s="1"/>
  <c r="AP25" i="58" s="1"/>
  <c r="Z28" i="58"/>
  <c r="AB28" i="58" s="1"/>
  <c r="AO28" i="58" s="1"/>
  <c r="AA28" i="58"/>
  <c r="AC28" i="58" s="1"/>
  <c r="AP28" i="58" s="1"/>
  <c r="Z38" i="58"/>
  <c r="AB38" i="58" s="1"/>
  <c r="AO38" i="58" s="1"/>
  <c r="AA38" i="58"/>
  <c r="AC38" i="58" s="1"/>
  <c r="AP38" i="58" s="1"/>
  <c r="Z29" i="58"/>
  <c r="AB29" i="58" s="1"/>
  <c r="AO29" i="58" s="1"/>
  <c r="AA29" i="58"/>
  <c r="AC29" i="58" s="1"/>
  <c r="AP29" i="58" s="1"/>
  <c r="AN10" i="58"/>
  <c r="AN15" i="58"/>
  <c r="A16" i="56"/>
  <c r="F31" i="67" s="1"/>
  <c r="A16" i="55"/>
  <c r="F30" i="67" s="1"/>
  <c r="T39" i="68"/>
  <c r="E35" i="2" s="1"/>
  <c r="AN37" i="15"/>
  <c r="AP11" i="42"/>
  <c r="AN24" i="57"/>
  <c r="AN15" i="66"/>
  <c r="AN20" i="51"/>
  <c r="AN12" i="45"/>
  <c r="AN121" i="15"/>
  <c r="AN9" i="15"/>
  <c r="AP19" i="27"/>
  <c r="AP19" i="50"/>
  <c r="AN36" i="20"/>
  <c r="AN16" i="40"/>
  <c r="AN33" i="15"/>
  <c r="AN68" i="65"/>
  <c r="AN51" i="20"/>
  <c r="V33" i="68"/>
  <c r="G29" i="2" s="1"/>
  <c r="AN24" i="30"/>
  <c r="AN10" i="27"/>
  <c r="T29" i="67"/>
  <c r="M24" i="2" s="1"/>
  <c r="AN10" i="23"/>
  <c r="AN28" i="31"/>
  <c r="AN10" i="59"/>
  <c r="AN9" i="21"/>
  <c r="AP6" i="62"/>
  <c r="AN25" i="22"/>
  <c r="AN65" i="20"/>
  <c r="AN14" i="24"/>
  <c r="AN21" i="22"/>
  <c r="AN34" i="46"/>
  <c r="AN71" i="32"/>
  <c r="AN55" i="32"/>
  <c r="AN28" i="57"/>
  <c r="AN12" i="66"/>
  <c r="AN73" i="65"/>
  <c r="AN84" i="65"/>
  <c r="AN33" i="46"/>
  <c r="AN37" i="46"/>
  <c r="AN46" i="32"/>
  <c r="AP20" i="42"/>
  <c r="AN44" i="15"/>
  <c r="T34" i="67"/>
  <c r="M29" i="2" s="1"/>
  <c r="AN64" i="65"/>
  <c r="AN48" i="66"/>
  <c r="AN72" i="20"/>
  <c r="AN17" i="22"/>
  <c r="AN21" i="23"/>
  <c r="AN187" i="65"/>
  <c r="AN119" i="65"/>
  <c r="AN13" i="20"/>
  <c r="AN48" i="20"/>
  <c r="AP9" i="27"/>
  <c r="AN21" i="57"/>
  <c r="AN9" i="57"/>
  <c r="AN22" i="53"/>
  <c r="AN107" i="65"/>
  <c r="AN36" i="22"/>
  <c r="AN21" i="69"/>
  <c r="AN12" i="70"/>
  <c r="AN153" i="65"/>
  <c r="AN22" i="12"/>
  <c r="AN31" i="20"/>
  <c r="T30" i="67"/>
  <c r="M25" i="2" s="1"/>
  <c r="A16" i="54"/>
  <c r="F29" i="67" s="1"/>
  <c r="AJ10" i="54"/>
  <c r="A16" i="71"/>
  <c r="F26" i="67" s="1"/>
  <c r="A16" i="73"/>
  <c r="F27" i="67" s="1"/>
  <c r="A16" i="53"/>
  <c r="F25" i="67" s="1"/>
  <c r="AN19" i="53"/>
  <c r="T25" i="67"/>
  <c r="T24" i="67" s="1"/>
  <c r="AP22" i="27"/>
  <c r="A16" i="27"/>
  <c r="F34" i="68" s="1"/>
  <c r="AA17" i="27"/>
  <c r="AC17" i="27" s="1"/>
  <c r="AP17" i="27" s="1"/>
  <c r="Z17" i="27"/>
  <c r="AB17" i="27" s="1"/>
  <c r="AO17" i="27" s="1"/>
  <c r="A16" i="26"/>
  <c r="F33" i="68" s="1"/>
  <c r="N26" i="67"/>
  <c r="Q26" i="67" s="1"/>
  <c r="U26" i="67" s="1"/>
  <c r="Q28" i="67"/>
  <c r="U28" i="67" s="1"/>
  <c r="O26" i="67"/>
  <c r="R26" i="67" s="1"/>
  <c r="V26" i="67" s="1"/>
  <c r="R28" i="67"/>
  <c r="V28" i="67" s="1"/>
  <c r="AN14" i="58"/>
  <c r="AN22" i="65"/>
  <c r="AN155" i="65"/>
  <c r="AN14" i="3"/>
  <c r="AN82" i="15"/>
  <c r="AN130" i="65"/>
  <c r="AP14" i="62"/>
  <c r="T13" i="68"/>
  <c r="E14" i="2" s="1"/>
  <c r="AN47" i="20"/>
  <c r="AN19" i="6"/>
  <c r="AN75" i="65"/>
  <c r="AN133" i="65"/>
  <c r="V34" i="68"/>
  <c r="G30" i="2" s="1"/>
  <c r="AN52" i="22"/>
  <c r="AN213" i="65"/>
  <c r="AN118" i="15"/>
  <c r="AN5" i="60"/>
  <c r="AN37" i="22"/>
  <c r="AP15" i="42"/>
  <c r="AN17" i="23"/>
  <c r="AN12" i="58"/>
  <c r="AN15" i="43"/>
  <c r="AN49" i="66"/>
  <c r="AN27" i="32"/>
  <c r="AN13" i="31"/>
  <c r="AN27" i="12"/>
  <c r="AN228" i="65"/>
  <c r="AN9" i="18"/>
  <c r="AN35" i="66"/>
  <c r="AN34" i="28"/>
  <c r="AN88" i="65"/>
  <c r="AN218" i="65"/>
  <c r="AN28" i="65"/>
  <c r="U27" i="68"/>
  <c r="N65" i="68"/>
  <c r="Q65" i="68" s="1"/>
  <c r="N51" i="68"/>
  <c r="Q51" i="68" s="1"/>
  <c r="V36" i="67"/>
  <c r="O31" i="2" s="1"/>
  <c r="AN16" i="22"/>
  <c r="AN13" i="65"/>
  <c r="AN36" i="32"/>
  <c r="AN47" i="29"/>
  <c r="AN11" i="40"/>
  <c r="AN9" i="44"/>
  <c r="AN28" i="66"/>
  <c r="AN16" i="51"/>
  <c r="AN13" i="5"/>
  <c r="AN17" i="5"/>
  <c r="AN25" i="23"/>
  <c r="AN23" i="12"/>
  <c r="AN40" i="65"/>
  <c r="AN17" i="66"/>
  <c r="AN10" i="5"/>
  <c r="AN15" i="6"/>
  <c r="AN19" i="12"/>
  <c r="AN46" i="65"/>
  <c r="AN66" i="65"/>
  <c r="AN42" i="66"/>
  <c r="AN14" i="66"/>
  <c r="AN14" i="6"/>
  <c r="AN9" i="32"/>
  <c r="AN32" i="57"/>
  <c r="AP14" i="50"/>
  <c r="AN54" i="15"/>
  <c r="AN77" i="32"/>
  <c r="AN54" i="32"/>
  <c r="AN16" i="23"/>
  <c r="AN10" i="31"/>
  <c r="AN11" i="13"/>
  <c r="AN182" i="65"/>
  <c r="AN225" i="65"/>
  <c r="AP13" i="50"/>
  <c r="AN31" i="29"/>
  <c r="AN65" i="65"/>
  <c r="AN13" i="58"/>
  <c r="AN9" i="14"/>
  <c r="T9" i="68"/>
  <c r="AN18" i="30"/>
  <c r="AN59" i="65"/>
  <c r="AN18" i="40"/>
  <c r="AN58" i="32"/>
  <c r="T37" i="68"/>
  <c r="E33" i="2" s="1"/>
  <c r="AN10" i="65"/>
  <c r="AN13" i="3"/>
  <c r="T31" i="68"/>
  <c r="E27" i="2" s="1"/>
  <c r="V31" i="67"/>
  <c r="O26" i="2" s="1"/>
  <c r="AN20" i="30"/>
  <c r="AN20" i="28"/>
  <c r="AN10" i="45"/>
  <c r="AN120" i="15"/>
  <c r="Z23" i="25"/>
  <c r="AB23" i="25" s="1"/>
  <c r="AO23" i="25" s="1"/>
  <c r="AA23" i="25"/>
  <c r="AC23" i="25" s="1"/>
  <c r="AP23" i="25" s="1"/>
  <c r="A16" i="25"/>
  <c r="F32" i="68" s="1"/>
  <c r="A16" i="24"/>
  <c r="F31" i="68" s="1"/>
  <c r="AN13" i="24"/>
  <c r="A16" i="22"/>
  <c r="F25" i="68" s="1"/>
  <c r="AP191" i="65"/>
  <c r="S12" i="68"/>
  <c r="V12" i="68" s="1"/>
  <c r="G13" i="2" s="1"/>
  <c r="AN74" i="65"/>
  <c r="AL49" i="65"/>
  <c r="AN24" i="20"/>
  <c r="S20" i="68"/>
  <c r="AJ10" i="15"/>
  <c r="AN70" i="65"/>
  <c r="AL53" i="32"/>
  <c r="AO9" i="3"/>
  <c r="AN11" i="65"/>
  <c r="AJ105" i="65"/>
  <c r="AN16" i="20"/>
  <c r="AJ8" i="20"/>
  <c r="S8" i="68"/>
  <c r="AJ26" i="15"/>
  <c r="AN5" i="18"/>
  <c r="AJ27" i="22"/>
  <c r="AP67" i="65"/>
  <c r="AL224" i="65"/>
  <c r="AJ9" i="19"/>
  <c r="AJ18" i="20"/>
  <c r="AJ76" i="32"/>
  <c r="AP111" i="65"/>
  <c r="AP29" i="28"/>
  <c r="AJ16" i="22"/>
  <c r="AJ19" i="31"/>
  <c r="AJ5" i="12"/>
  <c r="AN58" i="65"/>
  <c r="AP127" i="65"/>
  <c r="AN71" i="65"/>
  <c r="AN37" i="65"/>
  <c r="AN45" i="20"/>
  <c r="AJ85" i="15"/>
  <c r="AJ41" i="29"/>
  <c r="AJ11" i="30"/>
  <c r="AN13" i="30"/>
  <c r="AN45" i="65"/>
  <c r="AJ87" i="65"/>
  <c r="AJ12" i="65"/>
  <c r="AJ104" i="15"/>
  <c r="AL114" i="15"/>
  <c r="AJ10" i="18"/>
  <c r="V28" i="68"/>
  <c r="AJ11" i="70"/>
  <c r="S38" i="68"/>
  <c r="S35" i="68" s="1"/>
  <c r="AN23" i="65"/>
  <c r="AJ12" i="19"/>
  <c r="AJ41" i="32"/>
  <c r="AN38" i="65"/>
  <c r="AN25" i="65"/>
  <c r="AJ100" i="15"/>
  <c r="AJ83" i="15"/>
  <c r="AO51" i="65"/>
  <c r="U26" i="68"/>
  <c r="AJ7" i="70"/>
  <c r="AN10" i="30"/>
  <c r="AN30" i="65"/>
  <c r="AJ59" i="65"/>
  <c r="AJ36" i="65"/>
  <c r="AL98" i="65"/>
  <c r="AJ107" i="15"/>
  <c r="AL18" i="32"/>
  <c r="AJ146" i="65"/>
  <c r="AN32" i="20"/>
  <c r="AN9" i="3"/>
  <c r="AJ80" i="32"/>
  <c r="A16" i="32"/>
  <c r="F40" i="68" s="1"/>
  <c r="AA57" i="32"/>
  <c r="AC57" i="32" s="1"/>
  <c r="AP57" i="32" s="1"/>
  <c r="Z57" i="32"/>
  <c r="AB57" i="32" s="1"/>
  <c r="AO57" i="32" s="1"/>
  <c r="AN6" i="32"/>
  <c r="T40" i="68"/>
  <c r="E36" i="2" s="1"/>
  <c r="AN73" i="32"/>
  <c r="AL9" i="32"/>
  <c r="AN66" i="32"/>
  <c r="AL22" i="32"/>
  <c r="AN85" i="32"/>
  <c r="AJ84" i="32"/>
  <c r="AJ61" i="32"/>
  <c r="AJ65" i="32"/>
  <c r="AN63" i="32"/>
  <c r="AL72" i="32"/>
  <c r="AJ34" i="32"/>
  <c r="AJ57" i="32"/>
  <c r="AN10" i="32"/>
  <c r="AJ68" i="32"/>
  <c r="AN31" i="32"/>
  <c r="A16" i="18"/>
  <c r="AA11" i="18"/>
  <c r="AC11" i="18" s="1"/>
  <c r="AP11" i="18" s="1"/>
  <c r="Z11" i="18"/>
  <c r="AB11" i="18" s="1"/>
  <c r="AO11" i="18" s="1"/>
  <c r="A16" i="34"/>
  <c r="AN7" i="34"/>
  <c r="T43" i="68"/>
  <c r="E39" i="2" s="1"/>
  <c r="AL7" i="34"/>
  <c r="S14" i="67"/>
  <c r="AN29" i="46"/>
  <c r="AN27" i="46"/>
  <c r="A16" i="46"/>
  <c r="F14" i="67" s="1"/>
  <c r="T14" i="67"/>
  <c r="M14" i="2" s="1"/>
  <c r="AL26" i="46"/>
  <c r="AN27" i="15"/>
  <c r="AJ47" i="15"/>
  <c r="AA484" i="15"/>
  <c r="AC484" i="15" s="1"/>
  <c r="AP484" i="15" s="1"/>
  <c r="Z484" i="15"/>
  <c r="AB484" i="15" s="1"/>
  <c r="AO484" i="15" s="1"/>
  <c r="AL65" i="15"/>
  <c r="AJ53" i="15"/>
  <c r="AL31" i="15"/>
  <c r="AJ79" i="15"/>
  <c r="AL48" i="15"/>
  <c r="AJ20" i="15"/>
  <c r="AL130" i="15"/>
  <c r="AJ130" i="15"/>
  <c r="AN110" i="15"/>
  <c r="AN68" i="15"/>
  <c r="AL128" i="15"/>
  <c r="AJ128" i="15"/>
  <c r="AL131" i="15"/>
  <c r="AJ131" i="15"/>
  <c r="AL129" i="15"/>
  <c r="AJ129" i="15"/>
  <c r="AJ118" i="15"/>
  <c r="AN91" i="15"/>
  <c r="AN122" i="15"/>
  <c r="AL16" i="15"/>
  <c r="AJ56" i="15"/>
  <c r="AN63" i="15"/>
  <c r="T14" i="68"/>
  <c r="E15" i="2" s="1"/>
  <c r="AL60" i="15"/>
  <c r="AN61" i="15"/>
  <c r="AL95" i="15"/>
  <c r="AJ95" i="15"/>
  <c r="AL72" i="15"/>
  <c r="AJ72" i="15"/>
  <c r="AN80" i="15"/>
  <c r="AJ88" i="15"/>
  <c r="AN88" i="15"/>
  <c r="AL68" i="15"/>
  <c r="AJ68" i="15"/>
  <c r="AN64" i="15"/>
  <c r="AL76" i="15"/>
  <c r="AL91" i="15"/>
  <c r="AJ91" i="15"/>
  <c r="AJ110" i="15"/>
  <c r="AN99" i="15"/>
  <c r="AN23" i="15"/>
  <c r="AJ80" i="15"/>
  <c r="AL80" i="15"/>
  <c r="AL57" i="15"/>
  <c r="AJ57" i="15"/>
  <c r="AJ24" i="15"/>
  <c r="AN114" i="15"/>
  <c r="AN50" i="15"/>
  <c r="AN19" i="15"/>
  <c r="AJ51" i="15"/>
  <c r="AJ106" i="15"/>
  <c r="AN84" i="15"/>
  <c r="AN65" i="15"/>
  <c r="AJ58" i="15"/>
  <c r="AN95" i="15"/>
  <c r="AN72" i="15"/>
  <c r="S10" i="68"/>
  <c r="AN19" i="40"/>
  <c r="AN14" i="40"/>
  <c r="AN23" i="40"/>
  <c r="AN13" i="40"/>
  <c r="AJ21" i="40"/>
  <c r="AJ5" i="40"/>
  <c r="Z48" i="40"/>
  <c r="AB48" i="40" s="1"/>
  <c r="AO48" i="40" s="1"/>
  <c r="AA48" i="40"/>
  <c r="AC48" i="40" s="1"/>
  <c r="AP48" i="40" s="1"/>
  <c r="Z47" i="40"/>
  <c r="AB47" i="40" s="1"/>
  <c r="AO47" i="40" s="1"/>
  <c r="AA47" i="40"/>
  <c r="AC47" i="40" s="1"/>
  <c r="AP47" i="40" s="1"/>
  <c r="Z27" i="40"/>
  <c r="AB27" i="40" s="1"/>
  <c r="AO27" i="40" s="1"/>
  <c r="AA27" i="40"/>
  <c r="AC27" i="40" s="1"/>
  <c r="AP27" i="40" s="1"/>
  <c r="AA45" i="40"/>
  <c r="AC45" i="40" s="1"/>
  <c r="AP45" i="40" s="1"/>
  <c r="Z45" i="40"/>
  <c r="AB45" i="40" s="1"/>
  <c r="AO45" i="40" s="1"/>
  <c r="Z50" i="40"/>
  <c r="AB50" i="40" s="1"/>
  <c r="AO50" i="40" s="1"/>
  <c r="AA50" i="40"/>
  <c r="AC50" i="40" s="1"/>
  <c r="AP50" i="40" s="1"/>
  <c r="Z36" i="40"/>
  <c r="AB36" i="40" s="1"/>
  <c r="AO36" i="40" s="1"/>
  <c r="AA36" i="40"/>
  <c r="AC36" i="40" s="1"/>
  <c r="AP36" i="40" s="1"/>
  <c r="Z41" i="40"/>
  <c r="AB41" i="40" s="1"/>
  <c r="AO41" i="40" s="1"/>
  <c r="AA41" i="40"/>
  <c r="AC41" i="40" s="1"/>
  <c r="AP41" i="40" s="1"/>
  <c r="Z43" i="40"/>
  <c r="AB43" i="40" s="1"/>
  <c r="AO43" i="40" s="1"/>
  <c r="AA43" i="40"/>
  <c r="AC43" i="40" s="1"/>
  <c r="AP43" i="40" s="1"/>
  <c r="AA33" i="40"/>
  <c r="AC33" i="40" s="1"/>
  <c r="AP33" i="40" s="1"/>
  <c r="Z33" i="40"/>
  <c r="AB33" i="40" s="1"/>
  <c r="AO33" i="40" s="1"/>
  <c r="Z38" i="40"/>
  <c r="AB38" i="40" s="1"/>
  <c r="AO38" i="40" s="1"/>
  <c r="AA38" i="40"/>
  <c r="AC38" i="40" s="1"/>
  <c r="AP38" i="40" s="1"/>
  <c r="Z42" i="40"/>
  <c r="AB42" i="40" s="1"/>
  <c r="AO42" i="40" s="1"/>
  <c r="AA42" i="40"/>
  <c r="AC42" i="40" s="1"/>
  <c r="AP42" i="40" s="1"/>
  <c r="Z52" i="40"/>
  <c r="AB52" i="40" s="1"/>
  <c r="AO52" i="40" s="1"/>
  <c r="AA52" i="40"/>
  <c r="AC52" i="40" s="1"/>
  <c r="AP52" i="40" s="1"/>
  <c r="Z31" i="40"/>
  <c r="AB31" i="40" s="1"/>
  <c r="AO31" i="40" s="1"/>
  <c r="AA31" i="40"/>
  <c r="AC31" i="40" s="1"/>
  <c r="AP31" i="40" s="1"/>
  <c r="Z29" i="40"/>
  <c r="AB29" i="40" s="1"/>
  <c r="AO29" i="40" s="1"/>
  <c r="AA29" i="40"/>
  <c r="AC29" i="40" s="1"/>
  <c r="AP29" i="40" s="1"/>
  <c r="Z49" i="40"/>
  <c r="AB49" i="40" s="1"/>
  <c r="AO49" i="40" s="1"/>
  <c r="AA49" i="40"/>
  <c r="AC49" i="40" s="1"/>
  <c r="AP49" i="40" s="1"/>
  <c r="Z26" i="40"/>
  <c r="AB26" i="40" s="1"/>
  <c r="AO26" i="40" s="1"/>
  <c r="AA26" i="40"/>
  <c r="AC26" i="40" s="1"/>
  <c r="AP26" i="40" s="1"/>
  <c r="AA34" i="40"/>
  <c r="AC34" i="40" s="1"/>
  <c r="AP34" i="40" s="1"/>
  <c r="Z34" i="40"/>
  <c r="AB34" i="40" s="1"/>
  <c r="AO34" i="40" s="1"/>
  <c r="Z40" i="40"/>
  <c r="AB40" i="40" s="1"/>
  <c r="AO40" i="40" s="1"/>
  <c r="AA40" i="40"/>
  <c r="AC40" i="40" s="1"/>
  <c r="AP40" i="40" s="1"/>
  <c r="Z30" i="40"/>
  <c r="AB30" i="40" s="1"/>
  <c r="AO30" i="40" s="1"/>
  <c r="AA30" i="40"/>
  <c r="AC30" i="40" s="1"/>
  <c r="AP30" i="40" s="1"/>
  <c r="Z37" i="40"/>
  <c r="AB37" i="40" s="1"/>
  <c r="AO37" i="40" s="1"/>
  <c r="AA37" i="40"/>
  <c r="AC37" i="40" s="1"/>
  <c r="AP37" i="40" s="1"/>
  <c r="AA44" i="40"/>
  <c r="AC44" i="40" s="1"/>
  <c r="AP44" i="40" s="1"/>
  <c r="Z44" i="40"/>
  <c r="AB44" i="40" s="1"/>
  <c r="AO44" i="40" s="1"/>
  <c r="AA46" i="40"/>
  <c r="AC46" i="40" s="1"/>
  <c r="AP46" i="40" s="1"/>
  <c r="Z46" i="40"/>
  <c r="AB46" i="40" s="1"/>
  <c r="AO46" i="40" s="1"/>
  <c r="AA51" i="40"/>
  <c r="AC51" i="40" s="1"/>
  <c r="AP51" i="40" s="1"/>
  <c r="Z51" i="40"/>
  <c r="AB51" i="40" s="1"/>
  <c r="AO51" i="40" s="1"/>
  <c r="Z28" i="40"/>
  <c r="AB28" i="40" s="1"/>
  <c r="AO28" i="40" s="1"/>
  <c r="AA28" i="40"/>
  <c r="AC28" i="40" s="1"/>
  <c r="AP28" i="40" s="1"/>
  <c r="Z35" i="40"/>
  <c r="AB35" i="40" s="1"/>
  <c r="AO35" i="40" s="1"/>
  <c r="AA35" i="40"/>
  <c r="AC35" i="40" s="1"/>
  <c r="AP35" i="40" s="1"/>
  <c r="Z25" i="40"/>
  <c r="AB25" i="40" s="1"/>
  <c r="AO25" i="40" s="1"/>
  <c r="AA25" i="40"/>
  <c r="AC25" i="40" s="1"/>
  <c r="AP25" i="40" s="1"/>
  <c r="AA32" i="40"/>
  <c r="AC32" i="40" s="1"/>
  <c r="AP32" i="40" s="1"/>
  <c r="Z32" i="40"/>
  <c r="AB32" i="40" s="1"/>
  <c r="AO32" i="40" s="1"/>
  <c r="Z39" i="40"/>
  <c r="AB39" i="40" s="1"/>
  <c r="AO39" i="40" s="1"/>
  <c r="AA39" i="40"/>
  <c r="AC39" i="40" s="1"/>
  <c r="AP39" i="40" s="1"/>
  <c r="A16" i="40"/>
  <c r="F9" i="67" s="1"/>
  <c r="AN16" i="6"/>
  <c r="AL19" i="6"/>
  <c r="AL23" i="6"/>
  <c r="AJ23" i="6"/>
  <c r="AL22" i="6"/>
  <c r="AJ22" i="6"/>
  <c r="A16" i="6"/>
  <c r="F10" i="68" s="1"/>
  <c r="AL9" i="6"/>
  <c r="AA19" i="6"/>
  <c r="AC19" i="6" s="1"/>
  <c r="AP19" i="6" s="1"/>
  <c r="Z19" i="6"/>
  <c r="AB19" i="6" s="1"/>
  <c r="AO19" i="6" s="1"/>
  <c r="T10" i="68"/>
  <c r="E11" i="2" s="1"/>
  <c r="AN10" i="6"/>
  <c r="AJ5" i="6"/>
  <c r="AJ6" i="6"/>
  <c r="AN12" i="39"/>
  <c r="A16" i="39"/>
  <c r="F8" i="67" s="1"/>
  <c r="AJ13" i="39"/>
  <c r="AL19" i="39"/>
  <c r="AN22" i="5"/>
  <c r="A16" i="5"/>
  <c r="F9" i="68" s="1"/>
  <c r="AL28" i="5"/>
  <c r="AL24" i="5"/>
  <c r="AJ35" i="5"/>
  <c r="AN16" i="5"/>
  <c r="AJ34" i="5"/>
  <c r="AJ15" i="5"/>
  <c r="AL14" i="5"/>
  <c r="AN27" i="5"/>
  <c r="AN23" i="5"/>
  <c r="AL18" i="5"/>
  <c r="AJ33" i="5"/>
  <c r="V9" i="68"/>
  <c r="G10" i="2" s="1"/>
  <c r="AN12" i="5"/>
  <c r="AL11" i="5"/>
  <c r="AN32" i="5"/>
  <c r="AN5" i="45"/>
  <c r="T13" i="67"/>
  <c r="M13" i="2" s="1"/>
  <c r="AN12" i="14"/>
  <c r="AJ6" i="14"/>
  <c r="AJ10" i="14"/>
  <c r="Z86" i="20"/>
  <c r="AB86" i="20" s="1"/>
  <c r="AO86" i="20" s="1"/>
  <c r="AA86" i="20"/>
  <c r="AC86" i="20" s="1"/>
  <c r="AP86" i="20" s="1"/>
  <c r="Z20" i="50"/>
  <c r="AB20" i="50" s="1"/>
  <c r="AO20" i="50" s="1"/>
  <c r="AA85" i="20"/>
  <c r="AC85" i="20" s="1"/>
  <c r="AP85" i="20" s="1"/>
  <c r="Z85" i="20"/>
  <c r="AB85" i="20" s="1"/>
  <c r="AO85" i="20" s="1"/>
  <c r="Z81" i="20"/>
  <c r="AB81" i="20" s="1"/>
  <c r="AO81" i="20" s="1"/>
  <c r="AA81" i="20"/>
  <c r="AC81" i="20" s="1"/>
  <c r="AP81" i="20" s="1"/>
  <c r="Z83" i="20"/>
  <c r="AB83" i="20" s="1"/>
  <c r="AO83" i="20" s="1"/>
  <c r="AA83" i="20"/>
  <c r="AC83" i="20" s="1"/>
  <c r="AP83" i="20" s="1"/>
  <c r="Z82" i="20"/>
  <c r="AB82" i="20" s="1"/>
  <c r="AO82" i="20" s="1"/>
  <c r="AA82" i="20"/>
  <c r="AC82" i="20" s="1"/>
  <c r="AP82" i="20" s="1"/>
  <c r="Z84" i="20"/>
  <c r="AB84" i="20" s="1"/>
  <c r="AO84" i="20" s="1"/>
  <c r="AA84" i="20"/>
  <c r="AC84" i="20" s="1"/>
  <c r="AP84" i="20" s="1"/>
  <c r="A16" i="3"/>
  <c r="F46" i="68" s="1"/>
  <c r="T8" i="68"/>
  <c r="C8" i="2"/>
  <c r="AN7" i="3"/>
  <c r="AL12" i="3"/>
  <c r="AJ9" i="3"/>
  <c r="P64" i="67"/>
  <c r="AN18" i="51"/>
  <c r="AN19" i="51"/>
  <c r="A16" i="51"/>
  <c r="F20" i="67" s="1"/>
  <c r="AL7" i="51"/>
  <c r="AN21" i="51"/>
  <c r="AL10" i="50"/>
  <c r="AJ12" i="51"/>
  <c r="AA80" i="51"/>
  <c r="AC80" i="51" s="1"/>
  <c r="AP80" i="51" s="1"/>
  <c r="Z80" i="51"/>
  <c r="AB80" i="51" s="1"/>
  <c r="AO80" i="51" s="1"/>
  <c r="Z104" i="51"/>
  <c r="AB104" i="51" s="1"/>
  <c r="AO104" i="51" s="1"/>
  <c r="AA104" i="51"/>
  <c r="AC104" i="51" s="1"/>
  <c r="AP104" i="51" s="1"/>
  <c r="Z42" i="51"/>
  <c r="AB42" i="51" s="1"/>
  <c r="AO42" i="51" s="1"/>
  <c r="AA42" i="51"/>
  <c r="AC42" i="51" s="1"/>
  <c r="AP42" i="51" s="1"/>
  <c r="Z107" i="51"/>
  <c r="AB107" i="51" s="1"/>
  <c r="AO107" i="51" s="1"/>
  <c r="AA107" i="51"/>
  <c r="AC107" i="51" s="1"/>
  <c r="AP107" i="51" s="1"/>
  <c r="Z98" i="51"/>
  <c r="AB98" i="51" s="1"/>
  <c r="AO98" i="51" s="1"/>
  <c r="AA98" i="51"/>
  <c r="AC98" i="51" s="1"/>
  <c r="AP98" i="51" s="1"/>
  <c r="Z87" i="51"/>
  <c r="AB87" i="51" s="1"/>
  <c r="AO87" i="51" s="1"/>
  <c r="AA87" i="51"/>
  <c r="AC87" i="51" s="1"/>
  <c r="AP87" i="51" s="1"/>
  <c r="Z79" i="51"/>
  <c r="AB79" i="51" s="1"/>
  <c r="AO79" i="51" s="1"/>
  <c r="AA79" i="51"/>
  <c r="AC79" i="51" s="1"/>
  <c r="AP79" i="51" s="1"/>
  <c r="AA57" i="51"/>
  <c r="AC57" i="51" s="1"/>
  <c r="AP57" i="51" s="1"/>
  <c r="Z57" i="51"/>
  <c r="AB57" i="51" s="1"/>
  <c r="AO57" i="51" s="1"/>
  <c r="Z46" i="51"/>
  <c r="AB46" i="51" s="1"/>
  <c r="AO46" i="51" s="1"/>
  <c r="AA46" i="51"/>
  <c r="AC46" i="51" s="1"/>
  <c r="AP46" i="51" s="1"/>
  <c r="Z49" i="51"/>
  <c r="AB49" i="51" s="1"/>
  <c r="AO49" i="51" s="1"/>
  <c r="AA49" i="51"/>
  <c r="AC49" i="51" s="1"/>
  <c r="AP49" i="51" s="1"/>
  <c r="Z76" i="51"/>
  <c r="AB76" i="51" s="1"/>
  <c r="AO76" i="51" s="1"/>
  <c r="AA76" i="51"/>
  <c r="AC76" i="51" s="1"/>
  <c r="AP76" i="51" s="1"/>
  <c r="Z100" i="51"/>
  <c r="AB100" i="51" s="1"/>
  <c r="AO100" i="51" s="1"/>
  <c r="AA100" i="51"/>
  <c r="AC100" i="51" s="1"/>
  <c r="AP100" i="51" s="1"/>
  <c r="Z38" i="51"/>
  <c r="AB38" i="51" s="1"/>
  <c r="AO38" i="51" s="1"/>
  <c r="AA38" i="51"/>
  <c r="AC38" i="51" s="1"/>
  <c r="AP38" i="51" s="1"/>
  <c r="AA91" i="51"/>
  <c r="AC91" i="51" s="1"/>
  <c r="AP91" i="51" s="1"/>
  <c r="Z91" i="51"/>
  <c r="AB91" i="51" s="1"/>
  <c r="AO91" i="51" s="1"/>
  <c r="AA68" i="51"/>
  <c r="AC68" i="51" s="1"/>
  <c r="AP68" i="51" s="1"/>
  <c r="Z68" i="51"/>
  <c r="AB68" i="51" s="1"/>
  <c r="AO68" i="51" s="1"/>
  <c r="Z96" i="51"/>
  <c r="AB96" i="51" s="1"/>
  <c r="AO96" i="51" s="1"/>
  <c r="AA96" i="51"/>
  <c r="AC96" i="51" s="1"/>
  <c r="AP96" i="51" s="1"/>
  <c r="Z60" i="51"/>
  <c r="AB60" i="51" s="1"/>
  <c r="AO60" i="51" s="1"/>
  <c r="AA60" i="51"/>
  <c r="AC60" i="51" s="1"/>
  <c r="AP60" i="51" s="1"/>
  <c r="Z26" i="51"/>
  <c r="AB26" i="51" s="1"/>
  <c r="AO26" i="51" s="1"/>
  <c r="AA26" i="51"/>
  <c r="AC26" i="51" s="1"/>
  <c r="AP26" i="51" s="1"/>
  <c r="Z88" i="51"/>
  <c r="AB88" i="51" s="1"/>
  <c r="AO88" i="51" s="1"/>
  <c r="AA88" i="51"/>
  <c r="AC88" i="51" s="1"/>
  <c r="AP88" i="51" s="1"/>
  <c r="Z77" i="51"/>
  <c r="AB77" i="51" s="1"/>
  <c r="AO77" i="51" s="1"/>
  <c r="AA77" i="51"/>
  <c r="AC77" i="51" s="1"/>
  <c r="AP77" i="51" s="1"/>
  <c r="Z54" i="51"/>
  <c r="AB54" i="51" s="1"/>
  <c r="AO54" i="51" s="1"/>
  <c r="AA54" i="51"/>
  <c r="AC54" i="51" s="1"/>
  <c r="AP54" i="51" s="1"/>
  <c r="Z92" i="51"/>
  <c r="AB92" i="51" s="1"/>
  <c r="AO92" i="51" s="1"/>
  <c r="AA92" i="51"/>
  <c r="AC92" i="51" s="1"/>
  <c r="AP92" i="51" s="1"/>
  <c r="Z95" i="51"/>
  <c r="AB95" i="51" s="1"/>
  <c r="AO95" i="51" s="1"/>
  <c r="AA95" i="51"/>
  <c r="AC95" i="51" s="1"/>
  <c r="AP95" i="51" s="1"/>
  <c r="Z86" i="51"/>
  <c r="AB86" i="51" s="1"/>
  <c r="AO86" i="51" s="1"/>
  <c r="AA86" i="51"/>
  <c r="AC86" i="51" s="1"/>
  <c r="AP86" i="51" s="1"/>
  <c r="Z67" i="51"/>
  <c r="AB67" i="51" s="1"/>
  <c r="AO67" i="51" s="1"/>
  <c r="AA67" i="51"/>
  <c r="AC67" i="51" s="1"/>
  <c r="AP67" i="51" s="1"/>
  <c r="AA45" i="51"/>
  <c r="AC45" i="51" s="1"/>
  <c r="AP45" i="51" s="1"/>
  <c r="Z45" i="51"/>
  <c r="AB45" i="51" s="1"/>
  <c r="AO45" i="51" s="1"/>
  <c r="Z34" i="51"/>
  <c r="AB34" i="51" s="1"/>
  <c r="AO34" i="51" s="1"/>
  <c r="AA34" i="51"/>
  <c r="AC34" i="51" s="1"/>
  <c r="AP34" i="51" s="1"/>
  <c r="Z37" i="51"/>
  <c r="AB37" i="51" s="1"/>
  <c r="AO37" i="51" s="1"/>
  <c r="AA37" i="51"/>
  <c r="AC37" i="51" s="1"/>
  <c r="AP37" i="51" s="1"/>
  <c r="AA75" i="51"/>
  <c r="AC75" i="51" s="1"/>
  <c r="AP75" i="51" s="1"/>
  <c r="Z75" i="51"/>
  <c r="AB75" i="51" s="1"/>
  <c r="AO75" i="51" s="1"/>
  <c r="Z64" i="51"/>
  <c r="AB64" i="51" s="1"/>
  <c r="AO64" i="51" s="1"/>
  <c r="AA64" i="51"/>
  <c r="AC64" i="51" s="1"/>
  <c r="AP64" i="51" s="1"/>
  <c r="AA115" i="51"/>
  <c r="AC115" i="51" s="1"/>
  <c r="AP115" i="51" s="1"/>
  <c r="Z115" i="51"/>
  <c r="AB115" i="51" s="1"/>
  <c r="AO115" i="51" s="1"/>
  <c r="AA106" i="51"/>
  <c r="AC106" i="51" s="1"/>
  <c r="AP106" i="51" s="1"/>
  <c r="Z106" i="51"/>
  <c r="AB106" i="51" s="1"/>
  <c r="AO106" i="51" s="1"/>
  <c r="Z84" i="51"/>
  <c r="AB84" i="51" s="1"/>
  <c r="AO84" i="51" s="1"/>
  <c r="AA84" i="51"/>
  <c r="AC84" i="51" s="1"/>
  <c r="AP84" i="51" s="1"/>
  <c r="Z48" i="51"/>
  <c r="AB48" i="51" s="1"/>
  <c r="AO48" i="51" s="1"/>
  <c r="AA48" i="51"/>
  <c r="AC48" i="51" s="1"/>
  <c r="AP48" i="51" s="1"/>
  <c r="Z109" i="51"/>
  <c r="AB109" i="51" s="1"/>
  <c r="AO109" i="51" s="1"/>
  <c r="AA109" i="51"/>
  <c r="AC109" i="51" s="1"/>
  <c r="AP109" i="51" s="1"/>
  <c r="Z114" i="51"/>
  <c r="AB114" i="51" s="1"/>
  <c r="AO114" i="51" s="1"/>
  <c r="AA114" i="51"/>
  <c r="AC114" i="51" s="1"/>
  <c r="AP114" i="51" s="1"/>
  <c r="AA56" i="51"/>
  <c r="AC56" i="51" s="1"/>
  <c r="AP56" i="51" s="1"/>
  <c r="Z56" i="51"/>
  <c r="AB56" i="51" s="1"/>
  <c r="AO56" i="51" s="1"/>
  <c r="Z81" i="51"/>
  <c r="AB81" i="51" s="1"/>
  <c r="AO81" i="51" s="1"/>
  <c r="AA81" i="51"/>
  <c r="AC81" i="51" s="1"/>
  <c r="AP81" i="51" s="1"/>
  <c r="Z65" i="51"/>
  <c r="AB65" i="51" s="1"/>
  <c r="AO65" i="51" s="1"/>
  <c r="AA65" i="51"/>
  <c r="AC65" i="51" s="1"/>
  <c r="AP65" i="51" s="1"/>
  <c r="Z55" i="51"/>
  <c r="AB55" i="51" s="1"/>
  <c r="AO55" i="51" s="1"/>
  <c r="AA55" i="51"/>
  <c r="AC55" i="51" s="1"/>
  <c r="AP55" i="51" s="1"/>
  <c r="AA33" i="51"/>
  <c r="AC33" i="51" s="1"/>
  <c r="AP33" i="51" s="1"/>
  <c r="Z33" i="51"/>
  <c r="AB33" i="51" s="1"/>
  <c r="AO33" i="51" s="1"/>
  <c r="AA71" i="51"/>
  <c r="AC71" i="51" s="1"/>
  <c r="AP71" i="51" s="1"/>
  <c r="Z71" i="51"/>
  <c r="AB71" i="51" s="1"/>
  <c r="AO71" i="51" s="1"/>
  <c r="Z25" i="51"/>
  <c r="AB25" i="51" s="1"/>
  <c r="AO25" i="51" s="1"/>
  <c r="AA25" i="51"/>
  <c r="AC25" i="51" s="1"/>
  <c r="AP25" i="51" s="1"/>
  <c r="Z63" i="51"/>
  <c r="AB63" i="51" s="1"/>
  <c r="AO63" i="51" s="1"/>
  <c r="AA63" i="51"/>
  <c r="AC63" i="51" s="1"/>
  <c r="AP63" i="51" s="1"/>
  <c r="Z52" i="51"/>
  <c r="AB52" i="51" s="1"/>
  <c r="AO52" i="51" s="1"/>
  <c r="AA52" i="51"/>
  <c r="AC52" i="51" s="1"/>
  <c r="AP52" i="51" s="1"/>
  <c r="AA103" i="51"/>
  <c r="AC103" i="51" s="1"/>
  <c r="AP103" i="51" s="1"/>
  <c r="Z103" i="51"/>
  <c r="AB103" i="51" s="1"/>
  <c r="AO103" i="51" s="1"/>
  <c r="Z113" i="51"/>
  <c r="AB113" i="51" s="1"/>
  <c r="AO113" i="51" s="1"/>
  <c r="AA113" i="51"/>
  <c r="AC113" i="51" s="1"/>
  <c r="AP113" i="51" s="1"/>
  <c r="AA94" i="51"/>
  <c r="AC94" i="51" s="1"/>
  <c r="AP94" i="51" s="1"/>
  <c r="Z94" i="51"/>
  <c r="AB94" i="51" s="1"/>
  <c r="AO94" i="51" s="1"/>
  <c r="Z97" i="51"/>
  <c r="AB97" i="51" s="1"/>
  <c r="AO97" i="51" s="1"/>
  <c r="AA97" i="51"/>
  <c r="AC97" i="51" s="1"/>
  <c r="AP97" i="51" s="1"/>
  <c r="Z66" i="51"/>
  <c r="AB66" i="51" s="1"/>
  <c r="AO66" i="51" s="1"/>
  <c r="AA66" i="51"/>
  <c r="AC66" i="51" s="1"/>
  <c r="AP66" i="51" s="1"/>
  <c r="Z36" i="51"/>
  <c r="AB36" i="51" s="1"/>
  <c r="AO36" i="51" s="1"/>
  <c r="AA36" i="51"/>
  <c r="AC36" i="51" s="1"/>
  <c r="AP36" i="51" s="1"/>
  <c r="Z74" i="51"/>
  <c r="AB74" i="51" s="1"/>
  <c r="AO74" i="51" s="1"/>
  <c r="AA74" i="51"/>
  <c r="AC74" i="51" s="1"/>
  <c r="AP74" i="51" s="1"/>
  <c r="Z102" i="51"/>
  <c r="AB102" i="51" s="1"/>
  <c r="AO102" i="51" s="1"/>
  <c r="AA102" i="51"/>
  <c r="AC102" i="51" s="1"/>
  <c r="AP102" i="51" s="1"/>
  <c r="Z117" i="51"/>
  <c r="AB117" i="51" s="1"/>
  <c r="AO117" i="51" s="1"/>
  <c r="AA117" i="51"/>
  <c r="AC117" i="51" s="1"/>
  <c r="AP117" i="51" s="1"/>
  <c r="AA44" i="51"/>
  <c r="AC44" i="51" s="1"/>
  <c r="AP44" i="51" s="1"/>
  <c r="Z44" i="51"/>
  <c r="AB44" i="51" s="1"/>
  <c r="AO44" i="51" s="1"/>
  <c r="AA32" i="51"/>
  <c r="AC32" i="51" s="1"/>
  <c r="AP32" i="51" s="1"/>
  <c r="Z32" i="51"/>
  <c r="AB32" i="51" s="1"/>
  <c r="AO32" i="51" s="1"/>
  <c r="Z53" i="51"/>
  <c r="AB53" i="51" s="1"/>
  <c r="AO53" i="51" s="1"/>
  <c r="AA53" i="51"/>
  <c r="AC53" i="51" s="1"/>
  <c r="AP53" i="51" s="1"/>
  <c r="Z43" i="51"/>
  <c r="AB43" i="51" s="1"/>
  <c r="AO43" i="51" s="1"/>
  <c r="AA43" i="51"/>
  <c r="AC43" i="51" s="1"/>
  <c r="AP43" i="51" s="1"/>
  <c r="Z82" i="51"/>
  <c r="AB82" i="51" s="1"/>
  <c r="AO82" i="51" s="1"/>
  <c r="AA82" i="51"/>
  <c r="AC82" i="51" s="1"/>
  <c r="AP82" i="51" s="1"/>
  <c r="AA59" i="51"/>
  <c r="AC59" i="51" s="1"/>
  <c r="AP59" i="51" s="1"/>
  <c r="Z59" i="51"/>
  <c r="AB59" i="51" s="1"/>
  <c r="AO59" i="51" s="1"/>
  <c r="Z51" i="51"/>
  <c r="AB51" i="51" s="1"/>
  <c r="AO51" i="51" s="1"/>
  <c r="AA51" i="51"/>
  <c r="AC51" i="51" s="1"/>
  <c r="AP51" i="51" s="1"/>
  <c r="Z40" i="51"/>
  <c r="AB40" i="51" s="1"/>
  <c r="AO40" i="51" s="1"/>
  <c r="AA40" i="51"/>
  <c r="AC40" i="51" s="1"/>
  <c r="AP40" i="51" s="1"/>
  <c r="AA83" i="51"/>
  <c r="AC83" i="51" s="1"/>
  <c r="AP83" i="51" s="1"/>
  <c r="Z83" i="51"/>
  <c r="AB83" i="51" s="1"/>
  <c r="AO83" i="51" s="1"/>
  <c r="Z101" i="51"/>
  <c r="AB101" i="51" s="1"/>
  <c r="AO101" i="51" s="1"/>
  <c r="AA101" i="51"/>
  <c r="AC101" i="51" s="1"/>
  <c r="AP101" i="51" s="1"/>
  <c r="Z105" i="51"/>
  <c r="AB105" i="51" s="1"/>
  <c r="AO105" i="51" s="1"/>
  <c r="AA105" i="51"/>
  <c r="AC105" i="51" s="1"/>
  <c r="AP105" i="51" s="1"/>
  <c r="Z85" i="51"/>
  <c r="AB85" i="51" s="1"/>
  <c r="AO85" i="51" s="1"/>
  <c r="AA85" i="51"/>
  <c r="AC85" i="51" s="1"/>
  <c r="AP85" i="51" s="1"/>
  <c r="Z62" i="51"/>
  <c r="AB62" i="51" s="1"/>
  <c r="AO62" i="51" s="1"/>
  <c r="AA62" i="51"/>
  <c r="AC62" i="51" s="1"/>
  <c r="AP62" i="51" s="1"/>
  <c r="Z90" i="51"/>
  <c r="AB90" i="51" s="1"/>
  <c r="AO90" i="51" s="1"/>
  <c r="AA90" i="51"/>
  <c r="AC90" i="51" s="1"/>
  <c r="AP90" i="51" s="1"/>
  <c r="Z72" i="51"/>
  <c r="AB72" i="51" s="1"/>
  <c r="AO72" i="51" s="1"/>
  <c r="AA72" i="51"/>
  <c r="AC72" i="51" s="1"/>
  <c r="AP72" i="51" s="1"/>
  <c r="AA118" i="51"/>
  <c r="AC118" i="51" s="1"/>
  <c r="AP118" i="51" s="1"/>
  <c r="Z118" i="51"/>
  <c r="AB118" i="51" s="1"/>
  <c r="AO118" i="51" s="1"/>
  <c r="AA78" i="51"/>
  <c r="AC78" i="51" s="1"/>
  <c r="AP78" i="51" s="1"/>
  <c r="Z78" i="51"/>
  <c r="AB78" i="51" s="1"/>
  <c r="AO78" i="51" s="1"/>
  <c r="Z111" i="51"/>
  <c r="AB111" i="51" s="1"/>
  <c r="AO111" i="51" s="1"/>
  <c r="AA111" i="51"/>
  <c r="AC111" i="51" s="1"/>
  <c r="AP111" i="51" s="1"/>
  <c r="Z41" i="51"/>
  <c r="AB41" i="51" s="1"/>
  <c r="AO41" i="51" s="1"/>
  <c r="AA41" i="51"/>
  <c r="AC41" i="51" s="1"/>
  <c r="AP41" i="51" s="1"/>
  <c r="Z31" i="51"/>
  <c r="AB31" i="51" s="1"/>
  <c r="AO31" i="51" s="1"/>
  <c r="AA31" i="51"/>
  <c r="AC31" i="51" s="1"/>
  <c r="AP31" i="51" s="1"/>
  <c r="Z70" i="51"/>
  <c r="AB70" i="51" s="1"/>
  <c r="AO70" i="51" s="1"/>
  <c r="AA70" i="51"/>
  <c r="AC70" i="51" s="1"/>
  <c r="AP70" i="51" s="1"/>
  <c r="AA47" i="51"/>
  <c r="AC47" i="51" s="1"/>
  <c r="AP47" i="51" s="1"/>
  <c r="Z47" i="51"/>
  <c r="AB47" i="51" s="1"/>
  <c r="AO47" i="51" s="1"/>
  <c r="Z73" i="51"/>
  <c r="AB73" i="51" s="1"/>
  <c r="AO73" i="51" s="1"/>
  <c r="AA73" i="51"/>
  <c r="AC73" i="51" s="1"/>
  <c r="AP73" i="51" s="1"/>
  <c r="Z39" i="51"/>
  <c r="AB39" i="51" s="1"/>
  <c r="AO39" i="51" s="1"/>
  <c r="AA39" i="51"/>
  <c r="AC39" i="51" s="1"/>
  <c r="AP39" i="51" s="1"/>
  <c r="Z28" i="51"/>
  <c r="AB28" i="51" s="1"/>
  <c r="AO28" i="51" s="1"/>
  <c r="AA28" i="51"/>
  <c r="AC28" i="51" s="1"/>
  <c r="AP28" i="51" s="1"/>
  <c r="Z108" i="51"/>
  <c r="AB108" i="51" s="1"/>
  <c r="AO108" i="51" s="1"/>
  <c r="AA108" i="51"/>
  <c r="AC108" i="51" s="1"/>
  <c r="AP108" i="51" s="1"/>
  <c r="Z89" i="51"/>
  <c r="AB89" i="51" s="1"/>
  <c r="AO89" i="51" s="1"/>
  <c r="AA89" i="51"/>
  <c r="AC89" i="51" s="1"/>
  <c r="AP89" i="51" s="1"/>
  <c r="Z93" i="51"/>
  <c r="AB93" i="51" s="1"/>
  <c r="AO93" i="51" s="1"/>
  <c r="AA93" i="51"/>
  <c r="AC93" i="51" s="1"/>
  <c r="AP93" i="51" s="1"/>
  <c r="Z120" i="51"/>
  <c r="AB120" i="51" s="1"/>
  <c r="AO120" i="51" s="1"/>
  <c r="AA120" i="51"/>
  <c r="AC120" i="51" s="1"/>
  <c r="AP120" i="51" s="1"/>
  <c r="Z50" i="51"/>
  <c r="AB50" i="51" s="1"/>
  <c r="AO50" i="51" s="1"/>
  <c r="AA50" i="51"/>
  <c r="AC50" i="51" s="1"/>
  <c r="AP50" i="51" s="1"/>
  <c r="Z110" i="51"/>
  <c r="AB110" i="51" s="1"/>
  <c r="AO110" i="51" s="1"/>
  <c r="AA110" i="51"/>
  <c r="AC110" i="51" s="1"/>
  <c r="AP110" i="51" s="1"/>
  <c r="AA112" i="51"/>
  <c r="AC112" i="51" s="1"/>
  <c r="AP112" i="51" s="1"/>
  <c r="Z112" i="51"/>
  <c r="AB112" i="51" s="1"/>
  <c r="AO112" i="51" s="1"/>
  <c r="Z116" i="51"/>
  <c r="AB116" i="51" s="1"/>
  <c r="AO116" i="51" s="1"/>
  <c r="AA116" i="51"/>
  <c r="AC116" i="51" s="1"/>
  <c r="AP116" i="51" s="1"/>
  <c r="Z119" i="51"/>
  <c r="AB119" i="51" s="1"/>
  <c r="AO119" i="51" s="1"/>
  <c r="AA119" i="51"/>
  <c r="AC119" i="51" s="1"/>
  <c r="AP119" i="51" s="1"/>
  <c r="Z30" i="51"/>
  <c r="AB30" i="51" s="1"/>
  <c r="AO30" i="51" s="1"/>
  <c r="AA30" i="51"/>
  <c r="AC30" i="51" s="1"/>
  <c r="AP30" i="51" s="1"/>
  <c r="Z99" i="51"/>
  <c r="AB99" i="51" s="1"/>
  <c r="AO99" i="51" s="1"/>
  <c r="AA99" i="51"/>
  <c r="AC99" i="51" s="1"/>
  <c r="AP99" i="51" s="1"/>
  <c r="Z29" i="51"/>
  <c r="AB29" i="51" s="1"/>
  <c r="AO29" i="51" s="1"/>
  <c r="AA29" i="51"/>
  <c r="AC29" i="51" s="1"/>
  <c r="AP29" i="51" s="1"/>
  <c r="AA69" i="51"/>
  <c r="AC69" i="51" s="1"/>
  <c r="AP69" i="51" s="1"/>
  <c r="Z69" i="51"/>
  <c r="AB69" i="51" s="1"/>
  <c r="AO69" i="51" s="1"/>
  <c r="Z58" i="51"/>
  <c r="AB58" i="51" s="1"/>
  <c r="AO58" i="51" s="1"/>
  <c r="AA58" i="51"/>
  <c r="AC58" i="51" s="1"/>
  <c r="AP58" i="51" s="1"/>
  <c r="AA35" i="51"/>
  <c r="AC35" i="51" s="1"/>
  <c r="AP35" i="51" s="1"/>
  <c r="Z35" i="51"/>
  <c r="AB35" i="51" s="1"/>
  <c r="AO35" i="51" s="1"/>
  <c r="Z61" i="51"/>
  <c r="AB61" i="51" s="1"/>
  <c r="AO61" i="51" s="1"/>
  <c r="AA61" i="51"/>
  <c r="AC61" i="51" s="1"/>
  <c r="AP61" i="51" s="1"/>
  <c r="Z27" i="51"/>
  <c r="AB27" i="51" s="1"/>
  <c r="AO27" i="51" s="1"/>
  <c r="AA27" i="51"/>
  <c r="AC27" i="51" s="1"/>
  <c r="AP27" i="51" s="1"/>
  <c r="T20" i="67"/>
  <c r="M19" i="2" s="1"/>
  <c r="AN49" i="20"/>
  <c r="AN25" i="20"/>
  <c r="AN10" i="20"/>
  <c r="AP10" i="20" s="1"/>
  <c r="AN53" i="20"/>
  <c r="AN29" i="20"/>
  <c r="A16" i="20"/>
  <c r="F20" i="68" s="1"/>
  <c r="AN57" i="20"/>
  <c r="AN33" i="20"/>
  <c r="AN37" i="20"/>
  <c r="T20" i="68"/>
  <c r="E21" i="2" s="1"/>
  <c r="AJ14" i="20"/>
  <c r="AN41" i="20"/>
  <c r="AN17" i="20"/>
  <c r="A16" i="21"/>
  <c r="F21" i="68" s="1"/>
  <c r="T21" i="68"/>
  <c r="E22" i="2" s="1"/>
  <c r="AJ7" i="21"/>
  <c r="A16" i="52"/>
  <c r="F21" i="67" s="1"/>
  <c r="AJ12" i="50"/>
  <c r="AA23" i="29"/>
  <c r="AC23" i="29" s="1"/>
  <c r="AP23" i="29" s="1"/>
  <c r="I43" i="68"/>
  <c r="X14" i="34"/>
  <c r="AA14" i="34" s="1"/>
  <c r="AC14" i="34" s="1"/>
  <c r="AP14" i="34" s="1"/>
  <c r="N66" i="68"/>
  <c r="Q66" i="68" s="1"/>
  <c r="N77" i="68"/>
  <c r="Q77" i="68" s="1"/>
  <c r="X6" i="34"/>
  <c r="AA6" i="34" s="1"/>
  <c r="AC6" i="34" s="1"/>
  <c r="AP6" i="34" s="1"/>
  <c r="A20" i="34"/>
  <c r="O43" i="68" s="1"/>
  <c r="X16" i="34"/>
  <c r="Z16" i="34" s="1"/>
  <c r="AB16" i="34" s="1"/>
  <c r="AO16" i="34" s="1"/>
  <c r="X21" i="34"/>
  <c r="Z21" i="34" s="1"/>
  <c r="AB21" i="34" s="1"/>
  <c r="AO21" i="34" s="1"/>
  <c r="X15" i="34"/>
  <c r="AA15" i="34" s="1"/>
  <c r="AC15" i="34" s="1"/>
  <c r="AP15" i="34" s="1"/>
  <c r="X22" i="34"/>
  <c r="AA22" i="34" s="1"/>
  <c r="AC22" i="34" s="1"/>
  <c r="AP22" i="34" s="1"/>
  <c r="X5" i="34"/>
  <c r="AA5" i="34" s="1"/>
  <c r="AC5" i="34" s="1"/>
  <c r="X11" i="34"/>
  <c r="Z11" i="34" s="1"/>
  <c r="AB11" i="34" s="1"/>
  <c r="AO11" i="34" s="1"/>
  <c r="X7" i="34"/>
  <c r="X12" i="34"/>
  <c r="AA12" i="34" s="1"/>
  <c r="AC12" i="34" s="1"/>
  <c r="AP12" i="34" s="1"/>
  <c r="X13" i="34"/>
  <c r="AA13" i="34" s="1"/>
  <c r="AC13" i="34" s="1"/>
  <c r="AP13" i="34" s="1"/>
  <c r="X9" i="34"/>
  <c r="AA9" i="34" s="1"/>
  <c r="AC9" i="34" s="1"/>
  <c r="AP9" i="34" s="1"/>
  <c r="X23" i="34"/>
  <c r="Z23" i="34" s="1"/>
  <c r="AB23" i="34" s="1"/>
  <c r="AO23" i="34" s="1"/>
  <c r="X19" i="34"/>
  <c r="AA19" i="34" s="1"/>
  <c r="AC19" i="34" s="1"/>
  <c r="AP19" i="34" s="1"/>
  <c r="X8" i="34"/>
  <c r="Z8" i="34" s="1"/>
  <c r="AB8" i="34" s="1"/>
  <c r="AO8" i="34" s="1"/>
  <c r="X20" i="34"/>
  <c r="AA20" i="34" s="1"/>
  <c r="AC20" i="34" s="1"/>
  <c r="AP20" i="34" s="1"/>
  <c r="X18" i="34"/>
  <c r="AA18" i="34" s="1"/>
  <c r="AC18" i="34" s="1"/>
  <c r="AP18" i="34" s="1"/>
  <c r="X10" i="34"/>
  <c r="AA10" i="34" s="1"/>
  <c r="AC10" i="34" s="1"/>
  <c r="AP10" i="34" s="1"/>
  <c r="A18" i="34"/>
  <c r="N43" i="68" s="1"/>
  <c r="AP7" i="50"/>
  <c r="AN9" i="50"/>
  <c r="L74" i="68"/>
  <c r="T19" i="68"/>
  <c r="E20" i="2" s="1"/>
  <c r="AJ14" i="19"/>
  <c r="AJ13" i="19"/>
  <c r="A16" i="19"/>
  <c r="F19" i="68" s="1"/>
  <c r="AN11" i="19"/>
  <c r="AJ8" i="19"/>
  <c r="AA22" i="50"/>
  <c r="AC22" i="50" s="1"/>
  <c r="AP22" i="50" s="1"/>
  <c r="Z22" i="50"/>
  <c r="AB22" i="50" s="1"/>
  <c r="AO22" i="50" s="1"/>
  <c r="AJ5" i="50"/>
  <c r="AN5" i="50"/>
  <c r="AP5" i="50" s="1"/>
  <c r="T19" i="67"/>
  <c r="M18" i="2" s="1"/>
  <c r="AP12" i="50"/>
  <c r="A16" i="50"/>
  <c r="F19" i="67" s="1"/>
  <c r="L64" i="67"/>
  <c r="T6" i="67"/>
  <c r="M6" i="2" s="1"/>
  <c r="A16" i="66"/>
  <c r="F6" i="67" s="1"/>
  <c r="AP5" i="65"/>
  <c r="AN77" i="65"/>
  <c r="AN55" i="65"/>
  <c r="AN78" i="65"/>
  <c r="AN53" i="65"/>
  <c r="AJ33" i="65"/>
  <c r="AN54" i="65"/>
  <c r="Z207" i="65"/>
  <c r="AB207" i="65" s="1"/>
  <c r="AO207" i="65" s="1"/>
  <c r="AA207" i="65"/>
  <c r="AC207" i="65" s="1"/>
  <c r="AP207" i="65" s="1"/>
  <c r="AN26" i="65"/>
  <c r="AJ71" i="65"/>
  <c r="AJ150" i="65"/>
  <c r="AN80" i="65"/>
  <c r="AJ158" i="65"/>
  <c r="AP143" i="65"/>
  <c r="S6" i="68"/>
  <c r="AP159" i="65"/>
  <c r="AN137" i="65"/>
  <c r="AN196" i="65"/>
  <c r="AN62" i="65"/>
  <c r="AL45" i="65"/>
  <c r="AN32" i="65"/>
  <c r="AJ201" i="65"/>
  <c r="AJ135" i="65"/>
  <c r="AN27" i="65"/>
  <c r="AN29" i="65"/>
  <c r="AJ192" i="65"/>
  <c r="AL178" i="65"/>
  <c r="AP99" i="65"/>
  <c r="AN41" i="65"/>
  <c r="AJ124" i="65"/>
  <c r="AN34" i="65"/>
  <c r="AP63" i="65"/>
  <c r="AN76" i="65"/>
  <c r="AJ55" i="65"/>
  <c r="AN44" i="65"/>
  <c r="AN56" i="65"/>
  <c r="AJ20" i="65"/>
  <c r="AN17" i="65"/>
  <c r="AJ67" i="65"/>
  <c r="AJ79" i="65"/>
  <c r="AN79" i="65"/>
  <c r="AP79" i="65" s="1"/>
  <c r="AN36" i="65"/>
  <c r="AN19" i="65"/>
  <c r="AJ222" i="65"/>
  <c r="AN198" i="65"/>
  <c r="AJ232" i="65"/>
  <c r="AL168" i="65"/>
  <c r="A16" i="65"/>
  <c r="F6" i="68" s="1"/>
  <c r="AN97" i="65"/>
  <c r="AJ83" i="65"/>
  <c r="AN72" i="65"/>
  <c r="AJ233" i="65"/>
  <c r="AP163" i="65"/>
  <c r="T6" i="68"/>
  <c r="E6" i="2" s="1"/>
  <c r="AJ211" i="65"/>
  <c r="AL112" i="65"/>
  <c r="AJ200" i="65"/>
  <c r="AN131" i="65"/>
  <c r="AJ189" i="65"/>
  <c r="AN69" i="65"/>
  <c r="AN220" i="65"/>
  <c r="AN120" i="65"/>
  <c r="AN217" i="65"/>
  <c r="AJ48" i="65"/>
  <c r="AN166" i="65"/>
  <c r="AN209" i="65"/>
  <c r="J74" i="68"/>
  <c r="AN35" i="65"/>
  <c r="AP35" i="65" s="1"/>
  <c r="AJ37" i="65"/>
  <c r="AN16" i="65"/>
  <c r="AJ66" i="65"/>
  <c r="AP83" i="65"/>
  <c r="AJ44" i="65"/>
  <c r="AJ43" i="65"/>
  <c r="AJ32" i="65"/>
  <c r="AN14" i="65"/>
  <c r="AP14" i="65" s="1"/>
  <c r="AJ78" i="65"/>
  <c r="AJ63" i="65"/>
  <c r="AN42" i="65"/>
  <c r="AN61" i="65"/>
  <c r="AN43" i="65"/>
  <c r="AJ24" i="65"/>
  <c r="AN57" i="65"/>
  <c r="AL51" i="65"/>
  <c r="AL18" i="65"/>
  <c r="AP47" i="65"/>
  <c r="AL47" i="65"/>
  <c r="AJ90" i="65"/>
  <c r="AJ58" i="65"/>
  <c r="AJ86" i="65"/>
  <c r="AJ54" i="65"/>
  <c r="AL28" i="65"/>
  <c r="AJ39" i="65"/>
  <c r="AJ19" i="65"/>
  <c r="AN85" i="65"/>
  <c r="AJ62" i="65"/>
  <c r="AJ82" i="65"/>
  <c r="AJ74" i="65"/>
  <c r="AJ70" i="65"/>
  <c r="AL50" i="65"/>
  <c r="AN15" i="65"/>
  <c r="A16" i="33"/>
  <c r="F41" i="68" s="1"/>
  <c r="AJ5" i="33"/>
  <c r="T41" i="68"/>
  <c r="E37" i="2" s="1"/>
  <c r="A16" i="28"/>
  <c r="F36" i="68" s="1"/>
  <c r="AN16" i="28"/>
  <c r="AN24" i="28"/>
  <c r="AN23" i="28"/>
  <c r="AJ5" i="28"/>
  <c r="T36" i="68"/>
  <c r="Z17" i="28"/>
  <c r="AB17" i="28" s="1"/>
  <c r="AO17" i="28" s="1"/>
  <c r="AA17" i="28"/>
  <c r="AC17" i="28" s="1"/>
  <c r="AP17" i="28" s="1"/>
  <c r="AL29" i="28"/>
  <c r="AL14" i="28"/>
  <c r="AN10" i="28"/>
  <c r="AJ21" i="28"/>
  <c r="AN13" i="28"/>
  <c r="AJ25" i="28"/>
  <c r="AN32" i="28"/>
  <c r="AN28" i="28"/>
  <c r="AJ17" i="28"/>
  <c r="AJ6" i="28"/>
  <c r="A16" i="47"/>
  <c r="F15" i="67" s="1"/>
  <c r="T15" i="67"/>
  <c r="M15" i="2" s="1"/>
  <c r="A16" i="16"/>
  <c r="F15" i="68" s="1"/>
  <c r="AJ5" i="16"/>
  <c r="S11" i="67"/>
  <c r="AN10" i="44"/>
  <c r="A16" i="44"/>
  <c r="F12" i="67" s="1"/>
  <c r="T12" i="67"/>
  <c r="M12" i="2" s="1"/>
  <c r="AJ5" i="59"/>
  <c r="K74" i="68"/>
  <c r="AN23" i="13"/>
  <c r="AN22" i="13"/>
  <c r="AN13" i="13"/>
  <c r="AN15" i="13"/>
  <c r="AJ14" i="13"/>
  <c r="A16" i="13"/>
  <c r="F12" i="68" s="1"/>
  <c r="AJ10" i="13"/>
  <c r="AL7" i="13"/>
  <c r="AJ11" i="13"/>
  <c r="AJ6" i="13"/>
  <c r="AN9" i="13"/>
  <c r="AP7" i="43"/>
  <c r="A16" i="43"/>
  <c r="F11" i="67" s="1"/>
  <c r="A16" i="38"/>
  <c r="F47" i="68" s="1"/>
  <c r="AN6" i="38"/>
  <c r="T47" i="68"/>
  <c r="V47" i="68" s="1"/>
  <c r="G44" i="2" s="1"/>
  <c r="AL9" i="66"/>
  <c r="AJ36" i="66"/>
  <c r="AL13" i="66"/>
  <c r="AJ32" i="66"/>
  <c r="AN41" i="66"/>
  <c r="AJ7" i="66"/>
  <c r="AN37" i="66"/>
  <c r="AN33" i="66"/>
  <c r="AJ40" i="66"/>
  <c r="AN23" i="66"/>
  <c r="AN19" i="66"/>
  <c r="T8" i="67"/>
  <c r="M9" i="2" s="1"/>
  <c r="AJ9" i="39"/>
  <c r="AJ12" i="40"/>
  <c r="T9" i="67"/>
  <c r="V9" i="67" s="1"/>
  <c r="O10" i="2" s="1"/>
  <c r="AJ9" i="40"/>
  <c r="AN10" i="40"/>
  <c r="AA9" i="43"/>
  <c r="AC9" i="43" s="1"/>
  <c r="AP9" i="43" s="1"/>
  <c r="Z9" i="43"/>
  <c r="AB9" i="43" s="1"/>
  <c r="AO9" i="43" s="1"/>
  <c r="AA5" i="43"/>
  <c r="AC5" i="43" s="1"/>
  <c r="AP5" i="43" s="1"/>
  <c r="Z5" i="43"/>
  <c r="AB5" i="43" s="1"/>
  <c r="AA22" i="43"/>
  <c r="AC22" i="43" s="1"/>
  <c r="AP22" i="43" s="1"/>
  <c r="Z22" i="43"/>
  <c r="AB22" i="43" s="1"/>
  <c r="AO22" i="43" s="1"/>
  <c r="Z6" i="43"/>
  <c r="AB6" i="43" s="1"/>
  <c r="AO6" i="43" s="1"/>
  <c r="AA6" i="43"/>
  <c r="AC6" i="43" s="1"/>
  <c r="AP6" i="43" s="1"/>
  <c r="AA10" i="43"/>
  <c r="AC10" i="43" s="1"/>
  <c r="AP10" i="43" s="1"/>
  <c r="Z10" i="43"/>
  <c r="AB10" i="43" s="1"/>
  <c r="AO10" i="43" s="1"/>
  <c r="AA24" i="43"/>
  <c r="AC24" i="43" s="1"/>
  <c r="AP24" i="43" s="1"/>
  <c r="Z24" i="43"/>
  <c r="AB24" i="43" s="1"/>
  <c r="AO24" i="43" s="1"/>
  <c r="AA15" i="43"/>
  <c r="AC15" i="43" s="1"/>
  <c r="AP15" i="43" s="1"/>
  <c r="Z15" i="43"/>
  <c r="AB15" i="43" s="1"/>
  <c r="AO15" i="43" s="1"/>
  <c r="AA12" i="43"/>
  <c r="AC12" i="43" s="1"/>
  <c r="AP12" i="43" s="1"/>
  <c r="Z12" i="43"/>
  <c r="AB12" i="43" s="1"/>
  <c r="AO12" i="43" s="1"/>
  <c r="AA21" i="43"/>
  <c r="AC21" i="43" s="1"/>
  <c r="AP21" i="43" s="1"/>
  <c r="Z21" i="43"/>
  <c r="AB21" i="43" s="1"/>
  <c r="AO21" i="43" s="1"/>
  <c r="AA16" i="43"/>
  <c r="AC16" i="43" s="1"/>
  <c r="AP16" i="43" s="1"/>
  <c r="Z16" i="43"/>
  <c r="AB16" i="43" s="1"/>
  <c r="AO16" i="43" s="1"/>
  <c r="AA14" i="43"/>
  <c r="AC14" i="43" s="1"/>
  <c r="AP14" i="43" s="1"/>
  <c r="Z14" i="43"/>
  <c r="AB14" i="43" s="1"/>
  <c r="AO14" i="43" s="1"/>
  <c r="AA13" i="43"/>
  <c r="AC13" i="43" s="1"/>
  <c r="AP13" i="43" s="1"/>
  <c r="Z13" i="43"/>
  <c r="AB13" i="43" s="1"/>
  <c r="AO13" i="43" s="1"/>
  <c r="AA23" i="43"/>
  <c r="AC23" i="43" s="1"/>
  <c r="AP23" i="43" s="1"/>
  <c r="Z23" i="43"/>
  <c r="AB23" i="43" s="1"/>
  <c r="AO23" i="43" s="1"/>
  <c r="AA18" i="43"/>
  <c r="AC18" i="43" s="1"/>
  <c r="AP18" i="43" s="1"/>
  <c r="Z18" i="43"/>
  <c r="AB18" i="43" s="1"/>
  <c r="AO18" i="43" s="1"/>
  <c r="Z19" i="43"/>
  <c r="AB19" i="43" s="1"/>
  <c r="AO19" i="43" s="1"/>
  <c r="AA19" i="43"/>
  <c r="AC19" i="43" s="1"/>
  <c r="AP19" i="43" s="1"/>
  <c r="AA20" i="43"/>
  <c r="AC20" i="43" s="1"/>
  <c r="AP20" i="43" s="1"/>
  <c r="Z20" i="43"/>
  <c r="AB20" i="43" s="1"/>
  <c r="AO20" i="43" s="1"/>
  <c r="AJ10" i="43"/>
  <c r="AA11" i="43"/>
  <c r="AC11" i="43" s="1"/>
  <c r="AP11" i="43" s="1"/>
  <c r="Z11" i="43"/>
  <c r="AB11" i="43" s="1"/>
  <c r="AO11" i="43" s="1"/>
  <c r="AA17" i="43"/>
  <c r="AC17" i="43" s="1"/>
  <c r="AP17" i="43" s="1"/>
  <c r="Z17" i="43"/>
  <c r="AB17" i="43" s="1"/>
  <c r="AO17" i="43" s="1"/>
  <c r="AN11" i="12"/>
  <c r="A16" i="12"/>
  <c r="F11" i="68" s="1"/>
  <c r="AL13" i="12"/>
  <c r="T11" i="68"/>
  <c r="E12" i="2" s="1"/>
  <c r="AN9" i="12"/>
  <c r="AN15" i="12"/>
  <c r="AJ24" i="12"/>
  <c r="H74" i="68"/>
  <c r="AN20" i="12"/>
  <c r="AJ20" i="12"/>
  <c r="AL16" i="12"/>
  <c r="AJ28" i="12"/>
  <c r="AN12" i="12"/>
  <c r="A16" i="59"/>
  <c r="AN12" i="59"/>
  <c r="M30" i="2"/>
  <c r="AN13" i="59"/>
  <c r="A16" i="31"/>
  <c r="F39" i="68" s="1"/>
  <c r="AJ15" i="31"/>
  <c r="AJ23" i="31"/>
  <c r="AJ12" i="31"/>
  <c r="AJ27" i="31"/>
  <c r="AN24" i="31"/>
  <c r="AN20" i="31"/>
  <c r="AJ9" i="31"/>
  <c r="AL14" i="58"/>
  <c r="AN11" i="58"/>
  <c r="K37" i="67"/>
  <c r="K64" i="67" s="1"/>
  <c r="AJ7" i="58"/>
  <c r="AN8" i="58"/>
  <c r="S34" i="67"/>
  <c r="AL10" i="58"/>
  <c r="AL11" i="58"/>
  <c r="AL5" i="58"/>
  <c r="A16" i="58"/>
  <c r="F34" i="67" s="1"/>
  <c r="AJ9" i="58"/>
  <c r="AJ10" i="30"/>
  <c r="AN5" i="30"/>
  <c r="AL6" i="30"/>
  <c r="AN14" i="30"/>
  <c r="A16" i="30"/>
  <c r="F38" i="68" s="1"/>
  <c r="AA32" i="30"/>
  <c r="AC32" i="30" s="1"/>
  <c r="AP32" i="30" s="1"/>
  <c r="Z32" i="30"/>
  <c r="AB32" i="30" s="1"/>
  <c r="AO32" i="30" s="1"/>
  <c r="AA35" i="30"/>
  <c r="AC35" i="30" s="1"/>
  <c r="AP35" i="30" s="1"/>
  <c r="Z35" i="30"/>
  <c r="AB35" i="30" s="1"/>
  <c r="AO35" i="30" s="1"/>
  <c r="Z29" i="30"/>
  <c r="AB29" i="30" s="1"/>
  <c r="AO29" i="30" s="1"/>
  <c r="AA29" i="30"/>
  <c r="AC29" i="30" s="1"/>
  <c r="AP29" i="30" s="1"/>
  <c r="Z33" i="30"/>
  <c r="AB33" i="30" s="1"/>
  <c r="AO33" i="30" s="1"/>
  <c r="AA33" i="30"/>
  <c r="AC33" i="30" s="1"/>
  <c r="AP33" i="30" s="1"/>
  <c r="AA26" i="30"/>
  <c r="AC26" i="30" s="1"/>
  <c r="AP26" i="30" s="1"/>
  <c r="Z26" i="30"/>
  <c r="AB26" i="30" s="1"/>
  <c r="AO26" i="30" s="1"/>
  <c r="AA25" i="30"/>
  <c r="AC25" i="30" s="1"/>
  <c r="AP25" i="30" s="1"/>
  <c r="Z25" i="30"/>
  <c r="AB25" i="30" s="1"/>
  <c r="AO25" i="30" s="1"/>
  <c r="Z28" i="30"/>
  <c r="AB28" i="30" s="1"/>
  <c r="AO28" i="30" s="1"/>
  <c r="AA28" i="30"/>
  <c r="AC28" i="30" s="1"/>
  <c r="AP28" i="30" s="1"/>
  <c r="Z34" i="30"/>
  <c r="AB34" i="30" s="1"/>
  <c r="AO34" i="30" s="1"/>
  <c r="AA34" i="30"/>
  <c r="AC34" i="30" s="1"/>
  <c r="AP34" i="30" s="1"/>
  <c r="Z27" i="30"/>
  <c r="AB27" i="30" s="1"/>
  <c r="AO27" i="30" s="1"/>
  <c r="AA27" i="30"/>
  <c r="AC27" i="30" s="1"/>
  <c r="AP27" i="30" s="1"/>
  <c r="Z36" i="30"/>
  <c r="AB36" i="30" s="1"/>
  <c r="AO36" i="30" s="1"/>
  <c r="AA36" i="30"/>
  <c r="AC36" i="30" s="1"/>
  <c r="AP36" i="30" s="1"/>
  <c r="Z31" i="30"/>
  <c r="AB31" i="30" s="1"/>
  <c r="AO31" i="30" s="1"/>
  <c r="AA31" i="30"/>
  <c r="AC31" i="30" s="1"/>
  <c r="AP31" i="30" s="1"/>
  <c r="Z30" i="30"/>
  <c r="AB30" i="30" s="1"/>
  <c r="AO30" i="30" s="1"/>
  <c r="AA30" i="30"/>
  <c r="AC30" i="30" s="1"/>
  <c r="AP30" i="30" s="1"/>
  <c r="AN15" i="30"/>
  <c r="AJ19" i="30"/>
  <c r="AL16" i="30"/>
  <c r="Z23" i="30"/>
  <c r="AB23" i="30" s="1"/>
  <c r="AO23" i="30" s="1"/>
  <c r="AA23" i="30"/>
  <c r="AC23" i="30" s="1"/>
  <c r="AP23" i="30" s="1"/>
  <c r="AN6" i="30"/>
  <c r="T38" i="68"/>
  <c r="E34" i="2" s="1"/>
  <c r="AJ13" i="30"/>
  <c r="AN17" i="30"/>
  <c r="A16" i="57"/>
  <c r="F33" i="67" s="1"/>
  <c r="S33" i="67"/>
  <c r="K32" i="67"/>
  <c r="AJ5" i="57"/>
  <c r="AJ6" i="57"/>
  <c r="AN35" i="57"/>
  <c r="AN20" i="57"/>
  <c r="AN17" i="57"/>
  <c r="AN27" i="57"/>
  <c r="H37" i="67"/>
  <c r="H64" i="67" s="1"/>
  <c r="K28" i="2"/>
  <c r="K27" i="2"/>
  <c r="K32" i="2" s="1"/>
  <c r="T33" i="67"/>
  <c r="M28" i="2" s="1"/>
  <c r="AN10" i="57"/>
  <c r="AN13" i="57"/>
  <c r="AJ5" i="29"/>
  <c r="AN5" i="29"/>
  <c r="AJ15" i="29"/>
  <c r="AJ18" i="29"/>
  <c r="AJ11" i="29"/>
  <c r="AJ9" i="29"/>
  <c r="AN43" i="29"/>
  <c r="AN6" i="29"/>
  <c r="AN39" i="29"/>
  <c r="AJ37" i="29"/>
  <c r="AL33" i="29"/>
  <c r="AN20" i="29"/>
  <c r="AN35" i="29"/>
  <c r="AN13" i="29"/>
  <c r="AN9" i="29"/>
  <c r="A16" i="23"/>
  <c r="F30" i="68" s="1"/>
  <c r="AL5" i="23"/>
  <c r="Z25" i="23"/>
  <c r="AB25" i="23" s="1"/>
  <c r="AO25" i="23" s="1"/>
  <c r="AA25" i="23"/>
  <c r="AC25" i="23" s="1"/>
  <c r="AN20" i="23"/>
  <c r="AN6" i="23"/>
  <c r="T30" i="68"/>
  <c r="E26" i="2" s="1"/>
  <c r="AN24" i="23"/>
  <c r="A16" i="70"/>
  <c r="F27" i="68" s="1"/>
  <c r="AN5" i="70"/>
  <c r="A16" i="72"/>
  <c r="F28" i="68" s="1"/>
  <c r="AN5" i="72"/>
  <c r="AJ5" i="72"/>
  <c r="T27" i="68"/>
  <c r="V27" i="68" s="1"/>
  <c r="AJ14" i="70"/>
  <c r="AN13" i="70"/>
  <c r="AL34" i="69"/>
  <c r="AJ14" i="69"/>
  <c r="AL25" i="69"/>
  <c r="AL16" i="69"/>
  <c r="AL9" i="69"/>
  <c r="AJ24" i="69"/>
  <c r="AJ35" i="69"/>
  <c r="A16" i="69"/>
  <c r="F26" i="68" s="1"/>
  <c r="AJ5" i="69"/>
  <c r="T26" i="68"/>
  <c r="V26" i="68" s="1"/>
  <c r="Z68" i="22"/>
  <c r="AB68" i="22" s="1"/>
  <c r="AO68" i="22" s="1"/>
  <c r="AA68" i="22"/>
  <c r="AC68" i="22" s="1"/>
  <c r="AP68" i="22" s="1"/>
  <c r="AN7" i="22"/>
  <c r="T25" i="68"/>
  <c r="AJ20" i="22"/>
  <c r="AJ35" i="22"/>
  <c r="AL8" i="22"/>
  <c r="AJ43" i="22"/>
  <c r="AN48" i="22"/>
  <c r="AJ47" i="22"/>
  <c r="AJ51" i="22"/>
  <c r="AN44" i="22"/>
  <c r="AN40" i="22"/>
  <c r="AN10" i="22"/>
  <c r="AN32" i="22"/>
  <c r="AJ23" i="22"/>
  <c r="AN28" i="22"/>
  <c r="AL15" i="22"/>
  <c r="AN24" i="22"/>
  <c r="AJ39" i="22"/>
  <c r="AJ31" i="22"/>
  <c r="AJ19" i="22"/>
  <c r="AN20" i="22"/>
  <c r="N70" i="68"/>
  <c r="Q70" i="68" s="1"/>
  <c r="Z143" i="65"/>
  <c r="AB143" i="65" s="1"/>
  <c r="AO143" i="65" s="1"/>
  <c r="V27" i="67"/>
  <c r="AP227" i="65"/>
  <c r="Z5" i="50"/>
  <c r="AB5" i="50" s="1"/>
  <c r="AO5" i="50" s="1"/>
  <c r="Z5" i="62"/>
  <c r="AB5" i="62" s="1"/>
  <c r="N59" i="68"/>
  <c r="Q59" i="68" s="1"/>
  <c r="AA22" i="65"/>
  <c r="AC22" i="65" s="1"/>
  <c r="AA211" i="65"/>
  <c r="AC211" i="65" s="1"/>
  <c r="AP211" i="65" s="1"/>
  <c r="Z13" i="50"/>
  <c r="AB13" i="50" s="1"/>
  <c r="AO13" i="50" s="1"/>
  <c r="N53" i="67"/>
  <c r="Q53" i="67" s="1"/>
  <c r="AA31" i="65"/>
  <c r="AC31" i="65" s="1"/>
  <c r="AP31" i="65" s="1"/>
  <c r="N58" i="67"/>
  <c r="Q58" i="67" s="1"/>
  <c r="Z19" i="50"/>
  <c r="AB19" i="50" s="1"/>
  <c r="AO19" i="50" s="1"/>
  <c r="AA11" i="50"/>
  <c r="AC11" i="50" s="1"/>
  <c r="AP11" i="50" s="1"/>
  <c r="Z67" i="65"/>
  <c r="AB67" i="65" s="1"/>
  <c r="AO67" i="65" s="1"/>
  <c r="Z6" i="62"/>
  <c r="AB6" i="62" s="1"/>
  <c r="AO6" i="62" s="1"/>
  <c r="E10" i="2"/>
  <c r="M23" i="2"/>
  <c r="M32" i="2" s="1"/>
  <c r="Z14" i="50"/>
  <c r="AB14" i="50" s="1"/>
  <c r="AO14" i="50" s="1"/>
  <c r="Z14" i="62"/>
  <c r="AB14" i="62" s="1"/>
  <c r="AO14" i="62" s="1"/>
  <c r="Z24" i="42"/>
  <c r="AB24" i="42" s="1"/>
  <c r="AO24" i="42" s="1"/>
  <c r="Z19" i="27"/>
  <c r="AB19" i="27" s="1"/>
  <c r="AO19" i="27" s="1"/>
  <c r="Z175" i="65"/>
  <c r="AB175" i="65" s="1"/>
  <c r="AO175" i="65" s="1"/>
  <c r="Z179" i="65"/>
  <c r="AB179" i="65" s="1"/>
  <c r="AO179" i="65" s="1"/>
  <c r="AA131" i="65"/>
  <c r="AC131" i="65" s="1"/>
  <c r="Z29" i="28"/>
  <c r="AB29" i="28" s="1"/>
  <c r="AO29" i="28" s="1"/>
  <c r="AA6" i="50"/>
  <c r="AC6" i="50" s="1"/>
  <c r="AP6" i="50" s="1"/>
  <c r="AA7" i="27"/>
  <c r="AC7" i="27" s="1"/>
  <c r="AP7" i="27" s="1"/>
  <c r="Z111" i="65"/>
  <c r="AB111" i="65" s="1"/>
  <c r="AO111" i="65" s="1"/>
  <c r="O76" i="68"/>
  <c r="R76" i="68" s="1"/>
  <c r="O61" i="67"/>
  <c r="R61" i="67" s="1"/>
  <c r="Z18" i="3"/>
  <c r="AB18" i="3" s="1"/>
  <c r="AO18" i="3" s="1"/>
  <c r="O45" i="67"/>
  <c r="R45" i="67" s="1"/>
  <c r="AA147" i="65"/>
  <c r="AC147" i="65" s="1"/>
  <c r="AP147" i="65" s="1"/>
  <c r="AA95" i="65"/>
  <c r="AC95" i="65" s="1"/>
  <c r="AP95" i="65" s="1"/>
  <c r="Z22" i="27"/>
  <c r="AB22" i="27" s="1"/>
  <c r="AO22" i="27" s="1"/>
  <c r="Z20" i="42"/>
  <c r="AB20" i="42" s="1"/>
  <c r="AO20" i="42" s="1"/>
  <c r="Z83" i="65"/>
  <c r="AB83" i="65" s="1"/>
  <c r="AO83" i="65" s="1"/>
  <c r="Z191" i="65"/>
  <c r="AB191" i="65" s="1"/>
  <c r="AO191" i="65" s="1"/>
  <c r="Z7" i="50"/>
  <c r="AB7" i="50" s="1"/>
  <c r="AO7" i="50" s="1"/>
  <c r="Z8" i="65"/>
  <c r="AB8" i="65" s="1"/>
  <c r="AO8" i="65" s="1"/>
  <c r="AA8" i="65"/>
  <c r="AC8" i="65" s="1"/>
  <c r="AP8" i="65" s="1"/>
  <c r="N54" i="68"/>
  <c r="Q54" i="68" s="1"/>
  <c r="I37" i="67"/>
  <c r="AA223" i="65"/>
  <c r="AC223" i="65" s="1"/>
  <c r="AP223" i="65" s="1"/>
  <c r="AA115" i="65"/>
  <c r="AC115" i="65" s="1"/>
  <c r="AP115" i="65" s="1"/>
  <c r="O56" i="68"/>
  <c r="R56" i="68" s="1"/>
  <c r="Z10" i="42"/>
  <c r="AB10" i="42" s="1"/>
  <c r="AO10" i="42" s="1"/>
  <c r="N55" i="67"/>
  <c r="Q55" i="67" s="1"/>
  <c r="I32" i="67"/>
  <c r="Z63" i="65"/>
  <c r="AB63" i="65" s="1"/>
  <c r="AO63" i="65" s="1"/>
  <c r="AA16" i="16"/>
  <c r="AC16" i="16" s="1"/>
  <c r="AP16" i="16" s="1"/>
  <c r="N57" i="68"/>
  <c r="Q57" i="68" s="1"/>
  <c r="Z12" i="50"/>
  <c r="AB12" i="50" s="1"/>
  <c r="AO12" i="50" s="1"/>
  <c r="Z11" i="42"/>
  <c r="AB11" i="42" s="1"/>
  <c r="AO11" i="42" s="1"/>
  <c r="AA17" i="42"/>
  <c r="AC17" i="42" s="1"/>
  <c r="AP17" i="42" s="1"/>
  <c r="I62" i="67"/>
  <c r="L40" i="2" s="1"/>
  <c r="AA14" i="18"/>
  <c r="AC14" i="18" s="1"/>
  <c r="AP14" i="18" s="1"/>
  <c r="AA51" i="65"/>
  <c r="AC51" i="65" s="1"/>
  <c r="AP51" i="65" s="1"/>
  <c r="Z7" i="42"/>
  <c r="AB7" i="42" s="1"/>
  <c r="AO7" i="42" s="1"/>
  <c r="N59" i="67"/>
  <c r="Q59" i="67" s="1"/>
  <c r="N47" i="67"/>
  <c r="Q47" i="67" s="1"/>
  <c r="N46" i="67"/>
  <c r="Q46" i="67" s="1"/>
  <c r="AA6" i="16"/>
  <c r="AC6" i="16" s="1"/>
  <c r="AP6" i="16" s="1"/>
  <c r="O72" i="68"/>
  <c r="R72" i="68" s="1"/>
  <c r="Z17" i="62"/>
  <c r="AB17" i="62" s="1"/>
  <c r="AO17" i="62" s="1"/>
  <c r="Z6" i="42"/>
  <c r="AB6" i="42" s="1"/>
  <c r="AO6" i="42" s="1"/>
  <c r="Z5" i="65"/>
  <c r="AB5" i="65" s="1"/>
  <c r="AO5" i="65" s="1"/>
  <c r="D30" i="2"/>
  <c r="Z47" i="65"/>
  <c r="AB47" i="65" s="1"/>
  <c r="AO47" i="65" s="1"/>
  <c r="Z163" i="65"/>
  <c r="AB163" i="65" s="1"/>
  <c r="AO163" i="65" s="1"/>
  <c r="Z35" i="65"/>
  <c r="AB35" i="65" s="1"/>
  <c r="AO35" i="65" s="1"/>
  <c r="Z15" i="42"/>
  <c r="AB15" i="42" s="1"/>
  <c r="AO15" i="42" s="1"/>
  <c r="O54" i="67"/>
  <c r="R54" i="67" s="1"/>
  <c r="Z159" i="65"/>
  <c r="AB159" i="65" s="1"/>
  <c r="AO159" i="65" s="1"/>
  <c r="N58" i="68"/>
  <c r="Q58" i="68" s="1"/>
  <c r="Z14" i="65"/>
  <c r="AB14" i="65" s="1"/>
  <c r="AO14" i="65" s="1"/>
  <c r="Z127" i="65"/>
  <c r="AB127" i="65" s="1"/>
  <c r="AO127" i="65" s="1"/>
  <c r="O52" i="67"/>
  <c r="R52" i="67" s="1"/>
  <c r="Z227" i="65"/>
  <c r="AB227" i="65" s="1"/>
  <c r="AO227" i="65" s="1"/>
  <c r="Z99" i="65"/>
  <c r="AB99" i="65" s="1"/>
  <c r="AO99" i="65" s="1"/>
  <c r="Z79" i="65"/>
  <c r="AB79" i="65" s="1"/>
  <c r="AO79" i="65" s="1"/>
  <c r="Z10" i="50"/>
  <c r="AB10" i="50" s="1"/>
  <c r="AO10" i="50" s="1"/>
  <c r="AA10" i="50"/>
  <c r="AC10" i="50" s="1"/>
  <c r="AP10" i="50" s="1"/>
  <c r="AA9" i="28"/>
  <c r="AC9" i="28" s="1"/>
  <c r="AP9" i="28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Q19" i="67"/>
  <c r="U19" i="67" s="1"/>
  <c r="N18" i="2" s="1"/>
  <c r="L18" i="2"/>
  <c r="O69" i="68"/>
  <c r="R69" i="68" s="1"/>
  <c r="N69" i="68"/>
  <c r="Q69" i="68" s="1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Q39" i="67"/>
  <c r="U39" i="67" s="1"/>
  <c r="L37" i="2"/>
  <c r="AA15" i="50"/>
  <c r="AC15" i="50" s="1"/>
  <c r="AP15" i="50" s="1"/>
  <c r="Z15" i="50"/>
  <c r="AB15" i="50" s="1"/>
  <c r="AO15" i="50" s="1"/>
  <c r="Q21" i="67"/>
  <c r="U21" i="67" s="1"/>
  <c r="N20" i="2" s="1"/>
  <c r="L20" i="2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D35" i="2"/>
  <c r="Q39" i="68"/>
  <c r="U39" i="68" s="1"/>
  <c r="F35" i="2" s="1"/>
  <c r="Q25" i="68"/>
  <c r="Q24" i="68" s="1"/>
  <c r="Q32" i="68"/>
  <c r="U32" i="68" s="1"/>
  <c r="F28" i="2" s="1"/>
  <c r="D28" i="2"/>
  <c r="Q13" i="68"/>
  <c r="U13" i="68" s="1"/>
  <c r="F14" i="2" s="1"/>
  <c r="D14" i="2"/>
  <c r="Z71" i="22"/>
  <c r="AB71" i="22" s="1"/>
  <c r="AO71" i="22" s="1"/>
  <c r="AA71" i="22"/>
  <c r="AC71" i="22" s="1"/>
  <c r="AP71" i="22" s="1"/>
  <c r="AA444" i="15"/>
  <c r="AC444" i="15" s="1"/>
  <c r="AP444" i="15" s="1"/>
  <c r="Z444" i="15"/>
  <c r="AB444" i="15" s="1"/>
  <c r="AO444" i="15" s="1"/>
  <c r="AA188" i="15"/>
  <c r="AC188" i="15" s="1"/>
  <c r="AP188" i="15" s="1"/>
  <c r="Z188" i="15"/>
  <c r="AB188" i="15" s="1"/>
  <c r="AO188" i="15" s="1"/>
  <c r="Z79" i="15"/>
  <c r="AB79" i="15" s="1"/>
  <c r="AO79" i="15" s="1"/>
  <c r="AA79" i="15"/>
  <c r="AC79" i="15" s="1"/>
  <c r="AP79" i="15" s="1"/>
  <c r="AA231" i="65"/>
  <c r="AC231" i="65" s="1"/>
  <c r="AP231" i="65" s="1"/>
  <c r="Z231" i="65"/>
  <c r="AB231" i="65" s="1"/>
  <c r="AO231" i="65" s="1"/>
  <c r="AA103" i="65"/>
  <c r="AC103" i="65" s="1"/>
  <c r="AP103" i="65" s="1"/>
  <c r="Z103" i="65"/>
  <c r="AB103" i="65" s="1"/>
  <c r="AO103" i="65" s="1"/>
  <c r="AA16" i="36"/>
  <c r="AC16" i="36" s="1"/>
  <c r="AP16" i="36" s="1"/>
  <c r="Z16" i="36"/>
  <c r="AB16" i="36" s="1"/>
  <c r="AO16" i="36" s="1"/>
  <c r="AA24" i="36"/>
  <c r="AC24" i="36" s="1"/>
  <c r="AP24" i="36" s="1"/>
  <c r="Z24" i="36"/>
  <c r="AB24" i="36" s="1"/>
  <c r="AO24" i="36" s="1"/>
  <c r="AA11" i="36"/>
  <c r="AC11" i="36" s="1"/>
  <c r="AP11" i="36" s="1"/>
  <c r="Z11" i="36"/>
  <c r="AB11" i="36" s="1"/>
  <c r="AO11" i="36" s="1"/>
  <c r="AA11" i="44"/>
  <c r="AC11" i="44" s="1"/>
  <c r="AP11" i="44" s="1"/>
  <c r="Z11" i="44"/>
  <c r="AB11" i="44" s="1"/>
  <c r="AO11" i="44" s="1"/>
  <c r="Z18" i="44"/>
  <c r="AB18" i="44" s="1"/>
  <c r="AO18" i="44" s="1"/>
  <c r="AA18" i="44"/>
  <c r="AC18" i="44" s="1"/>
  <c r="AP18" i="44" s="1"/>
  <c r="AA8" i="44"/>
  <c r="AC8" i="44" s="1"/>
  <c r="AP8" i="44" s="1"/>
  <c r="Z8" i="44"/>
  <c r="AB8" i="44" s="1"/>
  <c r="AO8" i="44" s="1"/>
  <c r="Z21" i="18"/>
  <c r="AB21" i="18" s="1"/>
  <c r="AO21" i="18" s="1"/>
  <c r="AA21" i="18"/>
  <c r="AC21" i="18" s="1"/>
  <c r="AP21" i="18" s="1"/>
  <c r="AA15" i="18"/>
  <c r="AC15" i="18" s="1"/>
  <c r="AP15" i="18" s="1"/>
  <c r="Z15" i="18"/>
  <c r="AB15" i="18" s="1"/>
  <c r="AO15" i="18" s="1"/>
  <c r="Z10" i="18"/>
  <c r="AB10" i="18" s="1"/>
  <c r="AO10" i="18" s="1"/>
  <c r="AA10" i="18"/>
  <c r="AC10" i="18" s="1"/>
  <c r="AP10" i="18" s="1"/>
  <c r="AA21" i="25"/>
  <c r="AC21" i="25" s="1"/>
  <c r="AP21" i="25" s="1"/>
  <c r="Z21" i="25"/>
  <c r="AB21" i="25" s="1"/>
  <c r="AO21" i="25" s="1"/>
  <c r="AA21" i="75"/>
  <c r="AC21" i="75" s="1"/>
  <c r="AP21" i="75" s="1"/>
  <c r="Z21" i="75"/>
  <c r="AB21" i="75" s="1"/>
  <c r="AO21" i="75" s="1"/>
  <c r="X20" i="35"/>
  <c r="X19" i="35"/>
  <c r="X12" i="35"/>
  <c r="X11" i="35"/>
  <c r="X7" i="35"/>
  <c r="X22" i="35"/>
  <c r="X21" i="35"/>
  <c r="A20" i="35"/>
  <c r="R44" i="68" s="1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4" i="68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AP37" i="57" s="1"/>
  <c r="Z37" i="57"/>
  <c r="AB37" i="57" s="1"/>
  <c r="AO37" i="57" s="1"/>
  <c r="AA26" i="23"/>
  <c r="AC26" i="23" s="1"/>
  <c r="AP26" i="23" s="1"/>
  <c r="Z26" i="23"/>
  <c r="AB26" i="23" s="1"/>
  <c r="AO26" i="23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AA22" i="23"/>
  <c r="AC22" i="23" s="1"/>
  <c r="AP22" i="23" s="1"/>
  <c r="Z22" i="23"/>
  <c r="AB22" i="23" s="1"/>
  <c r="AO22" i="23" s="1"/>
  <c r="AA7" i="71"/>
  <c r="AC7" i="71" s="1"/>
  <c r="AP7" i="71" s="1"/>
  <c r="Z7" i="71"/>
  <c r="AB7" i="71" s="1"/>
  <c r="AO7" i="71" s="1"/>
  <c r="Z10" i="71"/>
  <c r="AB10" i="71" s="1"/>
  <c r="AO10" i="71" s="1"/>
  <c r="AA10" i="71"/>
  <c r="AC10" i="71" s="1"/>
  <c r="AP10" i="71" s="1"/>
  <c r="Z14" i="71"/>
  <c r="AB14" i="71" s="1"/>
  <c r="AO14" i="71" s="1"/>
  <c r="AA14" i="71"/>
  <c r="AC14" i="71" s="1"/>
  <c r="AP14" i="71" s="1"/>
  <c r="AA332" i="15"/>
  <c r="AC332" i="15" s="1"/>
  <c r="AP332" i="15" s="1"/>
  <c r="Z332" i="15"/>
  <c r="AB332" i="15" s="1"/>
  <c r="AO332" i="15" s="1"/>
  <c r="AA15" i="13"/>
  <c r="AC15" i="13" s="1"/>
  <c r="AP15" i="13" s="1"/>
  <c r="Z15" i="13"/>
  <c r="AB15" i="13" s="1"/>
  <c r="AO15" i="13" s="1"/>
  <c r="Z9" i="13"/>
  <c r="AB9" i="13" s="1"/>
  <c r="AO9" i="13" s="1"/>
  <c r="AA9" i="13"/>
  <c r="AC9" i="13" s="1"/>
  <c r="Z8" i="13"/>
  <c r="AB8" i="13" s="1"/>
  <c r="AO8" i="13" s="1"/>
  <c r="AA8" i="13"/>
  <c r="AC8" i="13" s="1"/>
  <c r="AP8" i="13" s="1"/>
  <c r="Z8" i="40"/>
  <c r="AB8" i="40" s="1"/>
  <c r="AO8" i="40" s="1"/>
  <c r="AA8" i="40"/>
  <c r="AC8" i="40" s="1"/>
  <c r="AP8" i="40" s="1"/>
  <c r="Z20" i="40"/>
  <c r="AB20" i="40" s="1"/>
  <c r="AO20" i="40" s="1"/>
  <c r="AA20" i="40"/>
  <c r="AC20" i="40" s="1"/>
  <c r="AP20" i="40" s="1"/>
  <c r="AA15" i="40"/>
  <c r="AC15" i="40" s="1"/>
  <c r="AP15" i="40" s="1"/>
  <c r="Z15" i="40"/>
  <c r="AB15" i="40" s="1"/>
  <c r="AO15" i="40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64" i="29"/>
  <c r="AB64" i="29" s="1"/>
  <c r="AO64" i="29" s="1"/>
  <c r="AA64" i="29"/>
  <c r="AC64" i="29" s="1"/>
  <c r="AP64" i="29" s="1"/>
  <c r="Z24" i="29"/>
  <c r="AB24" i="29" s="1"/>
  <c r="AO24" i="29" s="1"/>
  <c r="AA24" i="29"/>
  <c r="AC24" i="29" s="1"/>
  <c r="AP24" i="29" s="1"/>
  <c r="AA9" i="29"/>
  <c r="AC9" i="29" s="1"/>
  <c r="Z9" i="29"/>
  <c r="AB9" i="29" s="1"/>
  <c r="AO9" i="29" s="1"/>
  <c r="AA69" i="29"/>
  <c r="AC69" i="29" s="1"/>
  <c r="AP69" i="29" s="1"/>
  <c r="Z69" i="29"/>
  <c r="AB69" i="29" s="1"/>
  <c r="AO69" i="29" s="1"/>
  <c r="Z36" i="29"/>
  <c r="AB36" i="29" s="1"/>
  <c r="AO36" i="29" s="1"/>
  <c r="AA36" i="29"/>
  <c r="AC36" i="29" s="1"/>
  <c r="AP36" i="29" s="1"/>
  <c r="AA13" i="29"/>
  <c r="AC13" i="29" s="1"/>
  <c r="AP13" i="29" s="1"/>
  <c r="Z13" i="29"/>
  <c r="AB13" i="29" s="1"/>
  <c r="AO13" i="29" s="1"/>
  <c r="Z39" i="29"/>
  <c r="AB39" i="29" s="1"/>
  <c r="AO39" i="29" s="1"/>
  <c r="AA39" i="29"/>
  <c r="AC39" i="29" s="1"/>
  <c r="AP39" i="29" s="1"/>
  <c r="Z71" i="29"/>
  <c r="AB71" i="29" s="1"/>
  <c r="AO71" i="29" s="1"/>
  <c r="AA71" i="29"/>
  <c r="AC71" i="29" s="1"/>
  <c r="AP71" i="29" s="1"/>
  <c r="AA26" i="29"/>
  <c r="AC26" i="29" s="1"/>
  <c r="AP26" i="29" s="1"/>
  <c r="Z26" i="29"/>
  <c r="AB26" i="29" s="1"/>
  <c r="AO26" i="29" s="1"/>
  <c r="AA58" i="29"/>
  <c r="AC58" i="29" s="1"/>
  <c r="AP58" i="29" s="1"/>
  <c r="Z58" i="29"/>
  <c r="AB58" i="29" s="1"/>
  <c r="AO58" i="29" s="1"/>
  <c r="Z13" i="22"/>
  <c r="AB13" i="22" s="1"/>
  <c r="AO13" i="22" s="1"/>
  <c r="AA13" i="22"/>
  <c r="AC13" i="22" s="1"/>
  <c r="AP13" i="22" s="1"/>
  <c r="AA28" i="22"/>
  <c r="AC28" i="22" s="1"/>
  <c r="Z28" i="22"/>
  <c r="AB28" i="22" s="1"/>
  <c r="AO28" i="22" s="1"/>
  <c r="AA60" i="22"/>
  <c r="AC60" i="22" s="1"/>
  <c r="AP60" i="22" s="1"/>
  <c r="Z60" i="22"/>
  <c r="AB60" i="22" s="1"/>
  <c r="AO60" i="22" s="1"/>
  <c r="Z27" i="22"/>
  <c r="AB27" i="22" s="1"/>
  <c r="AO27" i="22" s="1"/>
  <c r="AA27" i="22"/>
  <c r="AC27" i="22" s="1"/>
  <c r="AP27" i="22" s="1"/>
  <c r="Z91" i="22"/>
  <c r="AB91" i="22" s="1"/>
  <c r="AO91" i="22" s="1"/>
  <c r="AA91" i="22"/>
  <c r="AC91" i="22" s="1"/>
  <c r="AP91" i="22" s="1"/>
  <c r="AA72" i="22"/>
  <c r="AC72" i="22" s="1"/>
  <c r="AP72" i="22" s="1"/>
  <c r="Z72" i="22"/>
  <c r="AB72" i="22" s="1"/>
  <c r="AO72" i="22" s="1"/>
  <c r="AA26" i="22"/>
  <c r="AC26" i="22" s="1"/>
  <c r="AP26" i="22" s="1"/>
  <c r="Z26" i="22"/>
  <c r="AB26" i="22" s="1"/>
  <c r="AO26" i="22" s="1"/>
  <c r="AA42" i="22"/>
  <c r="AC42" i="22" s="1"/>
  <c r="AP42" i="22" s="1"/>
  <c r="Z42" i="22"/>
  <c r="AB42" i="22" s="1"/>
  <c r="AO42" i="22" s="1"/>
  <c r="AA74" i="22"/>
  <c r="AC74" i="22" s="1"/>
  <c r="AP74" i="22" s="1"/>
  <c r="Z74" i="22"/>
  <c r="AB74" i="22" s="1"/>
  <c r="AO74" i="22" s="1"/>
  <c r="AA90" i="22"/>
  <c r="AC90" i="22" s="1"/>
  <c r="AP90" i="22" s="1"/>
  <c r="Z90" i="22"/>
  <c r="AB90" i="22" s="1"/>
  <c r="AO90" i="22" s="1"/>
  <c r="AA37" i="22"/>
  <c r="AC37" i="22" s="1"/>
  <c r="AP37" i="22" s="1"/>
  <c r="Z37" i="22"/>
  <c r="AB37" i="22" s="1"/>
  <c r="AO37" i="22" s="1"/>
  <c r="AA53" i="22"/>
  <c r="AC53" i="22" s="1"/>
  <c r="AP53" i="22" s="1"/>
  <c r="Z53" i="22"/>
  <c r="AB53" i="22" s="1"/>
  <c r="AO53" i="22" s="1"/>
  <c r="AA69" i="22"/>
  <c r="AC69" i="22" s="1"/>
  <c r="AP69" i="22" s="1"/>
  <c r="Z69" i="22"/>
  <c r="AB69" i="22" s="1"/>
  <c r="AO69" i="22" s="1"/>
  <c r="AA85" i="22"/>
  <c r="AC85" i="22" s="1"/>
  <c r="AP85" i="22" s="1"/>
  <c r="Z85" i="22"/>
  <c r="AB85" i="22" s="1"/>
  <c r="AO85" i="22" s="1"/>
  <c r="AA500" i="15"/>
  <c r="AC500" i="15" s="1"/>
  <c r="AP500" i="15" s="1"/>
  <c r="Z500" i="15"/>
  <c r="AB500" i="15" s="1"/>
  <c r="AO500" i="15" s="1"/>
  <c r="AA244" i="15"/>
  <c r="AC244" i="15" s="1"/>
  <c r="AP244" i="15" s="1"/>
  <c r="Z244" i="15"/>
  <c r="AB244" i="15" s="1"/>
  <c r="AO244" i="15" s="1"/>
  <c r="AA82" i="15"/>
  <c r="AC82" i="15" s="1"/>
  <c r="AP82" i="15" s="1"/>
  <c r="Z82" i="15"/>
  <c r="AB82" i="15" s="1"/>
  <c r="AO82" i="15" s="1"/>
  <c r="Z11" i="15"/>
  <c r="AB11" i="15" s="1"/>
  <c r="AO11" i="15" s="1"/>
  <c r="AA11" i="15"/>
  <c r="AC11" i="15" s="1"/>
  <c r="AP11" i="15" s="1"/>
  <c r="Z118" i="15"/>
  <c r="AB118" i="15" s="1"/>
  <c r="AO118" i="15" s="1"/>
  <c r="AA118" i="15"/>
  <c r="AC118" i="15" s="1"/>
  <c r="AP118" i="15" s="1"/>
  <c r="Z219" i="15"/>
  <c r="AB219" i="15" s="1"/>
  <c r="AO219" i="15" s="1"/>
  <c r="AA219" i="15"/>
  <c r="AC219" i="15" s="1"/>
  <c r="AP219" i="15" s="1"/>
  <c r="Z355" i="15"/>
  <c r="AB355" i="15" s="1"/>
  <c r="AO355" i="15" s="1"/>
  <c r="AA355" i="15"/>
  <c r="AC355" i="15" s="1"/>
  <c r="AP355" i="15" s="1"/>
  <c r="Z419" i="15"/>
  <c r="AB419" i="15" s="1"/>
  <c r="AO419" i="15" s="1"/>
  <c r="AA419" i="15"/>
  <c r="AC419" i="15" s="1"/>
  <c r="AP419" i="15" s="1"/>
  <c r="Z14" i="15"/>
  <c r="AB14" i="15" s="1"/>
  <c r="AO14" i="15" s="1"/>
  <c r="AA14" i="15"/>
  <c r="AC14" i="15" s="1"/>
  <c r="AP14" i="15" s="1"/>
  <c r="Z55" i="15"/>
  <c r="AB55" i="15" s="1"/>
  <c r="AO55" i="15" s="1"/>
  <c r="AA55" i="15"/>
  <c r="AC55" i="15" s="1"/>
  <c r="AP55" i="15" s="1"/>
  <c r="AA100" i="15"/>
  <c r="AC100" i="15" s="1"/>
  <c r="AP100" i="15" s="1"/>
  <c r="Z100" i="15"/>
  <c r="AB100" i="15" s="1"/>
  <c r="AO100" i="15" s="1"/>
  <c r="AA138" i="15"/>
  <c r="AC138" i="15" s="1"/>
  <c r="AP138" i="15" s="1"/>
  <c r="Z138" i="15"/>
  <c r="AB138" i="15" s="1"/>
  <c r="AO138" i="15" s="1"/>
  <c r="AA184" i="15"/>
  <c r="AC184" i="15" s="1"/>
  <c r="AP184" i="15" s="1"/>
  <c r="Z184" i="15"/>
  <c r="AB184" i="15" s="1"/>
  <c r="AO184" i="15" s="1"/>
  <c r="AA280" i="15"/>
  <c r="AC280" i="15" s="1"/>
  <c r="AP280" i="15" s="1"/>
  <c r="Z280" i="15"/>
  <c r="AB280" i="15" s="1"/>
  <c r="AO280" i="15" s="1"/>
  <c r="AA344" i="15"/>
  <c r="AC344" i="15" s="1"/>
  <c r="AP344" i="15" s="1"/>
  <c r="Z344" i="15"/>
  <c r="AB344" i="15" s="1"/>
  <c r="AO344" i="15" s="1"/>
  <c r="AA408" i="15"/>
  <c r="AC408" i="15" s="1"/>
  <c r="AP408" i="15" s="1"/>
  <c r="Z408" i="15"/>
  <c r="AB408" i="15" s="1"/>
  <c r="AO408" i="15" s="1"/>
  <c r="AA472" i="15"/>
  <c r="AC472" i="15" s="1"/>
  <c r="AP472" i="15" s="1"/>
  <c r="Z472" i="15"/>
  <c r="AB472" i="15" s="1"/>
  <c r="AO472" i="15" s="1"/>
  <c r="Q14" i="68"/>
  <c r="U14" i="68" s="1"/>
  <c r="F15" i="2" s="1"/>
  <c r="Z86" i="15"/>
  <c r="AB86" i="15" s="1"/>
  <c r="AO86" i="15" s="1"/>
  <c r="AA86" i="15"/>
  <c r="AC86" i="15" s="1"/>
  <c r="AP86" i="15" s="1"/>
  <c r="Z147" i="15"/>
  <c r="AB147" i="15" s="1"/>
  <c r="AO147" i="15" s="1"/>
  <c r="AA147" i="15"/>
  <c r="AC147" i="15" s="1"/>
  <c r="AP147" i="15" s="1"/>
  <c r="Z275" i="15"/>
  <c r="AB275" i="15" s="1"/>
  <c r="AO275" i="15" s="1"/>
  <c r="AA275" i="15"/>
  <c r="AC275" i="15" s="1"/>
  <c r="AP275" i="15" s="1"/>
  <c r="Z403" i="15"/>
  <c r="AB403" i="15" s="1"/>
  <c r="AO403" i="15" s="1"/>
  <c r="AA403" i="15"/>
  <c r="AC403" i="15" s="1"/>
  <c r="AP403" i="15" s="1"/>
  <c r="Z12" i="15"/>
  <c r="AB12" i="15" s="1"/>
  <c r="AO12" i="15" s="1"/>
  <c r="AA12" i="15"/>
  <c r="AC12" i="15" s="1"/>
  <c r="AP12" i="15" s="1"/>
  <c r="AA46" i="15"/>
  <c r="AC46" i="15" s="1"/>
  <c r="AP46" i="15" s="1"/>
  <c r="Z46" i="15"/>
  <c r="AB46" i="15" s="1"/>
  <c r="AO46" i="15" s="1"/>
  <c r="AA110" i="15"/>
  <c r="AC110" i="15" s="1"/>
  <c r="Z110" i="15"/>
  <c r="AB110" i="15" s="1"/>
  <c r="AO110" i="15" s="1"/>
  <c r="Z155" i="15"/>
  <c r="AB155" i="15" s="1"/>
  <c r="AO155" i="15" s="1"/>
  <c r="AA155" i="15"/>
  <c r="AC155" i="15" s="1"/>
  <c r="AP155" i="15" s="1"/>
  <c r="Z207" i="15"/>
  <c r="AB207" i="15" s="1"/>
  <c r="AO207" i="15" s="1"/>
  <c r="AA207" i="15"/>
  <c r="AC207" i="15" s="1"/>
  <c r="AP207" i="15" s="1"/>
  <c r="Z271" i="15"/>
  <c r="AB271" i="15" s="1"/>
  <c r="AO271" i="15" s="1"/>
  <c r="AA271" i="15"/>
  <c r="AC271" i="15" s="1"/>
  <c r="AP271" i="15" s="1"/>
  <c r="Z303" i="15"/>
  <c r="AB303" i="15" s="1"/>
  <c r="AO303" i="15" s="1"/>
  <c r="AA303" i="15"/>
  <c r="AC303" i="15" s="1"/>
  <c r="AP303" i="15" s="1"/>
  <c r="Z367" i="15"/>
  <c r="AB367" i="15" s="1"/>
  <c r="AO367" i="15" s="1"/>
  <c r="AA367" i="15"/>
  <c r="AC367" i="15" s="1"/>
  <c r="AP367" i="15" s="1"/>
  <c r="Z399" i="15"/>
  <c r="AB399" i="15" s="1"/>
  <c r="AO399" i="15" s="1"/>
  <c r="AA399" i="15"/>
  <c r="AC399" i="15" s="1"/>
  <c r="AP399" i="15" s="1"/>
  <c r="Z463" i="15"/>
  <c r="AB463" i="15" s="1"/>
  <c r="AO463" i="15" s="1"/>
  <c r="AA463" i="15"/>
  <c r="AC463" i="15" s="1"/>
  <c r="AP463" i="15" s="1"/>
  <c r="Z178" i="15"/>
  <c r="AB178" i="15" s="1"/>
  <c r="AO178" i="15" s="1"/>
  <c r="AA178" i="15"/>
  <c r="AC178" i="15" s="1"/>
  <c r="AP178" i="15" s="1"/>
  <c r="Z210" i="15"/>
  <c r="AB210" i="15" s="1"/>
  <c r="AO210" i="15" s="1"/>
  <c r="AA210" i="15"/>
  <c r="AC210" i="15" s="1"/>
  <c r="AP210" i="15" s="1"/>
  <c r="Z242" i="15"/>
  <c r="AB242" i="15" s="1"/>
  <c r="AO242" i="15" s="1"/>
  <c r="AA242" i="15"/>
  <c r="AC242" i="15" s="1"/>
  <c r="AP242" i="15" s="1"/>
  <c r="Z274" i="15"/>
  <c r="AB274" i="15" s="1"/>
  <c r="AO274" i="15" s="1"/>
  <c r="AA274" i="15"/>
  <c r="AC274" i="15" s="1"/>
  <c r="AP274" i="15" s="1"/>
  <c r="Z306" i="15"/>
  <c r="AB306" i="15" s="1"/>
  <c r="AO306" i="15" s="1"/>
  <c r="AA306" i="15"/>
  <c r="AC306" i="15" s="1"/>
  <c r="AP306" i="15" s="1"/>
  <c r="Z338" i="15"/>
  <c r="AB338" i="15" s="1"/>
  <c r="AO338" i="15" s="1"/>
  <c r="AA338" i="15"/>
  <c r="AC338" i="15" s="1"/>
  <c r="AP338" i="15" s="1"/>
  <c r="Z370" i="15"/>
  <c r="AB370" i="15" s="1"/>
  <c r="AO370" i="15" s="1"/>
  <c r="AA370" i="15"/>
  <c r="AC370" i="15" s="1"/>
  <c r="AP370" i="15" s="1"/>
  <c r="Z386" i="15"/>
  <c r="AB386" i="15" s="1"/>
  <c r="AO386" i="15" s="1"/>
  <c r="AA386" i="15"/>
  <c r="AC386" i="15" s="1"/>
  <c r="AP386" i="15" s="1"/>
  <c r="Z418" i="15"/>
  <c r="AB418" i="15" s="1"/>
  <c r="AO418" i="15" s="1"/>
  <c r="AA418" i="15"/>
  <c r="AC418" i="15" s="1"/>
  <c r="AP418" i="15" s="1"/>
  <c r="Z434" i="15"/>
  <c r="AB434" i="15" s="1"/>
  <c r="AO434" i="15" s="1"/>
  <c r="AA434" i="15"/>
  <c r="AC434" i="15" s="1"/>
  <c r="AP434" i="15" s="1"/>
  <c r="Z450" i="15"/>
  <c r="AB450" i="15" s="1"/>
  <c r="AO450" i="15" s="1"/>
  <c r="AA450" i="15"/>
  <c r="AC450" i="15" s="1"/>
  <c r="AP450" i="15" s="1"/>
  <c r="Z482" i="15"/>
  <c r="AB482" i="15" s="1"/>
  <c r="AO482" i="15" s="1"/>
  <c r="AA482" i="15"/>
  <c r="AC482" i="15" s="1"/>
  <c r="AP482" i="15" s="1"/>
  <c r="Z514" i="15"/>
  <c r="AB514" i="15" s="1"/>
  <c r="AO514" i="15" s="1"/>
  <c r="AA514" i="15"/>
  <c r="AC514" i="15" s="1"/>
  <c r="AP514" i="15" s="1"/>
  <c r="AA37" i="15"/>
  <c r="AC37" i="15" s="1"/>
  <c r="AP37" i="15" s="1"/>
  <c r="Z37" i="15"/>
  <c r="AB37" i="15" s="1"/>
  <c r="AO37" i="15" s="1"/>
  <c r="AA53" i="15"/>
  <c r="AC53" i="15" s="1"/>
  <c r="AP53" i="15" s="1"/>
  <c r="Z53" i="15"/>
  <c r="AB53" i="15" s="1"/>
  <c r="AO53" i="15" s="1"/>
  <c r="AA85" i="15"/>
  <c r="AC85" i="15" s="1"/>
  <c r="AP85" i="15" s="1"/>
  <c r="Z85" i="15"/>
  <c r="AB85" i="15" s="1"/>
  <c r="AO85" i="15" s="1"/>
  <c r="Z117" i="15"/>
  <c r="AB117" i="15" s="1"/>
  <c r="AO117" i="15" s="1"/>
  <c r="AA117" i="15"/>
  <c r="AC117" i="15" s="1"/>
  <c r="AP117" i="15" s="1"/>
  <c r="AA149" i="15"/>
  <c r="AC149" i="15" s="1"/>
  <c r="AP149" i="15" s="1"/>
  <c r="Z149" i="15"/>
  <c r="AB149" i="15" s="1"/>
  <c r="AO149" i="15" s="1"/>
  <c r="AA181" i="15"/>
  <c r="AC181" i="15" s="1"/>
  <c r="AP181" i="15" s="1"/>
  <c r="Z181" i="15"/>
  <c r="AB181" i="15" s="1"/>
  <c r="AO181" i="15" s="1"/>
  <c r="AA213" i="15"/>
  <c r="AC213" i="15" s="1"/>
  <c r="AP213" i="15" s="1"/>
  <c r="Z213" i="15"/>
  <c r="AB213" i="15" s="1"/>
  <c r="AO213" i="15" s="1"/>
  <c r="AA229" i="15"/>
  <c r="AC229" i="15" s="1"/>
  <c r="AP229" i="15" s="1"/>
  <c r="Z229" i="15"/>
  <c r="AB229" i="15" s="1"/>
  <c r="AO229" i="15" s="1"/>
  <c r="AA261" i="15"/>
  <c r="AC261" i="15" s="1"/>
  <c r="AP261" i="15" s="1"/>
  <c r="Z261" i="15"/>
  <c r="AB261" i="15" s="1"/>
  <c r="AO261" i="15" s="1"/>
  <c r="AA277" i="15"/>
  <c r="AC277" i="15" s="1"/>
  <c r="AP277" i="15" s="1"/>
  <c r="Z277" i="15"/>
  <c r="AB277" i="15" s="1"/>
  <c r="AO277" i="15" s="1"/>
  <c r="AA325" i="15"/>
  <c r="AC325" i="15" s="1"/>
  <c r="AP325" i="15" s="1"/>
  <c r="Z325" i="15"/>
  <c r="AB325" i="15" s="1"/>
  <c r="AO325" i="15" s="1"/>
  <c r="AA357" i="15"/>
  <c r="AC357" i="15" s="1"/>
  <c r="AP357" i="15" s="1"/>
  <c r="Z357" i="15"/>
  <c r="AB357" i="15" s="1"/>
  <c r="AO357" i="15" s="1"/>
  <c r="AA389" i="15"/>
  <c r="AC389" i="15" s="1"/>
  <c r="AP389" i="15" s="1"/>
  <c r="Z389" i="15"/>
  <c r="AB389" i="15" s="1"/>
  <c r="AO389" i="15" s="1"/>
  <c r="AA421" i="15"/>
  <c r="AC421" i="15" s="1"/>
  <c r="AP421" i="15" s="1"/>
  <c r="Z421" i="15"/>
  <c r="AB421" i="15" s="1"/>
  <c r="AO421" i="15" s="1"/>
  <c r="AA437" i="15"/>
  <c r="AC437" i="15" s="1"/>
  <c r="AP437" i="15" s="1"/>
  <c r="Z437" i="15"/>
  <c r="AB437" i="15" s="1"/>
  <c r="AO437" i="15" s="1"/>
  <c r="AA469" i="15"/>
  <c r="AC469" i="15" s="1"/>
  <c r="AP469" i="15" s="1"/>
  <c r="Z469" i="15"/>
  <c r="AB469" i="15" s="1"/>
  <c r="AO469" i="15" s="1"/>
  <c r="AA501" i="15"/>
  <c r="AC501" i="15" s="1"/>
  <c r="AP501" i="15" s="1"/>
  <c r="Z501" i="15"/>
  <c r="AB501" i="15" s="1"/>
  <c r="AO50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AA12" i="60"/>
  <c r="AC12" i="60" s="1"/>
  <c r="AP12" i="60" s="1"/>
  <c r="Z12" i="60"/>
  <c r="AB12" i="60" s="1"/>
  <c r="AO12" i="60" s="1"/>
  <c r="Z16" i="60"/>
  <c r="AB16" i="60" s="1"/>
  <c r="AO16" i="60" s="1"/>
  <c r="AA16" i="60"/>
  <c r="AC16" i="60" s="1"/>
  <c r="AP16" i="60" s="1"/>
  <c r="AA22" i="60"/>
  <c r="AC22" i="60" s="1"/>
  <c r="AP22" i="60" s="1"/>
  <c r="Z22" i="60"/>
  <c r="AB22" i="60" s="1"/>
  <c r="AO22" i="60" s="1"/>
  <c r="AA52" i="46"/>
  <c r="AC52" i="46" s="1"/>
  <c r="AP52" i="46" s="1"/>
  <c r="Z52" i="46"/>
  <c r="AB52" i="46" s="1"/>
  <c r="AO52" i="46" s="1"/>
  <c r="AA80" i="46"/>
  <c r="AC80" i="46" s="1"/>
  <c r="AP80" i="46" s="1"/>
  <c r="Z80" i="46"/>
  <c r="AB80" i="46" s="1"/>
  <c r="AO80" i="46" s="1"/>
  <c r="Z14" i="46"/>
  <c r="AB14" i="46" s="1"/>
  <c r="AO14" i="46" s="1"/>
  <c r="AA14" i="46"/>
  <c r="AC14" i="46" s="1"/>
  <c r="AP14" i="46" s="1"/>
  <c r="Z27" i="46"/>
  <c r="AB27" i="46" s="1"/>
  <c r="AO27" i="46" s="1"/>
  <c r="AA27" i="46"/>
  <c r="AC27" i="46" s="1"/>
  <c r="AP27" i="46" s="1"/>
  <c r="Z59" i="46"/>
  <c r="AB59" i="46" s="1"/>
  <c r="AO59" i="46" s="1"/>
  <c r="AA59" i="46"/>
  <c r="AC59" i="46" s="1"/>
  <c r="AP59" i="46" s="1"/>
  <c r="AA12" i="46"/>
  <c r="AC12" i="46" s="1"/>
  <c r="AP12" i="46" s="1"/>
  <c r="Z12" i="46"/>
  <c r="AB12" i="46" s="1"/>
  <c r="AO12" i="46" s="1"/>
  <c r="AA42" i="46"/>
  <c r="AC42" i="46" s="1"/>
  <c r="AP42" i="46" s="1"/>
  <c r="Z42" i="46"/>
  <c r="AB42" i="46" s="1"/>
  <c r="AO42" i="46" s="1"/>
  <c r="AA58" i="46"/>
  <c r="AC58" i="46" s="1"/>
  <c r="AP58" i="46" s="1"/>
  <c r="Z58" i="46"/>
  <c r="AB58" i="46" s="1"/>
  <c r="AO58" i="46" s="1"/>
  <c r="AA10" i="46"/>
  <c r="AC10" i="46" s="1"/>
  <c r="AP10" i="46" s="1"/>
  <c r="Z10" i="46"/>
  <c r="AB10" i="46" s="1"/>
  <c r="AO10" i="46" s="1"/>
  <c r="AA29" i="46"/>
  <c r="AC29" i="46" s="1"/>
  <c r="AP29" i="46" s="1"/>
  <c r="Z29" i="46"/>
  <c r="AB29" i="46" s="1"/>
  <c r="AO29" i="46" s="1"/>
  <c r="AA61" i="46"/>
  <c r="AC61" i="46" s="1"/>
  <c r="AP61" i="46" s="1"/>
  <c r="Z61" i="46"/>
  <c r="AB61" i="46" s="1"/>
  <c r="AO61" i="46" s="1"/>
  <c r="AA77" i="46"/>
  <c r="AC77" i="46" s="1"/>
  <c r="AP77" i="46" s="1"/>
  <c r="Z77" i="46"/>
  <c r="AB77" i="46" s="1"/>
  <c r="AO77" i="46" s="1"/>
  <c r="AA15" i="6"/>
  <c r="AC15" i="6" s="1"/>
  <c r="AP15" i="6" s="1"/>
  <c r="Z15" i="6"/>
  <c r="AB15" i="6" s="1"/>
  <c r="AO15" i="6" s="1"/>
  <c r="Z9" i="6"/>
  <c r="AB9" i="6" s="1"/>
  <c r="AO9" i="6" s="1"/>
  <c r="AA9" i="6"/>
  <c r="AC9" i="6" s="1"/>
  <c r="AP9" i="6" s="1"/>
  <c r="Z8" i="6"/>
  <c r="AB8" i="6" s="1"/>
  <c r="AO8" i="6" s="1"/>
  <c r="AA8" i="6"/>
  <c r="AC8" i="6" s="1"/>
  <c r="AP8" i="6" s="1"/>
  <c r="AA38" i="20"/>
  <c r="AC38" i="20" s="1"/>
  <c r="AP38" i="20" s="1"/>
  <c r="Z38" i="20"/>
  <c r="AB38" i="20" s="1"/>
  <c r="AO38" i="20" s="1"/>
  <c r="Z77" i="20"/>
  <c r="AB77" i="20" s="1"/>
  <c r="AO77" i="20" s="1"/>
  <c r="AA77" i="20"/>
  <c r="AC77" i="20" s="1"/>
  <c r="AP77" i="20" s="1"/>
  <c r="AA54" i="20"/>
  <c r="AC54" i="20" s="1"/>
  <c r="AP54" i="20" s="1"/>
  <c r="Z54" i="20"/>
  <c r="AB54" i="20" s="1"/>
  <c r="AO54" i="20" s="1"/>
  <c r="Z37" i="20"/>
  <c r="AB37" i="20" s="1"/>
  <c r="AO37" i="20" s="1"/>
  <c r="AA37" i="20"/>
  <c r="AC37" i="20" s="1"/>
  <c r="AP37" i="20" s="1"/>
  <c r="Z69" i="20"/>
  <c r="AB69" i="20" s="1"/>
  <c r="AO69" i="20" s="1"/>
  <c r="AA69" i="20"/>
  <c r="AC69" i="20" s="1"/>
  <c r="AP69" i="20" s="1"/>
  <c r="AA42" i="20"/>
  <c r="AC42" i="20" s="1"/>
  <c r="AP42" i="20" s="1"/>
  <c r="Z42" i="20"/>
  <c r="AB42" i="20" s="1"/>
  <c r="AO42" i="20" s="1"/>
  <c r="AA74" i="20"/>
  <c r="AC74" i="20" s="1"/>
  <c r="AP74" i="20" s="1"/>
  <c r="Z74" i="20"/>
  <c r="AB74" i="20" s="1"/>
  <c r="AO74" i="20" s="1"/>
  <c r="Z41" i="20"/>
  <c r="AB41" i="20" s="1"/>
  <c r="AO41" i="20" s="1"/>
  <c r="AA41" i="20"/>
  <c r="AC41" i="20" s="1"/>
  <c r="AP41" i="20" s="1"/>
  <c r="Z73" i="20"/>
  <c r="AB73" i="20" s="1"/>
  <c r="AO73" i="20" s="1"/>
  <c r="AA73" i="20"/>
  <c r="AC73" i="20" s="1"/>
  <c r="AP73" i="20" s="1"/>
  <c r="Z36" i="20"/>
  <c r="AB36" i="20" s="1"/>
  <c r="AO36" i="20" s="1"/>
  <c r="AA36" i="20"/>
  <c r="AC36" i="20" s="1"/>
  <c r="Z52" i="20"/>
  <c r="AB52" i="20" s="1"/>
  <c r="AO52" i="20" s="1"/>
  <c r="AA52" i="20"/>
  <c r="AC52" i="20" s="1"/>
  <c r="AP52" i="20" s="1"/>
  <c r="Z68" i="20"/>
  <c r="AB68" i="20" s="1"/>
  <c r="AO68" i="20" s="1"/>
  <c r="AA68" i="20"/>
  <c r="AC68" i="20" s="1"/>
  <c r="AP68" i="20" s="1"/>
  <c r="AA5" i="20"/>
  <c r="AC5" i="20" s="1"/>
  <c r="Z5" i="20"/>
  <c r="AB5" i="20" s="1"/>
  <c r="AA31" i="20"/>
  <c r="AC31" i="20" s="1"/>
  <c r="AP31" i="20" s="1"/>
  <c r="Z31" i="20"/>
  <c r="AB31" i="20" s="1"/>
  <c r="AO31" i="20" s="1"/>
  <c r="AA47" i="20"/>
  <c r="AC47" i="20" s="1"/>
  <c r="AP47" i="20" s="1"/>
  <c r="Z47" i="20"/>
  <c r="AB47" i="20" s="1"/>
  <c r="AO47" i="20" s="1"/>
  <c r="AA63" i="20"/>
  <c r="AC63" i="20" s="1"/>
  <c r="AP63" i="20" s="1"/>
  <c r="Z63" i="20"/>
  <c r="AB63" i="20" s="1"/>
  <c r="AO63" i="20" s="1"/>
  <c r="AA79" i="20"/>
  <c r="AC79" i="20" s="1"/>
  <c r="AP79" i="20" s="1"/>
  <c r="Z79" i="20"/>
  <c r="AB79" i="20" s="1"/>
  <c r="AO79" i="20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9" i="30"/>
  <c r="AC9" i="30" s="1"/>
  <c r="AP9" i="30" s="1"/>
  <c r="Z9" i="30"/>
  <c r="AB9" i="30" s="1"/>
  <c r="AO9" i="30" s="1"/>
  <c r="AA10" i="30"/>
  <c r="AC10" i="30" s="1"/>
  <c r="Z10" i="30"/>
  <c r="AB10" i="30" s="1"/>
  <c r="AO10" i="30" s="1"/>
  <c r="AA8" i="30"/>
  <c r="AC8" i="30" s="1"/>
  <c r="AP8" i="30" s="1"/>
  <c r="Z8" i="30"/>
  <c r="AB8" i="30" s="1"/>
  <c r="AO8" i="30" s="1"/>
  <c r="AA21" i="30"/>
  <c r="AC21" i="30" s="1"/>
  <c r="AP21" i="30" s="1"/>
  <c r="Z21" i="30"/>
  <c r="AB21" i="30" s="1"/>
  <c r="AO21" i="30" s="1"/>
  <c r="AA12" i="30"/>
  <c r="AC12" i="30" s="1"/>
  <c r="AP12" i="30" s="1"/>
  <c r="Z12" i="30"/>
  <c r="AB12" i="30" s="1"/>
  <c r="AO12" i="30" s="1"/>
  <c r="Z14" i="26"/>
  <c r="AB14" i="26" s="1"/>
  <c r="AO14" i="26" s="1"/>
  <c r="AA14" i="26"/>
  <c r="AC14" i="26" s="1"/>
  <c r="AP14" i="26" s="1"/>
  <c r="AA356" i="15"/>
  <c r="AC356" i="15" s="1"/>
  <c r="AP356" i="15" s="1"/>
  <c r="Z356" i="15"/>
  <c r="AB356" i="15" s="1"/>
  <c r="AO356" i="15" s="1"/>
  <c r="AA228" i="15"/>
  <c r="AC228" i="15" s="1"/>
  <c r="AP228" i="15" s="1"/>
  <c r="Z228" i="15"/>
  <c r="AB228" i="15" s="1"/>
  <c r="AO228" i="15" s="1"/>
  <c r="AA16" i="13"/>
  <c r="AC16" i="13" s="1"/>
  <c r="AP16" i="13" s="1"/>
  <c r="Z16" i="13"/>
  <c r="AB16" i="13" s="1"/>
  <c r="AO16" i="13" s="1"/>
  <c r="AA171" i="65"/>
  <c r="AC171" i="65" s="1"/>
  <c r="AP171" i="65" s="1"/>
  <c r="Z171" i="65"/>
  <c r="AB171" i="65" s="1"/>
  <c r="AO171" i="65" s="1"/>
  <c r="AA43" i="65"/>
  <c r="AC43" i="65" s="1"/>
  <c r="Z43" i="65"/>
  <c r="AB43" i="65" s="1"/>
  <c r="AO43" i="65" s="1"/>
  <c r="Z16" i="63"/>
  <c r="AB16" i="63" s="1"/>
  <c r="AO16" i="63" s="1"/>
  <c r="AA16" i="63"/>
  <c r="AC16" i="63" s="1"/>
  <c r="AP16" i="63" s="1"/>
  <c r="Z15" i="63"/>
  <c r="AB15" i="63" s="1"/>
  <c r="AO15" i="63" s="1"/>
  <c r="AA15" i="63"/>
  <c r="AC15" i="63" s="1"/>
  <c r="AP15" i="63" s="1"/>
  <c r="Z22" i="63"/>
  <c r="AB22" i="63" s="1"/>
  <c r="AO22" i="63" s="1"/>
  <c r="AA22" i="63"/>
  <c r="AC22" i="63" s="1"/>
  <c r="AP22" i="63" s="1"/>
  <c r="AA13" i="32"/>
  <c r="AC13" i="32" s="1"/>
  <c r="AP13" i="32" s="1"/>
  <c r="Z13" i="32"/>
  <c r="AB13" i="32" s="1"/>
  <c r="AO13" i="32" s="1"/>
  <c r="Z110" i="32"/>
  <c r="AB110" i="32" s="1"/>
  <c r="AO110" i="32" s="1"/>
  <c r="AA110" i="32"/>
  <c r="AC110" i="32" s="1"/>
  <c r="AP110" i="32" s="1"/>
  <c r="AA17" i="32"/>
  <c r="AC17" i="32" s="1"/>
  <c r="AP17" i="32" s="1"/>
  <c r="Z17" i="32"/>
  <c r="AB17" i="32" s="1"/>
  <c r="AO17" i="32" s="1"/>
  <c r="AA67" i="32"/>
  <c r="AC67" i="32" s="1"/>
  <c r="AP67" i="32" s="1"/>
  <c r="Z67" i="32"/>
  <c r="AB67" i="32" s="1"/>
  <c r="AO67" i="32" s="1"/>
  <c r="Z70" i="32"/>
  <c r="AB70" i="32" s="1"/>
  <c r="AO70" i="32" s="1"/>
  <c r="AA70" i="32"/>
  <c r="AC70" i="32" s="1"/>
  <c r="AP70" i="32" s="1"/>
  <c r="AA131" i="32"/>
  <c r="AC131" i="32" s="1"/>
  <c r="AP131" i="32" s="1"/>
  <c r="Z131" i="32"/>
  <c r="AB131" i="32" s="1"/>
  <c r="AO131" i="32" s="1"/>
  <c r="AA21" i="32"/>
  <c r="AC21" i="32" s="1"/>
  <c r="AP21" i="32" s="1"/>
  <c r="Z21" i="32"/>
  <c r="AB21" i="32" s="1"/>
  <c r="AO21" i="32" s="1"/>
  <c r="AA61" i="32"/>
  <c r="AC61" i="32" s="1"/>
  <c r="AP61" i="32" s="1"/>
  <c r="Z61" i="32"/>
  <c r="AB61" i="32" s="1"/>
  <c r="AO61" i="32" s="1"/>
  <c r="Z122" i="32"/>
  <c r="AB122" i="32" s="1"/>
  <c r="AO122" i="32" s="1"/>
  <c r="AA122" i="32"/>
  <c r="AC122" i="32" s="1"/>
  <c r="AP122" i="32" s="1"/>
  <c r="Z154" i="32"/>
  <c r="AB154" i="32" s="1"/>
  <c r="AO154" i="32" s="1"/>
  <c r="AA154" i="32"/>
  <c r="AC154" i="32" s="1"/>
  <c r="AP154" i="32" s="1"/>
  <c r="Z46" i="32"/>
  <c r="AB46" i="32" s="1"/>
  <c r="AO46" i="32" s="1"/>
  <c r="AA46" i="32"/>
  <c r="AC46" i="32" s="1"/>
  <c r="AP46" i="32" s="1"/>
  <c r="AA103" i="32"/>
  <c r="AC103" i="32" s="1"/>
  <c r="AP103" i="32" s="1"/>
  <c r="Z103" i="32"/>
  <c r="AB103" i="32" s="1"/>
  <c r="AO103" i="32" s="1"/>
  <c r="AA167" i="32"/>
  <c r="AC167" i="32" s="1"/>
  <c r="AP167" i="32" s="1"/>
  <c r="Z167" i="32"/>
  <c r="AB167" i="32" s="1"/>
  <c r="AO167" i="32" s="1"/>
  <c r="AA105" i="32"/>
  <c r="AC105" i="32" s="1"/>
  <c r="AP105" i="32" s="1"/>
  <c r="Z105" i="32"/>
  <c r="AB105" i="32" s="1"/>
  <c r="AO105" i="32" s="1"/>
  <c r="AA137" i="32"/>
  <c r="AC137" i="32" s="1"/>
  <c r="AP137" i="32" s="1"/>
  <c r="Z137" i="32"/>
  <c r="AB137" i="32" s="1"/>
  <c r="AO137" i="32" s="1"/>
  <c r="AA169" i="32"/>
  <c r="AC169" i="32" s="1"/>
  <c r="AP169" i="32" s="1"/>
  <c r="Z169" i="32"/>
  <c r="AB169" i="32" s="1"/>
  <c r="AO169" i="32" s="1"/>
  <c r="Z32" i="32"/>
  <c r="AB32" i="32" s="1"/>
  <c r="AO32" i="32" s="1"/>
  <c r="AA32" i="32"/>
  <c r="AC32" i="32" s="1"/>
  <c r="AP32" i="32" s="1"/>
  <c r="Z48" i="32"/>
  <c r="AB48" i="32" s="1"/>
  <c r="AO48" i="32" s="1"/>
  <c r="AA48" i="32"/>
  <c r="AC48" i="32" s="1"/>
  <c r="AP48" i="32" s="1"/>
  <c r="AA80" i="32"/>
  <c r="AC80" i="32" s="1"/>
  <c r="AP80" i="32" s="1"/>
  <c r="Z80" i="32"/>
  <c r="AB80" i="32" s="1"/>
  <c r="AO80" i="32" s="1"/>
  <c r="AA112" i="32"/>
  <c r="AC112" i="32" s="1"/>
  <c r="AP112" i="32" s="1"/>
  <c r="Z112" i="32"/>
  <c r="AB112" i="32" s="1"/>
  <c r="AO112" i="32" s="1"/>
  <c r="AA144" i="32"/>
  <c r="AC144" i="32" s="1"/>
  <c r="AP144" i="32" s="1"/>
  <c r="Z144" i="32"/>
  <c r="AB144" i="32" s="1"/>
  <c r="AO144" i="32" s="1"/>
  <c r="Z46" i="39"/>
  <c r="AB46" i="39" s="1"/>
  <c r="AO46" i="39" s="1"/>
  <c r="AA46" i="39"/>
  <c r="AC46" i="39" s="1"/>
  <c r="AP46" i="39" s="1"/>
  <c r="Z30" i="39"/>
  <c r="AB30" i="39" s="1"/>
  <c r="AO30" i="39" s="1"/>
  <c r="AA30" i="39"/>
  <c r="AC30" i="39" s="1"/>
  <c r="AP30" i="39" s="1"/>
  <c r="Z34" i="39"/>
  <c r="AB34" i="39" s="1"/>
  <c r="AO34" i="39" s="1"/>
  <c r="AA34" i="39"/>
  <c r="AC34" i="39" s="1"/>
  <c r="AP34" i="39" s="1"/>
  <c r="AA31" i="39"/>
  <c r="AC31" i="39" s="1"/>
  <c r="AP31" i="39" s="1"/>
  <c r="Z31" i="39"/>
  <c r="AB31" i="39" s="1"/>
  <c r="AO31" i="39" s="1"/>
  <c r="AA29" i="39"/>
  <c r="AC29" i="39" s="1"/>
  <c r="AP29" i="39" s="1"/>
  <c r="Z29" i="39"/>
  <c r="AB29" i="39" s="1"/>
  <c r="AO29" i="39" s="1"/>
  <c r="AA45" i="39"/>
  <c r="AC45" i="39" s="1"/>
  <c r="AP45" i="39" s="1"/>
  <c r="Z45" i="39"/>
  <c r="AB45" i="39" s="1"/>
  <c r="AO45" i="39" s="1"/>
  <c r="AA32" i="39"/>
  <c r="AC32" i="39" s="1"/>
  <c r="AP32" i="39" s="1"/>
  <c r="Z32" i="39"/>
  <c r="AB32" i="39" s="1"/>
  <c r="AO32" i="39" s="1"/>
  <c r="Z24" i="3"/>
  <c r="AB24" i="3" s="1"/>
  <c r="AO24" i="3" s="1"/>
  <c r="AA24" i="3"/>
  <c r="AC24" i="3" s="1"/>
  <c r="AP24" i="3" s="1"/>
  <c r="AA22" i="3"/>
  <c r="AC22" i="3" s="1"/>
  <c r="AP22" i="3" s="1"/>
  <c r="Z22" i="3"/>
  <c r="AB22" i="3" s="1"/>
  <c r="AO22" i="3" s="1"/>
  <c r="Z12" i="3"/>
  <c r="AB12" i="3" s="1"/>
  <c r="AO12" i="3" s="1"/>
  <c r="AA12" i="3"/>
  <c r="AC12" i="3" s="1"/>
  <c r="AP12" i="3" s="1"/>
  <c r="AA8" i="37"/>
  <c r="AC8" i="37" s="1"/>
  <c r="AP8" i="37" s="1"/>
  <c r="Z8" i="37"/>
  <c r="AB8" i="37" s="1"/>
  <c r="AO8" i="37" s="1"/>
  <c r="AA5" i="37"/>
  <c r="AC5" i="37" s="1"/>
  <c r="Z5" i="37"/>
  <c r="AB5" i="37" s="1"/>
  <c r="AA22" i="37"/>
  <c r="AC22" i="37" s="1"/>
  <c r="AP22" i="37" s="1"/>
  <c r="Z22" i="37"/>
  <c r="AB22" i="37" s="1"/>
  <c r="AO22" i="37" s="1"/>
  <c r="AA18" i="37"/>
  <c r="AC18" i="37" s="1"/>
  <c r="AP18" i="37" s="1"/>
  <c r="Z18" i="37"/>
  <c r="AB18" i="37" s="1"/>
  <c r="AO18" i="37" s="1"/>
  <c r="AA23" i="37"/>
  <c r="AC23" i="37" s="1"/>
  <c r="AP23" i="37" s="1"/>
  <c r="Z23" i="37"/>
  <c r="AB23" i="37" s="1"/>
  <c r="AO23" i="37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Z12" i="19"/>
  <c r="AB12" i="19" s="1"/>
  <c r="AO12" i="19" s="1"/>
  <c r="AA12" i="19"/>
  <c r="AC12" i="19" s="1"/>
  <c r="AP12" i="19" s="1"/>
  <c r="AA18" i="19"/>
  <c r="AC18" i="19" s="1"/>
  <c r="AP18" i="19" s="1"/>
  <c r="Z18" i="19"/>
  <c r="AB18" i="19" s="1"/>
  <c r="AO18" i="19" s="1"/>
  <c r="Z12" i="65"/>
  <c r="AB12" i="65" s="1"/>
  <c r="AO12" i="65" s="1"/>
  <c r="AA12" i="65"/>
  <c r="AC12" i="65" s="1"/>
  <c r="AP12" i="65" s="1"/>
  <c r="Z86" i="65"/>
  <c r="AB86" i="65" s="1"/>
  <c r="AO86" i="65" s="1"/>
  <c r="AA86" i="65"/>
  <c r="AC86" i="65" s="1"/>
  <c r="AP86" i="65" s="1"/>
  <c r="Z150" i="65"/>
  <c r="AB150" i="65" s="1"/>
  <c r="AO150" i="65" s="1"/>
  <c r="AA150" i="65"/>
  <c r="AC150" i="65" s="1"/>
  <c r="AP150" i="65" s="1"/>
  <c r="Z222" i="65"/>
  <c r="AB222" i="65" s="1"/>
  <c r="AO222" i="65" s="1"/>
  <c r="AA222" i="65"/>
  <c r="AC222" i="65" s="1"/>
  <c r="AP222" i="65" s="1"/>
  <c r="AA10" i="65"/>
  <c r="AC10" i="65" s="1"/>
  <c r="AP10" i="65" s="1"/>
  <c r="Z10" i="65"/>
  <c r="AB10" i="65" s="1"/>
  <c r="AO10" i="65" s="1"/>
  <c r="AA45" i="65"/>
  <c r="AC45" i="65" s="1"/>
  <c r="AP45" i="65" s="1"/>
  <c r="Z45" i="65"/>
  <c r="AB45" i="65" s="1"/>
  <c r="AO45" i="65" s="1"/>
  <c r="AA77" i="65"/>
  <c r="AC77" i="65" s="1"/>
  <c r="AP77" i="65" s="1"/>
  <c r="Z77" i="65"/>
  <c r="AB77" i="65" s="1"/>
  <c r="AO77" i="65" s="1"/>
  <c r="AA93" i="65"/>
  <c r="AC93" i="65" s="1"/>
  <c r="AP93" i="65" s="1"/>
  <c r="Z93" i="65"/>
  <c r="AB93" i="65" s="1"/>
  <c r="AO93" i="65" s="1"/>
  <c r="AA125" i="65"/>
  <c r="AC125" i="65" s="1"/>
  <c r="AP125" i="65" s="1"/>
  <c r="Z125" i="65"/>
  <c r="AB125" i="65" s="1"/>
  <c r="AO125" i="65" s="1"/>
  <c r="AA157" i="65"/>
  <c r="AC157" i="65" s="1"/>
  <c r="AP157" i="65" s="1"/>
  <c r="Z157" i="65"/>
  <c r="AB157" i="65" s="1"/>
  <c r="AO157" i="65" s="1"/>
  <c r="AA189" i="65"/>
  <c r="AC189" i="65" s="1"/>
  <c r="AP189" i="65" s="1"/>
  <c r="Z189" i="65"/>
  <c r="AB189" i="65" s="1"/>
  <c r="AO189" i="65" s="1"/>
  <c r="AA221" i="65"/>
  <c r="AC221" i="65" s="1"/>
  <c r="AP221" i="65" s="1"/>
  <c r="Z221" i="65"/>
  <c r="AB221" i="65" s="1"/>
  <c r="AO221" i="65" s="1"/>
  <c r="Z38" i="65"/>
  <c r="AB38" i="65" s="1"/>
  <c r="AO38" i="65" s="1"/>
  <c r="AA38" i="65"/>
  <c r="AC38" i="65" s="1"/>
  <c r="AP38" i="65" s="1"/>
  <c r="Z110" i="65"/>
  <c r="AB110" i="65" s="1"/>
  <c r="AO110" i="65" s="1"/>
  <c r="AA110" i="65"/>
  <c r="AC110" i="65" s="1"/>
  <c r="AP110" i="65" s="1"/>
  <c r="Z170" i="65"/>
  <c r="AB170" i="65" s="1"/>
  <c r="AO170" i="65" s="1"/>
  <c r="AA170" i="65"/>
  <c r="AC170" i="65" s="1"/>
  <c r="AP170" i="65" s="1"/>
  <c r="Z218" i="65"/>
  <c r="AB218" i="65" s="1"/>
  <c r="AO218" i="65" s="1"/>
  <c r="AA218" i="65"/>
  <c r="AC218" i="65" s="1"/>
  <c r="Z36" i="65"/>
  <c r="AB36" i="65" s="1"/>
  <c r="AO36" i="65" s="1"/>
  <c r="AA36" i="65"/>
  <c r="AC36" i="65" s="1"/>
  <c r="AP36" i="65" s="1"/>
  <c r="AA68" i="65"/>
  <c r="AC68" i="65" s="1"/>
  <c r="AP68" i="65" s="1"/>
  <c r="Z68" i="65"/>
  <c r="AB68" i="65" s="1"/>
  <c r="AO68" i="65" s="1"/>
  <c r="Z100" i="65"/>
  <c r="AB100" i="65" s="1"/>
  <c r="AO100" i="65" s="1"/>
  <c r="AA100" i="65"/>
  <c r="AC100" i="65" s="1"/>
  <c r="AP100" i="65" s="1"/>
  <c r="Z132" i="65"/>
  <c r="AB132" i="65" s="1"/>
  <c r="AO132" i="65" s="1"/>
  <c r="AA132" i="65"/>
  <c r="AC132" i="65" s="1"/>
  <c r="AP132" i="65" s="1"/>
  <c r="Z164" i="65"/>
  <c r="AB164" i="65" s="1"/>
  <c r="AO164" i="65" s="1"/>
  <c r="AA164" i="65"/>
  <c r="AC164" i="65" s="1"/>
  <c r="AP164" i="65" s="1"/>
  <c r="AA196" i="65"/>
  <c r="AC196" i="65" s="1"/>
  <c r="AP196" i="65" s="1"/>
  <c r="Z196" i="65"/>
  <c r="AB196" i="65" s="1"/>
  <c r="AO196" i="65" s="1"/>
  <c r="AA228" i="65"/>
  <c r="AC228" i="65" s="1"/>
  <c r="AP228" i="65" s="1"/>
  <c r="Z228" i="65"/>
  <c r="AB228" i="65" s="1"/>
  <c r="AO228" i="65" s="1"/>
  <c r="Z37" i="28"/>
  <c r="AB37" i="28" s="1"/>
  <c r="AO37" i="28" s="1"/>
  <c r="AA37" i="28"/>
  <c r="AC37" i="28" s="1"/>
  <c r="AP37" i="28" s="1"/>
  <c r="AA34" i="28"/>
  <c r="AC34" i="28" s="1"/>
  <c r="AP34" i="28" s="1"/>
  <c r="Z34" i="28"/>
  <c r="AB34" i="28" s="1"/>
  <c r="AO34" i="28" s="1"/>
  <c r="Z16" i="28"/>
  <c r="AB16" i="28" s="1"/>
  <c r="AO16" i="28" s="1"/>
  <c r="AA16" i="28"/>
  <c r="AC16" i="28" s="1"/>
  <c r="AA32" i="28"/>
  <c r="AC32" i="28" s="1"/>
  <c r="Z32" i="28"/>
  <c r="AB32" i="28" s="1"/>
  <c r="AO32" i="28" s="1"/>
  <c r="AA14" i="28"/>
  <c r="AC14" i="28" s="1"/>
  <c r="AP14" i="28" s="1"/>
  <c r="Z14" i="28"/>
  <c r="AB14" i="28" s="1"/>
  <c r="AO14" i="28" s="1"/>
  <c r="AA43" i="28"/>
  <c r="AC43" i="28" s="1"/>
  <c r="AP43" i="28" s="1"/>
  <c r="Z43" i="28"/>
  <c r="AB43" i="28" s="1"/>
  <c r="AO43" i="28" s="1"/>
  <c r="Z13" i="70"/>
  <c r="AB13" i="70" s="1"/>
  <c r="AO13" i="70" s="1"/>
  <c r="AA13" i="70"/>
  <c r="AC13" i="70" s="1"/>
  <c r="AP13" i="70" s="1"/>
  <c r="AA19" i="70"/>
  <c r="AC19" i="70" s="1"/>
  <c r="AP19" i="70" s="1"/>
  <c r="Z19" i="70"/>
  <c r="AB19" i="70" s="1"/>
  <c r="AO19" i="70" s="1"/>
  <c r="AA20" i="38"/>
  <c r="AC20" i="38" s="1"/>
  <c r="AP20" i="38" s="1"/>
  <c r="Z20" i="38"/>
  <c r="AB20" i="38" s="1"/>
  <c r="AO20" i="38" s="1"/>
  <c r="Z18" i="38"/>
  <c r="AB18" i="38" s="1"/>
  <c r="AO18" i="38" s="1"/>
  <c r="AA18" i="38"/>
  <c r="AC18" i="38" s="1"/>
  <c r="AP18" i="38" s="1"/>
  <c r="AA13" i="38"/>
  <c r="AC13" i="38" s="1"/>
  <c r="AP13" i="38" s="1"/>
  <c r="Z13" i="38"/>
  <c r="AB13" i="38" s="1"/>
  <c r="AO13" i="38" s="1"/>
  <c r="AA26" i="24"/>
  <c r="AC26" i="24" s="1"/>
  <c r="AP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AP8" i="24" s="1"/>
  <c r="Z8" i="24"/>
  <c r="AB8" i="24" s="1"/>
  <c r="AO8" i="24" s="1"/>
  <c r="L30" i="2"/>
  <c r="Q35" i="67"/>
  <c r="U35" i="67" s="1"/>
  <c r="N30" i="2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9" i="69"/>
  <c r="AB59" i="69" s="1"/>
  <c r="AO59" i="69" s="1"/>
  <c r="AA59" i="69"/>
  <c r="AC59" i="69" s="1"/>
  <c r="AP59" i="69" s="1"/>
  <c r="Z43" i="69"/>
  <c r="AB43" i="69" s="1"/>
  <c r="AO43" i="69" s="1"/>
  <c r="AA43" i="69"/>
  <c r="AC43" i="69" s="1"/>
  <c r="AP43" i="69" s="1"/>
  <c r="Z5" i="69"/>
  <c r="AB5" i="69" s="1"/>
  <c r="AA5" i="69"/>
  <c r="AC5" i="69" s="1"/>
  <c r="Z47" i="69"/>
  <c r="AB47" i="69" s="1"/>
  <c r="AO47" i="69" s="1"/>
  <c r="AA47" i="69"/>
  <c r="AC47" i="69" s="1"/>
  <c r="AP47" i="69" s="1"/>
  <c r="AA44" i="69"/>
  <c r="AC44" i="69" s="1"/>
  <c r="AP44" i="69" s="1"/>
  <c r="Z44" i="69"/>
  <c r="AB44" i="69" s="1"/>
  <c r="AO44" i="69" s="1"/>
  <c r="Z20" i="69"/>
  <c r="AB20" i="69" s="1"/>
  <c r="AO20" i="69" s="1"/>
  <c r="AA20" i="69"/>
  <c r="AC20" i="69" s="1"/>
  <c r="AP20" i="69" s="1"/>
  <c r="Z54" i="69"/>
  <c r="AB54" i="69" s="1"/>
  <c r="AO54" i="69" s="1"/>
  <c r="AA54" i="69"/>
  <c r="AC54" i="69" s="1"/>
  <c r="AP54" i="69" s="1"/>
  <c r="AA25" i="69"/>
  <c r="AC25" i="69" s="1"/>
  <c r="AP25" i="69" s="1"/>
  <c r="Z25" i="69"/>
  <c r="AB25" i="69" s="1"/>
  <c r="AO25" i="69" s="1"/>
  <c r="Z47" i="15"/>
  <c r="AB47" i="15" s="1"/>
  <c r="AO47" i="15" s="1"/>
  <c r="AA47" i="15"/>
  <c r="AC47" i="15" s="1"/>
  <c r="AP47" i="15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Z21" i="26"/>
  <c r="AB21" i="26" s="1"/>
  <c r="AO21" i="26" s="1"/>
  <c r="AA21" i="26"/>
  <c r="AC21" i="26" s="1"/>
  <c r="AP21" i="26" s="1"/>
  <c r="Z22" i="26"/>
  <c r="AB22" i="26" s="1"/>
  <c r="AO22" i="26" s="1"/>
  <c r="AA22" i="26"/>
  <c r="AC22" i="26" s="1"/>
  <c r="AP22" i="26" s="1"/>
  <c r="AA20" i="26"/>
  <c r="AC20" i="26" s="1"/>
  <c r="AP20" i="26" s="1"/>
  <c r="Z20" i="26"/>
  <c r="AB20" i="26" s="1"/>
  <c r="AO20" i="26" s="1"/>
  <c r="AA18" i="26"/>
  <c r="AC18" i="26" s="1"/>
  <c r="AP18" i="26" s="1"/>
  <c r="Z18" i="26"/>
  <c r="AB18" i="26" s="1"/>
  <c r="AO18" i="26" s="1"/>
  <c r="Z14" i="22"/>
  <c r="AB14" i="22" s="1"/>
  <c r="AO14" i="22" s="1"/>
  <c r="AA14" i="22"/>
  <c r="AC14" i="22" s="1"/>
  <c r="AP14" i="22" s="1"/>
  <c r="AA236" i="15"/>
  <c r="AC236" i="15" s="1"/>
  <c r="AP236" i="15" s="1"/>
  <c r="Z236" i="15"/>
  <c r="AB236" i="15" s="1"/>
  <c r="AO236" i="15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23" i="45"/>
  <c r="AB23" i="45" s="1"/>
  <c r="AO23" i="45" s="1"/>
  <c r="AA23" i="45"/>
  <c r="AC23" i="45" s="1"/>
  <c r="AP23" i="45" s="1"/>
  <c r="Z16" i="45"/>
  <c r="AB16" i="45" s="1"/>
  <c r="AO16" i="45" s="1"/>
  <c r="AA16" i="45"/>
  <c r="AC16" i="45" s="1"/>
  <c r="AP16" i="45" s="1"/>
  <c r="AA20" i="45"/>
  <c r="AC20" i="45" s="1"/>
  <c r="AP20" i="45" s="1"/>
  <c r="Z20" i="45"/>
  <c r="AB20" i="45" s="1"/>
  <c r="AO20" i="45" s="1"/>
  <c r="Z9" i="72"/>
  <c r="AB9" i="72" s="1"/>
  <c r="AO9" i="72" s="1"/>
  <c r="AA9" i="72"/>
  <c r="AC9" i="72" s="1"/>
  <c r="AP9" i="72" s="1"/>
  <c r="AA24" i="72"/>
  <c r="AC24" i="72" s="1"/>
  <c r="AP24" i="72" s="1"/>
  <c r="Z24" i="72"/>
  <c r="AB24" i="72" s="1"/>
  <c r="AO24" i="72" s="1"/>
  <c r="Z7" i="55"/>
  <c r="AB7" i="55" s="1"/>
  <c r="AO7" i="55" s="1"/>
  <c r="AA7" i="55"/>
  <c r="AC7" i="55" s="1"/>
  <c r="AP7" i="55" s="1"/>
  <c r="Z11" i="55"/>
  <c r="AB11" i="55" s="1"/>
  <c r="AO11" i="55" s="1"/>
  <c r="AA11" i="55"/>
  <c r="AC11" i="55" s="1"/>
  <c r="AP11" i="55" s="1"/>
  <c r="Z24" i="55"/>
  <c r="AB24" i="55" s="1"/>
  <c r="AO24" i="55" s="1"/>
  <c r="AA24" i="55"/>
  <c r="AC24" i="55" s="1"/>
  <c r="AP24" i="55" s="1"/>
  <c r="Z25" i="53"/>
  <c r="AB25" i="53" s="1"/>
  <c r="AO25" i="53" s="1"/>
  <c r="AA25" i="53"/>
  <c r="AC25" i="53" s="1"/>
  <c r="AP25" i="53" s="1"/>
  <c r="AA32" i="53"/>
  <c r="AC32" i="53" s="1"/>
  <c r="AP32" i="53" s="1"/>
  <c r="Z32" i="53"/>
  <c r="AB32" i="53" s="1"/>
  <c r="AO32" i="53" s="1"/>
  <c r="AA13" i="53"/>
  <c r="AC13" i="53" s="1"/>
  <c r="AP13" i="53" s="1"/>
  <c r="Z13" i="53"/>
  <c r="AB13" i="53" s="1"/>
  <c r="AO13" i="53" s="1"/>
  <c r="Z41" i="53"/>
  <c r="AB41" i="53" s="1"/>
  <c r="AO41" i="53" s="1"/>
  <c r="AA41" i="53"/>
  <c r="AC41" i="53" s="1"/>
  <c r="AP41" i="53" s="1"/>
  <c r="AA48" i="53"/>
  <c r="AC48" i="53" s="1"/>
  <c r="AP48" i="53" s="1"/>
  <c r="Z48" i="53"/>
  <c r="AB48" i="53" s="1"/>
  <c r="AO48" i="53" s="1"/>
  <c r="AA46" i="53"/>
  <c r="AC46" i="53" s="1"/>
  <c r="AP46" i="53" s="1"/>
  <c r="Z46" i="53"/>
  <c r="AB46" i="53" s="1"/>
  <c r="AO46" i="53" s="1"/>
  <c r="Z21" i="53"/>
  <c r="AB21" i="53" s="1"/>
  <c r="AO21" i="53" s="1"/>
  <c r="AA21" i="53"/>
  <c r="AC21" i="53" s="1"/>
  <c r="AP21" i="53" s="1"/>
  <c r="Z35" i="53"/>
  <c r="AB35" i="53" s="1"/>
  <c r="AO35" i="53" s="1"/>
  <c r="AA35" i="53"/>
  <c r="AC35" i="53" s="1"/>
  <c r="AP35" i="53" s="1"/>
  <c r="Z51" i="53"/>
  <c r="AB51" i="53" s="1"/>
  <c r="AO51" i="53" s="1"/>
  <c r="AA51" i="53"/>
  <c r="AC51" i="53" s="1"/>
  <c r="AP51" i="53" s="1"/>
  <c r="AA33" i="5"/>
  <c r="AC33" i="5" s="1"/>
  <c r="AP33" i="5" s="1"/>
  <c r="Z33" i="5"/>
  <c r="AB33" i="5" s="1"/>
  <c r="AO33" i="5" s="1"/>
  <c r="Z30" i="5"/>
  <c r="AB30" i="5" s="1"/>
  <c r="AO30" i="5" s="1"/>
  <c r="AA30" i="5"/>
  <c r="AC30" i="5" s="1"/>
  <c r="AP30" i="5" s="1"/>
  <c r="AA31" i="5"/>
  <c r="AC31" i="5" s="1"/>
  <c r="AP31" i="5" s="1"/>
  <c r="Z31" i="5"/>
  <c r="AB31" i="5" s="1"/>
  <c r="AO31" i="5" s="1"/>
  <c r="AA12" i="5"/>
  <c r="AC12" i="5" s="1"/>
  <c r="Z12" i="5"/>
  <c r="AB12" i="5" s="1"/>
  <c r="AO12" i="5" s="1"/>
  <c r="Z9" i="5"/>
  <c r="AB9" i="5" s="1"/>
  <c r="AO9" i="5" s="1"/>
  <c r="AA9" i="5"/>
  <c r="AC9" i="5" s="1"/>
  <c r="AP9" i="5" s="1"/>
  <c r="AA9" i="14"/>
  <c r="AC9" i="14" s="1"/>
  <c r="AP9" i="14" s="1"/>
  <c r="Z9" i="14"/>
  <c r="AB9" i="14" s="1"/>
  <c r="AO9" i="14" s="1"/>
  <c r="Z14" i="14"/>
  <c r="AB14" i="14" s="1"/>
  <c r="AO14" i="14" s="1"/>
  <c r="AA14" i="14"/>
  <c r="AC14" i="14" s="1"/>
  <c r="AP14" i="14" s="1"/>
  <c r="AA31" i="12"/>
  <c r="AC31" i="12" s="1"/>
  <c r="AP31" i="12" s="1"/>
  <c r="Z31" i="12"/>
  <c r="AB31" i="12" s="1"/>
  <c r="AO31" i="12" s="1"/>
  <c r="AA47" i="12"/>
  <c r="AC47" i="12" s="1"/>
  <c r="AP47" i="12" s="1"/>
  <c r="Z47" i="12"/>
  <c r="AB47" i="12" s="1"/>
  <c r="AO47" i="12" s="1"/>
  <c r="AA29" i="12"/>
  <c r="AC29" i="12" s="1"/>
  <c r="AP29" i="12" s="1"/>
  <c r="Z29" i="12"/>
  <c r="AB29" i="12" s="1"/>
  <c r="AO29" i="12" s="1"/>
  <c r="Z48" i="12"/>
  <c r="AB48" i="12" s="1"/>
  <c r="AO48" i="12" s="1"/>
  <c r="AA48" i="12"/>
  <c r="AC48" i="12" s="1"/>
  <c r="AP48" i="12" s="1"/>
  <c r="AA33" i="12"/>
  <c r="AC33" i="12" s="1"/>
  <c r="AP33" i="12" s="1"/>
  <c r="Z33" i="12"/>
  <c r="AB33" i="12" s="1"/>
  <c r="AO33" i="12" s="1"/>
  <c r="Z8" i="12"/>
  <c r="AB8" i="12" s="1"/>
  <c r="AO8" i="12" s="1"/>
  <c r="AA8" i="12"/>
  <c r="AC8" i="12" s="1"/>
  <c r="AP8" i="12" s="1"/>
  <c r="AA17" i="12"/>
  <c r="AC17" i="12" s="1"/>
  <c r="AP17" i="12" s="1"/>
  <c r="Z17" i="12"/>
  <c r="AB17" i="12" s="1"/>
  <c r="AO17" i="12" s="1"/>
  <c r="Z40" i="12"/>
  <c r="AB40" i="12" s="1"/>
  <c r="AO40" i="12" s="1"/>
  <c r="AA40" i="12"/>
  <c r="AC40" i="12" s="1"/>
  <c r="AP40" i="12" s="1"/>
  <c r="AA12" i="12"/>
  <c r="AC12" i="12" s="1"/>
  <c r="Z12" i="12"/>
  <c r="AB12" i="12" s="1"/>
  <c r="AO12" i="12" s="1"/>
  <c r="AA46" i="12"/>
  <c r="AC46" i="12" s="1"/>
  <c r="AP46" i="12" s="1"/>
  <c r="Z46" i="12"/>
  <c r="AB46" i="12" s="1"/>
  <c r="AO46" i="12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Q11" i="68"/>
  <c r="U11" i="68" s="1"/>
  <c r="F12" i="2" s="1"/>
  <c r="D12" i="2"/>
  <c r="N68" i="68"/>
  <c r="I73" i="68"/>
  <c r="O68" i="68"/>
  <c r="Z21" i="70"/>
  <c r="AB21" i="70" s="1"/>
  <c r="AO21" i="70" s="1"/>
  <c r="AA21" i="70"/>
  <c r="AC21" i="70" s="1"/>
  <c r="AP21" i="70" s="1"/>
  <c r="AA10" i="16"/>
  <c r="AC10" i="16" s="1"/>
  <c r="AP10" i="16" s="1"/>
  <c r="Z10" i="16"/>
  <c r="AB10" i="16" s="1"/>
  <c r="AO10" i="16" s="1"/>
  <c r="AA284" i="15"/>
  <c r="AC284" i="15" s="1"/>
  <c r="AP284" i="15" s="1"/>
  <c r="Z284" i="15"/>
  <c r="AB284" i="15" s="1"/>
  <c r="AO284" i="15" s="1"/>
  <c r="D13" i="2"/>
  <c r="Q12" i="68"/>
  <c r="AA215" i="65"/>
  <c r="AC215" i="65" s="1"/>
  <c r="AP215" i="65" s="1"/>
  <c r="Z215" i="65"/>
  <c r="AB215" i="65" s="1"/>
  <c r="AO215" i="65" s="1"/>
  <c r="AA87" i="65"/>
  <c r="AC87" i="65" s="1"/>
  <c r="AP87" i="65" s="1"/>
  <c r="Z87" i="65"/>
  <c r="AB87" i="65" s="1"/>
  <c r="AO87" i="65" s="1"/>
  <c r="Z8" i="36"/>
  <c r="AB8" i="36" s="1"/>
  <c r="AO8" i="36" s="1"/>
  <c r="AA8" i="36"/>
  <c r="AC8" i="36" s="1"/>
  <c r="AP8" i="36" s="1"/>
  <c r="Z5" i="36"/>
  <c r="AB5" i="36" s="1"/>
  <c r="AA5" i="36"/>
  <c r="AC5" i="36" s="1"/>
  <c r="AA12" i="36"/>
  <c r="AC12" i="36" s="1"/>
  <c r="AP12" i="36" s="1"/>
  <c r="Z12" i="36"/>
  <c r="AB12" i="36" s="1"/>
  <c r="AO12" i="36" s="1"/>
  <c r="AA10" i="36"/>
  <c r="AC10" i="36" s="1"/>
  <c r="AP10" i="36" s="1"/>
  <c r="Z10" i="36"/>
  <c r="AB10" i="36" s="1"/>
  <c r="AO10" i="36" s="1"/>
  <c r="Z10" i="44"/>
  <c r="AB10" i="44" s="1"/>
  <c r="AO10" i="44" s="1"/>
  <c r="AA10" i="44"/>
  <c r="AC10" i="44" s="1"/>
  <c r="AP10" i="44" s="1"/>
  <c r="AA23" i="44"/>
  <c r="AC23" i="44" s="1"/>
  <c r="AP23" i="44" s="1"/>
  <c r="Z23" i="44"/>
  <c r="AB23" i="44" s="1"/>
  <c r="AO23" i="44" s="1"/>
  <c r="AA13" i="44"/>
  <c r="AC13" i="44" s="1"/>
  <c r="AP13" i="44" s="1"/>
  <c r="Z13" i="44"/>
  <c r="AB13" i="44" s="1"/>
  <c r="AO13" i="44" s="1"/>
  <c r="AA19" i="18"/>
  <c r="AC19" i="18" s="1"/>
  <c r="AP19" i="18" s="1"/>
  <c r="Z19" i="18"/>
  <c r="AB19" i="18" s="1"/>
  <c r="AO19" i="18" s="1"/>
  <c r="AA17" i="18"/>
  <c r="AC17" i="18" s="1"/>
  <c r="AP17" i="18" s="1"/>
  <c r="Z17" i="18"/>
  <c r="AB17" i="18" s="1"/>
  <c r="AO17" i="18" s="1"/>
  <c r="Z15" i="25"/>
  <c r="AB15" i="25" s="1"/>
  <c r="AO15" i="25" s="1"/>
  <c r="AA15" i="25"/>
  <c r="AC15" i="25" s="1"/>
  <c r="AP15" i="25" s="1"/>
  <c r="AA13" i="25"/>
  <c r="AC13" i="25" s="1"/>
  <c r="AP13" i="25" s="1"/>
  <c r="Z13" i="25"/>
  <c r="AB13" i="25" s="1"/>
  <c r="AO13" i="25" s="1"/>
  <c r="AA19" i="25"/>
  <c r="AC19" i="25" s="1"/>
  <c r="AP19" i="25" s="1"/>
  <c r="Z19" i="25"/>
  <c r="AB19" i="25" s="1"/>
  <c r="AO19" i="25" s="1"/>
  <c r="AA18" i="61"/>
  <c r="AC18" i="61" s="1"/>
  <c r="AP18" i="61" s="1"/>
  <c r="Z18" i="61"/>
  <c r="AB18" i="61" s="1"/>
  <c r="AO18" i="61" s="1"/>
  <c r="AA8" i="61"/>
  <c r="AC8" i="61" s="1"/>
  <c r="AP8" i="61" s="1"/>
  <c r="Z8" i="61"/>
  <c r="AB8" i="61" s="1"/>
  <c r="AO8" i="61" s="1"/>
  <c r="AA12" i="61"/>
  <c r="AC12" i="61" s="1"/>
  <c r="AP12" i="61" s="1"/>
  <c r="Z12" i="61"/>
  <c r="AB12" i="61" s="1"/>
  <c r="AO12" i="61" s="1"/>
  <c r="Z15" i="75"/>
  <c r="AB15" i="75" s="1"/>
  <c r="AO15" i="75" s="1"/>
  <c r="AA15" i="75"/>
  <c r="AC15" i="75" s="1"/>
  <c r="AP15" i="75" s="1"/>
  <c r="Z30" i="75"/>
  <c r="AB30" i="75" s="1"/>
  <c r="AO30" i="75" s="1"/>
  <c r="AA30" i="75"/>
  <c r="AC30" i="75" s="1"/>
  <c r="AP30" i="75" s="1"/>
  <c r="AA14" i="75"/>
  <c r="AC14" i="75" s="1"/>
  <c r="AP14" i="75" s="1"/>
  <c r="Z14" i="75"/>
  <c r="AB14" i="75" s="1"/>
  <c r="AO14" i="75" s="1"/>
  <c r="AA31" i="75"/>
  <c r="AC31" i="75" s="1"/>
  <c r="AP31" i="75" s="1"/>
  <c r="Z31" i="75"/>
  <c r="AB31" i="75" s="1"/>
  <c r="AO31" i="75" s="1"/>
  <c r="AA59" i="75"/>
  <c r="AC59" i="75" s="1"/>
  <c r="AP59" i="75" s="1"/>
  <c r="Z59" i="75"/>
  <c r="AB59" i="75" s="1"/>
  <c r="AO59" i="75" s="1"/>
  <c r="Z42" i="75"/>
  <c r="AB42" i="75" s="1"/>
  <c r="AO42" i="75" s="1"/>
  <c r="AA42" i="75"/>
  <c r="AC42" i="75" s="1"/>
  <c r="AP42" i="75" s="1"/>
  <c r="AA41" i="75"/>
  <c r="AC41" i="75" s="1"/>
  <c r="AP41" i="75" s="1"/>
  <c r="Z41" i="75"/>
  <c r="AB41" i="75" s="1"/>
  <c r="AO41" i="75" s="1"/>
  <c r="AA24" i="75"/>
  <c r="AC24" i="75" s="1"/>
  <c r="AP24" i="75" s="1"/>
  <c r="Z24" i="75"/>
  <c r="AB24" i="75" s="1"/>
  <c r="AO24" i="75" s="1"/>
  <c r="AA56" i="75"/>
  <c r="AC56" i="75" s="1"/>
  <c r="AP56" i="75" s="1"/>
  <c r="Z56" i="75"/>
  <c r="AB56" i="75" s="1"/>
  <c r="AO56" i="75" s="1"/>
  <c r="AA55" i="66"/>
  <c r="AC55" i="66" s="1"/>
  <c r="AP55" i="66" s="1"/>
  <c r="Z55" i="66"/>
  <c r="AB55" i="66" s="1"/>
  <c r="AO55" i="66" s="1"/>
  <c r="AA87" i="66"/>
  <c r="AC87" i="66" s="1"/>
  <c r="AP87" i="66" s="1"/>
  <c r="Z87" i="66"/>
  <c r="AB87" i="66" s="1"/>
  <c r="AO87" i="66" s="1"/>
  <c r="AA79" i="66"/>
  <c r="AC79" i="66" s="1"/>
  <c r="AP79" i="66" s="1"/>
  <c r="Z79" i="66"/>
  <c r="AB79" i="66" s="1"/>
  <c r="AO79" i="66" s="1"/>
  <c r="AA103" i="66"/>
  <c r="AC103" i="66" s="1"/>
  <c r="AP103" i="66" s="1"/>
  <c r="Z103" i="66"/>
  <c r="AB103" i="66" s="1"/>
  <c r="AO103" i="66" s="1"/>
  <c r="Z38" i="66"/>
  <c r="AB38" i="66" s="1"/>
  <c r="AO38" i="66" s="1"/>
  <c r="AA38" i="66"/>
  <c r="AC38" i="66" s="1"/>
  <c r="AP38" i="66" s="1"/>
  <c r="Z102" i="66"/>
  <c r="AB102" i="66" s="1"/>
  <c r="AO102" i="66" s="1"/>
  <c r="AA102" i="66"/>
  <c r="AC102" i="66" s="1"/>
  <c r="AP102" i="66" s="1"/>
  <c r="AA59" i="66"/>
  <c r="AC59" i="66" s="1"/>
  <c r="AP59" i="66" s="1"/>
  <c r="Z59" i="66"/>
  <c r="AB59" i="66" s="1"/>
  <c r="AO59" i="66" s="1"/>
  <c r="AA91" i="66"/>
  <c r="AC91" i="66" s="1"/>
  <c r="AP91" i="66" s="1"/>
  <c r="Z91" i="66"/>
  <c r="AB91" i="66" s="1"/>
  <c r="AO91" i="66" s="1"/>
  <c r="Z34" i="66"/>
  <c r="AB34" i="66" s="1"/>
  <c r="AO34" i="66" s="1"/>
  <c r="AA34" i="66"/>
  <c r="AC34" i="66" s="1"/>
  <c r="AP34" i="66" s="1"/>
  <c r="Z98" i="66"/>
  <c r="AB98" i="66" s="1"/>
  <c r="AO98" i="66" s="1"/>
  <c r="AA98" i="66"/>
  <c r="AC98" i="66" s="1"/>
  <c r="AP98" i="66" s="1"/>
  <c r="Z130" i="66"/>
  <c r="AB130" i="66" s="1"/>
  <c r="AO130" i="66" s="1"/>
  <c r="AA130" i="66"/>
  <c r="AC130" i="66" s="1"/>
  <c r="AP130" i="66" s="1"/>
  <c r="AA33" i="66"/>
  <c r="AC33" i="66" s="1"/>
  <c r="AP33" i="66" s="1"/>
  <c r="Z33" i="66"/>
  <c r="AB33" i="66" s="1"/>
  <c r="AO33" i="66" s="1"/>
  <c r="AA49" i="66"/>
  <c r="AC49" i="66" s="1"/>
  <c r="Z49" i="66"/>
  <c r="AB49" i="66" s="1"/>
  <c r="AO49" i="66" s="1"/>
  <c r="AA81" i="66"/>
  <c r="AC81" i="66" s="1"/>
  <c r="AP81" i="66" s="1"/>
  <c r="Z81" i="66"/>
  <c r="AB81" i="66" s="1"/>
  <c r="AO81" i="66" s="1"/>
  <c r="AA129" i="66"/>
  <c r="AC129" i="66" s="1"/>
  <c r="AP129" i="66" s="1"/>
  <c r="Z129" i="66"/>
  <c r="AB129" i="66" s="1"/>
  <c r="AO129" i="66" s="1"/>
  <c r="AA32" i="66"/>
  <c r="AC32" i="66" s="1"/>
  <c r="AP32" i="66" s="1"/>
  <c r="Z32" i="66"/>
  <c r="AB32" i="66" s="1"/>
  <c r="AO32" i="66" s="1"/>
  <c r="AA80" i="66"/>
  <c r="AC80" i="66" s="1"/>
  <c r="AP80" i="66" s="1"/>
  <c r="Z80" i="66"/>
  <c r="AB80" i="66" s="1"/>
  <c r="AO80" i="6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Z8" i="16"/>
  <c r="AB8" i="16" s="1"/>
  <c r="AO8" i="16" s="1"/>
  <c r="AA8" i="16"/>
  <c r="AC8" i="16" s="1"/>
  <c r="AP8" i="16" s="1"/>
  <c r="AA21" i="16"/>
  <c r="AC21" i="16" s="1"/>
  <c r="AP21" i="16" s="1"/>
  <c r="Z21" i="16"/>
  <c r="AB21" i="16" s="1"/>
  <c r="AO21" i="16" s="1"/>
  <c r="AA12" i="16"/>
  <c r="AC12" i="16" s="1"/>
  <c r="AP12" i="16" s="1"/>
  <c r="Z12" i="16"/>
  <c r="AB12" i="16" s="1"/>
  <c r="AO12" i="16" s="1"/>
  <c r="Z27" i="57"/>
  <c r="AB27" i="57" s="1"/>
  <c r="AO27" i="57" s="1"/>
  <c r="AA27" i="57"/>
  <c r="AC27" i="57" s="1"/>
  <c r="AP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P24" i="23" s="1"/>
  <c r="AA460" i="15"/>
  <c r="AC460" i="15" s="1"/>
  <c r="AP460" i="15" s="1"/>
  <c r="Z460" i="15"/>
  <c r="AB460" i="15" s="1"/>
  <c r="AO460" i="15" s="1"/>
  <c r="AA20" i="13"/>
  <c r="AC20" i="13" s="1"/>
  <c r="AP20" i="13" s="1"/>
  <c r="Z20" i="13"/>
  <c r="AB20" i="13" s="1"/>
  <c r="AO20" i="13" s="1"/>
  <c r="Z18" i="13"/>
  <c r="AB18" i="13" s="1"/>
  <c r="AO18" i="13" s="1"/>
  <c r="AA18" i="13"/>
  <c r="AC18" i="13" s="1"/>
  <c r="AP18" i="13" s="1"/>
  <c r="Z22" i="13"/>
  <c r="AB22" i="13" s="1"/>
  <c r="AO22" i="13" s="1"/>
  <c r="AA22" i="13"/>
  <c r="AC22" i="13" s="1"/>
  <c r="AP22" i="13" s="1"/>
  <c r="AA6" i="40"/>
  <c r="AC6" i="40" s="1"/>
  <c r="AP6" i="40" s="1"/>
  <c r="Z6" i="40"/>
  <c r="AB6" i="40" s="1"/>
  <c r="AO6" i="40" s="1"/>
  <c r="AA9" i="40"/>
  <c r="AC9" i="40" s="1"/>
  <c r="AP9" i="40" s="1"/>
  <c r="Z9" i="40"/>
  <c r="AB9" i="40" s="1"/>
  <c r="AO9" i="40" s="1"/>
  <c r="AA19" i="40"/>
  <c r="AC19" i="40" s="1"/>
  <c r="AP19" i="40" s="1"/>
  <c r="Z19" i="40"/>
  <c r="AB19" i="40" s="1"/>
  <c r="AO19" i="40" s="1"/>
  <c r="Z16" i="51"/>
  <c r="AB16" i="51" s="1"/>
  <c r="AO16" i="51" s="1"/>
  <c r="AA16" i="51"/>
  <c r="AC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41" i="29"/>
  <c r="AC41" i="29" s="1"/>
  <c r="AP41" i="29" s="1"/>
  <c r="Z41" i="29"/>
  <c r="AB41" i="29" s="1"/>
  <c r="AO41" i="29" s="1"/>
  <c r="AA33" i="29"/>
  <c r="AC33" i="29" s="1"/>
  <c r="AP33" i="29" s="1"/>
  <c r="Z33" i="29"/>
  <c r="AB33" i="29" s="1"/>
  <c r="AO33" i="29" s="1"/>
  <c r="AA17" i="29"/>
  <c r="AC17" i="29" s="1"/>
  <c r="AP17" i="29" s="1"/>
  <c r="Z17" i="29"/>
  <c r="AB17" i="29" s="1"/>
  <c r="AO17" i="29" s="1"/>
  <c r="AA77" i="29"/>
  <c r="AC77" i="29" s="1"/>
  <c r="AP77" i="29" s="1"/>
  <c r="Z77" i="29"/>
  <c r="AB77" i="29" s="1"/>
  <c r="AO77" i="29" s="1"/>
  <c r="Z44" i="29"/>
  <c r="AB44" i="29" s="1"/>
  <c r="AO44" i="29" s="1"/>
  <c r="AA44" i="29"/>
  <c r="AC44" i="29" s="1"/>
  <c r="AP44" i="29" s="1"/>
  <c r="Z76" i="29"/>
  <c r="AB76" i="29" s="1"/>
  <c r="AO76" i="29" s="1"/>
  <c r="AA76" i="29"/>
  <c r="AC76" i="29" s="1"/>
  <c r="AP76" i="29" s="1"/>
  <c r="AA27" i="29"/>
  <c r="AC27" i="29" s="1"/>
  <c r="AP27" i="29" s="1"/>
  <c r="Z27" i="29"/>
  <c r="AB27" i="29" s="1"/>
  <c r="AO27" i="29" s="1"/>
  <c r="AA43" i="29"/>
  <c r="AC43" i="29" s="1"/>
  <c r="AP43" i="29" s="1"/>
  <c r="Z43" i="29"/>
  <c r="AB43" i="29" s="1"/>
  <c r="AO43" i="29" s="1"/>
  <c r="AA75" i="29"/>
  <c r="AC75" i="29" s="1"/>
  <c r="AP75" i="29" s="1"/>
  <c r="Z75" i="29"/>
  <c r="AB75" i="29" s="1"/>
  <c r="AO75" i="29" s="1"/>
  <c r="AA12" i="29"/>
  <c r="AC12" i="29" s="1"/>
  <c r="AP12" i="29" s="1"/>
  <c r="Z12" i="29"/>
  <c r="AB12" i="29" s="1"/>
  <c r="AO12" i="29" s="1"/>
  <c r="AA46" i="29"/>
  <c r="AC46" i="29" s="1"/>
  <c r="AP46" i="29" s="1"/>
  <c r="Z46" i="29"/>
  <c r="AB46" i="29" s="1"/>
  <c r="AO46" i="29" s="1"/>
  <c r="AA62" i="29"/>
  <c r="AC62" i="29" s="1"/>
  <c r="AP62" i="29" s="1"/>
  <c r="Z62" i="29"/>
  <c r="AB62" i="29" s="1"/>
  <c r="AO62" i="29" s="1"/>
  <c r="AA78" i="29"/>
  <c r="AC78" i="29" s="1"/>
  <c r="AP78" i="29" s="1"/>
  <c r="Z78" i="29"/>
  <c r="AB78" i="29" s="1"/>
  <c r="AO78" i="29" s="1"/>
  <c r="Z63" i="22"/>
  <c r="AB63" i="22" s="1"/>
  <c r="AO63" i="22" s="1"/>
  <c r="AA63" i="22"/>
  <c r="AC63" i="22" s="1"/>
  <c r="AP63" i="22" s="1"/>
  <c r="Z5" i="22"/>
  <c r="AB5" i="22" s="1"/>
  <c r="AA5" i="22"/>
  <c r="AC5" i="22" s="1"/>
  <c r="Z67" i="22"/>
  <c r="AB67" i="22" s="1"/>
  <c r="AO67" i="22" s="1"/>
  <c r="AA67" i="22"/>
  <c r="AC67" i="22" s="1"/>
  <c r="AP67" i="22" s="1"/>
  <c r="AA48" i="22"/>
  <c r="AC48" i="22" s="1"/>
  <c r="Z48" i="22"/>
  <c r="AB48" i="22" s="1"/>
  <c r="AO48" i="22" s="1"/>
  <c r="Z12" i="22"/>
  <c r="AB12" i="22" s="1"/>
  <c r="AO12" i="22" s="1"/>
  <c r="AA12" i="22"/>
  <c r="AC12" i="22" s="1"/>
  <c r="AP12" i="22" s="1"/>
  <c r="AA30" i="22"/>
  <c r="AC30" i="22" s="1"/>
  <c r="AP30" i="22" s="1"/>
  <c r="Z30" i="22"/>
  <c r="AB30" i="22" s="1"/>
  <c r="AO30" i="22" s="1"/>
  <c r="AA62" i="22"/>
  <c r="AC62" i="22" s="1"/>
  <c r="AP62" i="22" s="1"/>
  <c r="Z62" i="22"/>
  <c r="AB62" i="22" s="1"/>
  <c r="AO62" i="22" s="1"/>
  <c r="AA78" i="22"/>
  <c r="AC78" i="22" s="1"/>
  <c r="AP78" i="22" s="1"/>
  <c r="Z78" i="22"/>
  <c r="AB78" i="22" s="1"/>
  <c r="AO78" i="22" s="1"/>
  <c r="AA25" i="22"/>
  <c r="AC25" i="22" s="1"/>
  <c r="AP25" i="22" s="1"/>
  <c r="Z25" i="22"/>
  <c r="AB25" i="22" s="1"/>
  <c r="AO25" i="22" s="1"/>
  <c r="AA41" i="22"/>
  <c r="AC41" i="22" s="1"/>
  <c r="AP41" i="22" s="1"/>
  <c r="Z41" i="22"/>
  <c r="AB41" i="22" s="1"/>
  <c r="AO41" i="22" s="1"/>
  <c r="AA57" i="22"/>
  <c r="AC57" i="22" s="1"/>
  <c r="AP57" i="22" s="1"/>
  <c r="Z57" i="22"/>
  <c r="AB57" i="22" s="1"/>
  <c r="AO57" i="22" s="1"/>
  <c r="AA73" i="22"/>
  <c r="AC73" i="22" s="1"/>
  <c r="AP73" i="22" s="1"/>
  <c r="Z73" i="22"/>
  <c r="AB73" i="22" s="1"/>
  <c r="AO73" i="22" s="1"/>
  <c r="AA89" i="22"/>
  <c r="AC89" i="22" s="1"/>
  <c r="AP89" i="22" s="1"/>
  <c r="Z89" i="22"/>
  <c r="AB89" i="22" s="1"/>
  <c r="AO89" i="22" s="1"/>
  <c r="AA468" i="15"/>
  <c r="AC468" i="15" s="1"/>
  <c r="AP468" i="15" s="1"/>
  <c r="Z468" i="15"/>
  <c r="AB468" i="15" s="1"/>
  <c r="AO468" i="15" s="1"/>
  <c r="AA212" i="15"/>
  <c r="AC212" i="15" s="1"/>
  <c r="AP212" i="15" s="1"/>
  <c r="Z212" i="15"/>
  <c r="AB212" i="15" s="1"/>
  <c r="AO212" i="15" s="1"/>
  <c r="Z31" i="15"/>
  <c r="AB31" i="15" s="1"/>
  <c r="AO31" i="15" s="1"/>
  <c r="AA31" i="15"/>
  <c r="AC31" i="15" s="1"/>
  <c r="AP31" i="15" s="1"/>
  <c r="Z70" i="15"/>
  <c r="AB70" i="15" s="1"/>
  <c r="AO70" i="15" s="1"/>
  <c r="AA70" i="15"/>
  <c r="AC70" i="15" s="1"/>
  <c r="AP70" i="15" s="1"/>
  <c r="Z134" i="15"/>
  <c r="AB134" i="15" s="1"/>
  <c r="AO134" i="15" s="1"/>
  <c r="AA134" i="15"/>
  <c r="AC134" i="15" s="1"/>
  <c r="AP134" i="15" s="1"/>
  <c r="Z235" i="15"/>
  <c r="AB235" i="15" s="1"/>
  <c r="AO235" i="15" s="1"/>
  <c r="AA235" i="15"/>
  <c r="AC235" i="15" s="1"/>
  <c r="AP235" i="15" s="1"/>
  <c r="Z315" i="15"/>
  <c r="AB315" i="15" s="1"/>
  <c r="AO315" i="15" s="1"/>
  <c r="AA315" i="15"/>
  <c r="AC315" i="15" s="1"/>
  <c r="AP315" i="15" s="1"/>
  <c r="Z435" i="15"/>
  <c r="AB435" i="15" s="1"/>
  <c r="AO435" i="15" s="1"/>
  <c r="AA435" i="15"/>
  <c r="AC435" i="15" s="1"/>
  <c r="AP435" i="15" s="1"/>
  <c r="Z507" i="15"/>
  <c r="AB507" i="15" s="1"/>
  <c r="AO507" i="15" s="1"/>
  <c r="AA507" i="15"/>
  <c r="AC507" i="15" s="1"/>
  <c r="AP507" i="15" s="1"/>
  <c r="AA16" i="15"/>
  <c r="AC16" i="15" s="1"/>
  <c r="AP16" i="15" s="1"/>
  <c r="Z16" i="15"/>
  <c r="AB16" i="15" s="1"/>
  <c r="AO16" i="15" s="1"/>
  <c r="AA58" i="15"/>
  <c r="AC58" i="15" s="1"/>
  <c r="AP58" i="15" s="1"/>
  <c r="Z58" i="15"/>
  <c r="AB58" i="15" s="1"/>
  <c r="AO58" i="15" s="1"/>
  <c r="AA84" i="15"/>
  <c r="AC84" i="15" s="1"/>
  <c r="AP84" i="15" s="1"/>
  <c r="Z84" i="15"/>
  <c r="AB84" i="15" s="1"/>
  <c r="AO84" i="15" s="1"/>
  <c r="AA122" i="15"/>
  <c r="AC122" i="15" s="1"/>
  <c r="AP122" i="15" s="1"/>
  <c r="Z122" i="15"/>
  <c r="AB122" i="15" s="1"/>
  <c r="AO122" i="15" s="1"/>
  <c r="Z167" i="15"/>
  <c r="AB167" i="15" s="1"/>
  <c r="AO167" i="15" s="1"/>
  <c r="AA167" i="15"/>
  <c r="AC167" i="15" s="1"/>
  <c r="AP167" i="15" s="1"/>
  <c r="AA224" i="15"/>
  <c r="AC224" i="15" s="1"/>
  <c r="AP224" i="15" s="1"/>
  <c r="Z224" i="15"/>
  <c r="AB224" i="15" s="1"/>
  <c r="AO224" i="15" s="1"/>
  <c r="AA288" i="15"/>
  <c r="AC288" i="15" s="1"/>
  <c r="AP288" i="15" s="1"/>
  <c r="Z288" i="15"/>
  <c r="AB288" i="15" s="1"/>
  <c r="AO288" i="15" s="1"/>
  <c r="AA352" i="15"/>
  <c r="AC352" i="15" s="1"/>
  <c r="AP352" i="15" s="1"/>
  <c r="Z352" i="15"/>
  <c r="AB352" i="15" s="1"/>
  <c r="AO352" i="15" s="1"/>
  <c r="AA416" i="15"/>
  <c r="AC416" i="15" s="1"/>
  <c r="AP416" i="15" s="1"/>
  <c r="Z416" i="15"/>
  <c r="AB416" i="15" s="1"/>
  <c r="AO416" i="15" s="1"/>
  <c r="AA480" i="15"/>
  <c r="AC480" i="15" s="1"/>
  <c r="AP480" i="15" s="1"/>
  <c r="Z480" i="15"/>
  <c r="AB480" i="15" s="1"/>
  <c r="AO480" i="15" s="1"/>
  <c r="AA512" i="15"/>
  <c r="AC512" i="15" s="1"/>
  <c r="AP512" i="15" s="1"/>
  <c r="Z512" i="15"/>
  <c r="AB512" i="15" s="1"/>
  <c r="AO512" i="15" s="1"/>
  <c r="Z54" i="15"/>
  <c r="AB54" i="15" s="1"/>
  <c r="AO54" i="15" s="1"/>
  <c r="AA54" i="15"/>
  <c r="AC54" i="15" s="1"/>
  <c r="AP54" i="15" s="1"/>
  <c r="Z150" i="15"/>
  <c r="AB150" i="15" s="1"/>
  <c r="AO150" i="15" s="1"/>
  <c r="AA150" i="15"/>
  <c r="AC150" i="15" s="1"/>
  <c r="AP150" i="15" s="1"/>
  <c r="Z283" i="15"/>
  <c r="AB283" i="15" s="1"/>
  <c r="AO283" i="15" s="1"/>
  <c r="AA283" i="15"/>
  <c r="AC283" i="15" s="1"/>
  <c r="AP283" i="15" s="1"/>
  <c r="Z371" i="15"/>
  <c r="AB371" i="15" s="1"/>
  <c r="AO371" i="15" s="1"/>
  <c r="AA371" i="15"/>
  <c r="AC371" i="15" s="1"/>
  <c r="AP371" i="15" s="1"/>
  <c r="Z491" i="15"/>
  <c r="AB491" i="15" s="1"/>
  <c r="AO491" i="15" s="1"/>
  <c r="AA491" i="15"/>
  <c r="AC491" i="15" s="1"/>
  <c r="AP491" i="15" s="1"/>
  <c r="Z30" i="15"/>
  <c r="AB30" i="15" s="1"/>
  <c r="AO30" i="15" s="1"/>
  <c r="AA30" i="15"/>
  <c r="AC30" i="15" s="1"/>
  <c r="AP30" i="15" s="1"/>
  <c r="Z75" i="15"/>
  <c r="AB75" i="15" s="1"/>
  <c r="AO75" i="15" s="1"/>
  <c r="AA75" i="15"/>
  <c r="AC75" i="15" s="1"/>
  <c r="AP75" i="15" s="1"/>
  <c r="AA120" i="15"/>
  <c r="AC120" i="15" s="1"/>
  <c r="AP120" i="15" s="1"/>
  <c r="Z120" i="15"/>
  <c r="AB120" i="15" s="1"/>
  <c r="AO120" i="15" s="1"/>
  <c r="Z158" i="15"/>
  <c r="AB158" i="15" s="1"/>
  <c r="AO158" i="15" s="1"/>
  <c r="AA158" i="15"/>
  <c r="AC158" i="15" s="1"/>
  <c r="AP158" i="15" s="1"/>
  <c r="Z215" i="15"/>
  <c r="AB215" i="15" s="1"/>
  <c r="AO215" i="15" s="1"/>
  <c r="AA215" i="15"/>
  <c r="AC215" i="15" s="1"/>
  <c r="AP215" i="15" s="1"/>
  <c r="Z279" i="15"/>
  <c r="AB279" i="15" s="1"/>
  <c r="AO279" i="15" s="1"/>
  <c r="AA279" i="15"/>
  <c r="AC279" i="15" s="1"/>
  <c r="AP279" i="15" s="1"/>
  <c r="Z343" i="15"/>
  <c r="AB343" i="15" s="1"/>
  <c r="AO343" i="15" s="1"/>
  <c r="AA343" i="15"/>
  <c r="AC343" i="15" s="1"/>
  <c r="AP343" i="15" s="1"/>
  <c r="Z375" i="15"/>
  <c r="AB375" i="15" s="1"/>
  <c r="AO375" i="15" s="1"/>
  <c r="AA375" i="15"/>
  <c r="AC375" i="15" s="1"/>
  <c r="AP375" i="15" s="1"/>
  <c r="Z439" i="15"/>
  <c r="AB439" i="15" s="1"/>
  <c r="AO439" i="15" s="1"/>
  <c r="AA439" i="15"/>
  <c r="AC439" i="15" s="1"/>
  <c r="AP439" i="15" s="1"/>
  <c r="Z503" i="15"/>
  <c r="AB503" i="15" s="1"/>
  <c r="AO503" i="15" s="1"/>
  <c r="AA503" i="15"/>
  <c r="AC503" i="15" s="1"/>
  <c r="AP503" i="15" s="1"/>
  <c r="AA198" i="15"/>
  <c r="AC198" i="15" s="1"/>
  <c r="AP198" i="15" s="1"/>
  <c r="Z198" i="15"/>
  <c r="AB198" i="15" s="1"/>
  <c r="AO198" i="15" s="1"/>
  <c r="AA230" i="15"/>
  <c r="AC230" i="15" s="1"/>
  <c r="AP230" i="15" s="1"/>
  <c r="Z230" i="15"/>
  <c r="AB230" i="15" s="1"/>
  <c r="AO230" i="15" s="1"/>
  <c r="Z262" i="15"/>
  <c r="AB262" i="15" s="1"/>
  <c r="AO262" i="15" s="1"/>
  <c r="AA262" i="15"/>
  <c r="AC262" i="15" s="1"/>
  <c r="AP262" i="15" s="1"/>
  <c r="AA294" i="15"/>
  <c r="AC294" i="15" s="1"/>
  <c r="AP294" i="15" s="1"/>
  <c r="Z294" i="15"/>
  <c r="AB294" i="15" s="1"/>
  <c r="AO294" i="15" s="1"/>
  <c r="AA326" i="15"/>
  <c r="AC326" i="15" s="1"/>
  <c r="AP326" i="15" s="1"/>
  <c r="Z326" i="15"/>
  <c r="AB326" i="15" s="1"/>
  <c r="AO326" i="15" s="1"/>
  <c r="AA358" i="15"/>
  <c r="AC358" i="15" s="1"/>
  <c r="AP358" i="15" s="1"/>
  <c r="Z358" i="15"/>
  <c r="AB358" i="15" s="1"/>
  <c r="AO358" i="15" s="1"/>
  <c r="Z374" i="15"/>
  <c r="AB374" i="15" s="1"/>
  <c r="AO374" i="15" s="1"/>
  <c r="AA374" i="15"/>
  <c r="AC374" i="15" s="1"/>
  <c r="AP374" i="15" s="1"/>
  <c r="Z406" i="15"/>
  <c r="AB406" i="15" s="1"/>
  <c r="AO406" i="15" s="1"/>
  <c r="AA406" i="15"/>
  <c r="AC406" i="15" s="1"/>
  <c r="AP406" i="15" s="1"/>
  <c r="AA438" i="15"/>
  <c r="AC438" i="15" s="1"/>
  <c r="AP438" i="15" s="1"/>
  <c r="Z438" i="15"/>
  <c r="AB438" i="15" s="1"/>
  <c r="AO438" i="15" s="1"/>
  <c r="Z470" i="15"/>
  <c r="AB470" i="15" s="1"/>
  <c r="AO470" i="15" s="1"/>
  <c r="AA470" i="15"/>
  <c r="AC470" i="15" s="1"/>
  <c r="AP470" i="15" s="1"/>
  <c r="Z502" i="15"/>
  <c r="AB502" i="15" s="1"/>
  <c r="AO502" i="15" s="1"/>
  <c r="AA502" i="15"/>
  <c r="AC502" i="15" s="1"/>
  <c r="AP502" i="15" s="1"/>
  <c r="AA25" i="15"/>
  <c r="AC25" i="15" s="1"/>
  <c r="AP25" i="15" s="1"/>
  <c r="Z25" i="15"/>
  <c r="AB25" i="15" s="1"/>
  <c r="AO25" i="15" s="1"/>
  <c r="AA41" i="15"/>
  <c r="AC41" i="15" s="1"/>
  <c r="AP41" i="15" s="1"/>
  <c r="Z41" i="15"/>
  <c r="AB41" i="15" s="1"/>
  <c r="AO41" i="15" s="1"/>
  <c r="AA73" i="15"/>
  <c r="AC73" i="15" s="1"/>
  <c r="AP73" i="15" s="1"/>
  <c r="Z73" i="15"/>
  <c r="AB73" i="15" s="1"/>
  <c r="AO73" i="15" s="1"/>
  <c r="AA105" i="15"/>
  <c r="AC105" i="15" s="1"/>
  <c r="AP105" i="15" s="1"/>
  <c r="Z105" i="15"/>
  <c r="AB105" i="15" s="1"/>
  <c r="AO105" i="15" s="1"/>
  <c r="AA137" i="15"/>
  <c r="AC137" i="15" s="1"/>
  <c r="AP137" i="15" s="1"/>
  <c r="Z137" i="15"/>
  <c r="AB137" i="15" s="1"/>
  <c r="AO137" i="15" s="1"/>
  <c r="AA153" i="15"/>
  <c r="AC153" i="15" s="1"/>
  <c r="AP153" i="15" s="1"/>
  <c r="Z153" i="15"/>
  <c r="AB153" i="15" s="1"/>
  <c r="AO153" i="15" s="1"/>
  <c r="AA169" i="15"/>
  <c r="AC169" i="15" s="1"/>
  <c r="AP169" i="15" s="1"/>
  <c r="Z169" i="15"/>
  <c r="AB169" i="15" s="1"/>
  <c r="AO169" i="15" s="1"/>
  <c r="AA201" i="15"/>
  <c r="AC201" i="15" s="1"/>
  <c r="AP201" i="15" s="1"/>
  <c r="Z201" i="15"/>
  <c r="AB201" i="15" s="1"/>
  <c r="AO201" i="15" s="1"/>
  <c r="AA233" i="15"/>
  <c r="AC233" i="15" s="1"/>
  <c r="AP233" i="15" s="1"/>
  <c r="Z233" i="15"/>
  <c r="AB233" i="15" s="1"/>
  <c r="AO233" i="15" s="1"/>
  <c r="AA265" i="15"/>
  <c r="AC265" i="15" s="1"/>
  <c r="AP265" i="15" s="1"/>
  <c r="Z265" i="15"/>
  <c r="AB265" i="15" s="1"/>
  <c r="AO265" i="15" s="1"/>
  <c r="AA281" i="15"/>
  <c r="AC281" i="15" s="1"/>
  <c r="AP281" i="15" s="1"/>
  <c r="Z281" i="15"/>
  <c r="AB281" i="15" s="1"/>
  <c r="AO281" i="15" s="1"/>
  <c r="AA313" i="15"/>
  <c r="AC313" i="15" s="1"/>
  <c r="AP313" i="15" s="1"/>
  <c r="Z313" i="15"/>
  <c r="AB313" i="15" s="1"/>
  <c r="AO313" i="15" s="1"/>
  <c r="AA345" i="15"/>
  <c r="AC345" i="15" s="1"/>
  <c r="AP345" i="15" s="1"/>
  <c r="Z345" i="15"/>
  <c r="AB345" i="15" s="1"/>
  <c r="AO345" i="15" s="1"/>
  <c r="AA361" i="15"/>
  <c r="AC361" i="15" s="1"/>
  <c r="AP361" i="15" s="1"/>
  <c r="Z361" i="15"/>
  <c r="AB361" i="15" s="1"/>
  <c r="AO361" i="15" s="1"/>
  <c r="AA393" i="15"/>
  <c r="AC393" i="15" s="1"/>
  <c r="AP393" i="15" s="1"/>
  <c r="Z393" i="15"/>
  <c r="AB393" i="15" s="1"/>
  <c r="AO393" i="15" s="1"/>
  <c r="AA425" i="15"/>
  <c r="AC425" i="15" s="1"/>
  <c r="AP425" i="15" s="1"/>
  <c r="Z425" i="15"/>
  <c r="AB425" i="15" s="1"/>
  <c r="AO425" i="15" s="1"/>
  <c r="AA457" i="15"/>
  <c r="AC457" i="15" s="1"/>
  <c r="AP457" i="15" s="1"/>
  <c r="Z457" i="15"/>
  <c r="AB457" i="15" s="1"/>
  <c r="AO457" i="15" s="1"/>
  <c r="AA489" i="15"/>
  <c r="AC489" i="15" s="1"/>
  <c r="AP489" i="15" s="1"/>
  <c r="Z489" i="15"/>
  <c r="AB489" i="15" s="1"/>
  <c r="AO489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Z10" i="60"/>
  <c r="AB10" i="60" s="1"/>
  <c r="AO10" i="60" s="1"/>
  <c r="AA10" i="60"/>
  <c r="AC10" i="60" s="1"/>
  <c r="AP10" i="60" s="1"/>
  <c r="Z47" i="46"/>
  <c r="AB47" i="46" s="1"/>
  <c r="AO47" i="46" s="1"/>
  <c r="AA47" i="46"/>
  <c r="AC47" i="46" s="1"/>
  <c r="AP47" i="46" s="1"/>
  <c r="Z63" i="46"/>
  <c r="AB63" i="46" s="1"/>
  <c r="AO63" i="46" s="1"/>
  <c r="AA63" i="46"/>
  <c r="AC63" i="46" s="1"/>
  <c r="AP63" i="46" s="1"/>
  <c r="Z79" i="46"/>
  <c r="AB79" i="46" s="1"/>
  <c r="AO79" i="46" s="1"/>
  <c r="AA79" i="46"/>
  <c r="AC79" i="46" s="1"/>
  <c r="AP79" i="46" s="1"/>
  <c r="AA30" i="46"/>
  <c r="AC30" i="46" s="1"/>
  <c r="AP30" i="46" s="1"/>
  <c r="Z30" i="46"/>
  <c r="AB30" i="46" s="1"/>
  <c r="AO30" i="46" s="1"/>
  <c r="AA62" i="46"/>
  <c r="AC62" i="46" s="1"/>
  <c r="AP62" i="46" s="1"/>
  <c r="Z62" i="46"/>
  <c r="AB62" i="46" s="1"/>
  <c r="AO62" i="46" s="1"/>
  <c r="AA78" i="46"/>
  <c r="AC78" i="46" s="1"/>
  <c r="AP78" i="46" s="1"/>
  <c r="Z78" i="46"/>
  <c r="AB78" i="46" s="1"/>
  <c r="AO78" i="46" s="1"/>
  <c r="AA33" i="46"/>
  <c r="AC33" i="46" s="1"/>
  <c r="AP33" i="46" s="1"/>
  <c r="Z33" i="46"/>
  <c r="AB33" i="46" s="1"/>
  <c r="AO33" i="46" s="1"/>
  <c r="AA65" i="46"/>
  <c r="AC65" i="46" s="1"/>
  <c r="AP65" i="46" s="1"/>
  <c r="Z65" i="46"/>
  <c r="AB65" i="46" s="1"/>
  <c r="AO65" i="46" s="1"/>
  <c r="AA6" i="6"/>
  <c r="AC6" i="6" s="1"/>
  <c r="AP6" i="6" s="1"/>
  <c r="Z6" i="6"/>
  <c r="AB6" i="6" s="1"/>
  <c r="AO6" i="6" s="1"/>
  <c r="Z18" i="6"/>
  <c r="AB18" i="6" s="1"/>
  <c r="AO18" i="6" s="1"/>
  <c r="AA18" i="6"/>
  <c r="AC18" i="6" s="1"/>
  <c r="AP18" i="6" s="1"/>
  <c r="Z22" i="6"/>
  <c r="AB22" i="6" s="1"/>
  <c r="AO22" i="6" s="1"/>
  <c r="AA22" i="6"/>
  <c r="AC22" i="6" s="1"/>
  <c r="AP22" i="6" s="1"/>
  <c r="AA11" i="20"/>
  <c r="AC11" i="20" s="1"/>
  <c r="AP11" i="20" s="1"/>
  <c r="Z11" i="20"/>
  <c r="AB11" i="20" s="1"/>
  <c r="AO11" i="20" s="1"/>
  <c r="AA46" i="20"/>
  <c r="AC46" i="20" s="1"/>
  <c r="AP46" i="20" s="1"/>
  <c r="Z46" i="20"/>
  <c r="AB46" i="20" s="1"/>
  <c r="AO46" i="20" s="1"/>
  <c r="AA78" i="20"/>
  <c r="AC78" i="20" s="1"/>
  <c r="AP78" i="20" s="1"/>
  <c r="Z78" i="20"/>
  <c r="AB78" i="20" s="1"/>
  <c r="AO78" i="20" s="1"/>
  <c r="AA7" i="20"/>
  <c r="AC7" i="20" s="1"/>
  <c r="AP7" i="20" s="1"/>
  <c r="Z7" i="20"/>
  <c r="AB7" i="20" s="1"/>
  <c r="AO7" i="20" s="1"/>
  <c r="Z6" i="20"/>
  <c r="AB6" i="20" s="1"/>
  <c r="AO6" i="20" s="1"/>
  <c r="AA6" i="20"/>
  <c r="AC6" i="20" s="1"/>
  <c r="AP6" i="20" s="1"/>
  <c r="AA40" i="20"/>
  <c r="AC40" i="20" s="1"/>
  <c r="AP40" i="20" s="1"/>
  <c r="Z40" i="20"/>
  <c r="AB40" i="20" s="1"/>
  <c r="AO40" i="20" s="1"/>
  <c r="AA72" i="20"/>
  <c r="AC72" i="20" s="1"/>
  <c r="AP72" i="20" s="1"/>
  <c r="Z72" i="20"/>
  <c r="AB72" i="20" s="1"/>
  <c r="AO72" i="20" s="1"/>
  <c r="AA21" i="20"/>
  <c r="AC21" i="20" s="1"/>
  <c r="AP21" i="20" s="1"/>
  <c r="Z21" i="20"/>
  <c r="AB21" i="20" s="1"/>
  <c r="AO21" i="20" s="1"/>
  <c r="AA51" i="20"/>
  <c r="AC51" i="20" s="1"/>
  <c r="AP51" i="20" s="1"/>
  <c r="Z51" i="20"/>
  <c r="AB51" i="20" s="1"/>
  <c r="AO51" i="20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AP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AA13" i="30"/>
  <c r="AC13" i="30" s="1"/>
  <c r="AP13" i="30" s="1"/>
  <c r="Z13" i="30"/>
  <c r="AB13" i="30" s="1"/>
  <c r="AO13" i="30" s="1"/>
  <c r="AA22" i="30"/>
  <c r="AC22" i="30" s="1"/>
  <c r="AP22" i="30" s="1"/>
  <c r="Z22" i="30"/>
  <c r="AB22" i="30" s="1"/>
  <c r="AO22" i="30" s="1"/>
  <c r="AA452" i="15"/>
  <c r="AC452" i="15" s="1"/>
  <c r="AP452" i="15" s="1"/>
  <c r="Z452" i="15"/>
  <c r="AB452" i="15" s="1"/>
  <c r="AO452" i="15" s="1"/>
  <c r="Z63" i="15"/>
  <c r="AB63" i="15" s="1"/>
  <c r="AO63" i="15" s="1"/>
  <c r="AA63" i="15"/>
  <c r="AC63" i="15" s="1"/>
  <c r="AP63" i="15" s="1"/>
  <c r="AA123" i="32"/>
  <c r="AC123" i="32" s="1"/>
  <c r="AP123" i="32" s="1"/>
  <c r="Z123" i="32"/>
  <c r="AB123" i="32" s="1"/>
  <c r="AO123" i="32" s="1"/>
  <c r="AA155" i="32"/>
  <c r="AC155" i="32" s="1"/>
  <c r="AP155" i="32" s="1"/>
  <c r="Z155" i="32"/>
  <c r="AB155" i="32" s="1"/>
  <c r="AO155" i="32" s="1"/>
  <c r="Z11" i="32"/>
  <c r="AB11" i="32" s="1"/>
  <c r="AO11" i="32" s="1"/>
  <c r="AA11" i="32"/>
  <c r="AC11" i="32" s="1"/>
  <c r="AP11" i="32" s="1"/>
  <c r="Z73" i="32"/>
  <c r="AB73" i="32" s="1"/>
  <c r="AO73" i="32" s="1"/>
  <c r="AA73" i="32"/>
  <c r="AC73" i="32" s="1"/>
  <c r="AP73" i="32" s="1"/>
  <c r="Z134" i="32"/>
  <c r="AB134" i="32" s="1"/>
  <c r="AO134" i="32" s="1"/>
  <c r="AA134" i="32"/>
  <c r="AC134" i="32" s="1"/>
  <c r="AP134" i="32" s="1"/>
  <c r="Z26" i="32"/>
  <c r="AB26" i="32" s="1"/>
  <c r="AO26" i="32" s="1"/>
  <c r="AA26" i="32"/>
  <c r="AC26" i="32" s="1"/>
  <c r="AP26" i="32" s="1"/>
  <c r="AA71" i="32"/>
  <c r="AC71" i="32" s="1"/>
  <c r="AP71" i="32" s="1"/>
  <c r="Z71" i="32"/>
  <c r="AB71" i="32" s="1"/>
  <c r="AO71" i="32" s="1"/>
  <c r="Z98" i="32"/>
  <c r="AB98" i="32" s="1"/>
  <c r="AO98" i="32" s="1"/>
  <c r="AA98" i="32"/>
  <c r="AC98" i="32" s="1"/>
  <c r="AP98" i="32" s="1"/>
  <c r="Z162" i="32"/>
  <c r="AB162" i="32" s="1"/>
  <c r="AO162" i="32" s="1"/>
  <c r="AA162" i="32"/>
  <c r="AC162" i="32" s="1"/>
  <c r="AP162" i="32" s="1"/>
  <c r="Z30" i="32"/>
  <c r="AB30" i="32" s="1"/>
  <c r="AO30" i="32" s="1"/>
  <c r="AA30" i="32"/>
  <c r="AC30" i="32" s="1"/>
  <c r="AP30" i="32" s="1"/>
  <c r="AA49" i="32"/>
  <c r="AC49" i="32" s="1"/>
  <c r="AP49" i="32" s="1"/>
  <c r="Z49" i="32"/>
  <c r="AB49" i="32" s="1"/>
  <c r="AO49" i="32" s="1"/>
  <c r="AA111" i="32"/>
  <c r="AC111" i="32" s="1"/>
  <c r="AP111" i="32" s="1"/>
  <c r="Z111" i="32"/>
  <c r="AB111" i="32" s="1"/>
  <c r="AO111" i="32" s="1"/>
  <c r="AA143" i="32"/>
  <c r="AC143" i="32" s="1"/>
  <c r="AP143" i="32" s="1"/>
  <c r="Z143" i="32"/>
  <c r="AB143" i="32" s="1"/>
  <c r="AO143" i="32" s="1"/>
  <c r="AA93" i="32"/>
  <c r="AC93" i="32" s="1"/>
  <c r="AP93" i="32" s="1"/>
  <c r="Z93" i="32"/>
  <c r="AB93" i="32" s="1"/>
  <c r="AO93" i="32" s="1"/>
  <c r="AA109" i="32"/>
  <c r="AC109" i="32" s="1"/>
  <c r="AP109" i="32" s="1"/>
  <c r="Z109" i="32"/>
  <c r="AB109" i="32" s="1"/>
  <c r="AO109" i="32" s="1"/>
  <c r="AA141" i="32"/>
  <c r="AC141" i="32" s="1"/>
  <c r="AP141" i="32" s="1"/>
  <c r="Z141" i="32"/>
  <c r="AB141" i="32" s="1"/>
  <c r="AO141" i="32" s="1"/>
  <c r="Z5" i="32"/>
  <c r="AB5" i="32" s="1"/>
  <c r="AA5" i="32"/>
  <c r="AC5" i="32" s="1"/>
  <c r="Z36" i="32"/>
  <c r="AB36" i="32" s="1"/>
  <c r="AO36" i="32" s="1"/>
  <c r="AA36" i="32"/>
  <c r="AC36" i="32" s="1"/>
  <c r="AP36" i="32" s="1"/>
  <c r="AA52" i="32"/>
  <c r="AC52" i="32" s="1"/>
  <c r="AP52" i="32" s="1"/>
  <c r="Z52" i="32"/>
  <c r="AB52" i="32" s="1"/>
  <c r="AO52" i="32" s="1"/>
  <c r="AA84" i="32"/>
  <c r="AC84" i="32" s="1"/>
  <c r="AP84" i="32" s="1"/>
  <c r="Z84" i="32"/>
  <c r="AB84" i="32" s="1"/>
  <c r="AO84" i="32" s="1"/>
  <c r="AA116" i="32"/>
  <c r="AC116" i="32" s="1"/>
  <c r="AP116" i="32" s="1"/>
  <c r="Z116" i="32"/>
  <c r="AB116" i="32" s="1"/>
  <c r="AO116" i="32" s="1"/>
  <c r="AA132" i="32"/>
  <c r="AC132" i="32" s="1"/>
  <c r="AP132" i="32" s="1"/>
  <c r="Z132" i="32"/>
  <c r="AB132" i="32" s="1"/>
  <c r="AO132" i="32" s="1"/>
  <c r="AA164" i="32"/>
  <c r="AC164" i="32" s="1"/>
  <c r="AP164" i="32" s="1"/>
  <c r="Z164" i="32"/>
  <c r="AB164" i="32" s="1"/>
  <c r="AO164" i="32" s="1"/>
  <c r="I22" i="67"/>
  <c r="I23" i="67" s="1"/>
  <c r="Z11" i="39"/>
  <c r="AB11" i="39" s="1"/>
  <c r="AO11" i="39" s="1"/>
  <c r="AA11" i="39"/>
  <c r="AC11" i="39" s="1"/>
  <c r="AP11" i="39" s="1"/>
  <c r="Z12" i="39"/>
  <c r="AB12" i="39" s="1"/>
  <c r="AO12" i="39" s="1"/>
  <c r="AA12" i="39"/>
  <c r="AC12" i="39" s="1"/>
  <c r="AA43" i="39"/>
  <c r="AC43" i="39" s="1"/>
  <c r="AP43" i="39" s="1"/>
  <c r="Z43" i="39"/>
  <c r="AB43" i="39" s="1"/>
  <c r="AO43" i="39" s="1"/>
  <c r="Z42" i="39"/>
  <c r="AB42" i="39" s="1"/>
  <c r="AO42" i="39" s="1"/>
  <c r="AA42" i="39"/>
  <c r="AC42" i="39" s="1"/>
  <c r="AP42" i="39" s="1"/>
  <c r="AA39" i="39"/>
  <c r="AC39" i="39" s="1"/>
  <c r="AP39" i="39" s="1"/>
  <c r="Z39" i="39"/>
  <c r="AB39" i="39" s="1"/>
  <c r="AO39" i="39" s="1"/>
  <c r="AA17" i="39"/>
  <c r="AC17" i="39" s="1"/>
  <c r="AP17" i="39" s="1"/>
  <c r="Z17" i="39"/>
  <c r="AB17" i="39" s="1"/>
  <c r="AO17" i="39" s="1"/>
  <c r="AA23" i="39"/>
  <c r="AC23" i="39" s="1"/>
  <c r="AP23" i="39" s="1"/>
  <c r="Z23" i="39"/>
  <c r="AB23" i="39" s="1"/>
  <c r="AO23" i="39" s="1"/>
  <c r="Z6" i="3"/>
  <c r="AB6" i="3" s="1"/>
  <c r="AO6" i="3" s="1"/>
  <c r="AA6" i="3"/>
  <c r="AC6" i="3" s="1"/>
  <c r="AP6" i="3" s="1"/>
  <c r="AA14" i="3"/>
  <c r="AC14" i="3" s="1"/>
  <c r="AP14" i="3" s="1"/>
  <c r="Z14" i="3"/>
  <c r="AB14" i="3" s="1"/>
  <c r="AO14" i="3" s="1"/>
  <c r="Z23" i="3"/>
  <c r="AB23" i="3" s="1"/>
  <c r="AO23" i="3" s="1"/>
  <c r="AA23" i="3"/>
  <c r="AC23" i="3" s="1"/>
  <c r="AP23" i="3" s="1"/>
  <c r="Z19" i="3"/>
  <c r="AB19" i="3" s="1"/>
  <c r="AO19" i="3" s="1"/>
  <c r="AA19" i="3"/>
  <c r="AC19" i="3" s="1"/>
  <c r="AP19" i="3" s="1"/>
  <c r="AA14" i="37"/>
  <c r="AC14" i="37" s="1"/>
  <c r="AP14" i="37" s="1"/>
  <c r="Z14" i="37"/>
  <c r="AB14" i="37" s="1"/>
  <c r="AO14" i="37" s="1"/>
  <c r="AA13" i="37"/>
  <c r="AC13" i="37" s="1"/>
  <c r="AP13" i="37" s="1"/>
  <c r="Z13" i="37"/>
  <c r="AB13" i="37" s="1"/>
  <c r="AO13" i="37" s="1"/>
  <c r="AA9" i="37"/>
  <c r="AC9" i="37" s="1"/>
  <c r="AP9" i="37" s="1"/>
  <c r="Z9" i="37"/>
  <c r="AB9" i="37" s="1"/>
  <c r="AO9" i="37" s="1"/>
  <c r="AA6" i="37"/>
  <c r="AC6" i="37" s="1"/>
  <c r="AP6" i="37" s="1"/>
  <c r="Z6" i="37"/>
  <c r="AB6" i="37" s="1"/>
  <c r="AO6" i="37" s="1"/>
  <c r="AA24" i="37"/>
  <c r="AC24" i="37" s="1"/>
  <c r="AP24" i="37" s="1"/>
  <c r="Z24" i="37"/>
  <c r="AB24" i="37" s="1"/>
  <c r="AO24" i="37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Z14" i="74"/>
  <c r="AB14" i="74" s="1"/>
  <c r="AO14" i="74" s="1"/>
  <c r="AA14" i="74"/>
  <c r="AC14" i="74" s="1"/>
  <c r="AP14" i="74" s="1"/>
  <c r="AA10" i="74"/>
  <c r="AC10" i="74" s="1"/>
  <c r="AP10" i="74" s="1"/>
  <c r="Z10" i="74"/>
  <c r="AB10" i="74" s="1"/>
  <c r="AO10" i="74" s="1"/>
  <c r="AA21" i="19"/>
  <c r="AC21" i="19" s="1"/>
  <c r="AP21" i="19" s="1"/>
  <c r="Z21" i="19"/>
  <c r="AB21" i="19" s="1"/>
  <c r="AO21" i="19" s="1"/>
  <c r="AA9" i="19"/>
  <c r="AC9" i="19" s="1"/>
  <c r="AP9" i="19" s="1"/>
  <c r="Z9" i="19"/>
  <c r="AB9" i="19" s="1"/>
  <c r="AO9" i="19" s="1"/>
  <c r="Q6" i="68"/>
  <c r="D6" i="2"/>
  <c r="Z54" i="65"/>
  <c r="AB54" i="65" s="1"/>
  <c r="AO54" i="65" s="1"/>
  <c r="AA54" i="65"/>
  <c r="AC54" i="65" s="1"/>
  <c r="AP54" i="65" s="1"/>
  <c r="Z118" i="65"/>
  <c r="AB118" i="65" s="1"/>
  <c r="AO118" i="65" s="1"/>
  <c r="AA118" i="65"/>
  <c r="AC118" i="65" s="1"/>
  <c r="AP118" i="65" s="1"/>
  <c r="Z202" i="65"/>
  <c r="AB202" i="65" s="1"/>
  <c r="AO202" i="65" s="1"/>
  <c r="AA202" i="65"/>
  <c r="AC202" i="65" s="1"/>
  <c r="AP202" i="65" s="1"/>
  <c r="AA17" i="65"/>
  <c r="AC17" i="65" s="1"/>
  <c r="AP17" i="65" s="1"/>
  <c r="Z17" i="65"/>
  <c r="AB17" i="65" s="1"/>
  <c r="AO17" i="65" s="1"/>
  <c r="AA49" i="65"/>
  <c r="AC49" i="65" s="1"/>
  <c r="AP49" i="65" s="1"/>
  <c r="Z49" i="65"/>
  <c r="AB49" i="65" s="1"/>
  <c r="AO49" i="65" s="1"/>
  <c r="AA81" i="65"/>
  <c r="AC81" i="65" s="1"/>
  <c r="AP81" i="65" s="1"/>
  <c r="Z81" i="65"/>
  <c r="AB81" i="65" s="1"/>
  <c r="AO81" i="65" s="1"/>
  <c r="AA129" i="65"/>
  <c r="AC129" i="65" s="1"/>
  <c r="AP129" i="65" s="1"/>
  <c r="Z129" i="65"/>
  <c r="AB129" i="65" s="1"/>
  <c r="AO129" i="65" s="1"/>
  <c r="AA161" i="65"/>
  <c r="AC161" i="65" s="1"/>
  <c r="AP161" i="65" s="1"/>
  <c r="Z161" i="65"/>
  <c r="AB161" i="65" s="1"/>
  <c r="AO161" i="65" s="1"/>
  <c r="AA193" i="65"/>
  <c r="AC193" i="65" s="1"/>
  <c r="AP193" i="65" s="1"/>
  <c r="Z193" i="65"/>
  <c r="AB193" i="65" s="1"/>
  <c r="AO193" i="65" s="1"/>
  <c r="AA225" i="65"/>
  <c r="AC225" i="65" s="1"/>
  <c r="AP225" i="65" s="1"/>
  <c r="Z225" i="65"/>
  <c r="AB225" i="65" s="1"/>
  <c r="AO225" i="65" s="1"/>
  <c r="Z42" i="65"/>
  <c r="AB42" i="65" s="1"/>
  <c r="AO42" i="65" s="1"/>
  <c r="AA42" i="65"/>
  <c r="AC42" i="65" s="1"/>
  <c r="AP42" i="65" s="1"/>
  <c r="Z114" i="65"/>
  <c r="AB114" i="65" s="1"/>
  <c r="AO114" i="65" s="1"/>
  <c r="AA114" i="65"/>
  <c r="AC114" i="65" s="1"/>
  <c r="AP114" i="65" s="1"/>
  <c r="Z142" i="65"/>
  <c r="AB142" i="65" s="1"/>
  <c r="AO142" i="65" s="1"/>
  <c r="AA142" i="65"/>
  <c r="AC142" i="65" s="1"/>
  <c r="AP142" i="65" s="1"/>
  <c r="Z194" i="65"/>
  <c r="AB194" i="65" s="1"/>
  <c r="AO194" i="65" s="1"/>
  <c r="AA194" i="65"/>
  <c r="AC194" i="65" s="1"/>
  <c r="AP194" i="65" s="1"/>
  <c r="AA24" i="65"/>
  <c r="AC24" i="65" s="1"/>
  <c r="AP24" i="65" s="1"/>
  <c r="Z24" i="65"/>
  <c r="AB24" i="65" s="1"/>
  <c r="AO24" i="65" s="1"/>
  <c r="AA56" i="65"/>
  <c r="AC56" i="65" s="1"/>
  <c r="AP56" i="65" s="1"/>
  <c r="Z56" i="65"/>
  <c r="AB56" i="65" s="1"/>
  <c r="AO56" i="65" s="1"/>
  <c r="Z88" i="65"/>
  <c r="AB88" i="65" s="1"/>
  <c r="AO88" i="65" s="1"/>
  <c r="AA88" i="65"/>
  <c r="AC88" i="65" s="1"/>
  <c r="AP88" i="65" s="1"/>
  <c r="Z120" i="65"/>
  <c r="AB120" i="65" s="1"/>
  <c r="AO120" i="65" s="1"/>
  <c r="AA120" i="65"/>
  <c r="AC120" i="65" s="1"/>
  <c r="AP120" i="65" s="1"/>
  <c r="Z136" i="65"/>
  <c r="AB136" i="65" s="1"/>
  <c r="AO136" i="65" s="1"/>
  <c r="AA136" i="65"/>
  <c r="AC136" i="65" s="1"/>
  <c r="AP136" i="65" s="1"/>
  <c r="Z168" i="65"/>
  <c r="AB168" i="65" s="1"/>
  <c r="AO168" i="65" s="1"/>
  <c r="AA168" i="65"/>
  <c r="AC168" i="65" s="1"/>
  <c r="AP168" i="65" s="1"/>
  <c r="AA200" i="65"/>
  <c r="AC200" i="65" s="1"/>
  <c r="AP200" i="65" s="1"/>
  <c r="Z200" i="65"/>
  <c r="AB200" i="65" s="1"/>
  <c r="AO200" i="65" s="1"/>
  <c r="AA232" i="65"/>
  <c r="AC232" i="65" s="1"/>
  <c r="AP232" i="65" s="1"/>
  <c r="Z232" i="65"/>
  <c r="AB232" i="65" s="1"/>
  <c r="AO232" i="65" s="1"/>
  <c r="AA12" i="28"/>
  <c r="AC12" i="28" s="1"/>
  <c r="AP12" i="28" s="1"/>
  <c r="Z12" i="28"/>
  <c r="AB12" i="28" s="1"/>
  <c r="AO12" i="28" s="1"/>
  <c r="AA42" i="28"/>
  <c r="AC42" i="28" s="1"/>
  <c r="AP42" i="28" s="1"/>
  <c r="Z42" i="28"/>
  <c r="AB42" i="28" s="1"/>
  <c r="AO42" i="28" s="1"/>
  <c r="AA23" i="28"/>
  <c r="AC23" i="28" s="1"/>
  <c r="AP23" i="28" s="1"/>
  <c r="Z23" i="28"/>
  <c r="AB23" i="28" s="1"/>
  <c r="AO23" i="28" s="1"/>
  <c r="Z36" i="28"/>
  <c r="AB36" i="28" s="1"/>
  <c r="AO36" i="28" s="1"/>
  <c r="AA36" i="28"/>
  <c r="AC36" i="28" s="1"/>
  <c r="AP36" i="28" s="1"/>
  <c r="AA5" i="28"/>
  <c r="AC5" i="28" s="1"/>
  <c r="Z5" i="28"/>
  <c r="AB5" i="28" s="1"/>
  <c r="AA20" i="70"/>
  <c r="AC20" i="70" s="1"/>
  <c r="AP20" i="70" s="1"/>
  <c r="Z20" i="70"/>
  <c r="AB20" i="70" s="1"/>
  <c r="AO20" i="70" s="1"/>
  <c r="AA7" i="38"/>
  <c r="AC7" i="38" s="1"/>
  <c r="AP7" i="38" s="1"/>
  <c r="Z7" i="38"/>
  <c r="AB7" i="38" s="1"/>
  <c r="AO7" i="38" s="1"/>
  <c r="AA6" i="38"/>
  <c r="AC6" i="38" s="1"/>
  <c r="Z6" i="38"/>
  <c r="AB6" i="38" s="1"/>
  <c r="AO6" i="38" s="1"/>
  <c r="AA14" i="38"/>
  <c r="AC14" i="38" s="1"/>
  <c r="AP14" i="38" s="1"/>
  <c r="Z14" i="38"/>
  <c r="AB14" i="38" s="1"/>
  <c r="AO14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Q34" i="67"/>
  <c r="U34" i="67" s="1"/>
  <c r="N29" i="2" s="1"/>
  <c r="L29" i="2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51" i="69"/>
  <c r="AB51" i="69" s="1"/>
  <c r="AO51" i="69" s="1"/>
  <c r="AA51" i="69"/>
  <c r="AC51" i="69" s="1"/>
  <c r="AP51" i="69" s="1"/>
  <c r="Z22" i="69"/>
  <c r="AB22" i="69" s="1"/>
  <c r="AO22" i="69" s="1"/>
  <c r="AA22" i="69"/>
  <c r="AC22" i="69" s="1"/>
  <c r="AP22" i="69" s="1"/>
  <c r="AA16" i="69"/>
  <c r="AC16" i="69" s="1"/>
  <c r="AP16" i="69" s="1"/>
  <c r="Z16" i="69"/>
  <c r="AB16" i="69" s="1"/>
  <c r="AO16" i="69" s="1"/>
  <c r="AA12" i="69"/>
  <c r="AC12" i="69" s="1"/>
  <c r="AP12" i="69" s="1"/>
  <c r="Z12" i="69"/>
  <c r="AB12" i="69" s="1"/>
  <c r="AO12" i="69" s="1"/>
  <c r="AA42" i="69"/>
  <c r="AC42" i="69" s="1"/>
  <c r="AP42" i="69" s="1"/>
  <c r="Z42" i="69"/>
  <c r="AB42" i="69" s="1"/>
  <c r="AO4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Z13" i="26"/>
  <c r="AB13" i="26" s="1"/>
  <c r="AO13" i="26" s="1"/>
  <c r="AA13" i="26"/>
  <c r="AC13" i="26" s="1"/>
  <c r="AP13" i="26" s="1"/>
  <c r="Z8" i="26"/>
  <c r="AB8" i="26" s="1"/>
  <c r="AO8" i="26" s="1"/>
  <c r="AA8" i="26"/>
  <c r="AC8" i="26" s="1"/>
  <c r="AP8" i="26" s="1"/>
  <c r="Z11" i="26"/>
  <c r="AB11" i="26" s="1"/>
  <c r="AO11" i="26" s="1"/>
  <c r="AA11" i="26"/>
  <c r="AC11" i="26" s="1"/>
  <c r="AP11" i="26" s="1"/>
  <c r="AA9" i="26"/>
  <c r="AC9" i="26" s="1"/>
  <c r="AP9" i="26" s="1"/>
  <c r="Z9" i="26"/>
  <c r="AB9" i="26" s="1"/>
  <c r="AO9" i="26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Z24" i="45"/>
  <c r="AB24" i="45" s="1"/>
  <c r="AO24" i="45" s="1"/>
  <c r="AA24" i="45"/>
  <c r="AC24" i="45" s="1"/>
  <c r="AP24" i="45" s="1"/>
  <c r="Z6" i="45"/>
  <c r="AB6" i="45" s="1"/>
  <c r="AO6" i="45" s="1"/>
  <c r="AA6" i="45"/>
  <c r="AC6" i="45" s="1"/>
  <c r="AP6" i="45" s="1"/>
  <c r="AA5" i="45"/>
  <c r="AC5" i="45" s="1"/>
  <c r="Z5" i="45"/>
  <c r="AB5" i="45" s="1"/>
  <c r="AA11" i="45"/>
  <c r="AC11" i="45" s="1"/>
  <c r="AP11" i="45" s="1"/>
  <c r="Z11" i="45"/>
  <c r="AB11" i="45" s="1"/>
  <c r="AO11" i="45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AP20" i="21" s="1"/>
  <c r="Z20" i="21"/>
  <c r="AB20" i="21" s="1"/>
  <c r="AO20" i="21" s="1"/>
  <c r="Z19" i="54"/>
  <c r="AB19" i="54" s="1"/>
  <c r="AO19" i="54" s="1"/>
  <c r="AA19" i="54"/>
  <c r="AC19" i="54" s="1"/>
  <c r="AP19" i="54" s="1"/>
  <c r="AA16" i="54"/>
  <c r="AC16" i="54" s="1"/>
  <c r="AP16" i="54" s="1"/>
  <c r="Z16" i="54"/>
  <c r="AB16" i="54" s="1"/>
  <c r="AO16" i="54" s="1"/>
  <c r="Z22" i="54"/>
  <c r="AB22" i="54" s="1"/>
  <c r="AO22" i="54" s="1"/>
  <c r="AA22" i="54"/>
  <c r="AC22" i="54" s="1"/>
  <c r="AP22" i="54" s="1"/>
  <c r="Q29" i="67"/>
  <c r="U29" i="67" s="1"/>
  <c r="N24" i="2" s="1"/>
  <c r="L24" i="2"/>
  <c r="Z10" i="54"/>
  <c r="AB10" i="54" s="1"/>
  <c r="AO10" i="54" s="1"/>
  <c r="AA10" i="54"/>
  <c r="AC10" i="54" s="1"/>
  <c r="AP10" i="54" s="1"/>
  <c r="Z12" i="72"/>
  <c r="AB12" i="72" s="1"/>
  <c r="AO12" i="72" s="1"/>
  <c r="AA12" i="72"/>
  <c r="AC12" i="72" s="1"/>
  <c r="AP12" i="72" s="1"/>
  <c r="AA14" i="72"/>
  <c r="AC14" i="72" s="1"/>
  <c r="AP14" i="72" s="1"/>
  <c r="Z14" i="72"/>
  <c r="AB14" i="72" s="1"/>
  <c r="AO14" i="72" s="1"/>
  <c r="AA21" i="72"/>
  <c r="AC21" i="72" s="1"/>
  <c r="AP21" i="72" s="1"/>
  <c r="Z21" i="72"/>
  <c r="AB21" i="72" s="1"/>
  <c r="AO21" i="72" s="1"/>
  <c r="Z10" i="72"/>
  <c r="AB10" i="72" s="1"/>
  <c r="AO10" i="72" s="1"/>
  <c r="AA10" i="72"/>
  <c r="AC10" i="72" s="1"/>
  <c r="AP10" i="72" s="1"/>
  <c r="AA15" i="72"/>
  <c r="AC15" i="72" s="1"/>
  <c r="AP15" i="72" s="1"/>
  <c r="Z15" i="72"/>
  <c r="AB15" i="72" s="1"/>
  <c r="AO15" i="72" s="1"/>
  <c r="Z12" i="55"/>
  <c r="AB12" i="55" s="1"/>
  <c r="AO12" i="55" s="1"/>
  <c r="AA12" i="55"/>
  <c r="AC12" i="55" s="1"/>
  <c r="AP12" i="55" s="1"/>
  <c r="AA13" i="55"/>
  <c r="AC13" i="55" s="1"/>
  <c r="AP13" i="55" s="1"/>
  <c r="Z13" i="55"/>
  <c r="AB13" i="55" s="1"/>
  <c r="AO13" i="55" s="1"/>
  <c r="AA14" i="55"/>
  <c r="AC14" i="55" s="1"/>
  <c r="AP14" i="55" s="1"/>
  <c r="Z14" i="55"/>
  <c r="AB14" i="55" s="1"/>
  <c r="AO14" i="55" s="1"/>
  <c r="AA15" i="55"/>
  <c r="AC15" i="55" s="1"/>
  <c r="AP15" i="55" s="1"/>
  <c r="Z15" i="55"/>
  <c r="AB15" i="55" s="1"/>
  <c r="AO15" i="55" s="1"/>
  <c r="AA5" i="53"/>
  <c r="AC5" i="53" s="1"/>
  <c r="Z5" i="53"/>
  <c r="AB5" i="53" s="1"/>
  <c r="Z28" i="53"/>
  <c r="AB28" i="53" s="1"/>
  <c r="AO28" i="53" s="1"/>
  <c r="AA28" i="53"/>
  <c r="AC28" i="53" s="1"/>
  <c r="AP28" i="53" s="1"/>
  <c r="Z6" i="53"/>
  <c r="AB6" i="53" s="1"/>
  <c r="AO6" i="53" s="1"/>
  <c r="AA6" i="53"/>
  <c r="AC6" i="53" s="1"/>
  <c r="AP6" i="53" s="1"/>
  <c r="AA54" i="53"/>
  <c r="AC54" i="53" s="1"/>
  <c r="AP54" i="53" s="1"/>
  <c r="Z54" i="53"/>
  <c r="AB54" i="53" s="1"/>
  <c r="AO54" i="53" s="1"/>
  <c r="Z37" i="53"/>
  <c r="AB37" i="53" s="1"/>
  <c r="AO37" i="53" s="1"/>
  <c r="AA37" i="53"/>
  <c r="AC37" i="53" s="1"/>
  <c r="AP37" i="53" s="1"/>
  <c r="AA23" i="53"/>
  <c r="AC23" i="53" s="1"/>
  <c r="AP23" i="53" s="1"/>
  <c r="Z23" i="53"/>
  <c r="AB23" i="53" s="1"/>
  <c r="AO23" i="53" s="1"/>
  <c r="AA42" i="53"/>
  <c r="AC42" i="53" s="1"/>
  <c r="AP42" i="53" s="1"/>
  <c r="Z42" i="53"/>
  <c r="AB42" i="53" s="1"/>
  <c r="AO42" i="53" s="1"/>
  <c r="Z7" i="53"/>
  <c r="AB7" i="53" s="1"/>
  <c r="AO7" i="53" s="1"/>
  <c r="AA7" i="53"/>
  <c r="AC7" i="53" s="1"/>
  <c r="AP7" i="53" s="1"/>
  <c r="AA30" i="53"/>
  <c r="AC30" i="53" s="1"/>
  <c r="AP30" i="53" s="1"/>
  <c r="Z30" i="53"/>
  <c r="AB30" i="53" s="1"/>
  <c r="AO30" i="53" s="1"/>
  <c r="Z49" i="53"/>
  <c r="AB49" i="53" s="1"/>
  <c r="AO49" i="53" s="1"/>
  <c r="AA49" i="53"/>
  <c r="AC49" i="53" s="1"/>
  <c r="AP49" i="53" s="1"/>
  <c r="AA22" i="53"/>
  <c r="AC22" i="53" s="1"/>
  <c r="AP22" i="53" s="1"/>
  <c r="Z22" i="53"/>
  <c r="AB22" i="53" s="1"/>
  <c r="AO22" i="53" s="1"/>
  <c r="Z39" i="53"/>
  <c r="AB39" i="53" s="1"/>
  <c r="AO39" i="53" s="1"/>
  <c r="AA39" i="53"/>
  <c r="AC39" i="53" s="1"/>
  <c r="AP39" i="53" s="1"/>
  <c r="Z55" i="53"/>
  <c r="AB55" i="53" s="1"/>
  <c r="AO55" i="53" s="1"/>
  <c r="AA55" i="53"/>
  <c r="AC55" i="53" s="1"/>
  <c r="AP55" i="53" s="1"/>
  <c r="Q76" i="68"/>
  <c r="AA43" i="5"/>
  <c r="AC43" i="5" s="1"/>
  <c r="AP43" i="5" s="1"/>
  <c r="Z43" i="5"/>
  <c r="AB43" i="5" s="1"/>
  <c r="AO43" i="5" s="1"/>
  <c r="AA6" i="5"/>
  <c r="AC6" i="5" s="1"/>
  <c r="AP6" i="5" s="1"/>
  <c r="Z6" i="5"/>
  <c r="AB6" i="5" s="1"/>
  <c r="AO6" i="5" s="1"/>
  <c r="Z13" i="5"/>
  <c r="AB13" i="5" s="1"/>
  <c r="AO13" i="5" s="1"/>
  <c r="AA13" i="5"/>
  <c r="AC13" i="5" s="1"/>
  <c r="AP13" i="5" s="1"/>
  <c r="Z34" i="5"/>
  <c r="AB34" i="5" s="1"/>
  <c r="AO34" i="5" s="1"/>
  <c r="AA34" i="5"/>
  <c r="AC34" i="5" s="1"/>
  <c r="AP34" i="5" s="1"/>
  <c r="AA19" i="5"/>
  <c r="AC19" i="5" s="1"/>
  <c r="AP19" i="5" s="1"/>
  <c r="Z19" i="5"/>
  <c r="AB19" i="5" s="1"/>
  <c r="AO19" i="5" s="1"/>
  <c r="Z38" i="5"/>
  <c r="AB38" i="5" s="1"/>
  <c r="AO38" i="5" s="1"/>
  <c r="AA38" i="5"/>
  <c r="AC38" i="5" s="1"/>
  <c r="AP38" i="5" s="1"/>
  <c r="Z8" i="5"/>
  <c r="AB8" i="5" s="1"/>
  <c r="AO8" i="5" s="1"/>
  <c r="AA8" i="5"/>
  <c r="AC8" i="5" s="1"/>
  <c r="AP8" i="5" s="1"/>
  <c r="Z10" i="5"/>
  <c r="AB10" i="5" s="1"/>
  <c r="AO10" i="5" s="1"/>
  <c r="AA10" i="5"/>
  <c r="AC10" i="5" s="1"/>
  <c r="AP10" i="5" s="1"/>
  <c r="AA29" i="5"/>
  <c r="AC29" i="5" s="1"/>
  <c r="AP29" i="5" s="1"/>
  <c r="Z29" i="5"/>
  <c r="AB29" i="5" s="1"/>
  <c r="AO29" i="5" s="1"/>
  <c r="Z28" i="5"/>
  <c r="AB28" i="5" s="1"/>
  <c r="AO28" i="5" s="1"/>
  <c r="AA28" i="5"/>
  <c r="AC28" i="5" s="1"/>
  <c r="AP28" i="5" s="1"/>
  <c r="Z44" i="5"/>
  <c r="AB44" i="5" s="1"/>
  <c r="AO44" i="5" s="1"/>
  <c r="AA44" i="5"/>
  <c r="AC44" i="5" s="1"/>
  <c r="AP44" i="5" s="1"/>
  <c r="Z13" i="14"/>
  <c r="AB13" i="14" s="1"/>
  <c r="AO13" i="14" s="1"/>
  <c r="AA13" i="14"/>
  <c r="AC13" i="14" s="1"/>
  <c r="AP13" i="14" s="1"/>
  <c r="AA18" i="14"/>
  <c r="AC18" i="14" s="1"/>
  <c r="AP18" i="14" s="1"/>
  <c r="Z18" i="14"/>
  <c r="AB18" i="14" s="1"/>
  <c r="AO18" i="14" s="1"/>
  <c r="AA17" i="14"/>
  <c r="AC17" i="14" s="1"/>
  <c r="AP17" i="14" s="1"/>
  <c r="Z17" i="14"/>
  <c r="AB17" i="14" s="1"/>
  <c r="AO17" i="14" s="1"/>
  <c r="Z12" i="14"/>
  <c r="AB12" i="14" s="1"/>
  <c r="AO12" i="14" s="1"/>
  <c r="AA12" i="14"/>
  <c r="AC12" i="14" s="1"/>
  <c r="AP12" i="14" s="1"/>
  <c r="AA22" i="12"/>
  <c r="AC22" i="12" s="1"/>
  <c r="AP22" i="12" s="1"/>
  <c r="Z22" i="12"/>
  <c r="AB22" i="12" s="1"/>
  <c r="AO22" i="12" s="1"/>
  <c r="AA41" i="12"/>
  <c r="AC41" i="12" s="1"/>
  <c r="AP41" i="12" s="1"/>
  <c r="Z41" i="12"/>
  <c r="AB41" i="12" s="1"/>
  <c r="AO41" i="12" s="1"/>
  <c r="Z13" i="12"/>
  <c r="AB13" i="12" s="1"/>
  <c r="AO13" i="12" s="1"/>
  <c r="AA13" i="12"/>
  <c r="AC13" i="12" s="1"/>
  <c r="AP13" i="12" s="1"/>
  <c r="Z32" i="12"/>
  <c r="AB32" i="12" s="1"/>
  <c r="AO32" i="12" s="1"/>
  <c r="AA32" i="12"/>
  <c r="AC32" i="12" s="1"/>
  <c r="AP32" i="12" s="1"/>
  <c r="Z36" i="12"/>
  <c r="AB36" i="12" s="1"/>
  <c r="AO36" i="12" s="1"/>
  <c r="AA36" i="12"/>
  <c r="AC36" i="12" s="1"/>
  <c r="AP36" i="12" s="1"/>
  <c r="AA9" i="12"/>
  <c r="AC9" i="12" s="1"/>
  <c r="Z9" i="12"/>
  <c r="AB9" i="12" s="1"/>
  <c r="AO9" i="12" s="1"/>
  <c r="Z24" i="12"/>
  <c r="AB24" i="12" s="1"/>
  <c r="AO24" i="12" s="1"/>
  <c r="AA24" i="12"/>
  <c r="AC24" i="12" s="1"/>
  <c r="AP24" i="12" s="1"/>
  <c r="AA43" i="12"/>
  <c r="AC43" i="12" s="1"/>
  <c r="AP43" i="12" s="1"/>
  <c r="Z43" i="12"/>
  <c r="AB43" i="12" s="1"/>
  <c r="AO43" i="12" s="1"/>
  <c r="AA19" i="12"/>
  <c r="AC19" i="12" s="1"/>
  <c r="Z19" i="12"/>
  <c r="AB19" i="12" s="1"/>
  <c r="AO19" i="12" s="1"/>
  <c r="AA50" i="12"/>
  <c r="AC50" i="12" s="1"/>
  <c r="AP50" i="12" s="1"/>
  <c r="Z50" i="12"/>
  <c r="AB50" i="12" s="1"/>
  <c r="AO50" i="12" s="1"/>
  <c r="Z9" i="27"/>
  <c r="AB9" i="27" s="1"/>
  <c r="AO9" i="27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Q36" i="67"/>
  <c r="U36" i="67" s="1"/>
  <c r="N31" i="2" s="1"/>
  <c r="L31" i="2"/>
  <c r="A22" i="62"/>
  <c r="AO5" i="62"/>
  <c r="Z23" i="50"/>
  <c r="AB23" i="50" s="1"/>
  <c r="AO23" i="50" s="1"/>
  <c r="AA23" i="50"/>
  <c r="AC23" i="50" s="1"/>
  <c r="AP23" i="50" s="1"/>
  <c r="Q20" i="67"/>
  <c r="U20" i="67" s="1"/>
  <c r="N19" i="2" s="1"/>
  <c r="L19" i="2"/>
  <c r="Q30" i="67"/>
  <c r="U30" i="67" s="1"/>
  <c r="N25" i="2" s="1"/>
  <c r="L25" i="2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Q25" i="67"/>
  <c r="Q16" i="67"/>
  <c r="U16" i="67" s="1"/>
  <c r="N16" i="2" s="1"/>
  <c r="L16" i="2"/>
  <c r="Q33" i="68"/>
  <c r="U33" i="68" s="1"/>
  <c r="F29" i="2" s="1"/>
  <c r="D29" i="2"/>
  <c r="Q41" i="68"/>
  <c r="U41" i="68" s="1"/>
  <c r="F37" i="2" s="1"/>
  <c r="D37" i="2"/>
  <c r="Q38" i="68"/>
  <c r="D34" i="2"/>
  <c r="D22" i="2"/>
  <c r="Q21" i="68"/>
  <c r="U21" i="68" s="1"/>
  <c r="F22" i="2" s="1"/>
  <c r="R66" i="67"/>
  <c r="R68" i="67" s="1"/>
  <c r="O68" i="67"/>
  <c r="AA15" i="70"/>
  <c r="AC15" i="70" s="1"/>
  <c r="AP15" i="70" s="1"/>
  <c r="Z15" i="70"/>
  <c r="AB15" i="70" s="1"/>
  <c r="AO15" i="70" s="1"/>
  <c r="Z23" i="21"/>
  <c r="AB23" i="21" s="1"/>
  <c r="AO23" i="21" s="1"/>
  <c r="AA23" i="21"/>
  <c r="AC23" i="21" s="1"/>
  <c r="AP23" i="21" s="1"/>
  <c r="AA508" i="15"/>
  <c r="AC508" i="15" s="1"/>
  <c r="AP508" i="15" s="1"/>
  <c r="Z508" i="15"/>
  <c r="AB508" i="15" s="1"/>
  <c r="AO508" i="15" s="1"/>
  <c r="AA380" i="15"/>
  <c r="AC380" i="15" s="1"/>
  <c r="AP380" i="15" s="1"/>
  <c r="Z380" i="15"/>
  <c r="AB380" i="15" s="1"/>
  <c r="AO380" i="15" s="1"/>
  <c r="AA252" i="15"/>
  <c r="AC252" i="15" s="1"/>
  <c r="AP252" i="15" s="1"/>
  <c r="Z252" i="15"/>
  <c r="AB252" i="15" s="1"/>
  <c r="AO252" i="15" s="1"/>
  <c r="AA140" i="15"/>
  <c r="AC140" i="15" s="1"/>
  <c r="AP140" i="15" s="1"/>
  <c r="Z140" i="15"/>
  <c r="AB140" i="15" s="1"/>
  <c r="AO140" i="15" s="1"/>
  <c r="AA66" i="15"/>
  <c r="AC66" i="15" s="1"/>
  <c r="AP66" i="15" s="1"/>
  <c r="Z66" i="15"/>
  <c r="AB66" i="15" s="1"/>
  <c r="AO66" i="15" s="1"/>
  <c r="D11" i="2"/>
  <c r="Q10" i="68"/>
  <c r="AA199" i="65"/>
  <c r="AC199" i="65" s="1"/>
  <c r="AP199" i="65" s="1"/>
  <c r="Z199" i="65"/>
  <c r="AB199" i="65" s="1"/>
  <c r="AO199" i="65" s="1"/>
  <c r="AA135" i="65"/>
  <c r="AC135" i="65" s="1"/>
  <c r="AP135" i="65" s="1"/>
  <c r="Z135" i="65"/>
  <c r="AB135" i="65" s="1"/>
  <c r="AO135" i="65" s="1"/>
  <c r="AA71" i="65"/>
  <c r="AC71" i="65" s="1"/>
  <c r="AP71" i="65" s="1"/>
  <c r="Z71" i="65"/>
  <c r="AB71" i="65" s="1"/>
  <c r="AO71" i="65" s="1"/>
  <c r="Z13" i="36"/>
  <c r="AB13" i="36" s="1"/>
  <c r="AO13" i="36" s="1"/>
  <c r="AA13" i="36"/>
  <c r="AC13" i="36" s="1"/>
  <c r="AP13" i="36" s="1"/>
  <c r="AA6" i="36"/>
  <c r="AC6" i="36" s="1"/>
  <c r="AP6" i="36" s="1"/>
  <c r="Z6" i="36"/>
  <c r="AB6" i="36" s="1"/>
  <c r="AO6" i="36" s="1"/>
  <c r="Z22" i="36"/>
  <c r="AB22" i="36" s="1"/>
  <c r="AO22" i="36" s="1"/>
  <c r="AA22" i="36"/>
  <c r="AC22" i="36" s="1"/>
  <c r="AP22" i="36" s="1"/>
  <c r="AA19" i="36"/>
  <c r="AC19" i="36" s="1"/>
  <c r="AP19" i="36" s="1"/>
  <c r="Z19" i="36"/>
  <c r="AB19" i="36" s="1"/>
  <c r="AO19" i="36" s="1"/>
  <c r="AA17" i="36"/>
  <c r="AC17" i="36" s="1"/>
  <c r="AP17" i="36" s="1"/>
  <c r="Z17" i="36"/>
  <c r="AB17" i="36" s="1"/>
  <c r="AO17" i="36" s="1"/>
  <c r="AA19" i="44"/>
  <c r="AC19" i="44" s="1"/>
  <c r="AP19" i="44" s="1"/>
  <c r="Z19" i="44"/>
  <c r="AB19" i="44" s="1"/>
  <c r="AO19" i="44" s="1"/>
  <c r="AA12" i="44"/>
  <c r="AC12" i="44" s="1"/>
  <c r="AP12" i="44" s="1"/>
  <c r="Z12" i="44"/>
  <c r="AB12" i="44" s="1"/>
  <c r="AO12" i="44" s="1"/>
  <c r="AA7" i="44"/>
  <c r="AC7" i="44" s="1"/>
  <c r="AP7" i="44" s="1"/>
  <c r="Z7" i="44"/>
  <c r="AB7" i="44" s="1"/>
  <c r="AO7" i="44" s="1"/>
  <c r="AA24" i="44"/>
  <c r="AC24" i="44" s="1"/>
  <c r="AP24" i="44" s="1"/>
  <c r="Z24" i="44"/>
  <c r="AB24" i="44" s="1"/>
  <c r="AO24" i="44" s="1"/>
  <c r="AA14" i="44"/>
  <c r="AC14" i="44" s="1"/>
  <c r="AP14" i="44" s="1"/>
  <c r="Z14" i="44"/>
  <c r="AB14" i="44" s="1"/>
  <c r="AO14" i="44" s="1"/>
  <c r="AA9" i="18"/>
  <c r="AC9" i="18" s="1"/>
  <c r="AP9" i="18" s="1"/>
  <c r="Z9" i="18"/>
  <c r="AB9" i="18" s="1"/>
  <c r="AO9" i="18" s="1"/>
  <c r="Z5" i="18"/>
  <c r="AB5" i="18" s="1"/>
  <c r="AA5" i="18"/>
  <c r="AC5" i="18" s="1"/>
  <c r="AA23" i="18"/>
  <c r="AC23" i="18" s="1"/>
  <c r="AP23" i="18" s="1"/>
  <c r="Z23" i="18"/>
  <c r="AB23" i="18" s="1"/>
  <c r="AO23" i="18" s="1"/>
  <c r="AA24" i="18"/>
  <c r="AC24" i="18" s="1"/>
  <c r="AP24" i="18" s="1"/>
  <c r="Z24" i="18"/>
  <c r="AB24" i="18" s="1"/>
  <c r="AO24" i="18" s="1"/>
  <c r="AA18" i="18"/>
  <c r="AC18" i="18" s="1"/>
  <c r="AP18" i="18" s="1"/>
  <c r="Z18" i="18"/>
  <c r="AB18" i="18" s="1"/>
  <c r="AO18" i="18" s="1"/>
  <c r="AA17" i="25"/>
  <c r="AC17" i="25" s="1"/>
  <c r="AP17" i="25" s="1"/>
  <c r="Z17" i="25"/>
  <c r="AB17" i="25" s="1"/>
  <c r="AO17" i="25" s="1"/>
  <c r="Z16" i="25"/>
  <c r="AB16" i="25" s="1"/>
  <c r="AO16" i="25" s="1"/>
  <c r="AA16" i="25"/>
  <c r="AC16" i="25" s="1"/>
  <c r="AP16" i="25" s="1"/>
  <c r="AA14" i="25"/>
  <c r="AC14" i="25" s="1"/>
  <c r="AP14" i="25" s="1"/>
  <c r="Z14" i="25"/>
  <c r="AB14" i="25" s="1"/>
  <c r="AO14" i="25" s="1"/>
  <c r="AA7" i="25"/>
  <c r="AC7" i="25" s="1"/>
  <c r="AP7" i="25" s="1"/>
  <c r="Z7" i="25"/>
  <c r="AB7" i="25" s="1"/>
  <c r="AO7" i="25" s="1"/>
  <c r="AA20" i="25"/>
  <c r="AC20" i="25" s="1"/>
  <c r="AP20" i="25" s="1"/>
  <c r="Z20" i="25"/>
  <c r="AB20" i="25" s="1"/>
  <c r="AO20" i="25" s="1"/>
  <c r="AA10" i="61"/>
  <c r="AC10" i="61" s="1"/>
  <c r="AP10" i="61" s="1"/>
  <c r="Z10" i="61"/>
  <c r="AB10" i="61" s="1"/>
  <c r="AO10" i="61" s="1"/>
  <c r="Z24" i="61"/>
  <c r="AB24" i="61" s="1"/>
  <c r="AO24" i="61" s="1"/>
  <c r="AA24" i="61"/>
  <c r="AC24" i="61" s="1"/>
  <c r="AP24" i="61" s="1"/>
  <c r="AA13" i="61"/>
  <c r="AC13" i="61" s="1"/>
  <c r="AP13" i="61" s="1"/>
  <c r="Z13" i="61"/>
  <c r="AB13" i="61" s="1"/>
  <c r="AO13" i="61" s="1"/>
  <c r="AA22" i="61"/>
  <c r="AC22" i="61" s="1"/>
  <c r="AP22" i="61" s="1"/>
  <c r="Z22" i="61"/>
  <c r="AB22" i="61" s="1"/>
  <c r="AO22" i="61" s="1"/>
  <c r="AA19" i="61"/>
  <c r="AC19" i="61" s="1"/>
  <c r="AP19" i="61" s="1"/>
  <c r="Z19" i="61"/>
  <c r="AB19" i="61" s="1"/>
  <c r="AO19" i="61" s="1"/>
  <c r="AA10" i="75"/>
  <c r="AC10" i="75" s="1"/>
  <c r="AP10" i="75" s="1"/>
  <c r="Z10" i="75"/>
  <c r="AB10" i="75" s="1"/>
  <c r="AO10" i="75" s="1"/>
  <c r="Z16" i="75"/>
  <c r="AB16" i="75" s="1"/>
  <c r="AO16" i="75" s="1"/>
  <c r="AA16" i="75"/>
  <c r="AC16" i="75" s="1"/>
  <c r="AP16" i="75" s="1"/>
  <c r="AA39" i="75"/>
  <c r="AC39" i="75" s="1"/>
  <c r="AP39" i="75" s="1"/>
  <c r="Z39" i="75"/>
  <c r="AB39" i="75" s="1"/>
  <c r="AO39" i="75" s="1"/>
  <c r="AA5" i="75"/>
  <c r="AC5" i="75" s="1"/>
  <c r="Z5" i="75"/>
  <c r="AB5" i="75" s="1"/>
  <c r="Z19" i="75"/>
  <c r="AB19" i="75" s="1"/>
  <c r="AO19" i="75" s="1"/>
  <c r="AA19" i="75"/>
  <c r="AC19" i="75" s="1"/>
  <c r="AP19" i="75" s="1"/>
  <c r="AA17" i="75"/>
  <c r="AC17" i="75" s="1"/>
  <c r="AP17" i="75" s="1"/>
  <c r="Z17" i="75"/>
  <c r="AB17" i="75" s="1"/>
  <c r="AO17" i="75" s="1"/>
  <c r="Z38" i="75"/>
  <c r="AB38" i="75" s="1"/>
  <c r="AO38" i="75" s="1"/>
  <c r="AA38" i="75"/>
  <c r="AC38" i="75" s="1"/>
  <c r="AP38" i="75" s="1"/>
  <c r="AA35" i="75"/>
  <c r="AC35" i="75" s="1"/>
  <c r="AP35" i="75" s="1"/>
  <c r="Z35" i="75"/>
  <c r="AB35" i="75" s="1"/>
  <c r="AO35" i="75" s="1"/>
  <c r="AA67" i="75"/>
  <c r="AC67" i="75" s="1"/>
  <c r="AP67" i="75" s="1"/>
  <c r="Z67" i="75"/>
  <c r="AB67" i="75" s="1"/>
  <c r="AO67" i="75" s="1"/>
  <c r="Z50" i="75"/>
  <c r="AB50" i="75" s="1"/>
  <c r="AO50" i="75" s="1"/>
  <c r="AA50" i="75"/>
  <c r="AC50" i="75" s="1"/>
  <c r="AP50" i="75" s="1"/>
  <c r="Z29" i="75"/>
  <c r="AB29" i="75" s="1"/>
  <c r="AO29" i="75" s="1"/>
  <c r="AA29" i="75"/>
  <c r="AC29" i="75" s="1"/>
  <c r="AP29" i="75" s="1"/>
  <c r="Z45" i="75"/>
  <c r="AB45" i="75" s="1"/>
  <c r="AO45" i="75" s="1"/>
  <c r="AA45" i="75"/>
  <c r="AC45" i="75" s="1"/>
  <c r="AP45" i="75" s="1"/>
  <c r="Z61" i="75"/>
  <c r="AB61" i="75" s="1"/>
  <c r="AO61" i="75" s="1"/>
  <c r="AA61" i="75"/>
  <c r="AC61" i="75" s="1"/>
  <c r="AP61" i="75" s="1"/>
  <c r="AA28" i="75"/>
  <c r="AC28" i="75" s="1"/>
  <c r="AP28" i="75" s="1"/>
  <c r="Z28" i="75"/>
  <c r="AB28" i="75" s="1"/>
  <c r="AO28" i="75" s="1"/>
  <c r="AA44" i="75"/>
  <c r="AC44" i="75" s="1"/>
  <c r="AP44" i="75" s="1"/>
  <c r="Z44" i="75"/>
  <c r="AB44" i="75" s="1"/>
  <c r="AO44" i="75" s="1"/>
  <c r="AA60" i="75"/>
  <c r="AC60" i="75" s="1"/>
  <c r="AP60" i="75" s="1"/>
  <c r="Z60" i="75"/>
  <c r="AB60" i="75" s="1"/>
  <c r="AO60" i="75" s="1"/>
  <c r="AA63" i="66"/>
  <c r="AC63" i="66" s="1"/>
  <c r="AP63" i="66" s="1"/>
  <c r="Z63" i="66"/>
  <c r="AB63" i="66" s="1"/>
  <c r="AO63" i="66" s="1"/>
  <c r="AA13" i="66"/>
  <c r="AC13" i="66" s="1"/>
  <c r="AP13" i="66" s="1"/>
  <c r="Z13" i="66"/>
  <c r="AB13" i="66" s="1"/>
  <c r="AO13" i="66" s="1"/>
  <c r="AA95" i="66"/>
  <c r="AC95" i="66" s="1"/>
  <c r="AP95" i="66" s="1"/>
  <c r="Z95" i="66"/>
  <c r="AB95" i="66" s="1"/>
  <c r="AO95" i="66" s="1"/>
  <c r="AA111" i="66"/>
  <c r="AC111" i="66" s="1"/>
  <c r="AP111" i="66" s="1"/>
  <c r="Z111" i="66"/>
  <c r="AB111" i="66" s="1"/>
  <c r="AO111" i="66" s="1"/>
  <c r="Z11" i="66"/>
  <c r="AB11" i="66" s="1"/>
  <c r="AO11" i="66" s="1"/>
  <c r="AA11" i="66"/>
  <c r="AC11" i="66" s="1"/>
  <c r="AP11" i="66" s="1"/>
  <c r="Z19" i="66"/>
  <c r="AB19" i="66" s="1"/>
  <c r="AO19" i="66" s="1"/>
  <c r="AA19" i="66"/>
  <c r="AC19" i="66" s="1"/>
  <c r="Z46" i="66"/>
  <c r="AB46" i="66" s="1"/>
  <c r="AO46" i="66" s="1"/>
  <c r="AA46" i="66"/>
  <c r="AC46" i="66" s="1"/>
  <c r="AP46" i="66" s="1"/>
  <c r="Z78" i="66"/>
  <c r="AB78" i="66" s="1"/>
  <c r="AO78" i="66" s="1"/>
  <c r="AA78" i="66"/>
  <c r="AC78" i="66" s="1"/>
  <c r="AP78" i="66" s="1"/>
  <c r="Z110" i="66"/>
  <c r="AB110" i="66" s="1"/>
  <c r="AO110" i="66" s="1"/>
  <c r="AA110" i="66"/>
  <c r="AC110" i="66" s="1"/>
  <c r="AP110" i="66" s="1"/>
  <c r="AA35" i="66"/>
  <c r="AC35" i="66" s="1"/>
  <c r="Z35" i="66"/>
  <c r="AB35" i="66" s="1"/>
  <c r="AO35" i="66" s="1"/>
  <c r="AA67" i="66"/>
  <c r="AC67" i="66" s="1"/>
  <c r="AP67" i="66" s="1"/>
  <c r="Z67" i="66"/>
  <c r="AB67" i="66" s="1"/>
  <c r="AO67" i="66" s="1"/>
  <c r="AA99" i="66"/>
  <c r="AC99" i="66" s="1"/>
  <c r="AP99" i="66" s="1"/>
  <c r="Z99" i="66"/>
  <c r="AB99" i="66" s="1"/>
  <c r="AO99" i="66" s="1"/>
  <c r="AA131" i="66"/>
  <c r="AC131" i="66" s="1"/>
  <c r="AP131" i="66" s="1"/>
  <c r="Z131" i="66"/>
  <c r="AB131" i="66" s="1"/>
  <c r="AO131" i="66" s="1"/>
  <c r="Z42" i="66"/>
  <c r="AB42" i="66" s="1"/>
  <c r="AO42" i="66" s="1"/>
  <c r="AA42" i="66"/>
  <c r="AC42" i="66" s="1"/>
  <c r="Z74" i="66"/>
  <c r="AB74" i="66" s="1"/>
  <c r="AO74" i="66" s="1"/>
  <c r="AA74" i="66"/>
  <c r="AC74" i="66" s="1"/>
  <c r="AP74" i="66" s="1"/>
  <c r="Z106" i="66"/>
  <c r="AB106" i="66" s="1"/>
  <c r="AO106" i="66" s="1"/>
  <c r="AA106" i="66"/>
  <c r="AC106" i="66" s="1"/>
  <c r="AP106" i="66" s="1"/>
  <c r="AA5" i="66"/>
  <c r="AC5" i="66" s="1"/>
  <c r="AP5" i="66" s="1"/>
  <c r="Z5" i="66"/>
  <c r="AB5" i="66" s="1"/>
  <c r="AO5" i="66" s="1"/>
  <c r="Z18" i="66"/>
  <c r="AB18" i="66" s="1"/>
  <c r="AO18" i="66" s="1"/>
  <c r="AA18" i="66"/>
  <c r="AC18" i="66" s="1"/>
  <c r="AP18" i="66" s="1"/>
  <c r="Z37" i="66"/>
  <c r="AB37" i="66" s="1"/>
  <c r="AO37" i="66" s="1"/>
  <c r="AA37" i="66"/>
  <c r="AC37" i="66" s="1"/>
  <c r="Z53" i="66"/>
  <c r="AB53" i="66" s="1"/>
  <c r="AO53" i="66" s="1"/>
  <c r="AA53" i="66"/>
  <c r="AC53" i="66" s="1"/>
  <c r="AP53" i="66" s="1"/>
  <c r="Z69" i="66"/>
  <c r="AB69" i="66" s="1"/>
  <c r="AO69" i="66" s="1"/>
  <c r="AA69" i="66"/>
  <c r="AC69" i="66" s="1"/>
  <c r="AP69" i="66" s="1"/>
  <c r="Z85" i="66"/>
  <c r="AB85" i="66" s="1"/>
  <c r="AO85" i="66" s="1"/>
  <c r="AA85" i="66"/>
  <c r="AC85" i="66" s="1"/>
  <c r="AP85" i="66" s="1"/>
  <c r="Z101" i="66"/>
  <c r="AB101" i="66" s="1"/>
  <c r="AO101" i="66" s="1"/>
  <c r="AA101" i="66"/>
  <c r="AC101" i="66" s="1"/>
  <c r="AP101" i="66" s="1"/>
  <c r="Z117" i="66"/>
  <c r="AB117" i="66" s="1"/>
  <c r="AO117" i="66" s="1"/>
  <c r="AA117" i="66"/>
  <c r="AC117" i="66" s="1"/>
  <c r="AP117" i="66" s="1"/>
  <c r="AA7" i="66"/>
  <c r="AC7" i="66" s="1"/>
  <c r="AP7" i="66" s="1"/>
  <c r="Z7" i="66"/>
  <c r="AB7" i="66" s="1"/>
  <c r="AO7" i="66" s="1"/>
  <c r="AA23" i="66"/>
  <c r="AC23" i="66" s="1"/>
  <c r="Z23" i="66"/>
  <c r="AB23" i="66" s="1"/>
  <c r="AO23" i="66" s="1"/>
  <c r="AA36" i="66"/>
  <c r="AC36" i="66" s="1"/>
  <c r="AP36" i="66" s="1"/>
  <c r="Z36" i="66"/>
  <c r="AB36" i="66" s="1"/>
  <c r="AO36" i="66" s="1"/>
  <c r="AA52" i="66"/>
  <c r="AC52" i="66" s="1"/>
  <c r="AP52" i="66" s="1"/>
  <c r="Z52" i="66"/>
  <c r="AB52" i="66" s="1"/>
  <c r="AO52" i="66" s="1"/>
  <c r="AA68" i="66"/>
  <c r="AC68" i="66" s="1"/>
  <c r="AP68" i="66" s="1"/>
  <c r="Z68" i="66"/>
  <c r="AB68" i="66" s="1"/>
  <c r="AO68" i="66" s="1"/>
  <c r="AA84" i="66"/>
  <c r="AC84" i="66" s="1"/>
  <c r="AP84" i="66" s="1"/>
  <c r="Z84" i="66"/>
  <c r="AB84" i="66" s="1"/>
  <c r="AO84" i="66" s="1"/>
  <c r="AA100" i="66"/>
  <c r="AC100" i="66" s="1"/>
  <c r="AP100" i="66" s="1"/>
  <c r="Z100" i="66"/>
  <c r="AB100" i="66" s="1"/>
  <c r="AO100" i="66" s="1"/>
  <c r="AA116" i="66"/>
  <c r="AC116" i="66" s="1"/>
  <c r="AP116" i="66" s="1"/>
  <c r="Z116" i="66"/>
  <c r="AB116" i="66" s="1"/>
  <c r="AO116" i="66" s="1"/>
  <c r="Z10" i="33"/>
  <c r="AB10" i="33" s="1"/>
  <c r="AO10" i="33" s="1"/>
  <c r="AA10" i="33"/>
  <c r="AC10" i="33" s="1"/>
  <c r="AP10" i="33" s="1"/>
  <c r="AA19" i="33"/>
  <c r="AC19" i="33" s="1"/>
  <c r="AP19" i="33" s="1"/>
  <c r="Z19" i="33"/>
  <c r="AB19" i="33" s="1"/>
  <c r="AO19" i="33" s="1"/>
  <c r="AA16" i="33"/>
  <c r="AC16" i="33" s="1"/>
  <c r="AP16" i="33" s="1"/>
  <c r="Z16" i="33"/>
  <c r="AB16" i="33" s="1"/>
  <c r="AO16" i="33" s="1"/>
  <c r="AA8" i="33"/>
  <c r="AC8" i="33" s="1"/>
  <c r="AP8" i="33" s="1"/>
  <c r="Z8" i="33"/>
  <c r="AB8" i="33" s="1"/>
  <c r="AO8" i="33" s="1"/>
  <c r="AA21" i="33"/>
  <c r="AC21" i="33" s="1"/>
  <c r="AP21" i="33" s="1"/>
  <c r="Z21" i="33"/>
  <c r="AB21" i="33" s="1"/>
  <c r="AO21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AA17" i="16"/>
  <c r="AC17" i="16" s="1"/>
  <c r="AP17" i="16" s="1"/>
  <c r="Z17" i="16"/>
  <c r="AB17" i="16" s="1"/>
  <c r="AO17" i="16" s="1"/>
  <c r="AA13" i="16"/>
  <c r="AC13" i="16" s="1"/>
  <c r="AP13" i="16" s="1"/>
  <c r="Z13" i="16"/>
  <c r="AB13" i="16" s="1"/>
  <c r="AO13" i="16" s="1"/>
  <c r="AA22" i="16"/>
  <c r="AC22" i="16" s="1"/>
  <c r="AP22" i="16" s="1"/>
  <c r="Z22" i="16"/>
  <c r="AB22" i="16" s="1"/>
  <c r="AO22" i="16" s="1"/>
  <c r="AA19" i="16"/>
  <c r="AC19" i="16" s="1"/>
  <c r="AP19" i="16" s="1"/>
  <c r="Z19" i="16"/>
  <c r="AB19" i="16" s="1"/>
  <c r="AO19" i="16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A24" i="57"/>
  <c r="AC24" i="57" s="1"/>
  <c r="AP24" i="57" s="1"/>
  <c r="Z24" i="57"/>
  <c r="AB24" i="57" s="1"/>
  <c r="AO24" i="57" s="1"/>
  <c r="AA8" i="57"/>
  <c r="AC8" i="57" s="1"/>
  <c r="AP8" i="57" s="1"/>
  <c r="Z8" i="57"/>
  <c r="AB8" i="57" s="1"/>
  <c r="AO8" i="57" s="1"/>
  <c r="R33" i="67"/>
  <c r="O32" i="67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AP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9" i="23"/>
  <c r="AC19" i="23" s="1"/>
  <c r="AP19" i="23" s="1"/>
  <c r="Z19" i="23"/>
  <c r="AB19" i="23" s="1"/>
  <c r="AO19" i="23" s="1"/>
  <c r="AA12" i="23"/>
  <c r="AC12" i="23" s="1"/>
  <c r="AP12" i="23" s="1"/>
  <c r="Z12" i="23"/>
  <c r="AB12" i="23" s="1"/>
  <c r="AO12" i="23" s="1"/>
  <c r="AA15" i="23"/>
  <c r="AC15" i="23" s="1"/>
  <c r="AP15" i="23" s="1"/>
  <c r="Z15" i="23"/>
  <c r="AB15" i="23" s="1"/>
  <c r="AO15" i="23" s="1"/>
  <c r="AA5" i="23"/>
  <c r="AC5" i="23" s="1"/>
  <c r="Z5" i="23"/>
  <c r="AB5" i="23" s="1"/>
  <c r="Z17" i="71"/>
  <c r="AB17" i="71" s="1"/>
  <c r="AO17" i="71" s="1"/>
  <c r="AA17" i="71"/>
  <c r="AC17" i="71" s="1"/>
  <c r="AP17" i="71" s="1"/>
  <c r="Z9" i="71"/>
  <c r="AB9" i="71" s="1"/>
  <c r="AO9" i="71" s="1"/>
  <c r="AA9" i="71"/>
  <c r="AC9" i="71" s="1"/>
  <c r="AP9" i="71" s="1"/>
  <c r="Z16" i="71"/>
  <c r="AB16" i="71" s="1"/>
  <c r="AO16" i="71" s="1"/>
  <c r="AA16" i="71"/>
  <c r="AC16" i="71" s="1"/>
  <c r="AP16" i="71" s="1"/>
  <c r="AA8" i="71"/>
  <c r="AC8" i="71" s="1"/>
  <c r="AP8" i="71" s="1"/>
  <c r="Z8" i="71"/>
  <c r="AB8" i="71" s="1"/>
  <c r="AO8" i="71" s="1"/>
  <c r="Z21" i="71"/>
  <c r="AB21" i="71" s="1"/>
  <c r="AO21" i="71" s="1"/>
  <c r="AA21" i="71"/>
  <c r="AC21" i="71" s="1"/>
  <c r="AP21" i="71" s="1"/>
  <c r="AA396" i="15"/>
  <c r="AC396" i="15" s="1"/>
  <c r="AP396" i="15" s="1"/>
  <c r="Z396" i="15"/>
  <c r="AB396" i="15" s="1"/>
  <c r="AO396" i="15" s="1"/>
  <c r="AA204" i="15"/>
  <c r="AC204" i="15" s="1"/>
  <c r="AP204" i="15" s="1"/>
  <c r="Z204" i="15"/>
  <c r="AB204" i="15" s="1"/>
  <c r="AO204" i="15" s="1"/>
  <c r="AA12" i="13"/>
  <c r="AC12" i="13" s="1"/>
  <c r="AP12" i="13" s="1"/>
  <c r="Z12" i="13"/>
  <c r="AB12" i="13" s="1"/>
  <c r="AO12" i="13" s="1"/>
  <c r="AA7" i="13"/>
  <c r="AC7" i="13" s="1"/>
  <c r="AP7" i="13" s="1"/>
  <c r="Z7" i="13"/>
  <c r="AB7" i="13" s="1"/>
  <c r="AO7" i="13" s="1"/>
  <c r="Z10" i="13"/>
  <c r="AB10" i="13" s="1"/>
  <c r="AO10" i="13" s="1"/>
  <c r="AA10" i="13"/>
  <c r="AC10" i="13" s="1"/>
  <c r="AP10" i="13" s="1"/>
  <c r="Z23" i="13"/>
  <c r="AB23" i="13" s="1"/>
  <c r="AO23" i="13" s="1"/>
  <c r="AA23" i="13"/>
  <c r="AC23" i="13" s="1"/>
  <c r="AP23" i="13" s="1"/>
  <c r="AA14" i="13"/>
  <c r="AC14" i="13" s="1"/>
  <c r="AP14" i="13" s="1"/>
  <c r="Z14" i="13"/>
  <c r="AB14" i="13" s="1"/>
  <c r="AO14" i="13" s="1"/>
  <c r="Z13" i="40"/>
  <c r="AB13" i="40" s="1"/>
  <c r="AO13" i="40" s="1"/>
  <c r="AA13" i="40"/>
  <c r="AC13" i="40" s="1"/>
  <c r="L10" i="2"/>
  <c r="Q9" i="67"/>
  <c r="U9" i="67" s="1"/>
  <c r="N10" i="2" s="1"/>
  <c r="Z11" i="40"/>
  <c r="AB11" i="40" s="1"/>
  <c r="AO11" i="40" s="1"/>
  <c r="AA11" i="40"/>
  <c r="AC11" i="40" s="1"/>
  <c r="Z14" i="40"/>
  <c r="AB14" i="40" s="1"/>
  <c r="AO14" i="40" s="1"/>
  <c r="AA14" i="40"/>
  <c r="AC14" i="40" s="1"/>
  <c r="AP14" i="40" s="1"/>
  <c r="AA10" i="40"/>
  <c r="AC10" i="40" s="1"/>
  <c r="AP10" i="40" s="1"/>
  <c r="Z10" i="40"/>
  <c r="AB10" i="40" s="1"/>
  <c r="AO10" i="40" s="1"/>
  <c r="AA24" i="40"/>
  <c r="AC24" i="40" s="1"/>
  <c r="AP24" i="40" s="1"/>
  <c r="Z24" i="40"/>
  <c r="AB24" i="40" s="1"/>
  <c r="AO24" i="40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AP7" i="51" s="1"/>
  <c r="Z7" i="51"/>
  <c r="AB7" i="51" s="1"/>
  <c r="AO7" i="51" s="1"/>
  <c r="AA20" i="51"/>
  <c r="AC20" i="51" s="1"/>
  <c r="AP20" i="51" s="1"/>
  <c r="Z20" i="51"/>
  <c r="AB20" i="51" s="1"/>
  <c r="AO20" i="51" s="1"/>
  <c r="Z48" i="29"/>
  <c r="AB48" i="29" s="1"/>
  <c r="AO48" i="29" s="1"/>
  <c r="AA48" i="29"/>
  <c r="AC48" i="29" s="1"/>
  <c r="AP48" i="29" s="1"/>
  <c r="Z80" i="29"/>
  <c r="AB80" i="29" s="1"/>
  <c r="AO80" i="29" s="1"/>
  <c r="AA80" i="29"/>
  <c r="AC80" i="29" s="1"/>
  <c r="AP80" i="29" s="1"/>
  <c r="Z40" i="29"/>
  <c r="AB40" i="29" s="1"/>
  <c r="AO40" i="29" s="1"/>
  <c r="AA40" i="29"/>
  <c r="AC40" i="29" s="1"/>
  <c r="AP40" i="29" s="1"/>
  <c r="Z72" i="29"/>
  <c r="AB72" i="29" s="1"/>
  <c r="AO72" i="29" s="1"/>
  <c r="AA72" i="29"/>
  <c r="AC72" i="29" s="1"/>
  <c r="AP72" i="29" s="1"/>
  <c r="AA18" i="29"/>
  <c r="AC18" i="29" s="1"/>
  <c r="AP18" i="29" s="1"/>
  <c r="Z18" i="29"/>
  <c r="AB18" i="29" s="1"/>
  <c r="AO18" i="29" s="1"/>
  <c r="AA53" i="29"/>
  <c r="AC53" i="29" s="1"/>
  <c r="AP53" i="29" s="1"/>
  <c r="Z53" i="29"/>
  <c r="AB53" i="29" s="1"/>
  <c r="AO53" i="29" s="1"/>
  <c r="Z7" i="29"/>
  <c r="AB7" i="29" s="1"/>
  <c r="AO7" i="29" s="1"/>
  <c r="AA7" i="29"/>
  <c r="AC7" i="29" s="1"/>
  <c r="AP7" i="29" s="1"/>
  <c r="Z16" i="29"/>
  <c r="AB16" i="29" s="1"/>
  <c r="AO16" i="29" s="1"/>
  <c r="AA16" i="29"/>
  <c r="AC16" i="29" s="1"/>
  <c r="AP16" i="29" s="1"/>
  <c r="Z52" i="29"/>
  <c r="AB52" i="29" s="1"/>
  <c r="AO52" i="29" s="1"/>
  <c r="AA52" i="29"/>
  <c r="AC52" i="29" s="1"/>
  <c r="AP52" i="29" s="1"/>
  <c r="AA5" i="29"/>
  <c r="AC5" i="29" s="1"/>
  <c r="Z5" i="29"/>
  <c r="AB5" i="29" s="1"/>
  <c r="Z31" i="29"/>
  <c r="AB31" i="29" s="1"/>
  <c r="AO31" i="29" s="1"/>
  <c r="AA31" i="29"/>
  <c r="AC31" i="29" s="1"/>
  <c r="Z47" i="29"/>
  <c r="AB47" i="29" s="1"/>
  <c r="AO47" i="29" s="1"/>
  <c r="AA47" i="29"/>
  <c r="AC47" i="29" s="1"/>
  <c r="AP47" i="29" s="1"/>
  <c r="Z63" i="29"/>
  <c r="AB63" i="29" s="1"/>
  <c r="AO63" i="29" s="1"/>
  <c r="AA63" i="29"/>
  <c r="AC63" i="29" s="1"/>
  <c r="AP63" i="29" s="1"/>
  <c r="Z79" i="29"/>
  <c r="AB79" i="29" s="1"/>
  <c r="AO79" i="29" s="1"/>
  <c r="AA79" i="29"/>
  <c r="AC79" i="29" s="1"/>
  <c r="AP79" i="29" s="1"/>
  <c r="AA19" i="29"/>
  <c r="AC19" i="29" s="1"/>
  <c r="AP19" i="29" s="1"/>
  <c r="Z19" i="29"/>
  <c r="AB19" i="29" s="1"/>
  <c r="AO19" i="29" s="1"/>
  <c r="AA34" i="29"/>
  <c r="AC34" i="29" s="1"/>
  <c r="AP34" i="29" s="1"/>
  <c r="Z34" i="29"/>
  <c r="AB34" i="29" s="1"/>
  <c r="AO34" i="29" s="1"/>
  <c r="AA50" i="29"/>
  <c r="AC50" i="29" s="1"/>
  <c r="AP50" i="29" s="1"/>
  <c r="Z50" i="29"/>
  <c r="AB50" i="29" s="1"/>
  <c r="AO50" i="29" s="1"/>
  <c r="AA66" i="29"/>
  <c r="AC66" i="29" s="1"/>
  <c r="AP66" i="29" s="1"/>
  <c r="Z66" i="29"/>
  <c r="AB66" i="29" s="1"/>
  <c r="AO66" i="29" s="1"/>
  <c r="AA82" i="29"/>
  <c r="AC82" i="29" s="1"/>
  <c r="AP82" i="29" s="1"/>
  <c r="Z82" i="29"/>
  <c r="AB82" i="29" s="1"/>
  <c r="AO82" i="29" s="1"/>
  <c r="Z87" i="22"/>
  <c r="AB87" i="22" s="1"/>
  <c r="AO87" i="22" s="1"/>
  <c r="AA87" i="22"/>
  <c r="AC87" i="22" s="1"/>
  <c r="AP87" i="22" s="1"/>
  <c r="AA15" i="22"/>
  <c r="AC15" i="22" s="1"/>
  <c r="AP15" i="22" s="1"/>
  <c r="Z15" i="22"/>
  <c r="AB15" i="22" s="1"/>
  <c r="AO15" i="22" s="1"/>
  <c r="AA44" i="22"/>
  <c r="AC44" i="22" s="1"/>
  <c r="AP44" i="22" s="1"/>
  <c r="Z44" i="22"/>
  <c r="AB44" i="22" s="1"/>
  <c r="AO44" i="22" s="1"/>
  <c r="AA76" i="22"/>
  <c r="AC76" i="22" s="1"/>
  <c r="AP76" i="22" s="1"/>
  <c r="Z76" i="22"/>
  <c r="AB76" i="22" s="1"/>
  <c r="AO76" i="22" s="1"/>
  <c r="Z22" i="22"/>
  <c r="AB22" i="22" s="1"/>
  <c r="AO22" i="22" s="1"/>
  <c r="AA22" i="22"/>
  <c r="AC22" i="22" s="1"/>
  <c r="AP22" i="22" s="1"/>
  <c r="Z43" i="22"/>
  <c r="AB43" i="22" s="1"/>
  <c r="AO43" i="22" s="1"/>
  <c r="AA43" i="22"/>
  <c r="AC43" i="22" s="1"/>
  <c r="AP43" i="22" s="1"/>
  <c r="Z75" i="22"/>
  <c r="AB75" i="22" s="1"/>
  <c r="AO75" i="22" s="1"/>
  <c r="AA75" i="22"/>
  <c r="AC75" i="22" s="1"/>
  <c r="AP75" i="22" s="1"/>
  <c r="AA24" i="22"/>
  <c r="AC24" i="22" s="1"/>
  <c r="Z24" i="22"/>
  <c r="AB24" i="22" s="1"/>
  <c r="AO24" i="22" s="1"/>
  <c r="AA56" i="22"/>
  <c r="AC56" i="22" s="1"/>
  <c r="AP56" i="22" s="1"/>
  <c r="Z56" i="22"/>
  <c r="AB56" i="22" s="1"/>
  <c r="AO56" i="22" s="1"/>
  <c r="AA88" i="22"/>
  <c r="AC88" i="22" s="1"/>
  <c r="AP88" i="22" s="1"/>
  <c r="Z88" i="22"/>
  <c r="AB88" i="22" s="1"/>
  <c r="AO88" i="22" s="1"/>
  <c r="AA19" i="22"/>
  <c r="AC19" i="22" s="1"/>
  <c r="AP19" i="22" s="1"/>
  <c r="Z19" i="22"/>
  <c r="AB19" i="22" s="1"/>
  <c r="AO19" i="22" s="1"/>
  <c r="AA34" i="22"/>
  <c r="AC34" i="22" s="1"/>
  <c r="AP34" i="22" s="1"/>
  <c r="Z34" i="22"/>
  <c r="AB34" i="22" s="1"/>
  <c r="AO34" i="22" s="1"/>
  <c r="AA50" i="22"/>
  <c r="AC50" i="22" s="1"/>
  <c r="AP50" i="22" s="1"/>
  <c r="Z50" i="22"/>
  <c r="AB50" i="22" s="1"/>
  <c r="AO50" i="22" s="1"/>
  <c r="AA66" i="22"/>
  <c r="AC66" i="22" s="1"/>
  <c r="AP66" i="22" s="1"/>
  <c r="Z66" i="22"/>
  <c r="AB66" i="22" s="1"/>
  <c r="AO66" i="22" s="1"/>
  <c r="AA82" i="22"/>
  <c r="AC82" i="22" s="1"/>
  <c r="AP82" i="22" s="1"/>
  <c r="Z82" i="22"/>
  <c r="AB82" i="22" s="1"/>
  <c r="AO82" i="22" s="1"/>
  <c r="AA10" i="22"/>
  <c r="AC10" i="22" s="1"/>
  <c r="Z10" i="22"/>
  <c r="AB10" i="22" s="1"/>
  <c r="AO10" i="22" s="1"/>
  <c r="AA29" i="22"/>
  <c r="AC29" i="22" s="1"/>
  <c r="AP29" i="22" s="1"/>
  <c r="Z29" i="22"/>
  <c r="AB29" i="22" s="1"/>
  <c r="AO29" i="22" s="1"/>
  <c r="AA45" i="22"/>
  <c r="AC45" i="22" s="1"/>
  <c r="AP45" i="22" s="1"/>
  <c r="Z45" i="22"/>
  <c r="AB45" i="22" s="1"/>
  <c r="AO45" i="22" s="1"/>
  <c r="AA61" i="22"/>
  <c r="AC61" i="22" s="1"/>
  <c r="AP61" i="22" s="1"/>
  <c r="Z61" i="22"/>
  <c r="AB61" i="22" s="1"/>
  <c r="AO61" i="22" s="1"/>
  <c r="AA77" i="22"/>
  <c r="AC77" i="22" s="1"/>
  <c r="AP77" i="22" s="1"/>
  <c r="Z77" i="22"/>
  <c r="AB77" i="22" s="1"/>
  <c r="AO77" i="22" s="1"/>
  <c r="Z18" i="20"/>
  <c r="AB18" i="20" s="1"/>
  <c r="AO18" i="20" s="1"/>
  <c r="AA18" i="20"/>
  <c r="AC18" i="20" s="1"/>
  <c r="AP18" i="20" s="1"/>
  <c r="AA436" i="15"/>
  <c r="AC436" i="15" s="1"/>
  <c r="AP436" i="15" s="1"/>
  <c r="Z436" i="15"/>
  <c r="AB436" i="15" s="1"/>
  <c r="AO436" i="15" s="1"/>
  <c r="AA308" i="15"/>
  <c r="AC308" i="15" s="1"/>
  <c r="AP308" i="15" s="1"/>
  <c r="Z308" i="15"/>
  <c r="AB308" i="15" s="1"/>
  <c r="AO308" i="15" s="1"/>
  <c r="AA180" i="15"/>
  <c r="AC180" i="15" s="1"/>
  <c r="AP180" i="15" s="1"/>
  <c r="Z180" i="15"/>
  <c r="AB180" i="15" s="1"/>
  <c r="AO180" i="15" s="1"/>
  <c r="Z95" i="15"/>
  <c r="AB95" i="15" s="1"/>
  <c r="AO95" i="15" s="1"/>
  <c r="AA95" i="15"/>
  <c r="AC95" i="15" s="1"/>
  <c r="AA28" i="15"/>
  <c r="AC28" i="15" s="1"/>
  <c r="AP28" i="15" s="1"/>
  <c r="Z28" i="15"/>
  <c r="AB28" i="15" s="1"/>
  <c r="AO28" i="15" s="1"/>
  <c r="AA32" i="15"/>
  <c r="AC32" i="15" s="1"/>
  <c r="AP32" i="15" s="1"/>
  <c r="Z32" i="15"/>
  <c r="AB32" i="15" s="1"/>
  <c r="AO32" i="15" s="1"/>
  <c r="Z83" i="15"/>
  <c r="AB83" i="15" s="1"/>
  <c r="AO83" i="15" s="1"/>
  <c r="AA83" i="15"/>
  <c r="AC83" i="15" s="1"/>
  <c r="AP83" i="15" s="1"/>
  <c r="Z163" i="15"/>
  <c r="AB163" i="15" s="1"/>
  <c r="AO163" i="15" s="1"/>
  <c r="AA163" i="15"/>
  <c r="AC163" i="15" s="1"/>
  <c r="AP163" i="15" s="1"/>
  <c r="Z203" i="15"/>
  <c r="AB203" i="15" s="1"/>
  <c r="AO203" i="15" s="1"/>
  <c r="AA203" i="15"/>
  <c r="AC203" i="15" s="1"/>
  <c r="AP203" i="15" s="1"/>
  <c r="Z259" i="15"/>
  <c r="AB259" i="15" s="1"/>
  <c r="AO259" i="15" s="1"/>
  <c r="AA259" i="15"/>
  <c r="AC259" i="15" s="1"/>
  <c r="AP259" i="15" s="1"/>
  <c r="Z331" i="15"/>
  <c r="AB331" i="15" s="1"/>
  <c r="AO331" i="15" s="1"/>
  <c r="AA331" i="15"/>
  <c r="AC331" i="15" s="1"/>
  <c r="AP331" i="15" s="1"/>
  <c r="Z387" i="15"/>
  <c r="AB387" i="15" s="1"/>
  <c r="AO387" i="15" s="1"/>
  <c r="AA387" i="15"/>
  <c r="AC387" i="15" s="1"/>
  <c r="AP387" i="15" s="1"/>
  <c r="Z443" i="15"/>
  <c r="AB443" i="15" s="1"/>
  <c r="AO443" i="15" s="1"/>
  <c r="AA443" i="15"/>
  <c r="AC443" i="15" s="1"/>
  <c r="AP443" i="15" s="1"/>
  <c r="Z515" i="15"/>
  <c r="AB515" i="15" s="1"/>
  <c r="AO515" i="15" s="1"/>
  <c r="AA515" i="15"/>
  <c r="AC515" i="15" s="1"/>
  <c r="AP515" i="15" s="1"/>
  <c r="Z21" i="15"/>
  <c r="AB21" i="15" s="1"/>
  <c r="AO21" i="15" s="1"/>
  <c r="AA21" i="15"/>
  <c r="AC21" i="15" s="1"/>
  <c r="AP21" i="15" s="1"/>
  <c r="AA42" i="15"/>
  <c r="AC42" i="15" s="1"/>
  <c r="AP42" i="15" s="1"/>
  <c r="Z42" i="15"/>
  <c r="AB42" i="15" s="1"/>
  <c r="AO42" i="15" s="1"/>
  <c r="AA68" i="15"/>
  <c r="AC68" i="15" s="1"/>
  <c r="AP68" i="15" s="1"/>
  <c r="Z68" i="15"/>
  <c r="AB68" i="15" s="1"/>
  <c r="AO68" i="15" s="1"/>
  <c r="Z87" i="15"/>
  <c r="AB87" i="15" s="1"/>
  <c r="AO87" i="15" s="1"/>
  <c r="AA87" i="15"/>
  <c r="AC87" i="15" s="1"/>
  <c r="AP87" i="15" s="1"/>
  <c r="AA106" i="15"/>
  <c r="AC106" i="15" s="1"/>
  <c r="AP106" i="15" s="1"/>
  <c r="Z106" i="15"/>
  <c r="AB106" i="15" s="1"/>
  <c r="AO106" i="15" s="1"/>
  <c r="AA132" i="15"/>
  <c r="AC132" i="15" s="1"/>
  <c r="AP132" i="15" s="1"/>
  <c r="Z132" i="15"/>
  <c r="AB132" i="15" s="1"/>
  <c r="AO132" i="15" s="1"/>
  <c r="Z151" i="15"/>
  <c r="AB151" i="15" s="1"/>
  <c r="AO151" i="15" s="1"/>
  <c r="AA151" i="15"/>
  <c r="AC151" i="15" s="1"/>
  <c r="AP151" i="15" s="1"/>
  <c r="AA170" i="15"/>
  <c r="AC170" i="15" s="1"/>
  <c r="AP170" i="15" s="1"/>
  <c r="Z170" i="15"/>
  <c r="AB170" i="15" s="1"/>
  <c r="AO170" i="15" s="1"/>
  <c r="AA200" i="15"/>
  <c r="AC200" i="15" s="1"/>
  <c r="AP200" i="15" s="1"/>
  <c r="Z200" i="15"/>
  <c r="AB200" i="15" s="1"/>
  <c r="AO200" i="15" s="1"/>
  <c r="AA232" i="15"/>
  <c r="AC232" i="15" s="1"/>
  <c r="AP232" i="15" s="1"/>
  <c r="Z232" i="15"/>
  <c r="AB232" i="15" s="1"/>
  <c r="AO232" i="15" s="1"/>
  <c r="AA264" i="15"/>
  <c r="AC264" i="15" s="1"/>
  <c r="AP264" i="15" s="1"/>
  <c r="Z264" i="15"/>
  <c r="AB264" i="15" s="1"/>
  <c r="AO264" i="15" s="1"/>
  <c r="AA296" i="15"/>
  <c r="AC296" i="15" s="1"/>
  <c r="AP296" i="15" s="1"/>
  <c r="Z296" i="15"/>
  <c r="AB296" i="15" s="1"/>
  <c r="AO296" i="15" s="1"/>
  <c r="AA328" i="15"/>
  <c r="AC328" i="15" s="1"/>
  <c r="AP328" i="15" s="1"/>
  <c r="Z328" i="15"/>
  <c r="AB328" i="15" s="1"/>
  <c r="AO328" i="15" s="1"/>
  <c r="AA360" i="15"/>
  <c r="AC360" i="15" s="1"/>
  <c r="AP360" i="15" s="1"/>
  <c r="Z360" i="15"/>
  <c r="AB360" i="15" s="1"/>
  <c r="AO360" i="15" s="1"/>
  <c r="AA392" i="15"/>
  <c r="AC392" i="15" s="1"/>
  <c r="AP392" i="15" s="1"/>
  <c r="Z392" i="15"/>
  <c r="AB392" i="15" s="1"/>
  <c r="AO392" i="15" s="1"/>
  <c r="AA424" i="15"/>
  <c r="AC424" i="15" s="1"/>
  <c r="AP424" i="15" s="1"/>
  <c r="Z424" i="15"/>
  <c r="AB424" i="15" s="1"/>
  <c r="AO424" i="15" s="1"/>
  <c r="AA456" i="15"/>
  <c r="AC456" i="15" s="1"/>
  <c r="AP456" i="15" s="1"/>
  <c r="Z456" i="15"/>
  <c r="AB456" i="15" s="1"/>
  <c r="AO456" i="15" s="1"/>
  <c r="AA488" i="15"/>
  <c r="AC488" i="15" s="1"/>
  <c r="AP488" i="15" s="1"/>
  <c r="Z488" i="15"/>
  <c r="AB488" i="15" s="1"/>
  <c r="AO488" i="15" s="1"/>
  <c r="Z5" i="15"/>
  <c r="AB5" i="15" s="1"/>
  <c r="AA5" i="15"/>
  <c r="AC5" i="15" s="1"/>
  <c r="Z35" i="15"/>
  <c r="AB35" i="15" s="1"/>
  <c r="AO35" i="15" s="1"/>
  <c r="AA35" i="15"/>
  <c r="AC35" i="15" s="1"/>
  <c r="AP35" i="15" s="1"/>
  <c r="AA64" i="15"/>
  <c r="AC64" i="15" s="1"/>
  <c r="AP64" i="15" s="1"/>
  <c r="Z64" i="15"/>
  <c r="AB64" i="15" s="1"/>
  <c r="AO64" i="15" s="1"/>
  <c r="Z102" i="15"/>
  <c r="AB102" i="15" s="1"/>
  <c r="AO102" i="15" s="1"/>
  <c r="AA102" i="15"/>
  <c r="AC102" i="15" s="1"/>
  <c r="AP102" i="15" s="1"/>
  <c r="Z131" i="15"/>
  <c r="AB131" i="15" s="1"/>
  <c r="AO131" i="15" s="1"/>
  <c r="AA131" i="15"/>
  <c r="AC131" i="15" s="1"/>
  <c r="AP131" i="15" s="1"/>
  <c r="AA160" i="15"/>
  <c r="AC160" i="15" s="1"/>
  <c r="AP160" i="15" s="1"/>
  <c r="Z160" i="15"/>
  <c r="AB160" i="15" s="1"/>
  <c r="AO160" i="15" s="1"/>
  <c r="Z251" i="15"/>
  <c r="AB251" i="15" s="1"/>
  <c r="AO251" i="15" s="1"/>
  <c r="AA251" i="15"/>
  <c r="AC251" i="15" s="1"/>
  <c r="AP251" i="15" s="1"/>
  <c r="Z307" i="15"/>
  <c r="AB307" i="15" s="1"/>
  <c r="AO307" i="15" s="1"/>
  <c r="AA307" i="15"/>
  <c r="AC307" i="15" s="1"/>
  <c r="AP307" i="15" s="1"/>
  <c r="Z379" i="15"/>
  <c r="AB379" i="15" s="1"/>
  <c r="AO379" i="15" s="1"/>
  <c r="AA379" i="15"/>
  <c r="AC379" i="15" s="1"/>
  <c r="AP379" i="15" s="1"/>
  <c r="Z451" i="15"/>
  <c r="AB451" i="15" s="1"/>
  <c r="AO451" i="15" s="1"/>
  <c r="AA451" i="15"/>
  <c r="AC451" i="15" s="1"/>
  <c r="AP451" i="15" s="1"/>
  <c r="Z499" i="15"/>
  <c r="AB499" i="15" s="1"/>
  <c r="AO499" i="15" s="1"/>
  <c r="AA499" i="15"/>
  <c r="AC499" i="15" s="1"/>
  <c r="AP499" i="15" s="1"/>
  <c r="AA19" i="15"/>
  <c r="AC19" i="15" s="1"/>
  <c r="Z19" i="15"/>
  <c r="AB19" i="15" s="1"/>
  <c r="AO19" i="15" s="1"/>
  <c r="AA40" i="15"/>
  <c r="AC40" i="15" s="1"/>
  <c r="AP40" i="15" s="1"/>
  <c r="Z40" i="15"/>
  <c r="AB40" i="15" s="1"/>
  <c r="AO40" i="15" s="1"/>
  <c r="Z59" i="15"/>
  <c r="AB59" i="15" s="1"/>
  <c r="AO59" i="15" s="1"/>
  <c r="AA59" i="15"/>
  <c r="AC59" i="15" s="1"/>
  <c r="AP59" i="15" s="1"/>
  <c r="Z78" i="15"/>
  <c r="AB78" i="15" s="1"/>
  <c r="AO78" i="15" s="1"/>
  <c r="AA78" i="15"/>
  <c r="AC78" i="15" s="1"/>
  <c r="AP78" i="15" s="1"/>
  <c r="AA104" i="15"/>
  <c r="AC104" i="15" s="1"/>
  <c r="AP104" i="15" s="1"/>
  <c r="Z104" i="15"/>
  <c r="AB104" i="15" s="1"/>
  <c r="AO104" i="15" s="1"/>
  <c r="Z123" i="15"/>
  <c r="AB123" i="15" s="1"/>
  <c r="AO123" i="15" s="1"/>
  <c r="AA123" i="15"/>
  <c r="AC123" i="15" s="1"/>
  <c r="AP123" i="15" s="1"/>
  <c r="Z142" i="15"/>
  <c r="AB142" i="15" s="1"/>
  <c r="AO142" i="15" s="1"/>
  <c r="AA142" i="15"/>
  <c r="AC142" i="15" s="1"/>
  <c r="AP142" i="15" s="1"/>
  <c r="AA168" i="15"/>
  <c r="AC168" i="15" s="1"/>
  <c r="AP168" i="15" s="1"/>
  <c r="Z168" i="15"/>
  <c r="AB168" i="15" s="1"/>
  <c r="AO168" i="15" s="1"/>
  <c r="Z191" i="15"/>
  <c r="AB191" i="15" s="1"/>
  <c r="AO191" i="15" s="1"/>
  <c r="AA191" i="15"/>
  <c r="AC191" i="15" s="1"/>
  <c r="AP191" i="15" s="1"/>
  <c r="Z223" i="15"/>
  <c r="AB223" i="15" s="1"/>
  <c r="AO223" i="15" s="1"/>
  <c r="AA223" i="15"/>
  <c r="AC223" i="15" s="1"/>
  <c r="AP223" i="15" s="1"/>
  <c r="Z255" i="15"/>
  <c r="AB255" i="15" s="1"/>
  <c r="AO255" i="15" s="1"/>
  <c r="AA255" i="15"/>
  <c r="AC255" i="15" s="1"/>
  <c r="AP255" i="15" s="1"/>
  <c r="Z287" i="15"/>
  <c r="AB287" i="15" s="1"/>
  <c r="AO287" i="15" s="1"/>
  <c r="AA287" i="15"/>
  <c r="AC287" i="15" s="1"/>
  <c r="AP287" i="15" s="1"/>
  <c r="Z319" i="15"/>
  <c r="AB319" i="15" s="1"/>
  <c r="AO319" i="15" s="1"/>
  <c r="AA319" i="15"/>
  <c r="AC319" i="15" s="1"/>
  <c r="AP319" i="15" s="1"/>
  <c r="Z351" i="15"/>
  <c r="AB351" i="15" s="1"/>
  <c r="AO351" i="15" s="1"/>
  <c r="AA351" i="15"/>
  <c r="AC351" i="15" s="1"/>
  <c r="AP351" i="15" s="1"/>
  <c r="Z383" i="15"/>
  <c r="AB383" i="15" s="1"/>
  <c r="AO383" i="15" s="1"/>
  <c r="AA383" i="15"/>
  <c r="AC383" i="15" s="1"/>
  <c r="AP383" i="15" s="1"/>
  <c r="Z415" i="15"/>
  <c r="AB415" i="15" s="1"/>
  <c r="AO415" i="15" s="1"/>
  <c r="AA415" i="15"/>
  <c r="AC415" i="15" s="1"/>
  <c r="AP415" i="15" s="1"/>
  <c r="Z447" i="15"/>
  <c r="AB447" i="15" s="1"/>
  <c r="AO447" i="15" s="1"/>
  <c r="AA447" i="15"/>
  <c r="AC447" i="15" s="1"/>
  <c r="AP447" i="15" s="1"/>
  <c r="Z479" i="15"/>
  <c r="AB479" i="15" s="1"/>
  <c r="AO479" i="15" s="1"/>
  <c r="AA479" i="15"/>
  <c r="AC479" i="15" s="1"/>
  <c r="AP479" i="15" s="1"/>
  <c r="Z511" i="15"/>
  <c r="AB511" i="15" s="1"/>
  <c r="AO511" i="15" s="1"/>
  <c r="AA511" i="15"/>
  <c r="AC511" i="15" s="1"/>
  <c r="AP511" i="15" s="1"/>
  <c r="Z186" i="15"/>
  <c r="AB186" i="15" s="1"/>
  <c r="AO186" i="15" s="1"/>
  <c r="AA186" i="15"/>
  <c r="AC186" i="15" s="1"/>
  <c r="AP186" i="15" s="1"/>
  <c r="Z202" i="15"/>
  <c r="AB202" i="15" s="1"/>
  <c r="AO202" i="15" s="1"/>
  <c r="AA202" i="15"/>
  <c r="AC202" i="15" s="1"/>
  <c r="AP202" i="15" s="1"/>
  <c r="Z218" i="15"/>
  <c r="AB218" i="15" s="1"/>
  <c r="AO218" i="15" s="1"/>
  <c r="AA218" i="15"/>
  <c r="AC218" i="15" s="1"/>
  <c r="AP218" i="15" s="1"/>
  <c r="Z234" i="15"/>
  <c r="AB234" i="15" s="1"/>
  <c r="AO234" i="15" s="1"/>
  <c r="AA234" i="15"/>
  <c r="AC234" i="15" s="1"/>
  <c r="AP234" i="15" s="1"/>
  <c r="Z250" i="15"/>
  <c r="AB250" i="15" s="1"/>
  <c r="AO250" i="15" s="1"/>
  <c r="AA250" i="15"/>
  <c r="AC250" i="15" s="1"/>
  <c r="AP250" i="15" s="1"/>
  <c r="Z266" i="15"/>
  <c r="AB266" i="15" s="1"/>
  <c r="AO266" i="15" s="1"/>
  <c r="AA266" i="15"/>
  <c r="AC266" i="15" s="1"/>
  <c r="AP266" i="15" s="1"/>
  <c r="Z282" i="15"/>
  <c r="AB282" i="15" s="1"/>
  <c r="AO282" i="15" s="1"/>
  <c r="AA282" i="15"/>
  <c r="AC282" i="15" s="1"/>
  <c r="AP282" i="15" s="1"/>
  <c r="Z298" i="15"/>
  <c r="AB298" i="15" s="1"/>
  <c r="AO298" i="15" s="1"/>
  <c r="AA298" i="15"/>
  <c r="AC298" i="15" s="1"/>
  <c r="AP298" i="15" s="1"/>
  <c r="Z314" i="15"/>
  <c r="AB314" i="15" s="1"/>
  <c r="AO314" i="15" s="1"/>
  <c r="AA314" i="15"/>
  <c r="AC314" i="15" s="1"/>
  <c r="AP314" i="15" s="1"/>
  <c r="Z330" i="15"/>
  <c r="AB330" i="15" s="1"/>
  <c r="AO330" i="15" s="1"/>
  <c r="AA330" i="15"/>
  <c r="AC330" i="15" s="1"/>
  <c r="AP330" i="15" s="1"/>
  <c r="Z346" i="15"/>
  <c r="AB346" i="15" s="1"/>
  <c r="AO346" i="15" s="1"/>
  <c r="AA346" i="15"/>
  <c r="AC346" i="15" s="1"/>
  <c r="AP346" i="15" s="1"/>
  <c r="Z362" i="15"/>
  <c r="AB362" i="15" s="1"/>
  <c r="AO362" i="15" s="1"/>
  <c r="AA362" i="15"/>
  <c r="AC362" i="15" s="1"/>
  <c r="AP362" i="15" s="1"/>
  <c r="Z378" i="15"/>
  <c r="AB378" i="15" s="1"/>
  <c r="AO378" i="15" s="1"/>
  <c r="AA378" i="15"/>
  <c r="AC378" i="15" s="1"/>
  <c r="AP378" i="15" s="1"/>
  <c r="Z394" i="15"/>
  <c r="AB394" i="15" s="1"/>
  <c r="AO394" i="15" s="1"/>
  <c r="AA394" i="15"/>
  <c r="AC394" i="15" s="1"/>
  <c r="AP394" i="15" s="1"/>
  <c r="Z410" i="15"/>
  <c r="AB410" i="15" s="1"/>
  <c r="AO410" i="15" s="1"/>
  <c r="AA410" i="15"/>
  <c r="AC410" i="15" s="1"/>
  <c r="AP410" i="15" s="1"/>
  <c r="Z426" i="15"/>
  <c r="AB426" i="15" s="1"/>
  <c r="AO426" i="15" s="1"/>
  <c r="AA426" i="15"/>
  <c r="AC426" i="15" s="1"/>
  <c r="AP426" i="15" s="1"/>
  <c r="Z442" i="15"/>
  <c r="AB442" i="15" s="1"/>
  <c r="AO442" i="15" s="1"/>
  <c r="AA442" i="15"/>
  <c r="AC442" i="15" s="1"/>
  <c r="AP442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506" i="15"/>
  <c r="AB506" i="15" s="1"/>
  <c r="AO506" i="15" s="1"/>
  <c r="AA506" i="15"/>
  <c r="AC506" i="15" s="1"/>
  <c r="AP506" i="15" s="1"/>
  <c r="Z10" i="15"/>
  <c r="AB10" i="15" s="1"/>
  <c r="AO10" i="15" s="1"/>
  <c r="AA10" i="15"/>
  <c r="AC10" i="15" s="1"/>
  <c r="AP10" i="15" s="1"/>
  <c r="Z29" i="15"/>
  <c r="AB29" i="15" s="1"/>
  <c r="AO29" i="15" s="1"/>
  <c r="AA29" i="15"/>
  <c r="AC29" i="15" s="1"/>
  <c r="AP29" i="15" s="1"/>
  <c r="Z45" i="15"/>
  <c r="AB45" i="15" s="1"/>
  <c r="AO45" i="15" s="1"/>
  <c r="AA45" i="15"/>
  <c r="AC45" i="15" s="1"/>
  <c r="AP45" i="15" s="1"/>
  <c r="Z61" i="15"/>
  <c r="AB61" i="15" s="1"/>
  <c r="AO61" i="15" s="1"/>
  <c r="AA61" i="15"/>
  <c r="AC61" i="15" s="1"/>
  <c r="Z77" i="15"/>
  <c r="AB77" i="15" s="1"/>
  <c r="AO77" i="15" s="1"/>
  <c r="AA77" i="15"/>
  <c r="AC77" i="15" s="1"/>
  <c r="AP77" i="15" s="1"/>
  <c r="Z93" i="15"/>
  <c r="AB93" i="15" s="1"/>
  <c r="AO93" i="15" s="1"/>
  <c r="AA93" i="15"/>
  <c r="AC93" i="15" s="1"/>
  <c r="AP93" i="15" s="1"/>
  <c r="Z109" i="15"/>
  <c r="AB109" i="15" s="1"/>
  <c r="AO109" i="15" s="1"/>
  <c r="AA109" i="15"/>
  <c r="AC109" i="15" s="1"/>
  <c r="AP109" i="15" s="1"/>
  <c r="Z125" i="15"/>
  <c r="AB125" i="15" s="1"/>
  <c r="AO125" i="15" s="1"/>
  <c r="AA125" i="15"/>
  <c r="AC125" i="15" s="1"/>
  <c r="AP125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AA173" i="15"/>
  <c r="AC173" i="15" s="1"/>
  <c r="AP173" i="15" s="1"/>
  <c r="Z173" i="15"/>
  <c r="AB173" i="15" s="1"/>
  <c r="AO173" i="15" s="1"/>
  <c r="AA189" i="15"/>
  <c r="AC189" i="15" s="1"/>
  <c r="AP189" i="15" s="1"/>
  <c r="Z189" i="15"/>
  <c r="AB189" i="15" s="1"/>
  <c r="AO189" i="15" s="1"/>
  <c r="AA205" i="15"/>
  <c r="AC205" i="15" s="1"/>
  <c r="AP205" i="15" s="1"/>
  <c r="Z205" i="15"/>
  <c r="AB205" i="15" s="1"/>
  <c r="AO205" i="15" s="1"/>
  <c r="AA221" i="15"/>
  <c r="AC221" i="15" s="1"/>
  <c r="AP221" i="15" s="1"/>
  <c r="Z221" i="15"/>
  <c r="AB221" i="15" s="1"/>
  <c r="AO221" i="15" s="1"/>
  <c r="AA237" i="15"/>
  <c r="AC237" i="15" s="1"/>
  <c r="AP237" i="15" s="1"/>
  <c r="Z237" i="15"/>
  <c r="AB237" i="15" s="1"/>
  <c r="AO237" i="15" s="1"/>
  <c r="AA253" i="15"/>
  <c r="AC253" i="15" s="1"/>
  <c r="AP253" i="15" s="1"/>
  <c r="Z253" i="15"/>
  <c r="AB253" i="15" s="1"/>
  <c r="AO253" i="15" s="1"/>
  <c r="AA269" i="15"/>
  <c r="AC269" i="15" s="1"/>
  <c r="AP269" i="15" s="1"/>
  <c r="Z269" i="15"/>
  <c r="AB269" i="15" s="1"/>
  <c r="AO269" i="15" s="1"/>
  <c r="AA285" i="15"/>
  <c r="AC285" i="15" s="1"/>
  <c r="AP285" i="15" s="1"/>
  <c r="Z285" i="15"/>
  <c r="AB285" i="15" s="1"/>
  <c r="AO285" i="15" s="1"/>
  <c r="AA301" i="15"/>
  <c r="AC301" i="15" s="1"/>
  <c r="AP301" i="15" s="1"/>
  <c r="Z301" i="15"/>
  <c r="AB301" i="15" s="1"/>
  <c r="AO301" i="15" s="1"/>
  <c r="AA317" i="15"/>
  <c r="AC317" i="15" s="1"/>
  <c r="AP317" i="15" s="1"/>
  <c r="Z317" i="15"/>
  <c r="AB317" i="15" s="1"/>
  <c r="AO317" i="15" s="1"/>
  <c r="AA333" i="15"/>
  <c r="AC333" i="15" s="1"/>
  <c r="AP333" i="15" s="1"/>
  <c r="Z333" i="15"/>
  <c r="AB333" i="15" s="1"/>
  <c r="AO333" i="15" s="1"/>
  <c r="AA349" i="15"/>
  <c r="AC349" i="15" s="1"/>
  <c r="AP349" i="15" s="1"/>
  <c r="Z349" i="15"/>
  <c r="AB349" i="15" s="1"/>
  <c r="AO349" i="15" s="1"/>
  <c r="AA365" i="15"/>
  <c r="AC365" i="15" s="1"/>
  <c r="AP365" i="15" s="1"/>
  <c r="Z365" i="15"/>
  <c r="AB365" i="15" s="1"/>
  <c r="AO365" i="15" s="1"/>
  <c r="AA381" i="15"/>
  <c r="AC381" i="15" s="1"/>
  <c r="AP381" i="15" s="1"/>
  <c r="Z381" i="15"/>
  <c r="AB381" i="15" s="1"/>
  <c r="AO381" i="15" s="1"/>
  <c r="AA397" i="15"/>
  <c r="AC397" i="15" s="1"/>
  <c r="AP397" i="15" s="1"/>
  <c r="Z397" i="15"/>
  <c r="AB397" i="15" s="1"/>
  <c r="AO397" i="15" s="1"/>
  <c r="AA413" i="15"/>
  <c r="AC413" i="15" s="1"/>
  <c r="AP413" i="15" s="1"/>
  <c r="Z413" i="15"/>
  <c r="AB413" i="15" s="1"/>
  <c r="AO413" i="15" s="1"/>
  <c r="AA429" i="15"/>
  <c r="AC429" i="15" s="1"/>
  <c r="AP429" i="15" s="1"/>
  <c r="Z429" i="15"/>
  <c r="AB429" i="15" s="1"/>
  <c r="AO429" i="15" s="1"/>
  <c r="AA445" i="15"/>
  <c r="AC445" i="15" s="1"/>
  <c r="AP445" i="15" s="1"/>
  <c r="Z445" i="15"/>
  <c r="AB445" i="15" s="1"/>
  <c r="AO445" i="15" s="1"/>
  <c r="AA461" i="15"/>
  <c r="AC461" i="15" s="1"/>
  <c r="AP461" i="15" s="1"/>
  <c r="Z461" i="15"/>
  <c r="AB461" i="15" s="1"/>
  <c r="AO461" i="15" s="1"/>
  <c r="AA477" i="15"/>
  <c r="AC477" i="15" s="1"/>
  <c r="AP477" i="15" s="1"/>
  <c r="Z477" i="15"/>
  <c r="AB477" i="15" s="1"/>
  <c r="AO477" i="15" s="1"/>
  <c r="AA493" i="15"/>
  <c r="AC493" i="15" s="1"/>
  <c r="AP493" i="15" s="1"/>
  <c r="Z493" i="15"/>
  <c r="AB493" i="15" s="1"/>
  <c r="AO493" i="15" s="1"/>
  <c r="AA509" i="15"/>
  <c r="AC509" i="15" s="1"/>
  <c r="AP509" i="15" s="1"/>
  <c r="Z509" i="15"/>
  <c r="AB509" i="15" s="1"/>
  <c r="AO50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19" i="60"/>
  <c r="AC19" i="60" s="1"/>
  <c r="AP19" i="60" s="1"/>
  <c r="Z19" i="60"/>
  <c r="AB19" i="60" s="1"/>
  <c r="AO19" i="60" s="1"/>
  <c r="Z18" i="60"/>
  <c r="AB18" i="60" s="1"/>
  <c r="AO18" i="60" s="1"/>
  <c r="AA18" i="60"/>
  <c r="AC18" i="60" s="1"/>
  <c r="AP18" i="60" s="1"/>
  <c r="AA6" i="60"/>
  <c r="AC6" i="60" s="1"/>
  <c r="AP6" i="60" s="1"/>
  <c r="Z6" i="60"/>
  <c r="AB6" i="60" s="1"/>
  <c r="AO6" i="60" s="1"/>
  <c r="Z24" i="60"/>
  <c r="AB24" i="60" s="1"/>
  <c r="AO24" i="60" s="1"/>
  <c r="AA24" i="60"/>
  <c r="AC24" i="60" s="1"/>
  <c r="AP24" i="60" s="1"/>
  <c r="AA40" i="46"/>
  <c r="AC40" i="46" s="1"/>
  <c r="AP40" i="46" s="1"/>
  <c r="Z40" i="46"/>
  <c r="AB40" i="46" s="1"/>
  <c r="AO40" i="46" s="1"/>
  <c r="AA16" i="46"/>
  <c r="AC16" i="46" s="1"/>
  <c r="AP16" i="46" s="1"/>
  <c r="Z16" i="46"/>
  <c r="AB16" i="46" s="1"/>
  <c r="AO16" i="46" s="1"/>
  <c r="AA6" i="46"/>
  <c r="AC6" i="46" s="1"/>
  <c r="AP6" i="46" s="1"/>
  <c r="Z6" i="46"/>
  <c r="AB6" i="46" s="1"/>
  <c r="AO6" i="46" s="1"/>
  <c r="AA48" i="46"/>
  <c r="AC48" i="46" s="1"/>
  <c r="AP48" i="46" s="1"/>
  <c r="Z48" i="46"/>
  <c r="AB48" i="46" s="1"/>
  <c r="AO48" i="46" s="1"/>
  <c r="AA44" i="46"/>
  <c r="AC44" i="46" s="1"/>
  <c r="AP44" i="46" s="1"/>
  <c r="Z44" i="46"/>
  <c r="AB44" i="46" s="1"/>
  <c r="AO44" i="46" s="1"/>
  <c r="Z8" i="46"/>
  <c r="AB8" i="46" s="1"/>
  <c r="AO8" i="46" s="1"/>
  <c r="AA8" i="46"/>
  <c r="AC8" i="46" s="1"/>
  <c r="AP8" i="46" s="1"/>
  <c r="Z21" i="46"/>
  <c r="AB21" i="46" s="1"/>
  <c r="AO21" i="46" s="1"/>
  <c r="AA21" i="46"/>
  <c r="AC21" i="46" s="1"/>
  <c r="AP21" i="46" s="1"/>
  <c r="Z35" i="46"/>
  <c r="AB35" i="46" s="1"/>
  <c r="AO35" i="46" s="1"/>
  <c r="AA35" i="46"/>
  <c r="AC35" i="46" s="1"/>
  <c r="AP35" i="46" s="1"/>
  <c r="Z51" i="46"/>
  <c r="AB51" i="46" s="1"/>
  <c r="AO51" i="46" s="1"/>
  <c r="AA51" i="46"/>
  <c r="AC51" i="46" s="1"/>
  <c r="AP51" i="46" s="1"/>
  <c r="Z67" i="46"/>
  <c r="AB67" i="46" s="1"/>
  <c r="AO67" i="46" s="1"/>
  <c r="AA67" i="46"/>
  <c r="AC67" i="46" s="1"/>
  <c r="AP67" i="46" s="1"/>
  <c r="AA7" i="46"/>
  <c r="AC7" i="46" s="1"/>
  <c r="AP7" i="46" s="1"/>
  <c r="Z7" i="46"/>
  <c r="AB7" i="46" s="1"/>
  <c r="AO7" i="46" s="1"/>
  <c r="AA19" i="46"/>
  <c r="AC19" i="46" s="1"/>
  <c r="AP19" i="46" s="1"/>
  <c r="Z19" i="46"/>
  <c r="AB19" i="46" s="1"/>
  <c r="AO19" i="46" s="1"/>
  <c r="AA34" i="46"/>
  <c r="AC34" i="46" s="1"/>
  <c r="AP34" i="46" s="1"/>
  <c r="Z34" i="46"/>
  <c r="AB34" i="46" s="1"/>
  <c r="AO34" i="46" s="1"/>
  <c r="AA50" i="46"/>
  <c r="AC50" i="46" s="1"/>
  <c r="AP50" i="46" s="1"/>
  <c r="Z50" i="46"/>
  <c r="AB50" i="46" s="1"/>
  <c r="AO50" i="46" s="1"/>
  <c r="AA66" i="46"/>
  <c r="AC66" i="46" s="1"/>
  <c r="AP66" i="46" s="1"/>
  <c r="Z66" i="46"/>
  <c r="AB66" i="46" s="1"/>
  <c r="AO66" i="46" s="1"/>
  <c r="AA82" i="46"/>
  <c r="AC82" i="46" s="1"/>
  <c r="AP82" i="46" s="1"/>
  <c r="Z82" i="46"/>
  <c r="AB82" i="46" s="1"/>
  <c r="AO82" i="46" s="1"/>
  <c r="AA18" i="46"/>
  <c r="AC18" i="46" s="1"/>
  <c r="AP18" i="46" s="1"/>
  <c r="Z18" i="46"/>
  <c r="AB18" i="46" s="1"/>
  <c r="AO18" i="46" s="1"/>
  <c r="AA37" i="46"/>
  <c r="AC37" i="46" s="1"/>
  <c r="AP37" i="46" s="1"/>
  <c r="Z37" i="46"/>
  <c r="AB37" i="46" s="1"/>
  <c r="AO37" i="46" s="1"/>
  <c r="AA53" i="46"/>
  <c r="AC53" i="46" s="1"/>
  <c r="AP53" i="46" s="1"/>
  <c r="Z53" i="46"/>
  <c r="AB53" i="46" s="1"/>
  <c r="AO53" i="46" s="1"/>
  <c r="AA69" i="46"/>
  <c r="AC69" i="46" s="1"/>
  <c r="AP69" i="46" s="1"/>
  <c r="Z69" i="46"/>
  <c r="AB69" i="46" s="1"/>
  <c r="AO69" i="46" s="1"/>
  <c r="Z17" i="6"/>
  <c r="AB17" i="6" s="1"/>
  <c r="AO17" i="6" s="1"/>
  <c r="AA17" i="6"/>
  <c r="AC17" i="6" s="1"/>
  <c r="AP17" i="6" s="1"/>
  <c r="AA7" i="6"/>
  <c r="AC7" i="6" s="1"/>
  <c r="AP7" i="6" s="1"/>
  <c r="Z7" i="6"/>
  <c r="AB7" i="6" s="1"/>
  <c r="AO7" i="6" s="1"/>
  <c r="Z10" i="6"/>
  <c r="AB10" i="6" s="1"/>
  <c r="AO10" i="6" s="1"/>
  <c r="AA10" i="6"/>
  <c r="AC10" i="6" s="1"/>
  <c r="Z23" i="6"/>
  <c r="AB23" i="6" s="1"/>
  <c r="AO23" i="6" s="1"/>
  <c r="AA23" i="6"/>
  <c r="AC23" i="6" s="1"/>
  <c r="AP23" i="6" s="1"/>
  <c r="AA14" i="6"/>
  <c r="AC14" i="6" s="1"/>
  <c r="AP14" i="6" s="1"/>
  <c r="Z14" i="6"/>
  <c r="AB14" i="6" s="1"/>
  <c r="AO14" i="6" s="1"/>
  <c r="Z9" i="20"/>
  <c r="AB9" i="20" s="1"/>
  <c r="AO9" i="20" s="1"/>
  <c r="AA9" i="20"/>
  <c r="AC9" i="20" s="1"/>
  <c r="AP9" i="20" s="1"/>
  <c r="Z61" i="20"/>
  <c r="AB61" i="20" s="1"/>
  <c r="AO61" i="20" s="1"/>
  <c r="AA61" i="20"/>
  <c r="AC61" i="20" s="1"/>
  <c r="AP61" i="20" s="1"/>
  <c r="AA19" i="20"/>
  <c r="AC19" i="20" s="1"/>
  <c r="AP19" i="20" s="1"/>
  <c r="Z19" i="20"/>
  <c r="AB19" i="20" s="1"/>
  <c r="AO19" i="20" s="1"/>
  <c r="AA20" i="20"/>
  <c r="AC20" i="20" s="1"/>
  <c r="AP20" i="20" s="1"/>
  <c r="Z20" i="20"/>
  <c r="AB20" i="20" s="1"/>
  <c r="AO20" i="20" s="1"/>
  <c r="Z53" i="20"/>
  <c r="AB53" i="20" s="1"/>
  <c r="AO53" i="20" s="1"/>
  <c r="AA53" i="20"/>
  <c r="AC53" i="20" s="1"/>
  <c r="AA26" i="20"/>
  <c r="AC26" i="20" s="1"/>
  <c r="AP26" i="20" s="1"/>
  <c r="Z26" i="20"/>
  <c r="AB26" i="20" s="1"/>
  <c r="AO26" i="20" s="1"/>
  <c r="AA58" i="20"/>
  <c r="AC58" i="20" s="1"/>
  <c r="AP58" i="20" s="1"/>
  <c r="Z58" i="20"/>
  <c r="AB58" i="20" s="1"/>
  <c r="AO58" i="20" s="1"/>
  <c r="Z25" i="20"/>
  <c r="AB25" i="20" s="1"/>
  <c r="AO25" i="20" s="1"/>
  <c r="AA25" i="20"/>
  <c r="AC25" i="20" s="1"/>
  <c r="AP25" i="20" s="1"/>
  <c r="Z57" i="20"/>
  <c r="AB57" i="20" s="1"/>
  <c r="AO57" i="20" s="1"/>
  <c r="AA57" i="20"/>
  <c r="AC57" i="20" s="1"/>
  <c r="Z15" i="20"/>
  <c r="AB15" i="20" s="1"/>
  <c r="AO15" i="20" s="1"/>
  <c r="AA15" i="20"/>
  <c r="AC15" i="20" s="1"/>
  <c r="AP15" i="20" s="1"/>
  <c r="Z28" i="20"/>
  <c r="AB28" i="20" s="1"/>
  <c r="AO28" i="20" s="1"/>
  <c r="AA28" i="20"/>
  <c r="AC28" i="20" s="1"/>
  <c r="AP28" i="20" s="1"/>
  <c r="Z44" i="20"/>
  <c r="AB44" i="20" s="1"/>
  <c r="AO44" i="20" s="1"/>
  <c r="AA44" i="20"/>
  <c r="AC44" i="20" s="1"/>
  <c r="AP44" i="20" s="1"/>
  <c r="Z60" i="20"/>
  <c r="AB60" i="20" s="1"/>
  <c r="AO60" i="20" s="1"/>
  <c r="AA60" i="20"/>
  <c r="AC60" i="20" s="1"/>
  <c r="AP60" i="20" s="1"/>
  <c r="Z76" i="20"/>
  <c r="AB76" i="20" s="1"/>
  <c r="AO76" i="20" s="1"/>
  <c r="AA76" i="20"/>
  <c r="AC76" i="20" s="1"/>
  <c r="AP76" i="20" s="1"/>
  <c r="AA13" i="20"/>
  <c r="AC13" i="20" s="1"/>
  <c r="AP13" i="20" s="1"/>
  <c r="Z13" i="20"/>
  <c r="AB13" i="20" s="1"/>
  <c r="AO13" i="20" s="1"/>
  <c r="AA22" i="20"/>
  <c r="AC22" i="20" s="1"/>
  <c r="AP22" i="20" s="1"/>
  <c r="Z22" i="20"/>
  <c r="AB22" i="20" s="1"/>
  <c r="AO22" i="20" s="1"/>
  <c r="AA39" i="20"/>
  <c r="AC39" i="20" s="1"/>
  <c r="AP39" i="20" s="1"/>
  <c r="Z39" i="20"/>
  <c r="AB39" i="20" s="1"/>
  <c r="AO39" i="20" s="1"/>
  <c r="AA55" i="20"/>
  <c r="AC55" i="20" s="1"/>
  <c r="AP55" i="20" s="1"/>
  <c r="Z55" i="20"/>
  <c r="AB55" i="20" s="1"/>
  <c r="AO55" i="20" s="1"/>
  <c r="AA71" i="20"/>
  <c r="AC71" i="20" s="1"/>
  <c r="AP71" i="20" s="1"/>
  <c r="Z71" i="20"/>
  <c r="AB71" i="20" s="1"/>
  <c r="AO71" i="20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AA17" i="30"/>
  <c r="AC17" i="30" s="1"/>
  <c r="Z17" i="30"/>
  <c r="AB17" i="30" s="1"/>
  <c r="AO17" i="30" s="1"/>
  <c r="Z16" i="30"/>
  <c r="AB16" i="30" s="1"/>
  <c r="AO16" i="30" s="1"/>
  <c r="AA16" i="30"/>
  <c r="AC16" i="30" s="1"/>
  <c r="AP16" i="30" s="1"/>
  <c r="AA14" i="30"/>
  <c r="AC14" i="30" s="1"/>
  <c r="Z14" i="30"/>
  <c r="AB14" i="30" s="1"/>
  <c r="AO14" i="30" s="1"/>
  <c r="AA7" i="30"/>
  <c r="AC7" i="30" s="1"/>
  <c r="AP7" i="30" s="1"/>
  <c r="Z7" i="30"/>
  <c r="AB7" i="30" s="1"/>
  <c r="AO7" i="30" s="1"/>
  <c r="AA20" i="30"/>
  <c r="AC20" i="30" s="1"/>
  <c r="AP20" i="30" s="1"/>
  <c r="Z20" i="30"/>
  <c r="AB20" i="30" s="1"/>
  <c r="AO20" i="30" s="1"/>
  <c r="AA38" i="28"/>
  <c r="AC38" i="28" s="1"/>
  <c r="AP38" i="28" s="1"/>
  <c r="Z38" i="28"/>
  <c r="AB38" i="28" s="1"/>
  <c r="AO38" i="28" s="1"/>
  <c r="D27" i="2"/>
  <c r="Q31" i="68"/>
  <c r="U31" i="68" s="1"/>
  <c r="F27" i="2" s="1"/>
  <c r="AA420" i="15"/>
  <c r="AC420" i="15" s="1"/>
  <c r="AP420" i="15" s="1"/>
  <c r="Z420" i="15"/>
  <c r="AB420" i="15" s="1"/>
  <c r="AO420" i="15" s="1"/>
  <c r="AA292" i="15"/>
  <c r="AC292" i="15" s="1"/>
  <c r="AP292" i="15" s="1"/>
  <c r="Z292" i="15"/>
  <c r="AB292" i="15" s="1"/>
  <c r="AO292" i="15" s="1"/>
  <c r="Z127" i="15"/>
  <c r="AB127" i="15" s="1"/>
  <c r="AO127" i="15" s="1"/>
  <c r="AA127" i="15"/>
  <c r="AC127" i="15" s="1"/>
  <c r="AP127" i="15" s="1"/>
  <c r="AA60" i="15"/>
  <c r="AC60" i="15" s="1"/>
  <c r="AP60" i="15" s="1"/>
  <c r="Z60" i="15"/>
  <c r="AB60" i="15" s="1"/>
  <c r="AO60" i="15" s="1"/>
  <c r="Q9" i="68"/>
  <c r="U9" i="68" s="1"/>
  <c r="F10" i="2" s="1"/>
  <c r="D10" i="2"/>
  <c r="AA203" i="65"/>
  <c r="AC203" i="65" s="1"/>
  <c r="AP203" i="65" s="1"/>
  <c r="Z203" i="65"/>
  <c r="AB203" i="65" s="1"/>
  <c r="AO203" i="65" s="1"/>
  <c r="AA139" i="65"/>
  <c r="AC139" i="65" s="1"/>
  <c r="AP139" i="65" s="1"/>
  <c r="Z139" i="65"/>
  <c r="AB139" i="65" s="1"/>
  <c r="AO139" i="65" s="1"/>
  <c r="AA75" i="65"/>
  <c r="AC75" i="65" s="1"/>
  <c r="Z75" i="65"/>
  <c r="AB75" i="65" s="1"/>
  <c r="AO75" i="65" s="1"/>
  <c r="AA13" i="65"/>
  <c r="AC13" i="65" s="1"/>
  <c r="AP13" i="65" s="1"/>
  <c r="Z13" i="65"/>
  <c r="AB13" i="65" s="1"/>
  <c r="AO13" i="65" s="1"/>
  <c r="Z10" i="63"/>
  <c r="AB10" i="63" s="1"/>
  <c r="AO10" i="63" s="1"/>
  <c r="AA10" i="63"/>
  <c r="AC10" i="63" s="1"/>
  <c r="AP10" i="63" s="1"/>
  <c r="AA19" i="63"/>
  <c r="AC19" i="63" s="1"/>
  <c r="AP19" i="63" s="1"/>
  <c r="Z19" i="63"/>
  <c r="AB19" i="63" s="1"/>
  <c r="AO19" i="63" s="1"/>
  <c r="AA7" i="63"/>
  <c r="AC7" i="63" s="1"/>
  <c r="AP7" i="63" s="1"/>
  <c r="Z7" i="63"/>
  <c r="AB7" i="63" s="1"/>
  <c r="AO7" i="63" s="1"/>
  <c r="AA5" i="63"/>
  <c r="AC5" i="63" s="1"/>
  <c r="Z5" i="63"/>
  <c r="AB5" i="63" s="1"/>
  <c r="AA22" i="32"/>
  <c r="AC22" i="32" s="1"/>
  <c r="AP22" i="32" s="1"/>
  <c r="Z22" i="32"/>
  <c r="AB22" i="32" s="1"/>
  <c r="AO22" i="32" s="1"/>
  <c r="AA91" i="32"/>
  <c r="AC91" i="32" s="1"/>
  <c r="AP91" i="32" s="1"/>
  <c r="Z91" i="32"/>
  <c r="AB91" i="32" s="1"/>
  <c r="AO91" i="32" s="1"/>
  <c r="AA69" i="32"/>
  <c r="AC69" i="32" s="1"/>
  <c r="AP69" i="32" s="1"/>
  <c r="Z69" i="32"/>
  <c r="AB69" i="32" s="1"/>
  <c r="AO69" i="32" s="1"/>
  <c r="Z54" i="32"/>
  <c r="AB54" i="32" s="1"/>
  <c r="AO54" i="32" s="1"/>
  <c r="AA54" i="32"/>
  <c r="AC54" i="32" s="1"/>
  <c r="AP54" i="32" s="1"/>
  <c r="Z126" i="32"/>
  <c r="AB126" i="32" s="1"/>
  <c r="AO126" i="32" s="1"/>
  <c r="AA126" i="32"/>
  <c r="AC126" i="32" s="1"/>
  <c r="AP126" i="32" s="1"/>
  <c r="Z158" i="32"/>
  <c r="AB158" i="32" s="1"/>
  <c r="AO158" i="32" s="1"/>
  <c r="AA158" i="32"/>
  <c r="AC158" i="32" s="1"/>
  <c r="AP158" i="32" s="1"/>
  <c r="AA35" i="32"/>
  <c r="AC35" i="32" s="1"/>
  <c r="AP35" i="32" s="1"/>
  <c r="Z35" i="32"/>
  <c r="AB35" i="32" s="1"/>
  <c r="AO35" i="32" s="1"/>
  <c r="AA31" i="32"/>
  <c r="AC31" i="32" s="1"/>
  <c r="AP31" i="32" s="1"/>
  <c r="Z31" i="32"/>
  <c r="AB31" i="32" s="1"/>
  <c r="AO31" i="32" s="1"/>
  <c r="AA63" i="32"/>
  <c r="AC63" i="32" s="1"/>
  <c r="AP63" i="32" s="1"/>
  <c r="Z63" i="32"/>
  <c r="AB63" i="32" s="1"/>
  <c r="AO63" i="32" s="1"/>
  <c r="AA83" i="32"/>
  <c r="AC83" i="32" s="1"/>
  <c r="AP83" i="32" s="1"/>
  <c r="Z83" i="32"/>
  <c r="AB83" i="32" s="1"/>
  <c r="AO83" i="32" s="1"/>
  <c r="AA115" i="32"/>
  <c r="AC115" i="32" s="1"/>
  <c r="AP115" i="32" s="1"/>
  <c r="Z115" i="32"/>
  <c r="AB115" i="32" s="1"/>
  <c r="AO115" i="32" s="1"/>
  <c r="AA147" i="32"/>
  <c r="AC147" i="32" s="1"/>
  <c r="AP147" i="32" s="1"/>
  <c r="Z147" i="32"/>
  <c r="AB147" i="32" s="1"/>
  <c r="AO147" i="32" s="1"/>
  <c r="AA9" i="32"/>
  <c r="AC9" i="32" s="1"/>
  <c r="Z9" i="32"/>
  <c r="AB9" i="32" s="1"/>
  <c r="AO9" i="32" s="1"/>
  <c r="AA29" i="32"/>
  <c r="AC29" i="32" s="1"/>
  <c r="AP29" i="32" s="1"/>
  <c r="Z29" i="32"/>
  <c r="AB29" i="32" s="1"/>
  <c r="AO29" i="32" s="1"/>
  <c r="AA55" i="32"/>
  <c r="AC55" i="32" s="1"/>
  <c r="AP55" i="32" s="1"/>
  <c r="Z55" i="32"/>
  <c r="AB55" i="32" s="1"/>
  <c r="AO55" i="32" s="1"/>
  <c r="Z74" i="32"/>
  <c r="AB74" i="32" s="1"/>
  <c r="AO74" i="32" s="1"/>
  <c r="AA74" i="32"/>
  <c r="AC74" i="32" s="1"/>
  <c r="AP74" i="32" s="1"/>
  <c r="Z106" i="32"/>
  <c r="AB106" i="32" s="1"/>
  <c r="AO106" i="32" s="1"/>
  <c r="AA106" i="32"/>
  <c r="AC106" i="32" s="1"/>
  <c r="AP106" i="32" s="1"/>
  <c r="Z138" i="32"/>
  <c r="AB138" i="32" s="1"/>
  <c r="AO138" i="32" s="1"/>
  <c r="AA138" i="32"/>
  <c r="AC138" i="32" s="1"/>
  <c r="AP138" i="32" s="1"/>
  <c r="Z170" i="32"/>
  <c r="AB170" i="32" s="1"/>
  <c r="AO170" i="32" s="1"/>
  <c r="AA170" i="32"/>
  <c r="AC170" i="32" s="1"/>
  <c r="AP170" i="32" s="1"/>
  <c r="AA14" i="32"/>
  <c r="AC14" i="32" s="1"/>
  <c r="AP14" i="32" s="1"/>
  <c r="Z14" i="32"/>
  <c r="AB14" i="32" s="1"/>
  <c r="AO14" i="32" s="1"/>
  <c r="AA33" i="32"/>
  <c r="AC33" i="32" s="1"/>
  <c r="AP33" i="32" s="1"/>
  <c r="Z33" i="32"/>
  <c r="AB33" i="32" s="1"/>
  <c r="AO33" i="32" s="1"/>
  <c r="AA59" i="32"/>
  <c r="AC59" i="32" s="1"/>
  <c r="AP59" i="32" s="1"/>
  <c r="Z59" i="32"/>
  <c r="AB59" i="32" s="1"/>
  <c r="AO59" i="32" s="1"/>
  <c r="AA87" i="32"/>
  <c r="AC87" i="32" s="1"/>
  <c r="AP87" i="32" s="1"/>
  <c r="Z87" i="32"/>
  <c r="AB87" i="32" s="1"/>
  <c r="AO87" i="32" s="1"/>
  <c r="AA119" i="32"/>
  <c r="AC119" i="32" s="1"/>
  <c r="AP119" i="32" s="1"/>
  <c r="Z119" i="32"/>
  <c r="AB119" i="32" s="1"/>
  <c r="AO119" i="32" s="1"/>
  <c r="AA151" i="32"/>
  <c r="AC151" i="32" s="1"/>
  <c r="AP151" i="32" s="1"/>
  <c r="Z151" i="32"/>
  <c r="AB151" i="32" s="1"/>
  <c r="AO151" i="32" s="1"/>
  <c r="Z81" i="32"/>
  <c r="AB81" i="32" s="1"/>
  <c r="AO81" i="32" s="1"/>
  <c r="AA81" i="32"/>
  <c r="AC81" i="32" s="1"/>
  <c r="AP81" i="32" s="1"/>
  <c r="Z97" i="32"/>
  <c r="AB97" i="32" s="1"/>
  <c r="AO97" i="32" s="1"/>
  <c r="AA97" i="32"/>
  <c r="AC97" i="32" s="1"/>
  <c r="AP97" i="32" s="1"/>
  <c r="Z113" i="32"/>
  <c r="AB113" i="32" s="1"/>
  <c r="AO113" i="32" s="1"/>
  <c r="AA113" i="32"/>
  <c r="AC113" i="32" s="1"/>
  <c r="AP113" i="32" s="1"/>
  <c r="Z129" i="32"/>
  <c r="AB129" i="32" s="1"/>
  <c r="AO129" i="32" s="1"/>
  <c r="AA129" i="32"/>
  <c r="AC129" i="32" s="1"/>
  <c r="AP129" i="32" s="1"/>
  <c r="Z145" i="32"/>
  <c r="AB145" i="32" s="1"/>
  <c r="AO145" i="32" s="1"/>
  <c r="AA145" i="32"/>
  <c r="AC145" i="32" s="1"/>
  <c r="AP145" i="32" s="1"/>
  <c r="Z161" i="32"/>
  <c r="AB161" i="32" s="1"/>
  <c r="AO161" i="32" s="1"/>
  <c r="AA161" i="32"/>
  <c r="AC161" i="32" s="1"/>
  <c r="AP161" i="32" s="1"/>
  <c r="AA8" i="32"/>
  <c r="AC8" i="32" s="1"/>
  <c r="AP8" i="32" s="1"/>
  <c r="Z8" i="32"/>
  <c r="AB8" i="32" s="1"/>
  <c r="AO8" i="32" s="1"/>
  <c r="AA24" i="32"/>
  <c r="AC24" i="32" s="1"/>
  <c r="AP24" i="32" s="1"/>
  <c r="Z24" i="32"/>
  <c r="AB24" i="32" s="1"/>
  <c r="AO24" i="32" s="1"/>
  <c r="AA40" i="32"/>
  <c r="AC40" i="32" s="1"/>
  <c r="AP40" i="32" s="1"/>
  <c r="Z40" i="32"/>
  <c r="AB40" i="32" s="1"/>
  <c r="AO40" i="32" s="1"/>
  <c r="AA56" i="32"/>
  <c r="AC56" i="32" s="1"/>
  <c r="AP56" i="32" s="1"/>
  <c r="Z56" i="32"/>
  <c r="AB56" i="32" s="1"/>
  <c r="AO56" i="32" s="1"/>
  <c r="AA72" i="32"/>
  <c r="AC72" i="32" s="1"/>
  <c r="AP72" i="32" s="1"/>
  <c r="Z72" i="32"/>
  <c r="AB72" i="32" s="1"/>
  <c r="AO72" i="32" s="1"/>
  <c r="AA88" i="32"/>
  <c r="AC88" i="32" s="1"/>
  <c r="AP88" i="32" s="1"/>
  <c r="Z88" i="32"/>
  <c r="AB88" i="32" s="1"/>
  <c r="AO88" i="32" s="1"/>
  <c r="AA104" i="32"/>
  <c r="AC104" i="32" s="1"/>
  <c r="AP104" i="32" s="1"/>
  <c r="Z104" i="32"/>
  <c r="AB104" i="32" s="1"/>
  <c r="AO104" i="32" s="1"/>
  <c r="AA120" i="32"/>
  <c r="AC120" i="32" s="1"/>
  <c r="AP120" i="32" s="1"/>
  <c r="Z120" i="32"/>
  <c r="AB120" i="32" s="1"/>
  <c r="AO120" i="32" s="1"/>
  <c r="AA136" i="32"/>
  <c r="AC136" i="32" s="1"/>
  <c r="AP136" i="32" s="1"/>
  <c r="Z136" i="32"/>
  <c r="AB136" i="32" s="1"/>
  <c r="AO136" i="32" s="1"/>
  <c r="AA152" i="32"/>
  <c r="AC152" i="32" s="1"/>
  <c r="AP152" i="32" s="1"/>
  <c r="Z152" i="32"/>
  <c r="AB152" i="32" s="1"/>
  <c r="AO152" i="32" s="1"/>
  <c r="AA168" i="32"/>
  <c r="AC168" i="32" s="1"/>
  <c r="AP168" i="32" s="1"/>
  <c r="Z168" i="32"/>
  <c r="AB168" i="32" s="1"/>
  <c r="AO168" i="32" s="1"/>
  <c r="Z19" i="39"/>
  <c r="AB19" i="39" s="1"/>
  <c r="AO19" i="39" s="1"/>
  <c r="AA19" i="39"/>
  <c r="AC19" i="39" s="1"/>
  <c r="AP19" i="39" s="1"/>
  <c r="N22" i="67"/>
  <c r="N23" i="67" s="1"/>
  <c r="Q8" i="67"/>
  <c r="L9" i="2"/>
  <c r="AA8" i="39"/>
  <c r="AC8" i="39" s="1"/>
  <c r="AP8" i="39" s="1"/>
  <c r="Z8" i="39"/>
  <c r="AB8" i="39" s="1"/>
  <c r="AO8" i="39" s="1"/>
  <c r="Z7" i="39"/>
  <c r="AB7" i="39" s="1"/>
  <c r="AO7" i="39" s="1"/>
  <c r="AA7" i="39"/>
  <c r="AC7" i="39" s="1"/>
  <c r="AP7" i="39" s="1"/>
  <c r="Z50" i="39"/>
  <c r="AB50" i="39" s="1"/>
  <c r="AO50" i="39" s="1"/>
  <c r="AA50" i="39"/>
  <c r="AC50" i="39" s="1"/>
  <c r="AP50" i="39" s="1"/>
  <c r="AA21" i="39"/>
  <c r="AC21" i="39" s="1"/>
  <c r="AP21" i="39" s="1"/>
  <c r="Z21" i="39"/>
  <c r="AB21" i="39" s="1"/>
  <c r="AO21" i="39" s="1"/>
  <c r="AA47" i="39"/>
  <c r="AC47" i="39" s="1"/>
  <c r="AP47" i="39" s="1"/>
  <c r="Z47" i="39"/>
  <c r="AB47" i="39" s="1"/>
  <c r="AO47" i="39" s="1"/>
  <c r="AA18" i="39"/>
  <c r="AC18" i="39" s="1"/>
  <c r="AP18" i="39" s="1"/>
  <c r="Z18" i="39"/>
  <c r="AB18" i="39" s="1"/>
  <c r="AO18" i="39" s="1"/>
  <c r="AA37" i="39"/>
  <c r="AC37" i="39" s="1"/>
  <c r="AP37" i="39" s="1"/>
  <c r="Z37" i="39"/>
  <c r="AB37" i="39" s="1"/>
  <c r="AO37" i="39" s="1"/>
  <c r="AA6" i="39"/>
  <c r="AC6" i="39" s="1"/>
  <c r="AP6" i="39" s="1"/>
  <c r="Z6" i="39"/>
  <c r="AB6" i="39" s="1"/>
  <c r="AO6" i="39" s="1"/>
  <c r="AA24" i="39"/>
  <c r="AC24" i="39" s="1"/>
  <c r="AP24" i="39" s="1"/>
  <c r="Z24" i="39"/>
  <c r="AB24" i="39" s="1"/>
  <c r="AO24" i="39" s="1"/>
  <c r="AA40" i="39"/>
  <c r="AC40" i="39" s="1"/>
  <c r="AP40" i="39" s="1"/>
  <c r="Z40" i="39"/>
  <c r="AB40" i="39" s="1"/>
  <c r="AO40" i="39" s="1"/>
  <c r="AA7" i="34"/>
  <c r="AC7" i="34" s="1"/>
  <c r="AP7" i="34" s="1"/>
  <c r="Z7" i="34"/>
  <c r="AB7" i="34" s="1"/>
  <c r="AO7" i="34" s="1"/>
  <c r="AA17" i="34"/>
  <c r="AC17" i="34" s="1"/>
  <c r="AP17" i="34" s="1"/>
  <c r="Z17" i="34"/>
  <c r="AB17" i="34" s="1"/>
  <c r="AO17" i="34" s="1"/>
  <c r="Z15" i="3"/>
  <c r="AB15" i="3" s="1"/>
  <c r="AO15" i="3" s="1"/>
  <c r="AA15" i="3"/>
  <c r="AC15" i="3" s="1"/>
  <c r="AP15" i="3" s="1"/>
  <c r="AA5" i="3"/>
  <c r="AC5" i="3" s="1"/>
  <c r="Z5" i="3"/>
  <c r="AB5" i="3" s="1"/>
  <c r="R8" i="68"/>
  <c r="AA7" i="3"/>
  <c r="AC7" i="3" s="1"/>
  <c r="Z7" i="3"/>
  <c r="AB7" i="3" s="1"/>
  <c r="AO7" i="3" s="1"/>
  <c r="Z20" i="3"/>
  <c r="AB20" i="3" s="1"/>
  <c r="AO20" i="3" s="1"/>
  <c r="AA20" i="3"/>
  <c r="AC20" i="3" s="1"/>
  <c r="AP20" i="3" s="1"/>
  <c r="Z19" i="37"/>
  <c r="AB19" i="37" s="1"/>
  <c r="AO19" i="37" s="1"/>
  <c r="AA19" i="37"/>
  <c r="AC19" i="37" s="1"/>
  <c r="AP19" i="37" s="1"/>
  <c r="D42" i="2"/>
  <c r="Q46" i="68"/>
  <c r="N49" i="68"/>
  <c r="AA10" i="37"/>
  <c r="AC10" i="37" s="1"/>
  <c r="AP10" i="37" s="1"/>
  <c r="Z10" i="37"/>
  <c r="AB10" i="37" s="1"/>
  <c r="AO10" i="37" s="1"/>
  <c r="AA15" i="37"/>
  <c r="AC15" i="37" s="1"/>
  <c r="AP15" i="37" s="1"/>
  <c r="Z15" i="37"/>
  <c r="AB15" i="37" s="1"/>
  <c r="AO15" i="37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Z5" i="74"/>
  <c r="AB5" i="74" s="1"/>
  <c r="AA5" i="74"/>
  <c r="AC5" i="74" s="1"/>
  <c r="Z21" i="74"/>
  <c r="AB21" i="74" s="1"/>
  <c r="AO21" i="74" s="1"/>
  <c r="AA21" i="74"/>
  <c r="AC21" i="74" s="1"/>
  <c r="AP21" i="74" s="1"/>
  <c r="AA16" i="74"/>
  <c r="AC16" i="74" s="1"/>
  <c r="AP16" i="74" s="1"/>
  <c r="Z16" i="74"/>
  <c r="AB16" i="74" s="1"/>
  <c r="AO16" i="74" s="1"/>
  <c r="AA19" i="74"/>
  <c r="AC19" i="74" s="1"/>
  <c r="AP19" i="74" s="1"/>
  <c r="Z19" i="74"/>
  <c r="AB19" i="74" s="1"/>
  <c r="AO19" i="74" s="1"/>
  <c r="AA17" i="74"/>
  <c r="AC17" i="74" s="1"/>
  <c r="AP17" i="74" s="1"/>
  <c r="Z17" i="74"/>
  <c r="AB17" i="74" s="1"/>
  <c r="AO17" i="74" s="1"/>
  <c r="AA8" i="19"/>
  <c r="AC8" i="19" s="1"/>
  <c r="AP8" i="19" s="1"/>
  <c r="Z8" i="19"/>
  <c r="AB8" i="19" s="1"/>
  <c r="AO8" i="19" s="1"/>
  <c r="AA22" i="19"/>
  <c r="AC22" i="19" s="1"/>
  <c r="AP22" i="19" s="1"/>
  <c r="Z22" i="19"/>
  <c r="AB22" i="19" s="1"/>
  <c r="AO22" i="19" s="1"/>
  <c r="Q19" i="68"/>
  <c r="U19" i="68" s="1"/>
  <c r="F20" i="2" s="1"/>
  <c r="D20" i="2"/>
  <c r="AA10" i="19"/>
  <c r="AC10" i="19" s="1"/>
  <c r="AP10" i="19" s="1"/>
  <c r="Z10" i="19"/>
  <c r="AB10" i="19" s="1"/>
  <c r="AO10" i="19" s="1"/>
  <c r="AA15" i="19"/>
  <c r="AC15" i="19" s="1"/>
  <c r="AP15" i="19" s="1"/>
  <c r="Z15" i="19"/>
  <c r="AB15" i="19" s="1"/>
  <c r="AO15" i="19" s="1"/>
  <c r="Z7" i="65"/>
  <c r="AB7" i="65" s="1"/>
  <c r="AO7" i="65" s="1"/>
  <c r="AA7" i="65"/>
  <c r="AC7" i="65" s="1"/>
  <c r="AP7" i="65" s="1"/>
  <c r="Z30" i="65"/>
  <c r="AB30" i="65" s="1"/>
  <c r="AO30" i="65" s="1"/>
  <c r="AA30" i="65"/>
  <c r="AC30" i="65" s="1"/>
  <c r="Z70" i="65"/>
  <c r="AB70" i="65" s="1"/>
  <c r="AO70" i="65" s="1"/>
  <c r="AA70" i="65"/>
  <c r="AC70" i="65" s="1"/>
  <c r="AP70" i="65" s="1"/>
  <c r="Z94" i="65"/>
  <c r="AB94" i="65" s="1"/>
  <c r="AO94" i="65" s="1"/>
  <c r="AA94" i="65"/>
  <c r="AC94" i="65" s="1"/>
  <c r="AP94" i="65" s="1"/>
  <c r="Z122" i="65"/>
  <c r="AB122" i="65" s="1"/>
  <c r="AO122" i="65" s="1"/>
  <c r="AA122" i="65"/>
  <c r="AC122" i="65" s="1"/>
  <c r="AP122" i="65" s="1"/>
  <c r="Z162" i="65"/>
  <c r="AB162" i="65" s="1"/>
  <c r="AO162" i="65" s="1"/>
  <c r="AA162" i="65"/>
  <c r="AC162" i="65" s="1"/>
  <c r="AP162" i="65" s="1"/>
  <c r="Z210" i="65"/>
  <c r="AB210" i="65" s="1"/>
  <c r="AO210" i="65" s="1"/>
  <c r="AA210" i="65"/>
  <c r="AC210" i="65" s="1"/>
  <c r="AP210" i="65" s="1"/>
  <c r="Z230" i="65"/>
  <c r="AB230" i="65" s="1"/>
  <c r="AO230" i="65" s="1"/>
  <c r="AA230" i="65"/>
  <c r="AC230" i="65" s="1"/>
  <c r="AP230" i="65" s="1"/>
  <c r="AA18" i="65"/>
  <c r="AC18" i="65" s="1"/>
  <c r="AP18" i="65" s="1"/>
  <c r="Z18" i="65"/>
  <c r="AB18" i="65" s="1"/>
  <c r="AO18" i="65" s="1"/>
  <c r="AA37" i="65"/>
  <c r="AC37" i="65" s="1"/>
  <c r="AP37" i="65" s="1"/>
  <c r="Z37" i="65"/>
  <c r="AB37" i="65" s="1"/>
  <c r="AO37" i="65" s="1"/>
  <c r="AA53" i="65"/>
  <c r="AC53" i="65" s="1"/>
  <c r="AP53" i="65" s="1"/>
  <c r="Z53" i="65"/>
  <c r="AB53" i="65" s="1"/>
  <c r="AO53" i="65" s="1"/>
  <c r="AA69" i="65"/>
  <c r="AC69" i="65" s="1"/>
  <c r="AP69" i="65" s="1"/>
  <c r="Z69" i="65"/>
  <c r="AB69" i="65" s="1"/>
  <c r="AO69" i="65" s="1"/>
  <c r="AA85" i="65"/>
  <c r="AC85" i="65" s="1"/>
  <c r="Z85" i="65"/>
  <c r="AB85" i="65" s="1"/>
  <c r="AO85" i="65" s="1"/>
  <c r="AA101" i="65"/>
  <c r="AC101" i="65" s="1"/>
  <c r="AP101" i="65" s="1"/>
  <c r="Z101" i="65"/>
  <c r="AB101" i="65" s="1"/>
  <c r="AO101" i="65" s="1"/>
  <c r="AA117" i="65"/>
  <c r="AC117" i="65" s="1"/>
  <c r="AP117" i="65" s="1"/>
  <c r="Z117" i="65"/>
  <c r="AB117" i="65" s="1"/>
  <c r="AO117" i="65" s="1"/>
  <c r="AA133" i="65"/>
  <c r="AC133" i="65" s="1"/>
  <c r="AP133" i="65" s="1"/>
  <c r="Z133" i="65"/>
  <c r="AB133" i="65" s="1"/>
  <c r="AO133" i="65" s="1"/>
  <c r="AA149" i="65"/>
  <c r="AC149" i="65" s="1"/>
  <c r="AP149" i="65" s="1"/>
  <c r="Z149" i="65"/>
  <c r="AB149" i="65" s="1"/>
  <c r="AO149" i="65" s="1"/>
  <c r="AA165" i="65"/>
  <c r="AC165" i="65" s="1"/>
  <c r="AP165" i="65" s="1"/>
  <c r="Z165" i="65"/>
  <c r="AB165" i="65" s="1"/>
  <c r="AO165" i="65" s="1"/>
  <c r="AA181" i="65"/>
  <c r="AC181" i="65" s="1"/>
  <c r="AP181" i="65" s="1"/>
  <c r="Z181" i="65"/>
  <c r="AB181" i="65" s="1"/>
  <c r="AO181" i="65" s="1"/>
  <c r="AA197" i="65"/>
  <c r="AC197" i="65" s="1"/>
  <c r="AP197" i="65" s="1"/>
  <c r="Z197" i="65"/>
  <c r="AB197" i="65" s="1"/>
  <c r="AO197" i="65" s="1"/>
  <c r="AA213" i="65"/>
  <c r="AC213" i="65" s="1"/>
  <c r="AP213" i="65" s="1"/>
  <c r="Z213" i="65"/>
  <c r="AB213" i="65" s="1"/>
  <c r="AO213" i="65" s="1"/>
  <c r="AA229" i="65"/>
  <c r="AC229" i="65" s="1"/>
  <c r="AP229" i="65" s="1"/>
  <c r="Z229" i="65"/>
  <c r="AB229" i="65" s="1"/>
  <c r="AO229" i="65" s="1"/>
  <c r="Z26" i="65"/>
  <c r="AB26" i="65" s="1"/>
  <c r="AO26" i="65" s="1"/>
  <c r="AA26" i="65"/>
  <c r="AC26" i="65" s="1"/>
  <c r="AP26" i="65" s="1"/>
  <c r="Z58" i="65"/>
  <c r="AB58" i="65" s="1"/>
  <c r="AO58" i="65" s="1"/>
  <c r="AA58" i="65"/>
  <c r="AC58" i="65" s="1"/>
  <c r="AP58" i="65" s="1"/>
  <c r="Z82" i="65"/>
  <c r="AB82" i="65" s="1"/>
  <c r="AO82" i="65" s="1"/>
  <c r="AA82" i="65"/>
  <c r="AC82" i="65" s="1"/>
  <c r="AP82" i="65" s="1"/>
  <c r="Z126" i="65"/>
  <c r="AB126" i="65" s="1"/>
  <c r="AO126" i="65" s="1"/>
  <c r="AA126" i="65"/>
  <c r="AC126" i="65" s="1"/>
  <c r="AP126" i="65" s="1"/>
  <c r="Z146" i="65"/>
  <c r="AB146" i="65" s="1"/>
  <c r="AO146" i="65" s="1"/>
  <c r="AA146" i="65"/>
  <c r="AC146" i="65" s="1"/>
  <c r="AP146" i="65" s="1"/>
  <c r="Z178" i="65"/>
  <c r="AB178" i="65" s="1"/>
  <c r="AO178" i="65" s="1"/>
  <c r="AA178" i="65"/>
  <c r="AC178" i="65" s="1"/>
  <c r="AP178" i="65" s="1"/>
  <c r="Z198" i="65"/>
  <c r="AB198" i="65" s="1"/>
  <c r="AO198" i="65" s="1"/>
  <c r="AA198" i="65"/>
  <c r="AC198" i="65" s="1"/>
  <c r="AP198" i="65" s="1"/>
  <c r="AA15" i="65"/>
  <c r="AC15" i="65" s="1"/>
  <c r="AP15" i="65" s="1"/>
  <c r="Z15" i="65"/>
  <c r="AB15" i="65" s="1"/>
  <c r="AO15" i="65" s="1"/>
  <c r="AA28" i="65"/>
  <c r="AC28" i="65" s="1"/>
  <c r="AP28" i="65" s="1"/>
  <c r="Z28" i="65"/>
  <c r="AB28" i="65" s="1"/>
  <c r="AO28" i="65" s="1"/>
  <c r="Z44" i="65"/>
  <c r="AB44" i="65" s="1"/>
  <c r="AO44" i="65" s="1"/>
  <c r="AA44" i="65"/>
  <c r="AC44" i="65" s="1"/>
  <c r="Z60" i="65"/>
  <c r="AB60" i="65" s="1"/>
  <c r="AO60" i="65" s="1"/>
  <c r="AA60" i="65"/>
  <c r="AC60" i="65" s="1"/>
  <c r="AP60" i="65" s="1"/>
  <c r="Z76" i="65"/>
  <c r="AB76" i="65" s="1"/>
  <c r="AO76" i="65" s="1"/>
  <c r="AA76" i="65"/>
  <c r="AC76" i="65" s="1"/>
  <c r="AP76" i="65" s="1"/>
  <c r="AA92" i="65"/>
  <c r="AC92" i="65" s="1"/>
  <c r="AP92" i="65" s="1"/>
  <c r="Z92" i="65"/>
  <c r="AB92" i="65" s="1"/>
  <c r="AO92" i="65" s="1"/>
  <c r="Z108" i="65"/>
  <c r="AB108" i="65" s="1"/>
  <c r="AO108" i="65" s="1"/>
  <c r="AA108" i="65"/>
  <c r="AC108" i="65" s="1"/>
  <c r="AP108" i="65" s="1"/>
  <c r="AA124" i="65"/>
  <c r="AC124" i="65" s="1"/>
  <c r="AP124" i="65" s="1"/>
  <c r="Z124" i="65"/>
  <c r="AB124" i="65" s="1"/>
  <c r="AO124" i="65" s="1"/>
  <c r="AA140" i="65"/>
  <c r="AC140" i="65" s="1"/>
  <c r="AP140" i="65" s="1"/>
  <c r="Z140" i="65"/>
  <c r="AB140" i="65" s="1"/>
  <c r="AO140" i="65" s="1"/>
  <c r="AA156" i="65"/>
  <c r="AC156" i="65" s="1"/>
  <c r="AP156" i="65" s="1"/>
  <c r="Z156" i="65"/>
  <c r="AB156" i="65" s="1"/>
  <c r="AO156" i="65" s="1"/>
  <c r="AA172" i="65"/>
  <c r="AC172" i="65" s="1"/>
  <c r="AP172" i="65" s="1"/>
  <c r="Z172" i="65"/>
  <c r="AB172" i="65" s="1"/>
  <c r="AO172" i="65" s="1"/>
  <c r="Z188" i="65"/>
  <c r="AB188" i="65" s="1"/>
  <c r="AO188" i="65" s="1"/>
  <c r="AA188" i="65"/>
  <c r="AC188" i="65" s="1"/>
  <c r="AP188" i="65" s="1"/>
  <c r="Z204" i="65"/>
  <c r="AB204" i="65" s="1"/>
  <c r="AO204" i="65" s="1"/>
  <c r="AA204" i="65"/>
  <c r="AC204" i="65" s="1"/>
  <c r="AP204" i="65" s="1"/>
  <c r="AA220" i="65"/>
  <c r="AC220" i="65" s="1"/>
  <c r="Z220" i="65"/>
  <c r="AB220" i="65" s="1"/>
  <c r="AO220" i="65" s="1"/>
  <c r="AA20" i="28"/>
  <c r="AC20" i="28" s="1"/>
  <c r="AP20" i="28" s="1"/>
  <c r="Z20" i="28"/>
  <c r="AB20" i="28" s="1"/>
  <c r="AO20" i="28" s="1"/>
  <c r="AA11" i="28"/>
  <c r="AC11" i="28" s="1"/>
  <c r="AP11" i="28" s="1"/>
  <c r="Z11" i="28"/>
  <c r="AB11" i="28" s="1"/>
  <c r="AO11" i="28" s="1"/>
  <c r="Z18" i="28"/>
  <c r="AB18" i="28" s="1"/>
  <c r="AO18" i="28" s="1"/>
  <c r="AA18" i="28"/>
  <c r="AC18" i="28" s="1"/>
  <c r="AP18" i="28" s="1"/>
  <c r="AA7" i="28"/>
  <c r="AC7" i="28" s="1"/>
  <c r="AP7" i="28" s="1"/>
  <c r="Z7" i="28"/>
  <c r="AB7" i="28" s="1"/>
  <c r="AO7" i="28" s="1"/>
  <c r="Z6" i="28"/>
  <c r="AB6" i="28" s="1"/>
  <c r="AO6" i="28" s="1"/>
  <c r="AA6" i="28"/>
  <c r="AC6" i="28" s="1"/>
  <c r="AP6" i="28" s="1"/>
  <c r="AA24" i="28"/>
  <c r="AC24" i="28" s="1"/>
  <c r="Z24" i="28"/>
  <c r="AB24" i="28" s="1"/>
  <c r="AO24" i="28" s="1"/>
  <c r="AA40" i="28"/>
  <c r="AC40" i="28" s="1"/>
  <c r="AP40" i="28" s="1"/>
  <c r="Z40" i="28"/>
  <c r="AB40" i="28" s="1"/>
  <c r="AO40" i="28" s="1"/>
  <c r="AA8" i="28"/>
  <c r="AC8" i="28" s="1"/>
  <c r="AP8" i="28" s="1"/>
  <c r="Z8" i="28"/>
  <c r="AB8" i="28" s="1"/>
  <c r="AO8" i="28" s="1"/>
  <c r="AA21" i="28"/>
  <c r="AC21" i="28" s="1"/>
  <c r="AP21" i="28" s="1"/>
  <c r="Z21" i="28"/>
  <c r="AB21" i="28" s="1"/>
  <c r="AO21" i="28" s="1"/>
  <c r="AA35" i="28"/>
  <c r="AC35" i="28" s="1"/>
  <c r="AP35" i="28" s="1"/>
  <c r="Z35" i="28"/>
  <c r="AB35" i="28" s="1"/>
  <c r="AO35" i="28" s="1"/>
  <c r="Z5" i="70"/>
  <c r="AB5" i="70" s="1"/>
  <c r="AA5" i="70"/>
  <c r="AC5" i="70" s="1"/>
  <c r="Z8" i="70"/>
  <c r="AB8" i="70" s="1"/>
  <c r="AO8" i="70" s="1"/>
  <c r="AA8" i="70"/>
  <c r="AC8" i="70" s="1"/>
  <c r="AP8" i="70" s="1"/>
  <c r="Z11" i="70"/>
  <c r="AB11" i="70" s="1"/>
  <c r="AO11" i="70" s="1"/>
  <c r="AA11" i="70"/>
  <c r="AC11" i="70" s="1"/>
  <c r="AP11" i="70" s="1"/>
  <c r="AA9" i="70"/>
  <c r="AC9" i="70" s="1"/>
  <c r="AP9" i="70" s="1"/>
  <c r="Z9" i="70"/>
  <c r="AB9" i="70" s="1"/>
  <c r="AO9" i="70" s="1"/>
  <c r="AA19" i="38"/>
  <c r="AC19" i="38" s="1"/>
  <c r="AP19" i="38" s="1"/>
  <c r="Z19" i="38"/>
  <c r="AB19" i="38" s="1"/>
  <c r="AO19" i="38" s="1"/>
  <c r="AA12" i="38"/>
  <c r="AC12" i="38" s="1"/>
  <c r="AP12" i="38" s="1"/>
  <c r="Z12" i="38"/>
  <c r="AB12" i="38" s="1"/>
  <c r="AO12" i="38" s="1"/>
  <c r="Z15" i="38"/>
  <c r="AB15" i="38" s="1"/>
  <c r="AO15" i="38" s="1"/>
  <c r="AA15" i="38"/>
  <c r="AC15" i="38" s="1"/>
  <c r="AP15" i="38" s="1"/>
  <c r="AA5" i="38"/>
  <c r="AC5" i="38" s="1"/>
  <c r="Z5" i="38"/>
  <c r="AB5" i="38" s="1"/>
  <c r="AA7" i="24"/>
  <c r="AC7" i="24" s="1"/>
  <c r="AP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P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46" i="69"/>
  <c r="AB46" i="69" s="1"/>
  <c r="AO46" i="69" s="1"/>
  <c r="AA46" i="69"/>
  <c r="AC46" i="69" s="1"/>
  <c r="AP46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49" i="69"/>
  <c r="AC49" i="69" s="1"/>
  <c r="AP49" i="69" s="1"/>
  <c r="Z49" i="69"/>
  <c r="AB49" i="69" s="1"/>
  <c r="AO49" i="69" s="1"/>
  <c r="AA65" i="69"/>
  <c r="AC65" i="69" s="1"/>
  <c r="AP65" i="69" s="1"/>
  <c r="Z65" i="69"/>
  <c r="AB65" i="69" s="1"/>
  <c r="AO65" i="69" s="1"/>
  <c r="AA172" i="15"/>
  <c r="AC172" i="15" s="1"/>
  <c r="AP172" i="15" s="1"/>
  <c r="Z172" i="15"/>
  <c r="AB172" i="15" s="1"/>
  <c r="AO172" i="15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Q31" i="67"/>
  <c r="U31" i="67" s="1"/>
  <c r="N26" i="2" s="1"/>
  <c r="L26" i="2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AA23" i="26"/>
  <c r="AC23" i="26" s="1"/>
  <c r="AP23" i="26" s="1"/>
  <c r="Z23" i="26"/>
  <c r="AB23" i="26" s="1"/>
  <c r="AO23" i="26" s="1"/>
  <c r="Z12" i="26"/>
  <c r="AB12" i="26" s="1"/>
  <c r="AO12" i="26" s="1"/>
  <c r="AA12" i="26"/>
  <c r="AC12" i="26" s="1"/>
  <c r="AP12" i="26" s="1"/>
  <c r="AA10" i="26"/>
  <c r="AC10" i="26" s="1"/>
  <c r="AP10" i="26" s="1"/>
  <c r="Z10" i="26"/>
  <c r="AB10" i="26" s="1"/>
  <c r="AO10" i="26" s="1"/>
  <c r="AA52" i="22"/>
  <c r="AC52" i="22" s="1"/>
  <c r="Z52" i="22"/>
  <c r="AB52" i="22" s="1"/>
  <c r="AO52" i="22" s="1"/>
  <c r="AA108" i="15"/>
  <c r="AC108" i="15" s="1"/>
  <c r="AP108" i="15" s="1"/>
  <c r="Z108" i="15"/>
  <c r="AB108" i="15" s="1"/>
  <c r="AO108" i="15" s="1"/>
  <c r="Q18" i="67"/>
  <c r="U18" i="67" s="1"/>
  <c r="N17" i="2" s="1"/>
  <c r="L17" i="2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9" i="45"/>
  <c r="AC9" i="45" s="1"/>
  <c r="AP9" i="45" s="1"/>
  <c r="Z9" i="45"/>
  <c r="AB9" i="45" s="1"/>
  <c r="AO9" i="45" s="1"/>
  <c r="AA10" i="45"/>
  <c r="AC10" i="45" s="1"/>
  <c r="AP10" i="45" s="1"/>
  <c r="Z10" i="45"/>
  <c r="AB10" i="45" s="1"/>
  <c r="AO10" i="45" s="1"/>
  <c r="AA8" i="45"/>
  <c r="AC8" i="45" s="1"/>
  <c r="AP8" i="45" s="1"/>
  <c r="Z8" i="45"/>
  <c r="AB8" i="45" s="1"/>
  <c r="AO8" i="45" s="1"/>
  <c r="Z21" i="45"/>
  <c r="AB21" i="45" s="1"/>
  <c r="AO21" i="45" s="1"/>
  <c r="AA21" i="45"/>
  <c r="AC21" i="45" s="1"/>
  <c r="AP21" i="45" s="1"/>
  <c r="AA12" i="45"/>
  <c r="AC12" i="45" s="1"/>
  <c r="AP12" i="45" s="1"/>
  <c r="Z12" i="45"/>
  <c r="AB12" i="45" s="1"/>
  <c r="AO12" i="45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AP11" i="21" s="1"/>
  <c r="Z11" i="21"/>
  <c r="AB11" i="21" s="1"/>
  <c r="AO11" i="21" s="1"/>
  <c r="Z21" i="54"/>
  <c r="AB21" i="54" s="1"/>
  <c r="AO21" i="54" s="1"/>
  <c r="AA21" i="54"/>
  <c r="AC21" i="54" s="1"/>
  <c r="AP21" i="54" s="1"/>
  <c r="AA6" i="54"/>
  <c r="AC6" i="54" s="1"/>
  <c r="AP6" i="54" s="1"/>
  <c r="Z6" i="54"/>
  <c r="AB6" i="54" s="1"/>
  <c r="AO6" i="54" s="1"/>
  <c r="Z7" i="54"/>
  <c r="AB7" i="54" s="1"/>
  <c r="AO7" i="54" s="1"/>
  <c r="AA7" i="54"/>
  <c r="AC7" i="54" s="1"/>
  <c r="AP7" i="54" s="1"/>
  <c r="Z5" i="54"/>
  <c r="AB5" i="54" s="1"/>
  <c r="AA5" i="54"/>
  <c r="AC5" i="54" s="1"/>
  <c r="AA20" i="54"/>
  <c r="AC20" i="54" s="1"/>
  <c r="AP20" i="54" s="1"/>
  <c r="Z20" i="54"/>
  <c r="AB20" i="54" s="1"/>
  <c r="AO20" i="54" s="1"/>
  <c r="Z17" i="54"/>
  <c r="AB17" i="54" s="1"/>
  <c r="AO17" i="54" s="1"/>
  <c r="AA17" i="54"/>
  <c r="AC17" i="54" s="1"/>
  <c r="AP17" i="54" s="1"/>
  <c r="Z20" i="72"/>
  <c r="AB20" i="72" s="1"/>
  <c r="AO20" i="72" s="1"/>
  <c r="AA20" i="72"/>
  <c r="AC20" i="72" s="1"/>
  <c r="AP20" i="72" s="1"/>
  <c r="AA8" i="72"/>
  <c r="AC8" i="72" s="1"/>
  <c r="AP8" i="72" s="1"/>
  <c r="Z8" i="72"/>
  <c r="AB8" i="72" s="1"/>
  <c r="AO8" i="72" s="1"/>
  <c r="Z17" i="72"/>
  <c r="AB17" i="72" s="1"/>
  <c r="AO17" i="72" s="1"/>
  <c r="AA17" i="72"/>
  <c r="AC17" i="72" s="1"/>
  <c r="AP17" i="72" s="1"/>
  <c r="AA16" i="72"/>
  <c r="AC16" i="72" s="1"/>
  <c r="AP16" i="72" s="1"/>
  <c r="Z16" i="72"/>
  <c r="AB16" i="72" s="1"/>
  <c r="AO16" i="72" s="1"/>
  <c r="AA17" i="55"/>
  <c r="AC17" i="55" s="1"/>
  <c r="AP17" i="55" s="1"/>
  <c r="Z17" i="55"/>
  <c r="AB17" i="55" s="1"/>
  <c r="AO17" i="55" s="1"/>
  <c r="Z10" i="55"/>
  <c r="AB10" i="55" s="1"/>
  <c r="AO10" i="55" s="1"/>
  <c r="AA10" i="55"/>
  <c r="AC10" i="55" s="1"/>
  <c r="AP10" i="55" s="1"/>
  <c r="AA22" i="55"/>
  <c r="AC22" i="55" s="1"/>
  <c r="AP22" i="55" s="1"/>
  <c r="Z22" i="55"/>
  <c r="AB22" i="55" s="1"/>
  <c r="AO22" i="55" s="1"/>
  <c r="AA9" i="55"/>
  <c r="AC9" i="55" s="1"/>
  <c r="AP9" i="55" s="1"/>
  <c r="Z9" i="55"/>
  <c r="AB9" i="55" s="1"/>
  <c r="AO9" i="55" s="1"/>
  <c r="AA16" i="55"/>
  <c r="AC16" i="55" s="1"/>
  <c r="AP16" i="55" s="1"/>
  <c r="Z16" i="55"/>
  <c r="AB16" i="55" s="1"/>
  <c r="AO16" i="55" s="1"/>
  <c r="AA24" i="53"/>
  <c r="AC24" i="53" s="1"/>
  <c r="AP24" i="53" s="1"/>
  <c r="Z24" i="53"/>
  <c r="AB24" i="53" s="1"/>
  <c r="AO24" i="53" s="1"/>
  <c r="Z17" i="53"/>
  <c r="AB17" i="53" s="1"/>
  <c r="AO17" i="53" s="1"/>
  <c r="AA17" i="53"/>
  <c r="AC17" i="53" s="1"/>
  <c r="AP17" i="53" s="1"/>
  <c r="AA26" i="53"/>
  <c r="AC26" i="53" s="1"/>
  <c r="AP26" i="53" s="1"/>
  <c r="Z26" i="53"/>
  <c r="AB26" i="53" s="1"/>
  <c r="AO26" i="53" s="1"/>
  <c r="AA10" i="53"/>
  <c r="AC10" i="53" s="1"/>
  <c r="AP10" i="53" s="1"/>
  <c r="Z10" i="53"/>
  <c r="AB10" i="53" s="1"/>
  <c r="AO10" i="53" s="1"/>
  <c r="Z8" i="53"/>
  <c r="AB8" i="53" s="1"/>
  <c r="AO8" i="53" s="1"/>
  <c r="AA8" i="53"/>
  <c r="AC8" i="53" s="1"/>
  <c r="AP8" i="53" s="1"/>
  <c r="AA38" i="53"/>
  <c r="AC38" i="53" s="1"/>
  <c r="AP38" i="53" s="1"/>
  <c r="Z38" i="53"/>
  <c r="AB38" i="53" s="1"/>
  <c r="AO38" i="53" s="1"/>
  <c r="AA34" i="53"/>
  <c r="AC34" i="53" s="1"/>
  <c r="AP34" i="53" s="1"/>
  <c r="Z34" i="53"/>
  <c r="AB34" i="53" s="1"/>
  <c r="AO34" i="53" s="1"/>
  <c r="Z44" i="53"/>
  <c r="AB44" i="53" s="1"/>
  <c r="AO44" i="53" s="1"/>
  <c r="AA44" i="53"/>
  <c r="AC44" i="53" s="1"/>
  <c r="AP44" i="53" s="1"/>
  <c r="AA11" i="53"/>
  <c r="AC11" i="53" s="1"/>
  <c r="AP11" i="53" s="1"/>
  <c r="Z11" i="53"/>
  <c r="AB11" i="53" s="1"/>
  <c r="AO11" i="53" s="1"/>
  <c r="Z33" i="53"/>
  <c r="AB33" i="53" s="1"/>
  <c r="AO33" i="53" s="1"/>
  <c r="AA33" i="53"/>
  <c r="AC33" i="53" s="1"/>
  <c r="AP33" i="53" s="1"/>
  <c r="Z52" i="53"/>
  <c r="AB52" i="53" s="1"/>
  <c r="AO52" i="53" s="1"/>
  <c r="AA52" i="53"/>
  <c r="AC52" i="53" s="1"/>
  <c r="AP52" i="53" s="1"/>
  <c r="AA27" i="53"/>
  <c r="AC27" i="53" s="1"/>
  <c r="AP27" i="53" s="1"/>
  <c r="Z27" i="53"/>
  <c r="AB27" i="53" s="1"/>
  <c r="AO27" i="53" s="1"/>
  <c r="AA43" i="53"/>
  <c r="AC43" i="53" s="1"/>
  <c r="AP43" i="53" s="1"/>
  <c r="Z43" i="53"/>
  <c r="AB43" i="53" s="1"/>
  <c r="AO43" i="53" s="1"/>
  <c r="AA27" i="5"/>
  <c r="AC27" i="5" s="1"/>
  <c r="Z27" i="5"/>
  <c r="AB27" i="5" s="1"/>
  <c r="AO27" i="5" s="1"/>
  <c r="Z46" i="5"/>
  <c r="AB46" i="5" s="1"/>
  <c r="AO46" i="5" s="1"/>
  <c r="AA46" i="5"/>
  <c r="AC46" i="5" s="1"/>
  <c r="AP46" i="5" s="1"/>
  <c r="AA15" i="5"/>
  <c r="AC15" i="5" s="1"/>
  <c r="AP15" i="5" s="1"/>
  <c r="Z15" i="5"/>
  <c r="AB15" i="5" s="1"/>
  <c r="AO15" i="5" s="1"/>
  <c r="Z14" i="5"/>
  <c r="AB14" i="5" s="1"/>
  <c r="AO14" i="5" s="1"/>
  <c r="AA14" i="5"/>
  <c r="AC14" i="5" s="1"/>
  <c r="AP14" i="5" s="1"/>
  <c r="Z37" i="5"/>
  <c r="AB37" i="5" s="1"/>
  <c r="AO37" i="5" s="1"/>
  <c r="AA37" i="5"/>
  <c r="AC37" i="5" s="1"/>
  <c r="AP37" i="5" s="1"/>
  <c r="AA7" i="5"/>
  <c r="AC7" i="5" s="1"/>
  <c r="AP7" i="5" s="1"/>
  <c r="Z7" i="5"/>
  <c r="AB7" i="5" s="1"/>
  <c r="AO7" i="5" s="1"/>
  <c r="AA20" i="5"/>
  <c r="AC20" i="5" s="1"/>
  <c r="AP20" i="5" s="1"/>
  <c r="Z20" i="5"/>
  <c r="AB20" i="5" s="1"/>
  <c r="AO20" i="5" s="1"/>
  <c r="AA41" i="5"/>
  <c r="AC41" i="5" s="1"/>
  <c r="AP41" i="5" s="1"/>
  <c r="Z41" i="5"/>
  <c r="AB41" i="5" s="1"/>
  <c r="AO41" i="5" s="1"/>
  <c r="Z21" i="5"/>
  <c r="AB21" i="5" s="1"/>
  <c r="AO21" i="5" s="1"/>
  <c r="AA21" i="5"/>
  <c r="AC21" i="5" s="1"/>
  <c r="AP21" i="5" s="1"/>
  <c r="AA17" i="5"/>
  <c r="AC17" i="5" s="1"/>
  <c r="AP17" i="5" s="1"/>
  <c r="Z17" i="5"/>
  <c r="AB17" i="5" s="1"/>
  <c r="AO17" i="5" s="1"/>
  <c r="AA39" i="5"/>
  <c r="AC39" i="5" s="1"/>
  <c r="AP39" i="5" s="1"/>
  <c r="Z39" i="5"/>
  <c r="AB39" i="5" s="1"/>
  <c r="AO39" i="5" s="1"/>
  <c r="AA32" i="5"/>
  <c r="AC32" i="5" s="1"/>
  <c r="AP32" i="5" s="1"/>
  <c r="Z32" i="5"/>
  <c r="AB32" i="5" s="1"/>
  <c r="AO32" i="5" s="1"/>
  <c r="AA48" i="5"/>
  <c r="AC48" i="5" s="1"/>
  <c r="AP48" i="5" s="1"/>
  <c r="Z48" i="5"/>
  <c r="AB48" i="5" s="1"/>
  <c r="AO48" i="5" s="1"/>
  <c r="AA10" i="14"/>
  <c r="AC10" i="14" s="1"/>
  <c r="AP10" i="14" s="1"/>
  <c r="Z10" i="14"/>
  <c r="AB10" i="14" s="1"/>
  <c r="AO10" i="14" s="1"/>
  <c r="Z6" i="14"/>
  <c r="AB6" i="14" s="1"/>
  <c r="AO6" i="14" s="1"/>
  <c r="AA6" i="14"/>
  <c r="AC6" i="14" s="1"/>
  <c r="AP6" i="14" s="1"/>
  <c r="Z23" i="14"/>
  <c r="AB23" i="14" s="1"/>
  <c r="AO23" i="14" s="1"/>
  <c r="AA23" i="14"/>
  <c r="AC23" i="14" s="1"/>
  <c r="AP23" i="14" s="1"/>
  <c r="Z24" i="14"/>
  <c r="AB24" i="14" s="1"/>
  <c r="AO24" i="14" s="1"/>
  <c r="AA24" i="14"/>
  <c r="AC24" i="14" s="1"/>
  <c r="AP24" i="14" s="1"/>
  <c r="AA19" i="14"/>
  <c r="AC19" i="14" s="1"/>
  <c r="AP19" i="14" s="1"/>
  <c r="Z19" i="14"/>
  <c r="AB19" i="14" s="1"/>
  <c r="AO19" i="14" s="1"/>
  <c r="AA10" i="12"/>
  <c r="AC10" i="12" s="1"/>
  <c r="AP10" i="12" s="1"/>
  <c r="Z10" i="12"/>
  <c r="AB10" i="12" s="1"/>
  <c r="AO10" i="12" s="1"/>
  <c r="AA25" i="12"/>
  <c r="AC25" i="12" s="1"/>
  <c r="AP25" i="12" s="1"/>
  <c r="Z25" i="12"/>
  <c r="AB25" i="12" s="1"/>
  <c r="AO25" i="12" s="1"/>
  <c r="Z44" i="12"/>
  <c r="AB44" i="12" s="1"/>
  <c r="AO44" i="12" s="1"/>
  <c r="AA44" i="12"/>
  <c r="AC44" i="12" s="1"/>
  <c r="AP44" i="12" s="1"/>
  <c r="AA18" i="12"/>
  <c r="AC18" i="12" s="1"/>
  <c r="AP18" i="12" s="1"/>
  <c r="Z18" i="12"/>
  <c r="AB18" i="12" s="1"/>
  <c r="AO18" i="12" s="1"/>
  <c r="Z35" i="12"/>
  <c r="AB35" i="12" s="1"/>
  <c r="AO35" i="12" s="1"/>
  <c r="AA35" i="12"/>
  <c r="AC35" i="12" s="1"/>
  <c r="AP35" i="12" s="1"/>
  <c r="Z16" i="12"/>
  <c r="AB16" i="12" s="1"/>
  <c r="AO16" i="12" s="1"/>
  <c r="AA16" i="12"/>
  <c r="AC16" i="12" s="1"/>
  <c r="AP16" i="12" s="1"/>
  <c r="AA39" i="12"/>
  <c r="AC39" i="12" s="1"/>
  <c r="AP39" i="12" s="1"/>
  <c r="Z39" i="12"/>
  <c r="AB39" i="12" s="1"/>
  <c r="AO39" i="12" s="1"/>
  <c r="Z5" i="12"/>
  <c r="AB5" i="12" s="1"/>
  <c r="AA5" i="12"/>
  <c r="AC5" i="12" s="1"/>
  <c r="AA27" i="12"/>
  <c r="AC27" i="12" s="1"/>
  <c r="Z27" i="12"/>
  <c r="AB27" i="12" s="1"/>
  <c r="AO27" i="12" s="1"/>
  <c r="AA7" i="12"/>
  <c r="AC7" i="12" s="1"/>
  <c r="AP7" i="12" s="1"/>
  <c r="Z7" i="12"/>
  <c r="AB7" i="12" s="1"/>
  <c r="AO7" i="12" s="1"/>
  <c r="AA20" i="12"/>
  <c r="AC20" i="12" s="1"/>
  <c r="Z20" i="12"/>
  <c r="AB20" i="12" s="1"/>
  <c r="AO20" i="12" s="1"/>
  <c r="AA38" i="12"/>
  <c r="AC38" i="12" s="1"/>
  <c r="AP38" i="12" s="1"/>
  <c r="Z38" i="12"/>
  <c r="AB38" i="12" s="1"/>
  <c r="AO38" i="12" s="1"/>
  <c r="AA18" i="62"/>
  <c r="AC18" i="62" s="1"/>
  <c r="AP18" i="62" s="1"/>
  <c r="Z18" i="62"/>
  <c r="AB18" i="62" s="1"/>
  <c r="AO18" i="62" s="1"/>
  <c r="N60" i="67"/>
  <c r="Q60" i="67" s="1"/>
  <c r="O60" i="67"/>
  <c r="R60" i="67" s="1"/>
  <c r="AA7" i="23"/>
  <c r="AC7" i="23" s="1"/>
  <c r="AP7" i="23" s="1"/>
  <c r="Z7" i="23"/>
  <c r="AB7" i="23" s="1"/>
  <c r="AO7" i="23" s="1"/>
  <c r="Z15" i="16"/>
  <c r="AB15" i="16" s="1"/>
  <c r="AO15" i="16" s="1"/>
  <c r="AA15" i="16"/>
  <c r="AC15" i="16" s="1"/>
  <c r="AP15" i="16" s="1"/>
  <c r="AA316" i="15"/>
  <c r="AC316" i="15" s="1"/>
  <c r="AP316" i="15" s="1"/>
  <c r="Z316" i="15"/>
  <c r="AB316" i="15" s="1"/>
  <c r="AO316" i="15" s="1"/>
  <c r="AA7" i="15"/>
  <c r="AC7" i="15" s="1"/>
  <c r="AP7" i="15" s="1"/>
  <c r="Z7" i="15"/>
  <c r="AB7" i="15" s="1"/>
  <c r="AO7" i="15" s="1"/>
  <c r="AA167" i="65"/>
  <c r="AC167" i="65" s="1"/>
  <c r="AP167" i="65" s="1"/>
  <c r="Z167" i="65"/>
  <c r="AB167" i="65" s="1"/>
  <c r="AO167" i="65" s="1"/>
  <c r="AA39" i="65"/>
  <c r="AC39" i="65" s="1"/>
  <c r="AP39" i="65" s="1"/>
  <c r="Z39" i="65"/>
  <c r="AB39" i="65" s="1"/>
  <c r="AO39" i="65" s="1"/>
  <c r="AA9" i="36"/>
  <c r="AC9" i="36" s="1"/>
  <c r="AP9" i="36" s="1"/>
  <c r="Z9" i="36"/>
  <c r="AB9" i="36" s="1"/>
  <c r="AO9" i="36" s="1"/>
  <c r="Z9" i="44"/>
  <c r="AB9" i="44" s="1"/>
  <c r="AO9" i="44" s="1"/>
  <c r="AA9" i="44"/>
  <c r="AC9" i="44" s="1"/>
  <c r="AP9" i="44" s="1"/>
  <c r="AA16" i="44"/>
  <c r="AC16" i="44" s="1"/>
  <c r="AP16" i="44" s="1"/>
  <c r="Z16" i="44"/>
  <c r="AB16" i="44" s="1"/>
  <c r="AO16" i="44" s="1"/>
  <c r="AA21" i="44"/>
  <c r="AC21" i="44" s="1"/>
  <c r="AP21" i="44" s="1"/>
  <c r="Z21" i="44"/>
  <c r="AB21" i="44" s="1"/>
  <c r="AO21" i="44" s="1"/>
  <c r="AA16" i="18"/>
  <c r="AC16" i="18" s="1"/>
  <c r="AP16" i="18" s="1"/>
  <c r="Z16" i="18"/>
  <c r="AB16" i="18" s="1"/>
  <c r="AO16" i="18" s="1"/>
  <c r="AA8" i="18"/>
  <c r="AC8" i="18" s="1"/>
  <c r="AP8" i="18" s="1"/>
  <c r="Z8" i="18"/>
  <c r="AB8" i="18" s="1"/>
  <c r="AO8" i="18" s="1"/>
  <c r="AA9" i="25"/>
  <c r="AC9" i="25" s="1"/>
  <c r="AP9" i="25" s="1"/>
  <c r="Z9" i="25"/>
  <c r="AB9" i="25" s="1"/>
  <c r="AO9" i="25" s="1"/>
  <c r="AA10" i="25"/>
  <c r="AC10" i="25" s="1"/>
  <c r="AP10" i="25" s="1"/>
  <c r="Z10" i="25"/>
  <c r="AB10" i="25" s="1"/>
  <c r="AO10" i="25" s="1"/>
  <c r="AA8" i="25"/>
  <c r="AC8" i="25" s="1"/>
  <c r="AP8" i="25" s="1"/>
  <c r="Z8" i="25"/>
  <c r="AB8" i="25" s="1"/>
  <c r="AO8" i="25" s="1"/>
  <c r="AA12" i="25"/>
  <c r="AC12" i="25" s="1"/>
  <c r="AP12" i="25" s="1"/>
  <c r="Z12" i="25"/>
  <c r="AB12" i="25" s="1"/>
  <c r="AO12" i="25" s="1"/>
  <c r="Z15" i="61"/>
  <c r="AB15" i="61" s="1"/>
  <c r="AO15" i="61" s="1"/>
  <c r="AA15" i="61"/>
  <c r="AC15" i="61" s="1"/>
  <c r="AP15" i="61" s="1"/>
  <c r="Z23" i="61"/>
  <c r="AB23" i="61" s="1"/>
  <c r="AO23" i="61" s="1"/>
  <c r="AA23" i="61"/>
  <c r="AC23" i="61" s="1"/>
  <c r="AP23" i="61" s="1"/>
  <c r="Z5" i="61"/>
  <c r="AB5" i="61" s="1"/>
  <c r="AA5" i="61"/>
  <c r="AC5" i="61" s="1"/>
  <c r="O40" i="67"/>
  <c r="R38" i="67"/>
  <c r="AA11" i="61"/>
  <c r="AC11" i="61" s="1"/>
  <c r="AP11" i="61" s="1"/>
  <c r="Z11" i="61"/>
  <c r="AB11" i="61" s="1"/>
  <c r="AO11" i="61" s="1"/>
  <c r="Z20" i="75"/>
  <c r="AB20" i="75" s="1"/>
  <c r="AO20" i="75" s="1"/>
  <c r="AA20" i="75"/>
  <c r="AC20" i="75" s="1"/>
  <c r="AP20" i="75" s="1"/>
  <c r="Z6" i="75"/>
  <c r="AB6" i="75" s="1"/>
  <c r="AO6" i="75" s="1"/>
  <c r="AA6" i="75"/>
  <c r="AC6" i="75" s="1"/>
  <c r="AP6" i="75" s="1"/>
  <c r="AA55" i="75"/>
  <c r="AC55" i="75" s="1"/>
  <c r="AP55" i="75" s="1"/>
  <c r="Z55" i="75"/>
  <c r="AB55" i="75" s="1"/>
  <c r="AO55" i="75" s="1"/>
  <c r="AA13" i="75"/>
  <c r="AC13" i="75" s="1"/>
  <c r="AP13" i="75" s="1"/>
  <c r="Z13" i="75"/>
  <c r="AB13" i="75" s="1"/>
  <c r="AO13" i="75" s="1"/>
  <c r="AA11" i="75"/>
  <c r="AC11" i="75" s="1"/>
  <c r="AP11" i="75" s="1"/>
  <c r="Z11" i="75"/>
  <c r="AB11" i="75" s="1"/>
  <c r="AO11" i="75" s="1"/>
  <c r="AA22" i="75"/>
  <c r="AC22" i="75" s="1"/>
  <c r="AP22" i="75" s="1"/>
  <c r="Z22" i="75"/>
  <c r="AB22" i="75" s="1"/>
  <c r="AO22" i="75" s="1"/>
  <c r="Z54" i="75"/>
  <c r="AB54" i="75" s="1"/>
  <c r="AO54" i="75" s="1"/>
  <c r="AA54" i="75"/>
  <c r="AC54" i="75" s="1"/>
  <c r="AP54" i="75" s="1"/>
  <c r="AA51" i="75"/>
  <c r="AC51" i="75" s="1"/>
  <c r="AP51" i="75" s="1"/>
  <c r="Z51" i="75"/>
  <c r="AB51" i="75" s="1"/>
  <c r="AO51" i="75" s="1"/>
  <c r="Z34" i="75"/>
  <c r="AB34" i="75" s="1"/>
  <c r="AO34" i="75" s="1"/>
  <c r="AA34" i="75"/>
  <c r="AC34" i="75" s="1"/>
  <c r="AP34" i="75" s="1"/>
  <c r="Z66" i="75"/>
  <c r="AB66" i="75" s="1"/>
  <c r="AO66" i="75" s="1"/>
  <c r="AA66" i="75"/>
  <c r="AC66" i="75" s="1"/>
  <c r="AP66" i="75" s="1"/>
  <c r="Z37" i="75"/>
  <c r="AB37" i="75" s="1"/>
  <c r="AO37" i="75" s="1"/>
  <c r="AA37" i="75"/>
  <c r="AC37" i="75" s="1"/>
  <c r="AP37" i="75" s="1"/>
  <c r="Z53" i="75"/>
  <c r="AB53" i="75" s="1"/>
  <c r="AO53" i="75" s="1"/>
  <c r="AA53" i="75"/>
  <c r="AC53" i="75" s="1"/>
  <c r="AP53" i="75" s="1"/>
  <c r="AA23" i="75"/>
  <c r="AC23" i="75" s="1"/>
  <c r="AP23" i="75" s="1"/>
  <c r="Z23" i="75"/>
  <c r="AB23" i="75" s="1"/>
  <c r="AO23" i="75" s="1"/>
  <c r="AA36" i="75"/>
  <c r="AC36" i="75" s="1"/>
  <c r="AP36" i="75" s="1"/>
  <c r="Z36" i="75"/>
  <c r="AB36" i="75" s="1"/>
  <c r="AO36" i="75" s="1"/>
  <c r="AA52" i="75"/>
  <c r="AC52" i="75" s="1"/>
  <c r="AP52" i="75" s="1"/>
  <c r="Z52" i="75"/>
  <c r="AB52" i="75" s="1"/>
  <c r="AO52" i="75" s="1"/>
  <c r="AA127" i="66"/>
  <c r="AC127" i="66" s="1"/>
  <c r="AP127" i="66" s="1"/>
  <c r="Z127" i="66"/>
  <c r="AB127" i="66" s="1"/>
  <c r="AO127" i="66" s="1"/>
  <c r="AA31" i="66"/>
  <c r="AC31" i="66" s="1"/>
  <c r="AP31" i="66" s="1"/>
  <c r="Z31" i="66"/>
  <c r="AB31" i="66" s="1"/>
  <c r="AO31" i="66" s="1"/>
  <c r="AA47" i="66"/>
  <c r="AC47" i="66" s="1"/>
  <c r="AP47" i="66" s="1"/>
  <c r="Z47" i="66"/>
  <c r="AB47" i="66" s="1"/>
  <c r="AO47" i="66" s="1"/>
  <c r="AA71" i="66"/>
  <c r="AC71" i="66" s="1"/>
  <c r="AP71" i="66" s="1"/>
  <c r="Z71" i="66"/>
  <c r="AB71" i="66" s="1"/>
  <c r="AO71" i="66" s="1"/>
  <c r="AA14" i="66"/>
  <c r="AC14" i="66" s="1"/>
  <c r="AP14" i="66" s="1"/>
  <c r="Z14" i="66"/>
  <c r="AB14" i="66" s="1"/>
  <c r="AO14" i="66" s="1"/>
  <c r="Z30" i="66"/>
  <c r="AB30" i="66" s="1"/>
  <c r="AO30" i="66" s="1"/>
  <c r="AA30" i="66"/>
  <c r="AC30" i="66" s="1"/>
  <c r="AP30" i="66" s="1"/>
  <c r="Z62" i="66"/>
  <c r="AB62" i="66" s="1"/>
  <c r="AO62" i="66" s="1"/>
  <c r="AA62" i="66"/>
  <c r="AC62" i="66" s="1"/>
  <c r="AP62" i="66" s="1"/>
  <c r="Z94" i="66"/>
  <c r="AB94" i="66" s="1"/>
  <c r="AO94" i="66" s="1"/>
  <c r="AA94" i="66"/>
  <c r="AC94" i="66" s="1"/>
  <c r="AP94" i="66" s="1"/>
  <c r="Z126" i="66"/>
  <c r="AB126" i="66" s="1"/>
  <c r="AO126" i="66" s="1"/>
  <c r="AA126" i="66"/>
  <c r="AC126" i="66" s="1"/>
  <c r="AP126" i="66" s="1"/>
  <c r="AA51" i="66"/>
  <c r="AC51" i="66" s="1"/>
  <c r="AP51" i="66" s="1"/>
  <c r="Z51" i="66"/>
  <c r="AB51" i="66" s="1"/>
  <c r="AO51" i="66" s="1"/>
  <c r="AA83" i="66"/>
  <c r="AC83" i="66" s="1"/>
  <c r="AP83" i="66" s="1"/>
  <c r="Z83" i="66"/>
  <c r="AB83" i="66" s="1"/>
  <c r="AO83" i="66" s="1"/>
  <c r="AA115" i="66"/>
  <c r="AC115" i="66" s="1"/>
  <c r="AP115" i="66" s="1"/>
  <c r="Z115" i="66"/>
  <c r="AB115" i="66" s="1"/>
  <c r="AO115" i="66" s="1"/>
  <c r="Z26" i="66"/>
  <c r="AB26" i="66" s="1"/>
  <c r="AO26" i="66" s="1"/>
  <c r="AA26" i="66"/>
  <c r="AC26" i="66" s="1"/>
  <c r="AP26" i="66" s="1"/>
  <c r="Z58" i="66"/>
  <c r="AB58" i="66" s="1"/>
  <c r="AO58" i="66" s="1"/>
  <c r="AA58" i="66"/>
  <c r="AC58" i="66" s="1"/>
  <c r="AP58" i="66" s="1"/>
  <c r="Z90" i="66"/>
  <c r="AB90" i="66" s="1"/>
  <c r="AO90" i="66" s="1"/>
  <c r="AA90" i="66"/>
  <c r="AC90" i="66" s="1"/>
  <c r="AP90" i="66" s="1"/>
  <c r="Z122" i="66"/>
  <c r="AB122" i="66" s="1"/>
  <c r="AO122" i="66" s="1"/>
  <c r="AA122" i="66"/>
  <c r="AC122" i="66" s="1"/>
  <c r="AP122" i="66" s="1"/>
  <c r="Z10" i="66"/>
  <c r="AB10" i="66" s="1"/>
  <c r="AO10" i="66" s="1"/>
  <c r="AA10" i="66"/>
  <c r="AC10" i="66" s="1"/>
  <c r="AP10" i="66" s="1"/>
  <c r="Z29" i="66"/>
  <c r="AB29" i="66" s="1"/>
  <c r="AO29" i="66" s="1"/>
  <c r="AA29" i="66"/>
  <c r="AC29" i="66" s="1"/>
  <c r="AP29" i="66" s="1"/>
  <c r="Z45" i="66"/>
  <c r="AB45" i="66" s="1"/>
  <c r="AO45" i="66" s="1"/>
  <c r="AA45" i="66"/>
  <c r="AC45" i="66" s="1"/>
  <c r="AP45" i="66" s="1"/>
  <c r="Z61" i="66"/>
  <c r="AB61" i="66" s="1"/>
  <c r="AO61" i="66" s="1"/>
  <c r="AA61" i="66"/>
  <c r="AC61" i="66" s="1"/>
  <c r="AP61" i="66" s="1"/>
  <c r="Z77" i="66"/>
  <c r="AB77" i="66" s="1"/>
  <c r="AO77" i="66" s="1"/>
  <c r="AA77" i="66"/>
  <c r="AC77" i="66" s="1"/>
  <c r="AP77" i="66" s="1"/>
  <c r="Z93" i="66"/>
  <c r="AB93" i="66" s="1"/>
  <c r="AO93" i="66" s="1"/>
  <c r="AA93" i="66"/>
  <c r="AC93" i="66" s="1"/>
  <c r="AP93" i="66" s="1"/>
  <c r="Z109" i="66"/>
  <c r="AB109" i="66" s="1"/>
  <c r="AO109" i="66" s="1"/>
  <c r="AA109" i="66"/>
  <c r="AC109" i="66" s="1"/>
  <c r="AP109" i="66" s="1"/>
  <c r="Z125" i="66"/>
  <c r="AB125" i="66" s="1"/>
  <c r="AO125" i="66" s="1"/>
  <c r="AA125" i="66"/>
  <c r="AC125" i="66" s="1"/>
  <c r="AP125" i="66" s="1"/>
  <c r="AA15" i="66"/>
  <c r="AC15" i="66" s="1"/>
  <c r="AP15" i="66" s="1"/>
  <c r="Z15" i="66"/>
  <c r="AB15" i="66" s="1"/>
  <c r="AO15" i="66" s="1"/>
  <c r="AA28" i="66"/>
  <c r="AC28" i="66" s="1"/>
  <c r="AP28" i="66" s="1"/>
  <c r="Z28" i="66"/>
  <c r="AB28" i="66" s="1"/>
  <c r="AO28" i="66" s="1"/>
  <c r="AA44" i="66"/>
  <c r="AC44" i="66" s="1"/>
  <c r="AP44" i="66" s="1"/>
  <c r="Z44" i="66"/>
  <c r="AB44" i="66" s="1"/>
  <c r="AO44" i="66" s="1"/>
  <c r="AA60" i="66"/>
  <c r="AC60" i="66" s="1"/>
  <c r="AP60" i="66" s="1"/>
  <c r="Z60" i="66"/>
  <c r="AB60" i="66" s="1"/>
  <c r="AO60" i="66" s="1"/>
  <c r="AA76" i="66"/>
  <c r="AC76" i="66" s="1"/>
  <c r="AP76" i="66" s="1"/>
  <c r="Z76" i="66"/>
  <c r="AB76" i="66" s="1"/>
  <c r="AO76" i="66" s="1"/>
  <c r="AA92" i="66"/>
  <c r="AC92" i="66" s="1"/>
  <c r="AP92" i="66" s="1"/>
  <c r="Z92" i="66"/>
  <c r="AB92" i="66" s="1"/>
  <c r="AO92" i="66" s="1"/>
  <c r="AA108" i="66"/>
  <c r="AC108" i="66" s="1"/>
  <c r="AP108" i="66" s="1"/>
  <c r="Z108" i="66"/>
  <c r="AB108" i="66" s="1"/>
  <c r="AO108" i="66" s="1"/>
  <c r="AA124" i="66"/>
  <c r="AC124" i="66" s="1"/>
  <c r="AP124" i="66" s="1"/>
  <c r="Z124" i="66"/>
  <c r="AB124" i="66" s="1"/>
  <c r="AO124" i="66" s="1"/>
  <c r="Z9" i="33"/>
  <c r="AB9" i="33" s="1"/>
  <c r="AO9" i="33" s="1"/>
  <c r="AA9" i="33"/>
  <c r="AC9" i="33" s="1"/>
  <c r="AP9" i="33" s="1"/>
  <c r="AA7" i="33"/>
  <c r="AC7" i="33" s="1"/>
  <c r="AP7" i="33" s="1"/>
  <c r="Z7" i="33"/>
  <c r="AB7" i="33" s="1"/>
  <c r="AO7" i="33" s="1"/>
  <c r="AA6" i="33"/>
  <c r="AC6" i="33" s="1"/>
  <c r="AP6" i="33" s="1"/>
  <c r="Z6" i="33"/>
  <c r="AB6" i="33" s="1"/>
  <c r="AO6" i="33" s="1"/>
  <c r="AA24" i="33"/>
  <c r="AC24" i="33" s="1"/>
  <c r="AP24" i="33" s="1"/>
  <c r="Z24" i="33"/>
  <c r="AB24" i="33" s="1"/>
  <c r="AO24" i="33" s="1"/>
  <c r="AA14" i="33"/>
  <c r="AC14" i="33" s="1"/>
  <c r="AP14" i="33" s="1"/>
  <c r="Z14" i="33"/>
  <c r="AB14" i="33" s="1"/>
  <c r="AO14" i="33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5" i="16"/>
  <c r="AB5" i="16" s="1"/>
  <c r="AA5" i="16"/>
  <c r="AC5" i="16" s="1"/>
  <c r="AA11" i="16"/>
  <c r="AC11" i="16" s="1"/>
  <c r="AP11" i="16" s="1"/>
  <c r="Z11" i="16"/>
  <c r="AB11" i="16" s="1"/>
  <c r="AO11" i="16" s="1"/>
  <c r="Z6" i="57"/>
  <c r="AB6" i="57" s="1"/>
  <c r="AO6" i="57" s="1"/>
  <c r="AA6" i="57"/>
  <c r="AC6" i="57" s="1"/>
  <c r="AP6" i="57" s="1"/>
  <c r="AA10" i="57"/>
  <c r="AC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P22" i="57" s="1"/>
  <c r="AA20" i="57"/>
  <c r="AC20" i="57" s="1"/>
  <c r="AP20" i="57" s="1"/>
  <c r="Z20" i="57"/>
  <c r="AB20" i="57" s="1"/>
  <c r="AO20" i="57" s="1"/>
  <c r="AA18" i="57"/>
  <c r="AC18" i="57" s="1"/>
  <c r="AP18" i="57" s="1"/>
  <c r="Z18" i="57"/>
  <c r="AB18" i="57" s="1"/>
  <c r="AO18" i="57" s="1"/>
  <c r="Z9" i="23"/>
  <c r="AB9" i="23" s="1"/>
  <c r="AO9" i="23" s="1"/>
  <c r="AA9" i="23"/>
  <c r="AC9" i="23" s="1"/>
  <c r="AP9" i="23" s="1"/>
  <c r="AA13" i="23"/>
  <c r="AC13" i="23" s="1"/>
  <c r="AP13" i="23" s="1"/>
  <c r="Z13" i="23"/>
  <c r="AB13" i="23" s="1"/>
  <c r="AO13" i="23" s="1"/>
  <c r="Z23" i="71"/>
  <c r="AB23" i="71" s="1"/>
  <c r="AO23" i="71" s="1"/>
  <c r="AA23" i="71"/>
  <c r="AC23" i="71" s="1"/>
  <c r="AP23" i="71" s="1"/>
  <c r="AA24" i="71"/>
  <c r="AC24" i="71" s="1"/>
  <c r="AP24" i="71" s="1"/>
  <c r="Z24" i="71"/>
  <c r="AB24" i="71" s="1"/>
  <c r="AO24" i="71" s="1"/>
  <c r="AA492" i="15"/>
  <c r="AC492" i="15" s="1"/>
  <c r="AP492" i="15" s="1"/>
  <c r="Z492" i="15"/>
  <c r="AB492" i="15" s="1"/>
  <c r="AO492" i="15" s="1"/>
  <c r="AA44" i="15"/>
  <c r="AC44" i="15" s="1"/>
  <c r="AP44" i="15" s="1"/>
  <c r="Z44" i="15"/>
  <c r="AB44" i="15" s="1"/>
  <c r="AO44" i="15" s="1"/>
  <c r="Z21" i="13"/>
  <c r="AB21" i="13" s="1"/>
  <c r="AO21" i="13" s="1"/>
  <c r="AA21" i="13"/>
  <c r="AC21" i="13" s="1"/>
  <c r="AP21" i="13" s="1"/>
  <c r="Z5" i="40"/>
  <c r="AB5" i="40" s="1"/>
  <c r="AA5" i="40"/>
  <c r="AC5" i="40" s="1"/>
  <c r="Z21" i="40"/>
  <c r="AB21" i="40" s="1"/>
  <c r="AO21" i="40" s="1"/>
  <c r="AA21" i="40"/>
  <c r="AC21" i="40" s="1"/>
  <c r="AP21" i="40" s="1"/>
  <c r="Z18" i="40"/>
  <c r="AB18" i="40" s="1"/>
  <c r="AO18" i="40" s="1"/>
  <c r="AA18" i="40"/>
  <c r="AC18" i="40" s="1"/>
  <c r="AP18" i="40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32" i="29"/>
  <c r="AB32" i="29" s="1"/>
  <c r="AO32" i="29" s="1"/>
  <c r="AA32" i="29"/>
  <c r="AC32" i="29" s="1"/>
  <c r="AP32" i="29" s="1"/>
  <c r="Z56" i="29"/>
  <c r="AB56" i="29" s="1"/>
  <c r="AO56" i="29" s="1"/>
  <c r="AA56" i="29"/>
  <c r="AC56" i="29" s="1"/>
  <c r="AP56" i="29" s="1"/>
  <c r="AA37" i="29"/>
  <c r="AC37" i="29" s="1"/>
  <c r="AP37" i="29" s="1"/>
  <c r="Z37" i="29"/>
  <c r="AB37" i="29" s="1"/>
  <c r="AO37" i="29" s="1"/>
  <c r="AA10" i="29"/>
  <c r="AC10" i="29" s="1"/>
  <c r="AP10" i="29" s="1"/>
  <c r="Z10" i="29"/>
  <c r="AB10" i="29" s="1"/>
  <c r="AO10" i="29" s="1"/>
  <c r="Z68" i="29"/>
  <c r="AB68" i="29" s="1"/>
  <c r="AO68" i="29" s="1"/>
  <c r="AA68" i="29"/>
  <c r="AC68" i="29" s="1"/>
  <c r="AP68" i="29" s="1"/>
  <c r="Z22" i="29"/>
  <c r="AB22" i="29" s="1"/>
  <c r="AO22" i="29" s="1"/>
  <c r="AA22" i="29"/>
  <c r="AC22" i="29" s="1"/>
  <c r="AP22" i="29" s="1"/>
  <c r="Z55" i="29"/>
  <c r="AB55" i="29" s="1"/>
  <c r="AO55" i="29" s="1"/>
  <c r="AA55" i="29"/>
  <c r="AC55" i="29" s="1"/>
  <c r="AP55" i="29" s="1"/>
  <c r="AA11" i="29"/>
  <c r="AC11" i="29" s="1"/>
  <c r="AP11" i="29" s="1"/>
  <c r="Z11" i="29"/>
  <c r="AB11" i="29" s="1"/>
  <c r="AO11" i="29" s="1"/>
  <c r="AA42" i="29"/>
  <c r="AC42" i="29" s="1"/>
  <c r="AP42" i="29" s="1"/>
  <c r="Z42" i="29"/>
  <c r="AB42" i="29" s="1"/>
  <c r="AO42" i="29" s="1"/>
  <c r="AA74" i="29"/>
  <c r="AC74" i="29" s="1"/>
  <c r="AP74" i="29" s="1"/>
  <c r="Z74" i="29"/>
  <c r="AB74" i="29" s="1"/>
  <c r="AO74" i="29" s="1"/>
  <c r="R25" i="68"/>
  <c r="R24" i="68" s="1"/>
  <c r="Z59" i="22"/>
  <c r="AB59" i="22" s="1"/>
  <c r="AO59" i="22" s="1"/>
  <c r="AA59" i="22"/>
  <c r="AC59" i="22" s="1"/>
  <c r="AP59" i="22" s="1"/>
  <c r="AA40" i="22"/>
  <c r="AC40" i="22" s="1"/>
  <c r="AP40" i="22" s="1"/>
  <c r="Z40" i="22"/>
  <c r="AB40" i="22" s="1"/>
  <c r="AO40" i="22" s="1"/>
  <c r="Z11" i="22"/>
  <c r="AB11" i="22" s="1"/>
  <c r="AO11" i="22" s="1"/>
  <c r="AA11" i="22"/>
  <c r="AC11" i="22" s="1"/>
  <c r="AP11" i="22" s="1"/>
  <c r="AA58" i="22"/>
  <c r="AC58" i="22" s="1"/>
  <c r="AP58" i="22" s="1"/>
  <c r="Z58" i="22"/>
  <c r="AB58" i="22" s="1"/>
  <c r="AO58" i="22" s="1"/>
  <c r="AA18" i="22"/>
  <c r="AC18" i="22" s="1"/>
  <c r="AP18" i="22" s="1"/>
  <c r="Z18" i="22"/>
  <c r="AB18" i="22" s="1"/>
  <c r="AO18" i="22" s="1"/>
  <c r="AA372" i="15"/>
  <c r="AC372" i="15" s="1"/>
  <c r="AP372" i="15" s="1"/>
  <c r="Z372" i="15"/>
  <c r="AB372" i="15" s="1"/>
  <c r="AO372" i="15" s="1"/>
  <c r="AA156" i="15"/>
  <c r="AC156" i="15" s="1"/>
  <c r="AP156" i="15" s="1"/>
  <c r="Z156" i="15"/>
  <c r="AB156" i="15" s="1"/>
  <c r="AO156" i="15" s="1"/>
  <c r="Z67" i="15"/>
  <c r="AB67" i="15" s="1"/>
  <c r="AO67" i="15" s="1"/>
  <c r="AA67" i="15"/>
  <c r="AC67" i="15" s="1"/>
  <c r="AP67" i="15" s="1"/>
  <c r="Z179" i="15"/>
  <c r="AB179" i="15" s="1"/>
  <c r="AO179" i="15" s="1"/>
  <c r="AA179" i="15"/>
  <c r="AC179" i="15" s="1"/>
  <c r="AP179" i="15" s="1"/>
  <c r="Z299" i="15"/>
  <c r="AB299" i="15" s="1"/>
  <c r="AO299" i="15" s="1"/>
  <c r="AA299" i="15"/>
  <c r="AC299" i="15" s="1"/>
  <c r="AP299" i="15" s="1"/>
  <c r="Z475" i="15"/>
  <c r="AB475" i="15" s="1"/>
  <c r="AO475" i="15" s="1"/>
  <c r="AA475" i="15"/>
  <c r="AC475" i="15" s="1"/>
  <c r="AP475" i="15" s="1"/>
  <c r="AA36" i="15"/>
  <c r="AC36" i="15" s="1"/>
  <c r="AP36" i="15" s="1"/>
  <c r="Z36" i="15"/>
  <c r="AB36" i="15" s="1"/>
  <c r="AO36" i="15" s="1"/>
  <c r="AA74" i="15"/>
  <c r="AC74" i="15" s="1"/>
  <c r="AP74" i="15" s="1"/>
  <c r="Z74" i="15"/>
  <c r="AB74" i="15" s="1"/>
  <c r="AO74" i="15" s="1"/>
  <c r="Z119" i="15"/>
  <c r="AB119" i="15" s="1"/>
  <c r="AO119" i="15" s="1"/>
  <c r="AA119" i="15"/>
  <c r="AC119" i="15" s="1"/>
  <c r="AP119" i="15" s="1"/>
  <c r="AA164" i="15"/>
  <c r="AC164" i="15" s="1"/>
  <c r="AP164" i="15" s="1"/>
  <c r="Z164" i="15"/>
  <c r="AB164" i="15" s="1"/>
  <c r="AO164" i="15" s="1"/>
  <c r="AA216" i="15"/>
  <c r="AC216" i="15" s="1"/>
  <c r="AP216" i="15" s="1"/>
  <c r="Z216" i="15"/>
  <c r="AB216" i="15" s="1"/>
  <c r="AO216" i="15" s="1"/>
  <c r="AA248" i="15"/>
  <c r="AC248" i="15" s="1"/>
  <c r="AP248" i="15" s="1"/>
  <c r="Z248" i="15"/>
  <c r="AB248" i="15" s="1"/>
  <c r="AO248" i="15" s="1"/>
  <c r="AA312" i="15"/>
  <c r="AC312" i="15" s="1"/>
  <c r="AP312" i="15" s="1"/>
  <c r="Z312" i="15"/>
  <c r="AB312" i="15" s="1"/>
  <c r="AO312" i="15" s="1"/>
  <c r="AA376" i="15"/>
  <c r="AC376" i="15" s="1"/>
  <c r="AP376" i="15" s="1"/>
  <c r="Z376" i="15"/>
  <c r="AB376" i="15" s="1"/>
  <c r="AO376" i="15" s="1"/>
  <c r="AA440" i="15"/>
  <c r="AC440" i="15" s="1"/>
  <c r="AP440" i="15" s="1"/>
  <c r="Z440" i="15"/>
  <c r="AB440" i="15" s="1"/>
  <c r="AO440" i="15" s="1"/>
  <c r="AA504" i="15"/>
  <c r="AC504" i="15" s="1"/>
  <c r="AP504" i="15" s="1"/>
  <c r="Z504" i="15"/>
  <c r="AB504" i="15" s="1"/>
  <c r="AO504" i="15" s="1"/>
  <c r="AA48" i="15"/>
  <c r="AC48" i="15" s="1"/>
  <c r="AP48" i="15" s="1"/>
  <c r="Z48" i="15"/>
  <c r="AB48" i="15" s="1"/>
  <c r="AO48" i="15" s="1"/>
  <c r="Z115" i="15"/>
  <c r="AB115" i="15" s="1"/>
  <c r="AO115" i="15" s="1"/>
  <c r="AA115" i="15"/>
  <c r="AC115" i="15" s="1"/>
  <c r="AP115" i="15" s="1"/>
  <c r="Z227" i="15"/>
  <c r="AB227" i="15" s="1"/>
  <c r="AO227" i="15" s="1"/>
  <c r="AA227" i="15"/>
  <c r="AC227" i="15" s="1"/>
  <c r="AP227" i="15" s="1"/>
  <c r="Z347" i="15"/>
  <c r="AB347" i="15" s="1"/>
  <c r="AO347" i="15" s="1"/>
  <c r="AA347" i="15"/>
  <c r="AC347" i="15" s="1"/>
  <c r="AP347" i="15" s="1"/>
  <c r="Z483" i="15"/>
  <c r="AB483" i="15" s="1"/>
  <c r="AO483" i="15" s="1"/>
  <c r="AA483" i="15"/>
  <c r="AC483" i="15" s="1"/>
  <c r="AP483" i="15" s="1"/>
  <c r="Z27" i="15"/>
  <c r="AB27" i="15" s="1"/>
  <c r="AO27" i="15" s="1"/>
  <c r="AA27" i="15"/>
  <c r="AC27" i="15" s="1"/>
  <c r="AA72" i="15"/>
  <c r="AC72" i="15" s="1"/>
  <c r="Z72" i="15"/>
  <c r="AB72" i="15" s="1"/>
  <c r="AO72" i="15" s="1"/>
  <c r="Z91" i="15"/>
  <c r="AB91" i="15" s="1"/>
  <c r="AO91" i="15" s="1"/>
  <c r="AA91" i="15"/>
  <c r="AC91" i="15" s="1"/>
  <c r="AP91" i="15" s="1"/>
  <c r="AA136" i="15"/>
  <c r="AC136" i="15" s="1"/>
  <c r="AP136" i="15" s="1"/>
  <c r="Z136" i="15"/>
  <c r="AB136" i="15" s="1"/>
  <c r="AO136" i="15" s="1"/>
  <c r="Z175" i="15"/>
  <c r="AB175" i="15" s="1"/>
  <c r="AO175" i="15" s="1"/>
  <c r="AA175" i="15"/>
  <c r="AC175" i="15" s="1"/>
  <c r="AP175" i="15" s="1"/>
  <c r="Z239" i="15"/>
  <c r="AB239" i="15" s="1"/>
  <c r="AO239" i="15" s="1"/>
  <c r="AA239" i="15"/>
  <c r="AC239" i="15" s="1"/>
  <c r="AP239" i="15" s="1"/>
  <c r="Z335" i="15"/>
  <c r="AB335" i="15" s="1"/>
  <c r="AO335" i="15" s="1"/>
  <c r="AA335" i="15"/>
  <c r="AC335" i="15" s="1"/>
  <c r="AP335" i="15" s="1"/>
  <c r="Z431" i="15"/>
  <c r="AB431" i="15" s="1"/>
  <c r="AO431" i="15" s="1"/>
  <c r="AA431" i="15"/>
  <c r="AC431" i="15" s="1"/>
  <c r="AP431" i="15" s="1"/>
  <c r="Z495" i="15"/>
  <c r="AB495" i="15" s="1"/>
  <c r="AO495" i="15" s="1"/>
  <c r="AA495" i="15"/>
  <c r="AC495" i="15" s="1"/>
  <c r="AP495" i="15" s="1"/>
  <c r="Z194" i="15"/>
  <c r="AB194" i="15" s="1"/>
  <c r="AO194" i="15" s="1"/>
  <c r="AA194" i="15"/>
  <c r="AC194" i="15" s="1"/>
  <c r="AP194" i="15" s="1"/>
  <c r="Z226" i="15"/>
  <c r="AB226" i="15" s="1"/>
  <c r="AO226" i="15" s="1"/>
  <c r="AA226" i="15"/>
  <c r="AC226" i="15" s="1"/>
  <c r="AP226" i="15" s="1"/>
  <c r="Z258" i="15"/>
  <c r="AB258" i="15" s="1"/>
  <c r="AO258" i="15" s="1"/>
  <c r="AA258" i="15"/>
  <c r="AC258" i="15" s="1"/>
  <c r="AP258" i="15" s="1"/>
  <c r="Z290" i="15"/>
  <c r="AB290" i="15" s="1"/>
  <c r="AO290" i="15" s="1"/>
  <c r="AA290" i="15"/>
  <c r="AC290" i="15" s="1"/>
  <c r="AP290" i="15" s="1"/>
  <c r="Z322" i="15"/>
  <c r="AB322" i="15" s="1"/>
  <c r="AO322" i="15" s="1"/>
  <c r="AA322" i="15"/>
  <c r="AC322" i="15" s="1"/>
  <c r="AP322" i="15" s="1"/>
  <c r="Z354" i="15"/>
  <c r="AB354" i="15" s="1"/>
  <c r="AO354" i="15" s="1"/>
  <c r="AA354" i="15"/>
  <c r="AC354" i="15" s="1"/>
  <c r="AP354" i="15" s="1"/>
  <c r="Z402" i="15"/>
  <c r="AB402" i="15" s="1"/>
  <c r="AO402" i="15" s="1"/>
  <c r="AA402" i="15"/>
  <c r="AC402" i="15" s="1"/>
  <c r="AP402" i="15" s="1"/>
  <c r="Z466" i="15"/>
  <c r="AB466" i="15" s="1"/>
  <c r="AO466" i="15" s="1"/>
  <c r="AA466" i="15"/>
  <c r="AC466" i="15" s="1"/>
  <c r="AP466" i="15" s="1"/>
  <c r="Z498" i="15"/>
  <c r="AB498" i="15" s="1"/>
  <c r="AO498" i="15" s="1"/>
  <c r="AA498" i="15"/>
  <c r="AC498" i="15" s="1"/>
  <c r="AP498" i="15" s="1"/>
  <c r="Z18" i="15"/>
  <c r="AB18" i="15" s="1"/>
  <c r="AO18" i="15" s="1"/>
  <c r="AA18" i="15"/>
  <c r="AC18" i="15" s="1"/>
  <c r="AP18" i="15" s="1"/>
  <c r="AA69" i="15"/>
  <c r="AC69" i="15" s="1"/>
  <c r="AP69" i="15" s="1"/>
  <c r="Z69" i="15"/>
  <c r="AB69" i="15" s="1"/>
  <c r="AO69" i="15" s="1"/>
  <c r="AA101" i="15"/>
  <c r="AC101" i="15" s="1"/>
  <c r="AP101" i="15" s="1"/>
  <c r="Z101" i="15"/>
  <c r="AB101" i="15" s="1"/>
  <c r="AO101" i="15" s="1"/>
  <c r="Z133" i="15"/>
  <c r="AB133" i="15" s="1"/>
  <c r="AO133" i="15" s="1"/>
  <c r="AA133" i="15"/>
  <c r="AC133" i="15" s="1"/>
  <c r="AP133" i="15" s="1"/>
  <c r="Z165" i="15"/>
  <c r="AB165" i="15" s="1"/>
  <c r="AO165" i="15" s="1"/>
  <c r="AA165" i="15"/>
  <c r="AC165" i="15" s="1"/>
  <c r="AP165" i="15" s="1"/>
  <c r="AA197" i="15"/>
  <c r="AC197" i="15" s="1"/>
  <c r="AP197" i="15" s="1"/>
  <c r="Z197" i="15"/>
  <c r="AB197" i="15" s="1"/>
  <c r="AO197" i="15" s="1"/>
  <c r="AA245" i="15"/>
  <c r="AC245" i="15" s="1"/>
  <c r="AP245" i="15" s="1"/>
  <c r="Z245" i="15"/>
  <c r="AB245" i="15" s="1"/>
  <c r="AO245" i="15" s="1"/>
  <c r="AA293" i="15"/>
  <c r="AC293" i="15" s="1"/>
  <c r="AP293" i="15" s="1"/>
  <c r="Z293" i="15"/>
  <c r="AB293" i="15" s="1"/>
  <c r="AO293" i="15" s="1"/>
  <c r="AA309" i="15"/>
  <c r="AC309" i="15" s="1"/>
  <c r="AP309" i="15" s="1"/>
  <c r="Z309" i="15"/>
  <c r="AB309" i="15" s="1"/>
  <c r="AO309" i="15" s="1"/>
  <c r="AA341" i="15"/>
  <c r="AC341" i="15" s="1"/>
  <c r="AP341" i="15" s="1"/>
  <c r="Z341" i="15"/>
  <c r="AB341" i="15" s="1"/>
  <c r="AO341" i="15" s="1"/>
  <c r="AA373" i="15"/>
  <c r="AC373" i="15" s="1"/>
  <c r="AP373" i="15" s="1"/>
  <c r="Z373" i="15"/>
  <c r="AB373" i="15" s="1"/>
  <c r="AO373" i="15" s="1"/>
  <c r="AA405" i="15"/>
  <c r="AC405" i="15" s="1"/>
  <c r="AP405" i="15" s="1"/>
  <c r="Z405" i="15"/>
  <c r="AB405" i="15" s="1"/>
  <c r="AO405" i="15" s="1"/>
  <c r="AA453" i="15"/>
  <c r="AC453" i="15" s="1"/>
  <c r="AP453" i="15" s="1"/>
  <c r="Z453" i="15"/>
  <c r="AB453" i="15" s="1"/>
  <c r="AO453" i="15" s="1"/>
  <c r="AA485" i="15"/>
  <c r="AC485" i="15" s="1"/>
  <c r="AP485" i="15" s="1"/>
  <c r="Z485" i="15"/>
  <c r="AB485" i="15" s="1"/>
  <c r="AO485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Z17" i="60"/>
  <c r="AB17" i="60" s="1"/>
  <c r="AO17" i="60" s="1"/>
  <c r="AA17" i="60"/>
  <c r="AC17" i="60" s="1"/>
  <c r="AP17" i="60" s="1"/>
  <c r="AA5" i="60"/>
  <c r="AC5" i="60" s="1"/>
  <c r="Z5" i="60"/>
  <c r="AB5" i="60" s="1"/>
  <c r="AA13" i="60"/>
  <c r="AC13" i="60" s="1"/>
  <c r="AP13" i="60" s="1"/>
  <c r="Z13" i="60"/>
  <c r="AB13" i="60" s="1"/>
  <c r="AO13" i="60" s="1"/>
  <c r="AA72" i="46"/>
  <c r="AC72" i="46" s="1"/>
  <c r="AP72" i="46" s="1"/>
  <c r="Z72" i="46"/>
  <c r="AB72" i="46" s="1"/>
  <c r="AO72" i="46" s="1"/>
  <c r="AA23" i="46"/>
  <c r="AC23" i="46" s="1"/>
  <c r="AP23" i="46" s="1"/>
  <c r="Z23" i="46"/>
  <c r="AB23" i="46" s="1"/>
  <c r="AO23" i="46" s="1"/>
  <c r="AA76" i="46"/>
  <c r="AC76" i="46" s="1"/>
  <c r="AP76" i="46" s="1"/>
  <c r="Z76" i="46"/>
  <c r="AB76" i="46" s="1"/>
  <c r="AO76" i="46" s="1"/>
  <c r="Z43" i="46"/>
  <c r="AB43" i="46" s="1"/>
  <c r="AO43" i="46" s="1"/>
  <c r="AA43" i="46"/>
  <c r="AC43" i="46" s="1"/>
  <c r="AP43" i="46" s="1"/>
  <c r="Z75" i="46"/>
  <c r="AB75" i="46" s="1"/>
  <c r="AO75" i="46" s="1"/>
  <c r="AA75" i="46"/>
  <c r="AC75" i="46" s="1"/>
  <c r="AP75" i="46" s="1"/>
  <c r="AA26" i="46"/>
  <c r="AC26" i="46" s="1"/>
  <c r="AP26" i="46" s="1"/>
  <c r="Z26" i="46"/>
  <c r="AB26" i="46" s="1"/>
  <c r="AO26" i="46" s="1"/>
  <c r="AA74" i="46"/>
  <c r="AC74" i="46" s="1"/>
  <c r="AP74" i="46" s="1"/>
  <c r="Z74" i="46"/>
  <c r="AB74" i="46" s="1"/>
  <c r="AO74" i="46" s="1"/>
  <c r="AA45" i="46"/>
  <c r="AC45" i="46" s="1"/>
  <c r="AP45" i="46" s="1"/>
  <c r="Z45" i="46"/>
  <c r="AB45" i="46" s="1"/>
  <c r="AO45" i="46" s="1"/>
  <c r="AA21" i="6"/>
  <c r="AC21" i="6" s="1"/>
  <c r="AP21" i="6" s="1"/>
  <c r="Z21" i="6"/>
  <c r="AB21" i="6" s="1"/>
  <c r="AO21" i="6" s="1"/>
  <c r="AA23" i="20"/>
  <c r="AC23" i="20" s="1"/>
  <c r="AP23" i="20" s="1"/>
  <c r="Z23" i="20"/>
  <c r="AB23" i="20" s="1"/>
  <c r="AO23" i="20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O39" i="68" s="1"/>
  <c r="R39" i="68" s="1"/>
  <c r="V39" i="68" s="1"/>
  <c r="G35" i="2" s="1"/>
  <c r="X13" i="31"/>
  <c r="X44" i="31"/>
  <c r="X31" i="31"/>
  <c r="X28" i="31"/>
  <c r="X21" i="31"/>
  <c r="X15" i="31"/>
  <c r="I39" i="68"/>
  <c r="I42" i="68" s="1"/>
  <c r="X39" i="31"/>
  <c r="X14" i="31"/>
  <c r="X6" i="31"/>
  <c r="X50" i="31"/>
  <c r="X36" i="31"/>
  <c r="X16" i="31"/>
  <c r="Z55" i="22"/>
  <c r="AB55" i="22" s="1"/>
  <c r="AO55" i="22" s="1"/>
  <c r="AA55" i="22"/>
  <c r="AC55" i="22" s="1"/>
  <c r="AP55" i="22" s="1"/>
  <c r="AA114" i="15"/>
  <c r="AC114" i="15" s="1"/>
  <c r="AP114" i="15" s="1"/>
  <c r="Z114" i="15"/>
  <c r="AB114" i="15" s="1"/>
  <c r="AO114" i="15" s="1"/>
  <c r="D9" i="2"/>
  <c r="N22" i="68"/>
  <c r="N23" i="68" s="1"/>
  <c r="D24" i="2" s="1"/>
  <c r="Q8" i="68"/>
  <c r="AA107" i="65"/>
  <c r="AC107" i="65" s="1"/>
  <c r="AP107" i="65" s="1"/>
  <c r="Z107" i="65"/>
  <c r="AB107" i="65" s="1"/>
  <c r="AO107" i="65" s="1"/>
  <c r="Z17" i="63"/>
  <c r="AB17" i="63" s="1"/>
  <c r="AO17" i="63" s="1"/>
  <c r="AA17" i="63"/>
  <c r="AC17" i="63" s="1"/>
  <c r="AP17" i="63" s="1"/>
  <c r="AA23" i="63"/>
  <c r="AC23" i="63" s="1"/>
  <c r="AP23" i="63" s="1"/>
  <c r="Z23" i="63"/>
  <c r="AB23" i="63" s="1"/>
  <c r="AO23" i="63" s="1"/>
  <c r="Z13" i="63"/>
  <c r="AB13" i="63" s="1"/>
  <c r="AO13" i="63" s="1"/>
  <c r="AA13" i="63"/>
  <c r="AC13" i="63" s="1"/>
  <c r="AP13" i="63" s="1"/>
  <c r="Z50" i="32"/>
  <c r="AB50" i="32" s="1"/>
  <c r="AO50" i="32" s="1"/>
  <c r="AA50" i="32"/>
  <c r="AC50" i="32" s="1"/>
  <c r="AP50" i="32" s="1"/>
  <c r="AA47" i="32"/>
  <c r="AC47" i="32" s="1"/>
  <c r="AP47" i="32" s="1"/>
  <c r="Z47" i="32"/>
  <c r="AB47" i="32" s="1"/>
  <c r="AO47" i="32" s="1"/>
  <c r="Z142" i="32"/>
  <c r="AB142" i="32" s="1"/>
  <c r="AO142" i="32" s="1"/>
  <c r="AA142" i="32"/>
  <c r="AC142" i="32" s="1"/>
  <c r="AP142" i="32" s="1"/>
  <c r="Z38" i="32"/>
  <c r="AB38" i="32" s="1"/>
  <c r="AO38" i="32" s="1"/>
  <c r="AA38" i="32"/>
  <c r="AC38" i="32" s="1"/>
  <c r="AP38" i="32" s="1"/>
  <c r="AA99" i="32"/>
  <c r="AC99" i="32" s="1"/>
  <c r="AP99" i="32" s="1"/>
  <c r="Z99" i="32"/>
  <c r="AB99" i="32" s="1"/>
  <c r="AO99" i="32" s="1"/>
  <c r="AA163" i="32"/>
  <c r="AC163" i="32" s="1"/>
  <c r="AP163" i="32" s="1"/>
  <c r="Z163" i="32"/>
  <c r="AB163" i="32" s="1"/>
  <c r="AO163" i="32" s="1"/>
  <c r="Z42" i="32"/>
  <c r="AB42" i="32" s="1"/>
  <c r="AO42" i="32" s="1"/>
  <c r="AA42" i="32"/>
  <c r="AC42" i="32" s="1"/>
  <c r="AP42" i="32" s="1"/>
  <c r="Z90" i="32"/>
  <c r="AB90" i="32" s="1"/>
  <c r="AO90" i="32" s="1"/>
  <c r="AA90" i="32"/>
  <c r="AC90" i="32" s="1"/>
  <c r="AP90" i="32" s="1"/>
  <c r="AA7" i="32"/>
  <c r="AC7" i="32" s="1"/>
  <c r="AP7" i="32" s="1"/>
  <c r="Z7" i="32"/>
  <c r="AB7" i="32" s="1"/>
  <c r="AO7" i="32" s="1"/>
  <c r="AA27" i="32"/>
  <c r="AC27" i="32" s="1"/>
  <c r="AP27" i="32" s="1"/>
  <c r="Z27" i="32"/>
  <c r="AB27" i="32" s="1"/>
  <c r="AO27" i="32" s="1"/>
  <c r="AA65" i="32"/>
  <c r="AC65" i="32" s="1"/>
  <c r="AP65" i="32" s="1"/>
  <c r="Z65" i="32"/>
  <c r="AB65" i="32" s="1"/>
  <c r="AO65" i="32" s="1"/>
  <c r="AA135" i="32"/>
  <c r="AC135" i="32" s="1"/>
  <c r="AP135" i="32" s="1"/>
  <c r="Z135" i="32"/>
  <c r="AB135" i="32" s="1"/>
  <c r="AO135" i="32" s="1"/>
  <c r="AA89" i="32"/>
  <c r="AC89" i="32" s="1"/>
  <c r="AP89" i="32" s="1"/>
  <c r="Z89" i="32"/>
  <c r="AB89" i="32" s="1"/>
  <c r="AO89" i="32" s="1"/>
  <c r="AA121" i="32"/>
  <c r="AC121" i="32" s="1"/>
  <c r="AP121" i="32" s="1"/>
  <c r="Z121" i="32"/>
  <c r="AB121" i="32" s="1"/>
  <c r="AO121" i="32" s="1"/>
  <c r="AA153" i="32"/>
  <c r="AC153" i="32" s="1"/>
  <c r="AP153" i="32" s="1"/>
  <c r="Z153" i="32"/>
  <c r="AB153" i="32" s="1"/>
  <c r="AO153" i="32" s="1"/>
  <c r="AA16" i="32"/>
  <c r="AC16" i="32" s="1"/>
  <c r="AP16" i="32" s="1"/>
  <c r="Z16" i="32"/>
  <c r="AB16" i="32" s="1"/>
  <c r="AO16" i="32" s="1"/>
  <c r="Z64" i="32"/>
  <c r="AB64" i="32" s="1"/>
  <c r="AO64" i="32" s="1"/>
  <c r="AA64" i="32"/>
  <c r="AC64" i="32" s="1"/>
  <c r="AP64" i="32" s="1"/>
  <c r="AA96" i="32"/>
  <c r="AC96" i="32" s="1"/>
  <c r="AP96" i="32" s="1"/>
  <c r="Z96" i="32"/>
  <c r="AB96" i="32" s="1"/>
  <c r="AO96" i="32" s="1"/>
  <c r="AA128" i="32"/>
  <c r="AC128" i="32" s="1"/>
  <c r="AP128" i="32" s="1"/>
  <c r="Z128" i="32"/>
  <c r="AB128" i="32" s="1"/>
  <c r="AO128" i="32" s="1"/>
  <c r="AA160" i="32"/>
  <c r="AC160" i="32" s="1"/>
  <c r="AP160" i="32" s="1"/>
  <c r="Z160" i="32"/>
  <c r="AB160" i="32" s="1"/>
  <c r="AO160" i="32" s="1"/>
  <c r="Z38" i="39"/>
  <c r="AB38" i="39" s="1"/>
  <c r="AO38" i="39" s="1"/>
  <c r="AA38" i="39"/>
  <c r="AC38" i="39" s="1"/>
  <c r="AP38" i="39" s="1"/>
  <c r="AA35" i="39"/>
  <c r="AC35" i="39" s="1"/>
  <c r="AP35" i="39" s="1"/>
  <c r="Z35" i="39"/>
  <c r="AB35" i="39" s="1"/>
  <c r="AO35" i="39" s="1"/>
  <c r="AA13" i="39"/>
  <c r="AC13" i="39" s="1"/>
  <c r="AP13" i="39" s="1"/>
  <c r="Z13" i="39"/>
  <c r="AB13" i="39" s="1"/>
  <c r="AO13" i="39" s="1"/>
  <c r="AA10" i="39"/>
  <c r="AC10" i="39" s="1"/>
  <c r="AP10" i="39" s="1"/>
  <c r="Z10" i="39"/>
  <c r="AB10" i="39" s="1"/>
  <c r="AO10" i="39" s="1"/>
  <c r="AA16" i="39"/>
  <c r="AC16" i="39" s="1"/>
  <c r="AP16" i="39" s="1"/>
  <c r="Z16" i="39"/>
  <c r="AB16" i="39" s="1"/>
  <c r="AO16" i="39" s="1"/>
  <c r="AA48" i="39"/>
  <c r="AC48" i="39" s="1"/>
  <c r="AP48" i="39" s="1"/>
  <c r="Z48" i="39"/>
  <c r="AB48" i="39" s="1"/>
  <c r="AO48" i="39" s="1"/>
  <c r="AA13" i="3"/>
  <c r="AC13" i="3" s="1"/>
  <c r="Z13" i="3"/>
  <c r="AB13" i="3" s="1"/>
  <c r="AO13" i="3" s="1"/>
  <c r="I49" i="68"/>
  <c r="O46" i="68"/>
  <c r="AA24" i="74"/>
  <c r="AC24" i="74" s="1"/>
  <c r="AP24" i="74" s="1"/>
  <c r="Z24" i="74"/>
  <c r="AB24" i="74" s="1"/>
  <c r="AO24" i="74" s="1"/>
  <c r="AA15" i="74"/>
  <c r="AC15" i="74" s="1"/>
  <c r="AP15" i="74" s="1"/>
  <c r="Z15" i="74"/>
  <c r="AB15" i="74" s="1"/>
  <c r="AO15" i="74" s="1"/>
  <c r="Z13" i="74"/>
  <c r="AB13" i="74" s="1"/>
  <c r="AO13" i="74" s="1"/>
  <c r="AA13" i="74"/>
  <c r="AC13" i="74" s="1"/>
  <c r="AP13" i="74" s="1"/>
  <c r="AA11" i="74"/>
  <c r="AC11" i="74" s="1"/>
  <c r="AP11" i="74" s="1"/>
  <c r="Z11" i="74"/>
  <c r="AB11" i="74" s="1"/>
  <c r="AO11" i="74" s="1"/>
  <c r="AA9" i="74"/>
  <c r="AC9" i="74" s="1"/>
  <c r="AP9" i="74" s="1"/>
  <c r="Z9" i="74"/>
  <c r="AB9" i="74" s="1"/>
  <c r="AO9" i="74" s="1"/>
  <c r="Z7" i="19"/>
  <c r="AB7" i="19" s="1"/>
  <c r="AO7" i="19" s="1"/>
  <c r="AA7" i="19"/>
  <c r="AC7" i="19" s="1"/>
  <c r="AP7" i="19" s="1"/>
  <c r="Z20" i="19"/>
  <c r="AB20" i="19" s="1"/>
  <c r="AO20" i="19" s="1"/>
  <c r="AA20" i="19"/>
  <c r="AC20" i="19" s="1"/>
  <c r="AP20" i="19" s="1"/>
  <c r="AA23" i="19"/>
  <c r="AC23" i="19" s="1"/>
  <c r="AP23" i="19" s="1"/>
  <c r="Z23" i="19"/>
  <c r="AB23" i="19" s="1"/>
  <c r="AO23" i="19" s="1"/>
  <c r="Z50" i="65"/>
  <c r="AB50" i="65" s="1"/>
  <c r="AO50" i="65" s="1"/>
  <c r="AA50" i="65"/>
  <c r="AC50" i="65" s="1"/>
  <c r="AP50" i="65" s="1"/>
  <c r="Z106" i="65"/>
  <c r="AB106" i="65" s="1"/>
  <c r="AO106" i="65" s="1"/>
  <c r="AA106" i="65"/>
  <c r="AC106" i="65" s="1"/>
  <c r="AP106" i="65" s="1"/>
  <c r="Z186" i="65"/>
  <c r="AB186" i="65" s="1"/>
  <c r="AO186" i="65" s="1"/>
  <c r="AA186" i="65"/>
  <c r="AC186" i="65" s="1"/>
  <c r="AP186" i="65" s="1"/>
  <c r="AA29" i="65"/>
  <c r="AC29" i="65" s="1"/>
  <c r="Z29" i="65"/>
  <c r="AB29" i="65" s="1"/>
  <c r="AO29" i="65" s="1"/>
  <c r="AA61" i="65"/>
  <c r="AC61" i="65" s="1"/>
  <c r="AP61" i="65" s="1"/>
  <c r="Z61" i="65"/>
  <c r="AB61" i="65" s="1"/>
  <c r="AO61" i="65" s="1"/>
  <c r="AA109" i="65"/>
  <c r="AC109" i="65" s="1"/>
  <c r="AP109" i="65" s="1"/>
  <c r="Z109" i="65"/>
  <c r="AB109" i="65" s="1"/>
  <c r="AO109" i="65" s="1"/>
  <c r="AA141" i="65"/>
  <c r="AC141" i="65" s="1"/>
  <c r="AP141" i="65" s="1"/>
  <c r="Z141" i="65"/>
  <c r="AB141" i="65" s="1"/>
  <c r="AO141" i="65" s="1"/>
  <c r="AA173" i="65"/>
  <c r="AC173" i="65" s="1"/>
  <c r="AP173" i="65" s="1"/>
  <c r="Z173" i="65"/>
  <c r="AB173" i="65" s="1"/>
  <c r="AO173" i="65" s="1"/>
  <c r="AA205" i="65"/>
  <c r="AC205" i="65" s="1"/>
  <c r="AP205" i="65" s="1"/>
  <c r="Z205" i="65"/>
  <c r="AB205" i="65" s="1"/>
  <c r="AO205" i="65" s="1"/>
  <c r="Z19" i="65"/>
  <c r="AB19" i="65" s="1"/>
  <c r="AO19" i="65" s="1"/>
  <c r="AA19" i="65"/>
  <c r="AC19" i="65" s="1"/>
  <c r="Z66" i="65"/>
  <c r="AB66" i="65" s="1"/>
  <c r="AO66" i="65" s="1"/>
  <c r="AA66" i="65"/>
  <c r="AC66" i="65" s="1"/>
  <c r="AP66" i="65" s="1"/>
  <c r="Z134" i="65"/>
  <c r="AB134" i="65" s="1"/>
  <c r="AO134" i="65" s="1"/>
  <c r="AA134" i="65"/>
  <c r="AC134" i="65" s="1"/>
  <c r="AP134" i="65" s="1"/>
  <c r="Z190" i="65"/>
  <c r="AB190" i="65" s="1"/>
  <c r="AO190" i="65" s="1"/>
  <c r="AA190" i="65"/>
  <c r="AC190" i="65" s="1"/>
  <c r="AP190" i="65" s="1"/>
  <c r="Z23" i="65"/>
  <c r="AB23" i="65" s="1"/>
  <c r="AO23" i="65" s="1"/>
  <c r="AA23" i="65"/>
  <c r="AC23" i="65" s="1"/>
  <c r="AA52" i="65"/>
  <c r="AC52" i="65" s="1"/>
  <c r="AP52" i="65" s="1"/>
  <c r="Z52" i="65"/>
  <c r="AB52" i="65" s="1"/>
  <c r="AO52" i="65" s="1"/>
  <c r="AA84" i="65"/>
  <c r="AC84" i="65" s="1"/>
  <c r="AP84" i="65" s="1"/>
  <c r="Z84" i="65"/>
  <c r="AB84" i="65" s="1"/>
  <c r="AO84" i="65" s="1"/>
  <c r="AA116" i="65"/>
  <c r="AC116" i="65" s="1"/>
  <c r="AP116" i="65" s="1"/>
  <c r="Z116" i="65"/>
  <c r="AB116" i="65" s="1"/>
  <c r="AO116" i="65" s="1"/>
  <c r="Z148" i="65"/>
  <c r="AB148" i="65" s="1"/>
  <c r="AO148" i="65" s="1"/>
  <c r="AA148" i="65"/>
  <c r="AC148" i="65" s="1"/>
  <c r="AP148" i="65" s="1"/>
  <c r="Z180" i="65"/>
  <c r="AB180" i="65" s="1"/>
  <c r="AO180" i="65" s="1"/>
  <c r="AA180" i="65"/>
  <c r="AC180" i="65" s="1"/>
  <c r="AP180" i="65" s="1"/>
  <c r="Z212" i="65"/>
  <c r="AB212" i="65" s="1"/>
  <c r="AO212" i="65" s="1"/>
  <c r="AA212" i="65"/>
  <c r="AC212" i="65" s="1"/>
  <c r="AP212" i="65" s="1"/>
  <c r="Z10" i="28"/>
  <c r="AB10" i="28" s="1"/>
  <c r="AO10" i="28" s="1"/>
  <c r="AA10" i="28"/>
  <c r="AC10" i="28" s="1"/>
  <c r="AP10" i="28" s="1"/>
  <c r="Z33" i="28"/>
  <c r="AB33" i="28" s="1"/>
  <c r="AO33" i="28" s="1"/>
  <c r="AA33" i="28"/>
  <c r="AC33" i="28" s="1"/>
  <c r="AP33" i="28" s="1"/>
  <c r="AA48" i="28"/>
  <c r="AC48" i="28" s="1"/>
  <c r="AP48" i="28" s="1"/>
  <c r="Z48" i="28"/>
  <c r="AB48" i="28" s="1"/>
  <c r="AO48" i="28" s="1"/>
  <c r="AA27" i="28"/>
  <c r="AC27" i="28" s="1"/>
  <c r="AP27" i="28" s="1"/>
  <c r="Z27" i="28"/>
  <c r="AB27" i="28" s="1"/>
  <c r="AO27" i="28" s="1"/>
  <c r="Z14" i="70"/>
  <c r="AB14" i="70" s="1"/>
  <c r="AO14" i="70" s="1"/>
  <c r="AA14" i="70"/>
  <c r="AC14" i="70" s="1"/>
  <c r="AP14" i="70" s="1"/>
  <c r="AA24" i="70"/>
  <c r="AC24" i="70" s="1"/>
  <c r="AP24" i="70" s="1"/>
  <c r="Z24" i="70"/>
  <c r="AB24" i="70" s="1"/>
  <c r="AO24" i="70" s="1"/>
  <c r="AA17" i="70"/>
  <c r="AC17" i="70" s="1"/>
  <c r="AP17" i="70" s="1"/>
  <c r="Z17" i="70"/>
  <c r="AB17" i="70" s="1"/>
  <c r="AO17" i="70" s="1"/>
  <c r="Z9" i="38"/>
  <c r="AB9" i="38" s="1"/>
  <c r="AO9" i="38" s="1"/>
  <c r="AA9" i="38"/>
  <c r="AC9" i="38" s="1"/>
  <c r="AP9" i="38" s="1"/>
  <c r="AA23" i="38"/>
  <c r="AC23" i="38" s="1"/>
  <c r="AP23" i="38" s="1"/>
  <c r="Z23" i="38"/>
  <c r="AB23" i="38" s="1"/>
  <c r="AO23" i="38" s="1"/>
  <c r="AA22" i="38"/>
  <c r="AC22" i="38" s="1"/>
  <c r="AP22" i="38" s="1"/>
  <c r="Z22" i="38"/>
  <c r="AB22" i="38" s="1"/>
  <c r="AO22" i="38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AA48" i="69"/>
  <c r="AC48" i="69" s="1"/>
  <c r="AP48" i="69" s="1"/>
  <c r="Z48" i="69"/>
  <c r="AB48" i="69" s="1"/>
  <c r="AO48" i="69" s="1"/>
  <c r="Z21" i="69"/>
  <c r="AB21" i="69" s="1"/>
  <c r="AO21" i="69" s="1"/>
  <c r="AA21" i="69"/>
  <c r="AC21" i="69" s="1"/>
  <c r="Z14" i="69"/>
  <c r="AB14" i="69" s="1"/>
  <c r="AO14" i="69" s="1"/>
  <c r="AA14" i="69"/>
  <c r="AC14" i="69" s="1"/>
  <c r="AP14" i="69" s="1"/>
  <c r="AA11" i="69"/>
  <c r="AC11" i="69" s="1"/>
  <c r="AP11" i="69" s="1"/>
  <c r="Z11" i="69"/>
  <c r="AB11" i="69" s="1"/>
  <c r="AO11" i="69" s="1"/>
  <c r="AA38" i="69"/>
  <c r="AC38" i="69" s="1"/>
  <c r="AP38" i="69" s="1"/>
  <c r="Z38" i="69"/>
  <c r="AB38" i="69" s="1"/>
  <c r="AO38" i="69" s="1"/>
  <c r="AA9" i="69"/>
  <c r="AC9" i="69" s="1"/>
  <c r="AP9" i="69" s="1"/>
  <c r="Z9" i="69"/>
  <c r="AB9" i="69" s="1"/>
  <c r="AO9" i="69" s="1"/>
  <c r="AA41" i="69"/>
  <c r="AC41" i="69" s="1"/>
  <c r="AP41" i="69" s="1"/>
  <c r="Z41" i="69"/>
  <c r="AB41" i="69" s="1"/>
  <c r="AO41" i="69" s="1"/>
  <c r="AA57" i="69"/>
  <c r="AC57" i="69" s="1"/>
  <c r="AP57" i="69" s="1"/>
  <c r="Z57" i="69"/>
  <c r="AB57" i="69" s="1"/>
  <c r="AO57" i="69" s="1"/>
  <c r="AA428" i="15"/>
  <c r="AC428" i="15" s="1"/>
  <c r="AP428" i="15" s="1"/>
  <c r="Z428" i="15"/>
  <c r="AB428" i="15" s="1"/>
  <c r="AO428" i="15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AA7" i="26"/>
  <c r="AC7" i="26" s="1"/>
  <c r="AP7" i="26" s="1"/>
  <c r="Z7" i="26"/>
  <c r="AB7" i="26" s="1"/>
  <c r="AO7" i="26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AA18" i="45"/>
  <c r="AC18" i="45" s="1"/>
  <c r="AP18" i="45" s="1"/>
  <c r="Z18" i="45"/>
  <c r="AB18" i="45" s="1"/>
  <c r="AO18" i="45" s="1"/>
  <c r="AA14" i="45"/>
  <c r="AC14" i="45" s="1"/>
  <c r="AP14" i="45" s="1"/>
  <c r="Z14" i="45"/>
  <c r="AB14" i="45" s="1"/>
  <c r="AO14" i="45" s="1"/>
  <c r="AA7" i="45"/>
  <c r="AC7" i="45" s="1"/>
  <c r="AP7" i="45" s="1"/>
  <c r="Z7" i="45"/>
  <c r="AB7" i="45" s="1"/>
  <c r="AO7" i="45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AA24" i="54"/>
  <c r="AC24" i="54" s="1"/>
  <c r="AP24" i="54" s="1"/>
  <c r="Z24" i="54"/>
  <c r="AB24" i="54" s="1"/>
  <c r="AO24" i="54" s="1"/>
  <c r="Z14" i="54"/>
  <c r="AB14" i="54" s="1"/>
  <c r="AO14" i="54" s="1"/>
  <c r="AA14" i="54"/>
  <c r="AC14" i="54" s="1"/>
  <c r="AP14" i="54" s="1"/>
  <c r="AA11" i="54"/>
  <c r="AC11" i="54" s="1"/>
  <c r="AP11" i="54" s="1"/>
  <c r="Z11" i="54"/>
  <c r="AB11" i="54" s="1"/>
  <c r="AO11" i="54" s="1"/>
  <c r="AA9" i="54"/>
  <c r="AC9" i="54" s="1"/>
  <c r="AP9" i="54" s="1"/>
  <c r="Z9" i="54"/>
  <c r="AB9" i="54" s="1"/>
  <c r="AO9" i="54" s="1"/>
  <c r="AA5" i="72"/>
  <c r="AC5" i="72" s="1"/>
  <c r="Z5" i="72"/>
  <c r="AB5" i="72" s="1"/>
  <c r="Z19" i="72"/>
  <c r="AB19" i="72" s="1"/>
  <c r="AO19" i="72" s="1"/>
  <c r="AA19" i="72"/>
  <c r="AC19" i="72" s="1"/>
  <c r="AP19" i="72" s="1"/>
  <c r="AA6" i="72"/>
  <c r="AC6" i="72" s="1"/>
  <c r="AP6" i="72" s="1"/>
  <c r="Z6" i="72"/>
  <c r="AB6" i="72" s="1"/>
  <c r="AO6" i="72" s="1"/>
  <c r="AA5" i="55"/>
  <c r="AC5" i="55" s="1"/>
  <c r="Z5" i="55"/>
  <c r="AB5" i="55" s="1"/>
  <c r="Z19" i="55"/>
  <c r="AB19" i="55" s="1"/>
  <c r="AO19" i="55" s="1"/>
  <c r="AA19" i="55"/>
  <c r="AC19" i="55" s="1"/>
  <c r="AP19" i="55" s="1"/>
  <c r="Z20" i="55"/>
  <c r="AB20" i="55" s="1"/>
  <c r="AO20" i="55" s="1"/>
  <c r="AA20" i="55"/>
  <c r="AC20" i="55" s="1"/>
  <c r="AP20" i="55" s="1"/>
  <c r="Z53" i="53"/>
  <c r="AB53" i="53" s="1"/>
  <c r="AO53" i="53" s="1"/>
  <c r="AA53" i="53"/>
  <c r="AC53" i="53" s="1"/>
  <c r="AP53" i="53" s="1"/>
  <c r="Z18" i="53"/>
  <c r="AB18" i="53" s="1"/>
  <c r="AO18" i="53" s="1"/>
  <c r="AA18" i="53"/>
  <c r="AC18" i="53" s="1"/>
  <c r="AP18" i="53" s="1"/>
  <c r="Z16" i="53"/>
  <c r="AB16" i="53" s="1"/>
  <c r="AO16" i="53" s="1"/>
  <c r="AA16" i="53"/>
  <c r="AC16" i="53" s="1"/>
  <c r="AP16" i="53" s="1"/>
  <c r="AA19" i="53"/>
  <c r="AC19" i="53" s="1"/>
  <c r="Z19" i="53"/>
  <c r="AB19" i="53" s="1"/>
  <c r="AO19" i="53" s="1"/>
  <c r="AA49" i="5"/>
  <c r="AC49" i="5" s="1"/>
  <c r="AP49" i="5" s="1"/>
  <c r="Z49" i="5"/>
  <c r="AB49" i="5" s="1"/>
  <c r="AO49" i="5" s="1"/>
  <c r="Z50" i="5"/>
  <c r="AB50" i="5" s="1"/>
  <c r="AO50" i="5" s="1"/>
  <c r="AA50" i="5"/>
  <c r="AC50" i="5" s="1"/>
  <c r="AP50" i="5" s="1"/>
  <c r="AA35" i="5"/>
  <c r="AC35" i="5" s="1"/>
  <c r="AP35" i="5" s="1"/>
  <c r="Z35" i="5"/>
  <c r="AB35" i="5" s="1"/>
  <c r="AO35" i="5" s="1"/>
  <c r="Z5" i="5"/>
  <c r="AB5" i="5" s="1"/>
  <c r="AA5" i="5"/>
  <c r="AC5" i="5" s="1"/>
  <c r="Z26" i="5"/>
  <c r="AB26" i="5" s="1"/>
  <c r="AO26" i="5" s="1"/>
  <c r="AA26" i="5"/>
  <c r="AC26" i="5" s="1"/>
  <c r="AP26" i="5" s="1"/>
  <c r="AA45" i="5"/>
  <c r="AC45" i="5" s="1"/>
  <c r="AP45" i="5" s="1"/>
  <c r="Z45" i="5"/>
  <c r="AB45" i="5" s="1"/>
  <c r="AO45" i="5" s="1"/>
  <c r="AA40" i="5"/>
  <c r="AC40" i="5" s="1"/>
  <c r="AP40" i="5" s="1"/>
  <c r="Z40" i="5"/>
  <c r="AB40" i="5" s="1"/>
  <c r="AO40" i="5" s="1"/>
  <c r="Z15" i="14"/>
  <c r="AB15" i="14" s="1"/>
  <c r="AO15" i="14" s="1"/>
  <c r="AA15" i="14"/>
  <c r="AC15" i="14" s="1"/>
  <c r="AP15" i="14" s="1"/>
  <c r="AA21" i="14"/>
  <c r="AC21" i="14" s="1"/>
  <c r="AP21" i="14" s="1"/>
  <c r="Z21" i="14"/>
  <c r="AB21" i="14" s="1"/>
  <c r="AO21" i="14" s="1"/>
  <c r="Z11" i="14"/>
  <c r="AB11" i="14" s="1"/>
  <c r="AO11" i="14" s="1"/>
  <c r="AA11" i="14"/>
  <c r="AC11" i="14" s="1"/>
  <c r="AP11" i="14" s="1"/>
  <c r="AA30" i="12"/>
  <c r="AC30" i="12" s="1"/>
  <c r="AP30" i="12" s="1"/>
  <c r="Z30" i="12"/>
  <c r="AB30" i="12" s="1"/>
  <c r="AO30" i="12" s="1"/>
  <c r="N42" i="68"/>
  <c r="Q42" i="68" s="1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AP5" i="62"/>
  <c r="A24" i="62"/>
  <c r="L28" i="2"/>
  <c r="Q33" i="67"/>
  <c r="N32" i="67"/>
  <c r="L27" i="2" s="1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Q37" i="68"/>
  <c r="U37" i="68" s="1"/>
  <c r="F33" i="2" s="1"/>
  <c r="D33" i="2"/>
  <c r="Q30" i="68"/>
  <c r="U30" i="68" s="1"/>
  <c r="F26" i="2" s="1"/>
  <c r="D26" i="2"/>
  <c r="N52" i="68"/>
  <c r="Q52" i="68" s="1"/>
  <c r="O52" i="68"/>
  <c r="AA16" i="22"/>
  <c r="AC16" i="22" s="1"/>
  <c r="AP16" i="22" s="1"/>
  <c r="Z16" i="22"/>
  <c r="AB16" i="22" s="1"/>
  <c r="AO16" i="22" s="1"/>
  <c r="AA412" i="15"/>
  <c r="AC412" i="15" s="1"/>
  <c r="AP412" i="15" s="1"/>
  <c r="Z412" i="15"/>
  <c r="AB412" i="15" s="1"/>
  <c r="AO412" i="15" s="1"/>
  <c r="Z143" i="15"/>
  <c r="AB143" i="15" s="1"/>
  <c r="AO143" i="15" s="1"/>
  <c r="AA143" i="15"/>
  <c r="AC143" i="15" s="1"/>
  <c r="AP143" i="15" s="1"/>
  <c r="AA76" i="15"/>
  <c r="AC76" i="15" s="1"/>
  <c r="AP76" i="15" s="1"/>
  <c r="Z76" i="15"/>
  <c r="AB76" i="15" s="1"/>
  <c r="AO76" i="15" s="1"/>
  <c r="AA151" i="65"/>
  <c r="AC151" i="65" s="1"/>
  <c r="AP151" i="65" s="1"/>
  <c r="Z151" i="65"/>
  <c r="AB151" i="65" s="1"/>
  <c r="AO151" i="65" s="1"/>
  <c r="AA21" i="65"/>
  <c r="AC21" i="65" s="1"/>
  <c r="AP21" i="65" s="1"/>
  <c r="Z21" i="65"/>
  <c r="AB21" i="65" s="1"/>
  <c r="AO21" i="65" s="1"/>
  <c r="Z21" i="36"/>
  <c r="AB21" i="36" s="1"/>
  <c r="AO21" i="36" s="1"/>
  <c r="AA21" i="36"/>
  <c r="AC21" i="36" s="1"/>
  <c r="AP21" i="36" s="1"/>
  <c r="Q12" i="67"/>
  <c r="U12" i="67" s="1"/>
  <c r="N12" i="2" s="1"/>
  <c r="L12" i="2"/>
  <c r="AA6" i="44"/>
  <c r="AC6" i="44" s="1"/>
  <c r="AP6" i="44" s="1"/>
  <c r="Z6" i="44"/>
  <c r="AB6" i="44" s="1"/>
  <c r="AO6" i="44" s="1"/>
  <c r="AA22" i="44"/>
  <c r="AC22" i="44" s="1"/>
  <c r="AP22" i="44" s="1"/>
  <c r="Z22" i="44"/>
  <c r="AB22" i="44" s="1"/>
  <c r="AO22" i="44" s="1"/>
  <c r="AA20" i="18"/>
  <c r="AC20" i="18" s="1"/>
  <c r="AP20" i="18" s="1"/>
  <c r="Z20" i="18"/>
  <c r="AB20" i="18" s="1"/>
  <c r="AO20" i="18" s="1"/>
  <c r="Z13" i="18"/>
  <c r="AB13" i="18" s="1"/>
  <c r="AO13" i="18" s="1"/>
  <c r="AA13" i="18"/>
  <c r="AC13" i="18" s="1"/>
  <c r="AP13" i="18" s="1"/>
  <c r="Z24" i="25"/>
  <c r="AB24" i="25" s="1"/>
  <c r="AO24" i="25" s="1"/>
  <c r="AA24" i="25"/>
  <c r="AC24" i="25" s="1"/>
  <c r="AP24" i="25" s="1"/>
  <c r="AA22" i="25"/>
  <c r="AC22" i="25" s="1"/>
  <c r="AP22" i="25" s="1"/>
  <c r="Z22" i="25"/>
  <c r="AB22" i="25" s="1"/>
  <c r="AO22" i="25" s="1"/>
  <c r="AA9" i="61"/>
  <c r="AC9" i="61" s="1"/>
  <c r="AP9" i="61" s="1"/>
  <c r="Z9" i="61"/>
  <c r="AB9" i="61" s="1"/>
  <c r="AO9" i="61" s="1"/>
  <c r="AA21" i="61"/>
  <c r="AC21" i="61" s="1"/>
  <c r="AP21" i="61" s="1"/>
  <c r="Z21" i="61"/>
  <c r="AB21" i="61" s="1"/>
  <c r="AO21" i="61" s="1"/>
  <c r="AA27" i="75"/>
  <c r="AC27" i="75" s="1"/>
  <c r="AP27" i="75" s="1"/>
  <c r="Z27" i="75"/>
  <c r="AB27" i="75" s="1"/>
  <c r="AO27" i="75" s="1"/>
  <c r="Z62" i="75"/>
  <c r="AB62" i="75" s="1"/>
  <c r="AO62" i="75" s="1"/>
  <c r="AA62" i="75"/>
  <c r="AC62" i="75" s="1"/>
  <c r="AP62" i="75" s="1"/>
  <c r="AA12" i="75"/>
  <c r="AC12" i="75" s="1"/>
  <c r="AP12" i="75" s="1"/>
  <c r="Z12" i="75"/>
  <c r="AB12" i="75" s="1"/>
  <c r="AO12" i="75" s="1"/>
  <c r="AA63" i="75"/>
  <c r="AC63" i="75" s="1"/>
  <c r="AP63" i="75" s="1"/>
  <c r="Z63" i="75"/>
  <c r="AB63" i="75" s="1"/>
  <c r="AO63" i="75" s="1"/>
  <c r="AA25" i="75"/>
  <c r="AC25" i="75" s="1"/>
  <c r="AP25" i="75" s="1"/>
  <c r="Z25" i="75"/>
  <c r="AB25" i="75" s="1"/>
  <c r="AO25" i="75" s="1"/>
  <c r="AA57" i="75"/>
  <c r="AC57" i="75" s="1"/>
  <c r="AP57" i="75" s="1"/>
  <c r="Z57" i="75"/>
  <c r="AB57" i="75" s="1"/>
  <c r="AO57" i="75" s="1"/>
  <c r="AA40" i="75"/>
  <c r="AC40" i="75" s="1"/>
  <c r="AP40" i="75" s="1"/>
  <c r="Z40" i="75"/>
  <c r="AB40" i="75" s="1"/>
  <c r="AO40" i="75" s="1"/>
  <c r="AA21" i="66"/>
  <c r="AC21" i="66" s="1"/>
  <c r="AP21" i="66" s="1"/>
  <c r="Z21" i="66"/>
  <c r="AB21" i="66" s="1"/>
  <c r="AO21" i="66" s="1"/>
  <c r="Q6" i="67"/>
  <c r="U6" i="67" s="1"/>
  <c r="N6" i="2" s="1"/>
  <c r="L6" i="2"/>
  <c r="Z70" i="66"/>
  <c r="AB70" i="66" s="1"/>
  <c r="AO70" i="66" s="1"/>
  <c r="AA70" i="66"/>
  <c r="AC70" i="66" s="1"/>
  <c r="AP70" i="66" s="1"/>
  <c r="AA27" i="66"/>
  <c r="AC27" i="66" s="1"/>
  <c r="AP27" i="66" s="1"/>
  <c r="Z27" i="66"/>
  <c r="AB27" i="66" s="1"/>
  <c r="AO27" i="66" s="1"/>
  <c r="AA123" i="66"/>
  <c r="AC123" i="66" s="1"/>
  <c r="AP123" i="66" s="1"/>
  <c r="Z123" i="66"/>
  <c r="AB123" i="66" s="1"/>
  <c r="AO123" i="66" s="1"/>
  <c r="Z66" i="66"/>
  <c r="AB66" i="66" s="1"/>
  <c r="AO66" i="66" s="1"/>
  <c r="AA66" i="66"/>
  <c r="AC66" i="66" s="1"/>
  <c r="AP66" i="66" s="1"/>
  <c r="Z17" i="66"/>
  <c r="AB17" i="66" s="1"/>
  <c r="AO17" i="66" s="1"/>
  <c r="AA17" i="66"/>
  <c r="AC17" i="66" s="1"/>
  <c r="AP17" i="66" s="1"/>
  <c r="AA65" i="66"/>
  <c r="AC65" i="66" s="1"/>
  <c r="AP65" i="66" s="1"/>
  <c r="Z65" i="66"/>
  <c r="AB65" i="66" s="1"/>
  <c r="AO65" i="66" s="1"/>
  <c r="AA97" i="66"/>
  <c r="AC97" i="66" s="1"/>
  <c r="AP97" i="66" s="1"/>
  <c r="Z97" i="66"/>
  <c r="AB97" i="66" s="1"/>
  <c r="AO97" i="66" s="1"/>
  <c r="AA113" i="66"/>
  <c r="AC113" i="66" s="1"/>
  <c r="AP113" i="66" s="1"/>
  <c r="Z113" i="66"/>
  <c r="AB113" i="66" s="1"/>
  <c r="AO113" i="66" s="1"/>
  <c r="AA16" i="66"/>
  <c r="AC16" i="66" s="1"/>
  <c r="AP16" i="66" s="1"/>
  <c r="Z16" i="66"/>
  <c r="AB16" i="66" s="1"/>
  <c r="AO16" i="66" s="1"/>
  <c r="AA48" i="66"/>
  <c r="AC48" i="66" s="1"/>
  <c r="AP48" i="66" s="1"/>
  <c r="Z48" i="66"/>
  <c r="AB48" i="66" s="1"/>
  <c r="AO48" i="66" s="1"/>
  <c r="AA64" i="66"/>
  <c r="AC64" i="66" s="1"/>
  <c r="AP64" i="66" s="1"/>
  <c r="Z64" i="66"/>
  <c r="AB64" i="66" s="1"/>
  <c r="AO64" i="66" s="1"/>
  <c r="AA96" i="66"/>
  <c r="AC96" i="66" s="1"/>
  <c r="AP96" i="66" s="1"/>
  <c r="Z96" i="66"/>
  <c r="AB96" i="66" s="1"/>
  <c r="AO96" i="66" s="1"/>
  <c r="AA112" i="66"/>
  <c r="AC112" i="66" s="1"/>
  <c r="AP112" i="66" s="1"/>
  <c r="Z112" i="66"/>
  <c r="AB112" i="66" s="1"/>
  <c r="AO112" i="66" s="1"/>
  <c r="AA128" i="66"/>
  <c r="AC128" i="66" s="1"/>
  <c r="AP128" i="66" s="1"/>
  <c r="Z128" i="66"/>
  <c r="AB128" i="66" s="1"/>
  <c r="AO128" i="66" s="1"/>
  <c r="AA12" i="33"/>
  <c r="AC12" i="33" s="1"/>
  <c r="AP12" i="33" s="1"/>
  <c r="Z12" i="33"/>
  <c r="AB12" i="33" s="1"/>
  <c r="AO12" i="33" s="1"/>
  <c r="AA11" i="33"/>
  <c r="AC11" i="33" s="1"/>
  <c r="AP11" i="33" s="1"/>
  <c r="Z11" i="33"/>
  <c r="AB11" i="33" s="1"/>
  <c r="AO11" i="33" s="1"/>
  <c r="AA15" i="33"/>
  <c r="AC15" i="33" s="1"/>
  <c r="AP15" i="33" s="1"/>
  <c r="Z15" i="33"/>
  <c r="AB15" i="33" s="1"/>
  <c r="AO15" i="33" s="1"/>
  <c r="AA5" i="33"/>
  <c r="AC5" i="33" s="1"/>
  <c r="Z5" i="33"/>
  <c r="AB5" i="33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9" i="16"/>
  <c r="AC9" i="16" s="1"/>
  <c r="AP9" i="16" s="1"/>
  <c r="Z9" i="16"/>
  <c r="AB9" i="16" s="1"/>
  <c r="AO9" i="16" s="1"/>
  <c r="AA28" i="57"/>
  <c r="AC28" i="57" s="1"/>
  <c r="AP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AP31" i="57" s="1"/>
  <c r="Z26" i="57"/>
  <c r="AB26" i="57" s="1"/>
  <c r="AO26" i="57" s="1"/>
  <c r="AA26" i="57"/>
  <c r="AC26" i="57" s="1"/>
  <c r="AP26" i="57" s="1"/>
  <c r="AA25" i="57"/>
  <c r="AC25" i="57" s="1"/>
  <c r="AP25" i="57" s="1"/>
  <c r="Z25" i="57"/>
  <c r="AB25" i="57" s="1"/>
  <c r="AO25" i="57" s="1"/>
  <c r="AA11" i="23"/>
  <c r="AC11" i="23" s="1"/>
  <c r="AP11" i="23" s="1"/>
  <c r="Z11" i="23"/>
  <c r="AB11" i="23" s="1"/>
  <c r="AO11" i="23" s="1"/>
  <c r="Z10" i="23"/>
  <c r="AB10" i="23" s="1"/>
  <c r="AO10" i="23" s="1"/>
  <c r="AA10" i="23"/>
  <c r="AC10" i="23" s="1"/>
  <c r="AP10" i="23" s="1"/>
  <c r="AA6" i="23"/>
  <c r="AC6" i="23" s="1"/>
  <c r="AP6" i="23" s="1"/>
  <c r="Z6" i="23"/>
  <c r="AB6" i="23" s="1"/>
  <c r="AO6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6" i="71"/>
  <c r="AC6" i="71" s="1"/>
  <c r="AP6" i="71" s="1"/>
  <c r="AA12" i="71"/>
  <c r="AC12" i="71" s="1"/>
  <c r="AP12" i="71" s="1"/>
  <c r="Z12" i="71"/>
  <c r="AB12" i="71" s="1"/>
  <c r="AO12" i="71" s="1"/>
  <c r="AA11" i="71"/>
  <c r="AC11" i="71" s="1"/>
  <c r="AP11" i="71" s="1"/>
  <c r="Z11" i="71"/>
  <c r="AB11" i="71" s="1"/>
  <c r="AO11" i="71" s="1"/>
  <c r="AA5" i="71"/>
  <c r="AC5" i="71" s="1"/>
  <c r="Z5" i="71"/>
  <c r="AB5" i="71" s="1"/>
  <c r="AA300" i="15"/>
  <c r="AC300" i="15" s="1"/>
  <c r="AP300" i="15" s="1"/>
  <c r="Z300" i="15"/>
  <c r="AB300" i="15" s="1"/>
  <c r="AO300" i="15" s="1"/>
  <c r="AA34" i="15"/>
  <c r="AC34" i="15" s="1"/>
  <c r="AP34" i="15" s="1"/>
  <c r="Z34" i="15"/>
  <c r="AB34" i="15" s="1"/>
  <c r="AO34" i="15" s="1"/>
  <c r="AA6" i="13"/>
  <c r="AC6" i="13" s="1"/>
  <c r="AP6" i="13" s="1"/>
  <c r="Z6" i="13"/>
  <c r="AB6" i="13" s="1"/>
  <c r="AO6" i="13" s="1"/>
  <c r="AA13" i="13"/>
  <c r="AC13" i="13" s="1"/>
  <c r="Z13" i="13"/>
  <c r="AB13" i="13" s="1"/>
  <c r="AO13" i="13" s="1"/>
  <c r="AA23" i="40"/>
  <c r="AC23" i="40" s="1"/>
  <c r="Z23" i="40"/>
  <c r="AB23" i="40" s="1"/>
  <c r="AO23" i="40" s="1"/>
  <c r="Z7" i="40"/>
  <c r="AB7" i="40" s="1"/>
  <c r="AO7" i="40" s="1"/>
  <c r="AA7" i="40"/>
  <c r="AC7" i="40" s="1"/>
  <c r="AP7" i="40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73" i="29"/>
  <c r="AC73" i="29" s="1"/>
  <c r="AP73" i="29" s="1"/>
  <c r="Z73" i="29"/>
  <c r="AB73" i="29" s="1"/>
  <c r="AO73" i="29" s="1"/>
  <c r="AA65" i="29"/>
  <c r="AC65" i="29" s="1"/>
  <c r="AP65" i="29" s="1"/>
  <c r="Z65" i="29"/>
  <c r="AB65" i="29" s="1"/>
  <c r="AO65" i="29" s="1"/>
  <c r="AA45" i="29"/>
  <c r="AC45" i="29" s="1"/>
  <c r="AP45" i="29" s="1"/>
  <c r="Z45" i="29"/>
  <c r="AB45" i="29" s="1"/>
  <c r="AO45" i="29" s="1"/>
  <c r="Z15" i="29"/>
  <c r="AB15" i="29" s="1"/>
  <c r="AO15" i="29" s="1"/>
  <c r="AA15" i="29"/>
  <c r="AC15" i="29" s="1"/>
  <c r="AP15" i="29" s="1"/>
  <c r="AA14" i="29"/>
  <c r="AC14" i="29" s="1"/>
  <c r="AP14" i="29" s="1"/>
  <c r="Z14" i="29"/>
  <c r="AB14" i="29" s="1"/>
  <c r="AO14" i="29" s="1"/>
  <c r="AA59" i="29"/>
  <c r="AC59" i="29" s="1"/>
  <c r="AP59" i="29" s="1"/>
  <c r="Z59" i="29"/>
  <c r="AB59" i="29" s="1"/>
  <c r="AO59" i="29" s="1"/>
  <c r="AA30" i="29"/>
  <c r="AC30" i="29" s="1"/>
  <c r="AP30" i="29" s="1"/>
  <c r="Z30" i="29"/>
  <c r="AB30" i="29" s="1"/>
  <c r="AO30" i="29" s="1"/>
  <c r="Z31" i="22"/>
  <c r="AB31" i="22" s="1"/>
  <c r="AO31" i="22" s="1"/>
  <c r="AA31" i="22"/>
  <c r="AC31" i="22" s="1"/>
  <c r="AP31" i="22" s="1"/>
  <c r="Z35" i="22"/>
  <c r="AB35" i="22" s="1"/>
  <c r="AO35" i="22" s="1"/>
  <c r="AA35" i="22"/>
  <c r="AC35" i="22" s="1"/>
  <c r="AP35" i="22" s="1"/>
  <c r="AA23" i="22"/>
  <c r="AC23" i="22" s="1"/>
  <c r="AP23" i="22" s="1"/>
  <c r="Z23" i="22"/>
  <c r="AB23" i="22" s="1"/>
  <c r="AO23" i="22" s="1"/>
  <c r="AA80" i="22"/>
  <c r="AC80" i="22" s="1"/>
  <c r="AP80" i="22" s="1"/>
  <c r="Z80" i="22"/>
  <c r="AB80" i="22" s="1"/>
  <c r="AO80" i="22" s="1"/>
  <c r="AA46" i="22"/>
  <c r="AC46" i="22" s="1"/>
  <c r="AP46" i="22" s="1"/>
  <c r="Z46" i="22"/>
  <c r="AB46" i="22" s="1"/>
  <c r="AO46" i="22" s="1"/>
  <c r="AA9" i="22"/>
  <c r="AC9" i="22" s="1"/>
  <c r="AP9" i="22" s="1"/>
  <c r="Z9" i="22"/>
  <c r="AB9" i="22" s="1"/>
  <c r="AO9" i="22" s="1"/>
  <c r="AA340" i="15"/>
  <c r="AC340" i="15" s="1"/>
  <c r="AP340" i="15" s="1"/>
  <c r="Z340" i="15"/>
  <c r="AB340" i="15" s="1"/>
  <c r="AO340" i="15" s="1"/>
  <c r="AA146" i="15"/>
  <c r="AC146" i="15" s="1"/>
  <c r="AP146" i="15" s="1"/>
  <c r="Z146" i="15"/>
  <c r="AB146" i="15" s="1"/>
  <c r="AO146" i="15" s="1"/>
  <c r="Z20" i="15"/>
  <c r="AB20" i="15" s="1"/>
  <c r="AO20" i="15" s="1"/>
  <c r="AA20" i="15"/>
  <c r="AC20" i="15" s="1"/>
  <c r="AP20" i="15" s="1"/>
  <c r="Z195" i="15"/>
  <c r="AB195" i="15" s="1"/>
  <c r="AO195" i="15" s="1"/>
  <c r="AA195" i="15"/>
  <c r="AC195" i="15" s="1"/>
  <c r="AP195" i="15" s="1"/>
  <c r="Z363" i="15"/>
  <c r="AB363" i="15" s="1"/>
  <c r="AO363" i="15" s="1"/>
  <c r="AA363" i="15"/>
  <c r="AC363" i="15" s="1"/>
  <c r="AP363" i="15" s="1"/>
  <c r="Z39" i="15"/>
  <c r="AB39" i="15" s="1"/>
  <c r="AO39" i="15" s="1"/>
  <c r="AA39" i="15"/>
  <c r="AC39" i="15" s="1"/>
  <c r="AP39" i="15" s="1"/>
  <c r="Z103" i="15"/>
  <c r="AB103" i="15" s="1"/>
  <c r="AO103" i="15" s="1"/>
  <c r="AA103" i="15"/>
  <c r="AC103" i="15" s="1"/>
  <c r="AP103" i="15" s="1"/>
  <c r="AA148" i="15"/>
  <c r="AC148" i="15" s="1"/>
  <c r="AP148" i="15" s="1"/>
  <c r="Z148" i="15"/>
  <c r="AB148" i="15" s="1"/>
  <c r="AO148" i="15" s="1"/>
  <c r="AA192" i="15"/>
  <c r="AC192" i="15" s="1"/>
  <c r="AP192" i="15" s="1"/>
  <c r="Z192" i="15"/>
  <c r="AB192" i="15" s="1"/>
  <c r="AO192" i="15" s="1"/>
  <c r="AA256" i="15"/>
  <c r="AC256" i="15" s="1"/>
  <c r="AP256" i="15" s="1"/>
  <c r="Z256" i="15"/>
  <c r="AB256" i="15" s="1"/>
  <c r="AO256" i="15" s="1"/>
  <c r="AA320" i="15"/>
  <c r="AC320" i="15" s="1"/>
  <c r="AP320" i="15" s="1"/>
  <c r="Z320" i="15"/>
  <c r="AB320" i="15" s="1"/>
  <c r="AO320" i="15" s="1"/>
  <c r="AA384" i="15"/>
  <c r="AC384" i="15" s="1"/>
  <c r="AP384" i="15" s="1"/>
  <c r="Z384" i="15"/>
  <c r="AB384" i="15" s="1"/>
  <c r="AO384" i="15" s="1"/>
  <c r="AA448" i="15"/>
  <c r="AC448" i="15" s="1"/>
  <c r="AP448" i="15" s="1"/>
  <c r="Z448" i="15"/>
  <c r="AB448" i="15" s="1"/>
  <c r="AO448" i="15" s="1"/>
  <c r="AA23" i="15"/>
  <c r="AC23" i="15" s="1"/>
  <c r="AP23" i="15" s="1"/>
  <c r="Z23" i="15"/>
  <c r="AB23" i="15" s="1"/>
  <c r="AO23" i="15" s="1"/>
  <c r="Z99" i="15"/>
  <c r="AB99" i="15" s="1"/>
  <c r="AO99" i="15" s="1"/>
  <c r="AA99" i="15"/>
  <c r="AC99" i="15" s="1"/>
  <c r="AP99" i="15" s="1"/>
  <c r="AA128" i="15"/>
  <c r="AC128" i="15" s="1"/>
  <c r="AP128" i="15" s="1"/>
  <c r="Z128" i="15"/>
  <c r="AB128" i="15" s="1"/>
  <c r="AO128" i="15" s="1"/>
  <c r="Z243" i="15"/>
  <c r="AB243" i="15" s="1"/>
  <c r="AO243" i="15" s="1"/>
  <c r="AA243" i="15"/>
  <c r="AC243" i="15" s="1"/>
  <c r="AP243" i="15" s="1"/>
  <c r="Z427" i="15"/>
  <c r="AB427" i="15" s="1"/>
  <c r="AO427" i="15" s="1"/>
  <c r="AA427" i="15"/>
  <c r="AC427" i="15" s="1"/>
  <c r="AP427" i="15" s="1"/>
  <c r="AA15" i="15"/>
  <c r="AC15" i="15" s="1"/>
  <c r="AP15" i="15" s="1"/>
  <c r="Z15" i="15"/>
  <c r="AB15" i="15" s="1"/>
  <c r="AO15" i="15" s="1"/>
  <c r="AA56" i="15"/>
  <c r="AC56" i="15" s="1"/>
  <c r="AP56" i="15" s="1"/>
  <c r="Z56" i="15"/>
  <c r="AB56" i="15" s="1"/>
  <c r="AO56" i="15" s="1"/>
  <c r="AA94" i="15"/>
  <c r="AC94" i="15" s="1"/>
  <c r="AP94" i="15" s="1"/>
  <c r="Z94" i="15"/>
  <c r="AB94" i="15" s="1"/>
  <c r="AO94" i="15" s="1"/>
  <c r="Z139" i="15"/>
  <c r="AB139" i="15" s="1"/>
  <c r="AO139" i="15" s="1"/>
  <c r="AA139" i="15"/>
  <c r="AC139" i="15" s="1"/>
  <c r="AP139" i="15" s="1"/>
  <c r="Z183" i="15"/>
  <c r="AB183" i="15" s="1"/>
  <c r="AO183" i="15" s="1"/>
  <c r="AA183" i="15"/>
  <c r="AC183" i="15" s="1"/>
  <c r="AP183" i="15" s="1"/>
  <c r="Z247" i="15"/>
  <c r="AB247" i="15" s="1"/>
  <c r="AO247" i="15" s="1"/>
  <c r="AA247" i="15"/>
  <c r="AC247" i="15" s="1"/>
  <c r="AP247" i="15" s="1"/>
  <c r="Z311" i="15"/>
  <c r="AB311" i="15" s="1"/>
  <c r="AO311" i="15" s="1"/>
  <c r="AA311" i="15"/>
  <c r="AC311" i="15" s="1"/>
  <c r="AP311" i="15" s="1"/>
  <c r="Z407" i="15"/>
  <c r="AB407" i="15" s="1"/>
  <c r="AO407" i="15" s="1"/>
  <c r="AA407" i="15"/>
  <c r="AC407" i="15" s="1"/>
  <c r="AP407" i="15" s="1"/>
  <c r="Z471" i="15"/>
  <c r="AB471" i="15" s="1"/>
  <c r="AO471" i="15" s="1"/>
  <c r="AA471" i="15"/>
  <c r="AC471" i="15" s="1"/>
  <c r="AP471" i="15" s="1"/>
  <c r="Z182" i="15"/>
  <c r="AB182" i="15" s="1"/>
  <c r="AO182" i="15" s="1"/>
  <c r="AA182" i="15"/>
  <c r="AC182" i="15" s="1"/>
  <c r="AP182" i="15" s="1"/>
  <c r="Z214" i="15"/>
  <c r="AB214" i="15" s="1"/>
  <c r="AO214" i="15" s="1"/>
  <c r="AA214" i="15"/>
  <c r="AC214" i="15" s="1"/>
  <c r="AP214" i="15" s="1"/>
  <c r="Z246" i="15"/>
  <c r="AB246" i="15" s="1"/>
  <c r="AO246" i="15" s="1"/>
  <c r="AA246" i="15"/>
  <c r="AC246" i="15" s="1"/>
  <c r="AP246" i="15" s="1"/>
  <c r="Z278" i="15"/>
  <c r="AB278" i="15" s="1"/>
  <c r="AO278" i="15" s="1"/>
  <c r="AA278" i="15"/>
  <c r="AC278" i="15" s="1"/>
  <c r="AP278" i="15" s="1"/>
  <c r="AA310" i="15"/>
  <c r="AC310" i="15" s="1"/>
  <c r="AP310" i="15" s="1"/>
  <c r="Z310" i="15"/>
  <c r="AB310" i="15" s="1"/>
  <c r="AO310" i="15" s="1"/>
  <c r="Z342" i="15"/>
  <c r="AB342" i="15" s="1"/>
  <c r="AO342" i="15" s="1"/>
  <c r="AA342" i="15"/>
  <c r="AC342" i="15" s="1"/>
  <c r="AP342" i="15" s="1"/>
  <c r="Z390" i="15"/>
  <c r="AB390" i="15" s="1"/>
  <c r="AO390" i="15" s="1"/>
  <c r="AA390" i="15"/>
  <c r="AC390" i="15" s="1"/>
  <c r="AP390" i="15" s="1"/>
  <c r="AA422" i="15"/>
  <c r="AC422" i="15" s="1"/>
  <c r="AP422" i="15" s="1"/>
  <c r="Z422" i="15"/>
  <c r="AB422" i="15" s="1"/>
  <c r="AO422" i="15" s="1"/>
  <c r="AA454" i="15"/>
  <c r="AC454" i="15" s="1"/>
  <c r="AP454" i="15" s="1"/>
  <c r="Z454" i="15"/>
  <c r="AB454" i="15" s="1"/>
  <c r="AO454" i="15" s="1"/>
  <c r="AA486" i="15"/>
  <c r="AC486" i="15" s="1"/>
  <c r="AP486" i="15" s="1"/>
  <c r="Z486" i="15"/>
  <c r="AB486" i="15" s="1"/>
  <c r="AO486" i="15" s="1"/>
  <c r="Z9" i="15"/>
  <c r="AB9" i="15" s="1"/>
  <c r="AO9" i="15" s="1"/>
  <c r="AA9" i="15"/>
  <c r="AC9" i="15" s="1"/>
  <c r="AP9" i="15" s="1"/>
  <c r="AA57" i="15"/>
  <c r="AC57" i="15" s="1"/>
  <c r="AP57" i="15" s="1"/>
  <c r="Z57" i="15"/>
  <c r="AB57" i="15" s="1"/>
  <c r="AO57" i="15" s="1"/>
  <c r="AA89" i="15"/>
  <c r="AC89" i="15" s="1"/>
  <c r="AP89" i="15" s="1"/>
  <c r="Z89" i="15"/>
  <c r="AB89" i="15" s="1"/>
  <c r="AO89" i="15" s="1"/>
  <c r="AA121" i="15"/>
  <c r="AC121" i="15" s="1"/>
  <c r="AP121" i="15" s="1"/>
  <c r="Z121" i="15"/>
  <c r="AB121" i="15" s="1"/>
  <c r="AO121" i="15" s="1"/>
  <c r="AA185" i="15"/>
  <c r="AC185" i="15" s="1"/>
  <c r="AP185" i="15" s="1"/>
  <c r="Z185" i="15"/>
  <c r="AB185" i="15" s="1"/>
  <c r="AO185" i="15" s="1"/>
  <c r="AA217" i="15"/>
  <c r="AC217" i="15" s="1"/>
  <c r="AP217" i="15" s="1"/>
  <c r="Z217" i="15"/>
  <c r="AB217" i="15" s="1"/>
  <c r="AO217" i="15" s="1"/>
  <c r="AA249" i="15"/>
  <c r="AC249" i="15" s="1"/>
  <c r="AP249" i="15" s="1"/>
  <c r="Z249" i="15"/>
  <c r="AB249" i="15" s="1"/>
  <c r="AO249" i="15" s="1"/>
  <c r="AA297" i="15"/>
  <c r="AC297" i="15" s="1"/>
  <c r="AP297" i="15" s="1"/>
  <c r="Z297" i="15"/>
  <c r="AB297" i="15" s="1"/>
  <c r="AO297" i="15" s="1"/>
  <c r="AA329" i="15"/>
  <c r="AC329" i="15" s="1"/>
  <c r="AP329" i="15" s="1"/>
  <c r="Z329" i="15"/>
  <c r="AB329" i="15" s="1"/>
  <c r="AO329" i="15" s="1"/>
  <c r="AA377" i="15"/>
  <c r="AC377" i="15" s="1"/>
  <c r="AP377" i="15" s="1"/>
  <c r="Z377" i="15"/>
  <c r="AB377" i="15" s="1"/>
  <c r="AO377" i="15" s="1"/>
  <c r="AA409" i="15"/>
  <c r="AC409" i="15" s="1"/>
  <c r="AP409" i="15" s="1"/>
  <c r="Z409" i="15"/>
  <c r="AB409" i="15" s="1"/>
  <c r="AO409" i="15" s="1"/>
  <c r="AA441" i="15"/>
  <c r="AC441" i="15" s="1"/>
  <c r="AP441" i="15" s="1"/>
  <c r="Z441" i="15"/>
  <c r="AB441" i="15" s="1"/>
  <c r="AO441" i="15" s="1"/>
  <c r="AA473" i="15"/>
  <c r="AC473" i="15" s="1"/>
  <c r="AP473" i="15" s="1"/>
  <c r="Z473" i="15"/>
  <c r="AB473" i="15" s="1"/>
  <c r="AO473" i="15" s="1"/>
  <c r="AA505" i="15"/>
  <c r="AC505" i="15" s="1"/>
  <c r="AP505" i="15" s="1"/>
  <c r="Z505" i="15"/>
  <c r="AB505" i="15" s="1"/>
  <c r="AO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AA11" i="60"/>
  <c r="AC11" i="60" s="1"/>
  <c r="AP11" i="60" s="1"/>
  <c r="Z11" i="60"/>
  <c r="AB11" i="60" s="1"/>
  <c r="AO11" i="60" s="1"/>
  <c r="AA7" i="60"/>
  <c r="AC7" i="60" s="1"/>
  <c r="AP7" i="60" s="1"/>
  <c r="Z7" i="60"/>
  <c r="AB7" i="60" s="1"/>
  <c r="AO7" i="60" s="1"/>
  <c r="Z23" i="60"/>
  <c r="AB23" i="60" s="1"/>
  <c r="AO23" i="60" s="1"/>
  <c r="AA23" i="60"/>
  <c r="AC23" i="60" s="1"/>
  <c r="AP23" i="60" s="1"/>
  <c r="AA14" i="60"/>
  <c r="AC14" i="60" s="1"/>
  <c r="AP14" i="60" s="1"/>
  <c r="Z14" i="60"/>
  <c r="AB14" i="60" s="1"/>
  <c r="AO14" i="60" s="1"/>
  <c r="AA56" i="46"/>
  <c r="AC56" i="46" s="1"/>
  <c r="AP56" i="46" s="1"/>
  <c r="Z56" i="46"/>
  <c r="AB56" i="46" s="1"/>
  <c r="AO56" i="46" s="1"/>
  <c r="AA68" i="46"/>
  <c r="AC68" i="46" s="1"/>
  <c r="AP68" i="46" s="1"/>
  <c r="Z68" i="46"/>
  <c r="AB68" i="46" s="1"/>
  <c r="AO68" i="46" s="1"/>
  <c r="AA32" i="46"/>
  <c r="AC32" i="46" s="1"/>
  <c r="AP32" i="46" s="1"/>
  <c r="Z32" i="46"/>
  <c r="AB32" i="46" s="1"/>
  <c r="AO32" i="46" s="1"/>
  <c r="AA28" i="46"/>
  <c r="AC28" i="46" s="1"/>
  <c r="AP28" i="46" s="1"/>
  <c r="Z28" i="46"/>
  <c r="AB28" i="46" s="1"/>
  <c r="AO28" i="46" s="1"/>
  <c r="Z5" i="46"/>
  <c r="AB5" i="46" s="1"/>
  <c r="AA5" i="46"/>
  <c r="AC5" i="46" s="1"/>
  <c r="Z31" i="46"/>
  <c r="AB31" i="46" s="1"/>
  <c r="AO31" i="46" s="1"/>
  <c r="AA31" i="46"/>
  <c r="AC31" i="46" s="1"/>
  <c r="AP31" i="46" s="1"/>
  <c r="L14" i="2"/>
  <c r="Q14" i="67"/>
  <c r="U14" i="67" s="1"/>
  <c r="N14" i="2" s="1"/>
  <c r="AA46" i="46"/>
  <c r="AC46" i="46" s="1"/>
  <c r="AP46" i="46" s="1"/>
  <c r="Z46" i="46"/>
  <c r="AB46" i="46" s="1"/>
  <c r="AO46" i="46" s="1"/>
  <c r="AA17" i="46"/>
  <c r="AC17" i="46" s="1"/>
  <c r="AP17" i="46" s="1"/>
  <c r="Z17" i="46"/>
  <c r="AB17" i="46" s="1"/>
  <c r="AO17" i="46" s="1"/>
  <c r="AA49" i="46"/>
  <c r="AC49" i="46" s="1"/>
  <c r="AP49" i="46" s="1"/>
  <c r="Z49" i="46"/>
  <c r="AB49" i="46" s="1"/>
  <c r="AO49" i="46" s="1"/>
  <c r="AA81" i="46"/>
  <c r="AC81" i="46" s="1"/>
  <c r="AP81" i="46" s="1"/>
  <c r="Z81" i="46"/>
  <c r="AB81" i="46" s="1"/>
  <c r="AO81" i="46" s="1"/>
  <c r="AA20" i="6"/>
  <c r="AC20" i="6" s="1"/>
  <c r="AP20" i="6" s="1"/>
  <c r="Z20" i="6"/>
  <c r="AB20" i="6" s="1"/>
  <c r="AO20" i="6" s="1"/>
  <c r="AA13" i="6"/>
  <c r="AC13" i="6" s="1"/>
  <c r="AP13" i="6" s="1"/>
  <c r="Z13" i="6"/>
  <c r="AB13" i="6" s="1"/>
  <c r="AO13" i="6" s="1"/>
  <c r="Z45" i="20"/>
  <c r="AB45" i="20" s="1"/>
  <c r="AO45" i="20" s="1"/>
  <c r="AA45" i="20"/>
  <c r="AC45" i="20" s="1"/>
  <c r="AA50" i="20"/>
  <c r="AC50" i="20" s="1"/>
  <c r="AP50" i="20" s="1"/>
  <c r="Z50" i="20"/>
  <c r="AB50" i="20" s="1"/>
  <c r="AO50" i="20" s="1"/>
  <c r="Z49" i="20"/>
  <c r="AB49" i="20" s="1"/>
  <c r="AO49" i="20" s="1"/>
  <c r="AA49" i="20"/>
  <c r="AC49" i="20" s="1"/>
  <c r="AA24" i="20"/>
  <c r="AC24" i="20" s="1"/>
  <c r="AP24" i="20" s="1"/>
  <c r="Z24" i="20"/>
  <c r="AB24" i="20" s="1"/>
  <c r="AO24" i="20" s="1"/>
  <c r="AA56" i="20"/>
  <c r="AC56" i="20" s="1"/>
  <c r="AP56" i="20" s="1"/>
  <c r="Z56" i="20"/>
  <c r="AB56" i="20" s="1"/>
  <c r="AO56" i="20" s="1"/>
  <c r="AA8" i="20"/>
  <c r="AC8" i="20" s="1"/>
  <c r="AP8" i="20" s="1"/>
  <c r="Z8" i="20"/>
  <c r="AB8" i="20" s="1"/>
  <c r="AO8" i="20" s="1"/>
  <c r="AA35" i="20"/>
  <c r="AC35" i="20" s="1"/>
  <c r="AP35" i="20" s="1"/>
  <c r="Z35" i="20"/>
  <c r="AB35" i="20" s="1"/>
  <c r="AO35" i="20" s="1"/>
  <c r="AA67" i="20"/>
  <c r="AC67" i="20" s="1"/>
  <c r="AP67" i="20" s="1"/>
  <c r="Z67" i="20"/>
  <c r="AB67" i="20" s="1"/>
  <c r="AO67" i="20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5" i="30"/>
  <c r="AB15" i="30" s="1"/>
  <c r="AO15" i="30" s="1"/>
  <c r="AA15" i="30"/>
  <c r="AC15" i="30" s="1"/>
  <c r="AP15" i="30" s="1"/>
  <c r="AA19" i="30"/>
  <c r="AC19" i="30" s="1"/>
  <c r="AP19" i="30" s="1"/>
  <c r="Z19" i="30"/>
  <c r="AB19" i="30" s="1"/>
  <c r="AO19" i="30" s="1"/>
  <c r="Z45" i="28"/>
  <c r="AB45" i="28" s="1"/>
  <c r="AO45" i="28" s="1"/>
  <c r="AA45" i="28"/>
  <c r="AC45" i="28" s="1"/>
  <c r="AP45" i="28" s="1"/>
  <c r="AA6" i="26"/>
  <c r="AC6" i="26" s="1"/>
  <c r="AP6" i="26" s="1"/>
  <c r="Z6" i="26"/>
  <c r="AB6" i="26" s="1"/>
  <c r="AO6" i="26" s="1"/>
  <c r="AA324" i="15"/>
  <c r="AC324" i="15" s="1"/>
  <c r="AP324" i="15" s="1"/>
  <c r="Z324" i="15"/>
  <c r="AB324" i="15" s="1"/>
  <c r="AO324" i="15" s="1"/>
  <c r="AA196" i="15"/>
  <c r="AC196" i="15" s="1"/>
  <c r="AP196" i="15" s="1"/>
  <c r="Z196" i="15"/>
  <c r="AB196" i="15" s="1"/>
  <c r="AO196" i="15" s="1"/>
  <c r="AA16" i="6"/>
  <c r="AC16" i="6" s="1"/>
  <c r="Z16" i="6"/>
  <c r="AB16" i="6" s="1"/>
  <c r="AO16" i="6" s="1"/>
  <c r="AA219" i="65"/>
  <c r="AC219" i="65" s="1"/>
  <c r="AP219" i="65" s="1"/>
  <c r="Z219" i="65"/>
  <c r="AB219" i="65" s="1"/>
  <c r="AO219" i="65" s="1"/>
  <c r="AA155" i="65"/>
  <c r="AC155" i="65" s="1"/>
  <c r="AP155" i="65" s="1"/>
  <c r="Z155" i="65"/>
  <c r="AB155" i="65" s="1"/>
  <c r="AO155" i="65" s="1"/>
  <c r="AA91" i="65"/>
  <c r="AC91" i="65" s="1"/>
  <c r="AP91" i="65" s="1"/>
  <c r="Z91" i="65"/>
  <c r="AB91" i="65" s="1"/>
  <c r="AO91" i="65" s="1"/>
  <c r="AA27" i="65"/>
  <c r="AC27" i="65" s="1"/>
  <c r="AP27" i="65" s="1"/>
  <c r="Z27" i="65"/>
  <c r="AB27" i="65" s="1"/>
  <c r="AO27" i="65" s="1"/>
  <c r="AA24" i="63"/>
  <c r="AC24" i="63" s="1"/>
  <c r="AP24" i="63" s="1"/>
  <c r="Z24" i="63"/>
  <c r="AB24" i="63" s="1"/>
  <c r="AO24" i="63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AA20" i="63"/>
  <c r="AC20" i="63" s="1"/>
  <c r="AP20" i="63" s="1"/>
  <c r="Z20" i="63"/>
  <c r="AB20" i="63" s="1"/>
  <c r="AO20" i="63" s="1"/>
  <c r="Z14" i="63"/>
  <c r="AB14" i="63" s="1"/>
  <c r="AO14" i="63" s="1"/>
  <c r="AA14" i="63"/>
  <c r="AC14" i="63" s="1"/>
  <c r="AP14" i="63" s="1"/>
  <c r="Q40" i="68"/>
  <c r="U40" i="68" s="1"/>
  <c r="F36" i="2" s="1"/>
  <c r="D36" i="2"/>
  <c r="Z78" i="32"/>
  <c r="AB78" i="32" s="1"/>
  <c r="AO78" i="32" s="1"/>
  <c r="AA78" i="32"/>
  <c r="AC78" i="32" s="1"/>
  <c r="AP78" i="32" s="1"/>
  <c r="AA51" i="32"/>
  <c r="AC51" i="32" s="1"/>
  <c r="AP51" i="32" s="1"/>
  <c r="Z51" i="32"/>
  <c r="AB51" i="32" s="1"/>
  <c r="AO51" i="32" s="1"/>
  <c r="Z20" i="32"/>
  <c r="AB20" i="32" s="1"/>
  <c r="AO20" i="32" s="1"/>
  <c r="AA20" i="32"/>
  <c r="AC20" i="32" s="1"/>
  <c r="AP20" i="32" s="1"/>
  <c r="Z41" i="32"/>
  <c r="AB41" i="32" s="1"/>
  <c r="AO41" i="32" s="1"/>
  <c r="AA41" i="32"/>
  <c r="AC41" i="32" s="1"/>
  <c r="AP41" i="32" s="1"/>
  <c r="Z102" i="32"/>
  <c r="AB102" i="32" s="1"/>
  <c r="AO102" i="32" s="1"/>
  <c r="AA102" i="32"/>
  <c r="AC102" i="32" s="1"/>
  <c r="AP102" i="32" s="1"/>
  <c r="Z166" i="32"/>
  <c r="AB166" i="32" s="1"/>
  <c r="AO166" i="32" s="1"/>
  <c r="AA166" i="32"/>
  <c r="AC166" i="32" s="1"/>
  <c r="AP166" i="32" s="1"/>
  <c r="Z45" i="32"/>
  <c r="AB45" i="32" s="1"/>
  <c r="AO45" i="32" s="1"/>
  <c r="AA45" i="32"/>
  <c r="AC45" i="32" s="1"/>
  <c r="AP45" i="32" s="1"/>
  <c r="Z130" i="32"/>
  <c r="AB130" i="32" s="1"/>
  <c r="AO130" i="32" s="1"/>
  <c r="AA130" i="32"/>
  <c r="AC130" i="32" s="1"/>
  <c r="AP130" i="32" s="1"/>
  <c r="Z12" i="32"/>
  <c r="AB12" i="32" s="1"/>
  <c r="AO12" i="32" s="1"/>
  <c r="AA12" i="32"/>
  <c r="AC12" i="32" s="1"/>
  <c r="AP12" i="32" s="1"/>
  <c r="AA79" i="32"/>
  <c r="AC79" i="32" s="1"/>
  <c r="AP79" i="32" s="1"/>
  <c r="Z79" i="32"/>
  <c r="AB79" i="32" s="1"/>
  <c r="AO79" i="32" s="1"/>
  <c r="AA77" i="32"/>
  <c r="AC77" i="32" s="1"/>
  <c r="AP77" i="32" s="1"/>
  <c r="Z77" i="32"/>
  <c r="AB77" i="32" s="1"/>
  <c r="AO77" i="32" s="1"/>
  <c r="AA125" i="32"/>
  <c r="AC125" i="32" s="1"/>
  <c r="AP125" i="32" s="1"/>
  <c r="Z125" i="32"/>
  <c r="AB125" i="32" s="1"/>
  <c r="AO125" i="32" s="1"/>
  <c r="AA157" i="32"/>
  <c r="AC157" i="32" s="1"/>
  <c r="AP157" i="32" s="1"/>
  <c r="Z157" i="32"/>
  <c r="AB157" i="32" s="1"/>
  <c r="AO157" i="32" s="1"/>
  <c r="Z23" i="32"/>
  <c r="AB23" i="32" s="1"/>
  <c r="AO23" i="32" s="1"/>
  <c r="AA23" i="32"/>
  <c r="AC23" i="32" s="1"/>
  <c r="AP23" i="32" s="1"/>
  <c r="Z68" i="32"/>
  <c r="AB68" i="32" s="1"/>
  <c r="AO68" i="32" s="1"/>
  <c r="AA68" i="32"/>
  <c r="AC68" i="32" s="1"/>
  <c r="AP68" i="32" s="1"/>
  <c r="AA100" i="32"/>
  <c r="AC100" i="32" s="1"/>
  <c r="AP100" i="32" s="1"/>
  <c r="Z100" i="32"/>
  <c r="AB100" i="32" s="1"/>
  <c r="AO100" i="32" s="1"/>
  <c r="AA148" i="32"/>
  <c r="AC148" i="32" s="1"/>
  <c r="AP148" i="32" s="1"/>
  <c r="Z148" i="32"/>
  <c r="AB148" i="32" s="1"/>
  <c r="AO148" i="32" s="1"/>
  <c r="R8" i="67"/>
  <c r="AA33" i="39"/>
  <c r="AC33" i="39" s="1"/>
  <c r="AP33" i="39" s="1"/>
  <c r="Z33" i="39"/>
  <c r="AB33" i="39" s="1"/>
  <c r="AO33" i="39" s="1"/>
  <c r="AA49" i="39"/>
  <c r="AC49" i="39" s="1"/>
  <c r="AP49" i="39" s="1"/>
  <c r="Z49" i="39"/>
  <c r="AB49" i="39" s="1"/>
  <c r="AO49" i="39" s="1"/>
  <c r="AA36" i="39"/>
  <c r="AC36" i="39" s="1"/>
  <c r="AP36" i="39" s="1"/>
  <c r="Z36" i="39"/>
  <c r="AB36" i="39" s="1"/>
  <c r="AO36" i="39" s="1"/>
  <c r="I22" i="68"/>
  <c r="I23" i="68" s="1"/>
  <c r="Z12" i="37"/>
  <c r="AB12" i="37" s="1"/>
  <c r="AO12" i="37" s="1"/>
  <c r="AA12" i="37"/>
  <c r="AC12" i="37" s="1"/>
  <c r="AP12" i="37" s="1"/>
  <c r="AA12" i="74"/>
  <c r="AC12" i="74" s="1"/>
  <c r="AP12" i="74" s="1"/>
  <c r="Z12" i="74"/>
  <c r="AB12" i="74" s="1"/>
  <c r="AO12" i="74" s="1"/>
  <c r="AA5" i="19"/>
  <c r="AC5" i="19" s="1"/>
  <c r="Z5" i="19"/>
  <c r="AB5" i="19" s="1"/>
  <c r="AA14" i="19"/>
  <c r="AC14" i="19" s="1"/>
  <c r="AP14" i="19" s="1"/>
  <c r="Z14" i="19"/>
  <c r="AB14" i="19" s="1"/>
  <c r="AO14" i="19" s="1"/>
  <c r="AA6" i="19"/>
  <c r="AC6" i="19" s="1"/>
  <c r="AP6" i="19" s="1"/>
  <c r="Z6" i="19"/>
  <c r="AB6" i="19" s="1"/>
  <c r="AO6" i="19" s="1"/>
  <c r="AA24" i="19"/>
  <c r="AC24" i="19" s="1"/>
  <c r="AP24" i="19" s="1"/>
  <c r="Z24" i="19"/>
  <c r="AB24" i="19" s="1"/>
  <c r="AO24" i="19" s="1"/>
  <c r="Z90" i="65"/>
  <c r="AB90" i="65" s="1"/>
  <c r="AO90" i="65" s="1"/>
  <c r="AA90" i="65"/>
  <c r="AC90" i="65" s="1"/>
  <c r="AP90" i="65" s="1"/>
  <c r="Z154" i="65"/>
  <c r="AB154" i="65" s="1"/>
  <c r="AO154" i="65" s="1"/>
  <c r="AA154" i="65"/>
  <c r="AC154" i="65" s="1"/>
  <c r="AP154" i="65" s="1"/>
  <c r="Z226" i="65"/>
  <c r="AB226" i="65" s="1"/>
  <c r="AO226" i="65" s="1"/>
  <c r="AA226" i="65"/>
  <c r="AC226" i="65" s="1"/>
  <c r="AP226" i="65" s="1"/>
  <c r="AA33" i="65"/>
  <c r="AC33" i="65" s="1"/>
  <c r="AP33" i="65" s="1"/>
  <c r="Z33" i="65"/>
  <c r="AB33" i="65" s="1"/>
  <c r="AO33" i="65" s="1"/>
  <c r="AA65" i="65"/>
  <c r="AC65" i="65" s="1"/>
  <c r="AP65" i="65" s="1"/>
  <c r="Z65" i="65"/>
  <c r="AB65" i="65" s="1"/>
  <c r="AO65" i="65" s="1"/>
  <c r="AA97" i="65"/>
  <c r="AC97" i="65" s="1"/>
  <c r="Z97" i="65"/>
  <c r="AB97" i="65" s="1"/>
  <c r="AO97" i="65" s="1"/>
  <c r="AA113" i="65"/>
  <c r="AC113" i="65" s="1"/>
  <c r="AP113" i="65" s="1"/>
  <c r="Z113" i="65"/>
  <c r="AB113" i="65" s="1"/>
  <c r="AO113" i="65" s="1"/>
  <c r="AA145" i="65"/>
  <c r="AC145" i="65" s="1"/>
  <c r="AP145" i="65" s="1"/>
  <c r="Z145" i="65"/>
  <c r="AB145" i="65" s="1"/>
  <c r="AO145" i="65" s="1"/>
  <c r="AA177" i="65"/>
  <c r="AC177" i="65" s="1"/>
  <c r="AP177" i="65" s="1"/>
  <c r="Z177" i="65"/>
  <c r="AB177" i="65" s="1"/>
  <c r="AO177" i="65" s="1"/>
  <c r="AA209" i="65"/>
  <c r="AC209" i="65" s="1"/>
  <c r="AP209" i="65" s="1"/>
  <c r="Z209" i="65"/>
  <c r="AB209" i="65" s="1"/>
  <c r="AO209" i="65" s="1"/>
  <c r="Z20" i="65"/>
  <c r="AB20" i="65" s="1"/>
  <c r="AO20" i="65" s="1"/>
  <c r="AA20" i="65"/>
  <c r="AC20" i="65" s="1"/>
  <c r="AP20" i="65" s="1"/>
  <c r="Z78" i="65"/>
  <c r="AB78" i="65" s="1"/>
  <c r="AO78" i="65" s="1"/>
  <c r="AA78" i="65"/>
  <c r="AC78" i="65" s="1"/>
  <c r="AP78" i="65" s="1"/>
  <c r="Z174" i="65"/>
  <c r="AB174" i="65" s="1"/>
  <c r="AO174" i="65" s="1"/>
  <c r="AA174" i="65"/>
  <c r="AC174" i="65" s="1"/>
  <c r="AP174" i="65" s="1"/>
  <c r="AA6" i="65"/>
  <c r="AC6" i="65" s="1"/>
  <c r="Z6" i="65"/>
  <c r="AB6" i="65" s="1"/>
  <c r="Z40" i="65"/>
  <c r="AB40" i="65" s="1"/>
  <c r="AO40" i="65" s="1"/>
  <c r="AA40" i="65"/>
  <c r="AC40" i="65" s="1"/>
  <c r="AP40" i="65" s="1"/>
  <c r="Z72" i="65"/>
  <c r="AB72" i="65" s="1"/>
  <c r="AO72" i="65" s="1"/>
  <c r="AA72" i="65"/>
  <c r="AC72" i="65" s="1"/>
  <c r="AP72" i="65" s="1"/>
  <c r="AA104" i="65"/>
  <c r="AC104" i="65" s="1"/>
  <c r="AP104" i="65" s="1"/>
  <c r="Z104" i="65"/>
  <c r="AB104" i="65" s="1"/>
  <c r="AO104" i="65" s="1"/>
  <c r="AA152" i="65"/>
  <c r="AC152" i="65" s="1"/>
  <c r="AP152" i="65" s="1"/>
  <c r="Z152" i="65"/>
  <c r="AB152" i="65" s="1"/>
  <c r="AO152" i="65" s="1"/>
  <c r="AA184" i="65"/>
  <c r="AC184" i="65" s="1"/>
  <c r="AP184" i="65" s="1"/>
  <c r="Z184" i="65"/>
  <c r="AB184" i="65" s="1"/>
  <c r="AO184" i="65" s="1"/>
  <c r="AA216" i="65"/>
  <c r="AC216" i="65" s="1"/>
  <c r="AP216" i="65" s="1"/>
  <c r="Z216" i="65"/>
  <c r="AB216" i="65" s="1"/>
  <c r="AO216" i="65" s="1"/>
  <c r="AA46" i="28"/>
  <c r="AC46" i="28" s="1"/>
  <c r="AP46" i="28" s="1"/>
  <c r="Z46" i="28"/>
  <c r="AB46" i="28" s="1"/>
  <c r="AO46" i="28" s="1"/>
  <c r="Z41" i="28"/>
  <c r="AB41" i="28" s="1"/>
  <c r="AO41" i="28" s="1"/>
  <c r="AA41" i="28"/>
  <c r="AC41" i="28" s="1"/>
  <c r="AP41" i="28" s="1"/>
  <c r="R36" i="68"/>
  <c r="AA31" i="28"/>
  <c r="AC31" i="28" s="1"/>
  <c r="AP31" i="28" s="1"/>
  <c r="Z31" i="28"/>
  <c r="AB31" i="28" s="1"/>
  <c r="AO31" i="28" s="1"/>
  <c r="AA47" i="28"/>
  <c r="AC47" i="28" s="1"/>
  <c r="AP47" i="28" s="1"/>
  <c r="Z47" i="28"/>
  <c r="AB47" i="28" s="1"/>
  <c r="AO47" i="28" s="1"/>
  <c r="AA16" i="70"/>
  <c r="AC16" i="70" s="1"/>
  <c r="AP16" i="70" s="1"/>
  <c r="Z16" i="70"/>
  <c r="AB16" i="70" s="1"/>
  <c r="AO16" i="70" s="1"/>
  <c r="AA7" i="70"/>
  <c r="AC7" i="70" s="1"/>
  <c r="AP7" i="70" s="1"/>
  <c r="Z7" i="70"/>
  <c r="AB7" i="70" s="1"/>
  <c r="AO7" i="70" s="1"/>
  <c r="AA18" i="70"/>
  <c r="AC18" i="70" s="1"/>
  <c r="AP18" i="70" s="1"/>
  <c r="Z18" i="70"/>
  <c r="AB18" i="70" s="1"/>
  <c r="AO18" i="70" s="1"/>
  <c r="Z10" i="38"/>
  <c r="AB10" i="38" s="1"/>
  <c r="AO10" i="38" s="1"/>
  <c r="AA10" i="38"/>
  <c r="AC10" i="38" s="1"/>
  <c r="AP10" i="38" s="1"/>
  <c r="AA24" i="38"/>
  <c r="AC24" i="38" s="1"/>
  <c r="AP24" i="38" s="1"/>
  <c r="Z24" i="38"/>
  <c r="AB24" i="38" s="1"/>
  <c r="AO24" i="38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56" i="69"/>
  <c r="AC56" i="69" s="1"/>
  <c r="AP56" i="69" s="1"/>
  <c r="Z56" i="69"/>
  <c r="AB56" i="69" s="1"/>
  <c r="AO56" i="69" s="1"/>
  <c r="AA6" i="69"/>
  <c r="AC6" i="69" s="1"/>
  <c r="AP6" i="69" s="1"/>
  <c r="Z6" i="69"/>
  <c r="AB6" i="69" s="1"/>
  <c r="AO6" i="69" s="1"/>
  <c r="Z55" i="69"/>
  <c r="AB55" i="69" s="1"/>
  <c r="AO55" i="69" s="1"/>
  <c r="AA55" i="69"/>
  <c r="AC55" i="69" s="1"/>
  <c r="AP55" i="69" s="1"/>
  <c r="AA52" i="69"/>
  <c r="AC52" i="69" s="1"/>
  <c r="AP52" i="69" s="1"/>
  <c r="Z52" i="69"/>
  <c r="AB52" i="69" s="1"/>
  <c r="AO52" i="69" s="1"/>
  <c r="AA26" i="69"/>
  <c r="AC26" i="69" s="1"/>
  <c r="AP26" i="69" s="1"/>
  <c r="Z26" i="69"/>
  <c r="AB26" i="69" s="1"/>
  <c r="AO26" i="69" s="1"/>
  <c r="AA58" i="69"/>
  <c r="AC58" i="69" s="1"/>
  <c r="AP58" i="69" s="1"/>
  <c r="Z58" i="69"/>
  <c r="AB58" i="69" s="1"/>
  <c r="AO58" i="69" s="1"/>
  <c r="AA45" i="69"/>
  <c r="AC45" i="69" s="1"/>
  <c r="AP45" i="69" s="1"/>
  <c r="Z45" i="69"/>
  <c r="AB45" i="69" s="1"/>
  <c r="AO45" i="69" s="1"/>
  <c r="AA268" i="15"/>
  <c r="AC268" i="15" s="1"/>
  <c r="AP268" i="15" s="1"/>
  <c r="Z268" i="15"/>
  <c r="AB268" i="15" s="1"/>
  <c r="AO268" i="15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8" i="67"/>
  <c r="AA6" i="22"/>
  <c r="AC6" i="22" s="1"/>
  <c r="AP6" i="22" s="1"/>
  <c r="Z6" i="22"/>
  <c r="AB6" i="22" s="1"/>
  <c r="AO6" i="22" s="1"/>
  <c r="Z111" i="15"/>
  <c r="AB111" i="15" s="1"/>
  <c r="AO111" i="15" s="1"/>
  <c r="AA111" i="15"/>
  <c r="AC111" i="15" s="1"/>
  <c r="AP111" i="15" s="1"/>
  <c r="AA8" i="49"/>
  <c r="AC8" i="49" s="1"/>
  <c r="AP8" i="49" s="1"/>
  <c r="Z8" i="49"/>
  <c r="AB8" i="49" s="1"/>
  <c r="AO8" i="49" s="1"/>
  <c r="AA34" i="12"/>
  <c r="AC34" i="12" s="1"/>
  <c r="AP34" i="12" s="1"/>
  <c r="Z34" i="12"/>
  <c r="AB34" i="12" s="1"/>
  <c r="AO34" i="12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Q38" i="67"/>
  <c r="L36" i="2"/>
  <c r="N40" i="67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Q13" i="67"/>
  <c r="U13" i="67" s="1"/>
  <c r="N13" i="2" s="1"/>
  <c r="L13" i="2"/>
  <c r="AA5" i="42"/>
  <c r="AC5" i="42" s="1"/>
  <c r="Z5" i="42"/>
  <c r="AB5" i="42" s="1"/>
  <c r="L15" i="2"/>
  <c r="Q15" i="67"/>
  <c r="U15" i="67" s="1"/>
  <c r="N15" i="2" s="1"/>
  <c r="D16" i="2"/>
  <c r="Q15" i="68"/>
  <c r="U15" i="68" s="1"/>
  <c r="F16" i="2" s="1"/>
  <c r="N68" i="67"/>
  <c r="L43" i="2" s="1"/>
  <c r="Q66" i="67"/>
  <c r="Q68" i="67" s="1"/>
  <c r="N56" i="67"/>
  <c r="Q56" i="67" s="1"/>
  <c r="O56" i="67"/>
  <c r="R56" i="67" s="1"/>
  <c r="AA75" i="32"/>
  <c r="AC75" i="32" s="1"/>
  <c r="AP75" i="32" s="1"/>
  <c r="Z75" i="32"/>
  <c r="AB75" i="32" s="1"/>
  <c r="AO75" i="32" s="1"/>
  <c r="AA84" i="22"/>
  <c r="AC84" i="22" s="1"/>
  <c r="AP84" i="22" s="1"/>
  <c r="Z84" i="22"/>
  <c r="AB84" i="22" s="1"/>
  <c r="AO84" i="22" s="1"/>
  <c r="AA12" i="20"/>
  <c r="AC12" i="20" s="1"/>
  <c r="AP12" i="20" s="1"/>
  <c r="Z12" i="20"/>
  <c r="AB12" i="20" s="1"/>
  <c r="AO12" i="20" s="1"/>
  <c r="AA476" i="15"/>
  <c r="AC476" i="15" s="1"/>
  <c r="AP476" i="15" s="1"/>
  <c r="Z476" i="15"/>
  <c r="AB476" i="15" s="1"/>
  <c r="AO476" i="15" s="1"/>
  <c r="AA348" i="15"/>
  <c r="AC348" i="15" s="1"/>
  <c r="AP348" i="15" s="1"/>
  <c r="Z348" i="15"/>
  <c r="AB348" i="15" s="1"/>
  <c r="AO348" i="15" s="1"/>
  <c r="AA220" i="15"/>
  <c r="AC220" i="15" s="1"/>
  <c r="AP220" i="15" s="1"/>
  <c r="Z220" i="15"/>
  <c r="AB220" i="15" s="1"/>
  <c r="AO220" i="15" s="1"/>
  <c r="AA130" i="15"/>
  <c r="AC130" i="15" s="1"/>
  <c r="AP130" i="15" s="1"/>
  <c r="Z130" i="15"/>
  <c r="AB130" i="15" s="1"/>
  <c r="AO130" i="15" s="1"/>
  <c r="Z13" i="15"/>
  <c r="AB13" i="15" s="1"/>
  <c r="AO13" i="15" s="1"/>
  <c r="AA13" i="15"/>
  <c r="AC13" i="15" s="1"/>
  <c r="AP13" i="15" s="1"/>
  <c r="AA10" i="3"/>
  <c r="AC10" i="3" s="1"/>
  <c r="AP10" i="3" s="1"/>
  <c r="Z10" i="3"/>
  <c r="AB10" i="3" s="1"/>
  <c r="AO10" i="3" s="1"/>
  <c r="AA183" i="65"/>
  <c r="AC183" i="65" s="1"/>
  <c r="AP183" i="65" s="1"/>
  <c r="Z183" i="65"/>
  <c r="AB183" i="65" s="1"/>
  <c r="AO183" i="65" s="1"/>
  <c r="AA119" i="65"/>
  <c r="AC119" i="65" s="1"/>
  <c r="AP119" i="65" s="1"/>
  <c r="Z119" i="65"/>
  <c r="AB119" i="65" s="1"/>
  <c r="AO119" i="65" s="1"/>
  <c r="AA55" i="65"/>
  <c r="AC55" i="65" s="1"/>
  <c r="Z55" i="65"/>
  <c r="AB55" i="65" s="1"/>
  <c r="AO55" i="65" s="1"/>
  <c r="Z14" i="36"/>
  <c r="AB14" i="36" s="1"/>
  <c r="AO14" i="36" s="1"/>
  <c r="AA14" i="36"/>
  <c r="AC14" i="36" s="1"/>
  <c r="AP14" i="36" s="1"/>
  <c r="AA23" i="36"/>
  <c r="AC23" i="36" s="1"/>
  <c r="AP23" i="36" s="1"/>
  <c r="Z23" i="36"/>
  <c r="AB23" i="36" s="1"/>
  <c r="AO23" i="36" s="1"/>
  <c r="AA15" i="36"/>
  <c r="AC15" i="36" s="1"/>
  <c r="AP15" i="36" s="1"/>
  <c r="Z15" i="36"/>
  <c r="AB15" i="36" s="1"/>
  <c r="AO15" i="36" s="1"/>
  <c r="AA7" i="36"/>
  <c r="AC7" i="36" s="1"/>
  <c r="AP7" i="36" s="1"/>
  <c r="Z7" i="36"/>
  <c r="AB7" i="36" s="1"/>
  <c r="AO7" i="36" s="1"/>
  <c r="AA20" i="36"/>
  <c r="AC20" i="36" s="1"/>
  <c r="AP20" i="36" s="1"/>
  <c r="Z20" i="36"/>
  <c r="AB20" i="36" s="1"/>
  <c r="AO20" i="36" s="1"/>
  <c r="AA18" i="36"/>
  <c r="AC18" i="36" s="1"/>
  <c r="AP18" i="36" s="1"/>
  <c r="Z18" i="36"/>
  <c r="AB18" i="36" s="1"/>
  <c r="AO18" i="36" s="1"/>
  <c r="AA20" i="44"/>
  <c r="AC20" i="44" s="1"/>
  <c r="AP20" i="44" s="1"/>
  <c r="Z20" i="44"/>
  <c r="AB20" i="44" s="1"/>
  <c r="AO20" i="44" s="1"/>
  <c r="Z17" i="44"/>
  <c r="AB17" i="44" s="1"/>
  <c r="AO17" i="44" s="1"/>
  <c r="AA17" i="44"/>
  <c r="AC17" i="44" s="1"/>
  <c r="AP17" i="44" s="1"/>
  <c r="AA15" i="44"/>
  <c r="AC15" i="44" s="1"/>
  <c r="AP15" i="44" s="1"/>
  <c r="Z15" i="44"/>
  <c r="AB15" i="44" s="1"/>
  <c r="AO15" i="44" s="1"/>
  <c r="AA5" i="44"/>
  <c r="AC5" i="44" s="1"/>
  <c r="Z5" i="44"/>
  <c r="AB5" i="44" s="1"/>
  <c r="D18" i="2"/>
  <c r="Q17" i="68"/>
  <c r="U17" i="68" s="1"/>
  <c r="F18" i="2" s="1"/>
  <c r="AA6" i="18"/>
  <c r="AC6" i="18" s="1"/>
  <c r="AP6" i="18" s="1"/>
  <c r="Z6" i="18"/>
  <c r="AB6" i="18" s="1"/>
  <c r="AO6" i="18" s="1"/>
  <c r="AA12" i="18"/>
  <c r="AC12" i="18" s="1"/>
  <c r="AP12" i="18" s="1"/>
  <c r="Z12" i="18"/>
  <c r="AB12" i="18" s="1"/>
  <c r="AO12" i="18" s="1"/>
  <c r="AA7" i="18"/>
  <c r="AC7" i="18" s="1"/>
  <c r="AP7" i="18" s="1"/>
  <c r="Z7" i="18"/>
  <c r="AB7" i="18" s="1"/>
  <c r="AO7" i="18" s="1"/>
  <c r="Z22" i="18"/>
  <c r="AB22" i="18" s="1"/>
  <c r="AO22" i="18" s="1"/>
  <c r="AA22" i="18"/>
  <c r="AC22" i="18" s="1"/>
  <c r="AP22" i="18" s="1"/>
  <c r="AA18" i="25"/>
  <c r="AC18" i="25" s="1"/>
  <c r="AP18" i="25" s="1"/>
  <c r="Z18" i="25"/>
  <c r="AB18" i="25" s="1"/>
  <c r="AO18" i="25" s="1"/>
  <c r="Z6" i="25"/>
  <c r="AB6" i="25" s="1"/>
  <c r="AO6" i="25" s="1"/>
  <c r="AA6" i="25"/>
  <c r="AC6" i="25" s="1"/>
  <c r="AP6" i="25" s="1"/>
  <c r="AA5" i="25"/>
  <c r="AC5" i="25" s="1"/>
  <c r="Z5" i="25"/>
  <c r="AB5" i="25" s="1"/>
  <c r="AA11" i="25"/>
  <c r="AC11" i="25" s="1"/>
  <c r="AP11" i="25" s="1"/>
  <c r="Z11" i="25"/>
  <c r="AB11" i="25" s="1"/>
  <c r="AO11" i="25" s="1"/>
  <c r="Z6" i="61"/>
  <c r="AB6" i="61" s="1"/>
  <c r="AO6" i="61" s="1"/>
  <c r="AA6" i="61"/>
  <c r="AC6" i="61" s="1"/>
  <c r="AP6" i="61" s="1"/>
  <c r="Z16" i="61"/>
  <c r="AB16" i="61" s="1"/>
  <c r="AO16" i="61" s="1"/>
  <c r="AA16" i="61"/>
  <c r="AC16" i="61" s="1"/>
  <c r="AP16" i="61" s="1"/>
  <c r="AA17" i="61"/>
  <c r="AC17" i="61" s="1"/>
  <c r="AP17" i="61" s="1"/>
  <c r="Z17" i="61"/>
  <c r="AB17" i="61" s="1"/>
  <c r="AO17" i="61" s="1"/>
  <c r="AA14" i="61"/>
  <c r="AC14" i="61" s="1"/>
  <c r="AP14" i="61" s="1"/>
  <c r="Z14" i="61"/>
  <c r="AB14" i="61" s="1"/>
  <c r="AO14" i="61" s="1"/>
  <c r="AA7" i="61"/>
  <c r="AC7" i="61" s="1"/>
  <c r="AP7" i="61" s="1"/>
  <c r="Z7" i="61"/>
  <c r="AB7" i="61" s="1"/>
  <c r="AO7" i="61" s="1"/>
  <c r="AA20" i="61"/>
  <c r="AC20" i="61" s="1"/>
  <c r="AP20" i="61" s="1"/>
  <c r="Z20" i="61"/>
  <c r="AB20" i="61" s="1"/>
  <c r="AO20" i="61" s="1"/>
  <c r="AA9" i="75"/>
  <c r="AC9" i="75" s="1"/>
  <c r="AP9" i="75" s="1"/>
  <c r="Z9" i="75"/>
  <c r="AB9" i="75" s="1"/>
  <c r="AO9" i="75" s="1"/>
  <c r="Z18" i="75"/>
  <c r="AB18" i="75" s="1"/>
  <c r="AO18" i="75" s="1"/>
  <c r="AA18" i="75"/>
  <c r="AC18" i="75" s="1"/>
  <c r="AP18" i="75" s="1"/>
  <c r="Z46" i="75"/>
  <c r="AB46" i="75" s="1"/>
  <c r="AO46" i="75" s="1"/>
  <c r="AA46" i="75"/>
  <c r="AC46" i="75" s="1"/>
  <c r="AP46" i="75" s="1"/>
  <c r="AA8" i="75"/>
  <c r="AC8" i="75" s="1"/>
  <c r="AP8" i="75" s="1"/>
  <c r="Z8" i="75"/>
  <c r="AB8" i="75" s="1"/>
  <c r="AO8" i="75" s="1"/>
  <c r="AA7" i="75"/>
  <c r="AC7" i="75" s="1"/>
  <c r="AP7" i="75" s="1"/>
  <c r="Z7" i="75"/>
  <c r="AB7" i="75" s="1"/>
  <c r="AO7" i="75" s="1"/>
  <c r="AA47" i="75"/>
  <c r="AC47" i="75" s="1"/>
  <c r="AP47" i="75" s="1"/>
  <c r="Z47" i="75"/>
  <c r="AB47" i="75" s="1"/>
  <c r="AO47" i="75" s="1"/>
  <c r="AA43" i="75"/>
  <c r="AC43" i="75" s="1"/>
  <c r="AP43" i="75" s="1"/>
  <c r="Z43" i="75"/>
  <c r="AB43" i="75" s="1"/>
  <c r="AO43" i="75" s="1"/>
  <c r="Z26" i="75"/>
  <c r="AB26" i="75" s="1"/>
  <c r="AO26" i="75" s="1"/>
  <c r="AA26" i="75"/>
  <c r="AC26" i="75" s="1"/>
  <c r="AP26" i="75" s="1"/>
  <c r="Z58" i="75"/>
  <c r="AB58" i="75" s="1"/>
  <c r="AO58" i="75" s="1"/>
  <c r="AA58" i="75"/>
  <c r="AC58" i="75" s="1"/>
  <c r="AP58" i="75" s="1"/>
  <c r="AA33" i="75"/>
  <c r="AC33" i="75" s="1"/>
  <c r="AP33" i="75" s="1"/>
  <c r="Z33" i="75"/>
  <c r="AB33" i="75" s="1"/>
  <c r="AO33" i="75" s="1"/>
  <c r="AA49" i="75"/>
  <c r="AC49" i="75" s="1"/>
  <c r="AP49" i="75" s="1"/>
  <c r="Z49" i="75"/>
  <c r="AB49" i="75" s="1"/>
  <c r="AO49" i="75" s="1"/>
  <c r="AA65" i="75"/>
  <c r="AC65" i="75" s="1"/>
  <c r="AP65" i="75" s="1"/>
  <c r="Z65" i="75"/>
  <c r="AB65" i="75" s="1"/>
  <c r="AO65" i="75" s="1"/>
  <c r="AA32" i="75"/>
  <c r="AC32" i="75" s="1"/>
  <c r="AP32" i="75" s="1"/>
  <c r="Z32" i="75"/>
  <c r="AB32" i="75" s="1"/>
  <c r="AO32" i="75" s="1"/>
  <c r="AA48" i="75"/>
  <c r="AC48" i="75" s="1"/>
  <c r="AP48" i="75" s="1"/>
  <c r="Z48" i="75"/>
  <c r="AB48" i="75" s="1"/>
  <c r="AO48" i="75" s="1"/>
  <c r="AA64" i="75"/>
  <c r="AC64" i="75" s="1"/>
  <c r="AP64" i="75" s="1"/>
  <c r="Z64" i="75"/>
  <c r="AB64" i="75" s="1"/>
  <c r="AO64" i="75" s="1"/>
  <c r="AA119" i="66"/>
  <c r="AC119" i="66" s="1"/>
  <c r="AP119" i="66" s="1"/>
  <c r="Z119" i="66"/>
  <c r="AB119" i="66" s="1"/>
  <c r="AO119" i="66" s="1"/>
  <c r="AA22" i="66"/>
  <c r="AC22" i="66" s="1"/>
  <c r="AP22" i="66" s="1"/>
  <c r="Z22" i="66"/>
  <c r="AB22" i="66" s="1"/>
  <c r="AO22" i="66" s="1"/>
  <c r="AA39" i="66"/>
  <c r="AC39" i="66" s="1"/>
  <c r="AP39" i="66" s="1"/>
  <c r="Z39" i="66"/>
  <c r="AB39" i="66" s="1"/>
  <c r="AO39" i="66" s="1"/>
  <c r="Z12" i="66"/>
  <c r="AB12" i="66" s="1"/>
  <c r="AO12" i="66" s="1"/>
  <c r="AA12" i="66"/>
  <c r="AC12" i="66" s="1"/>
  <c r="AP12" i="66" s="1"/>
  <c r="Z20" i="66"/>
  <c r="AB20" i="66" s="1"/>
  <c r="AO20" i="66" s="1"/>
  <c r="AA20" i="66"/>
  <c r="AC20" i="66" s="1"/>
  <c r="AP20" i="66" s="1"/>
  <c r="Z54" i="66"/>
  <c r="AB54" i="66" s="1"/>
  <c r="AO54" i="66" s="1"/>
  <c r="AA54" i="66"/>
  <c r="AC54" i="66" s="1"/>
  <c r="AP54" i="66" s="1"/>
  <c r="Z86" i="66"/>
  <c r="AB86" i="66" s="1"/>
  <c r="AO86" i="66" s="1"/>
  <c r="AA86" i="66"/>
  <c r="AC86" i="66" s="1"/>
  <c r="AP86" i="66" s="1"/>
  <c r="Z118" i="66"/>
  <c r="AB118" i="66" s="1"/>
  <c r="AO118" i="66" s="1"/>
  <c r="AA118" i="66"/>
  <c r="AC118" i="66" s="1"/>
  <c r="AP118" i="66" s="1"/>
  <c r="AA43" i="66"/>
  <c r="AC43" i="66" s="1"/>
  <c r="AP43" i="66" s="1"/>
  <c r="Z43" i="66"/>
  <c r="AB43" i="66" s="1"/>
  <c r="AO43" i="66" s="1"/>
  <c r="AA75" i="66"/>
  <c r="AC75" i="66" s="1"/>
  <c r="AP75" i="66" s="1"/>
  <c r="Z75" i="66"/>
  <c r="AB75" i="66" s="1"/>
  <c r="AO75" i="66" s="1"/>
  <c r="AA107" i="66"/>
  <c r="AC107" i="66" s="1"/>
  <c r="AP107" i="66" s="1"/>
  <c r="Z107" i="66"/>
  <c r="AB107" i="66" s="1"/>
  <c r="AO107" i="66" s="1"/>
  <c r="Z6" i="66"/>
  <c r="AB6" i="66" s="1"/>
  <c r="AA6" i="66"/>
  <c r="AC6" i="66" s="1"/>
  <c r="Z50" i="66"/>
  <c r="AB50" i="66" s="1"/>
  <c r="AO50" i="66" s="1"/>
  <c r="AA50" i="66"/>
  <c r="AC50" i="66" s="1"/>
  <c r="AP50" i="66" s="1"/>
  <c r="Z82" i="66"/>
  <c r="AB82" i="66" s="1"/>
  <c r="AO82" i="66" s="1"/>
  <c r="AA82" i="66"/>
  <c r="AC82" i="66" s="1"/>
  <c r="AP82" i="66" s="1"/>
  <c r="Z114" i="66"/>
  <c r="AB114" i="66" s="1"/>
  <c r="AO114" i="66" s="1"/>
  <c r="AA114" i="66"/>
  <c r="AC114" i="66" s="1"/>
  <c r="AP114" i="66" s="1"/>
  <c r="Z9" i="66"/>
  <c r="AB9" i="66" s="1"/>
  <c r="AO9" i="66" s="1"/>
  <c r="AA9" i="66"/>
  <c r="AC9" i="66" s="1"/>
  <c r="AP9" i="66" s="1"/>
  <c r="AA25" i="66"/>
  <c r="AC25" i="66" s="1"/>
  <c r="AP25" i="66" s="1"/>
  <c r="Z25" i="66"/>
  <c r="AB25" i="66" s="1"/>
  <c r="AO25" i="66" s="1"/>
  <c r="AA41" i="66"/>
  <c r="AC41" i="66" s="1"/>
  <c r="AP41" i="66" s="1"/>
  <c r="Z41" i="66"/>
  <c r="AB41" i="66" s="1"/>
  <c r="AO41" i="66" s="1"/>
  <c r="AA57" i="66"/>
  <c r="AC57" i="66" s="1"/>
  <c r="AP57" i="66" s="1"/>
  <c r="Z57" i="66"/>
  <c r="AB57" i="66" s="1"/>
  <c r="AO57" i="66" s="1"/>
  <c r="AA73" i="66"/>
  <c r="AC73" i="66" s="1"/>
  <c r="AP73" i="66" s="1"/>
  <c r="Z73" i="66"/>
  <c r="AB73" i="66" s="1"/>
  <c r="AO73" i="66" s="1"/>
  <c r="AA89" i="66"/>
  <c r="AC89" i="66" s="1"/>
  <c r="AP89" i="66" s="1"/>
  <c r="Z89" i="66"/>
  <c r="AB89" i="66" s="1"/>
  <c r="AO89" i="66" s="1"/>
  <c r="AA105" i="66"/>
  <c r="AC105" i="66" s="1"/>
  <c r="AP105" i="66" s="1"/>
  <c r="Z105" i="66"/>
  <c r="AB105" i="66" s="1"/>
  <c r="AO105" i="66" s="1"/>
  <c r="AA121" i="66"/>
  <c r="AC121" i="66" s="1"/>
  <c r="AP121" i="66" s="1"/>
  <c r="Z121" i="66"/>
  <c r="AB121" i="66" s="1"/>
  <c r="AO121" i="66" s="1"/>
  <c r="AA8" i="66"/>
  <c r="AC8" i="66" s="1"/>
  <c r="AP8" i="66" s="1"/>
  <c r="Z8" i="66"/>
  <c r="AB8" i="66" s="1"/>
  <c r="AO8" i="66" s="1"/>
  <c r="AA24" i="66"/>
  <c r="AC24" i="66" s="1"/>
  <c r="AP24" i="66" s="1"/>
  <c r="Z24" i="66"/>
  <c r="AB24" i="66" s="1"/>
  <c r="AO24" i="66" s="1"/>
  <c r="AA40" i="66"/>
  <c r="AC40" i="66" s="1"/>
  <c r="AP40" i="66" s="1"/>
  <c r="Z40" i="66"/>
  <c r="AB40" i="66" s="1"/>
  <c r="AO40" i="66" s="1"/>
  <c r="AA56" i="66"/>
  <c r="AC56" i="66" s="1"/>
  <c r="AP56" i="66" s="1"/>
  <c r="Z56" i="66"/>
  <c r="AB56" i="66" s="1"/>
  <c r="AO56" i="66" s="1"/>
  <c r="AA72" i="66"/>
  <c r="AC72" i="66" s="1"/>
  <c r="AP72" i="66" s="1"/>
  <c r="Z72" i="66"/>
  <c r="AB72" i="66" s="1"/>
  <c r="AO72" i="66" s="1"/>
  <c r="AA88" i="66"/>
  <c r="AC88" i="66" s="1"/>
  <c r="AP88" i="66" s="1"/>
  <c r="Z88" i="66"/>
  <c r="AB88" i="66" s="1"/>
  <c r="AO88" i="66" s="1"/>
  <c r="AA104" i="66"/>
  <c r="AC104" i="66" s="1"/>
  <c r="AP104" i="66" s="1"/>
  <c r="Z104" i="66"/>
  <c r="AB104" i="66" s="1"/>
  <c r="AO104" i="66" s="1"/>
  <c r="AA120" i="66"/>
  <c r="AC120" i="66" s="1"/>
  <c r="AP120" i="66" s="1"/>
  <c r="Z120" i="66"/>
  <c r="AB120" i="66" s="1"/>
  <c r="AO120" i="66" s="1"/>
  <c r="Z18" i="33"/>
  <c r="AB18" i="33" s="1"/>
  <c r="AO18" i="33" s="1"/>
  <c r="AA18" i="33"/>
  <c r="AC18" i="33" s="1"/>
  <c r="AP18" i="33" s="1"/>
  <c r="Z17" i="33"/>
  <c r="AB17" i="33" s="1"/>
  <c r="AO17" i="33" s="1"/>
  <c r="AA17" i="33"/>
  <c r="AC17" i="33" s="1"/>
  <c r="AP17" i="33" s="1"/>
  <c r="AA20" i="33"/>
  <c r="AC20" i="33" s="1"/>
  <c r="AP20" i="33" s="1"/>
  <c r="Z20" i="33"/>
  <c r="AB20" i="33" s="1"/>
  <c r="AO20" i="33" s="1"/>
  <c r="AA23" i="33"/>
  <c r="AC23" i="33" s="1"/>
  <c r="AP23" i="33" s="1"/>
  <c r="Z23" i="33"/>
  <c r="AB23" i="33" s="1"/>
  <c r="AO23" i="33" s="1"/>
  <c r="AA13" i="33"/>
  <c r="AC13" i="33" s="1"/>
  <c r="AP13" i="33" s="1"/>
  <c r="Z13" i="33"/>
  <c r="AB13" i="33" s="1"/>
  <c r="AO13" i="33" s="1"/>
  <c r="AA22" i="33"/>
  <c r="AC22" i="33" s="1"/>
  <c r="AP22" i="33" s="1"/>
  <c r="Z22" i="33"/>
  <c r="AB22" i="33" s="1"/>
  <c r="AO22" i="33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P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Z23" i="16"/>
  <c r="AB23" i="16" s="1"/>
  <c r="AO23" i="16" s="1"/>
  <c r="AA23" i="16"/>
  <c r="AC23" i="16" s="1"/>
  <c r="AP23" i="16" s="1"/>
  <c r="AA18" i="16"/>
  <c r="AC18" i="16" s="1"/>
  <c r="AP18" i="16" s="1"/>
  <c r="Z18" i="16"/>
  <c r="AB18" i="16" s="1"/>
  <c r="AO18" i="16" s="1"/>
  <c r="AA14" i="16"/>
  <c r="AC14" i="16" s="1"/>
  <c r="AP14" i="16" s="1"/>
  <c r="Z14" i="16"/>
  <c r="AB14" i="16" s="1"/>
  <c r="AO14" i="16" s="1"/>
  <c r="AA7" i="16"/>
  <c r="AC7" i="16" s="1"/>
  <c r="AP7" i="16" s="1"/>
  <c r="Z7" i="16"/>
  <c r="AB7" i="16" s="1"/>
  <c r="AO7" i="16" s="1"/>
  <c r="AA20" i="16"/>
  <c r="AC20" i="16" s="1"/>
  <c r="AP20" i="16" s="1"/>
  <c r="Z20" i="16"/>
  <c r="AB20" i="16" s="1"/>
  <c r="AO20" i="16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Z9" i="57"/>
  <c r="AB9" i="57" s="1"/>
  <c r="AO9" i="57" s="1"/>
  <c r="Z21" i="57"/>
  <c r="AB21" i="57" s="1"/>
  <c r="AO21" i="57" s="1"/>
  <c r="AA21" i="57"/>
  <c r="AC21" i="57" s="1"/>
  <c r="AP21" i="57" s="1"/>
  <c r="Z47" i="57"/>
  <c r="AB47" i="57" s="1"/>
  <c r="AO47" i="57" s="1"/>
  <c r="AA47" i="57"/>
  <c r="AC47" i="57" s="1"/>
  <c r="AP47" i="57" s="1"/>
  <c r="AA19" i="57"/>
  <c r="AC19" i="57" s="1"/>
  <c r="AP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AP33" i="57" s="1"/>
  <c r="Z33" i="57"/>
  <c r="AB33" i="57" s="1"/>
  <c r="AO33" i="57" s="1"/>
  <c r="AA20" i="23"/>
  <c r="AC20" i="23" s="1"/>
  <c r="AP20" i="23" s="1"/>
  <c r="Z20" i="23"/>
  <c r="AB20" i="23" s="1"/>
  <c r="AO20" i="23" s="1"/>
  <c r="Z17" i="23"/>
  <c r="AB17" i="23" s="1"/>
  <c r="AO17" i="23" s="1"/>
  <c r="AA17" i="23"/>
  <c r="AC17" i="23" s="1"/>
  <c r="AA16" i="23"/>
  <c r="AC16" i="23" s="1"/>
  <c r="Z16" i="23"/>
  <c r="AB16" i="23" s="1"/>
  <c r="AO16" i="23" s="1"/>
  <c r="AA8" i="23"/>
  <c r="AC8" i="23" s="1"/>
  <c r="AP8" i="23" s="1"/>
  <c r="Z8" i="23"/>
  <c r="AB8" i="23" s="1"/>
  <c r="AO8" i="23" s="1"/>
  <c r="AA21" i="23"/>
  <c r="AC21" i="23" s="1"/>
  <c r="AP21" i="23" s="1"/>
  <c r="Z21" i="23"/>
  <c r="AB21" i="23" s="1"/>
  <c r="AO21" i="23" s="1"/>
  <c r="Z15" i="71"/>
  <c r="AB15" i="71" s="1"/>
  <c r="AO15" i="71" s="1"/>
  <c r="AA15" i="71"/>
  <c r="AC15" i="71" s="1"/>
  <c r="AP15" i="71" s="1"/>
  <c r="AA20" i="71"/>
  <c r="AC20" i="71" s="1"/>
  <c r="AP20" i="71" s="1"/>
  <c r="Z20" i="71"/>
  <c r="AB20" i="71" s="1"/>
  <c r="AO20" i="71" s="1"/>
  <c r="Z18" i="71"/>
  <c r="AB18" i="71" s="1"/>
  <c r="AO18" i="71" s="1"/>
  <c r="AA18" i="71"/>
  <c r="AC18" i="71" s="1"/>
  <c r="AP18" i="71" s="1"/>
  <c r="AA19" i="71"/>
  <c r="AC19" i="71" s="1"/>
  <c r="AP19" i="71" s="1"/>
  <c r="Z19" i="71"/>
  <c r="AB19" i="71" s="1"/>
  <c r="AO19" i="71" s="1"/>
  <c r="Z13" i="71"/>
  <c r="AB13" i="71" s="1"/>
  <c r="AO13" i="71" s="1"/>
  <c r="AA13" i="71"/>
  <c r="AC13" i="71" s="1"/>
  <c r="AP13" i="71" s="1"/>
  <c r="AA22" i="71"/>
  <c r="AC22" i="71" s="1"/>
  <c r="AP22" i="71" s="1"/>
  <c r="Z22" i="71"/>
  <c r="AB22" i="71" s="1"/>
  <c r="AO22" i="71" s="1"/>
  <c r="AA364" i="15"/>
  <c r="AC364" i="15" s="1"/>
  <c r="AP364" i="15" s="1"/>
  <c r="Z364" i="15"/>
  <c r="AB364" i="15" s="1"/>
  <c r="AO364" i="15" s="1"/>
  <c r="AA98" i="15"/>
  <c r="AC98" i="15" s="1"/>
  <c r="AP98" i="15" s="1"/>
  <c r="Z98" i="15"/>
  <c r="AB98" i="15" s="1"/>
  <c r="AO98" i="15" s="1"/>
  <c r="Z24" i="13"/>
  <c r="AB24" i="13" s="1"/>
  <c r="AO24" i="13" s="1"/>
  <c r="AA24" i="13"/>
  <c r="AC24" i="13" s="1"/>
  <c r="AP24" i="13" s="1"/>
  <c r="AA11" i="13"/>
  <c r="AC11" i="13" s="1"/>
  <c r="AP11" i="13" s="1"/>
  <c r="Z11" i="13"/>
  <c r="AB11" i="13" s="1"/>
  <c r="AO11" i="13" s="1"/>
  <c r="Z17" i="13"/>
  <c r="AB17" i="13" s="1"/>
  <c r="AO17" i="13" s="1"/>
  <c r="AA17" i="13"/>
  <c r="AC17" i="13" s="1"/>
  <c r="AP17" i="13" s="1"/>
  <c r="Z5" i="13"/>
  <c r="AB5" i="13" s="1"/>
  <c r="AA5" i="13"/>
  <c r="AC5" i="13" s="1"/>
  <c r="Z22" i="40"/>
  <c r="AB22" i="40" s="1"/>
  <c r="AO22" i="40" s="1"/>
  <c r="AA22" i="40"/>
  <c r="AC22" i="40" s="1"/>
  <c r="AP22" i="40" s="1"/>
  <c r="AA16" i="40"/>
  <c r="AC16" i="40" s="1"/>
  <c r="AP16" i="40" s="1"/>
  <c r="Z16" i="40"/>
  <c r="AB16" i="40" s="1"/>
  <c r="AO16" i="40" s="1"/>
  <c r="AA12" i="40"/>
  <c r="AC12" i="40" s="1"/>
  <c r="AP12" i="40" s="1"/>
  <c r="Z12" i="40"/>
  <c r="AB12" i="40" s="1"/>
  <c r="AO12" i="40" s="1"/>
  <c r="AA17" i="40"/>
  <c r="AC17" i="40" s="1"/>
  <c r="AP17" i="40" s="1"/>
  <c r="Z17" i="40"/>
  <c r="AB17" i="40" s="1"/>
  <c r="AO17" i="40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25" i="29"/>
  <c r="AC25" i="29" s="1"/>
  <c r="AP25" i="29" s="1"/>
  <c r="Z25" i="29"/>
  <c r="AB25" i="29" s="1"/>
  <c r="AO25" i="29" s="1"/>
  <c r="AA57" i="29"/>
  <c r="AC57" i="29" s="1"/>
  <c r="AP57" i="29" s="1"/>
  <c r="Z57" i="29"/>
  <c r="AB57" i="29" s="1"/>
  <c r="AO57" i="29" s="1"/>
  <c r="AA49" i="29"/>
  <c r="AC49" i="29" s="1"/>
  <c r="AP49" i="29" s="1"/>
  <c r="Z49" i="29"/>
  <c r="AB49" i="29" s="1"/>
  <c r="AO49" i="29" s="1"/>
  <c r="AA81" i="29"/>
  <c r="AC81" i="29" s="1"/>
  <c r="AP81" i="29" s="1"/>
  <c r="Z81" i="29"/>
  <c r="AB81" i="29" s="1"/>
  <c r="AO81" i="29" s="1"/>
  <c r="AA29" i="29"/>
  <c r="AC29" i="29" s="1"/>
  <c r="AP29" i="29" s="1"/>
  <c r="Z29" i="29"/>
  <c r="AB29" i="29" s="1"/>
  <c r="AO29" i="29" s="1"/>
  <c r="AA61" i="29"/>
  <c r="AC61" i="29" s="1"/>
  <c r="AP61" i="29" s="1"/>
  <c r="Z61" i="29"/>
  <c r="AB61" i="29" s="1"/>
  <c r="AO61" i="29" s="1"/>
  <c r="Z8" i="29"/>
  <c r="AB8" i="29" s="1"/>
  <c r="AO8" i="29" s="1"/>
  <c r="AA8" i="29"/>
  <c r="AC8" i="29" s="1"/>
  <c r="AP8" i="29" s="1"/>
  <c r="Z28" i="29"/>
  <c r="AB28" i="29" s="1"/>
  <c r="AO28" i="29" s="1"/>
  <c r="AA28" i="29"/>
  <c r="AC28" i="29" s="1"/>
  <c r="AP28" i="29" s="1"/>
  <c r="Z60" i="29"/>
  <c r="AB60" i="29" s="1"/>
  <c r="AO60" i="29" s="1"/>
  <c r="AA60" i="29"/>
  <c r="AC60" i="29" s="1"/>
  <c r="AP60" i="29" s="1"/>
  <c r="AA6" i="29"/>
  <c r="AC6" i="29" s="1"/>
  <c r="AP6" i="29" s="1"/>
  <c r="Z6" i="29"/>
  <c r="AB6" i="29" s="1"/>
  <c r="AO6" i="29" s="1"/>
  <c r="Z21" i="29"/>
  <c r="AB21" i="29" s="1"/>
  <c r="AO21" i="29" s="1"/>
  <c r="AA21" i="29"/>
  <c r="AC21" i="29" s="1"/>
  <c r="AP21" i="29" s="1"/>
  <c r="AA35" i="29"/>
  <c r="AC35" i="29" s="1"/>
  <c r="Z35" i="29"/>
  <c r="AB35" i="29" s="1"/>
  <c r="AO35" i="29" s="1"/>
  <c r="AA51" i="29"/>
  <c r="AC51" i="29" s="1"/>
  <c r="AP51" i="29" s="1"/>
  <c r="Z51" i="29"/>
  <c r="AB51" i="29" s="1"/>
  <c r="AO51" i="29" s="1"/>
  <c r="AA67" i="29"/>
  <c r="AC67" i="29" s="1"/>
  <c r="AP67" i="29" s="1"/>
  <c r="Z67" i="29"/>
  <c r="AB67" i="29" s="1"/>
  <c r="AO67" i="29" s="1"/>
  <c r="AA83" i="29"/>
  <c r="AC83" i="29" s="1"/>
  <c r="AP83" i="29" s="1"/>
  <c r="Z83" i="29"/>
  <c r="AB83" i="29" s="1"/>
  <c r="AO83" i="29" s="1"/>
  <c r="AA20" i="29"/>
  <c r="AC20" i="29" s="1"/>
  <c r="Z20" i="29"/>
  <c r="AB20" i="29" s="1"/>
  <c r="AO20" i="29" s="1"/>
  <c r="AA38" i="29"/>
  <c r="AC38" i="29" s="1"/>
  <c r="AP38" i="29" s="1"/>
  <c r="Z38" i="29"/>
  <c r="AB38" i="29" s="1"/>
  <c r="AO38" i="29" s="1"/>
  <c r="AA54" i="29"/>
  <c r="AC54" i="29" s="1"/>
  <c r="AP54" i="29" s="1"/>
  <c r="Z54" i="29"/>
  <c r="AB54" i="29" s="1"/>
  <c r="AO54" i="29" s="1"/>
  <c r="AA70" i="29"/>
  <c r="AC70" i="29" s="1"/>
  <c r="AP70" i="29" s="1"/>
  <c r="Z70" i="29"/>
  <c r="AB70" i="29" s="1"/>
  <c r="AO70" i="29" s="1"/>
  <c r="AA36" i="22"/>
  <c r="AC36" i="22" s="1"/>
  <c r="AP36" i="22" s="1"/>
  <c r="Z36" i="22"/>
  <c r="AB36" i="22" s="1"/>
  <c r="AO36" i="22" s="1"/>
  <c r="Z21" i="22"/>
  <c r="AB21" i="22" s="1"/>
  <c r="AO21" i="22" s="1"/>
  <c r="AA21" i="22"/>
  <c r="AC21" i="22" s="1"/>
  <c r="AP21" i="22" s="1"/>
  <c r="Z47" i="22"/>
  <c r="AB47" i="22" s="1"/>
  <c r="AO47" i="22" s="1"/>
  <c r="AA47" i="22"/>
  <c r="AC47" i="22" s="1"/>
  <c r="AP47" i="22" s="1"/>
  <c r="Z79" i="22"/>
  <c r="AB79" i="22" s="1"/>
  <c r="AO79" i="22" s="1"/>
  <c r="AA79" i="22"/>
  <c r="AC79" i="22" s="1"/>
  <c r="AP79" i="22" s="1"/>
  <c r="Z8" i="22"/>
  <c r="AB8" i="22" s="1"/>
  <c r="AO8" i="22" s="1"/>
  <c r="AA8" i="22"/>
  <c r="AC8" i="22" s="1"/>
  <c r="AP8" i="22" s="1"/>
  <c r="Z51" i="22"/>
  <c r="AB51" i="22" s="1"/>
  <c r="AO51" i="22" s="1"/>
  <c r="AA51" i="22"/>
  <c r="AC51" i="22" s="1"/>
  <c r="AP51" i="22" s="1"/>
  <c r="Z83" i="22"/>
  <c r="AB83" i="22" s="1"/>
  <c r="AO83" i="22" s="1"/>
  <c r="AA83" i="22"/>
  <c r="AC83" i="22" s="1"/>
  <c r="AP83" i="22" s="1"/>
  <c r="AA32" i="22"/>
  <c r="AC32" i="22" s="1"/>
  <c r="AP32" i="22" s="1"/>
  <c r="Z32" i="22"/>
  <c r="AB32" i="22" s="1"/>
  <c r="AO32" i="22" s="1"/>
  <c r="AA64" i="22"/>
  <c r="AC64" i="22" s="1"/>
  <c r="AP64" i="22" s="1"/>
  <c r="Z64" i="22"/>
  <c r="AB64" i="22" s="1"/>
  <c r="AO64" i="22" s="1"/>
  <c r="AA7" i="22"/>
  <c r="AC7" i="22" s="1"/>
  <c r="AP7" i="22" s="1"/>
  <c r="Z7" i="22"/>
  <c r="AB7" i="22" s="1"/>
  <c r="AO7" i="22" s="1"/>
  <c r="AA20" i="22"/>
  <c r="AC20" i="22" s="1"/>
  <c r="AP20" i="22" s="1"/>
  <c r="Z20" i="22"/>
  <c r="AB20" i="22" s="1"/>
  <c r="AO20" i="22" s="1"/>
  <c r="AA38" i="22"/>
  <c r="AC38" i="22" s="1"/>
  <c r="AP38" i="22" s="1"/>
  <c r="Z38" i="22"/>
  <c r="AB38" i="22" s="1"/>
  <c r="AO38" i="22" s="1"/>
  <c r="AA54" i="22"/>
  <c r="AC54" i="22" s="1"/>
  <c r="AP54" i="22" s="1"/>
  <c r="Z54" i="22"/>
  <c r="AB54" i="22" s="1"/>
  <c r="AO54" i="22" s="1"/>
  <c r="AA70" i="22"/>
  <c r="AC70" i="22" s="1"/>
  <c r="AP70" i="22" s="1"/>
  <c r="Z70" i="22"/>
  <c r="AB70" i="22" s="1"/>
  <c r="AO70" i="22" s="1"/>
  <c r="AA86" i="22"/>
  <c r="AC86" i="22" s="1"/>
  <c r="AP86" i="22" s="1"/>
  <c r="Z86" i="22"/>
  <c r="AB86" i="22" s="1"/>
  <c r="AO86" i="22" s="1"/>
  <c r="AA17" i="22"/>
  <c r="AC17" i="22" s="1"/>
  <c r="Z17" i="22"/>
  <c r="AB17" i="22" s="1"/>
  <c r="AO17" i="22" s="1"/>
  <c r="AA33" i="22"/>
  <c r="AC33" i="22" s="1"/>
  <c r="AP33" i="22" s="1"/>
  <c r="Z33" i="22"/>
  <c r="AB33" i="22" s="1"/>
  <c r="AO33" i="22" s="1"/>
  <c r="AA49" i="22"/>
  <c r="AC49" i="22" s="1"/>
  <c r="AP49" i="22" s="1"/>
  <c r="Z49" i="22"/>
  <c r="AB49" i="22" s="1"/>
  <c r="AO49" i="22" s="1"/>
  <c r="AA65" i="22"/>
  <c r="AC65" i="22" s="1"/>
  <c r="AP65" i="22" s="1"/>
  <c r="Z65" i="22"/>
  <c r="AB65" i="22" s="1"/>
  <c r="AO65" i="22" s="1"/>
  <c r="AA81" i="22"/>
  <c r="AC81" i="22" s="1"/>
  <c r="AP81" i="22" s="1"/>
  <c r="Z81" i="22"/>
  <c r="AB81" i="22" s="1"/>
  <c r="AO81" i="22" s="1"/>
  <c r="Q20" i="68"/>
  <c r="U20" i="68" s="1"/>
  <c r="F21" i="2" s="1"/>
  <c r="D21" i="2"/>
  <c r="AA404" i="15"/>
  <c r="AC404" i="15" s="1"/>
  <c r="AP404" i="15" s="1"/>
  <c r="Z404" i="15"/>
  <c r="AB404" i="15" s="1"/>
  <c r="AO404" i="15" s="1"/>
  <c r="AA276" i="15"/>
  <c r="AC276" i="15" s="1"/>
  <c r="AP276" i="15" s="1"/>
  <c r="Z276" i="15"/>
  <c r="AB276" i="15" s="1"/>
  <c r="AO276" i="15" s="1"/>
  <c r="Z159" i="15"/>
  <c r="AB159" i="15" s="1"/>
  <c r="AO159" i="15" s="1"/>
  <c r="AA159" i="15"/>
  <c r="AC159" i="15" s="1"/>
  <c r="AP159" i="15" s="1"/>
  <c r="AA92" i="15"/>
  <c r="AC92" i="15" s="1"/>
  <c r="AP92" i="15" s="1"/>
  <c r="Z92" i="15"/>
  <c r="AB92" i="15" s="1"/>
  <c r="AO92" i="15" s="1"/>
  <c r="Z22" i="15"/>
  <c r="AB22" i="15" s="1"/>
  <c r="AO22" i="15" s="1"/>
  <c r="AA22" i="15"/>
  <c r="AC22" i="15" s="1"/>
  <c r="AP22" i="15" s="1"/>
  <c r="Z51" i="15"/>
  <c r="AB51" i="15" s="1"/>
  <c r="AO51" i="15" s="1"/>
  <c r="AA51" i="15"/>
  <c r="AC51" i="15" s="1"/>
  <c r="AP51" i="15" s="1"/>
  <c r="AA96" i="15"/>
  <c r="AC96" i="15" s="1"/>
  <c r="AP96" i="15" s="1"/>
  <c r="Z96" i="15"/>
  <c r="AB96" i="15" s="1"/>
  <c r="AO96" i="15" s="1"/>
  <c r="Z166" i="15"/>
  <c r="AB166" i="15" s="1"/>
  <c r="AO166" i="15" s="1"/>
  <c r="AA166" i="15"/>
  <c r="AC166" i="15" s="1"/>
  <c r="AP166" i="15" s="1"/>
  <c r="Z211" i="15"/>
  <c r="AB211" i="15" s="1"/>
  <c r="AO211" i="15" s="1"/>
  <c r="AA211" i="15"/>
  <c r="AC211" i="15" s="1"/>
  <c r="AP211" i="15" s="1"/>
  <c r="Z291" i="15"/>
  <c r="AB291" i="15" s="1"/>
  <c r="AO291" i="15" s="1"/>
  <c r="AA291" i="15"/>
  <c r="AC291" i="15" s="1"/>
  <c r="AP291" i="15" s="1"/>
  <c r="Z339" i="15"/>
  <c r="AB339" i="15" s="1"/>
  <c r="AO339" i="15" s="1"/>
  <c r="AA339" i="15"/>
  <c r="AC339" i="15" s="1"/>
  <c r="AP339" i="15" s="1"/>
  <c r="Z411" i="15"/>
  <c r="AB411" i="15" s="1"/>
  <c r="AO411" i="15" s="1"/>
  <c r="AA411" i="15"/>
  <c r="AC411" i="15" s="1"/>
  <c r="AP411" i="15" s="1"/>
  <c r="Z467" i="15"/>
  <c r="AB467" i="15" s="1"/>
  <c r="AO467" i="15" s="1"/>
  <c r="AA467" i="15"/>
  <c r="AC467" i="15" s="1"/>
  <c r="AP467" i="15" s="1"/>
  <c r="AA26" i="15"/>
  <c r="AC26" i="15" s="1"/>
  <c r="AP26" i="15" s="1"/>
  <c r="Z26" i="15"/>
  <c r="AB26" i="15" s="1"/>
  <c r="AO26" i="15" s="1"/>
  <c r="AA52" i="15"/>
  <c r="AC52" i="15" s="1"/>
  <c r="AP52" i="15" s="1"/>
  <c r="Z52" i="15"/>
  <c r="AB52" i="15" s="1"/>
  <c r="AO52" i="15" s="1"/>
  <c r="Z71" i="15"/>
  <c r="AB71" i="15" s="1"/>
  <c r="AO71" i="15" s="1"/>
  <c r="AA71" i="15"/>
  <c r="AC71" i="15" s="1"/>
  <c r="AP71" i="15" s="1"/>
  <c r="AA90" i="15"/>
  <c r="AC90" i="15" s="1"/>
  <c r="AP90" i="15" s="1"/>
  <c r="Z90" i="15"/>
  <c r="AB90" i="15" s="1"/>
  <c r="AO90" i="15" s="1"/>
  <c r="AA116" i="15"/>
  <c r="AC116" i="15" s="1"/>
  <c r="AP116" i="15" s="1"/>
  <c r="Z116" i="15"/>
  <c r="AB116" i="15" s="1"/>
  <c r="AO116" i="15" s="1"/>
  <c r="Z135" i="15"/>
  <c r="AB135" i="15" s="1"/>
  <c r="AO135" i="15" s="1"/>
  <c r="AA135" i="15"/>
  <c r="AC135" i="15" s="1"/>
  <c r="AP135" i="15" s="1"/>
  <c r="AA154" i="15"/>
  <c r="AC154" i="15" s="1"/>
  <c r="AP154" i="15" s="1"/>
  <c r="Z154" i="15"/>
  <c r="AB154" i="15" s="1"/>
  <c r="AO154" i="15" s="1"/>
  <c r="AA176" i="15"/>
  <c r="AC176" i="15" s="1"/>
  <c r="AP176" i="15" s="1"/>
  <c r="Z176" i="15"/>
  <c r="AB176" i="15" s="1"/>
  <c r="AO176" i="15" s="1"/>
  <c r="AA208" i="15"/>
  <c r="AC208" i="15" s="1"/>
  <c r="AP208" i="15" s="1"/>
  <c r="Z208" i="15"/>
  <c r="AB208" i="15" s="1"/>
  <c r="AO208" i="15" s="1"/>
  <c r="AA240" i="15"/>
  <c r="AC240" i="15" s="1"/>
  <c r="AP240" i="15" s="1"/>
  <c r="Z240" i="15"/>
  <c r="AB240" i="15" s="1"/>
  <c r="AO240" i="15" s="1"/>
  <c r="AA272" i="15"/>
  <c r="AC272" i="15" s="1"/>
  <c r="AP272" i="15" s="1"/>
  <c r="Z272" i="15"/>
  <c r="AB272" i="15" s="1"/>
  <c r="AO272" i="15" s="1"/>
  <c r="AA304" i="15"/>
  <c r="AC304" i="15" s="1"/>
  <c r="AP304" i="15" s="1"/>
  <c r="Z304" i="15"/>
  <c r="AB304" i="15" s="1"/>
  <c r="AO304" i="15" s="1"/>
  <c r="AA336" i="15"/>
  <c r="AC336" i="15" s="1"/>
  <c r="AP336" i="15" s="1"/>
  <c r="Z336" i="15"/>
  <c r="AB336" i="15" s="1"/>
  <c r="AO336" i="15" s="1"/>
  <c r="AA368" i="15"/>
  <c r="AC368" i="15" s="1"/>
  <c r="AP368" i="15" s="1"/>
  <c r="Z368" i="15"/>
  <c r="AB368" i="15" s="1"/>
  <c r="AO368" i="15" s="1"/>
  <c r="AA400" i="15"/>
  <c r="AC400" i="15" s="1"/>
  <c r="AP400" i="15" s="1"/>
  <c r="Z400" i="15"/>
  <c r="AB400" i="15" s="1"/>
  <c r="AO400" i="15" s="1"/>
  <c r="AA432" i="15"/>
  <c r="AC432" i="15" s="1"/>
  <c r="AP432" i="15" s="1"/>
  <c r="Z432" i="15"/>
  <c r="AB432" i="15" s="1"/>
  <c r="AO432" i="15" s="1"/>
  <c r="AA464" i="15"/>
  <c r="AC464" i="15" s="1"/>
  <c r="AP464" i="15" s="1"/>
  <c r="Z464" i="15"/>
  <c r="AB464" i="15" s="1"/>
  <c r="AO464" i="15" s="1"/>
  <c r="AA496" i="15"/>
  <c r="AC496" i="15" s="1"/>
  <c r="AP496" i="15" s="1"/>
  <c r="Z496" i="15"/>
  <c r="AB496" i="15" s="1"/>
  <c r="AO496" i="15" s="1"/>
  <c r="Z8" i="15"/>
  <c r="AB8" i="15" s="1"/>
  <c r="AO8" i="15" s="1"/>
  <c r="AA8" i="15"/>
  <c r="AC8" i="15" s="1"/>
  <c r="AP8" i="15" s="1"/>
  <c r="Z38" i="15"/>
  <c r="AB38" i="15" s="1"/>
  <c r="AO38" i="15" s="1"/>
  <c r="AA38" i="15"/>
  <c r="AC38" i="15" s="1"/>
  <c r="AP38" i="15" s="1"/>
  <c r="AA80" i="15"/>
  <c r="AC80" i="15" s="1"/>
  <c r="AP80" i="15" s="1"/>
  <c r="Z80" i="15"/>
  <c r="AB80" i="15" s="1"/>
  <c r="AO80" i="15" s="1"/>
  <c r="AA112" i="15"/>
  <c r="AC112" i="15" s="1"/>
  <c r="AP112" i="15" s="1"/>
  <c r="Z112" i="15"/>
  <c r="AB112" i="15" s="1"/>
  <c r="AO112" i="15" s="1"/>
  <c r="AA144" i="15"/>
  <c r="AC144" i="15" s="1"/>
  <c r="AP144" i="15" s="1"/>
  <c r="Z144" i="15"/>
  <c r="AB144" i="15" s="1"/>
  <c r="AO144" i="15" s="1"/>
  <c r="Z187" i="15"/>
  <c r="AB187" i="15" s="1"/>
  <c r="AO187" i="15" s="1"/>
  <c r="AA187" i="15"/>
  <c r="AC187" i="15" s="1"/>
  <c r="AP187" i="15" s="1"/>
  <c r="Z267" i="15"/>
  <c r="AB267" i="15" s="1"/>
  <c r="AO267" i="15" s="1"/>
  <c r="AA267" i="15"/>
  <c r="AC267" i="15" s="1"/>
  <c r="AP267" i="15" s="1"/>
  <c r="Z323" i="15"/>
  <c r="AB323" i="15" s="1"/>
  <c r="AO323" i="15" s="1"/>
  <c r="AA323" i="15"/>
  <c r="AC323" i="15" s="1"/>
  <c r="AP323" i="15" s="1"/>
  <c r="Z395" i="15"/>
  <c r="AB395" i="15" s="1"/>
  <c r="AO395" i="15" s="1"/>
  <c r="AA395" i="15"/>
  <c r="AC395" i="15" s="1"/>
  <c r="AP395" i="15" s="1"/>
  <c r="Z459" i="15"/>
  <c r="AB459" i="15" s="1"/>
  <c r="AO459" i="15" s="1"/>
  <c r="AA459" i="15"/>
  <c r="AC459" i="15" s="1"/>
  <c r="AP459" i="15" s="1"/>
  <c r="AA6" i="15"/>
  <c r="AC6" i="15" s="1"/>
  <c r="AP6" i="15" s="1"/>
  <c r="Z6" i="15"/>
  <c r="AB6" i="15" s="1"/>
  <c r="AO6" i="15" s="1"/>
  <c r="AA24" i="15"/>
  <c r="AC24" i="15" s="1"/>
  <c r="AP24" i="15" s="1"/>
  <c r="Z24" i="15"/>
  <c r="AB24" i="15" s="1"/>
  <c r="AO24" i="15" s="1"/>
  <c r="Z43" i="15"/>
  <c r="AB43" i="15" s="1"/>
  <c r="AO43" i="15" s="1"/>
  <c r="AA43" i="15"/>
  <c r="AC43" i="15" s="1"/>
  <c r="AP43" i="15" s="1"/>
  <c r="Z62" i="15"/>
  <c r="AB62" i="15" s="1"/>
  <c r="AO62" i="15" s="1"/>
  <c r="AA62" i="15"/>
  <c r="AC62" i="15" s="1"/>
  <c r="AP62" i="15" s="1"/>
  <c r="AA88" i="15"/>
  <c r="AC88" i="15" s="1"/>
  <c r="Z88" i="15"/>
  <c r="AB88" i="15" s="1"/>
  <c r="AO88" i="15" s="1"/>
  <c r="Z107" i="15"/>
  <c r="AB107" i="15" s="1"/>
  <c r="AO107" i="15" s="1"/>
  <c r="AA107" i="15"/>
  <c r="AC107" i="15" s="1"/>
  <c r="AP107" i="15" s="1"/>
  <c r="AA126" i="15"/>
  <c r="AC126" i="15" s="1"/>
  <c r="AP126" i="15" s="1"/>
  <c r="Z126" i="15"/>
  <c r="AB126" i="15" s="1"/>
  <c r="AO126" i="15" s="1"/>
  <c r="AA152" i="15"/>
  <c r="AC152" i="15" s="1"/>
  <c r="AP152" i="15" s="1"/>
  <c r="Z152" i="15"/>
  <c r="AB152" i="15" s="1"/>
  <c r="AO152" i="15" s="1"/>
  <c r="Z171" i="15"/>
  <c r="AB171" i="15" s="1"/>
  <c r="AO171" i="15" s="1"/>
  <c r="AA171" i="15"/>
  <c r="AC171" i="15" s="1"/>
  <c r="AP171" i="15" s="1"/>
  <c r="Z199" i="15"/>
  <c r="AB199" i="15" s="1"/>
  <c r="AO199" i="15" s="1"/>
  <c r="AA199" i="15"/>
  <c r="AC199" i="15" s="1"/>
  <c r="AP199" i="15" s="1"/>
  <c r="Z231" i="15"/>
  <c r="AB231" i="15" s="1"/>
  <c r="AO231" i="15" s="1"/>
  <c r="AA231" i="15"/>
  <c r="AC231" i="15" s="1"/>
  <c r="AP231" i="15" s="1"/>
  <c r="Z263" i="15"/>
  <c r="AB263" i="15" s="1"/>
  <c r="AO263" i="15" s="1"/>
  <c r="AA263" i="15"/>
  <c r="AC263" i="15" s="1"/>
  <c r="AP263" i="15" s="1"/>
  <c r="Z295" i="15"/>
  <c r="AB295" i="15" s="1"/>
  <c r="AO295" i="15" s="1"/>
  <c r="AA295" i="15"/>
  <c r="AC295" i="15" s="1"/>
  <c r="AP295" i="15" s="1"/>
  <c r="Z327" i="15"/>
  <c r="AB327" i="15" s="1"/>
  <c r="AO327" i="15" s="1"/>
  <c r="AA327" i="15"/>
  <c r="AC327" i="15" s="1"/>
  <c r="AP327" i="15" s="1"/>
  <c r="Z359" i="15"/>
  <c r="AB359" i="15" s="1"/>
  <c r="AO359" i="15" s="1"/>
  <c r="AA359" i="15"/>
  <c r="AC359" i="15" s="1"/>
  <c r="AP359" i="15" s="1"/>
  <c r="Z391" i="15"/>
  <c r="AB391" i="15" s="1"/>
  <c r="AO391" i="15" s="1"/>
  <c r="AA391" i="15"/>
  <c r="AC391" i="15" s="1"/>
  <c r="AP391" i="15" s="1"/>
  <c r="Z423" i="15"/>
  <c r="AB423" i="15" s="1"/>
  <c r="AO423" i="15" s="1"/>
  <c r="AA423" i="15"/>
  <c r="AC423" i="15" s="1"/>
  <c r="AP423" i="15" s="1"/>
  <c r="Z455" i="15"/>
  <c r="AB455" i="15" s="1"/>
  <c r="AO455" i="15" s="1"/>
  <c r="AA455" i="15"/>
  <c r="AC455" i="15" s="1"/>
  <c r="AP455" i="15" s="1"/>
  <c r="Z487" i="15"/>
  <c r="AB487" i="15" s="1"/>
  <c r="AO487" i="15" s="1"/>
  <c r="AA487" i="15"/>
  <c r="AC487" i="15" s="1"/>
  <c r="AP487" i="15" s="1"/>
  <c r="Z174" i="15"/>
  <c r="AB174" i="15" s="1"/>
  <c r="AO174" i="15" s="1"/>
  <c r="AA174" i="15"/>
  <c r="AC174" i="15" s="1"/>
  <c r="AP174" i="15" s="1"/>
  <c r="AA190" i="15"/>
  <c r="AC190" i="15" s="1"/>
  <c r="AP190" i="15" s="1"/>
  <c r="Z190" i="15"/>
  <c r="AB190" i="15" s="1"/>
  <c r="AO190" i="15" s="1"/>
  <c r="Z206" i="15"/>
  <c r="AB206" i="15" s="1"/>
  <c r="AO206" i="15" s="1"/>
  <c r="AA206" i="15"/>
  <c r="AC206" i="15" s="1"/>
  <c r="AP206" i="15" s="1"/>
  <c r="Z222" i="15"/>
  <c r="AB222" i="15" s="1"/>
  <c r="AO222" i="15" s="1"/>
  <c r="AA222" i="15"/>
  <c r="AC222" i="15" s="1"/>
  <c r="AP222" i="15" s="1"/>
  <c r="AA238" i="15"/>
  <c r="AC238" i="15" s="1"/>
  <c r="AP238" i="15" s="1"/>
  <c r="Z238" i="15"/>
  <c r="AB238" i="15" s="1"/>
  <c r="AO238" i="15" s="1"/>
  <c r="Z254" i="15"/>
  <c r="AB254" i="15" s="1"/>
  <c r="AO254" i="15" s="1"/>
  <c r="AA254" i="15"/>
  <c r="AC254" i="15" s="1"/>
  <c r="AP254" i="15" s="1"/>
  <c r="AA270" i="15"/>
  <c r="AC270" i="15" s="1"/>
  <c r="AP270" i="15" s="1"/>
  <c r="Z270" i="15"/>
  <c r="AB270" i="15" s="1"/>
  <c r="AO270" i="15" s="1"/>
  <c r="AA286" i="15"/>
  <c r="AC286" i="15" s="1"/>
  <c r="AP286" i="15" s="1"/>
  <c r="Z286" i="15"/>
  <c r="AB286" i="15" s="1"/>
  <c r="AO286" i="15" s="1"/>
  <c r="Z302" i="15"/>
  <c r="AB302" i="15" s="1"/>
  <c r="AO302" i="15" s="1"/>
  <c r="AA302" i="15"/>
  <c r="AC302" i="15" s="1"/>
  <c r="AP302" i="15" s="1"/>
  <c r="Z318" i="15"/>
  <c r="AB318" i="15" s="1"/>
  <c r="AO318" i="15" s="1"/>
  <c r="AA318" i="15"/>
  <c r="AC318" i="15" s="1"/>
  <c r="AP318" i="15" s="1"/>
  <c r="Z334" i="15"/>
  <c r="AB334" i="15" s="1"/>
  <c r="AO334" i="15" s="1"/>
  <c r="AA334" i="15"/>
  <c r="AC334" i="15" s="1"/>
  <c r="AP334" i="15" s="1"/>
  <c r="AA350" i="15"/>
  <c r="AC350" i="15" s="1"/>
  <c r="AP350" i="15" s="1"/>
  <c r="Z350" i="15"/>
  <c r="AB350" i="15" s="1"/>
  <c r="AO350" i="15" s="1"/>
  <c r="AA366" i="15"/>
  <c r="AC366" i="15" s="1"/>
  <c r="AP366" i="15" s="1"/>
  <c r="Z366" i="15"/>
  <c r="AB366" i="15" s="1"/>
  <c r="AO366" i="15" s="1"/>
  <c r="AA382" i="15"/>
  <c r="AC382" i="15" s="1"/>
  <c r="AP382" i="15" s="1"/>
  <c r="Z382" i="15"/>
  <c r="AB382" i="15" s="1"/>
  <c r="AO382" i="15" s="1"/>
  <c r="AA398" i="15"/>
  <c r="AC398" i="15" s="1"/>
  <c r="AP398" i="15" s="1"/>
  <c r="Z398" i="15"/>
  <c r="AB398" i="15" s="1"/>
  <c r="AO398" i="15" s="1"/>
  <c r="Z414" i="15"/>
  <c r="AB414" i="15" s="1"/>
  <c r="AO414" i="15" s="1"/>
  <c r="AA414" i="15"/>
  <c r="AC414" i="15" s="1"/>
  <c r="AP414" i="15" s="1"/>
  <c r="AA430" i="15"/>
  <c r="AC430" i="15" s="1"/>
  <c r="AP430" i="15" s="1"/>
  <c r="Z430" i="15"/>
  <c r="AB430" i="15" s="1"/>
  <c r="AO430" i="15" s="1"/>
  <c r="Z446" i="15"/>
  <c r="AB446" i="15" s="1"/>
  <c r="AO446" i="15" s="1"/>
  <c r="AA446" i="15"/>
  <c r="AC446" i="15" s="1"/>
  <c r="AP446" i="15" s="1"/>
  <c r="AA462" i="15"/>
  <c r="AC462" i="15" s="1"/>
  <c r="AP462" i="15" s="1"/>
  <c r="Z462" i="15"/>
  <c r="AB462" i="15" s="1"/>
  <c r="AO462" i="15" s="1"/>
  <c r="Z478" i="15"/>
  <c r="AB478" i="15" s="1"/>
  <c r="AO478" i="15" s="1"/>
  <c r="AA478" i="15"/>
  <c r="AC478" i="15" s="1"/>
  <c r="AP478" i="15" s="1"/>
  <c r="Z494" i="15"/>
  <c r="AB494" i="15" s="1"/>
  <c r="AO494" i="15" s="1"/>
  <c r="AA494" i="15"/>
  <c r="AC494" i="15" s="1"/>
  <c r="AP494" i="15" s="1"/>
  <c r="Z510" i="15"/>
  <c r="AB510" i="15" s="1"/>
  <c r="AO510" i="15" s="1"/>
  <c r="AA510" i="15"/>
  <c r="AC510" i="15" s="1"/>
  <c r="AP510" i="15" s="1"/>
  <c r="AA17" i="15"/>
  <c r="AC17" i="15" s="1"/>
  <c r="AP17" i="15" s="1"/>
  <c r="Z17" i="15"/>
  <c r="AB17" i="15" s="1"/>
  <c r="AO17" i="15" s="1"/>
  <c r="AA33" i="15"/>
  <c r="AC33" i="15" s="1"/>
  <c r="AP33" i="15" s="1"/>
  <c r="Z33" i="15"/>
  <c r="AB33" i="15" s="1"/>
  <c r="AO33" i="15" s="1"/>
  <c r="AA49" i="15"/>
  <c r="AC49" i="15" s="1"/>
  <c r="AP49" i="15" s="1"/>
  <c r="Z49" i="15"/>
  <c r="AB49" i="15" s="1"/>
  <c r="AO49" i="15" s="1"/>
  <c r="AA65" i="15"/>
  <c r="AC65" i="15" s="1"/>
  <c r="AP65" i="15" s="1"/>
  <c r="Z65" i="15"/>
  <c r="AB65" i="15" s="1"/>
  <c r="AO65" i="15" s="1"/>
  <c r="AA81" i="15"/>
  <c r="AC81" i="15" s="1"/>
  <c r="AP81" i="15" s="1"/>
  <c r="Z81" i="15"/>
  <c r="AB81" i="15" s="1"/>
  <c r="AO81" i="15" s="1"/>
  <c r="AA97" i="15"/>
  <c r="AC97" i="15" s="1"/>
  <c r="AP97" i="15" s="1"/>
  <c r="Z97" i="15"/>
  <c r="AB97" i="15" s="1"/>
  <c r="AO97" i="15" s="1"/>
  <c r="AA113" i="15"/>
  <c r="AC113" i="15" s="1"/>
  <c r="AP113" i="15" s="1"/>
  <c r="Z113" i="15"/>
  <c r="AB113" i="15" s="1"/>
  <c r="AO113" i="15" s="1"/>
  <c r="AA129" i="15"/>
  <c r="AC129" i="15" s="1"/>
  <c r="AP129" i="15" s="1"/>
  <c r="Z129" i="15"/>
  <c r="AB129" i="15" s="1"/>
  <c r="AO129" i="15" s="1"/>
  <c r="AA145" i="15"/>
  <c r="AC145" i="15" s="1"/>
  <c r="AP145" i="15" s="1"/>
  <c r="Z145" i="15"/>
  <c r="AB145" i="15" s="1"/>
  <c r="AO145" i="15" s="1"/>
  <c r="AA161" i="15"/>
  <c r="AC161" i="15" s="1"/>
  <c r="AP161" i="15" s="1"/>
  <c r="Z161" i="15"/>
  <c r="AB161" i="15" s="1"/>
  <c r="AO161" i="15" s="1"/>
  <c r="AA177" i="15"/>
  <c r="AC177" i="15" s="1"/>
  <c r="AP177" i="15" s="1"/>
  <c r="Z177" i="15"/>
  <c r="AB177" i="15" s="1"/>
  <c r="AO177" i="15" s="1"/>
  <c r="AA193" i="15"/>
  <c r="AC193" i="15" s="1"/>
  <c r="AP193" i="15" s="1"/>
  <c r="Z193" i="15"/>
  <c r="AB193" i="15" s="1"/>
  <c r="AO193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41" i="15"/>
  <c r="AC241" i="15" s="1"/>
  <c r="AP241" i="15" s="1"/>
  <c r="Z241" i="15"/>
  <c r="AB241" i="15" s="1"/>
  <c r="AO241" i="15" s="1"/>
  <c r="AA257" i="15"/>
  <c r="AC257" i="15" s="1"/>
  <c r="AP257" i="15" s="1"/>
  <c r="Z257" i="15"/>
  <c r="AB257" i="15" s="1"/>
  <c r="AO257" i="15" s="1"/>
  <c r="AA273" i="15"/>
  <c r="AC273" i="15" s="1"/>
  <c r="AP273" i="15" s="1"/>
  <c r="Z273" i="15"/>
  <c r="AB273" i="15" s="1"/>
  <c r="AO273" i="15" s="1"/>
  <c r="AA289" i="15"/>
  <c r="AC289" i="15" s="1"/>
  <c r="AP289" i="15" s="1"/>
  <c r="Z289" i="15"/>
  <c r="AB289" i="15" s="1"/>
  <c r="AO289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337" i="15"/>
  <c r="AC337" i="15" s="1"/>
  <c r="AP337" i="15" s="1"/>
  <c r="Z337" i="15"/>
  <c r="AB337" i="15" s="1"/>
  <c r="AO337" i="15" s="1"/>
  <c r="AA353" i="15"/>
  <c r="AC353" i="15" s="1"/>
  <c r="AP353" i="15" s="1"/>
  <c r="Z353" i="15"/>
  <c r="AB353" i="15" s="1"/>
  <c r="AO353" i="15" s="1"/>
  <c r="AA369" i="15"/>
  <c r="AC369" i="15" s="1"/>
  <c r="AP369" i="15" s="1"/>
  <c r="Z369" i="15"/>
  <c r="AB369" i="15" s="1"/>
  <c r="AO369" i="15" s="1"/>
  <c r="AA385" i="15"/>
  <c r="AC385" i="15" s="1"/>
  <c r="AP385" i="15" s="1"/>
  <c r="Z385" i="15"/>
  <c r="AB385" i="15" s="1"/>
  <c r="AO385" i="15" s="1"/>
  <c r="AA401" i="15"/>
  <c r="AC401" i="15" s="1"/>
  <c r="AP401" i="15" s="1"/>
  <c r="Z401" i="15"/>
  <c r="AB401" i="15" s="1"/>
  <c r="AO401" i="15" s="1"/>
  <c r="AA417" i="15"/>
  <c r="AC417" i="15" s="1"/>
  <c r="AP417" i="15" s="1"/>
  <c r="Z417" i="15"/>
  <c r="AB417" i="15" s="1"/>
  <c r="AO417" i="15" s="1"/>
  <c r="AA433" i="15"/>
  <c r="AC433" i="15" s="1"/>
  <c r="AP433" i="15" s="1"/>
  <c r="Z433" i="15"/>
  <c r="AB433" i="15" s="1"/>
  <c r="AO433" i="15" s="1"/>
  <c r="AA449" i="15"/>
  <c r="AC449" i="15" s="1"/>
  <c r="AP449" i="15" s="1"/>
  <c r="Z449" i="15"/>
  <c r="AB449" i="15" s="1"/>
  <c r="AO449" i="15" s="1"/>
  <c r="AA465" i="15"/>
  <c r="AC465" i="15" s="1"/>
  <c r="AP465" i="15" s="1"/>
  <c r="Z465" i="15"/>
  <c r="AB465" i="15" s="1"/>
  <c r="AO465" i="15" s="1"/>
  <c r="AA481" i="15"/>
  <c r="AC481" i="15" s="1"/>
  <c r="AP481" i="15" s="1"/>
  <c r="Z481" i="15"/>
  <c r="AB481" i="15" s="1"/>
  <c r="AO481" i="15" s="1"/>
  <c r="AA497" i="15"/>
  <c r="AC497" i="15" s="1"/>
  <c r="AP497" i="15" s="1"/>
  <c r="Z497" i="15"/>
  <c r="AB497" i="15" s="1"/>
  <c r="AO497" i="15" s="1"/>
  <c r="AA513" i="15"/>
  <c r="AC513" i="15" s="1"/>
  <c r="AP513" i="15" s="1"/>
  <c r="Z513" i="15"/>
  <c r="AB513" i="15" s="1"/>
  <c r="AO513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Z9" i="60"/>
  <c r="AB9" i="60" s="1"/>
  <c r="AO9" i="60" s="1"/>
  <c r="AA9" i="60"/>
  <c r="AC9" i="60" s="1"/>
  <c r="AP9" i="60" s="1"/>
  <c r="AA20" i="60"/>
  <c r="AC20" i="60" s="1"/>
  <c r="AP20" i="60" s="1"/>
  <c r="Z20" i="60"/>
  <c r="AB20" i="60" s="1"/>
  <c r="AO20" i="60" s="1"/>
  <c r="Z15" i="60"/>
  <c r="AB15" i="60" s="1"/>
  <c r="AO15" i="60" s="1"/>
  <c r="AA15" i="60"/>
  <c r="AC15" i="60" s="1"/>
  <c r="AP15" i="60" s="1"/>
  <c r="AA8" i="60"/>
  <c r="AC8" i="60" s="1"/>
  <c r="AP8" i="60" s="1"/>
  <c r="Z8" i="60"/>
  <c r="AB8" i="60" s="1"/>
  <c r="AO8" i="60" s="1"/>
  <c r="AA21" i="60"/>
  <c r="AC21" i="60" s="1"/>
  <c r="AP21" i="60" s="1"/>
  <c r="Z21" i="60"/>
  <c r="AB21" i="60" s="1"/>
  <c r="AO21" i="60" s="1"/>
  <c r="AA24" i="46"/>
  <c r="AC24" i="46" s="1"/>
  <c r="AP24" i="46" s="1"/>
  <c r="Z24" i="46"/>
  <c r="AB24" i="46" s="1"/>
  <c r="AO24" i="46" s="1"/>
  <c r="AA36" i="46"/>
  <c r="AC36" i="46" s="1"/>
  <c r="AP36" i="46" s="1"/>
  <c r="Z36" i="46"/>
  <c r="AB36" i="46" s="1"/>
  <c r="AO36" i="46" s="1"/>
  <c r="AA15" i="46"/>
  <c r="AC15" i="46" s="1"/>
  <c r="AP15" i="46" s="1"/>
  <c r="Z15" i="46"/>
  <c r="AB15" i="46" s="1"/>
  <c r="AO15" i="46" s="1"/>
  <c r="AA64" i="46"/>
  <c r="AC64" i="46" s="1"/>
  <c r="AP64" i="46" s="1"/>
  <c r="Z64" i="46"/>
  <c r="AB64" i="46" s="1"/>
  <c r="AO64" i="46" s="1"/>
  <c r="AA60" i="46"/>
  <c r="AC60" i="46" s="1"/>
  <c r="AP60" i="46" s="1"/>
  <c r="Z60" i="46"/>
  <c r="AB60" i="46" s="1"/>
  <c r="AO60" i="46" s="1"/>
  <c r="Z13" i="46"/>
  <c r="AB13" i="46" s="1"/>
  <c r="AO13" i="46" s="1"/>
  <c r="AA13" i="46"/>
  <c r="AC13" i="46" s="1"/>
  <c r="AP13" i="46" s="1"/>
  <c r="Z22" i="46"/>
  <c r="AB22" i="46" s="1"/>
  <c r="AO22" i="46" s="1"/>
  <c r="AA22" i="46"/>
  <c r="AC22" i="46" s="1"/>
  <c r="AP22" i="46" s="1"/>
  <c r="Z39" i="46"/>
  <c r="AB39" i="46" s="1"/>
  <c r="AO39" i="46" s="1"/>
  <c r="AA39" i="46"/>
  <c r="AC39" i="46" s="1"/>
  <c r="AP39" i="46" s="1"/>
  <c r="Z55" i="46"/>
  <c r="AB55" i="46" s="1"/>
  <c r="AO55" i="46" s="1"/>
  <c r="AA55" i="46"/>
  <c r="AC55" i="46" s="1"/>
  <c r="AP55" i="46" s="1"/>
  <c r="Z71" i="46"/>
  <c r="AB71" i="46" s="1"/>
  <c r="AO71" i="46" s="1"/>
  <c r="AA71" i="46"/>
  <c r="AC71" i="46" s="1"/>
  <c r="AP71" i="46" s="1"/>
  <c r="AA11" i="46"/>
  <c r="AC11" i="46" s="1"/>
  <c r="AP11" i="46" s="1"/>
  <c r="Z11" i="46"/>
  <c r="AB11" i="46" s="1"/>
  <c r="AO11" i="46" s="1"/>
  <c r="AA20" i="46"/>
  <c r="AC20" i="46" s="1"/>
  <c r="AP20" i="46" s="1"/>
  <c r="Z20" i="46"/>
  <c r="AB20" i="46" s="1"/>
  <c r="AO20" i="46" s="1"/>
  <c r="AA38" i="46"/>
  <c r="AC38" i="46" s="1"/>
  <c r="AP38" i="46" s="1"/>
  <c r="Z38" i="46"/>
  <c r="AB38" i="46" s="1"/>
  <c r="AO38" i="46" s="1"/>
  <c r="AA54" i="46"/>
  <c r="AC54" i="46" s="1"/>
  <c r="AP54" i="46" s="1"/>
  <c r="Z54" i="46"/>
  <c r="AB54" i="46" s="1"/>
  <c r="AO54" i="46" s="1"/>
  <c r="AA70" i="46"/>
  <c r="AC70" i="46" s="1"/>
  <c r="AP70" i="46" s="1"/>
  <c r="Z70" i="46"/>
  <c r="AB70" i="46" s="1"/>
  <c r="AO70" i="46" s="1"/>
  <c r="AA9" i="46"/>
  <c r="AC9" i="46" s="1"/>
  <c r="AP9" i="46" s="1"/>
  <c r="Z9" i="46"/>
  <c r="AB9" i="46" s="1"/>
  <c r="AO9" i="46" s="1"/>
  <c r="AA25" i="46"/>
  <c r="AC25" i="46" s="1"/>
  <c r="AP25" i="46" s="1"/>
  <c r="Z25" i="46"/>
  <c r="AB25" i="46" s="1"/>
  <c r="AO25" i="46" s="1"/>
  <c r="AA41" i="46"/>
  <c r="AC41" i="46" s="1"/>
  <c r="AP41" i="46" s="1"/>
  <c r="Z41" i="46"/>
  <c r="AB41" i="46" s="1"/>
  <c r="AO41" i="46" s="1"/>
  <c r="AA57" i="46"/>
  <c r="AC57" i="46" s="1"/>
  <c r="AP57" i="46" s="1"/>
  <c r="Z57" i="46"/>
  <c r="AB57" i="46" s="1"/>
  <c r="AO57" i="46" s="1"/>
  <c r="AA73" i="46"/>
  <c r="AC73" i="46" s="1"/>
  <c r="AP73" i="46" s="1"/>
  <c r="Z73" i="46"/>
  <c r="AB73" i="46" s="1"/>
  <c r="AO73" i="46" s="1"/>
  <c r="Z24" i="6"/>
  <c r="AB24" i="6" s="1"/>
  <c r="AO24" i="6" s="1"/>
  <c r="AA24" i="6"/>
  <c r="AC24" i="6" s="1"/>
  <c r="AP24" i="6" s="1"/>
  <c r="AA11" i="6"/>
  <c r="AC11" i="6" s="1"/>
  <c r="AP11" i="6" s="1"/>
  <c r="Z11" i="6"/>
  <c r="AB11" i="6" s="1"/>
  <c r="AO11" i="6" s="1"/>
  <c r="AA12" i="6"/>
  <c r="AC12" i="6" s="1"/>
  <c r="AP12" i="6" s="1"/>
  <c r="Z12" i="6"/>
  <c r="AB12" i="6" s="1"/>
  <c r="AO12" i="6" s="1"/>
  <c r="Z5" i="6"/>
  <c r="AB5" i="6" s="1"/>
  <c r="AA5" i="6"/>
  <c r="AC5" i="6" s="1"/>
  <c r="Z29" i="20"/>
  <c r="AB29" i="20" s="1"/>
  <c r="AO29" i="20" s="1"/>
  <c r="AA29" i="20"/>
  <c r="AC29" i="20" s="1"/>
  <c r="AP29" i="20" s="1"/>
  <c r="AA70" i="20"/>
  <c r="AC70" i="20" s="1"/>
  <c r="AP70" i="20" s="1"/>
  <c r="Z70" i="20"/>
  <c r="AB70" i="20" s="1"/>
  <c r="AO70" i="20" s="1"/>
  <c r="Z17" i="20"/>
  <c r="AB17" i="20" s="1"/>
  <c r="AO17" i="20" s="1"/>
  <c r="AA17" i="20"/>
  <c r="AC17" i="20" s="1"/>
  <c r="AA30" i="20"/>
  <c r="AC30" i="20" s="1"/>
  <c r="AP30" i="20" s="1"/>
  <c r="Z30" i="20"/>
  <c r="AB30" i="20" s="1"/>
  <c r="AO30" i="20" s="1"/>
  <c r="AA62" i="20"/>
  <c r="AC62" i="20" s="1"/>
  <c r="AP62" i="20" s="1"/>
  <c r="Z62" i="20"/>
  <c r="AB62" i="20" s="1"/>
  <c r="AO62" i="20" s="1"/>
  <c r="AA34" i="20"/>
  <c r="AC34" i="20" s="1"/>
  <c r="AP34" i="20" s="1"/>
  <c r="Z34" i="20"/>
  <c r="AB34" i="20" s="1"/>
  <c r="AO34" i="20" s="1"/>
  <c r="AA66" i="20"/>
  <c r="AC66" i="20" s="1"/>
  <c r="AP66" i="20" s="1"/>
  <c r="Z66" i="20"/>
  <c r="AB66" i="20" s="1"/>
  <c r="AO66" i="20" s="1"/>
  <c r="Z33" i="20"/>
  <c r="AB33" i="20" s="1"/>
  <c r="AO33" i="20" s="1"/>
  <c r="AA33" i="20"/>
  <c r="AC33" i="20" s="1"/>
  <c r="AP33" i="20" s="1"/>
  <c r="Z65" i="20"/>
  <c r="AB65" i="20" s="1"/>
  <c r="AO65" i="20" s="1"/>
  <c r="AA65" i="20"/>
  <c r="AC65" i="20" s="1"/>
  <c r="AP65" i="20" s="1"/>
  <c r="Z16" i="20"/>
  <c r="AB16" i="20" s="1"/>
  <c r="AO16" i="20" s="1"/>
  <c r="AA16" i="20"/>
  <c r="AC16" i="20" s="1"/>
  <c r="AP16" i="20" s="1"/>
  <c r="AA32" i="20"/>
  <c r="AC32" i="20" s="1"/>
  <c r="AP32" i="20" s="1"/>
  <c r="Z32" i="20"/>
  <c r="AB32" i="20" s="1"/>
  <c r="AO32" i="20" s="1"/>
  <c r="AA48" i="20"/>
  <c r="AC48" i="20" s="1"/>
  <c r="AP48" i="20" s="1"/>
  <c r="Z48" i="20"/>
  <c r="AB48" i="20" s="1"/>
  <c r="AO48" i="20" s="1"/>
  <c r="AA64" i="20"/>
  <c r="AC64" i="20" s="1"/>
  <c r="AP64" i="20" s="1"/>
  <c r="Z64" i="20"/>
  <c r="AB64" i="20" s="1"/>
  <c r="AO64" i="20" s="1"/>
  <c r="AA80" i="20"/>
  <c r="AC80" i="20" s="1"/>
  <c r="AP80" i="20" s="1"/>
  <c r="Z80" i="20"/>
  <c r="AB80" i="20" s="1"/>
  <c r="AO80" i="20" s="1"/>
  <c r="AA14" i="20"/>
  <c r="AC14" i="20" s="1"/>
  <c r="AP14" i="20" s="1"/>
  <c r="Z14" i="20"/>
  <c r="AB14" i="20" s="1"/>
  <c r="AO14" i="20" s="1"/>
  <c r="AA27" i="20"/>
  <c r="AC27" i="20" s="1"/>
  <c r="AP27" i="20" s="1"/>
  <c r="Z27" i="20"/>
  <c r="AB27" i="20" s="1"/>
  <c r="AO27" i="20" s="1"/>
  <c r="AA43" i="20"/>
  <c r="AC43" i="20" s="1"/>
  <c r="AP43" i="20" s="1"/>
  <c r="Z43" i="20"/>
  <c r="AB43" i="20" s="1"/>
  <c r="AO43" i="20" s="1"/>
  <c r="AA59" i="20"/>
  <c r="AC59" i="20" s="1"/>
  <c r="AP59" i="20" s="1"/>
  <c r="Z59" i="20"/>
  <c r="AB59" i="20" s="1"/>
  <c r="AO59" i="20" s="1"/>
  <c r="AA75" i="20"/>
  <c r="AC75" i="20" s="1"/>
  <c r="AP75" i="20" s="1"/>
  <c r="Z75" i="20"/>
  <c r="AB75" i="20" s="1"/>
  <c r="AO75" i="20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AA18" i="30"/>
  <c r="AC18" i="30" s="1"/>
  <c r="AP18" i="30" s="1"/>
  <c r="Z18" i="30"/>
  <c r="AB18" i="30" s="1"/>
  <c r="AO18" i="30" s="1"/>
  <c r="Z6" i="30"/>
  <c r="AB6" i="30" s="1"/>
  <c r="AO6" i="30" s="1"/>
  <c r="AA6" i="30"/>
  <c r="AC6" i="30" s="1"/>
  <c r="AA5" i="30"/>
  <c r="AC5" i="30" s="1"/>
  <c r="Z5" i="30"/>
  <c r="AB5" i="30" s="1"/>
  <c r="AA11" i="30"/>
  <c r="AC11" i="30" s="1"/>
  <c r="AP11" i="30" s="1"/>
  <c r="Z11" i="30"/>
  <c r="AB11" i="30" s="1"/>
  <c r="AO11" i="30" s="1"/>
  <c r="I57" i="67"/>
  <c r="Z94" i="32"/>
  <c r="AB94" i="32" s="1"/>
  <c r="AO94" i="32" s="1"/>
  <c r="AA94" i="32"/>
  <c r="AC94" i="32" s="1"/>
  <c r="AP94" i="32" s="1"/>
  <c r="Q36" i="68"/>
  <c r="U36" i="68" s="1"/>
  <c r="F32" i="2" s="1"/>
  <c r="D32" i="2"/>
  <c r="AA22" i="72"/>
  <c r="AC22" i="72" s="1"/>
  <c r="AP22" i="72" s="1"/>
  <c r="Z22" i="72"/>
  <c r="AB22" i="72" s="1"/>
  <c r="AO22" i="72" s="1"/>
  <c r="AA388" i="15"/>
  <c r="AC388" i="15" s="1"/>
  <c r="AP388" i="15" s="1"/>
  <c r="Z388" i="15"/>
  <c r="AB388" i="15" s="1"/>
  <c r="AO388" i="15" s="1"/>
  <c r="AA260" i="15"/>
  <c r="AC260" i="15" s="1"/>
  <c r="AP260" i="15" s="1"/>
  <c r="Z260" i="15"/>
  <c r="AB260" i="15" s="1"/>
  <c r="AO260" i="15" s="1"/>
  <c r="AA124" i="15"/>
  <c r="AC124" i="15" s="1"/>
  <c r="AP124" i="15" s="1"/>
  <c r="Z124" i="15"/>
  <c r="AB124" i="15" s="1"/>
  <c r="AO124" i="15" s="1"/>
  <c r="AA50" i="15"/>
  <c r="AC50" i="15" s="1"/>
  <c r="Z50" i="15"/>
  <c r="AB50" i="15" s="1"/>
  <c r="AO50" i="15" s="1"/>
  <c r="AA17" i="3"/>
  <c r="AC17" i="3" s="1"/>
  <c r="AP17" i="3" s="1"/>
  <c r="Z17" i="3"/>
  <c r="AB17" i="3" s="1"/>
  <c r="AO17" i="3" s="1"/>
  <c r="AA187" i="65"/>
  <c r="AC187" i="65" s="1"/>
  <c r="AP187" i="65" s="1"/>
  <c r="Z187" i="65"/>
  <c r="AB187" i="65" s="1"/>
  <c r="AO187" i="65" s="1"/>
  <c r="AA123" i="65"/>
  <c r="AC123" i="65" s="1"/>
  <c r="AP123" i="65" s="1"/>
  <c r="Z123" i="65"/>
  <c r="AB123" i="65" s="1"/>
  <c r="AO123" i="65" s="1"/>
  <c r="AA59" i="65"/>
  <c r="AC59" i="65" s="1"/>
  <c r="Z59" i="65"/>
  <c r="AB59" i="65" s="1"/>
  <c r="AO59" i="65" s="1"/>
  <c r="N42" i="67"/>
  <c r="I43" i="67"/>
  <c r="O42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11" i="63"/>
  <c r="AC11" i="63" s="1"/>
  <c r="AP11" i="63" s="1"/>
  <c r="Z11" i="63"/>
  <c r="AB11" i="63" s="1"/>
  <c r="AO11" i="63" s="1"/>
  <c r="AA8" i="63"/>
  <c r="AC8" i="63" s="1"/>
  <c r="AP8" i="63" s="1"/>
  <c r="Z8" i="63"/>
  <c r="AB8" i="63" s="1"/>
  <c r="AO8" i="63" s="1"/>
  <c r="AA21" i="63"/>
  <c r="AC21" i="63" s="1"/>
  <c r="AP21" i="63" s="1"/>
  <c r="Z21" i="63"/>
  <c r="AB21" i="63" s="1"/>
  <c r="AO21" i="63" s="1"/>
  <c r="Z25" i="32"/>
  <c r="AB25" i="32" s="1"/>
  <c r="AO25" i="32" s="1"/>
  <c r="AA25" i="32"/>
  <c r="AC25" i="32" s="1"/>
  <c r="AP25" i="32" s="1"/>
  <c r="AA10" i="32"/>
  <c r="AC10" i="32" s="1"/>
  <c r="AP10" i="32" s="1"/>
  <c r="Z10" i="32"/>
  <c r="AB10" i="32" s="1"/>
  <c r="AO10" i="32" s="1"/>
  <c r="AA37" i="32"/>
  <c r="AC37" i="32" s="1"/>
  <c r="AP37" i="32" s="1"/>
  <c r="Z37" i="32"/>
  <c r="AB37" i="32" s="1"/>
  <c r="AO37" i="32" s="1"/>
  <c r="AA107" i="32"/>
  <c r="AC107" i="32" s="1"/>
  <c r="AP107" i="32" s="1"/>
  <c r="Z107" i="32"/>
  <c r="AB107" i="32" s="1"/>
  <c r="AO107" i="32" s="1"/>
  <c r="AA139" i="32"/>
  <c r="AC139" i="32" s="1"/>
  <c r="AP139" i="32" s="1"/>
  <c r="Z139" i="32"/>
  <c r="AB139" i="32" s="1"/>
  <c r="AO139" i="32" s="1"/>
  <c r="AA171" i="32"/>
  <c r="AC171" i="32" s="1"/>
  <c r="AP171" i="32" s="1"/>
  <c r="Z171" i="32"/>
  <c r="AB171" i="32" s="1"/>
  <c r="AO171" i="32" s="1"/>
  <c r="AA53" i="32"/>
  <c r="AC53" i="32" s="1"/>
  <c r="AP53" i="32" s="1"/>
  <c r="Z53" i="32"/>
  <c r="AB53" i="32" s="1"/>
  <c r="AO53" i="32" s="1"/>
  <c r="Z34" i="32"/>
  <c r="AB34" i="32" s="1"/>
  <c r="AO34" i="32" s="1"/>
  <c r="AA34" i="32"/>
  <c r="AC34" i="32" s="1"/>
  <c r="AP34" i="32" s="1"/>
  <c r="Z66" i="32"/>
  <c r="AB66" i="32" s="1"/>
  <c r="AO66" i="32" s="1"/>
  <c r="AA66" i="32"/>
  <c r="AC66" i="32" s="1"/>
  <c r="AP66" i="32" s="1"/>
  <c r="Z86" i="32"/>
  <c r="AB86" i="32" s="1"/>
  <c r="AO86" i="32" s="1"/>
  <c r="AA86" i="32"/>
  <c r="AC86" i="32" s="1"/>
  <c r="AP86" i="32" s="1"/>
  <c r="Z118" i="32"/>
  <c r="AB118" i="32" s="1"/>
  <c r="AO118" i="32" s="1"/>
  <c r="AA118" i="32"/>
  <c r="AC118" i="32" s="1"/>
  <c r="AP118" i="32" s="1"/>
  <c r="Z150" i="32"/>
  <c r="AB150" i="32" s="1"/>
  <c r="AO150" i="32" s="1"/>
  <c r="AA150" i="32"/>
  <c r="AC150" i="32" s="1"/>
  <c r="AP150" i="32" s="1"/>
  <c r="Z18" i="32"/>
  <c r="AB18" i="32" s="1"/>
  <c r="AO18" i="32" s="1"/>
  <c r="AA18" i="32"/>
  <c r="AC18" i="32" s="1"/>
  <c r="AP18" i="32" s="1"/>
  <c r="AA39" i="32"/>
  <c r="AC39" i="32" s="1"/>
  <c r="AP39" i="32" s="1"/>
  <c r="Z39" i="32"/>
  <c r="AB39" i="32" s="1"/>
  <c r="AO39" i="32" s="1"/>
  <c r="Z58" i="32"/>
  <c r="AB58" i="32" s="1"/>
  <c r="AO58" i="32" s="1"/>
  <c r="AA58" i="32"/>
  <c r="AC58" i="32" s="1"/>
  <c r="AP58" i="32" s="1"/>
  <c r="Z82" i="32"/>
  <c r="AB82" i="32" s="1"/>
  <c r="AO82" i="32" s="1"/>
  <c r="AA82" i="32"/>
  <c r="AC82" i="32" s="1"/>
  <c r="AP82" i="32" s="1"/>
  <c r="Z114" i="32"/>
  <c r="AB114" i="32" s="1"/>
  <c r="AO114" i="32" s="1"/>
  <c r="AA114" i="32"/>
  <c r="AC114" i="32" s="1"/>
  <c r="AP114" i="32" s="1"/>
  <c r="Z146" i="32"/>
  <c r="AB146" i="32" s="1"/>
  <c r="AO146" i="32" s="1"/>
  <c r="AA146" i="32"/>
  <c r="AC146" i="32" s="1"/>
  <c r="AP146" i="32" s="1"/>
  <c r="AA6" i="32"/>
  <c r="AC6" i="32" s="1"/>
  <c r="Z6" i="32"/>
  <c r="AB6" i="32" s="1"/>
  <c r="AO6" i="32" s="1"/>
  <c r="Z19" i="32"/>
  <c r="AB19" i="32" s="1"/>
  <c r="AO19" i="32" s="1"/>
  <c r="AA19" i="32"/>
  <c r="AC19" i="32" s="1"/>
  <c r="AP19" i="32" s="1"/>
  <c r="AA43" i="32"/>
  <c r="AC43" i="32" s="1"/>
  <c r="AP43" i="32" s="1"/>
  <c r="Z43" i="32"/>
  <c r="AB43" i="32" s="1"/>
  <c r="AO43" i="32" s="1"/>
  <c r="Z62" i="32"/>
  <c r="AB62" i="32" s="1"/>
  <c r="AO62" i="32" s="1"/>
  <c r="AA62" i="32"/>
  <c r="AC62" i="32" s="1"/>
  <c r="AP62" i="32" s="1"/>
  <c r="AA95" i="32"/>
  <c r="AC95" i="32" s="1"/>
  <c r="AP95" i="32" s="1"/>
  <c r="Z95" i="32"/>
  <c r="AB95" i="32" s="1"/>
  <c r="AO95" i="32" s="1"/>
  <c r="AA127" i="32"/>
  <c r="AC127" i="32" s="1"/>
  <c r="AP127" i="32" s="1"/>
  <c r="Z127" i="32"/>
  <c r="AB127" i="32" s="1"/>
  <c r="AO127" i="32" s="1"/>
  <c r="AA159" i="32"/>
  <c r="AC159" i="32" s="1"/>
  <c r="AP159" i="32" s="1"/>
  <c r="Z159" i="32"/>
  <c r="AB159" i="32" s="1"/>
  <c r="AO159" i="32" s="1"/>
  <c r="AA85" i="32"/>
  <c r="AC85" i="32" s="1"/>
  <c r="AP85" i="32" s="1"/>
  <c r="Z85" i="32"/>
  <c r="AB85" i="32" s="1"/>
  <c r="AO85" i="32" s="1"/>
  <c r="AA101" i="32"/>
  <c r="AC101" i="32" s="1"/>
  <c r="AP101" i="32" s="1"/>
  <c r="Z101" i="32"/>
  <c r="AB101" i="32" s="1"/>
  <c r="AO101" i="32" s="1"/>
  <c r="AA117" i="32"/>
  <c r="AC117" i="32" s="1"/>
  <c r="AP117" i="32" s="1"/>
  <c r="Z117" i="32"/>
  <c r="AB117" i="32" s="1"/>
  <c r="AO117" i="32" s="1"/>
  <c r="AA133" i="32"/>
  <c r="AC133" i="32" s="1"/>
  <c r="AP133" i="32" s="1"/>
  <c r="Z133" i="32"/>
  <c r="AB133" i="32" s="1"/>
  <c r="AO133" i="32" s="1"/>
  <c r="AA149" i="32"/>
  <c r="AC149" i="32" s="1"/>
  <c r="AP149" i="32" s="1"/>
  <c r="Z149" i="32"/>
  <c r="AB149" i="32" s="1"/>
  <c r="AO149" i="32" s="1"/>
  <c r="AA165" i="32"/>
  <c r="AC165" i="32" s="1"/>
  <c r="AP165" i="32" s="1"/>
  <c r="Z165" i="32"/>
  <c r="AB165" i="32" s="1"/>
  <c r="AO165" i="32" s="1"/>
  <c r="AA15" i="32"/>
  <c r="AC15" i="32" s="1"/>
  <c r="AP15" i="32" s="1"/>
  <c r="Z15" i="32"/>
  <c r="AB15" i="32" s="1"/>
  <c r="AO15" i="32" s="1"/>
  <c r="AA28" i="32"/>
  <c r="AC28" i="32" s="1"/>
  <c r="AP28" i="32" s="1"/>
  <c r="Z28" i="32"/>
  <c r="AB28" i="32" s="1"/>
  <c r="AO28" i="32" s="1"/>
  <c r="AA44" i="32"/>
  <c r="AC44" i="32" s="1"/>
  <c r="AP44" i="32" s="1"/>
  <c r="Z44" i="32"/>
  <c r="AB44" i="32" s="1"/>
  <c r="AO44" i="32" s="1"/>
  <c r="AA60" i="32"/>
  <c r="AC60" i="32" s="1"/>
  <c r="AP60" i="32" s="1"/>
  <c r="Z60" i="32"/>
  <c r="AB60" i="32" s="1"/>
  <c r="AO60" i="32" s="1"/>
  <c r="AA76" i="32"/>
  <c r="AC76" i="32" s="1"/>
  <c r="AP76" i="32" s="1"/>
  <c r="Z76" i="32"/>
  <c r="AB76" i="32" s="1"/>
  <c r="AO76" i="32" s="1"/>
  <c r="AA92" i="32"/>
  <c r="AC92" i="32" s="1"/>
  <c r="AP92" i="32" s="1"/>
  <c r="Z92" i="32"/>
  <c r="AB92" i="32" s="1"/>
  <c r="AO92" i="32" s="1"/>
  <c r="AA108" i="32"/>
  <c r="AC108" i="32" s="1"/>
  <c r="AP108" i="32" s="1"/>
  <c r="Z108" i="32"/>
  <c r="AB108" i="32" s="1"/>
  <c r="AO108" i="32" s="1"/>
  <c r="AA124" i="32"/>
  <c r="AC124" i="32" s="1"/>
  <c r="AP124" i="32" s="1"/>
  <c r="Z124" i="32"/>
  <c r="AB124" i="32" s="1"/>
  <c r="AO124" i="32" s="1"/>
  <c r="AA140" i="32"/>
  <c r="AC140" i="32" s="1"/>
  <c r="AP140" i="32" s="1"/>
  <c r="Z140" i="32"/>
  <c r="AB140" i="32" s="1"/>
  <c r="AO140" i="32" s="1"/>
  <c r="AA156" i="32"/>
  <c r="AC156" i="32" s="1"/>
  <c r="AP156" i="32" s="1"/>
  <c r="Z156" i="32"/>
  <c r="AB156" i="32" s="1"/>
  <c r="AO156" i="32" s="1"/>
  <c r="AA172" i="32"/>
  <c r="AC172" i="32" s="1"/>
  <c r="AP172" i="32" s="1"/>
  <c r="Z172" i="32"/>
  <c r="AB172" i="32" s="1"/>
  <c r="AO172" i="32" s="1"/>
  <c r="AA14" i="39"/>
  <c r="AC14" i="39" s="1"/>
  <c r="AP14" i="39" s="1"/>
  <c r="Z14" i="39"/>
  <c r="AB14" i="39" s="1"/>
  <c r="AO14" i="39" s="1"/>
  <c r="Z20" i="39"/>
  <c r="AB20" i="39" s="1"/>
  <c r="AO20" i="39" s="1"/>
  <c r="AA20" i="39"/>
  <c r="AC20" i="39" s="1"/>
  <c r="AP20" i="39" s="1"/>
  <c r="AA27" i="39"/>
  <c r="AC27" i="39" s="1"/>
  <c r="AP27" i="39" s="1"/>
  <c r="Z27" i="39"/>
  <c r="AB27" i="39" s="1"/>
  <c r="AO27" i="39" s="1"/>
  <c r="Z26" i="39"/>
  <c r="AB26" i="39" s="1"/>
  <c r="AO26" i="39" s="1"/>
  <c r="AA26" i="39"/>
  <c r="AC26" i="39" s="1"/>
  <c r="AP26" i="39" s="1"/>
  <c r="AA5" i="39"/>
  <c r="AC5" i="39" s="1"/>
  <c r="Z5" i="39"/>
  <c r="AB5" i="39" s="1"/>
  <c r="AA22" i="39"/>
  <c r="AC22" i="39" s="1"/>
  <c r="AP22" i="39" s="1"/>
  <c r="Z22" i="39"/>
  <c r="AB22" i="39" s="1"/>
  <c r="AO22" i="39" s="1"/>
  <c r="AA9" i="39"/>
  <c r="AC9" i="39" s="1"/>
  <c r="AP9" i="39" s="1"/>
  <c r="Z9" i="39"/>
  <c r="AB9" i="39" s="1"/>
  <c r="AO9" i="39" s="1"/>
  <c r="AA25" i="39"/>
  <c r="AC25" i="39" s="1"/>
  <c r="AP25" i="39" s="1"/>
  <c r="Z25" i="39"/>
  <c r="AB25" i="39" s="1"/>
  <c r="AO25" i="39" s="1"/>
  <c r="AA41" i="39"/>
  <c r="AC41" i="39" s="1"/>
  <c r="AP41" i="39" s="1"/>
  <c r="Z41" i="39"/>
  <c r="AB41" i="39" s="1"/>
  <c r="AO41" i="39" s="1"/>
  <c r="AA15" i="39"/>
  <c r="AC15" i="39" s="1"/>
  <c r="AP15" i="39" s="1"/>
  <c r="Z15" i="39"/>
  <c r="AB15" i="39" s="1"/>
  <c r="AO15" i="39" s="1"/>
  <c r="AA28" i="39"/>
  <c r="AC28" i="39" s="1"/>
  <c r="AP28" i="39" s="1"/>
  <c r="Z28" i="39"/>
  <c r="AB28" i="39" s="1"/>
  <c r="AO28" i="39" s="1"/>
  <c r="AA44" i="39"/>
  <c r="AC44" i="39" s="1"/>
  <c r="AP44" i="39" s="1"/>
  <c r="Z44" i="39"/>
  <c r="AB44" i="39" s="1"/>
  <c r="AO44" i="39" s="1"/>
  <c r="Z16" i="3"/>
  <c r="AB16" i="3" s="1"/>
  <c r="AO16" i="3" s="1"/>
  <c r="AA16" i="3"/>
  <c r="AC16" i="3" s="1"/>
  <c r="AP16" i="3" s="1"/>
  <c r="AA8" i="3"/>
  <c r="AC8" i="3" s="1"/>
  <c r="AP8" i="3" s="1"/>
  <c r="Z8" i="3"/>
  <c r="AB8" i="3" s="1"/>
  <c r="AO8" i="3" s="1"/>
  <c r="AA21" i="3"/>
  <c r="AC21" i="3" s="1"/>
  <c r="AP21" i="3" s="1"/>
  <c r="Z21" i="3"/>
  <c r="AB21" i="3" s="1"/>
  <c r="AO21" i="3" s="1"/>
  <c r="AA11" i="3"/>
  <c r="AC11" i="3" s="1"/>
  <c r="AP11" i="3" s="1"/>
  <c r="Z11" i="3"/>
  <c r="AB11" i="3" s="1"/>
  <c r="AO11" i="3" s="1"/>
  <c r="Z20" i="37"/>
  <c r="AB20" i="37" s="1"/>
  <c r="AO20" i="37" s="1"/>
  <c r="AA20" i="37"/>
  <c r="AC20" i="37" s="1"/>
  <c r="AP20" i="37" s="1"/>
  <c r="Z11" i="37"/>
  <c r="AB11" i="37" s="1"/>
  <c r="AO11" i="37" s="1"/>
  <c r="AA11" i="37"/>
  <c r="AC11" i="37" s="1"/>
  <c r="AP11" i="37" s="1"/>
  <c r="Z7" i="37"/>
  <c r="AB7" i="37" s="1"/>
  <c r="AO7" i="37" s="1"/>
  <c r="AA7" i="37"/>
  <c r="AC7" i="37" s="1"/>
  <c r="AP7" i="37" s="1"/>
  <c r="AA21" i="37"/>
  <c r="AC21" i="37" s="1"/>
  <c r="AP21" i="37" s="1"/>
  <c r="Z21" i="37"/>
  <c r="AB21" i="37" s="1"/>
  <c r="AO21" i="37" s="1"/>
  <c r="AA17" i="37"/>
  <c r="AC17" i="37" s="1"/>
  <c r="AP17" i="37" s="1"/>
  <c r="Z17" i="37"/>
  <c r="AB17" i="37" s="1"/>
  <c r="AO17" i="37" s="1"/>
  <c r="AA16" i="37"/>
  <c r="AC16" i="37" s="1"/>
  <c r="AP16" i="37" s="1"/>
  <c r="Z16" i="37"/>
  <c r="AB16" i="37" s="1"/>
  <c r="AO16" i="37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AA23" i="74"/>
  <c r="AC23" i="74" s="1"/>
  <c r="AP23" i="74" s="1"/>
  <c r="Z23" i="74"/>
  <c r="AB23" i="74" s="1"/>
  <c r="AO23" i="74" s="1"/>
  <c r="AA6" i="74"/>
  <c r="AC6" i="74" s="1"/>
  <c r="AP6" i="74" s="1"/>
  <c r="Z6" i="74"/>
  <c r="AB6" i="74" s="1"/>
  <c r="AO6" i="74" s="1"/>
  <c r="Z22" i="74"/>
  <c r="AB22" i="74" s="1"/>
  <c r="AO22" i="74" s="1"/>
  <c r="AA22" i="74"/>
  <c r="AC22" i="74" s="1"/>
  <c r="AP22" i="74" s="1"/>
  <c r="Z7" i="74"/>
  <c r="AB7" i="74" s="1"/>
  <c r="AO7" i="74" s="1"/>
  <c r="AA7" i="74"/>
  <c r="AC7" i="74" s="1"/>
  <c r="AP7" i="74" s="1"/>
  <c r="AA20" i="74"/>
  <c r="AC20" i="74" s="1"/>
  <c r="AP20" i="74" s="1"/>
  <c r="Z20" i="74"/>
  <c r="AB20" i="74" s="1"/>
  <c r="AO20" i="74" s="1"/>
  <c r="AA18" i="74"/>
  <c r="AC18" i="74" s="1"/>
  <c r="AP18" i="74" s="1"/>
  <c r="Z18" i="74"/>
  <c r="AB18" i="74" s="1"/>
  <c r="AO18" i="74" s="1"/>
  <c r="AA13" i="19"/>
  <c r="AC13" i="19" s="1"/>
  <c r="AP13" i="19" s="1"/>
  <c r="Z13" i="19"/>
  <c r="AB13" i="19" s="1"/>
  <c r="AO13" i="19" s="1"/>
  <c r="Z11" i="19"/>
  <c r="AB11" i="19" s="1"/>
  <c r="AO11" i="19" s="1"/>
  <c r="AA11" i="19"/>
  <c r="AC11" i="19" s="1"/>
  <c r="Z19" i="19"/>
  <c r="AB19" i="19" s="1"/>
  <c r="AO19" i="19" s="1"/>
  <c r="AA19" i="19"/>
  <c r="AC19" i="19" s="1"/>
  <c r="AP19" i="19" s="1"/>
  <c r="AA17" i="19"/>
  <c r="AC17" i="19" s="1"/>
  <c r="AP17" i="19" s="1"/>
  <c r="Z17" i="19"/>
  <c r="AB17" i="19" s="1"/>
  <c r="AO17" i="19" s="1"/>
  <c r="AA16" i="19"/>
  <c r="AC16" i="19" s="1"/>
  <c r="AP16" i="19" s="1"/>
  <c r="Z16" i="19"/>
  <c r="AB16" i="19" s="1"/>
  <c r="AO16" i="19" s="1"/>
  <c r="Z11" i="65"/>
  <c r="AB11" i="65" s="1"/>
  <c r="AO11" i="65" s="1"/>
  <c r="AA11" i="65"/>
  <c r="AC11" i="65" s="1"/>
  <c r="Z46" i="65"/>
  <c r="AB46" i="65" s="1"/>
  <c r="AO46" i="65" s="1"/>
  <c r="AA46" i="65"/>
  <c r="AC46" i="65" s="1"/>
  <c r="AP46" i="65" s="1"/>
  <c r="Z74" i="65"/>
  <c r="AB74" i="65" s="1"/>
  <c r="AO74" i="65" s="1"/>
  <c r="AA74" i="65"/>
  <c r="AC74" i="65" s="1"/>
  <c r="AP74" i="65" s="1"/>
  <c r="Z102" i="65"/>
  <c r="AB102" i="65" s="1"/>
  <c r="AO102" i="65" s="1"/>
  <c r="AA102" i="65"/>
  <c r="AC102" i="65" s="1"/>
  <c r="AP102" i="65" s="1"/>
  <c r="Z138" i="65"/>
  <c r="AB138" i="65" s="1"/>
  <c r="AO138" i="65" s="1"/>
  <c r="AA138" i="65"/>
  <c r="AC138" i="65" s="1"/>
  <c r="AP138" i="65" s="1"/>
  <c r="Z166" i="65"/>
  <c r="AB166" i="65" s="1"/>
  <c r="AO166" i="65" s="1"/>
  <c r="AA166" i="65"/>
  <c r="AC166" i="65" s="1"/>
  <c r="AP166" i="65" s="1"/>
  <c r="Z214" i="65"/>
  <c r="AB214" i="65" s="1"/>
  <c r="AO214" i="65" s="1"/>
  <c r="AA214" i="65"/>
  <c r="AC214" i="65" s="1"/>
  <c r="AP214" i="65" s="1"/>
  <c r="AA9" i="65"/>
  <c r="AC9" i="65" s="1"/>
  <c r="AP9" i="65" s="1"/>
  <c r="Z9" i="65"/>
  <c r="AB9" i="65" s="1"/>
  <c r="AO9" i="65" s="1"/>
  <c r="AA25" i="65"/>
  <c r="AC25" i="65" s="1"/>
  <c r="AP25" i="65" s="1"/>
  <c r="Z25" i="65"/>
  <c r="AB25" i="65" s="1"/>
  <c r="AO25" i="65" s="1"/>
  <c r="AA41" i="65"/>
  <c r="AC41" i="65" s="1"/>
  <c r="AP41" i="65" s="1"/>
  <c r="Z41" i="65"/>
  <c r="AB41" i="65" s="1"/>
  <c r="AO41" i="65" s="1"/>
  <c r="AA57" i="65"/>
  <c r="AC57" i="65" s="1"/>
  <c r="Z57" i="65"/>
  <c r="AB57" i="65" s="1"/>
  <c r="AO57" i="65" s="1"/>
  <c r="AA73" i="65"/>
  <c r="AC73" i="65" s="1"/>
  <c r="Z73" i="65"/>
  <c r="AB73" i="65" s="1"/>
  <c r="AO73" i="65" s="1"/>
  <c r="AA89" i="65"/>
  <c r="AC89" i="65" s="1"/>
  <c r="AP89" i="65" s="1"/>
  <c r="Z89" i="65"/>
  <c r="AB89" i="65" s="1"/>
  <c r="AO89" i="65" s="1"/>
  <c r="AA105" i="65"/>
  <c r="AC105" i="65" s="1"/>
  <c r="AP105" i="65" s="1"/>
  <c r="Z105" i="65"/>
  <c r="AB105" i="65" s="1"/>
  <c r="AO105" i="65" s="1"/>
  <c r="AA121" i="65"/>
  <c r="AC121" i="65" s="1"/>
  <c r="AP121" i="65" s="1"/>
  <c r="Z121" i="65"/>
  <c r="AB121" i="65" s="1"/>
  <c r="AO121" i="65" s="1"/>
  <c r="AA137" i="65"/>
  <c r="AC137" i="65" s="1"/>
  <c r="Z137" i="65"/>
  <c r="AB137" i="65" s="1"/>
  <c r="AO137" i="65" s="1"/>
  <c r="AA153" i="65"/>
  <c r="AC153" i="65" s="1"/>
  <c r="AP153" i="65" s="1"/>
  <c r="Z153" i="65"/>
  <c r="AB153" i="65" s="1"/>
  <c r="AO153" i="65" s="1"/>
  <c r="AA169" i="65"/>
  <c r="AC169" i="65" s="1"/>
  <c r="AP169" i="65" s="1"/>
  <c r="Z169" i="65"/>
  <c r="AB169" i="65" s="1"/>
  <c r="AO169" i="65" s="1"/>
  <c r="AA185" i="65"/>
  <c r="AC185" i="65" s="1"/>
  <c r="AP185" i="65" s="1"/>
  <c r="Z185" i="65"/>
  <c r="AB185" i="65" s="1"/>
  <c r="AO185" i="65" s="1"/>
  <c r="AA201" i="65"/>
  <c r="AC201" i="65" s="1"/>
  <c r="AP201" i="65" s="1"/>
  <c r="Z201" i="65"/>
  <c r="AB201" i="65" s="1"/>
  <c r="AO201" i="65" s="1"/>
  <c r="AA217" i="65"/>
  <c r="AC217" i="65" s="1"/>
  <c r="AP217" i="65" s="1"/>
  <c r="Z217" i="65"/>
  <c r="AB217" i="65" s="1"/>
  <c r="AO217" i="65" s="1"/>
  <c r="AA233" i="65"/>
  <c r="AC233" i="65" s="1"/>
  <c r="AP233" i="65" s="1"/>
  <c r="Z233" i="65"/>
  <c r="AB233" i="65" s="1"/>
  <c r="AO233" i="65" s="1"/>
  <c r="Z34" i="65"/>
  <c r="AB34" i="65" s="1"/>
  <c r="AO34" i="65" s="1"/>
  <c r="AA34" i="65"/>
  <c r="AC34" i="65" s="1"/>
  <c r="AP34" i="65" s="1"/>
  <c r="Z62" i="65"/>
  <c r="AB62" i="65" s="1"/>
  <c r="AO62" i="65" s="1"/>
  <c r="AA62" i="65"/>
  <c r="AC62" i="65" s="1"/>
  <c r="AP62" i="65" s="1"/>
  <c r="Z98" i="65"/>
  <c r="AB98" i="65" s="1"/>
  <c r="AO98" i="65" s="1"/>
  <c r="AA98" i="65"/>
  <c r="AC98" i="65" s="1"/>
  <c r="AP98" i="65" s="1"/>
  <c r="Z130" i="65"/>
  <c r="AB130" i="65" s="1"/>
  <c r="AO130" i="65" s="1"/>
  <c r="AA130" i="65"/>
  <c r="AC130" i="65" s="1"/>
  <c r="AP130" i="65" s="1"/>
  <c r="Z158" i="65"/>
  <c r="AB158" i="65" s="1"/>
  <c r="AO158" i="65" s="1"/>
  <c r="AA158" i="65"/>
  <c r="AC158" i="65" s="1"/>
  <c r="AP158" i="65" s="1"/>
  <c r="Z182" i="65"/>
  <c r="AB182" i="65" s="1"/>
  <c r="AO182" i="65" s="1"/>
  <c r="AA182" i="65"/>
  <c r="AC182" i="65" s="1"/>
  <c r="Z206" i="65"/>
  <c r="AB206" i="65" s="1"/>
  <c r="AO206" i="65" s="1"/>
  <c r="AA206" i="65"/>
  <c r="AC206" i="65" s="1"/>
  <c r="AP206" i="65" s="1"/>
  <c r="Z16" i="65"/>
  <c r="AB16" i="65" s="1"/>
  <c r="AO16" i="65" s="1"/>
  <c r="AA16" i="65"/>
  <c r="AC16" i="65" s="1"/>
  <c r="Z32" i="65"/>
  <c r="AB32" i="65" s="1"/>
  <c r="AO32" i="65" s="1"/>
  <c r="AA32" i="65"/>
  <c r="AC32" i="65" s="1"/>
  <c r="AP32" i="65" s="1"/>
  <c r="Z48" i="65"/>
  <c r="AB48" i="65" s="1"/>
  <c r="AO48" i="65" s="1"/>
  <c r="AA48" i="65"/>
  <c r="AC48" i="65" s="1"/>
  <c r="AP48" i="65" s="1"/>
  <c r="AA64" i="65"/>
  <c r="AC64" i="65" s="1"/>
  <c r="AP64" i="65" s="1"/>
  <c r="Z64" i="65"/>
  <c r="AB64" i="65" s="1"/>
  <c r="AO64" i="65" s="1"/>
  <c r="Z80" i="65"/>
  <c r="AB80" i="65" s="1"/>
  <c r="AO80" i="65" s="1"/>
  <c r="AA80" i="65"/>
  <c r="AC80" i="65" s="1"/>
  <c r="AA96" i="65"/>
  <c r="AC96" i="65" s="1"/>
  <c r="AP96" i="65" s="1"/>
  <c r="Z96" i="65"/>
  <c r="AB96" i="65" s="1"/>
  <c r="AO96" i="65" s="1"/>
  <c r="AA112" i="65"/>
  <c r="AC112" i="65" s="1"/>
  <c r="AP112" i="65" s="1"/>
  <c r="Z112" i="65"/>
  <c r="AB112" i="65" s="1"/>
  <c r="AO112" i="65" s="1"/>
  <c r="AA128" i="65"/>
  <c r="AC128" i="65" s="1"/>
  <c r="AP128" i="65" s="1"/>
  <c r="Z128" i="65"/>
  <c r="AB128" i="65" s="1"/>
  <c r="AO128" i="65" s="1"/>
  <c r="AA144" i="65"/>
  <c r="AC144" i="65" s="1"/>
  <c r="AP144" i="65" s="1"/>
  <c r="Z144" i="65"/>
  <c r="AB144" i="65" s="1"/>
  <c r="AO144" i="65" s="1"/>
  <c r="Z160" i="65"/>
  <c r="AB160" i="65" s="1"/>
  <c r="AO160" i="65" s="1"/>
  <c r="AA160" i="65"/>
  <c r="AC160" i="65" s="1"/>
  <c r="AP160" i="65" s="1"/>
  <c r="Z176" i="65"/>
  <c r="AB176" i="65" s="1"/>
  <c r="AO176" i="65" s="1"/>
  <c r="AA176" i="65"/>
  <c r="AC176" i="65" s="1"/>
  <c r="AP176" i="65" s="1"/>
  <c r="AA192" i="65"/>
  <c r="AC192" i="65" s="1"/>
  <c r="AP192" i="65" s="1"/>
  <c r="Z192" i="65"/>
  <c r="AB192" i="65" s="1"/>
  <c r="AO192" i="65" s="1"/>
  <c r="Z208" i="65"/>
  <c r="AB208" i="65" s="1"/>
  <c r="AO208" i="65" s="1"/>
  <c r="AA208" i="65"/>
  <c r="AC208" i="65" s="1"/>
  <c r="AP208" i="65" s="1"/>
  <c r="AA224" i="65"/>
  <c r="AC224" i="65" s="1"/>
  <c r="AP224" i="65" s="1"/>
  <c r="Z224" i="65"/>
  <c r="AB224" i="65" s="1"/>
  <c r="AO224" i="65" s="1"/>
  <c r="AA30" i="28"/>
  <c r="AC30" i="28" s="1"/>
  <c r="AP30" i="28" s="1"/>
  <c r="Z30" i="28"/>
  <c r="AB30" i="28" s="1"/>
  <c r="AO30" i="28" s="1"/>
  <c r="AA19" i="28"/>
  <c r="AC19" i="28" s="1"/>
  <c r="AP19" i="28" s="1"/>
  <c r="Z19" i="28"/>
  <c r="AB19" i="28" s="1"/>
  <c r="AO19" i="28" s="1"/>
  <c r="AA26" i="28"/>
  <c r="AC26" i="28" s="1"/>
  <c r="AP26" i="28" s="1"/>
  <c r="Z26" i="28"/>
  <c r="AB26" i="28" s="1"/>
  <c r="AO26" i="28" s="1"/>
  <c r="Z25" i="28"/>
  <c r="AB25" i="28" s="1"/>
  <c r="AO25" i="28" s="1"/>
  <c r="AA25" i="28"/>
  <c r="AC25" i="28" s="1"/>
  <c r="AP25" i="28" s="1"/>
  <c r="Z15" i="28"/>
  <c r="AB15" i="28" s="1"/>
  <c r="AO15" i="28" s="1"/>
  <c r="AA15" i="28"/>
  <c r="AC15" i="28" s="1"/>
  <c r="AP15" i="28" s="1"/>
  <c r="Z28" i="28"/>
  <c r="AB28" i="28" s="1"/>
  <c r="AO28" i="28" s="1"/>
  <c r="AA28" i="28"/>
  <c r="AC28" i="28" s="1"/>
  <c r="AP28" i="28" s="1"/>
  <c r="Z44" i="28"/>
  <c r="AB44" i="28" s="1"/>
  <c r="AO44" i="28" s="1"/>
  <c r="AA44" i="28"/>
  <c r="AC44" i="28" s="1"/>
  <c r="AP44" i="28" s="1"/>
  <c r="AA13" i="28"/>
  <c r="AC13" i="28" s="1"/>
  <c r="Z13" i="28"/>
  <c r="AB13" i="28" s="1"/>
  <c r="AO13" i="28" s="1"/>
  <c r="AA22" i="28"/>
  <c r="AC22" i="28" s="1"/>
  <c r="AP22" i="28" s="1"/>
  <c r="Z22" i="28"/>
  <c r="AB22" i="28" s="1"/>
  <c r="AO22" i="28" s="1"/>
  <c r="AA39" i="28"/>
  <c r="AC39" i="28" s="1"/>
  <c r="AP39" i="28" s="1"/>
  <c r="Z39" i="28"/>
  <c r="AB39" i="28" s="1"/>
  <c r="AO39" i="28" s="1"/>
  <c r="AA6" i="70"/>
  <c r="AC6" i="70" s="1"/>
  <c r="AP6" i="70" s="1"/>
  <c r="Z6" i="70"/>
  <c r="AB6" i="70" s="1"/>
  <c r="AO6" i="70" s="1"/>
  <c r="Z22" i="70"/>
  <c r="AB22" i="70" s="1"/>
  <c r="AO22" i="70" s="1"/>
  <c r="AA22" i="70"/>
  <c r="AC22" i="70" s="1"/>
  <c r="AP22" i="70" s="1"/>
  <c r="AA23" i="70"/>
  <c r="AC23" i="70" s="1"/>
  <c r="AP23" i="70" s="1"/>
  <c r="Z23" i="70"/>
  <c r="AB23" i="70" s="1"/>
  <c r="AO23" i="70" s="1"/>
  <c r="Z12" i="70"/>
  <c r="AB12" i="70" s="1"/>
  <c r="AO12" i="70" s="1"/>
  <c r="AA12" i="70"/>
  <c r="AC12" i="70" s="1"/>
  <c r="AP12" i="70" s="1"/>
  <c r="AA10" i="70"/>
  <c r="AC10" i="70" s="1"/>
  <c r="AP10" i="70" s="1"/>
  <c r="Z10" i="70"/>
  <c r="AB10" i="70" s="1"/>
  <c r="AO10" i="70" s="1"/>
  <c r="AA11" i="38"/>
  <c r="AC11" i="38" s="1"/>
  <c r="AP11" i="38" s="1"/>
  <c r="Z11" i="38"/>
  <c r="AB11" i="38" s="1"/>
  <c r="AO11" i="38" s="1"/>
  <c r="Q47" i="68"/>
  <c r="U47" i="68" s="1"/>
  <c r="F44" i="2" s="1"/>
  <c r="D44" i="2"/>
  <c r="Z17" i="38"/>
  <c r="AB17" i="38" s="1"/>
  <c r="AO17" i="38" s="1"/>
  <c r="AA17" i="38"/>
  <c r="AC17" i="38" s="1"/>
  <c r="AP17" i="38" s="1"/>
  <c r="Z16" i="38"/>
  <c r="AB16" i="38" s="1"/>
  <c r="AO16" i="38" s="1"/>
  <c r="AA16" i="38"/>
  <c r="AC16" i="38" s="1"/>
  <c r="AP16" i="38" s="1"/>
  <c r="AA8" i="38"/>
  <c r="AC8" i="38" s="1"/>
  <c r="AP8" i="38" s="1"/>
  <c r="Z8" i="38"/>
  <c r="AB8" i="38" s="1"/>
  <c r="AO8" i="38" s="1"/>
  <c r="AA21" i="38"/>
  <c r="AC21" i="38" s="1"/>
  <c r="AP21" i="38" s="1"/>
  <c r="Z21" i="38"/>
  <c r="AB21" i="38" s="1"/>
  <c r="AO21" i="38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P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AP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AA40" i="69"/>
  <c r="AC40" i="69" s="1"/>
  <c r="AP40" i="69" s="1"/>
  <c r="Z40" i="69"/>
  <c r="AB40" i="69" s="1"/>
  <c r="AO40" i="69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39" i="69"/>
  <c r="AB39" i="69" s="1"/>
  <c r="AO39" i="69" s="1"/>
  <c r="AA39" i="69"/>
  <c r="AC39" i="69" s="1"/>
  <c r="AP39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50" i="69"/>
  <c r="AC50" i="69" s="1"/>
  <c r="AP50" i="69" s="1"/>
  <c r="Z50" i="69"/>
  <c r="AB50" i="69" s="1"/>
  <c r="AO50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37" i="69"/>
  <c r="AC37" i="69" s="1"/>
  <c r="AP37" i="69" s="1"/>
  <c r="Z37" i="69"/>
  <c r="AB37" i="69" s="1"/>
  <c r="AO37" i="69" s="1"/>
  <c r="AA53" i="69"/>
  <c r="AC53" i="69" s="1"/>
  <c r="AP53" i="69" s="1"/>
  <c r="Z53" i="69"/>
  <c r="AB53" i="69" s="1"/>
  <c r="AO53" i="69" s="1"/>
  <c r="AA162" i="15"/>
  <c r="AC162" i="15" s="1"/>
  <c r="AP162" i="15" s="1"/>
  <c r="Z162" i="15"/>
  <c r="AB162" i="15" s="1"/>
  <c r="AO162" i="15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AA15" i="26"/>
  <c r="AC15" i="26" s="1"/>
  <c r="AP15" i="26" s="1"/>
  <c r="Z15" i="26"/>
  <c r="AB15" i="26" s="1"/>
  <c r="AO15" i="26" s="1"/>
  <c r="Z5" i="26"/>
  <c r="AB5" i="26" s="1"/>
  <c r="AA5" i="26"/>
  <c r="AC5" i="26" s="1"/>
  <c r="AA24" i="26"/>
  <c r="AC24" i="26" s="1"/>
  <c r="AP24" i="26" s="1"/>
  <c r="Z24" i="26"/>
  <c r="AB24" i="26" s="1"/>
  <c r="AO24" i="26" s="1"/>
  <c r="AA19" i="26"/>
  <c r="AC19" i="26" s="1"/>
  <c r="AP19" i="26" s="1"/>
  <c r="Z19" i="26"/>
  <c r="AB19" i="26" s="1"/>
  <c r="AO19" i="26" s="1"/>
  <c r="AA17" i="26"/>
  <c r="AC17" i="26" s="1"/>
  <c r="AP17" i="26" s="1"/>
  <c r="Z17" i="26"/>
  <c r="AB17" i="26" s="1"/>
  <c r="AO17" i="26" s="1"/>
  <c r="Z39" i="22"/>
  <c r="AB39" i="22" s="1"/>
  <c r="AO39" i="22" s="1"/>
  <c r="AA39" i="22"/>
  <c r="AC39" i="22" s="1"/>
  <c r="AP39" i="22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17" i="45"/>
  <c r="AC17" i="45" s="1"/>
  <c r="AP17" i="45" s="1"/>
  <c r="Z17" i="45"/>
  <c r="AB17" i="45" s="1"/>
  <c r="AO17" i="45" s="1"/>
  <c r="Z15" i="45"/>
  <c r="AB15" i="45" s="1"/>
  <c r="AO15" i="45" s="1"/>
  <c r="AA15" i="45"/>
  <c r="AC15" i="45" s="1"/>
  <c r="AP15" i="45" s="1"/>
  <c r="AA13" i="45"/>
  <c r="AC13" i="45" s="1"/>
  <c r="AP13" i="45" s="1"/>
  <c r="Z13" i="45"/>
  <c r="AB13" i="45" s="1"/>
  <c r="AO13" i="45" s="1"/>
  <c r="Z22" i="45"/>
  <c r="AB22" i="45" s="1"/>
  <c r="AO22" i="45" s="1"/>
  <c r="AA22" i="45"/>
  <c r="AC22" i="45" s="1"/>
  <c r="AP22" i="45" s="1"/>
  <c r="AA19" i="45"/>
  <c r="AC19" i="45" s="1"/>
  <c r="AP19" i="45" s="1"/>
  <c r="Z19" i="45"/>
  <c r="AB19" i="45" s="1"/>
  <c r="AO19" i="45" s="1"/>
  <c r="AA9" i="21"/>
  <c r="AC9" i="21" s="1"/>
  <c r="Z9" i="21"/>
  <c r="AB9" i="21" s="1"/>
  <c r="AO9" i="21" s="1"/>
  <c r="AA10" i="21"/>
  <c r="AC10" i="21" s="1"/>
  <c r="AP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Z12" i="54"/>
  <c r="AB12" i="54" s="1"/>
  <c r="AO12" i="54" s="1"/>
  <c r="AA12" i="54"/>
  <c r="AC12" i="54" s="1"/>
  <c r="AP12" i="54" s="1"/>
  <c r="AA15" i="54"/>
  <c r="AC15" i="54" s="1"/>
  <c r="AP15" i="54" s="1"/>
  <c r="Z15" i="54"/>
  <c r="AB15" i="54" s="1"/>
  <c r="AO15" i="54" s="1"/>
  <c r="Z13" i="54"/>
  <c r="AB13" i="54" s="1"/>
  <c r="AO13" i="54" s="1"/>
  <c r="AA13" i="54"/>
  <c r="AC13" i="54" s="1"/>
  <c r="AP13" i="54" s="1"/>
  <c r="Z8" i="54"/>
  <c r="AB8" i="54" s="1"/>
  <c r="AO8" i="54" s="1"/>
  <c r="AA8" i="54"/>
  <c r="AC8" i="54" s="1"/>
  <c r="AP8" i="54" s="1"/>
  <c r="AA23" i="54"/>
  <c r="AC23" i="54" s="1"/>
  <c r="AP23" i="54" s="1"/>
  <c r="Z23" i="54"/>
  <c r="AB23" i="54" s="1"/>
  <c r="AO23" i="54" s="1"/>
  <c r="AA18" i="54"/>
  <c r="AC18" i="54" s="1"/>
  <c r="AP18" i="54" s="1"/>
  <c r="Z18" i="54"/>
  <c r="AB18" i="54" s="1"/>
  <c r="AO18" i="54" s="1"/>
  <c r="Z11" i="72"/>
  <c r="AB11" i="72" s="1"/>
  <c r="AO11" i="72" s="1"/>
  <c r="AA11" i="72"/>
  <c r="AC11" i="72" s="1"/>
  <c r="AP11" i="72" s="1"/>
  <c r="AA13" i="72"/>
  <c r="AC13" i="72" s="1"/>
  <c r="AP13" i="72" s="1"/>
  <c r="Z13" i="72"/>
  <c r="AB13" i="72" s="1"/>
  <c r="AO13" i="72" s="1"/>
  <c r="Z7" i="72"/>
  <c r="AB7" i="72" s="1"/>
  <c r="AO7" i="72" s="1"/>
  <c r="AA7" i="72"/>
  <c r="AC7" i="72" s="1"/>
  <c r="AP7" i="72" s="1"/>
  <c r="Z18" i="72"/>
  <c r="AB18" i="72" s="1"/>
  <c r="AO18" i="72" s="1"/>
  <c r="AA18" i="72"/>
  <c r="AC18" i="72" s="1"/>
  <c r="AP18" i="72" s="1"/>
  <c r="AA23" i="72"/>
  <c r="AC23" i="72" s="1"/>
  <c r="AP23" i="72" s="1"/>
  <c r="Z23" i="72"/>
  <c r="AB23" i="72" s="1"/>
  <c r="AO23" i="72" s="1"/>
  <c r="AA21" i="55"/>
  <c r="AC21" i="55" s="1"/>
  <c r="AP21" i="55" s="1"/>
  <c r="Z21" i="55"/>
  <c r="AB21" i="55" s="1"/>
  <c r="AO21" i="55" s="1"/>
  <c r="AA18" i="55"/>
  <c r="AC18" i="55" s="1"/>
  <c r="AP18" i="55" s="1"/>
  <c r="Z18" i="55"/>
  <c r="AB18" i="55" s="1"/>
  <c r="AO18" i="55" s="1"/>
  <c r="AA8" i="55"/>
  <c r="AC8" i="55" s="1"/>
  <c r="AP8" i="55" s="1"/>
  <c r="Z8" i="55"/>
  <c r="AB8" i="55" s="1"/>
  <c r="AO8" i="55" s="1"/>
  <c r="Z6" i="55"/>
  <c r="AB6" i="55" s="1"/>
  <c r="AO6" i="55" s="1"/>
  <c r="AA6" i="55"/>
  <c r="AC6" i="55" s="1"/>
  <c r="AP6" i="55" s="1"/>
  <c r="Z23" i="55"/>
  <c r="AB23" i="55" s="1"/>
  <c r="AO23" i="55" s="1"/>
  <c r="AA23" i="55"/>
  <c r="AC23" i="55" s="1"/>
  <c r="AP23" i="55" s="1"/>
  <c r="AA14" i="53"/>
  <c r="AC14" i="53" s="1"/>
  <c r="AP14" i="53" s="1"/>
  <c r="Z14" i="53"/>
  <c r="AB14" i="53" s="1"/>
  <c r="AO14" i="53" s="1"/>
  <c r="AA20" i="53"/>
  <c r="AC20" i="53" s="1"/>
  <c r="AP20" i="53" s="1"/>
  <c r="Z20" i="53"/>
  <c r="AB20" i="53" s="1"/>
  <c r="AO20" i="53" s="1"/>
  <c r="Z29" i="53"/>
  <c r="AB29" i="53" s="1"/>
  <c r="AO29" i="53" s="1"/>
  <c r="AA29" i="53"/>
  <c r="AC29" i="53" s="1"/>
  <c r="AP29" i="53" s="1"/>
  <c r="Z15" i="53"/>
  <c r="AB15" i="53" s="1"/>
  <c r="AO15" i="53" s="1"/>
  <c r="AA15" i="53"/>
  <c r="AC15" i="53" s="1"/>
  <c r="AP15" i="53" s="1"/>
  <c r="AA9" i="53"/>
  <c r="AC9" i="53" s="1"/>
  <c r="AP9" i="53" s="1"/>
  <c r="Z9" i="53"/>
  <c r="AB9" i="53" s="1"/>
  <c r="AO9" i="53" s="1"/>
  <c r="AA50" i="53"/>
  <c r="AC50" i="53" s="1"/>
  <c r="AP50" i="53" s="1"/>
  <c r="Z50" i="53"/>
  <c r="AB50" i="53" s="1"/>
  <c r="AO50" i="53" s="1"/>
  <c r="AA40" i="53"/>
  <c r="AC40" i="53" s="1"/>
  <c r="AP40" i="53" s="1"/>
  <c r="Z40" i="53"/>
  <c r="AB40" i="53" s="1"/>
  <c r="AO40" i="53" s="1"/>
  <c r="Z45" i="53"/>
  <c r="AB45" i="53" s="1"/>
  <c r="AO45" i="53" s="1"/>
  <c r="AA45" i="53"/>
  <c r="AC45" i="53" s="1"/>
  <c r="AP45" i="53" s="1"/>
  <c r="AA12" i="53"/>
  <c r="AC12" i="53" s="1"/>
  <c r="AP12" i="53" s="1"/>
  <c r="Z12" i="53"/>
  <c r="AB12" i="53" s="1"/>
  <c r="AO12" i="53" s="1"/>
  <c r="AA36" i="53"/>
  <c r="AC36" i="53" s="1"/>
  <c r="AP36" i="53" s="1"/>
  <c r="Z36" i="53"/>
  <c r="AB36" i="53" s="1"/>
  <c r="AO36" i="53" s="1"/>
  <c r="R25" i="67"/>
  <c r="AA31" i="53"/>
  <c r="AC31" i="53" s="1"/>
  <c r="AP31" i="53" s="1"/>
  <c r="Z31" i="53"/>
  <c r="AB31" i="53" s="1"/>
  <c r="AO31" i="53" s="1"/>
  <c r="AA47" i="53"/>
  <c r="AC47" i="53" s="1"/>
  <c r="AP47" i="53" s="1"/>
  <c r="Z47" i="53"/>
  <c r="AB47" i="53" s="1"/>
  <c r="AO47" i="53" s="1"/>
  <c r="AA16" i="5"/>
  <c r="AC16" i="5" s="1"/>
  <c r="Z16" i="5"/>
  <c r="AB16" i="5" s="1"/>
  <c r="AO16" i="5" s="1"/>
  <c r="AA24" i="5"/>
  <c r="AC24" i="5" s="1"/>
  <c r="AP24" i="5" s="1"/>
  <c r="Z24" i="5"/>
  <c r="AB24" i="5" s="1"/>
  <c r="AO24" i="5" s="1"/>
  <c r="AA23" i="5"/>
  <c r="AC23" i="5" s="1"/>
  <c r="AP23" i="5" s="1"/>
  <c r="Z23" i="5"/>
  <c r="AB23" i="5" s="1"/>
  <c r="AO23" i="5" s="1"/>
  <c r="AA47" i="5"/>
  <c r="AC47" i="5" s="1"/>
  <c r="AP47" i="5" s="1"/>
  <c r="Z47" i="5"/>
  <c r="AB47" i="5" s="1"/>
  <c r="AO47" i="5" s="1"/>
  <c r="AA11" i="5"/>
  <c r="AC11" i="5" s="1"/>
  <c r="AP11" i="5" s="1"/>
  <c r="Z11" i="5"/>
  <c r="AB11" i="5" s="1"/>
  <c r="AO11" i="5" s="1"/>
  <c r="AA25" i="5"/>
  <c r="AC25" i="5" s="1"/>
  <c r="AP25" i="5" s="1"/>
  <c r="Z25" i="5"/>
  <c r="AB25" i="5" s="1"/>
  <c r="AO25" i="5" s="1"/>
  <c r="AA51" i="5"/>
  <c r="AC51" i="5" s="1"/>
  <c r="AP51" i="5" s="1"/>
  <c r="Z51" i="5"/>
  <c r="AB51" i="5" s="1"/>
  <c r="AO51" i="5" s="1"/>
  <c r="Z22" i="5"/>
  <c r="AB22" i="5" s="1"/>
  <c r="AO22" i="5" s="1"/>
  <c r="AA22" i="5"/>
  <c r="AC22" i="5" s="1"/>
  <c r="AP22" i="5" s="1"/>
  <c r="AA18" i="5"/>
  <c r="AC18" i="5" s="1"/>
  <c r="AP18" i="5" s="1"/>
  <c r="Z18" i="5"/>
  <c r="AB18" i="5" s="1"/>
  <c r="AO18" i="5" s="1"/>
  <c r="Z42" i="5"/>
  <c r="AB42" i="5" s="1"/>
  <c r="AO42" i="5" s="1"/>
  <c r="AA42" i="5"/>
  <c r="AC42" i="5" s="1"/>
  <c r="AP42" i="5" s="1"/>
  <c r="AA36" i="5"/>
  <c r="AC36" i="5" s="1"/>
  <c r="AP36" i="5" s="1"/>
  <c r="Z36" i="5"/>
  <c r="AB36" i="5" s="1"/>
  <c r="AO36" i="5" s="1"/>
  <c r="AA52" i="5"/>
  <c r="AC52" i="5" s="1"/>
  <c r="AP52" i="5" s="1"/>
  <c r="Z52" i="5"/>
  <c r="AB52" i="5" s="1"/>
  <c r="AO52" i="5" s="1"/>
  <c r="AA22" i="14"/>
  <c r="AC22" i="14" s="1"/>
  <c r="AP22" i="14" s="1"/>
  <c r="Z22" i="14"/>
  <c r="AB22" i="14" s="1"/>
  <c r="AO22" i="14" s="1"/>
  <c r="Z8" i="14"/>
  <c r="AB8" i="14" s="1"/>
  <c r="AO8" i="14" s="1"/>
  <c r="AA8" i="14"/>
  <c r="AC8" i="14" s="1"/>
  <c r="AP8" i="14" s="1"/>
  <c r="Z16" i="14"/>
  <c r="AB16" i="14" s="1"/>
  <c r="AO16" i="14" s="1"/>
  <c r="AA16" i="14"/>
  <c r="AC16" i="14" s="1"/>
  <c r="AP16" i="14" s="1"/>
  <c r="AA5" i="14"/>
  <c r="AC5" i="14" s="1"/>
  <c r="Z5" i="14"/>
  <c r="AB5" i="14" s="1"/>
  <c r="AA7" i="14"/>
  <c r="AC7" i="14" s="1"/>
  <c r="AP7" i="14" s="1"/>
  <c r="Z7" i="14"/>
  <c r="AB7" i="14" s="1"/>
  <c r="AO7" i="14" s="1"/>
  <c r="AA20" i="14"/>
  <c r="AC20" i="14" s="1"/>
  <c r="AP20" i="14" s="1"/>
  <c r="Z20" i="14"/>
  <c r="AB20" i="14" s="1"/>
  <c r="AO20" i="14" s="1"/>
  <c r="Z15" i="12"/>
  <c r="AB15" i="12" s="1"/>
  <c r="AO15" i="12" s="1"/>
  <c r="AA15" i="12"/>
  <c r="AC15" i="12" s="1"/>
  <c r="AP15" i="12" s="1"/>
  <c r="Z28" i="12"/>
  <c r="AB28" i="12" s="1"/>
  <c r="AO28" i="12" s="1"/>
  <c r="AA28" i="12"/>
  <c r="AC28" i="12" s="1"/>
  <c r="AP28" i="12" s="1"/>
  <c r="Z6" i="12"/>
  <c r="AB6" i="12" s="1"/>
  <c r="AO6" i="12" s="1"/>
  <c r="AA6" i="12"/>
  <c r="AC6" i="12" s="1"/>
  <c r="AP6" i="12" s="1"/>
  <c r="Z23" i="12"/>
  <c r="AB23" i="12" s="1"/>
  <c r="AO23" i="12" s="1"/>
  <c r="AA23" i="12"/>
  <c r="AC23" i="12" s="1"/>
  <c r="AP23" i="12" s="1"/>
  <c r="AA45" i="12"/>
  <c r="AC45" i="12" s="1"/>
  <c r="AP45" i="12" s="1"/>
  <c r="Z45" i="12"/>
  <c r="AB45" i="12" s="1"/>
  <c r="AO45" i="12" s="1"/>
  <c r="AA21" i="12"/>
  <c r="AC21" i="12" s="1"/>
  <c r="AP21" i="12" s="1"/>
  <c r="Z21" i="12"/>
  <c r="AB21" i="12" s="1"/>
  <c r="AO21" i="12" s="1"/>
  <c r="AA49" i="12"/>
  <c r="AC49" i="12" s="1"/>
  <c r="AP49" i="12" s="1"/>
  <c r="Z49" i="12"/>
  <c r="AB49" i="12" s="1"/>
  <c r="AO49" i="12" s="1"/>
  <c r="AA14" i="12"/>
  <c r="AC14" i="12" s="1"/>
  <c r="AP14" i="12" s="1"/>
  <c r="Z14" i="12"/>
  <c r="AB14" i="12" s="1"/>
  <c r="AO14" i="12" s="1"/>
  <c r="AA37" i="12"/>
  <c r="AC37" i="12" s="1"/>
  <c r="AP37" i="12" s="1"/>
  <c r="Z37" i="12"/>
  <c r="AB37" i="12" s="1"/>
  <c r="AO37" i="12" s="1"/>
  <c r="Z11" i="12"/>
  <c r="AB11" i="12" s="1"/>
  <c r="AO11" i="12" s="1"/>
  <c r="AA11" i="12"/>
  <c r="AC11" i="12" s="1"/>
  <c r="Z26" i="12"/>
  <c r="AB26" i="12" s="1"/>
  <c r="AO26" i="12" s="1"/>
  <c r="AA26" i="12"/>
  <c r="AC26" i="12" s="1"/>
  <c r="AP26" i="12" s="1"/>
  <c r="Z42" i="12"/>
  <c r="AB42" i="12" s="1"/>
  <c r="AO42" i="12" s="1"/>
  <c r="AA42" i="12"/>
  <c r="AC42" i="12" s="1"/>
  <c r="AP42" i="12" s="1"/>
  <c r="Z14" i="27"/>
  <c r="AB14" i="27" s="1"/>
  <c r="AO14" i="27" s="1"/>
  <c r="AA14" i="27"/>
  <c r="AC14" i="27" s="1"/>
  <c r="AP14" i="27" s="1"/>
  <c r="AA15" i="27"/>
  <c r="AC15" i="27" s="1"/>
  <c r="AP15" i="27" s="1"/>
  <c r="Z15" i="27"/>
  <c r="AB15" i="27" s="1"/>
  <c r="AO15" i="27" s="1"/>
  <c r="AA16" i="27"/>
  <c r="AC16" i="27" s="1"/>
  <c r="AP16" i="27" s="1"/>
  <c r="Z16" i="27"/>
  <c r="AB16" i="27" s="1"/>
  <c r="AO16" i="27" s="1"/>
  <c r="AA11" i="27"/>
  <c r="AC11" i="27" s="1"/>
  <c r="AP11" i="27" s="1"/>
  <c r="Z11" i="27"/>
  <c r="AB11" i="27" s="1"/>
  <c r="AO11" i="27" s="1"/>
  <c r="Z24" i="27"/>
  <c r="AB24" i="27" s="1"/>
  <c r="AO24" i="27" s="1"/>
  <c r="AA24" i="27"/>
  <c r="AC24" i="27" s="1"/>
  <c r="AP24" i="27" s="1"/>
  <c r="Z12" i="27"/>
  <c r="AB12" i="27" s="1"/>
  <c r="AO12" i="27" s="1"/>
  <c r="AA12" i="27"/>
  <c r="AC12" i="27" s="1"/>
  <c r="AP12" i="27" s="1"/>
  <c r="Z21" i="27"/>
  <c r="AB21" i="27" s="1"/>
  <c r="AO21" i="27" s="1"/>
  <c r="AA21" i="27"/>
  <c r="AC21" i="27" s="1"/>
  <c r="AP21" i="27" s="1"/>
  <c r="AA8" i="27"/>
  <c r="AC8" i="27" s="1"/>
  <c r="AP8" i="27" s="1"/>
  <c r="Z8" i="27"/>
  <c r="AB8" i="27" s="1"/>
  <c r="AO8" i="27" s="1"/>
  <c r="Z18" i="27"/>
  <c r="AB18" i="27" s="1"/>
  <c r="AO18" i="27" s="1"/>
  <c r="AA18" i="27"/>
  <c r="AC18" i="27" s="1"/>
  <c r="AP18" i="27" s="1"/>
  <c r="Z10" i="27"/>
  <c r="AB10" i="27" s="1"/>
  <c r="AO10" i="27" s="1"/>
  <c r="AA10" i="27"/>
  <c r="AC10" i="27" s="1"/>
  <c r="AP10" i="27" s="1"/>
  <c r="Z20" i="27"/>
  <c r="AB20" i="27" s="1"/>
  <c r="AO20" i="27" s="1"/>
  <c r="AA20" i="27"/>
  <c r="AC20" i="27" s="1"/>
  <c r="AP20" i="27" s="1"/>
  <c r="Z6" i="27"/>
  <c r="AB6" i="27" s="1"/>
  <c r="AO6" i="27" s="1"/>
  <c r="AA6" i="27"/>
  <c r="AC6" i="27" s="1"/>
  <c r="AP6" i="27" s="1"/>
  <c r="AA13" i="27"/>
  <c r="AC13" i="27" s="1"/>
  <c r="AP13" i="27" s="1"/>
  <c r="Z13" i="27"/>
  <c r="AB13" i="27" s="1"/>
  <c r="AO13" i="27" s="1"/>
  <c r="AA23" i="27"/>
  <c r="AC23" i="27" s="1"/>
  <c r="AP23" i="27" s="1"/>
  <c r="Z23" i="27"/>
  <c r="AB23" i="27" s="1"/>
  <c r="AO23" i="27" s="1"/>
  <c r="Z5" i="27"/>
  <c r="AB5" i="27" s="1"/>
  <c r="AA5" i="27"/>
  <c r="AC5" i="27" s="1"/>
  <c r="N60" i="68" l="1"/>
  <c r="Q60" i="68" s="1"/>
  <c r="Q67" i="68" s="1"/>
  <c r="C52" i="2"/>
  <c r="V17" i="68"/>
  <c r="G18" i="2" s="1"/>
  <c r="AP9" i="3"/>
  <c r="Z13" i="34"/>
  <c r="AB13" i="34" s="1"/>
  <c r="AO13" i="34" s="1"/>
  <c r="N37" i="67"/>
  <c r="Q24" i="67"/>
  <c r="Z14" i="34"/>
  <c r="AB14" i="34" s="1"/>
  <c r="AO14" i="34" s="1"/>
  <c r="R24" i="67"/>
  <c r="V24" i="67" s="1"/>
  <c r="O37" i="67"/>
  <c r="O22" i="67"/>
  <c r="O23" i="67" s="1"/>
  <c r="AA11" i="34"/>
  <c r="AC11" i="34" s="1"/>
  <c r="AP11" i="34" s="1"/>
  <c r="Z12" i="34"/>
  <c r="AB12" i="34" s="1"/>
  <c r="AO12" i="34" s="1"/>
  <c r="Z9" i="34"/>
  <c r="AB9" i="34" s="1"/>
  <c r="AO9" i="34" s="1"/>
  <c r="V11" i="67"/>
  <c r="O11" i="2" s="1"/>
  <c r="S7" i="67"/>
  <c r="M11" i="2"/>
  <c r="T7" i="67"/>
  <c r="AP35" i="66"/>
  <c r="C49" i="2"/>
  <c r="Q41" i="67"/>
  <c r="U41" i="67" s="1"/>
  <c r="N33" i="2" s="1"/>
  <c r="L33" i="2"/>
  <c r="Q35" i="68"/>
  <c r="U35" i="68" s="1"/>
  <c r="F31" i="2" s="1"/>
  <c r="Z6" i="34"/>
  <c r="AB6" i="34" s="1"/>
  <c r="AO6" i="34" s="1"/>
  <c r="AA23" i="34"/>
  <c r="AC23" i="34" s="1"/>
  <c r="AP23" i="34" s="1"/>
  <c r="R43" i="68"/>
  <c r="R45" i="68" s="1"/>
  <c r="O45" i="68"/>
  <c r="AA21" i="34"/>
  <c r="AC21" i="34" s="1"/>
  <c r="AP21" i="34" s="1"/>
  <c r="I45" i="68"/>
  <c r="I74" i="68" s="1"/>
  <c r="Q43" i="68"/>
  <c r="N45" i="68"/>
  <c r="V15" i="68"/>
  <c r="G16" i="2" s="1"/>
  <c r="V44" i="68"/>
  <c r="G40" i="2" s="1"/>
  <c r="AA16" i="34"/>
  <c r="AC16" i="34" s="1"/>
  <c r="AP16" i="34" s="1"/>
  <c r="N67" i="68"/>
  <c r="D46" i="2" s="1"/>
  <c r="AA8" i="34"/>
  <c r="AC8" i="34" s="1"/>
  <c r="AP8" i="34" s="1"/>
  <c r="U6" i="68"/>
  <c r="F6" i="2" s="1"/>
  <c r="E32" i="2"/>
  <c r="T35" i="68"/>
  <c r="E31" i="2" s="1"/>
  <c r="V36" i="68"/>
  <c r="G32" i="2" s="1"/>
  <c r="O22" i="68"/>
  <c r="O23" i="68" s="1"/>
  <c r="S42" i="68"/>
  <c r="U38" i="68"/>
  <c r="F34" i="2" s="1"/>
  <c r="D38" i="2"/>
  <c r="I35" i="68"/>
  <c r="O35" i="68"/>
  <c r="R35" i="68" s="1"/>
  <c r="N24" i="67"/>
  <c r="L23" i="2" s="1"/>
  <c r="L32" i="2" s="1"/>
  <c r="O24" i="67"/>
  <c r="T24" i="68"/>
  <c r="E9" i="2"/>
  <c r="E23" i="2" s="1"/>
  <c r="T7" i="68"/>
  <c r="E8" i="2" s="1"/>
  <c r="S7" i="68"/>
  <c r="T43" i="67"/>
  <c r="M35" i="2" s="1"/>
  <c r="Z15" i="34"/>
  <c r="AB15" i="34" s="1"/>
  <c r="AO15" i="34" s="1"/>
  <c r="Z18" i="34"/>
  <c r="AB18" i="34" s="1"/>
  <c r="AO18" i="34" s="1"/>
  <c r="AP8" i="58"/>
  <c r="AP9" i="21"/>
  <c r="AP10" i="57"/>
  <c r="AP13" i="13"/>
  <c r="AP73" i="65"/>
  <c r="AP36" i="20"/>
  <c r="AP17" i="22"/>
  <c r="AP9" i="12"/>
  <c r="AP6" i="38"/>
  <c r="AP19" i="53"/>
  <c r="AP12" i="39"/>
  <c r="AP22" i="65"/>
  <c r="V29" i="67"/>
  <c r="O24" i="2" s="1"/>
  <c r="AP137" i="65"/>
  <c r="AP52" i="22"/>
  <c r="AP21" i="69"/>
  <c r="AP57" i="20"/>
  <c r="AP27" i="12"/>
  <c r="AP31" i="29"/>
  <c r="AP19" i="66"/>
  <c r="AP14" i="30"/>
  <c r="AP10" i="22"/>
  <c r="AP59" i="65"/>
  <c r="AP9" i="57"/>
  <c r="AP7" i="3"/>
  <c r="AP218" i="65"/>
  <c r="AP9" i="29"/>
  <c r="AP110" i="15"/>
  <c r="V30" i="67"/>
  <c r="O25" i="2" s="1"/>
  <c r="AP16" i="23"/>
  <c r="AP131" i="65"/>
  <c r="V34" i="67"/>
  <c r="O29" i="2" s="1"/>
  <c r="AP17" i="23"/>
  <c r="AP49" i="20"/>
  <c r="AP19" i="12"/>
  <c r="AP27" i="15"/>
  <c r="AP12" i="5"/>
  <c r="AP11" i="40"/>
  <c r="AP24" i="22"/>
  <c r="AP182" i="65"/>
  <c r="AP29" i="65"/>
  <c r="AP10" i="6"/>
  <c r="AP42" i="66"/>
  <c r="AP220" i="65"/>
  <c r="AP55" i="65"/>
  <c r="AP37" i="66"/>
  <c r="AP49" i="66"/>
  <c r="AP75" i="65"/>
  <c r="AP11" i="12"/>
  <c r="V13" i="68"/>
  <c r="G14" i="2" s="1"/>
  <c r="AP50" i="15"/>
  <c r="AP23" i="40"/>
  <c r="AP12" i="12"/>
  <c r="AP97" i="65"/>
  <c r="AP48" i="22"/>
  <c r="AP45" i="20"/>
  <c r="AP16" i="51"/>
  <c r="V37" i="68"/>
  <c r="G33" i="2" s="1"/>
  <c r="AP53" i="20"/>
  <c r="AP10" i="30"/>
  <c r="V13" i="67"/>
  <c r="O13" i="2" s="1"/>
  <c r="E33" i="68"/>
  <c r="E29" i="68"/>
  <c r="U10" i="68"/>
  <c r="F11" i="2" s="1"/>
  <c r="U12" i="68"/>
  <c r="F13" i="2" s="1"/>
  <c r="S22" i="68"/>
  <c r="S23" i="68" s="1"/>
  <c r="D51" i="2"/>
  <c r="Z19" i="34"/>
  <c r="AB19" i="34" s="1"/>
  <c r="AO19" i="34" s="1"/>
  <c r="AP28" i="22"/>
  <c r="AP57" i="65"/>
  <c r="AP80" i="65"/>
  <c r="AP44" i="65"/>
  <c r="AP20" i="12"/>
  <c r="AP11" i="19"/>
  <c r="AP25" i="23"/>
  <c r="AP24" i="28"/>
  <c r="AP85" i="65"/>
  <c r="AP13" i="40"/>
  <c r="AP13" i="3"/>
  <c r="AP32" i="28"/>
  <c r="AP11" i="65"/>
  <c r="AP9" i="32"/>
  <c r="V21" i="68"/>
  <c r="G22" i="2" s="1"/>
  <c r="V31" i="68"/>
  <c r="G27" i="2" s="1"/>
  <c r="AP6" i="32"/>
  <c r="AP16" i="5"/>
  <c r="AP30" i="65"/>
  <c r="AP20" i="29"/>
  <c r="AP61" i="15"/>
  <c r="AP16" i="6"/>
  <c r="AP23" i="65"/>
  <c r="AP19" i="15"/>
  <c r="AP16" i="28"/>
  <c r="AP16" i="65"/>
  <c r="V40" i="68"/>
  <c r="G36" i="2" s="1"/>
  <c r="T45" i="68"/>
  <c r="V14" i="67"/>
  <c r="O14" i="2" s="1"/>
  <c r="AP95" i="15"/>
  <c r="AP88" i="15"/>
  <c r="AP72" i="15"/>
  <c r="V14" i="68"/>
  <c r="G15" i="2" s="1"/>
  <c r="V10" i="68"/>
  <c r="G11" i="2" s="1"/>
  <c r="AP27" i="5"/>
  <c r="V20" i="67"/>
  <c r="O19" i="2" s="1"/>
  <c r="AP17" i="20"/>
  <c r="V20" i="68"/>
  <c r="G21" i="2" s="1"/>
  <c r="Z22" i="34"/>
  <c r="AB22" i="34" s="1"/>
  <c r="AO22" i="34" s="1"/>
  <c r="Z20" i="34"/>
  <c r="AB20" i="34" s="1"/>
  <c r="AO20" i="34" s="1"/>
  <c r="Z10" i="34"/>
  <c r="AB10" i="34" s="1"/>
  <c r="AO10" i="34" s="1"/>
  <c r="D39" i="2"/>
  <c r="Z5" i="34"/>
  <c r="AB5" i="34" s="1"/>
  <c r="AO5" i="34" s="1"/>
  <c r="V19" i="68"/>
  <c r="G20" i="2" s="1"/>
  <c r="A24" i="50"/>
  <c r="V19" i="67"/>
  <c r="O18" i="2" s="1"/>
  <c r="A22" i="50"/>
  <c r="V6" i="67"/>
  <c r="O6" i="2" s="1"/>
  <c r="T22" i="68"/>
  <c r="T23" i="68" s="1"/>
  <c r="E24" i="2" s="1"/>
  <c r="AP19" i="65"/>
  <c r="V6" i="68"/>
  <c r="G6" i="2" s="1"/>
  <c r="AP43" i="65"/>
  <c r="V41" i="68"/>
  <c r="G37" i="2" s="1"/>
  <c r="AP13" i="28"/>
  <c r="V15" i="67"/>
  <c r="O15" i="2" s="1"/>
  <c r="U11" i="67"/>
  <c r="N11" i="2" s="1"/>
  <c r="S22" i="67"/>
  <c r="S23" i="67" s="1"/>
  <c r="M8" i="2"/>
  <c r="V12" i="67"/>
  <c r="O12" i="2" s="1"/>
  <c r="AP23" i="66"/>
  <c r="AP35" i="57"/>
  <c r="AP9" i="13"/>
  <c r="A24" i="43"/>
  <c r="E6" i="68"/>
  <c r="E35" i="68"/>
  <c r="E12" i="68"/>
  <c r="E46" i="68"/>
  <c r="E44" i="2"/>
  <c r="T49" i="68"/>
  <c r="E45" i="2" s="1"/>
  <c r="E15" i="68"/>
  <c r="E47" i="68"/>
  <c r="M10" i="2"/>
  <c r="M21" i="2" s="1"/>
  <c r="T22" i="67"/>
  <c r="T23" i="67" s="1"/>
  <c r="M22" i="2" s="1"/>
  <c r="A22" i="43"/>
  <c r="AO5" i="43"/>
  <c r="V11" i="68"/>
  <c r="G12" i="2" s="1"/>
  <c r="E26" i="68"/>
  <c r="E10" i="68"/>
  <c r="E9" i="68"/>
  <c r="E27" i="68"/>
  <c r="E25" i="68"/>
  <c r="E43" i="68"/>
  <c r="E28" i="68"/>
  <c r="E11" i="68"/>
  <c r="E30" i="68"/>
  <c r="E13" i="68"/>
  <c r="E14" i="68"/>
  <c r="V35" i="67"/>
  <c r="O30" i="2" s="1"/>
  <c r="S37" i="67"/>
  <c r="AP6" i="30"/>
  <c r="AP17" i="30"/>
  <c r="V38" i="68"/>
  <c r="G34" i="2" s="1"/>
  <c r="T32" i="67"/>
  <c r="M27" i="2" s="1"/>
  <c r="K44" i="2"/>
  <c r="K41" i="2"/>
  <c r="T37" i="67"/>
  <c r="AP35" i="29"/>
  <c r="V30" i="68"/>
  <c r="G26" i="2" s="1"/>
  <c r="E25" i="2"/>
  <c r="E38" i="2" s="1"/>
  <c r="T42" i="68"/>
  <c r="I63" i="67"/>
  <c r="I64" i="67" s="1"/>
  <c r="O42" i="68"/>
  <c r="R42" i="68" s="1"/>
  <c r="R37" i="67"/>
  <c r="Q37" i="67"/>
  <c r="Q57" i="67"/>
  <c r="R57" i="67"/>
  <c r="N62" i="67"/>
  <c r="Q62" i="67" s="1"/>
  <c r="L38" i="2"/>
  <c r="AP5" i="24"/>
  <c r="A24" i="24"/>
  <c r="AO5" i="13"/>
  <c r="A22" i="13"/>
  <c r="A24" i="42"/>
  <c r="AP5" i="42"/>
  <c r="A22" i="19"/>
  <c r="AO5" i="19"/>
  <c r="AP5" i="64"/>
  <c r="A24" i="64"/>
  <c r="AP5" i="33"/>
  <c r="A24" i="33"/>
  <c r="Q32" i="67"/>
  <c r="U33" i="67"/>
  <c r="N28" i="2" s="1"/>
  <c r="A24" i="72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P5" i="12"/>
  <c r="A24" i="12"/>
  <c r="A22" i="70"/>
  <c r="AO5" i="70"/>
  <c r="A24" i="63"/>
  <c r="AP5" i="63"/>
  <c r="A22" i="15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AO5" i="44"/>
  <c r="A22" i="44"/>
  <c r="AO5" i="71"/>
  <c r="A22" i="71"/>
  <c r="A22" i="55"/>
  <c r="AO5" i="55"/>
  <c r="R46" i="68"/>
  <c r="O49" i="68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24" i="60"/>
  <c r="AP5" i="60"/>
  <c r="A22" i="73"/>
  <c r="AO5" i="73"/>
  <c r="AO5" i="38"/>
  <c r="A22" i="38"/>
  <c r="A24" i="74"/>
  <c r="AP5" i="74"/>
  <c r="D45" i="2"/>
  <c r="R22" i="68"/>
  <c r="V8" i="68"/>
  <c r="G9" i="2" s="1"/>
  <c r="Q7" i="67"/>
  <c r="L8" i="2"/>
  <c r="AO5" i="29"/>
  <c r="A22" i="29"/>
  <c r="A24" i="75"/>
  <c r="AP5" i="75"/>
  <c r="A24" i="36"/>
  <c r="AP5" i="36"/>
  <c r="O73" i="68"/>
  <c r="R68" i="68"/>
  <c r="Q44" i="68"/>
  <c r="D40" i="2"/>
  <c r="AP5" i="47"/>
  <c r="A24" i="47"/>
  <c r="A24" i="20"/>
  <c r="AP5" i="20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V25" i="67"/>
  <c r="O23" i="2" s="1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22" i="60"/>
  <c r="AO5" i="60"/>
  <c r="V25" i="68"/>
  <c r="AP5" i="16"/>
  <c r="A24" i="16"/>
  <c r="AP5" i="73"/>
  <c r="A24" i="73"/>
  <c r="R40" i="67"/>
  <c r="V40" i="67" s="1"/>
  <c r="V38" i="67"/>
  <c r="A24" i="54"/>
  <c r="AP5" i="54"/>
  <c r="Q49" i="68"/>
  <c r="U49" i="68" s="1"/>
  <c r="F45" i="2" s="1"/>
  <c r="U46" i="68"/>
  <c r="F42" i="2" s="1"/>
  <c r="AP5" i="3"/>
  <c r="A24" i="3"/>
  <c r="L22" i="2"/>
  <c r="A22" i="75"/>
  <c r="AO5" i="75"/>
  <c r="U24" i="67"/>
  <c r="N23" i="2" s="1"/>
  <c r="U25" i="67"/>
  <c r="A22" i="32"/>
  <c r="AO5" i="32"/>
  <c r="AO5" i="20"/>
  <c r="A22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42" i="67"/>
  <c r="O43" i="67"/>
  <c r="AP5" i="51"/>
  <c r="A24" i="51"/>
  <c r="AO5" i="25"/>
  <c r="A22" i="25"/>
  <c r="A24" i="19"/>
  <c r="AP5" i="19"/>
  <c r="A24" i="46"/>
  <c r="AP5" i="46"/>
  <c r="R52" i="68"/>
  <c r="R67" i="68" s="1"/>
  <c r="O67" i="68"/>
  <c r="A24" i="5"/>
  <c r="AP5" i="5"/>
  <c r="U8" i="68"/>
  <c r="F9" i="2" s="1"/>
  <c r="Q22" i="68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22" i="16"/>
  <c r="A22" i="12"/>
  <c r="AO5" i="12"/>
  <c r="AO5" i="54"/>
  <c r="A22" i="54"/>
  <c r="AP5" i="14"/>
  <c r="A24" i="14"/>
  <c r="A24" i="26"/>
  <c r="AP5" i="26"/>
  <c r="AO5" i="56"/>
  <c r="A22" i="56"/>
  <c r="A24" i="58"/>
  <c r="AP5" i="58"/>
  <c r="A24" i="39"/>
  <c r="AP5" i="39"/>
  <c r="AO5" i="30"/>
  <c r="A22" i="30"/>
  <c r="A24" i="6"/>
  <c r="AP5" i="6"/>
  <c r="AO5" i="51"/>
  <c r="A22" i="51"/>
  <c r="A22" i="57"/>
  <c r="AO5" i="57"/>
  <c r="A22" i="66"/>
  <c r="AO6" i="66"/>
  <c r="AP5" i="25"/>
  <c r="A24" i="25"/>
  <c r="AP5" i="44"/>
  <c r="A24" i="44"/>
  <c r="A22" i="65"/>
  <c r="AO6" i="65"/>
  <c r="AO5" i="46"/>
  <c r="A22" i="46"/>
  <c r="A24" i="71"/>
  <c r="AP5" i="71"/>
  <c r="AO5" i="5"/>
  <c r="A22" i="5"/>
  <c r="A24" i="5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24" i="40"/>
  <c r="AP5" i="40"/>
  <c r="AP5" i="61"/>
  <c r="A24" i="61"/>
  <c r="AO5" i="21"/>
  <c r="A22" i="21"/>
  <c r="N57" i="67"/>
  <c r="AP5" i="38"/>
  <c r="A24" i="38"/>
  <c r="A22" i="74"/>
  <c r="AO5" i="74"/>
  <c r="AP5" i="29"/>
  <c r="A24" i="29"/>
  <c r="AO5" i="23"/>
  <c r="A22" i="23"/>
  <c r="A24" i="18"/>
  <c r="AP5" i="18"/>
  <c r="O57" i="67"/>
  <c r="AO5" i="53"/>
  <c r="A22" i="53"/>
  <c r="AO5" i="45"/>
  <c r="A22" i="45"/>
  <c r="A22" i="49"/>
  <c r="AO5" i="49"/>
  <c r="A22" i="41"/>
  <c r="AO5" i="41"/>
  <c r="AO5" i="59"/>
  <c r="A22" i="59"/>
  <c r="AO5" i="28"/>
  <c r="A22" i="28"/>
  <c r="A22" i="36"/>
  <c r="AO5" i="36"/>
  <c r="A24" i="69"/>
  <c r="AP5" i="69"/>
  <c r="AP5" i="52"/>
  <c r="A24" i="52"/>
  <c r="A22" i="37"/>
  <c r="AO5" i="37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D8" i="2"/>
  <c r="Q7" i="68"/>
  <c r="U7" i="68" s="1"/>
  <c r="F8" i="2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D23" i="2"/>
  <c r="A22" i="22"/>
  <c r="AO5" i="22"/>
  <c r="A22" i="14"/>
  <c r="AO5" i="14"/>
  <c r="A22" i="58"/>
  <c r="AO5" i="58"/>
  <c r="A22" i="39"/>
  <c r="AO5" i="39"/>
  <c r="A24" i="57"/>
  <c r="AP5" i="57"/>
  <c r="A24" i="66"/>
  <c r="AP6" i="66"/>
  <c r="A22" i="26"/>
  <c r="AO5" i="26"/>
  <c r="A24" i="56"/>
  <c r="AP5" i="56"/>
  <c r="AO5" i="24"/>
  <c r="A22" i="24"/>
  <c r="L34" i="2"/>
  <c r="Q42" i="67"/>
  <c r="N43" i="67"/>
  <c r="AP5" i="30"/>
  <c r="A24" i="30"/>
  <c r="AO5" i="6"/>
  <c r="A22" i="6"/>
  <c r="A24" i="13"/>
  <c r="AP5" i="13"/>
  <c r="AO5" i="42"/>
  <c r="A22" i="42"/>
  <c r="U38" i="67"/>
  <c r="Q40" i="67"/>
  <c r="U40" i="67" s="1"/>
  <c r="O62" i="67"/>
  <c r="R62" i="67" s="1"/>
  <c r="A24" i="65"/>
  <c r="AP6" i="65"/>
  <c r="AP5" i="34"/>
  <c r="V8" i="67"/>
  <c r="O9" i="2" s="1"/>
  <c r="R22" i="67"/>
  <c r="A22" i="64"/>
  <c r="AO5" i="64"/>
  <c r="AO5" i="33"/>
  <c r="A22" i="33"/>
  <c r="L21" i="2"/>
  <c r="A22" i="72"/>
  <c r="AO5" i="72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22" i="40"/>
  <c r="AO5" i="40"/>
  <c r="AO5" i="61"/>
  <c r="A22" i="61"/>
  <c r="AP5" i="21"/>
  <c r="A24" i="21"/>
  <c r="A24" i="70"/>
  <c r="AP5" i="70"/>
  <c r="AO5" i="3"/>
  <c r="A22" i="3"/>
  <c r="U8" i="67"/>
  <c r="N9" i="2" s="1"/>
  <c r="Q22" i="67"/>
  <c r="AO5" i="63"/>
  <c r="A22" i="63"/>
  <c r="A24" i="15"/>
  <c r="AP5" i="15"/>
  <c r="AP5" i="23"/>
  <c r="A24" i="23"/>
  <c r="V33" i="67"/>
  <c r="O28" i="2" s="1"/>
  <c r="R32" i="67"/>
  <c r="V32" i="67" s="1"/>
  <c r="A22" i="18"/>
  <c r="AO5" i="18"/>
  <c r="A24" i="53"/>
  <c r="AP5" i="53"/>
  <c r="AP5" i="45"/>
  <c r="A24" i="45"/>
  <c r="A24" i="49"/>
  <c r="AP5" i="49"/>
  <c r="A24" i="41"/>
  <c r="AP5" i="41"/>
  <c r="A24" i="59"/>
  <c r="AP5" i="59"/>
  <c r="A24" i="28"/>
  <c r="AP5" i="28"/>
  <c r="A24" i="32"/>
  <c r="AP5" i="32"/>
  <c r="A24" i="22"/>
  <c r="AP5" i="22"/>
  <c r="N73" i="68"/>
  <c r="Q68" i="68"/>
  <c r="U43" i="68"/>
  <c r="F39" i="2" s="1"/>
  <c r="A22" i="69"/>
  <c r="AO5" i="69"/>
  <c r="A22" i="52"/>
  <c r="AO5" i="52"/>
  <c r="A24" i="37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U25" i="68"/>
  <c r="U24" i="68"/>
  <c r="F25" i="2" s="1"/>
  <c r="AP5" i="27"/>
  <c r="A24" i="27"/>
  <c r="A22" i="27"/>
  <c r="AO5" i="27"/>
  <c r="U42" i="68"/>
  <c r="F38" i="2" s="1"/>
  <c r="L35" i="2" l="1"/>
  <c r="S74" i="68"/>
  <c r="V43" i="68"/>
  <c r="G39" i="2" s="1"/>
  <c r="V7" i="68"/>
  <c r="G8" i="2" s="1"/>
  <c r="O27" i="2"/>
  <c r="U32" i="67"/>
  <c r="N27" i="2" s="1"/>
  <c r="A24" i="34"/>
  <c r="U44" i="68"/>
  <c r="F40" i="2" s="1"/>
  <c r="Q45" i="68"/>
  <c r="U45" i="68" s="1"/>
  <c r="E41" i="2"/>
  <c r="V45" i="68"/>
  <c r="G41" i="2" s="1"/>
  <c r="D41" i="2"/>
  <c r="A22" i="34"/>
  <c r="V24" i="68"/>
  <c r="G25" i="2" s="1"/>
  <c r="V35" i="68"/>
  <c r="G31" i="2" s="1"/>
  <c r="U7" i="67"/>
  <c r="N8" i="2" s="1"/>
  <c r="E49" i="2"/>
  <c r="E52" i="2" s="1"/>
  <c r="S64" i="67"/>
  <c r="V7" i="67"/>
  <c r="O8" i="2" s="1"/>
  <c r="U37" i="67"/>
  <c r="N32" i="2" s="1"/>
  <c r="T64" i="67"/>
  <c r="M44" i="2"/>
  <c r="T74" i="68"/>
  <c r="V37" i="67"/>
  <c r="O32" i="2" s="1"/>
  <c r="V42" i="68"/>
  <c r="G38" i="2" s="1"/>
  <c r="M41" i="2"/>
  <c r="Q63" i="67"/>
  <c r="R63" i="67"/>
  <c r="AP5" i="35"/>
  <c r="A24" i="35"/>
  <c r="R73" i="68"/>
  <c r="O74" i="68"/>
  <c r="U42" i="67"/>
  <c r="N34" i="2" s="1"/>
  <c r="Q43" i="67"/>
  <c r="U43" i="67" s="1"/>
  <c r="O63" i="67"/>
  <c r="O64" i="67" s="1"/>
  <c r="D47" i="2"/>
  <c r="Q73" i="68"/>
  <c r="N74" i="68"/>
  <c r="A24" i="31"/>
  <c r="AP5" i="31"/>
  <c r="N63" i="67"/>
  <c r="N64" i="67" s="1"/>
  <c r="L39" i="2"/>
  <c r="L41" i="2" s="1"/>
  <c r="V46" i="68"/>
  <c r="G42" i="2" s="1"/>
  <c r="R49" i="68"/>
  <c r="V49" i="68" s="1"/>
  <c r="G45" i="2" s="1"/>
  <c r="U22" i="67"/>
  <c r="Q23" i="67"/>
  <c r="AO5" i="35"/>
  <c r="A22" i="35"/>
  <c r="A22" i="31"/>
  <c r="AO5" i="31"/>
  <c r="V22" i="67"/>
  <c r="R23" i="67"/>
  <c r="Q23" i="68"/>
  <c r="U23" i="68" s="1"/>
  <c r="F24" i="2" s="1"/>
  <c r="U22" i="68"/>
  <c r="V42" i="67"/>
  <c r="O34" i="2" s="1"/>
  <c r="R43" i="67"/>
  <c r="V43" i="67" s="1"/>
  <c r="V22" i="68"/>
  <c r="R23" i="68"/>
  <c r="V23" i="68" s="1"/>
  <c r="G24" i="2" s="1"/>
  <c r="O35" i="2" l="1"/>
  <c r="N35" i="2"/>
  <c r="D49" i="2"/>
  <c r="F41" i="2"/>
  <c r="Q74" i="68"/>
  <c r="U74" i="68" s="1"/>
  <c r="F49" i="2" s="1"/>
  <c r="L44" i="2"/>
  <c r="Q64" i="67"/>
  <c r="U64" i="67" s="1"/>
  <c r="N41" i="2" s="1"/>
  <c r="U23" i="67"/>
  <c r="N22" i="2" s="1"/>
  <c r="V23" i="67"/>
  <c r="O22" i="2" s="1"/>
  <c r="R64" i="67"/>
  <c r="V64" i="67" s="1"/>
  <c r="O41" i="2" s="1"/>
  <c r="D52" i="2"/>
  <c r="V73" i="68"/>
  <c r="R74" i="68"/>
  <c r="V74" i="68" s="1"/>
  <c r="G49" i="2" s="1"/>
</calcChain>
</file>

<file path=xl/comments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<sst xmlns="http://schemas.openxmlformats.org/spreadsheetml/2006/main" count="11554" uniqueCount="1194">
  <si>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</si>
  <si>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</si>
  <si>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</si>
  <si>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</si>
  <si>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</si>
  <si>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</si>
  <si>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</si>
  <si>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</si>
  <si>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</si>
  <si>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</si>
  <si>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</si>
  <si>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</si>
  <si>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</si>
  <si>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</si>
  <si>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</si>
  <si>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</si>
  <si>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</si>
  <si>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</si>
  <si>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</si>
  <si>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</si>
  <si>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</si>
  <si>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</si>
  <si>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</si>
  <si>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</si>
  <si>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</si>
  <si>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</si>
  <si>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</si>
  <si>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</si>
  <si>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</si>
  <si>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</si>
  <si>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</si>
  <si>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</si>
  <si>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</si>
  <si>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</si>
  <si>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</si>
  <si>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Moderate Income Residences {G}</t>
  </si>
  <si>
    <t>G249R</t>
  </si>
  <si>
    <t>Retail Choice {G}</t>
  </si>
  <si>
    <t>Single Family New Construction {E}</t>
  </si>
  <si>
    <t>E217</t>
  </si>
  <si>
    <t>Multi Family Retrofit {E}</t>
  </si>
  <si>
    <t>OandM</t>
  </si>
  <si>
    <t>Carbon Offset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</si>
  <si>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</si>
  <si>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</si>
  <si>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</si>
  <si>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</si>
  <si>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</si>
  <si>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</si>
  <si>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</si>
  <si>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</si>
  <si>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</si>
  <si>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</si>
  <si>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</si>
  <si>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</si>
  <si>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</si>
  <si>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</si>
  <si>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</si>
  <si>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</si>
  <si>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</si>
  <si>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</si>
  <si>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</si>
  <si>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</si>
  <si>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</si>
  <si>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</si>
  <si>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</si>
  <si>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</si>
  <si>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</si>
  <si>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</si>
  <si>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</si>
  <si>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</si>
  <si>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</si>
  <si>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</si>
  <si>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</si>
  <si>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</si>
  <si>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</si>
  <si>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</si>
  <si>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</si>
  <si>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Home Energy Assessments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</si>
  <si>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</si>
  <si>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</si>
  <si>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</si>
  <si>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</si>
  <si>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</si>
  <si>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</si>
  <si>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</si>
  <si>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</si>
  <si>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</si>
  <si>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</si>
  <si>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</si>
  <si>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</si>
  <si>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</si>
  <si>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</si>
  <si>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</si>
  <si>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</si>
  <si>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</si>
  <si>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</si>
  <si>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</si>
  <si>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Green Power Tags Program</t>
  </si>
  <si>
    <t>Industrial Energy Management {E}</t>
  </si>
  <si>
    <t>BTL</t>
  </si>
  <si>
    <t>LIW Macquarie {SH}</t>
  </si>
  <si>
    <t>G218</t>
  </si>
  <si>
    <t>Multi Family New Construction {G}</t>
  </si>
  <si>
    <t>Local Energy Development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</si>
  <si>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</si>
  <si>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</si>
  <si>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</si>
  <si>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</si>
  <si>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</si>
  <si>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</si>
  <si>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</si>
  <si>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</si>
  <si>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</si>
  <si>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</si>
  <si>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</si>
  <si>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</si>
  <si>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</si>
  <si>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</si>
  <si>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</si>
  <si>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</si>
  <si>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</si>
  <si>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</si>
  <si>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</si>
  <si>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</si>
  <si>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</si>
  <si>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</si>
  <si>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</si>
  <si>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</si>
  <si>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</si>
  <si>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</si>
  <si>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Kitchen Laundry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</si>
  <si>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</si>
  <si>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</si>
  <si>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</si>
  <si>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</si>
  <si>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</si>
  <si>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</si>
  <si>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</si>
  <si>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</si>
  <si>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</si>
  <si>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</si>
  <si>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</si>
  <si>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</si>
  <si>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</si>
  <si>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</si>
  <si>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</si>
  <si>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</si>
  <si>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</si>
  <si>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</si>
  <si>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</si>
  <si>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</si>
  <si>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</si>
  <si>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</si>
  <si>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</si>
  <si>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</si>
  <si>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Single Family AMI Engagement {E}</t>
  </si>
  <si>
    <t>Retail Choice {E}</t>
  </si>
  <si>
    <t>Moderate Income Residences {E}</t>
  </si>
  <si>
    <t>Resource Accounting Software {E}</t>
  </si>
  <si>
    <t>Resource Accounting Software {G}</t>
  </si>
  <si>
    <t>SMB Virtual Commissioning {E}</t>
  </si>
  <si>
    <t>Small Business Direct Install {G}</t>
  </si>
  <si>
    <t>Commercial Kitchen Laundry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</si>
  <si>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</si>
  <si>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</si>
  <si>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</si>
  <si>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</si>
  <si>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</si>
  <si>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</si>
  <si>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</si>
  <si>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</si>
  <si>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</si>
  <si>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</si>
  <si>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</si>
  <si>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</si>
  <si>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</si>
  <si>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</si>
  <si>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</si>
  <si>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</si>
  <si>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</si>
  <si>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</si>
  <si>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</si>
  <si>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</si>
  <si>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</si>
  <si>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</si>
  <si>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</si>
  <si>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</si>
  <si>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</si>
  <si>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</si>
  <si>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</si>
  <si>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</si>
  <si>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</si>
  <si>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</si>
  <si>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</si>
  <si>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</si>
  <si>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</si>
  <si>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</si>
  <si>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</si>
  <si>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</si>
  <si>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</si>
  <si>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</si>
  <si>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</si>
  <si>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</si>
  <si>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</si>
  <si>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</si>
  <si>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</si>
  <si>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</si>
  <si>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</si>
  <si>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</si>
  <si>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</si>
  <si>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</si>
  <si>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</si>
  <si>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</si>
  <si>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</si>
  <si>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</si>
  <si>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</si>
  <si>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</si>
  <si>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</si>
  <si>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</si>
  <si>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</si>
  <si>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</si>
  <si>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</si>
  <si>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</si>
  <si>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</si>
  <si>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</si>
  <si>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</si>
  <si>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</si>
  <si>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</si>
  <si>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</si>
  <si>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</si>
  <si>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</si>
  <si>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</si>
  <si>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</si>
  <si>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</si>
  <si>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</si>
  <si>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</si>
  <si>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</si>
  <si>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</si>
  <si>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</si>
  <si>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</si>
  <si>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</si>
  <si>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</si>
  <si>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</si>
  <si>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</si>
  <si>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</si>
  <si>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</si>
  <si>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</si>
  <si>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</si>
  <si>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E216</t>
  </si>
  <si>
    <t>Total Savings (kWh):</t>
  </si>
  <si>
    <t>Total Incentives:</t>
  </si>
  <si>
    <t>E220</t>
  </si>
  <si>
    <t>E221</t>
  </si>
  <si>
    <t>Total Customer Costs:</t>
  </si>
  <si>
    <t>E222</t>
  </si>
  <si>
    <t>E223</t>
  </si>
  <si>
    <t>Weighted Avg Life</t>
  </si>
  <si>
    <t>E224</t>
  </si>
  <si>
    <t>E225</t>
  </si>
  <si>
    <t>Total Utility Cost</t>
  </si>
  <si>
    <t>E226</t>
  </si>
  <si>
    <t>E227</t>
  </si>
  <si>
    <t>E228</t>
  </si>
  <si>
    <t>E229</t>
  </si>
  <si>
    <t>E230</t>
  </si>
  <si>
    <t>E231</t>
  </si>
  <si>
    <t>E232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</si>
  <si>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</si>
  <si>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</si>
  <si>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</si>
  <si>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</si>
  <si>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</si>
  <si>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</si>
  <si>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</si>
  <si>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</si>
  <si>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</si>
  <si>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</si>
  <si>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</si>
  <si>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</si>
  <si>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</si>
  <si>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</si>
  <si>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</si>
  <si>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</si>
  <si>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</si>
  <si>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</si>
  <si>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</si>
  <si>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</si>
  <si>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</si>
  <si>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</si>
  <si>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</si>
  <si>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</si>
  <si>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</si>
  <si>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</si>
  <si>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</si>
  <si>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</si>
  <si>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</si>
  <si>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</si>
  <si>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</si>
  <si>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</si>
  <si>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Includes Energy, Capacity and Social Cost of Carbon and does NOT apply the conservation Credit to energy or capacity 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</si>
  <si>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2020-2021</t>
    </r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</si>
  <si>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</si>
  <si>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</si>
  <si>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</si>
  <si>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</si>
  <si>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</si>
  <si>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</si>
  <si>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Includes Both Capacity, Energy, but does not include 10% conservation credit</t>
  </si>
  <si>
    <t>Gas Conservation Cost Effectiveness Standard,2020-2021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</si>
  <si>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</si>
  <si>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</si>
  <si>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</si>
  <si>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</si>
  <si>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</si>
  <si>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</si>
  <si>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</si>
  <si>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</si>
  <si>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</si>
  <si>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</si>
  <si>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</si>
  <si>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</si>
  <si>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</si>
  <si>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</si>
  <si>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</si>
  <si>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</si>
  <si>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</si>
  <si>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</si>
  <si>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</si>
  <si>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</si>
  <si>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</si>
  <si>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</si>
  <si>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</si>
  <si>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</si>
  <si>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</si>
  <si>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</si>
  <si>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</si>
  <si>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 xml:space="preserve"> - 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</si>
  <si>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</si>
  <si>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</si>
  <si>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</si>
  <si>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</si>
  <si>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</si>
  <si>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</si>
  <si>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</si>
  <si>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</si>
  <si>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</si>
  <si>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</si>
  <si>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</si>
  <si>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</si>
  <si>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</si>
  <si>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</si>
  <si>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</si>
  <si>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</si>
  <si>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</si>
  <si>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</si>
  <si>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</si>
  <si>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</si>
  <si>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</si>
  <si>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</si>
  <si>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</si>
  <si>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</si>
  <si>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</si>
  <si>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</si>
  <si>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</si>
  <si>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</si>
  <si>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</si>
  <si>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</si>
  <si>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</si>
  <si>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</si>
  <si>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</si>
  <si>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</si>
  <si>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</si>
  <si>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</si>
  <si>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</si>
  <si>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</si>
  <si>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</si>
  <si>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</si>
  <si>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</si>
  <si>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</si>
  <si>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</si>
  <si>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</si>
  <si>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</si>
  <si>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</si>
  <si>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</si>
  <si>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</si>
  <si>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</si>
  <si>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</si>
  <si>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</si>
  <si>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</si>
  <si>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</si>
  <si>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</si>
  <si>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</si>
  <si>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</si>
  <si>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</si>
  <si>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</si>
  <si>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</si>
  <si>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</si>
  <si>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</si>
  <si>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</si>
  <si>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</si>
  <si>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</si>
  <si>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Kitchen and Laundry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</si>
  <si>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</si>
  <si>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</si>
  <si>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</si>
  <si>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</si>
  <si>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</si>
  <si>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</si>
  <si>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</si>
  <si>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</si>
  <si>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</si>
  <si>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</si>
  <si>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</si>
  <si>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</si>
  <si>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</si>
  <si>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</si>
  <si>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</si>
  <si>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</si>
  <si>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</si>
  <si>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</si>
  <si>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</si>
  <si>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</si>
  <si>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</si>
  <si>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</si>
  <si>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</si>
  <si>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</si>
  <si>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</si>
  <si>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</si>
  <si>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</si>
  <si>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</si>
  <si>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</si>
  <si>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</si>
  <si>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</si>
  <si>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</si>
  <si>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</si>
  <si>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</si>
  <si>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</si>
  <si>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</si>
  <si>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</si>
  <si>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</si>
  <si>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</si>
  <si>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</si>
  <si>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</si>
  <si>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</si>
  <si>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</si>
  <si>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</si>
  <si>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</si>
  <si>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</si>
  <si>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</si>
  <si>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</si>
  <si>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</si>
  <si>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</si>
  <si>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</si>
  <si>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</si>
  <si>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</si>
  <si>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</si>
  <si>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</si>
  <si>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</si>
  <si>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</si>
  <si>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</si>
  <si>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</si>
  <si>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</si>
  <si>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</si>
  <si>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Kitchen &amp; Laundry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</si>
  <si>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</si>
  <si>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</si>
  <si>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</si>
  <si>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</si>
  <si>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</si>
  <si>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</si>
  <si>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</si>
  <si>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</si>
  <si>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</si>
  <si>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</si>
  <si>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</si>
  <si>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</si>
  <si>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</si>
  <si>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</si>
  <si>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</si>
  <si>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</si>
  <si>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</si>
  <si>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</si>
  <si>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</si>
  <si>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</si>
  <si>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</si>
  <si>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</si>
  <si>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</si>
  <si>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</si>
  <si>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</si>
  <si>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</si>
  <si>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</si>
  <si>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</si>
  <si>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</si>
  <si>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</si>
  <si>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</si>
  <si>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</si>
  <si>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</si>
  <si>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</si>
  <si>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Gas Programs used in CE Calculations (Excludes LIW)</t>
  </si>
  <si>
    <t>Total Other Gas Programs</t>
  </si>
  <si>
    <t>n/a</t>
  </si>
  <si>
    <t>Total Gas Portfolio</t>
  </si>
  <si>
    <t>Total All Programs used in CE Calculations (Excludes LIW)</t>
  </si>
  <si>
    <t xml:space="preserve">Low Income Weatherization cost-effectiveness ratios from its Portfolio view, the Sector cost-effectiveness sub-totals indicated </t>
  </si>
  <si>
    <t>Total Other Electric Programs</t>
  </si>
  <si>
    <t xml:space="preserve">Total Electric  Portfolio </t>
  </si>
  <si>
    <t>sub-totals are reduced (total of all REM programs minus LIW). Thus, it appears that the REM Sector and overall Portfolio do not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</si>
  <si>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</si>
  <si>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</si>
  <si>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</si>
  <si>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</si>
  <si>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</si>
  <si>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</si>
  <si>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</si>
  <si>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</si>
  <si>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</si>
  <si>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</si>
  <si>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</si>
  <si>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</si>
  <si>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</si>
  <si>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</si>
  <si>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</si>
  <si>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</si>
  <si>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</si>
  <si>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</si>
  <si>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</si>
  <si>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</si>
  <si>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</si>
  <si>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</si>
  <si>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Heat Pump - Ductless - from Zonal - 9.0 or greater HSPF - HZ1CZ1 - MH</t>
  </si>
  <si>
    <t>Heat Pump - Ductless - from Zonal - 9.0 or greater HSPF - HZ1CZ1 - SF or DX</t>
  </si>
  <si>
    <t>Heat Pump - from E FAF - SF or DX</t>
  </si>
  <si>
    <t>Heat Pump - from E FAF - MH</t>
  </si>
  <si>
    <t>Heat Pump - Ductless - from Zonal - 9.0 or greater HSPF - HZ1CZ1 - SF or DX - MI</t>
  </si>
  <si>
    <t>Heat Pump - from E FAF - SF or DX - MI</t>
  </si>
  <si>
    <t>Heat Pump - with AC - from E FAF - MH</t>
  </si>
  <si>
    <t>Heat Pump - with AC - from E FAF - SF or DX</t>
  </si>
  <si>
    <t>Heat Pump Water Heater - Tier 3 - NEEA Specs - MH</t>
  </si>
  <si>
    <t>Water Heater - Heat Pump - NEEA Specs - Tier 3 - EH - Res</t>
  </si>
  <si>
    <t>Incentive - Add On - Water Heater - Heat Pump - EH - MH</t>
  </si>
  <si>
    <t>Water Heater - Heat Pump - NEEA Specs - Tier 3 - RP - Any - Res - E or B</t>
  </si>
  <si>
    <t>Clothes Dryer - HP - Vented - EH - Res</t>
  </si>
  <si>
    <t>Clothes Dryer - HP - Ventless - EH - Res</t>
  </si>
  <si>
    <t>Clothes Dryer - Vented - Energy Star - EH - Res</t>
  </si>
  <si>
    <t>Clothes Dryer - Ventless - Energy Star - EH - Res</t>
  </si>
  <si>
    <t>Clothes Washer - Top Load - Energy Star - Any WH - Any Dryer - Res - C</t>
  </si>
  <si>
    <t>Clothes Washer - Top Load - Energy Star - Any WH - Any Dryer - Res - EO</t>
  </si>
  <si>
    <t>Clothes Washer - Front Load - Energy Star - Any WH - Any Dryer - Res - C - LTO</t>
  </si>
  <si>
    <t>Clothes Washer - Front Load - Energy Star - Any WH - Any Dryer - Res - EO - LTO</t>
  </si>
  <si>
    <t>Thermostat - Smart - EH - Res</t>
  </si>
  <si>
    <t>Thermostat - Smart - GH - Res</t>
  </si>
  <si>
    <t>Thermostat - ELV - Smart - SF or MH or DX</t>
  </si>
  <si>
    <t>Insulation - Attic - R0 to R22 - ER - MH - Pre HUD</t>
  </si>
  <si>
    <t>Windows - Double Pane - Metal Frame - to U30 - ER - MH</t>
  </si>
  <si>
    <t>Windows - Double Pane - Metal Frame - to U30 - HP - MH</t>
  </si>
  <si>
    <t>Windows - Double Pane - Metal Frame - to U30 - NG - MH</t>
  </si>
  <si>
    <t>Incentive - Add On - 3 Bundle - Wx - EH - Res</t>
  </si>
  <si>
    <t>Incentive - Add On - 4 Bundle - Wx - EH - Res</t>
  </si>
  <si>
    <t>Fan - Ventilation - Energy Star - Res</t>
  </si>
  <si>
    <t>Insulation - Attic - R0 to R49 - GH - SF or DX - MI</t>
  </si>
  <si>
    <t>Insulation - Attic - R0 to R49 - HP - SF or DX - MI</t>
  </si>
  <si>
    <t>Insulation - Attic - R11 to R49 - E FAF - SF or DX - MI</t>
  </si>
  <si>
    <t>Insulation - Attic - R11 to R49 - GH - SF or DX - MI</t>
  </si>
  <si>
    <t>Insulation - Attic - R11 to R49 - HP - SF or DX - MI</t>
  </si>
  <si>
    <t>Insulation - Attic - R11 to R49 - Zonal - SF or DX - MI</t>
  </si>
  <si>
    <t>Insulation - Floor - R0 to R30 - E FAF - SF or DX - MI</t>
  </si>
  <si>
    <t>Insulation - Floor - R0 to R30 - GH - SF or DX - MI</t>
  </si>
  <si>
    <t>Insulation - Floor - R0 to R30 - HP - SF or DX - MI</t>
  </si>
  <si>
    <t>Insulation - Floor - R0 to R30 - Zonal - SF or DX - MI</t>
  </si>
  <si>
    <t>Insulation - Wall - R0 to R13 - GH - SF or DX - MI</t>
  </si>
  <si>
    <t>Insulation - Wall - R0 to R13 - HP - SF or DX - MI</t>
  </si>
  <si>
    <t>Windows - Single Pane - to U30 - E FAF - SF or DX - MI</t>
  </si>
  <si>
    <t>Windows - Single Pane - to U30 - GH - SF or DX - MI</t>
  </si>
  <si>
    <t>Windows - Single Pane - to U30 - HP - MH</t>
  </si>
  <si>
    <t>Windows - Single Pane - to U30 - HP - SF or DX - MI</t>
  </si>
  <si>
    <t>Windows - Single Pane - to U30 - Zonal - SF or DX - MI</t>
  </si>
  <si>
    <t>Duct Sealing and Insulation - EH - SF or DX - MI</t>
  </si>
  <si>
    <t>Duct Sealing and Insulation - GH - SF or DX - MI</t>
  </si>
  <si>
    <t>Sealing - Air - Attic - EH - SF or DX</t>
  </si>
  <si>
    <t>Sealing - Air - Attic - EH - SF or DX - MI</t>
  </si>
  <si>
    <t>Sealing - Air - Attic - GH - SF or DX</t>
  </si>
  <si>
    <t>Sealing - Air - Attic - GH - SF or DX - MI</t>
  </si>
  <si>
    <t>Sealing - Air - Floor - EH - SF or DX</t>
  </si>
  <si>
    <t>Sealing - Air - Floor - EH - SF or DX - MI</t>
  </si>
  <si>
    <t>Sealing - Air - Floor - GH - SF or DX</t>
  </si>
  <si>
    <t>Sealing - Air - Floor - GH - SF or DX - MI</t>
  </si>
  <si>
    <t>Sealing - Duct - EH - MH</t>
  </si>
  <si>
    <t>Sealing - Duct - GH - MH</t>
  </si>
  <si>
    <t>MHNC: NEEM 1.1 Rated - EnergyStar</t>
  </si>
  <si>
    <t>MHNC: NEEM 2.0 Rated - EnergyStar</t>
  </si>
  <si>
    <t xml:space="preserve">Incentive - Sales - NEEM 1.1 </t>
  </si>
  <si>
    <t>Incentive - Sales - NEEM 2.0</t>
  </si>
  <si>
    <t>MFRFT: Insulation - Attic - R0 to R38 - E</t>
  </si>
  <si>
    <t>MFRFT: Insulation - Attic - R11 to R38 - E</t>
  </si>
  <si>
    <t>MFRFT: Insulation - Floor - R0 to R30 - E</t>
  </si>
  <si>
    <t>MFRFT: Insulation - Wall - R0 to R11 - E</t>
  </si>
  <si>
    <t>MFRFT: Sealing - Air</t>
  </si>
  <si>
    <t>MFRFT: Boiler - Replacement - Space Heating</t>
  </si>
  <si>
    <t>MFRFT: Lighting - Common Area</t>
  </si>
  <si>
    <t>Heat Pump - Ductless - from Zonal - 9.0 or greater HSPF - HZ1CZ1 - MF</t>
  </si>
  <si>
    <t>Fan - Ventilation - Energy Star - with AS - Res</t>
  </si>
  <si>
    <t>Windows - Double Pane - from U60 to U30 - EH - MF</t>
  </si>
  <si>
    <t>Windows - Double Pane - U30 - from SP U120 - EH - MF</t>
  </si>
  <si>
    <t>Windows - Double Pane - U30 - from SP U120 - GH - MF</t>
  </si>
  <si>
    <t>Windows - Triple Pane - U22 - from DP U60 - EH - MF</t>
  </si>
  <si>
    <t>Windows - Triple Pane - U22 - from SP U120 - EH - MF</t>
  </si>
  <si>
    <t>Integrated Heating System - Space and Water - GH - Res</t>
  </si>
  <si>
    <t>Furnace - 95pc - GH - Res</t>
  </si>
  <si>
    <t>Thermostat - ELV - Smart - Zonal - MF</t>
  </si>
  <si>
    <t>Lamp - TLED - 4 ft - 2x - from 4 ft T12 2x - DI - MF</t>
  </si>
  <si>
    <t>Lamp - TLED - 4 ft - 2x - from 4 ft T8 32w 2x - DI - MF</t>
  </si>
  <si>
    <t>Windows - Double Pane - from U60 to U30 - GH - MF</t>
  </si>
  <si>
    <t>Insulation - Attic - R11 to R49 - EH - MF</t>
  </si>
  <si>
    <t>Lamp - TLED - 4 ft - 2x - w Ext Driver - from 4 ft T12 75w 2x - MFIU</t>
  </si>
  <si>
    <t>Fixture - LED - 30w or less - from T8 59w - MFIU</t>
  </si>
  <si>
    <t>LTGO: Lamp - TLED - 2 3 or 4 foot</t>
  </si>
  <si>
    <t>12196-1</t>
  </si>
  <si>
    <t>Lamp - LED - 101w to 200w - from 320w to 400w HID - Comm</t>
  </si>
  <si>
    <t>Lamp - LED - 201w or more - from 1000w - Comm</t>
  </si>
  <si>
    <t>Lamp - LED - 25w or less - from 50w to 100w HID - Comm</t>
  </si>
  <si>
    <t>Lamp - LED - 26w to 60w - from 150w to 175w HID - Comm</t>
  </si>
  <si>
    <t>Lamp - LED - 61w to 100w - from 250w HID - Comm</t>
  </si>
  <si>
    <t>Lamp - LED - Any - from CFL - Comm</t>
  </si>
  <si>
    <t>Lamp - TLED - Any - from 4 ft T5 - Comm</t>
  </si>
  <si>
    <t>Fixture - LED - 15W or less - from HID 50W - Comm</t>
  </si>
  <si>
    <t>Fixture - LED - 30W or less - from HID 70W - Comm</t>
  </si>
  <si>
    <t>Fixture - LED - 40W or less - from HID 100W - Comm</t>
  </si>
  <si>
    <t>Fixture - LED - 50W or less - from HID 150W - Comm</t>
  </si>
  <si>
    <t>Fixture - LED - 90W or less - from HID 250W - Comm</t>
  </si>
  <si>
    <t>Fixture - LED - 105W or less - from HID 320W - Comm</t>
  </si>
  <si>
    <t>Fixture - LED - 155W or less - from HID 400W - Comm</t>
  </si>
  <si>
    <t>Fixture - LED - 315W or less - from HID 1000W - Comm</t>
  </si>
  <si>
    <t>Troffer - LED - Any - from FL - Comm</t>
  </si>
  <si>
    <t>Strip Fixture - LED - Any - Comm</t>
  </si>
  <si>
    <t>Downlight - LED - 25w or less - from CFL - Comm</t>
  </si>
  <si>
    <t>Downlight - LED - over 25w - from CFL - Comm</t>
  </si>
  <si>
    <t>High Bay - LED - 51w to 125 w - Comm</t>
  </si>
  <si>
    <t>High Bay - LED - over 125w - Comm</t>
  </si>
  <si>
    <t>Thermostat - Web Enabled - HP Heating - Comm - Grocery</t>
  </si>
  <si>
    <t>Thermostat - Web Enabled - HP Heating - Comm</t>
  </si>
  <si>
    <t>Thermostat - Web Enabled - GP Heating - Comm</t>
  </si>
  <si>
    <t>Thermostat - Web Enabled - HP Heating - wo AC - Comm</t>
  </si>
  <si>
    <t>Thermostat - Web Enabled - GP Heating - wo AC - Comm</t>
  </si>
  <si>
    <t>Heat Pump - Ductless - Comm</t>
  </si>
  <si>
    <t>Supply Fan VFD and Controller - RTU - 10 to 20 Tons - Gas Pack - Comm</t>
  </si>
  <si>
    <t>Supply Fan VFD and Controller - RTU - 10 to 20 Tons - Heat Pump - Comm</t>
  </si>
  <si>
    <t>Supply Fan VFD and Controller - RTU - 5 to under 10 Tons - Gas Pack - Comm</t>
  </si>
  <si>
    <t>Supply Fan VFD and Controller - RTU - More than 20 Tons - Gas Pack - Comm</t>
  </si>
  <si>
    <t>Supply Fan VFD and Controller - with DCV - RTU - 10 to 20 Tons - Gas Pack - Comm - C</t>
  </si>
  <si>
    <t>Supply Fan VFD and Controller - with DCV - RTU - 5 to under 10 Tons - Gas Pack - Comm - C</t>
  </si>
  <si>
    <t>Thermostat - Web Enabled - ER Heating - Comm</t>
  </si>
  <si>
    <t>Thermostat Control - Occupancy Based - Setback - 5 Degrees - Lodging</t>
  </si>
  <si>
    <t>Heat Pump - Packaged Terminal - Lodging</t>
  </si>
  <si>
    <t>10045-1</t>
  </si>
  <si>
    <t>Conservation Voltage Reduction - Custom</t>
  </si>
  <si>
    <t>LIW: Sealing - Air - Package - MF - TE</t>
  </si>
  <si>
    <t>LIW: Sealing - Duct - MH - TE</t>
  </si>
  <si>
    <t>LIW: Sealing - Duct - MH - TG</t>
  </si>
  <si>
    <t>LIW: Sealing - Duct - SF - TE</t>
  </si>
  <si>
    <t>LIW: Sealing - Duct - SF - TG</t>
  </si>
  <si>
    <t>LIW: Ductless Heat Pump - MH - TE</t>
  </si>
  <si>
    <t>LIW: Ductless Heat Pump - SF - TE</t>
  </si>
  <si>
    <t>LIW: Furnace - Replacement - Gas - 95pc - MF - TG</t>
  </si>
  <si>
    <t>LIW: Furnace - Replacement - Gas - 95pc - SF - TG</t>
  </si>
  <si>
    <t>LIW: Insulation - Duct - R0 to R11 - SF - TE</t>
  </si>
  <si>
    <t>LIW: Insulation - Duct - R0 to R11 - SF - TG</t>
  </si>
  <si>
    <t>LIW: Insulation - Floor - R0 to R19 - SF - TE</t>
  </si>
  <si>
    <t>LIW: Insulation - Floor - R0 to R22 - MH - TE</t>
  </si>
  <si>
    <t>LIW: Insulation - Floor - R0 to R22 - MH - TG</t>
  </si>
  <si>
    <t>LIW: Insulation - Floor - R0 to R30 - MF - TE</t>
  </si>
  <si>
    <t>LIW: Insulation - Floor - R0 to R30 - MH - TE</t>
  </si>
  <si>
    <t>LIW: Insulation - Floor - R0 to R30 - MH - TG</t>
  </si>
  <si>
    <t>LIW: Insulation - Floor - R0 to R30 - SF - TE</t>
  </si>
  <si>
    <t>LIW: Insulation - Floor - R0 to R30 - SF - TG</t>
  </si>
  <si>
    <t>LIW: Insulation - Floor - R11 to R22 - MH - TE</t>
  </si>
  <si>
    <t>LIW: Insulation - Wall - R0 to R11 - MF - TE</t>
  </si>
  <si>
    <t>LIW: Insulation - Wall - R0 to R11 - SF - TE</t>
  </si>
  <si>
    <t>LIW: Insulation - Wall - R0 to R11 - SF - TG</t>
  </si>
  <si>
    <t>LIW: Insulation - Attic - R0 to R30 - MH - TE</t>
  </si>
  <si>
    <t>LIW: Insulation - Attic - R0 to R30 - MH - TG</t>
  </si>
  <si>
    <t>LIW: Insulation - Attic - R0 to R38 - SF - TE</t>
  </si>
  <si>
    <t>LIW: Insulation - Attic - R0 to R38 - SF - TG</t>
  </si>
  <si>
    <t>LIW: Insulation - Attic - R11 to R38 - SF - TE</t>
  </si>
  <si>
    <t>LIW: Insulation - Attic - R11 to R38 - SF - TG</t>
  </si>
  <si>
    <t>LIW: Insulation - Attic - R19 to R38 - SF - TE</t>
  </si>
  <si>
    <t>LIW: Ventilation - Whole House - MF - TE</t>
  </si>
  <si>
    <t>LIW: Ventilation - Whole House - MH - TE</t>
  </si>
  <si>
    <t>LIW: Ventilation - Whole House - SF - TE</t>
  </si>
  <si>
    <t>LIW: Sealing - Air - Ceiling - MF - TE</t>
  </si>
  <si>
    <t>LIW: Sealing - Air - Floor - MF - TE</t>
  </si>
  <si>
    <t>LIW: Sealing - Air - Walls - MF - TE</t>
  </si>
  <si>
    <t>LIW: Sealing - Shell - MH - TE</t>
  </si>
  <si>
    <t>LIW: Sealing - Shell - MH - TG</t>
  </si>
  <si>
    <t>LIW: Sealing - Shell - SF - TE</t>
  </si>
  <si>
    <t>LIW: Sealing - Shell - SF - TG</t>
  </si>
  <si>
    <t>LIW: Insulation - Water Heater Pipe - MH - TE</t>
  </si>
  <si>
    <t>LIW: Insulation - Water Heater Pipe - MH - TG</t>
  </si>
  <si>
    <t>LIW: Insulation - Water Heater Pipe - SF - TE</t>
  </si>
  <si>
    <t>LIW: Insulation - Water Heater Pipe - SF - TG</t>
  </si>
  <si>
    <t>LIW: Windows - DP to DP - MH - TE</t>
  </si>
  <si>
    <t>LIW: Windows - SP to DP - MH - TE</t>
  </si>
  <si>
    <t>LIW: Windows - SP to DP - SF - TE</t>
  </si>
  <si>
    <t>LIW: Insulation - Attic - R0 to R49 - MF - TE</t>
  </si>
  <si>
    <t>LIW: Insulation - Attic - R0 to R49 - SF - TE</t>
  </si>
  <si>
    <t>LIW: Insulation - Attic - R0 to R49 - SF - TG</t>
  </si>
  <si>
    <t>LIW: Insulation - Attic - R11 to R49 - SF - TE</t>
  </si>
  <si>
    <t>LIW: Insulation - Attic - R11 to R49 - SF - TG</t>
  </si>
  <si>
    <t>LIW: Insulation - Attic - R19 to R49 - MF - TE</t>
  </si>
  <si>
    <t>LIW: Aerator - 1.5 gpm - SF - TE</t>
  </si>
  <si>
    <t>LIW: Sealing - Air - Package - 20 plus - SIR - MF - TE</t>
  </si>
  <si>
    <t>LIW: Ductless Heat Pump - MF - TE</t>
  </si>
  <si>
    <t>LIW: Insulation - Attic - R0 to R22 - MH - TE</t>
  </si>
  <si>
    <t>LIW: Heat Pump Water Heater - Tier 3 - SF - TE</t>
  </si>
  <si>
    <t>LIW: Insulation - Attic - R0 to R22 - MH - TG</t>
  </si>
  <si>
    <t>LIW: Water Heater - Storage - Energy Star - SF - TG</t>
  </si>
  <si>
    <t>LIW: Water Heater - Tankless - Energy Star - MH - TG</t>
  </si>
  <si>
    <t>LIW: Water Heater - Tankless - Energy Star - SF - TG</t>
  </si>
  <si>
    <t>LIW: Heat Pump - MH - TE</t>
  </si>
  <si>
    <t>LIW: Heat Pump - SF - TE</t>
  </si>
  <si>
    <t>Furnace - 95pc - GH - Res - MI</t>
  </si>
  <si>
    <t>Boiler - Energy Star - 95pc AFUE - GH - Res</t>
  </si>
  <si>
    <t>Water Heater - Storage - Energy Star - 0.67 EF - GH - Res - MI</t>
  </si>
  <si>
    <t>Water Heater - Tankless - Energy Star - 0.9 EF - GH - Res - MI</t>
  </si>
  <si>
    <t>13194-1</t>
  </si>
  <si>
    <t>CBA - Base - Custom</t>
  </si>
  <si>
    <t>Order #</t>
  </si>
  <si>
    <t xml:space="preserve">2021 Electric Cost-Effectiveness Tests:  </t>
  </si>
  <si>
    <t xml:space="preserve">2021 Gas Cost-Effectiveness Tests:  </t>
  </si>
  <si>
    <t>A20</t>
  </si>
  <si>
    <t>A18</t>
  </si>
  <si>
    <t>Business Lighting Grants</t>
  </si>
  <si>
    <t>Industrial Energy Management</t>
  </si>
  <si>
    <t>Commercial/Industrial Retrofit Total</t>
  </si>
  <si>
    <t>12999-1</t>
  </si>
  <si>
    <t>Savings Tracking - kWh</t>
  </si>
  <si>
    <t>4440 -  BEM AMI SMB Pilot - Electric</t>
  </si>
  <si>
    <t>Single Fam AMI Pilot Prgrm - Elec</t>
  </si>
  <si>
    <t>Clean Buildiings Accellerator</t>
  </si>
  <si>
    <t>C/I Retrofit Total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</si>
  <si>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</si>
  <si>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</si>
  <si>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</si>
  <si>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</si>
  <si>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</si>
  <si>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</si>
  <si>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</si>
  <si>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</si>
  <si>
    <t>Exhibit 2: 2023 Annual Conservation Plan Cost Effectiveness Estimates</t>
  </si>
  <si>
    <t>Residential Midstream HVAC and Water Heat {E}</t>
  </si>
  <si>
    <t>Residential Midstream HVAC and Water Heat {G}</t>
  </si>
  <si>
    <t>Residential HVAC and Water Heat</t>
  </si>
  <si>
    <t>unused mostly</t>
  </si>
  <si>
    <t>Formula: AB/(1+ElecDiscountRate)^1</t>
  </si>
  <si>
    <t>Formula:  
-PV(ElecDiscount
Rate,T,R)*J</t>
  </si>
  <si>
    <t>Formula:  
-PV(ElecDiscount
Rate, T, S)*J</t>
  </si>
  <si>
    <t>AG*J*K</t>
  </si>
  <si>
    <t>AI*J*L</t>
  </si>
  <si>
    <t>AH + AJ</t>
  </si>
  <si>
    <t xml:space="preserve">AH +AJ -AL </t>
  </si>
  <si>
    <t>Formula: Utility Savings (AN)*1.1+AE+AF</t>
  </si>
  <si>
    <t>formula: AO/AD</t>
  </si>
  <si>
    <t>Other Contribution Costs</t>
  </si>
  <si>
    <t>N/A - 1</t>
  </si>
  <si>
    <t>Residential Midstream Electric HVAC Planning Measure 2023</t>
  </si>
  <si>
    <t>Total Overhead:</t>
  </si>
  <si>
    <t>Residential Midstream Electric HPWH Planning Measure 2023</t>
  </si>
  <si>
    <t>NEW - 1</t>
  </si>
  <si>
    <t>Virtual Commissioning Contractor Services</t>
  </si>
  <si>
    <t>Tracking Measure</t>
  </si>
  <si>
    <t>0 - 1</t>
  </si>
  <si>
    <t>Midstream Planning Line - 2023</t>
  </si>
  <si>
    <t>Midstream Spiff Planning Line - 2023</t>
  </si>
  <si>
    <t>Downstream Planning Line - 2022-2023</t>
  </si>
  <si>
    <t>Thermostat - Web Enabled - ER Heating - Comm - Grocery</t>
  </si>
  <si>
    <t>Thermostat - Web Enabled - ER Heating - wo AC - Comm - Grocery</t>
  </si>
  <si>
    <t>Thermostat - Web Enabled - HP Heating - wo AC - Comm - Grocery</t>
  </si>
  <si>
    <t>Thermostat - Web Enabled - ER Heating - wo AC - Comm</t>
  </si>
  <si>
    <t>Supply Fan VFD and Controller - RTU - 5 to under 10 Tons - Heat Pump - Comm</t>
  </si>
  <si>
    <t>Supply Fan VFD and Controller - RTU - Less than 5 Tons - Gas Pack - Comm</t>
  </si>
  <si>
    <t>Supply Fan VFD and Controller - RTU - Less than 5 Tons - Heat Pump - Comm</t>
  </si>
  <si>
    <t>Supply Fan VFD and Controller - RTU - More than 20 Tons - Heat Pump - Comm</t>
  </si>
  <si>
    <t>Supply Fan VFD and Controller - with DCV - RTU - 10 to 20 Tons - Heat Pump - Comm - EO</t>
  </si>
  <si>
    <t>Supply Fan VFD and Controller - with DCV - RTU - 5 to under 10 Tons - Heat Pump - Comm - EO</t>
  </si>
  <si>
    <t>Supply Fan VFD and Controller - with DCV - RTU - More than 20 Tons - Heat Pump - Comm - EO</t>
  </si>
  <si>
    <t>Thermostat - Web Enabled - GP Heating - Comm - Grocery</t>
  </si>
  <si>
    <t>Thermostat - Web Enabled - GP Heating - wo AC - Comm - Grocery</t>
  </si>
  <si>
    <t>Supply Fan VFD and Controller - with DCV - RTU - More than 20 Tons - Gas Pack - Comm - C</t>
  </si>
  <si>
    <t>E263</t>
  </si>
  <si>
    <t>E264</t>
  </si>
  <si>
    <t>E265</t>
  </si>
  <si>
    <t>E266</t>
  </si>
  <si>
    <t>E267</t>
  </si>
  <si>
    <t>E268</t>
  </si>
  <si>
    <t>E269</t>
  </si>
  <si>
    <t>E270</t>
  </si>
  <si>
    <t>E271</t>
  </si>
  <si>
    <t>E272</t>
  </si>
  <si>
    <t>E273</t>
  </si>
  <si>
    <t>E274</t>
  </si>
  <si>
    <t>Thermostat - Smart - GP - Grocery - TDSM - Duvall</t>
  </si>
  <si>
    <t>Thermostat - Smart - GP - wo AC - Grocery - TDSM - Duvall</t>
  </si>
  <si>
    <t>Thermostat - Smart - GP - Comm - TDSM - Duvall</t>
  </si>
  <si>
    <t>Thermostat - Smart - GP - wo AC - Comm - TDSM - Duvall</t>
  </si>
  <si>
    <t>G263</t>
  </si>
  <si>
    <t>G264</t>
  </si>
  <si>
    <t>G265</t>
  </si>
  <si>
    <t>G266</t>
  </si>
  <si>
    <t>G267</t>
  </si>
  <si>
    <t>G268</t>
  </si>
  <si>
    <t>G269</t>
  </si>
  <si>
    <t>G270</t>
  </si>
  <si>
    <t>G271</t>
  </si>
  <si>
    <t>G272</t>
  </si>
  <si>
    <t>G273</t>
  </si>
  <si>
    <t>G274</t>
  </si>
  <si>
    <t>G275</t>
  </si>
  <si>
    <t>G276</t>
  </si>
  <si>
    <t>G277</t>
  </si>
  <si>
    <t>NA - 2</t>
  </si>
  <si>
    <t>Commercial Midstream 2023 HVAC Electric Planning Measure</t>
  </si>
  <si>
    <t>Commercial Midstream 2023 Water Heat Electric Planning Measure</t>
  </si>
  <si>
    <t>N/A - 2</t>
  </si>
  <si>
    <t>Commercial Midstream Gas Planning Measure 2023</t>
  </si>
  <si>
    <t>NEW</t>
  </si>
  <si>
    <t xml:space="preserve">Clothes Washer - Front Load - Energy Star - Any WH - Any Dryer - Res - C </t>
  </si>
  <si>
    <t xml:space="preserve">Clothes Washer - Front Load - Energy Star - Any WH - Any Dryer - Res - EO </t>
  </si>
  <si>
    <t>Clothes Washer - Front Load - Energy Star - Any WH - Any Dryer - Res - MI - C</t>
  </si>
  <si>
    <t>Clothes Washer - Front Load - Energy Star - Any WH - Any Dryer - Res - MI - EO</t>
  </si>
  <si>
    <t>Clothes Dryer - Vented - Energy Star - EH - Res -MI</t>
  </si>
  <si>
    <t>Clothes Dryer - Ventless - Energy Star - EH - Res - MI</t>
  </si>
  <si>
    <t>New</t>
  </si>
  <si>
    <t>Thermostat - Smart - EH - Res - LTO1 - ecobee</t>
  </si>
  <si>
    <t>Thermostat - Smart - EH - Res - LTO2 - ecobee</t>
  </si>
  <si>
    <t>Thermostat - Smart - EH - Res - MI</t>
  </si>
  <si>
    <t>Thermostat - ELV - Smart - SF or MH or DX - LTO</t>
  </si>
  <si>
    <t>Thermostat - ELV - Smart - SF or MH or DX - MI</t>
  </si>
  <si>
    <t>Thermostat - Smart - EH - Res - LTO - a</t>
  </si>
  <si>
    <t>Thermostat - Smart - EH - Res - LTO - b</t>
  </si>
  <si>
    <t>Thermostat - Smart - EH - Res - TDSM - Bainbridge</t>
  </si>
  <si>
    <t>Thermostat - ELV - Smart - SF or MH or DX - TDSM - Bainbridge</t>
  </si>
  <si>
    <t>Thermostat - ELV - Zonal - MF - TDSM - Bainbridge</t>
  </si>
  <si>
    <t>Thermostat - Smart - GH - Res - LTO1 - ecobee</t>
  </si>
  <si>
    <t>Thermostat - Smart - GH - Res - LTO2 - ecobee</t>
  </si>
  <si>
    <t>Thermostat - Smart - GH - Res - MI</t>
  </si>
  <si>
    <t>Thermostat - Smart - GH - Res - LTO - a</t>
  </si>
  <si>
    <t>Thermostat - Smart - GH - Res - LTO - b</t>
  </si>
  <si>
    <t>Thermostat - Smart - GH - Res - TDSM - Duvall</t>
  </si>
  <si>
    <t>Total SFearch &amp; Compliance</t>
  </si>
  <si>
    <t>in these Summary tables are linked to their SFpective program tables in the workbooks "Electric CE" and "Gas CE".</t>
  </si>
  <si>
    <t>Readers will notice in those tables that all LIW values are excluded from the Sector sub-totals. As a SFult, those Sector</t>
  </si>
  <si>
    <t>but exclude those figuSF from the overall Portfolio totals.</t>
  </si>
  <si>
    <t>TBD</t>
  </si>
  <si>
    <t>Home Energy Reports- Electric Year 2, 2015 + Legacy</t>
  </si>
  <si>
    <t xml:space="preserve">Home Energy Reports Electric- 2020 Year 2 </t>
  </si>
  <si>
    <t xml:space="preserve">Home Energy Reports- Electric Manufactured Homes, Year 2 </t>
  </si>
  <si>
    <t>Home Energy Reports- Electric Multi-Family Year 2</t>
  </si>
  <si>
    <t>Energy Report - E - Res</t>
  </si>
  <si>
    <t>Home Energy Reports-Gas Year 2, 2015 + Legacy</t>
  </si>
  <si>
    <t xml:space="preserve">Home Energy Reports Gas- 2020 Year 2 </t>
  </si>
  <si>
    <t xml:space="preserve">Home Energy Reports- Gas 2021 Ditial Wave, Year 2 </t>
  </si>
  <si>
    <t>Energy Report - G - Res (Year 2)</t>
  </si>
  <si>
    <t>High Bay - LED - 50w or less - Comm</t>
  </si>
  <si>
    <t>Repairs - Year 2</t>
  </si>
  <si>
    <t>LIW: Aerator - 1.5 gpm - MF - TE</t>
  </si>
  <si>
    <t>LIW: Aerator - 1.5 gpm- MH - TE</t>
  </si>
  <si>
    <t>LIW: Ductless Heat Pump - SIR - SF - TE</t>
  </si>
  <si>
    <t>LIW: Heat Pump - SIR - MH - TE</t>
  </si>
  <si>
    <t>LIW: Heat Pump - SIR - SF - TE</t>
  </si>
  <si>
    <t>LIW: Insulation - Slab On Grade - SIR - MF - TE</t>
  </si>
  <si>
    <t>LIW: Showerhead - 1.5 - SF - TE</t>
  </si>
  <si>
    <t>LIW: Showerhead - 1.5 - MF - TE</t>
  </si>
  <si>
    <t>LIW: Showerhead - 1.5 - MH - TE</t>
  </si>
  <si>
    <t>LIW: Thermostat - SIR - MF - TE</t>
  </si>
  <si>
    <t>LIW: Ventilation - Energy Recovery - SIR - MF - TE</t>
  </si>
  <si>
    <t>LIW: Lighting - SIR - MF - TE</t>
  </si>
  <si>
    <t>LIW: Insulation - Rigid Wall - SIR - MF - TE</t>
  </si>
  <si>
    <t>LIW: Heat Pump Water Heater - Tier 3 - MF - TE</t>
  </si>
  <si>
    <t>LIW: Heat Pump Water Heater - Tier 3 - MH - TE</t>
  </si>
  <si>
    <t>LIW: Insulation - Duct - R0 to R11 - MF - TE</t>
  </si>
  <si>
    <t>LIW: Insulation - Floor - R0 to R19 - MF - TE</t>
  </si>
  <si>
    <t>LIW: Insulation - Wall - R0 to R11 - MH - TE</t>
  </si>
  <si>
    <t>LIW: Insulation - Attic - R0 to R38 - MF - TE</t>
  </si>
  <si>
    <t>LIW: Insulation - Water Heater Pipe - MF - TE</t>
  </si>
  <si>
    <t>LIW: Insulation - Floor - R11 to R30 - MF - TE</t>
  </si>
  <si>
    <t>LIW: Insulation - Attic - R0 to R19 - MF - TE</t>
  </si>
  <si>
    <t>LIW: Insulation - Attic - R19 to R38 - MF - TE</t>
  </si>
  <si>
    <t>LIW: Insulation - Attic - R11 to R38 - MF - TE</t>
  </si>
  <si>
    <t>LIW: Thermostat - ELV - MF - TE</t>
  </si>
  <si>
    <t>LIW: Thermostat - ELV - SF - TE</t>
  </si>
  <si>
    <t>LIW: Thermostat - ESS - MF - TE</t>
  </si>
  <si>
    <t>LIW: Thermostat - ESS - MH - TE</t>
  </si>
  <si>
    <t>LIW: Thermostat - ESS - SF - TE</t>
  </si>
  <si>
    <t>LIW: Windows - DP to DP - MF - TE</t>
  </si>
  <si>
    <t>LIW: Windows - DP to DP - SF - TE</t>
  </si>
  <si>
    <t>LIW: Windows - SP to DP - MF - TE</t>
  </si>
  <si>
    <t>LIW: Aerator - 1.5 gpm - MF - TG</t>
  </si>
  <si>
    <t>LIW: Aerator - 1.5 gpm - MH - TG</t>
  </si>
  <si>
    <t>LIW: Aerator - 1.5 gpm - SF - TG</t>
  </si>
  <si>
    <t>LIW: Insulation - Water Heater Pipe - MF - TG</t>
  </si>
  <si>
    <t>LIW: Showerhead - 1.5 - MF - TG</t>
  </si>
  <si>
    <t>LIW: Showerhead - 1.5 - MH - TG</t>
  </si>
  <si>
    <t>LIW: Showerhead - 1.5 - SF - TG</t>
  </si>
  <si>
    <t>LIW: Water Heater - Storage - Energy Star - MF - TG</t>
  </si>
  <si>
    <t>LIW: Water Heater - Storage - Energy Star - MH - TG</t>
  </si>
  <si>
    <t>LIW: Water Heater - Tankless - Energy Star - MF - TG</t>
  </si>
  <si>
    <t>LIW: Boiler - SIR - MF - TG</t>
  </si>
  <si>
    <t>LIW: Insulation - Duct - R0 to R11 - MF - TG</t>
  </si>
  <si>
    <t>LIW: Insulation - Floor - R0 to R30 - MF - TG</t>
  </si>
  <si>
    <t>LIW: Insulation - Wall - R0 to R11 - MF - TG</t>
  </si>
  <si>
    <t>LIW: Insulation - Wall - R0 to R11 - MH - TG</t>
  </si>
  <si>
    <t>LIW: Insulation - Attic - R0 to R38 - MF - TG</t>
  </si>
  <si>
    <t>LIW: Insulation - Attic - R0 to R49 - MF - TG</t>
  </si>
  <si>
    <t>LIW: Integrated Space and Water Heating - MF - TG</t>
  </si>
  <si>
    <t>LIW: Integrated Space and Water Heating - SF - TG</t>
  </si>
  <si>
    <t>LIW: Thermostat - ESS - MF - TG</t>
  </si>
  <si>
    <t>LIW: Thermostat - ESS - MH - TG</t>
  </si>
  <si>
    <t>LIW: Thermostat - ESS - SF - TG</t>
  </si>
  <si>
    <t>12213 - 3</t>
  </si>
  <si>
    <t>12214 - 4</t>
  </si>
  <si>
    <t>12891 - 2</t>
  </si>
  <si>
    <t>12892 - 3</t>
  </si>
  <si>
    <t>13324 - 2</t>
  </si>
  <si>
    <t>NEEM 1.1 - Energy Star Rated - EH</t>
  </si>
  <si>
    <t>13326 - 2</t>
  </si>
  <si>
    <t>NEEM 2.0 - Energy Star with NEEM Plus Rated - EH</t>
  </si>
  <si>
    <t>New - 1</t>
  </si>
  <si>
    <t>MHNC: NEEM 1.1 Rated - EnergyStar - GAS</t>
  </si>
  <si>
    <t>MHNC: NEEM 2.0 Rated - EnergyStar - GAS</t>
  </si>
  <si>
    <t>13325 - 2</t>
  </si>
  <si>
    <t>NEEM 1.1 - Energy Star Rated - GH</t>
  </si>
  <si>
    <t>13327 - 2</t>
  </si>
  <si>
    <t>NEEM 2.0 - Energy Star with NEEM Plus Rated - GH</t>
  </si>
  <si>
    <t>10055 - 1</t>
  </si>
  <si>
    <t>Whole Building - Electric</t>
  </si>
  <si>
    <t>1005 - 1</t>
  </si>
  <si>
    <t>Affordable: Whole Building-Gas Bonus</t>
  </si>
  <si>
    <t>MFRFT: Insulation - Floor - R11 to R30 - E</t>
  </si>
  <si>
    <t>MFRFT: Lighting - Common Area - MI</t>
  </si>
  <si>
    <t>Fixture - LED - 30w or less - from T12 75w - MFIU</t>
  </si>
  <si>
    <t>Lamp - TLED - 4 ft - 1x - w Ext Driver - from 4 ft T12 37w 1x - MFIU</t>
  </si>
  <si>
    <t>Lamp - TLED - 4 ft - 1x - w Ext Driver - from 4 ft T8 31w 1x - MFIU</t>
  </si>
  <si>
    <t>Lamp - TLED - 4 ft - 2x - w Ext Driver - from 4 ft T8 59w 2x - MFIU</t>
  </si>
  <si>
    <t>Lamp - TLED - 4 ft - 3x - w Ext Driver - from 4 ft T12 112w 3x - MFIU</t>
  </si>
  <si>
    <t>Lamp - TLED - 4 ft - 3x - w Ext Driver - from 4 ft T8 90w 3x - MFIU</t>
  </si>
  <si>
    <t>Lamp - TLED - 4 ft - 4x - w Ext Driver - from 4 ft T12 150w 4x - MFIU</t>
  </si>
  <si>
    <t>Lamp - TLED - 4 ft - 4x - w Ext Driver - from 4 ft T8 114w 4x - MFIU</t>
  </si>
  <si>
    <t>MFRFT: HVAC - Central - Upgrade</t>
  </si>
  <si>
    <t>MFRFT: Ventilator - Heat Recovery</t>
  </si>
  <si>
    <t>Water Heater - Tankless - Energy Star - 0.9 EF - GH - MF</t>
  </si>
  <si>
    <t>Water Heater - Storage - Energy Star - 0.67 EF - GH - MF</t>
  </si>
  <si>
    <t>Clothes Washer - non GWH - E Dryer - MFCA</t>
  </si>
  <si>
    <t>Clothes Washer - EWH - non G Dryer - MFCA</t>
  </si>
  <si>
    <t>Clothes Washer - EWH - E Dryer - MFCA</t>
  </si>
  <si>
    <t>Clothes Washer - EWH - G Dryer - MFCA</t>
  </si>
  <si>
    <t>Clothes Washer - GWH - E Dryer - MFCA</t>
  </si>
  <si>
    <t>Clothes Dryer - Vented - Energy Star - EH - Res - LTO</t>
  </si>
  <si>
    <t>Clothes Dryer - Ventless - Energy Star - EH - Res - LTO</t>
  </si>
  <si>
    <t>Incentive - Sales - Property Owner - E Wx - MF</t>
  </si>
  <si>
    <t>Insulation - Attic - R0 to R49 - EH - MF</t>
  </si>
  <si>
    <t>Insulation - Attic - R19 to R49 - EH - MF</t>
  </si>
  <si>
    <t>Windows - Triple Pane - U22 - from DP U30 - EH - MF</t>
  </si>
  <si>
    <t>Windows - Double Pane - from U60 to U30 - EH - MF - MI</t>
  </si>
  <si>
    <t>Windows - Double Pane - U30 - from SP U120 - EH - MF - MI</t>
  </si>
  <si>
    <t>Windows - Triple Pane - U22 - from DP U60 - EH - MF - MI</t>
  </si>
  <si>
    <t>Windows - Triple Pane - U22 - from SP U120 - EH - MF - MI</t>
  </si>
  <si>
    <t>Windows - Triple Pane - U22 - from DP U30 - EH - MF - MI</t>
  </si>
  <si>
    <t>MFRFT: Strategic Energy Management</t>
  </si>
  <si>
    <t>Air Sealing - Door Kit - EH - MF</t>
  </si>
  <si>
    <t>Heat Pump - Package Terminal - MF</t>
  </si>
  <si>
    <t>Heat Pump - Ductless - from Zonal - 9.0 or greater HSPF - MF - MI</t>
  </si>
  <si>
    <t>Thermostat - ELV - Zonal - MF</t>
  </si>
  <si>
    <t>Thermostat - ELV - Zonal - MF - MI</t>
  </si>
  <si>
    <t>Thermostat - ELV - Any</t>
  </si>
  <si>
    <t>Thermostat - ELV - Smart - Zonal - MF - MI</t>
  </si>
  <si>
    <t>Thermostat - ELV - Smart - Zonal and DHP - MF</t>
  </si>
  <si>
    <t>Thermostat - Smart - HP optimized - MF</t>
  </si>
  <si>
    <t>Thermostat - Smart - HP or eFAF - MF</t>
  </si>
  <si>
    <t>Thermostat - Smart - HP or eFAF - MF - MI</t>
  </si>
  <si>
    <t>Thermostat - Smart - HP or eFAF - MF - LTO</t>
  </si>
  <si>
    <t>Multiple</t>
  </si>
  <si>
    <t>TDSM - Bainbridge (placeholder)</t>
  </si>
  <si>
    <t>MFRFT: Insulation - Attic - R11 to R38 - NG</t>
  </si>
  <si>
    <t>Insulation - Floor - R11 to R30 - GH - MF</t>
  </si>
  <si>
    <t>Insulation - Attic - R11 to R49 - GH - MF</t>
  </si>
  <si>
    <t>11303</t>
  </si>
  <si>
    <t>MFRFT: Boiler - Replacement - Combined Space and Water Heating</t>
  </si>
  <si>
    <t>Boiler - Energy Star - 95pc AFUE - GH - Res - MI</t>
  </si>
  <si>
    <t>Clothes Washer - non EWH - G Dryer - MFCA</t>
  </si>
  <si>
    <t>Clothes Washer - GWH - non E Dryer - MFCA</t>
  </si>
  <si>
    <t>Clothes Washer - GWH - G Dryer - MFCA</t>
  </si>
  <si>
    <t>Adapter - Thermostatic Restrictor Valve - DI - GWH - MF</t>
  </si>
  <si>
    <t>Incentive - Sales - Property Owner - G Wx - MF</t>
  </si>
  <si>
    <t>MFRFT: Air Sealing - G</t>
  </si>
  <si>
    <t>Air Sealing - Door Kit - GH - MF</t>
  </si>
  <si>
    <t>MFRFT: Insulation - Attic - R0 to R38 - NG</t>
  </si>
  <si>
    <t>MFRFT: Insulation - Floor - R0 to R30 - NG</t>
  </si>
  <si>
    <t>MFRFT: Insulation - Wall - R0 to R11  - NG</t>
  </si>
  <si>
    <t>Insulation - Attic - R0 to R49 - GH - MF</t>
  </si>
  <si>
    <t>Insulation - Attic - R19 to R49 - GH - MF</t>
  </si>
  <si>
    <t>Windows - Triple Pane - U22 - from SP U120 - GH - MF</t>
  </si>
  <si>
    <t>Windows - Triple Pane - U22 - from DP U60 - GH - MF</t>
  </si>
  <si>
    <t>Windows - Triple Pane - U22 - from DP U30 - GH - MF</t>
  </si>
  <si>
    <t>Windows - Double Pane - U30 - from SP U120 - GH - MF - MI</t>
  </si>
  <si>
    <t>Windows - Triple Pane - U22 - from SP U120 - GH - MF - MI</t>
  </si>
  <si>
    <t>Windows - Double Pane - from U60 to U30 - GH - MF - MI</t>
  </si>
  <si>
    <t>Windows - Triple Pane - U22 - from DP U60 - GH - MF - MI</t>
  </si>
  <si>
    <t>Windows - Triple Pane - U22 - from DP U30 - GH - MF - MI</t>
  </si>
  <si>
    <t>Thermostat - Smart - GH - Res - LTO</t>
  </si>
  <si>
    <t>TDSM - Duvall (placeholder)</t>
  </si>
  <si>
    <t>Fixture - LED - Indoor - Res</t>
  </si>
  <si>
    <t>Fixture - LED - Outdoor - Res</t>
  </si>
  <si>
    <t>Fixture - LED - T8 Retrofit - Res</t>
  </si>
  <si>
    <t>Fixture - LED - T8 - Res</t>
  </si>
  <si>
    <t>String Lighting - LED - Outdoor - Res</t>
  </si>
  <si>
    <t>n/a - 2</t>
  </si>
  <si>
    <t>Heat Pump - with AC - from E FAF - SF or DX - MI</t>
  </si>
  <si>
    <t>Heat Pump - Ductless - from E FAF - HZ1 - MH</t>
  </si>
  <si>
    <t>Heat Pump - Ductless - from E FAF - HZ1 - SF or DX</t>
  </si>
  <si>
    <t>Heat Pump - Ductless - from E FAF - HZ1 - SF or DX - MI</t>
  </si>
  <si>
    <t>Heat Pump - Ductless - from Zonal - 9.0 or greater HSPF - HZ1CZ1 - MH - LTO</t>
  </si>
  <si>
    <t xml:space="preserve">Heat Pump - Ductless - from Zonal - 9.0 or greater HSPF - HZ1CZ1 - SF or DX - LTO
Heat Pump - Ductless - from Zonal - 9.0 or greater HSPF - HZ1CZ1 - SF or DX - LTO
</t>
  </si>
  <si>
    <t>Heat Pump - Ductless - from Zonal - 9.0 or greater HSPF - HZ1CZ1 - SF or DX - MI - LTO</t>
  </si>
  <si>
    <t>Heat Pump - from E FAF - MH - LTO</t>
  </si>
  <si>
    <t>Heat Pump - from E FAF - SF or DX - LTO</t>
  </si>
  <si>
    <t>Heat Pump - from E FAF - SF or DX - MI - LTO</t>
  </si>
  <si>
    <t>Heat Pump - with AC - from E FAF - MH - LTO</t>
  </si>
  <si>
    <t>Heat Pump - with AC - from E FAF - SF or DX - LTO</t>
  </si>
  <si>
    <t>Heat Pump - with AC - from E FAF - SF or DX - MI - LTO</t>
  </si>
  <si>
    <t>Heat Pump - Ductless - from E FAF - HZ1 - SF or DX - LTO</t>
  </si>
  <si>
    <t>Heat Pump - Ductless - from E FAF - HZ1 - SF or DX - MI - LTO</t>
  </si>
  <si>
    <t>Incentive - Add On - Ducted Heat Pump with Adavanced Duct Sealing - LTO</t>
  </si>
  <si>
    <t>Heat Pump - Ductless - from Zonal - 9.0 or greater HSPF - HZ1CZ1 - SF or DX - TDSM - Bainbridge</t>
  </si>
  <si>
    <t>Heat Pump - from E FAF - SF or DX - TDSM - Bainbridge</t>
  </si>
  <si>
    <t>Heat Pump - with AC - from E FAF - SF or DX - TDSM - Bainbridge</t>
  </si>
  <si>
    <t>Heat Pump - Ductless - from E FAF - HZ1 - SF or DX - TDSM - Bainbridge</t>
  </si>
  <si>
    <t>Advanced Sealing - Duct - E FAF - SF or DX</t>
  </si>
  <si>
    <t>Advanced Sealing - Duct - HP - SF or DX</t>
  </si>
  <si>
    <t>Furnace - 95pc - GH - MH</t>
  </si>
  <si>
    <t>Incentive - Add On - Furnace with Advanced Duct Sealing - LTO</t>
  </si>
  <si>
    <t>Integrated Heating System - Space and Water - GH - Res - TDSM - Duvall</t>
  </si>
  <si>
    <t>Boiler - Energy Star - 95pc AFUE - GH - Res - TDSM - Duvall</t>
  </si>
  <si>
    <t>Furnace - 95pc - GH - Res - TDSM - Duvall</t>
  </si>
  <si>
    <t>Advanced Sealing - Duct - GH - SF or DX</t>
  </si>
  <si>
    <t>Water Heater - Heat Pump - NEEA Specs - Tier 3 - EH - Res - MI</t>
  </si>
  <si>
    <t>Incentive - Add On - Water Heater - Heat Pump - EH - SF or DX - MI</t>
  </si>
  <si>
    <t>Water Heater - Heat Pump - NEEA Specs - Tier 3 - RP - Any - Res - E or B - LTO</t>
  </si>
  <si>
    <t>Water Heater - Storage - Energy Star - 0.67 EF - GH - SF or DX</t>
  </si>
  <si>
    <t>Water Heater - Storage - Energy Star - 0.67 EF - GH - MH</t>
  </si>
  <si>
    <t>Water Heater - Tankless - Energy Star - 0.9 EF - GH - SF or DX</t>
  </si>
  <si>
    <t>Water Heater - Tankless - Energy Star - 0.9 EF - GH - MH</t>
  </si>
  <si>
    <t>Water Heater - Tankless - Energy Star - 0.9 EF - GH - SF or DX - LTO</t>
  </si>
  <si>
    <t>Water Heater - Tankless - Energy Star - 0.9 EF - GH - Res - MI - LTO</t>
  </si>
  <si>
    <t>Water Heater - Heat Pump - NEEA Specs - Tier 3 - EH - Res - TDSM - Bainbridge</t>
  </si>
  <si>
    <t xml:space="preserve">RETAIL HPWH LTO </t>
  </si>
  <si>
    <t>LTO - Water Heater - Tankless - Energy Star - 0.9 EF - GH - SF or DX</t>
  </si>
  <si>
    <t>LTO - Water Heater - Tankless - Energy Star - 0.9 EF - GH - Res - MI</t>
  </si>
  <si>
    <t>Water Heater - Storage - Energy Star - 0.67 EF - GH - SF or DX - TDSM - Duvall</t>
  </si>
  <si>
    <t>Sealing - Duct - HP - SF or DX - MI</t>
  </si>
  <si>
    <t>Sealing - Duct - E FAF - SF or DX - MI</t>
  </si>
  <si>
    <t>Duct Sealing and Insulation - EH - SF or DX</t>
  </si>
  <si>
    <t>Sealing - Duct - E FAF - SF or DX</t>
  </si>
  <si>
    <t>Sealing - Duct - HP - SF or DX</t>
  </si>
  <si>
    <t>Insulation - Attic - R0 to R49 - E FAF - SF or DX</t>
  </si>
  <si>
    <t>Insulation - Attic - R0 to R49 - HP - SF or DX</t>
  </si>
  <si>
    <t>Insulation - Attic - R0 to R49 - Zonal - SF or DX</t>
  </si>
  <si>
    <t>Insulation - Attic - R11 to R49 - E FAF - SF or DX</t>
  </si>
  <si>
    <t>Insulation - Attic - R11 to R49 - HP - SF or DX</t>
  </si>
  <si>
    <t>Insulation - Attic - R11 to R49 - Zonal - SF or DX</t>
  </si>
  <si>
    <t>Insulation - Floor - R0 to R22 - HP - MH</t>
  </si>
  <si>
    <t>Insulation - Floor - R0 to R22 - Zonal - MH</t>
  </si>
  <si>
    <t>Insulation - Floor - R0 to R30 - E FAF - SF or DX</t>
  </si>
  <si>
    <t>Insulation - Floor - R0 to R30 - HP - SF or DX</t>
  </si>
  <si>
    <t>Insulation - Floor - R0 to R30 - Zonal - SF or DX</t>
  </si>
  <si>
    <t>Insulation - Wall - R0 to R13 - E FAF - SF or DX</t>
  </si>
  <si>
    <t>Insulation - Wall - R0 to R13 - HP - SF or DX</t>
  </si>
  <si>
    <t>Insulation - Wall - R0 to R13 - Zonal - SF or DX</t>
  </si>
  <si>
    <t>Insulation - Attic - R0 to R49 - E FAF - SF or DX - MI</t>
  </si>
  <si>
    <t>Insulation - Attic - R0 to R49 - Zonal - SF or DX - MI</t>
  </si>
  <si>
    <t>Windows - Single Pane - to U30 - E FAF - SF or DX</t>
  </si>
  <si>
    <t>Windows - Single Pane - to U30 - HP - SF or DX</t>
  </si>
  <si>
    <t>Windows - Single Pane - to U30 - Zonal - SF or DX</t>
  </si>
  <si>
    <t>Windows - Single Pane - to U30 - GH - SF or DX</t>
  </si>
  <si>
    <t>Windows - Single Pane - to U30 - ER - MH</t>
  </si>
  <si>
    <t>Windows - Single Pane - to U30 - GH - MH</t>
  </si>
  <si>
    <t>Windows - Single Pane - to U22 - E FAF - SF or DX</t>
  </si>
  <si>
    <t>Windows - Single Pane - to U22 - Zonal - SF or DX</t>
  </si>
  <si>
    <t>Windows - Single Pane - to U22 - HP - SF or DX</t>
  </si>
  <si>
    <t>Windows - Single Pane - to U22 - GH - SF or DX</t>
  </si>
  <si>
    <t>Windows - Double Pane - Metal Frame - to U22 - E FAF - SF or DX</t>
  </si>
  <si>
    <t>Windows - Double Pane - Metal Frame - to U22 - Zonal - SF or DX</t>
  </si>
  <si>
    <t>Windows - Double Pane - Metal Frame - to U22 - HP - SF or DX</t>
  </si>
  <si>
    <t>Windows - Double Pane - Metal Frame - to U22 - GH - SF or DX</t>
  </si>
  <si>
    <t>Windows - Single Pane - to U22 - E FAF - SF or DX - MI</t>
  </si>
  <si>
    <t>Windows - Single Pane - to U22 - Zonal - SF or DX - MI</t>
  </si>
  <si>
    <t>Windows - Single Pane - to U22 - HP - SF or DX - MI</t>
  </si>
  <si>
    <t>Windows - Single Pane - to U22 - GH - SF or DX - MI</t>
  </si>
  <si>
    <t>Windows - Double Pane - Metal Frame - to U22 - E FAF - SF or DX - MI</t>
  </si>
  <si>
    <t>Windows - Double Pane - Metal Frame - to U22 - Zonal - SF or DX - MI</t>
  </si>
  <si>
    <t>Windows - Double Pane - Metal Frame - to U22 - HP - SF or DX - MI</t>
  </si>
  <si>
    <t>Windows - Double Pane - Metal Frame - to U22 - GH - SF or DX - MI</t>
  </si>
  <si>
    <t>Duct Sealing and Insulation - EH - SF or DX - TDSM - Bainbridge</t>
  </si>
  <si>
    <t>Sealing - Duct - E FAF - SF or DX - TDSM - Bainbridge</t>
  </si>
  <si>
    <t>Insulation - Attic - R0 to R49 - GH - SF or DX</t>
  </si>
  <si>
    <t>Insulation - Attic - R11 to R49 - GH - SF or DX</t>
  </si>
  <si>
    <t>Insulation - Floor - R0 to R22 - GH - MH</t>
  </si>
  <si>
    <t>Insulation - Floor - R0 to R30 - GH - SF or DX</t>
  </si>
  <si>
    <t>Insulation - Wall - R0 to R13 - GH - SF or DX</t>
  </si>
  <si>
    <t>Insulation - Attic - R0 to R22 - ER - MH - Pre HUD - TDSM - Bainbridge</t>
  </si>
  <si>
    <t>Insulation - Attic - R0 to R22 - HP - MH - Pre HUD - TDSM - Bainbridge</t>
  </si>
  <si>
    <t>Insulation - Attic - R0 to R30 - ER - MH - HUD - TDSM - Bainbridge</t>
  </si>
  <si>
    <t>Insulation - Attic - R0 to R30 - HP - MH - HUD - TDSM - Bainbridge</t>
  </si>
  <si>
    <t>Windows - Double Pane - Metal Frame - to U22 - Zonal - SF or DX - TDSM - Bainbridge</t>
  </si>
  <si>
    <t>Windows - Single Pane - to U30 - E FAF - SF or DX - TDSM - Bainbridge</t>
  </si>
  <si>
    <t>Windows - Single Pane - to U30 - HP - SF or DX - TDSM - Bainbridge</t>
  </si>
  <si>
    <t>Windows - Single Pane - to U30 - Zonal - SF or DX - TDSM - Bainbridge</t>
  </si>
  <si>
    <t>Windows - Double Pane - Metal Frame - to U22 - E FAF - SF or DX - TDSM - Bainbridge</t>
  </si>
  <si>
    <t>Windows - Double Pane - Metal Frame - to U22 - HP - SF or DX - TDSM - Bainbridge</t>
  </si>
  <si>
    <t>Attic Insulation - Category Roll-up - TDSM</t>
  </si>
  <si>
    <t>Wall Insulation - Category Roll-up - TDSM</t>
  </si>
  <si>
    <t>Floor Insulation - Category Roll-up - TDSM</t>
  </si>
  <si>
    <t>Sealing - Duct - HP - SF or DX - TDSM - Bainbridge</t>
  </si>
  <si>
    <t>Sealing - Air - Attic - EH - SF or DX - TDSM - Bainbridge</t>
  </si>
  <si>
    <t>Sealing - Air - Floor - EH - SF or DX - TDSM - Bainbridge</t>
  </si>
  <si>
    <t>Insulation - Attic - R0 to R22 - HP - MH - Pre HUD</t>
  </si>
  <si>
    <t>Insulation - Attic - R0 to R30 - ER - MH - HUD</t>
  </si>
  <si>
    <t>Insulation - Attic - R0 to R30 - HP - MH - HUD</t>
  </si>
  <si>
    <t>Insulation - Attic - R0 to R22 - NG - MH - Pre HUD</t>
  </si>
  <si>
    <t>Insulation - Attic - R0 to R30 - NG - MH - HUD</t>
  </si>
  <si>
    <t>Insulation - Wall - R0 to R13 - E FAF - SF or DX - MI</t>
  </si>
  <si>
    <t>Insulation - Wall - R0 to R13 - Zonal - SF or DX - MI</t>
  </si>
  <si>
    <t>Sealing - Duct - GH - SF or DX - MI</t>
  </si>
  <si>
    <t>Duct Sealing and Insulation - GH - SF or DX</t>
  </si>
  <si>
    <t>Sealing - Duct - GH - SF or DX</t>
  </si>
  <si>
    <t>Duct sealing and insulation: single family or duplex dwelling heated with natural gas; TDSM participant in Duvall</t>
  </si>
  <si>
    <t>Duct sealing: single family or duplex dwelling heated with natural gas; TDSM participant in Duvall</t>
  </si>
  <si>
    <t>Attic air sealing: single family or duplex dwelling heated with natural gas; TDSM participant in Duvall</t>
  </si>
  <si>
    <t>Floor air sealing: single family or duplex dwelling heated with natural gas; TDSM participant in Duvall</t>
  </si>
  <si>
    <t>Detector - Carbon Monoxide - Res</t>
  </si>
  <si>
    <t>Windows - Single Pane - to U30 - GH - SF or DX - TDSM - Duvall</t>
  </si>
  <si>
    <t>Windows - Double Pane - Metal Frame - to U22 - GH - SF or DX - TDSM - Duvall</t>
  </si>
  <si>
    <t>Attic Insulation - Category Roll Up - TDSM</t>
  </si>
  <si>
    <t>Wall Insulation - Category Roll Up - TDSM</t>
  </si>
  <si>
    <t>Floor Insulation - Category Roll Up - TDSM</t>
  </si>
  <si>
    <t>13328 - 1</t>
  </si>
  <si>
    <t>Performance Path - EH or EWH - SF - NC</t>
  </si>
  <si>
    <t>13329 - 1</t>
  </si>
  <si>
    <t>Performance Path - GH or GWH - SF - NC</t>
  </si>
  <si>
    <t>SBDI Planning Measure 2023</t>
  </si>
  <si>
    <t>2023 Partial Measure Increase</t>
  </si>
  <si>
    <t>N/A</t>
  </si>
  <si>
    <t>SBDI Planning Measure 2022</t>
  </si>
  <si>
    <t>2023 Planning measure</t>
  </si>
  <si>
    <t>Comm SEM Tracking Measure</t>
  </si>
  <si>
    <t>PFP Planning Measure</t>
  </si>
  <si>
    <t>Virtual Commissioning</t>
  </si>
  <si>
    <t>Virtual Commissioning {E}</t>
  </si>
  <si>
    <t>Planning Measure</t>
  </si>
  <si>
    <t>Virtual Commissioning Contractor Services {E}</t>
  </si>
  <si>
    <t>Virtual Commissioning Contractor Services {G}</t>
  </si>
  <si>
    <t>LPU 449 Planning Measure</t>
  </si>
  <si>
    <t>LPU Non-449 Planning Measure</t>
  </si>
  <si>
    <t>Custom Capital</t>
  </si>
  <si>
    <t>2023 Planning Measure</t>
  </si>
  <si>
    <t>Hybrid Heating Pilot</t>
  </si>
  <si>
    <t>Hybrid Heating Pilot {E}</t>
  </si>
  <si>
    <t>Heat Pump - Cold Climate - from E FAF - SF or DX</t>
  </si>
  <si>
    <t>Heat Pump - Cold Climate - from G FAF - SF or DX</t>
  </si>
  <si>
    <t>Heat Pump - Cold Climate - from HP - SF or DX</t>
  </si>
  <si>
    <t>Heat Pump - Hybrid - from G FAF - SF or DX</t>
  </si>
  <si>
    <t>Hybrid Heat Pump Pilot {G}</t>
  </si>
  <si>
    <t>Bonus Smart Thermostat</t>
  </si>
  <si>
    <t>NEEA Tracking Measure</t>
  </si>
  <si>
    <t>Residentiial Midstream HVAC &amp; Water Heat</t>
  </si>
  <si>
    <t>Residential Midstream HVAC &amp; Water Heat</t>
  </si>
  <si>
    <t>E214 &amp; E217</t>
  </si>
  <si>
    <t>Efficiency Boost/Mod Income Residences</t>
  </si>
  <si>
    <t>Digital Experience</t>
  </si>
  <si>
    <t>Customer Digital Experience</t>
  </si>
  <si>
    <t>Customer Awareness Tools</t>
  </si>
  <si>
    <t>PSE Marketplace</t>
  </si>
  <si>
    <t>Hybrid Heating Pilot {G}</t>
  </si>
  <si>
    <t>Commerial Rebates Subtotal</t>
  </si>
  <si>
    <t>Present Value of Non-Energy Benefits</t>
  </si>
  <si>
    <t xml:space="preserve"> Total Source Costs
</t>
  </si>
  <si>
    <t xml:space="preserve">Total Source
 Cost Test:
Benefit Cost Ratio 
</t>
  </si>
  <si>
    <t>NOTE: in both the electric and natural gas summary tables, all program anticipated expendituSF are rePresented,</t>
  </si>
  <si>
    <t xml:space="preserve">as are the program UC and TRC ratios.  However, consistent with the approach Presented to the CRAG to exclude </t>
  </si>
  <si>
    <t>these Summary tables, when in fact, it is simply PSE's rePresentation of its commitment to calculate LIW cost-effective,</t>
  </si>
  <si>
    <t xml:space="preserve">Present Value of Total Utility Program Costs  in Time Zero*
</t>
  </si>
  <si>
    <t xml:space="preserve">Present Value of Total Source Costs in Time Zero* 
</t>
  </si>
  <si>
    <t xml:space="preserve">Utility Cost Test:  Present Value Electric Savings In Time Zero 
</t>
  </si>
  <si>
    <t xml:space="preserve">Present Value of Lifetime Non Energy Benefits
</t>
  </si>
  <si>
    <t>Demand Response Admin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</si>
</sst>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0.000000000000000"/>
    <numFmt numFmtId="169" formatCode="_(* #,##0_);_(* \(#,##0\);_(* &quot;-&quot;??_);_(@_)"/>
    <numFmt numFmtId="170" formatCode="&quot;$&quot;#,##0"/>
    <numFmt numFmtId="171" formatCode="###.0\ &quot;aMW&quot;"/>
    <numFmt numFmtId="172" formatCode="_(&quot;$&quot;* #,##0.0000_);_(&quot;$&quot;* \(#,##0.0000\);_(&quot;$&quot;* &quot;-&quot;??_);_(@_)"/>
    <numFmt numFmtId="173" formatCode="0.000%"/>
    <numFmt numFmtId="174" formatCode="_(&quot;$&quot;* #,##0.00_);_(&quot;$&quot;* \(#,##0.00\);_(&quot;$&quot;* &quot;-&quot;_);_(@_)"/>
    <numFmt numFmtId="175" formatCode="#,##0.0_);\(#,##0.0\)"/>
    <numFmt numFmtId="176" formatCode="_(&quot;$&quot;* #,##0.0000000_);_(&quot;$&quot;* \(#,##0.0000000\);_(&quot;$&quot;* &quot;-&quot;??_);_(@_)"/>
    <numFmt numFmtId="177" formatCode="_(&quot;$&quot;* #,##0.00000_);_(&quot;$&quot;* \(#,##0.00000\);_(&quot;$&quot;* &quot;-&quot;??_);_(@_)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b/>
      <sz val="12"/>
      <color rgb="FFFF0000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sz val="12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601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8" fontId="1" fillId="0" borderId="0" xfId="3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4" fillId="0" borderId="0" xfId="10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167" fontId="4" fillId="0" borderId="0" xfId="10" applyNumberFormat="1"/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4" fillId="8" borderId="0" xfId="10" applyFill="1"/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168" fontId="13" fillId="0" borderId="22" xfId="13" applyNumberFormat="1" applyFont="1" applyFill="1" applyBorder="1" applyAlignment="1" applyProtection="1">
      <alignment horizontal="center"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168" fontId="13" fillId="0" borderId="24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168" fontId="13" fillId="0" borderId="26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168" fontId="13" fillId="0" borderId="19" xfId="13" applyNumberFormat="1" applyFont="1" applyFill="1" applyBorder="1" applyAlignment="1" applyProtection="1">
      <alignment horizontal="center" vertical="center"/>
      <protection hidden="1"/>
    </xf>
    <xf numFmtId="0" fontId="18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3" fillId="9" borderId="0" xfId="10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1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2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3" fillId="6" borderId="29" xfId="0" applyFont="1" applyFill="1" applyBorder="1" applyAlignment="1" applyProtection="1">
      <alignment horizontal="center" vertical="top" wrapText="1"/>
    </xf>
    <xf numFmtId="0" fontId="23" fillId="6" borderId="29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4" fillId="0" borderId="11" xfId="0" applyFont="1" applyFill="1" applyBorder="1" applyAlignment="1" applyProtection="1"/>
    <xf numFmtId="0" fontId="23" fillId="0" borderId="11" xfId="0" applyFont="1" applyFill="1" applyBorder="1" applyAlignment="1" applyProtection="1"/>
    <xf numFmtId="0" fontId="23" fillId="0" borderId="11" xfId="0" applyFont="1" applyFill="1" applyBorder="1" applyAlignment="1" applyProtection="1">
      <alignment horizontal="center" wrapText="1"/>
    </xf>
    <xf numFmtId="0" fontId="23" fillId="0" borderId="0" xfId="0" applyFont="1" applyFill="1" applyAlignment="1" applyProtection="1"/>
    <xf numFmtId="0" fontId="23" fillId="0" borderId="0" xfId="0" applyFont="1" applyAlignment="1" applyProtection="1"/>
    <xf numFmtId="0" fontId="25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5" fillId="0" borderId="31" xfId="0" applyNumberFormat="1" applyFont="1" applyFill="1" applyBorder="1" applyProtection="1"/>
    <xf numFmtId="43" fontId="25" fillId="0" borderId="31" xfId="16" applyFont="1" applyFill="1" applyBorder="1" applyAlignment="1" applyProtection="1">
      <alignment horizontal="center"/>
    </xf>
    <xf numFmtId="0" fontId="25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5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5" fillId="14" borderId="31" xfId="0" applyNumberFormat="1" applyFont="1" applyFill="1" applyBorder="1" applyProtection="1"/>
    <xf numFmtId="1" fontId="25" fillId="14" borderId="31" xfId="16" applyNumberFormat="1" applyFont="1" applyFill="1" applyBorder="1" applyAlignment="1" applyProtection="1">
      <alignment horizontal="center"/>
    </xf>
    <xf numFmtId="169" fontId="26" fillId="14" borderId="31" xfId="16" applyNumberFormat="1" applyFont="1" applyFill="1" applyBorder="1" applyAlignment="1" applyProtection="1">
      <alignment horizontal="center"/>
    </xf>
    <xf numFmtId="43" fontId="25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5" fillId="0" borderId="31" xfId="16" applyNumberFormat="1" applyFont="1" applyFill="1" applyBorder="1" applyAlignment="1" applyProtection="1">
      <alignment horizontal="center"/>
    </xf>
    <xf numFmtId="169" fontId="26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70" fontId="25" fillId="0" borderId="0" xfId="0" applyNumberFormat="1" applyFont="1" applyFill="1" applyProtection="1"/>
    <xf numFmtId="170" fontId="27" fillId="15" borderId="31" xfId="0" applyNumberFormat="1" applyFont="1" applyFill="1" applyBorder="1" applyProtection="1"/>
    <xf numFmtId="2" fontId="27" fillId="15" borderId="31" xfId="0" applyNumberFormat="1" applyFont="1" applyFill="1" applyBorder="1" applyProtection="1"/>
    <xf numFmtId="170" fontId="27" fillId="15" borderId="31" xfId="16" applyNumberFormat="1" applyFont="1" applyFill="1" applyBorder="1" applyAlignment="1" applyProtection="1">
      <alignment horizontal="center"/>
    </xf>
    <xf numFmtId="170" fontId="21" fillId="15" borderId="31" xfId="16" applyNumberFormat="1" applyFont="1" applyFill="1" applyBorder="1" applyAlignment="1" applyProtection="1">
      <alignment horizontal="center"/>
    </xf>
    <xf numFmtId="3" fontId="21" fillId="15" borderId="31" xfId="16" applyNumberFormat="1" applyFont="1" applyFill="1" applyBorder="1" applyAlignment="1" applyProtection="1">
      <alignment horizontal="right"/>
    </xf>
    <xf numFmtId="4" fontId="21" fillId="15" borderId="31" xfId="16" applyNumberFormat="1" applyFont="1" applyFill="1" applyBorder="1" applyAlignment="1" applyProtection="1"/>
    <xf numFmtId="170" fontId="0" fillId="0" borderId="0" xfId="0" applyNumberFormat="1" applyFill="1" applyBorder="1" applyProtection="1"/>
    <xf numFmtId="170" fontId="0" fillId="0" borderId="0" xfId="0" applyNumberFormat="1" applyFill="1" applyProtection="1"/>
    <xf numFmtId="170" fontId="27" fillId="15" borderId="0" xfId="0" applyNumberFormat="1" applyFont="1" applyFill="1" applyBorder="1" applyProtection="1"/>
    <xf numFmtId="2" fontId="27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9" fontId="22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5" fillId="14" borderId="33" xfId="0" applyNumberFormat="1" applyFont="1" applyFill="1" applyBorder="1" applyProtection="1"/>
    <xf numFmtId="2" fontId="25" fillId="0" borderId="33" xfId="0" applyNumberFormat="1" applyFont="1" applyFill="1" applyBorder="1" applyProtection="1"/>
    <xf numFmtId="164" fontId="21" fillId="15" borderId="26" xfId="16" applyNumberFormat="1" applyFont="1" applyFill="1" applyBorder="1" applyAlignment="1" applyProtection="1">
      <alignment horizontal="center"/>
    </xf>
    <xf numFmtId="4" fontId="21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5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7" fillId="15" borderId="26" xfId="0" applyFont="1" applyFill="1" applyBorder="1" applyProtection="1"/>
    <xf numFmtId="0" fontId="27" fillId="15" borderId="26" xfId="16" applyNumberFormat="1" applyFont="1" applyFill="1" applyBorder="1" applyAlignment="1" applyProtection="1">
      <alignment horizontal="center"/>
    </xf>
    <xf numFmtId="169" fontId="21" fillId="15" borderId="26" xfId="16" applyNumberFormat="1" applyFont="1" applyFill="1" applyBorder="1" applyAlignment="1" applyProtection="1">
      <alignment horizontal="center"/>
    </xf>
    <xf numFmtId="3" fontId="21" fillId="15" borderId="26" xfId="16" applyNumberFormat="1" applyFont="1" applyFill="1" applyBorder="1" applyAlignment="1" applyProtection="1">
      <alignment horizontal="right"/>
    </xf>
    <xf numFmtId="4" fontId="21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7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9" fontId="22" fillId="17" borderId="37" xfId="16" applyNumberFormat="1" applyFont="1" applyFill="1" applyBorder="1" applyAlignment="1" applyProtection="1">
      <alignment horizontal="center"/>
    </xf>
    <xf numFmtId="170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9" fontId="22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1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70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70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2" fillId="0" borderId="0" xfId="0" applyFont="1" applyFill="1" applyProtection="1"/>
    <xf numFmtId="0" fontId="21" fillId="2" borderId="38" xfId="0" applyFont="1" applyFill="1" applyBorder="1" applyAlignment="1" applyProtection="1">
      <alignment horizontal="left"/>
    </xf>
    <xf numFmtId="0" fontId="21" fillId="2" borderId="19" xfId="0" applyFont="1" applyFill="1" applyBorder="1" applyProtection="1"/>
    <xf numFmtId="2" fontId="21" fillId="2" borderId="19" xfId="16" applyNumberFormat="1" applyFont="1" applyFill="1" applyBorder="1" applyAlignment="1" applyProtection="1">
      <alignment horizontal="center"/>
    </xf>
    <xf numFmtId="169" fontId="21" fillId="2" borderId="19" xfId="16" applyNumberFormat="1" applyFont="1" applyFill="1" applyBorder="1" applyAlignment="1" applyProtection="1">
      <alignment horizontal="center"/>
    </xf>
    <xf numFmtId="3" fontId="21" fillId="2" borderId="19" xfId="16" applyNumberFormat="1" applyFont="1" applyFill="1" applyBorder="1" applyAlignment="1" applyProtection="1">
      <alignment horizontal="right"/>
    </xf>
    <xf numFmtId="42" fontId="21" fillId="2" borderId="19" xfId="16" applyNumberFormat="1" applyFont="1" applyFill="1" applyBorder="1" applyAlignment="1" applyProtection="1">
      <alignment horizontal="right"/>
    </xf>
    <xf numFmtId="164" fontId="21" fillId="2" borderId="19" xfId="16" applyNumberFormat="1" applyFont="1" applyFill="1" applyBorder="1" applyAlignment="1" applyProtection="1">
      <alignment horizontal="right"/>
    </xf>
    <xf numFmtId="43" fontId="21" fillId="2" borderId="19" xfId="16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2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70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8" fillId="0" borderId="39" xfId="17" applyNumberFormat="1" applyFont="1" applyFill="1" applyBorder="1"/>
    <xf numFmtId="171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9" fontId="23" fillId="0" borderId="11" xfId="16" applyNumberFormat="1" applyFont="1" applyFill="1" applyBorder="1" applyAlignment="1" applyProtection="1">
      <alignment wrapText="1"/>
    </xf>
    <xf numFmtId="164" fontId="23" fillId="0" borderId="11" xfId="17" applyNumberFormat="1" applyFont="1" applyFill="1" applyBorder="1" applyAlignment="1" applyProtection="1">
      <alignment horizontal="center" wrapText="1"/>
    </xf>
    <xf numFmtId="43" fontId="23" fillId="0" borderId="11" xfId="16" applyFont="1" applyFill="1" applyBorder="1" applyAlignment="1" applyProtection="1">
      <alignment horizontal="center" wrapText="1"/>
    </xf>
    <xf numFmtId="3" fontId="25" fillId="0" borderId="31" xfId="17" applyNumberFormat="1" applyFont="1" applyFill="1" applyBorder="1" applyAlignment="1" applyProtection="1">
      <alignment horizontal="right"/>
    </xf>
    <xf numFmtId="42" fontId="25" fillId="0" borderId="31" xfId="17" applyNumberFormat="1" applyFont="1" applyFill="1" applyBorder="1" applyAlignment="1" applyProtection="1">
      <alignment horizontal="right"/>
    </xf>
    <xf numFmtId="42" fontId="25" fillId="13" borderId="31" xfId="17" applyNumberFormat="1" applyFont="1" applyFill="1" applyBorder="1" applyAlignment="1" applyProtection="1">
      <alignment horizontal="right"/>
    </xf>
    <xf numFmtId="164" fontId="25" fillId="0" borderId="32" xfId="17" applyNumberFormat="1" applyFont="1" applyFill="1" applyBorder="1" applyProtection="1"/>
    <xf numFmtId="3" fontId="25" fillId="14" borderId="31" xfId="17" applyNumberFormat="1" applyFont="1" applyFill="1" applyBorder="1" applyAlignment="1" applyProtection="1">
      <alignment horizontal="right"/>
    </xf>
    <xf numFmtId="42" fontId="25" fillId="14" borderId="31" xfId="17" applyNumberFormat="1" applyFont="1" applyFill="1" applyBorder="1" applyAlignment="1" applyProtection="1">
      <alignment horizontal="right"/>
    </xf>
    <xf numFmtId="164" fontId="25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5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5" fillId="0" borderId="36" xfId="17" applyNumberFormat="1" applyFont="1" applyFill="1" applyBorder="1" applyProtection="1"/>
    <xf numFmtId="0" fontId="27" fillId="0" borderId="0" xfId="0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1" fillId="0" borderId="0" xfId="19" applyNumberFormat="1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2" fillId="6" borderId="19" xfId="0" applyFont="1" applyFill="1" applyBorder="1" applyAlignment="1" applyProtection="1">
      <alignment horizontal="center" vertical="top" wrapText="1"/>
    </xf>
    <xf numFmtId="42" fontId="22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2" fillId="0" borderId="0" xfId="0" applyFont="1" applyProtection="1"/>
    <xf numFmtId="0" fontId="23" fillId="0" borderId="0" xfId="0" applyFont="1" applyFill="1" applyProtection="1"/>
    <xf numFmtId="0" fontId="29" fillId="0" borderId="0" xfId="5" applyFont="1" applyFill="1" applyAlignment="1" applyProtection="1">
      <alignment wrapText="1"/>
    </xf>
    <xf numFmtId="0" fontId="23" fillId="0" borderId="0" xfId="0" applyFont="1" applyFill="1" applyBorder="1" applyProtection="1"/>
    <xf numFmtId="0" fontId="23" fillId="0" borderId="0" xfId="0" applyFont="1" applyProtection="1"/>
    <xf numFmtId="0" fontId="2" fillId="0" borderId="0" xfId="5" applyAlignment="1" applyProtection="1">
      <alignment wrapText="1"/>
    </xf>
    <xf numFmtId="0" fontId="24" fillId="0" borderId="11" xfId="0" applyFont="1" applyFill="1" applyBorder="1" applyAlignment="1" applyProtection="1">
      <alignment horizontal="left"/>
    </xf>
    <xf numFmtId="0" fontId="24" fillId="0" borderId="19" xfId="0" applyFont="1" applyFill="1" applyBorder="1" applyAlignment="1" applyProtection="1">
      <alignment horizontal="left"/>
    </xf>
    <xf numFmtId="0" fontId="22" fillId="10" borderId="19" xfId="0" applyFont="1" applyFill="1" applyBorder="1" applyAlignment="1" applyProtection="1">
      <alignment horizontal="center"/>
    </xf>
    <xf numFmtId="169" fontId="22" fillId="10" borderId="11" xfId="18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center" wrapText="1"/>
    </xf>
    <xf numFmtId="0" fontId="22" fillId="10" borderId="11" xfId="19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right" wrapText="1"/>
    </xf>
    <xf numFmtId="42" fontId="22" fillId="10" borderId="11" xfId="18" applyNumberFormat="1" applyFont="1" applyFill="1" applyBorder="1" applyAlignment="1" applyProtection="1">
      <alignment horizontal="center" wrapText="1"/>
    </xf>
    <xf numFmtId="43" fontId="22" fillId="10" borderId="11" xfId="18" applyFont="1" applyFill="1" applyBorder="1" applyAlignment="1" applyProtection="1">
      <alignment horizontal="center" wrapText="1"/>
    </xf>
    <xf numFmtId="0" fontId="22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5" fillId="0" borderId="37" xfId="18" applyNumberFormat="1" applyFont="1" applyFill="1" applyBorder="1" applyAlignment="1" applyProtection="1">
      <alignment horizontal="center"/>
    </xf>
    <xf numFmtId="169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5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9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5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7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7" fillId="20" borderId="32" xfId="18" applyNumberFormat="1" applyFont="1" applyFill="1" applyBorder="1" applyAlignment="1" applyProtection="1">
      <alignment horizontal="right"/>
    </xf>
    <xf numFmtId="3" fontId="27" fillId="20" borderId="32" xfId="18" applyNumberFormat="1" applyFont="1" applyFill="1" applyBorder="1" applyAlignment="1" applyProtection="1">
      <alignment horizontal="center"/>
    </xf>
    <xf numFmtId="164" fontId="27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70" fontId="27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70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5" fillId="0" borderId="0" xfId="0" applyFont="1" applyFill="1" applyAlignment="1" applyProtection="1">
      <alignment horizontal="center"/>
    </xf>
    <xf numFmtId="0" fontId="27" fillId="15" borderId="32" xfId="18" applyNumberFormat="1" applyFont="1" applyFill="1" applyBorder="1" applyAlignment="1" applyProtection="1">
      <alignment horizontal="center"/>
    </xf>
    <xf numFmtId="3" fontId="27" fillId="15" borderId="32" xfId="18" applyNumberFormat="1" applyFont="1" applyFill="1" applyBorder="1" applyAlignment="1" applyProtection="1">
      <alignment horizontal="right"/>
    </xf>
    <xf numFmtId="3" fontId="27" fillId="15" borderId="32" xfId="18" applyNumberFormat="1" applyFont="1" applyFill="1" applyBorder="1" applyAlignment="1" applyProtection="1">
      <alignment horizontal="center"/>
    </xf>
    <xf numFmtId="164" fontId="27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7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7" fillId="15" borderId="32" xfId="18" applyNumberFormat="1" applyFont="1" applyFill="1" applyBorder="1" applyAlignment="1" applyProtection="1">
      <alignment horizontal="right"/>
    </xf>
    <xf numFmtId="164" fontId="27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7" fillId="20" borderId="32" xfId="17" applyNumberFormat="1" applyFont="1" applyFill="1" applyBorder="1" applyAlignment="1" applyProtection="1">
      <alignment horizontal="left"/>
    </xf>
    <xf numFmtId="0" fontId="27" fillId="20" borderId="32" xfId="5" applyFont="1" applyFill="1" applyBorder="1" applyAlignment="1" applyProtection="1">
      <alignment horizontal="left"/>
    </xf>
    <xf numFmtId="164" fontId="27" fillId="20" borderId="32" xfId="17" applyNumberFormat="1" applyFont="1" applyFill="1" applyBorder="1" applyAlignment="1" applyProtection="1">
      <alignment horizontal="right"/>
    </xf>
    <xf numFmtId="0" fontId="27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9" fontId="22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70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70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9" fontId="21" fillId="2" borderId="19" xfId="18" applyNumberFormat="1" applyFont="1" applyFill="1" applyBorder="1" applyProtection="1"/>
    <xf numFmtId="164" fontId="21" fillId="2" borderId="19" xfId="19" applyNumberFormat="1" applyFont="1" applyFill="1" applyBorder="1" applyProtection="1"/>
    <xf numFmtId="164" fontId="21" fillId="2" borderId="19" xfId="19" applyNumberFormat="1" applyFont="1" applyFill="1" applyBorder="1" applyAlignment="1" applyProtection="1">
      <alignment horizontal="right"/>
    </xf>
    <xf numFmtId="2" fontId="21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2" fillId="6" borderId="38" xfId="0" applyFont="1" applyFill="1" applyBorder="1" applyAlignment="1" applyProtection="1">
      <alignment horizontal="center" vertical="top" wrapText="1"/>
    </xf>
    <xf numFmtId="0" fontId="22" fillId="0" borderId="0" xfId="0" applyFont="1" applyFill="1" applyBorder="1" applyAlignment="1" applyProtection="1">
      <alignment horizontal="center" vertical="top" wrapText="1"/>
    </xf>
    <xf numFmtId="0" fontId="22" fillId="6" borderId="0" xfId="0" applyFont="1" applyFill="1" applyBorder="1" applyAlignment="1" applyProtection="1">
      <alignment horizontal="center" vertical="top" wrapText="1"/>
    </xf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7" fillId="0" borderId="11" xfId="1" applyNumberFormat="1" applyFont="1" applyFill="1" applyBorder="1" applyAlignment="1" applyProtection="1">
      <alignment horizontal="center" vertical="center"/>
      <protection locked="0"/>
    </xf>
    <xf numFmtId="0" fontId="2" fillId="0" borderId="30" xfId="5" applyFill="1" applyBorder="1" applyAlignment="1" applyProtection="1">
      <alignment vertical="center" wrapText="1"/>
    </xf>
    <xf numFmtId="0" fontId="35" fillId="0" borderId="0" xfId="5" applyFont="1" applyFill="1" applyAlignment="1" applyProtection="1"/>
    <xf numFmtId="0" fontId="35" fillId="0" borderId="0" xfId="5" applyFont="1" applyFill="1" applyBorder="1" applyAlignment="1" applyProtection="1"/>
    <xf numFmtId="0" fontId="0" fillId="19" borderId="0" xfId="0" applyFont="1" applyFill="1" applyAlignment="1"/>
    <xf numFmtId="170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7" fillId="15" borderId="33" xfId="18" applyNumberFormat="1" applyFont="1" applyFill="1" applyBorder="1" applyAlignment="1" applyProtection="1">
      <alignment horizontal="right"/>
    </xf>
    <xf numFmtId="43" fontId="25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0" fontId="2" fillId="0" borderId="0" xfId="5" applyFill="1" applyAlignment="1" applyProtection="1">
      <alignment wrapText="1"/>
    </xf>
    <xf numFmtId="173" fontId="4" fillId="0" borderId="10" xfId="2" applyNumberFormat="1" applyFont="1" applyFill="1" applyBorder="1" applyProtection="1"/>
    <xf numFmtId="0" fontId="30" fillId="21" borderId="0" xfId="0" applyFont="1" applyFill="1"/>
    <xf numFmtId="0" fontId="0" fillId="21" borderId="0" xfId="0" applyFill="1"/>
    <xf numFmtId="0" fontId="31" fillId="21" borderId="0" xfId="0" applyFont="1" applyFill="1"/>
    <xf numFmtId="0" fontId="2" fillId="21" borderId="0" xfId="5" applyFill="1" applyAlignment="1" applyProtection="1"/>
    <xf numFmtId="0" fontId="3" fillId="21" borderId="0" xfId="0" applyFont="1" applyFill="1" applyBorder="1" applyAlignment="1" applyProtection="1">
      <alignment horizontal="center" vertical="top" wrapText="1"/>
    </xf>
    <xf numFmtId="0" fontId="0" fillId="21" borderId="46" xfId="0" applyFill="1" applyBorder="1"/>
    <xf numFmtId="3" fontId="0" fillId="21" borderId="47" xfId="0" applyNumberFormat="1" applyFill="1" applyBorder="1"/>
    <xf numFmtId="164" fontId="0" fillId="21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21" borderId="0" xfId="0" applyNumberFormat="1" applyFont="1" applyFill="1" applyBorder="1"/>
    <xf numFmtId="43" fontId="32" fillId="21" borderId="48" xfId="0" applyNumberFormat="1" applyFont="1" applyFill="1" applyBorder="1" applyAlignment="1">
      <alignment horizontal="right"/>
    </xf>
    <xf numFmtId="0" fontId="0" fillId="21" borderId="46" xfId="0" applyFill="1" applyBorder="1" applyAlignment="1">
      <alignment horizontal="left" indent="2"/>
    </xf>
    <xf numFmtId="43" fontId="0" fillId="21" borderId="0" xfId="0" applyNumberFormat="1" applyFill="1" applyBorder="1"/>
    <xf numFmtId="172" fontId="0" fillId="21" borderId="0" xfId="0" applyNumberFormat="1" applyFill="1"/>
    <xf numFmtId="43" fontId="27" fillId="21" borderId="0" xfId="0" applyNumberFormat="1" applyFont="1" applyFill="1" applyBorder="1"/>
    <xf numFmtId="0" fontId="27" fillId="21" borderId="0" xfId="0" applyFont="1" applyFill="1"/>
    <xf numFmtId="0" fontId="0" fillId="21" borderId="50" xfId="0" applyFill="1" applyBorder="1"/>
    <xf numFmtId="3" fontId="0" fillId="21" borderId="10" xfId="0" applyNumberFormat="1" applyFill="1" applyBorder="1"/>
    <xf numFmtId="164" fontId="0" fillId="21" borderId="10" xfId="0" applyNumberFormat="1" applyFill="1" applyBorder="1"/>
    <xf numFmtId="43" fontId="0" fillId="21" borderId="10" xfId="0" applyNumberFormat="1" applyFill="1" applyBorder="1"/>
    <xf numFmtId="43" fontId="0" fillId="21" borderId="51" xfId="0" applyNumberFormat="1" applyFill="1" applyBorder="1"/>
    <xf numFmtId="0" fontId="4" fillId="21" borderId="0" xfId="0" applyFont="1" applyFill="1"/>
    <xf numFmtId="0" fontId="0" fillId="21" borderId="50" xfId="0" applyFont="1" applyFill="1" applyBorder="1"/>
    <xf numFmtId="3" fontId="4" fillId="21" borderId="10" xfId="0" applyNumberFormat="1" applyFont="1" applyFill="1" applyBorder="1"/>
    <xf numFmtId="164" fontId="4" fillId="21" borderId="10" xfId="0" applyNumberFormat="1" applyFont="1" applyFill="1" applyBorder="1"/>
    <xf numFmtId="43" fontId="4" fillId="21" borderId="10" xfId="0" applyNumberFormat="1" applyFont="1" applyFill="1" applyBorder="1" applyAlignment="1">
      <alignment horizontal="right"/>
    </xf>
    <xf numFmtId="43" fontId="4" fillId="21" borderId="51" xfId="0" applyNumberFormat="1" applyFont="1" applyFill="1" applyBorder="1" applyAlignment="1">
      <alignment horizontal="right"/>
    </xf>
    <xf numFmtId="43" fontId="4" fillId="21" borderId="10" xfId="0" applyNumberFormat="1" applyFont="1" applyFill="1" applyBorder="1"/>
    <xf numFmtId="43" fontId="4" fillId="21" borderId="51" xfId="0" applyNumberFormat="1" applyFont="1" applyFill="1" applyBorder="1"/>
    <xf numFmtId="4" fontId="33" fillId="21" borderId="53" xfId="0" applyNumberFormat="1" applyFont="1" applyFill="1" applyBorder="1"/>
    <xf numFmtId="4" fontId="33" fillId="21" borderId="54" xfId="0" applyNumberFormat="1" applyFont="1" applyFill="1" applyBorder="1"/>
    <xf numFmtId="3" fontId="4" fillId="21" borderId="56" xfId="0" applyNumberFormat="1" applyFont="1" applyFill="1" applyBorder="1"/>
    <xf numFmtId="164" fontId="4" fillId="21" borderId="56" xfId="0" applyNumberFormat="1" applyFont="1" applyFill="1" applyBorder="1"/>
    <xf numFmtId="0" fontId="27" fillId="21" borderId="55" xfId="0" applyFont="1" applyFill="1" applyBorder="1"/>
    <xf numFmtId="3" fontId="27" fillId="21" borderId="56" xfId="0" applyNumberFormat="1" applyFont="1" applyFill="1" applyBorder="1"/>
    <xf numFmtId="164" fontId="27" fillId="21" borderId="56" xfId="0" applyNumberFormat="1" applyFont="1" applyFill="1" applyBorder="1"/>
    <xf numFmtId="43" fontId="27" fillId="21" borderId="56" xfId="0" applyNumberFormat="1" applyFont="1" applyFill="1" applyBorder="1"/>
    <xf numFmtId="43" fontId="27" fillId="21" borderId="57" xfId="0" applyNumberFormat="1" applyFont="1" applyFill="1" applyBorder="1"/>
    <xf numFmtId="0" fontId="0" fillId="21" borderId="0" xfId="0" quotePrefix="1" applyFill="1"/>
    <xf numFmtId="0" fontId="4" fillId="21" borderId="55" xfId="0" applyFont="1" applyFill="1" applyBorder="1"/>
    <xf numFmtId="43" fontId="4" fillId="21" borderId="56" xfId="0" applyNumberFormat="1" applyFont="1" applyFill="1" applyBorder="1"/>
    <xf numFmtId="43" fontId="4" fillId="21" borderId="57" xfId="0" applyNumberFormat="1" applyFont="1" applyFill="1" applyBorder="1"/>
    <xf numFmtId="0" fontId="0" fillId="21" borderId="0" xfId="0" applyFont="1" applyFill="1"/>
    <xf numFmtId="0" fontId="34" fillId="21" borderId="52" xfId="0" applyFont="1" applyFill="1" applyBorder="1"/>
    <xf numFmtId="3" fontId="34" fillId="21" borderId="53" xfId="0" applyNumberFormat="1" applyFont="1" applyFill="1" applyBorder="1"/>
    <xf numFmtId="4" fontId="27" fillId="21" borderId="53" xfId="0" applyNumberFormat="1" applyFont="1" applyFill="1" applyBorder="1"/>
    <xf numFmtId="4" fontId="27" fillId="21" borderId="54" xfId="0" applyNumberFormat="1" applyFont="1" applyFill="1" applyBorder="1"/>
    <xf numFmtId="42" fontId="0" fillId="21" borderId="0" xfId="0" applyNumberFormat="1" applyFill="1"/>
    <xf numFmtId="0" fontId="0" fillId="21" borderId="0" xfId="0" applyFill="1" applyBorder="1"/>
    <xf numFmtId="164" fontId="0" fillId="21" borderId="0" xfId="0" applyNumberFormat="1" applyFill="1"/>
    <xf numFmtId="4" fontId="27" fillId="21" borderId="0" xfId="0" applyNumberFormat="1" applyFont="1" applyFill="1" applyBorder="1"/>
    <xf numFmtId="43" fontId="4" fillId="21" borderId="0" xfId="0" applyNumberFormat="1" applyFont="1" applyFill="1" applyBorder="1" applyAlignment="1">
      <alignment horizontal="center"/>
    </xf>
    <xf numFmtId="0" fontId="37" fillId="6" borderId="43" xfId="0" applyFont="1" applyFill="1" applyBorder="1" applyAlignment="1" applyProtection="1">
      <alignment horizontal="center" vertical="top" wrapText="1"/>
    </xf>
    <xf numFmtId="0" fontId="37" fillId="6" borderId="44" xfId="0" applyFont="1" applyFill="1" applyBorder="1" applyAlignment="1" applyProtection="1">
      <alignment horizontal="center" vertical="top" wrapText="1"/>
    </xf>
    <xf numFmtId="0" fontId="37" fillId="6" borderId="45" xfId="0" applyFont="1" applyFill="1" applyBorder="1" applyAlignment="1" applyProtection="1">
      <alignment horizontal="center" vertical="top" wrapText="1"/>
    </xf>
    <xf numFmtId="0" fontId="27" fillId="22" borderId="50" xfId="0" applyFont="1" applyFill="1" applyBorder="1" applyAlignment="1">
      <alignment wrapText="1"/>
    </xf>
    <xf numFmtId="3" fontId="27" fillId="22" borderId="10" xfId="0" applyNumberFormat="1" applyFont="1" applyFill="1" applyBorder="1" applyAlignment="1">
      <alignment vertical="center"/>
    </xf>
    <xf numFmtId="164" fontId="27" fillId="22" borderId="10" xfId="0" applyNumberFormat="1" applyFont="1" applyFill="1" applyBorder="1" applyAlignment="1">
      <alignment vertical="center"/>
    </xf>
    <xf numFmtId="4" fontId="27" fillId="22" borderId="10" xfId="0" applyNumberFormat="1" applyFont="1" applyFill="1" applyBorder="1" applyAlignment="1">
      <alignment vertical="center"/>
    </xf>
    <xf numFmtId="4" fontId="27" fillId="22" borderId="51" xfId="0" applyNumberFormat="1" applyFont="1" applyFill="1" applyBorder="1" applyAlignment="1">
      <alignment vertical="center"/>
    </xf>
    <xf numFmtId="0" fontId="27" fillId="22" borderId="50" xfId="0" applyFont="1" applyFill="1" applyBorder="1"/>
    <xf numFmtId="3" fontId="27" fillId="22" borderId="47" xfId="0" applyNumberFormat="1" applyFont="1" applyFill="1" applyBorder="1" applyAlignment="1">
      <alignment vertical="center"/>
    </xf>
    <xf numFmtId="164" fontId="27" fillId="22" borderId="47" xfId="0" applyNumberFormat="1" applyFont="1" applyFill="1" applyBorder="1" applyAlignment="1">
      <alignment vertical="center"/>
    </xf>
    <xf numFmtId="2" fontId="27" fillId="22" borderId="10" xfId="0" applyNumberFormat="1" applyFont="1" applyFill="1" applyBorder="1"/>
    <xf numFmtId="2" fontId="27" fillId="22" borderId="51" xfId="0" applyNumberFormat="1" applyFont="1" applyFill="1" applyBorder="1"/>
    <xf numFmtId="0" fontId="27" fillId="22" borderId="46" xfId="0" applyFont="1" applyFill="1" applyBorder="1"/>
    <xf numFmtId="3" fontId="27" fillId="22" borderId="47" xfId="0" applyNumberFormat="1" applyFont="1" applyFill="1" applyBorder="1"/>
    <xf numFmtId="164" fontId="27" fillId="22" borderId="47" xfId="0" applyNumberFormat="1" applyFont="1" applyFill="1" applyBorder="1"/>
    <xf numFmtId="43" fontId="27" fillId="22" borderId="47" xfId="0" applyNumberFormat="1" applyFont="1" applyFill="1" applyBorder="1"/>
    <xf numFmtId="43" fontId="27" fillId="22" borderId="48" xfId="0" applyNumberFormat="1" applyFont="1" applyFill="1" applyBorder="1"/>
    <xf numFmtId="3" fontId="27" fillId="22" borderId="10" xfId="0" applyNumberFormat="1" applyFont="1" applyFill="1" applyBorder="1"/>
    <xf numFmtId="164" fontId="27" fillId="22" borderId="10" xfId="0" applyNumberFormat="1" applyFont="1" applyFill="1" applyBorder="1"/>
    <xf numFmtId="43" fontId="27" fillId="22" borderId="10" xfId="0" applyNumberFormat="1" applyFont="1" applyFill="1" applyBorder="1"/>
    <xf numFmtId="43" fontId="27" fillId="22" borderId="51" xfId="0" applyNumberFormat="1" applyFont="1" applyFill="1" applyBorder="1"/>
    <xf numFmtId="0" fontId="27" fillId="22" borderId="58" xfId="0" applyFont="1" applyFill="1" applyBorder="1"/>
    <xf numFmtId="3" fontId="27" fillId="22" borderId="59" xfId="0" applyNumberFormat="1" applyFont="1" applyFill="1" applyBorder="1"/>
    <xf numFmtId="164" fontId="27" fillId="22" borderId="59" xfId="0" applyNumberFormat="1" applyFont="1" applyFill="1" applyBorder="1"/>
    <xf numFmtId="43" fontId="27" fillId="22" borderId="59" xfId="0" applyNumberFormat="1" applyFont="1" applyFill="1" applyBorder="1"/>
    <xf numFmtId="43" fontId="27" fillId="22" borderId="60" xfId="0" applyNumberFormat="1" applyFont="1" applyFill="1" applyBorder="1"/>
    <xf numFmtId="0" fontId="3" fillId="0" borderId="1" xfId="10" applyFont="1" applyBorder="1" applyProtection="1"/>
    <xf numFmtId="0" fontId="4" fillId="0" borderId="2" xfId="10" applyFont="1" applyFill="1" applyBorder="1" applyProtection="1"/>
    <xf numFmtId="0" fontId="4" fillId="0" borderId="3" xfId="10" applyFont="1" applyFill="1" applyBorder="1" applyProtection="1"/>
    <xf numFmtId="0" fontId="4" fillId="2" borderId="0" xfId="10" applyFont="1" applyFill="1" applyProtection="1"/>
    <xf numFmtId="10" fontId="3" fillId="2" borderId="0" xfId="10" applyNumberFormat="1" applyFont="1" applyFill="1" applyProtection="1"/>
    <xf numFmtId="0" fontId="3" fillId="0" borderId="0" xfId="10" applyFont="1" applyProtection="1"/>
    <xf numFmtId="42" fontId="3" fillId="0" borderId="0" xfId="10" applyNumberFormat="1" applyFont="1" applyProtection="1"/>
    <xf numFmtId="3" fontId="3" fillId="0" borderId="0" xfId="10" applyNumberFormat="1" applyFont="1" applyProtection="1"/>
    <xf numFmtId="0" fontId="3" fillId="3" borderId="0" xfId="10" applyFont="1" applyFill="1" applyAlignment="1" applyProtection="1">
      <alignment wrapText="1"/>
    </xf>
    <xf numFmtId="0" fontId="3" fillId="0" borderId="0" xfId="10" applyFont="1" applyAlignment="1" applyProtection="1">
      <alignment wrapText="1"/>
    </xf>
    <xf numFmtId="0" fontId="3" fillId="0" borderId="0" xfId="10" applyFont="1" applyFill="1" applyProtection="1"/>
    <xf numFmtId="0" fontId="5" fillId="0" borderId="4" xfId="10" applyFont="1" applyBorder="1" applyProtection="1"/>
    <xf numFmtId="0" fontId="5" fillId="0" borderId="5" xfId="10" applyFont="1" applyBorder="1" applyProtection="1"/>
    <xf numFmtId="0" fontId="5" fillId="0" borderId="6" xfId="10" applyFont="1" applyBorder="1" applyProtection="1"/>
    <xf numFmtId="0" fontId="4" fillId="0" borderId="0" xfId="10" applyFont="1" applyFill="1" applyProtection="1"/>
    <xf numFmtId="10" fontId="3" fillId="0" borderId="0" xfId="10" applyNumberFormat="1" applyFont="1" applyFill="1" applyProtection="1"/>
    <xf numFmtId="0" fontId="3" fillId="4" borderId="0" xfId="10" applyFont="1" applyFill="1" applyBorder="1" applyAlignment="1" applyProtection="1">
      <alignment wrapText="1"/>
    </xf>
    <xf numFmtId="0" fontId="5" fillId="5" borderId="0" xfId="10" applyFont="1" applyFill="1" applyBorder="1" applyAlignment="1" applyProtection="1">
      <alignment horizontal="center" wrapText="1"/>
    </xf>
    <xf numFmtId="0" fontId="5" fillId="0" borderId="0" xfId="10" applyFont="1" applyFill="1" applyBorder="1" applyAlignment="1" applyProtection="1">
      <alignment horizontal="center" wrapText="1"/>
    </xf>
    <xf numFmtId="164" fontId="5" fillId="0" borderId="5" xfId="17" applyNumberFormat="1" applyFont="1" applyFill="1" applyBorder="1" applyAlignment="1" applyProtection="1">
      <alignment horizontal="center" wrapText="1"/>
    </xf>
    <xf numFmtId="164" fontId="5" fillId="0" borderId="0" xfId="17" applyNumberFormat="1" applyFont="1" applyFill="1" applyBorder="1" applyAlignment="1" applyProtection="1">
      <alignment horizontal="left" wrapText="1"/>
    </xf>
    <xf numFmtId="164" fontId="5" fillId="0" borderId="5" xfId="17" applyNumberFormat="1" applyFont="1" applyFill="1" applyBorder="1" applyAlignment="1" applyProtection="1">
      <alignment horizontal="left" wrapText="1"/>
    </xf>
    <xf numFmtId="164" fontId="5" fillId="0" borderId="0" xfId="17" applyNumberFormat="1" applyFont="1" applyFill="1" applyBorder="1" applyAlignment="1" applyProtection="1">
      <alignment horizontal="center" wrapText="1"/>
    </xf>
    <xf numFmtId="42" fontId="5" fillId="0" borderId="0" xfId="17" applyNumberFormat="1" applyFont="1" applyFill="1" applyBorder="1" applyAlignment="1" applyProtection="1">
      <alignment horizontal="center" wrapText="1"/>
    </xf>
    <xf numFmtId="0" fontId="3" fillId="0" borderId="0" xfId="10" applyFont="1" applyBorder="1" applyAlignment="1" applyProtection="1">
      <alignment wrapText="1"/>
    </xf>
    <xf numFmtId="0" fontId="3" fillId="6" borderId="7" xfId="10" applyFont="1" applyFill="1" applyBorder="1" applyAlignment="1" applyProtection="1">
      <alignment horizontal="center" wrapText="1"/>
    </xf>
    <xf numFmtId="0" fontId="3" fillId="6" borderId="8" xfId="10" applyFont="1" applyFill="1" applyBorder="1" applyAlignment="1" applyProtection="1">
      <alignment horizontal="center" wrapText="1"/>
    </xf>
    <xf numFmtId="0" fontId="3" fillId="6" borderId="9" xfId="10" applyFont="1" applyFill="1" applyBorder="1" applyAlignment="1" applyProtection="1">
      <alignment horizontal="center" wrapText="1"/>
    </xf>
    <xf numFmtId="42" fontId="3" fillId="6" borderId="9" xfId="10" applyNumberFormat="1" applyFont="1" applyFill="1" applyBorder="1" applyAlignment="1" applyProtection="1">
      <alignment horizontal="center" wrapText="1"/>
    </xf>
    <xf numFmtId="3" fontId="3" fillId="6" borderId="9" xfId="10" applyNumberFormat="1" applyFont="1" applyFill="1" applyBorder="1" applyAlignment="1" applyProtection="1">
      <alignment horizontal="center" wrapText="1"/>
    </xf>
    <xf numFmtId="0" fontId="6" fillId="0" borderId="0" xfId="10" applyFont="1" applyAlignment="1" applyProtection="1">
      <alignment horizontal="left"/>
    </xf>
    <xf numFmtId="0" fontId="8" fillId="7" borderId="11" xfId="10" applyFont="1" applyFill="1" applyBorder="1" applyAlignment="1" applyProtection="1">
      <alignment horizontal="center" vertical="center"/>
      <protection locked="0"/>
    </xf>
    <xf numFmtId="0" fontId="9" fillId="7" borderId="11" xfId="10" applyFont="1" applyFill="1" applyBorder="1" applyAlignment="1" applyProtection="1">
      <alignment horizontal="center" vertical="center"/>
      <protection locked="0"/>
    </xf>
    <xf numFmtId="37" fontId="4" fillId="0" borderId="11" xfId="16" applyNumberFormat="1" applyFont="1" applyFill="1" applyBorder="1" applyAlignment="1" applyProtection="1">
      <alignment horizontal="center" vertical="center"/>
      <protection locked="0"/>
    </xf>
    <xf numFmtId="3" fontId="4" fillId="0" borderId="10" xfId="16" applyNumberFormat="1" applyFont="1" applyFill="1" applyBorder="1" applyAlignment="1" applyProtection="1">
      <alignment horizontal="center" wrapText="1"/>
    </xf>
    <xf numFmtId="164" fontId="4" fillId="0" borderId="10" xfId="17" applyNumberFormat="1" applyFont="1" applyFill="1" applyBorder="1" applyProtection="1"/>
    <xf numFmtId="2" fontId="4" fillId="0" borderId="10" xfId="16" applyNumberFormat="1" applyFont="1" applyFill="1" applyBorder="1" applyAlignment="1" applyProtection="1">
      <alignment horizontal="center"/>
    </xf>
    <xf numFmtId="42" fontId="4" fillId="0" borderId="10" xfId="17" applyNumberFormat="1" applyFont="1" applyFill="1" applyBorder="1" applyProtection="1"/>
    <xf numFmtId="9" fontId="4" fillId="0" borderId="10" xfId="17" applyNumberFormat="1" applyFont="1" applyFill="1" applyBorder="1" applyProtection="1"/>
    <xf numFmtId="164" fontId="4" fillId="0" borderId="12" xfId="17" applyNumberFormat="1" applyFont="1" applyFill="1" applyBorder="1" applyProtection="1"/>
    <xf numFmtId="164" fontId="4" fillId="0" borderId="13" xfId="17" applyNumberFormat="1" applyFont="1" applyFill="1" applyBorder="1" applyProtection="1"/>
    <xf numFmtId="165" fontId="4" fillId="0" borderId="10" xfId="17" applyNumberFormat="1" applyFont="1" applyFill="1" applyBorder="1" applyProtection="1"/>
    <xf numFmtId="0" fontId="3" fillId="0" borderId="0" xfId="10" applyFont="1" applyFill="1" applyBorder="1" applyProtection="1"/>
    <xf numFmtId="0" fontId="3" fillId="10" borderId="61" xfId="10" applyFont="1" applyFill="1" applyBorder="1" applyProtection="1"/>
    <xf numFmtId="0" fontId="3" fillId="10" borderId="47" xfId="10" applyFont="1" applyFill="1" applyBorder="1" applyProtection="1"/>
    <xf numFmtId="166" fontId="11" fillId="0" borderId="0" xfId="16" applyNumberFormat="1" applyFont="1" applyAlignment="1" applyProtection="1">
      <alignment horizontal="left"/>
    </xf>
    <xf numFmtId="39" fontId="11" fillId="0" borderId="0" xfId="16" applyNumberFormat="1" applyFont="1" applyAlignment="1" applyProtection="1">
      <alignment horizontal="left"/>
    </xf>
    <xf numFmtId="166" fontId="11" fillId="0" borderId="0" xfId="10" applyNumberFormat="1" applyFont="1" applyAlignment="1" applyProtection="1">
      <alignment horizontal="left"/>
    </xf>
    <xf numFmtId="166" fontId="6" fillId="0" borderId="0" xfId="10" applyNumberFormat="1" applyFont="1" applyAlignment="1" applyProtection="1">
      <alignment horizontal="left"/>
    </xf>
    <xf numFmtId="0" fontId="6" fillId="0" borderId="0" xfId="10" applyFont="1" applyFill="1" applyBorder="1" applyAlignment="1" applyProtection="1">
      <alignment horizontal="left"/>
    </xf>
    <xf numFmtId="0" fontId="6" fillId="0" borderId="0" xfId="10" applyFont="1" applyFill="1" applyBorder="1" applyProtection="1"/>
    <xf numFmtId="166" fontId="11" fillId="0" borderId="0" xfId="10" applyNumberFormat="1" applyFont="1" applyFill="1" applyBorder="1" applyAlignment="1" applyProtection="1">
      <alignment horizontal="left"/>
    </xf>
    <xf numFmtId="2" fontId="11" fillId="0" borderId="0" xfId="10" applyNumberFormat="1" applyFont="1" applyFill="1" applyBorder="1" applyAlignment="1" applyProtection="1">
      <alignment horizontal="left"/>
    </xf>
    <xf numFmtId="0" fontId="11" fillId="0" borderId="0" xfId="10" applyFont="1" applyFill="1" applyBorder="1" applyProtection="1"/>
    <xf numFmtId="0" fontId="3" fillId="10" borderId="62" xfId="10" applyFont="1" applyFill="1" applyBorder="1" applyProtection="1"/>
    <xf numFmtId="0" fontId="3" fillId="10" borderId="49" xfId="10" applyFont="1" applyFill="1" applyBorder="1" applyProtection="1"/>
    <xf numFmtId="174" fontId="3" fillId="0" borderId="0" xfId="10" applyNumberFormat="1" applyFont="1" applyProtection="1"/>
    <xf numFmtId="42" fontId="3" fillId="0" borderId="0" xfId="10" applyNumberFormat="1" applyFont="1" applyFill="1" applyProtection="1"/>
    <xf numFmtId="9" fontId="3" fillId="0" borderId="0" xfId="21" applyFont="1" applyProtection="1"/>
    <xf numFmtId="3" fontId="3" fillId="0" borderId="0" xfId="10" applyNumberFormat="1" applyFont="1" applyFill="1" applyProtection="1"/>
    <xf numFmtId="164" fontId="3" fillId="0" borderId="0" xfId="10" applyNumberFormat="1" applyFont="1" applyProtection="1"/>
    <xf numFmtId="2" fontId="4" fillId="0" borderId="63" xfId="16" applyNumberFormat="1" applyFont="1" applyFill="1" applyBorder="1" applyAlignment="1" applyProtection="1">
      <alignment horizontal="center"/>
    </xf>
    <xf numFmtId="0" fontId="4" fillId="0" borderId="0" xfId="10" applyFont="1" applyAlignment="1" applyProtection="1">
      <alignment vertical="center"/>
      <protection hidden="1"/>
    </xf>
    <xf numFmtId="0" fontId="4" fillId="0" borderId="0" xfId="10" applyFont="1" applyFill="1" applyAlignment="1" applyProtection="1">
      <alignment vertical="center"/>
      <protection hidden="1"/>
    </xf>
    <xf numFmtId="0" fontId="4" fillId="0" borderId="0" xfId="10" applyFont="1" applyFill="1" applyBorder="1" applyAlignment="1" applyProtection="1">
      <alignment horizontal="left" vertical="center" indent="1"/>
      <protection hidden="1"/>
    </xf>
    <xf numFmtId="44" fontId="4" fillId="0" borderId="0" xfId="10" applyNumberFormat="1" applyFont="1" applyFill="1" applyBorder="1" applyAlignment="1" applyProtection="1">
      <alignment horizontal="left" vertical="center" indent="1"/>
      <protection hidden="1"/>
    </xf>
    <xf numFmtId="166" fontId="4" fillId="0" borderId="0" xfId="10" applyNumberFormat="1" applyFill="1"/>
    <xf numFmtId="0" fontId="3" fillId="15" borderId="64" xfId="10" applyFont="1" applyFill="1" applyBorder="1" applyProtection="1"/>
    <xf numFmtId="0" fontId="3" fillId="15" borderId="56" xfId="10" applyFont="1" applyFill="1" applyBorder="1" applyProtection="1"/>
    <xf numFmtId="0" fontId="3" fillId="0" borderId="62" xfId="10" applyFont="1" applyFill="1" applyBorder="1" applyProtection="1"/>
    <xf numFmtId="164" fontId="0" fillId="0" borderId="0" xfId="2" applyNumberFormat="1" applyFont="1"/>
    <xf numFmtId="6" fontId="0" fillId="0" borderId="0" xfId="0" applyNumberFormat="1"/>
    <xf numFmtId="6" fontId="9" fillId="7" borderId="11" xfId="8" applyNumberFormat="1" applyFont="1" applyFill="1" applyBorder="1" applyAlignment="1" applyProtection="1">
      <alignment horizontal="center" vertical="center"/>
      <protection locked="0"/>
    </xf>
    <xf numFmtId="175" fontId="4" fillId="0" borderId="11" xfId="1" applyNumberFormat="1" applyFont="1" applyFill="1" applyBorder="1" applyAlignment="1" applyProtection="1">
      <alignment horizontal="center" vertical="center"/>
      <protection locked="0"/>
    </xf>
    <xf numFmtId="10" fontId="4" fillId="0" borderId="10" xfId="20" applyNumberFormat="1" applyFont="1" applyFill="1" applyBorder="1" applyProtection="1"/>
    <xf numFmtId="44" fontId="4" fillId="0" borderId="10" xfId="2" applyNumberFormat="1" applyFont="1" applyFill="1" applyBorder="1" applyProtection="1"/>
    <xf numFmtId="176" fontId="4" fillId="0" borderId="10" xfId="17" applyNumberFormat="1" applyFont="1" applyFill="1" applyBorder="1" applyProtection="1"/>
    <xf numFmtId="177" fontId="4" fillId="0" borderId="10" xfId="17" applyNumberFormat="1" applyFont="1" applyFill="1" applyBorder="1" applyProtection="1"/>
    <xf numFmtId="0" fontId="12" fillId="0" borderId="0" xfId="0" applyFont="1" applyFill="1" applyBorder="1"/>
    <xf numFmtId="0" fontId="0" fillId="21" borderId="46" xfId="0" applyFill="1" applyBorder="1" applyAlignment="1"/>
    <xf numFmtId="37" fontId="11" fillId="0" borderId="0" xfId="1" applyNumberFormat="1" applyFont="1" applyAlignment="1" applyProtection="1">
      <alignment horizontal="left"/>
    </xf>
    <xf numFmtId="0" fontId="0" fillId="21" borderId="50" xfId="0" applyFill="1" applyBorder="1" applyAlignment="1">
      <alignment horizontal="left" indent="2"/>
    </xf>
    <xf numFmtId="0" fontId="0" fillId="0" borderId="32" xfId="0" applyFill="1" applyBorder="1" applyAlignment="1">
      <alignment horizontal="left" indent="2"/>
    </xf>
    <xf numFmtId="0" fontId="0" fillId="0" borderId="32" xfId="0" applyNumberFormat="1" applyFill="1" applyBorder="1" applyAlignment="1">
      <alignment horizontal="center"/>
    </xf>
    <xf numFmtId="43" fontId="27" fillId="21" borderId="56" xfId="0" applyNumberFormat="1" applyFont="1" applyFill="1" applyBorder="1" applyAlignment="1">
      <alignment horizontal="center"/>
    </xf>
    <xf numFmtId="43" fontId="27" fillId="21" borderId="57" xfId="0" applyNumberFormat="1" applyFont="1" applyFill="1" applyBorder="1" applyAlignment="1">
      <alignment horizontal="center"/>
    </xf>
    <xf numFmtId="3" fontId="34" fillId="23" borderId="52" xfId="0" applyNumberFormat="1" applyFont="1" applyFill="1" applyBorder="1"/>
    <xf numFmtId="3" fontId="34" fillId="23" borderId="53" xfId="0" applyNumberFormat="1" applyFont="1" applyFill="1" applyBorder="1"/>
    <xf numFmtId="4" fontId="34" fillId="23" borderId="53" xfId="0" applyNumberFormat="1" applyFont="1" applyFill="1" applyBorder="1"/>
    <xf numFmtId="4" fontId="34" fillId="23" borderId="54" xfId="0" applyNumberFormat="1" applyFont="1" applyFill="1" applyBorder="1"/>
    <xf numFmtId="0" fontId="27" fillId="21" borderId="50" xfId="0" applyFont="1" applyFill="1" applyBorder="1"/>
    <xf numFmtId="3" fontId="33" fillId="21" borderId="65" xfId="0" applyNumberFormat="1" applyFont="1" applyFill="1" applyBorder="1"/>
    <xf numFmtId="3" fontId="33" fillId="21" borderId="66" xfId="0" applyNumberFormat="1" applyFont="1" applyFill="1" applyBorder="1"/>
    <xf numFmtId="4" fontId="33" fillId="21" borderId="66" xfId="0" applyNumberFormat="1" applyFont="1" applyFill="1" applyBorder="1"/>
    <xf numFmtId="4" fontId="33" fillId="21" borderId="67" xfId="0" applyNumberFormat="1" applyFont="1" applyFill="1" applyBorder="1"/>
    <xf numFmtId="43" fontId="4" fillId="21" borderId="10" xfId="0" applyNumberFormat="1" applyFont="1" applyFill="1" applyBorder="1" applyAlignment="1">
      <alignment horizontal="center"/>
    </xf>
    <xf numFmtId="43" fontId="4" fillId="21" borderId="51" xfId="0" applyNumberFormat="1" applyFont="1" applyFill="1" applyBorder="1" applyAlignment="1">
      <alignment horizontal="center"/>
    </xf>
    <xf numFmtId="0" fontId="4" fillId="0" borderId="34" xfId="0" applyFont="1" applyFill="1" applyBorder="1" applyAlignment="1" applyProtection="1">
      <alignment horizontal="center"/>
    </xf>
    <xf numFmtId="0" fontId="0" fillId="0" borderId="34" xfId="0" applyFill="1" applyBorder="1" applyProtection="1"/>
    <xf numFmtId="0" fontId="4" fillId="0" borderId="34" xfId="16" applyNumberFormat="1" applyFont="1" applyFill="1" applyBorder="1" applyAlignment="1" applyProtection="1">
      <alignment horizontal="center"/>
    </xf>
    <xf numFmtId="169" fontId="22" fillId="0" borderId="34" xfId="16" applyNumberFormat="1" applyFont="1" applyFill="1" applyBorder="1" applyAlignment="1" applyProtection="1">
      <alignment horizontal="center"/>
    </xf>
    <xf numFmtId="3" fontId="4" fillId="0" borderId="34" xfId="17" applyNumberFormat="1" applyFont="1" applyFill="1" applyBorder="1" applyAlignment="1" applyProtection="1">
      <alignment horizontal="right"/>
    </xf>
    <xf numFmtId="44" fontId="4" fillId="0" borderId="34" xfId="17" applyNumberFormat="1" applyFont="1" applyFill="1" applyBorder="1" applyAlignment="1" applyProtection="1">
      <alignment horizontal="center"/>
    </xf>
    <xf numFmtId="44" fontId="4" fillId="0" borderId="34" xfId="17" applyNumberFormat="1" applyFont="1" applyFill="1" applyBorder="1" applyAlignment="1" applyProtection="1"/>
    <xf numFmtId="164" fontId="4" fillId="0" borderId="34" xfId="17" applyNumberFormat="1" applyFont="1" applyFill="1" applyBorder="1" applyAlignment="1" applyProtection="1"/>
    <xf numFmtId="43" fontId="4" fillId="0" borderId="34" xfId="16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</cellXfs>
  <cellStyles count="22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  <cellStyle name="Percent" xfId="20" builtinId="5"/>
    <cellStyle name="Percent 2" xfId="21"/>
  </cellStyles>
  <dxfs count="357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6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sharedStrings" Target="sharedStrings.xml"/><Relationship Id="rId88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theme" Target="theme/theme1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\SOPSCCI\2-Budget%20&amp;%20Administration\WUTC_Filing_Program_Planning\2014-2015%20Biennium\Exhibit%201_Budgets%20and%20Savings\Available%20copies\Exhibit%201_Ver12.75_0814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-Budget%20&amp;%20Administration/WUTC_Filing_Program_Planning/2014-2015%20Biennium/2015%20ACP/Exhibit%201/Exhibit%201_Replacement%20filing%20to%20correct%20Rebate%20Processing%20error_Ver2.50__04032015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.puget.com\sopsc\1-Biennial%20Planning\2014-2015\Planning%20Teams\14-15%20--%20templates%20&amp;%20support%20documents\REM_Program_Planner\Master_File\2014(15)ProgramPlanner_REM_BtoBChannel_MASTE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ottg\AppData\Local\Microsoft\Windows\Temporary%20Internet%20Files\Content.Outlook\GD41MWUJ\Master_2016(17)_REM_Program_Planner_08072015_UNLOCKED%20(2)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INetCache\Content.Outlook\19OYDOB3\2020_2021_RandRProgramPlanner_Master_0410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 history"/>
      <sheetName val="Budget Category Descriptions"/>
      <sheetName val="2014-2015 Portfolio View"/>
      <sheetName val="Portfolio--2014 only"/>
      <sheetName val="Portfolio--2015 only"/>
      <sheetName val="2-yr Sector View Electric"/>
      <sheetName val="2014 Sector View Elect"/>
      <sheetName val="2015 Sector View Elect"/>
      <sheetName val="Two-yr Sector View Gas"/>
      <sheetName val="2014 Sector View Gas"/>
      <sheetName val="2015 Sector View Gas"/>
      <sheetName val=" LIW Detail_REM E201_Elec"/>
      <sheetName val="REM E214 Title Tab "/>
      <sheetName val="HomePrint Detail_REM_E214 Elec"/>
      <sheetName val="WaterHea_Detail_REM_E214 Elec"/>
      <sheetName val="Wx_Detail_REM E214 Elec"/>
      <sheetName val="SpcHeat Detail_REM_E214 Elec"/>
      <sheetName val="HmAppplc_Detail_REM_E214 Elec"/>
      <sheetName val="ShwrHead_Detail_REM_E214  Elec"/>
      <sheetName val="Lighting Detail_REM_E214 Elec"/>
      <sheetName val="MHDS Detail_REM_E214 Elec."/>
      <sheetName val="ARRAWx Detail_REM_E214 Elec"/>
      <sheetName val="HER Detail_REM_E214 elec."/>
      <sheetName val="SFNC Detail_REM E215 Elec"/>
      <sheetName val="NCMfgHome Detail_REM E215 Elec"/>
      <sheetName val="FuelConv Detail_REM E216 Elec"/>
      <sheetName val="MF Retr Detail_REM E217 Elec"/>
      <sheetName val="MFNC Detail_REM E218 Elec"/>
      <sheetName val="LIW Detail_REM G201 Gas"/>
      <sheetName val="REM Gas Sch 214 Title"/>
      <sheetName val="HmPrint Detail_REM G214 Gas"/>
      <sheetName val="WtrHeat Detail_REM G214 Gas"/>
      <sheetName val="Wx Detail_REM G214 Gas"/>
      <sheetName val="SpHeat Detail_REM G214 Gas"/>
      <sheetName val="ShwrHead Detail_REM G214 Gas"/>
      <sheetName val="HmApplSvgs Detail_REM G214 Gas"/>
      <sheetName val="MHDS Detail_REM G214 Gas"/>
      <sheetName val="WebTstat Detail_REM G214 Gas"/>
      <sheetName val="HER Detail_REM G214 gas"/>
      <sheetName val="SFNC Detail_REM G215 Gas"/>
      <sheetName val="NCMfgHomes Detail_REM G215 Gas"/>
      <sheetName val="MF Retr Detail_REM G217 Gas"/>
      <sheetName val="MFNC Detail_REM G218 Gas"/>
      <sheetName val="Pilots E249 Elec"/>
      <sheetName val="CI Retr Detail_BEM E250 Elec"/>
      <sheetName val="CI NC Detail_BEM E251 Elec"/>
      <sheetName val="RCM Detail_BEM E253 Elec"/>
      <sheetName val="Cancelled--SBL_Sch 255 Elec"/>
      <sheetName val="LPSD_Detail_BEM E258 Elec"/>
      <sheetName val="TechEval Detail_BEM E261 Elec"/>
      <sheetName val="Rebates Detail_BEM E262 Elec"/>
      <sheetName val="Pilots Detail G249 Gas"/>
      <sheetName val="CI Retr Detail_BEM G250 Gas"/>
      <sheetName val="CI NC Detail_BEM G251 Gas"/>
      <sheetName val="RCM Detail_BEM 253 Gas"/>
      <sheetName val="TechEval Detail_BEM G261 Gas"/>
      <sheetName val="Rebates Detail_BEM G262 Gas"/>
      <sheetName val="NEEA Detail_E254 elec"/>
      <sheetName val="T&amp;D Detail_Reg E292 elec"/>
      <sheetName val="Portf Suppt Cust Eng Elec Title"/>
      <sheetName val="Engy Adv Detail_PSCE  Elec"/>
      <sheetName val="Events Detail_PSCE Elec"/>
      <sheetName val="Brochures Detail_PSCE Elec"/>
      <sheetName val="Educatn Detail_PSCE E202 Elec"/>
      <sheetName val="Port Suppt_Web Exp Elec Title"/>
      <sheetName val="CustOnline Detail_PSWE_Elec"/>
      <sheetName val="Mkt Intgn Detail_PSWE_Elec"/>
      <sheetName val="ABS Detail_PSWE_Elec"/>
      <sheetName val="EEC Detail_PS_Elec"/>
      <sheetName val="TradeAlly Detail_PS_ Elec"/>
      <sheetName val="Port Supp Cust Engage Gas Title"/>
      <sheetName val="Engy Adv Detail_PSCE_Gas"/>
      <sheetName val="Events Detail_PSCE_Gas"/>
      <sheetName val="Brochure Detail_PSCE_Gas"/>
      <sheetName val="Eductn Detail_PSCE_G207 Gas"/>
      <sheetName val="Port Supp_Web Exp Gas Title"/>
      <sheetName val="CustOnline Detail_PSWE_Gas"/>
      <sheetName val="Mkt Intg Detail_PSWE_Gas"/>
      <sheetName val="ABS Detail_PSWE_Gas"/>
      <sheetName val="EEC Detail_PS_Gas"/>
      <sheetName val="TradeAlly Detail_PS_gas"/>
      <sheetName val="SuppCrv Detail_R&amp;C_Elec"/>
      <sheetName val="Strat Plan Detail_R&amp;C_Elec"/>
      <sheetName val="Mktg Resch Detail_PS_ Elec"/>
      <sheetName val="Eval Detail_R&amp;C_Elec"/>
      <sheetName val="BECAR Detail_R&amp;C Elec"/>
      <sheetName val="VTeam Detail_R&amp;C_Elec"/>
      <sheetName val="ProgDev Detail_R&amp;C_ Elec"/>
      <sheetName val="Supp Crv Detail_R&amp;C_gas"/>
      <sheetName val="Strat Pln Detail_R&amp;C_Gas"/>
      <sheetName val="Mktg Rsch Detail_PS_gas"/>
      <sheetName val="Eval Detail_R&amp;C_Gas"/>
      <sheetName val="Vteam Detail_R&amp;C_Gas"/>
      <sheetName val="ProgDev Detail_R&amp;C_Gas"/>
      <sheetName val="Net Mtr Details_Oth Elec E150"/>
      <sheetName val="Cancelled_Oth Elec_Renw Ed E248"/>
      <sheetName val="CI Load Details_Oth Elec E271"/>
      <sheetName val="Suspended_Oth Elec_Res DR"/>
      <sheetName val="BEM In-house savings"/>
      <sheetName val="BEM Contracted 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4">
          <cell r="R54">
            <v>587025.7919999999</v>
          </cell>
        </row>
        <row r="55">
          <cell r="R55">
            <v>143059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 First"/>
      <sheetName val="Budget Category Descriptions"/>
      <sheetName val="Building the 2-year elec. tgt"/>
      <sheetName val="Portfolio--2015 only"/>
      <sheetName val="2015 Sector View Elect"/>
      <sheetName val="2015 Sector View Gas"/>
      <sheetName val=" LIW Detail_REM E201_Elec"/>
      <sheetName val="REM E214 Title Tab "/>
      <sheetName val="HomePrint Detail_REM_E214 Elec"/>
      <sheetName val="WaterHea_Detail_REM_E214 Elec"/>
      <sheetName val="Wx_Detail_REM E214 Elec"/>
      <sheetName val="SpcHeat Detail_REM_E214 Elec"/>
      <sheetName val="HmAppplc_Detail_REM_E214 Elec"/>
      <sheetName val="ShwrHead_Detail_REM_E214  Elec"/>
      <sheetName val="Lighting Detail_REM_E214 Elec"/>
      <sheetName val="MHDS Detail_REM_E214 Elec."/>
      <sheetName val="ARRAWx Detail_REM_E214 Elec"/>
      <sheetName val="HER Detail_REM_E214 elec."/>
      <sheetName val="SFNC Detail_REM E215 Elec"/>
      <sheetName val="NCMfgHome Detail_REM E215 Elec"/>
      <sheetName val="FuelConv Detail_REM E216 Elec"/>
      <sheetName val="MF Retr Detail_REM E217 Elec"/>
      <sheetName val="MFNC Detail_REM E218 Elec"/>
      <sheetName val="LIW Detail_REM G201 Gas"/>
      <sheetName val="REM Gas Sch 214 Title"/>
      <sheetName val="HmPrint Detail_REM G214 Gas"/>
      <sheetName val="WtrHeat Detail_REM G214 Gas"/>
      <sheetName val="Wx Detail_REM G214 Gas"/>
      <sheetName val="SpHeat Detail_REM G214 Gas"/>
      <sheetName val="ShwrHead Detail_REM G214 Gas"/>
      <sheetName val="HmApplSvgs Detail_REM G214 Gas"/>
      <sheetName val="MHDS Detail_REM G214 Gas"/>
      <sheetName val="WebTstat Detail_REM G214 Gas"/>
      <sheetName val="HER Detail_REM G214 gas"/>
      <sheetName val="SFNC Detail_REM G215 Gas"/>
      <sheetName val="NCMfgHomes Detail_REM G215 Gas"/>
      <sheetName val="MF Retr Detail_REM G217 Gas"/>
      <sheetName val="MFNC Detail_REM G218 Gas"/>
      <sheetName val="CI Retr Detail_BEM E250 Elec"/>
      <sheetName val="Bus Lgt Grnts_BEM E250 Elect"/>
      <sheetName val="CI NC Detail_BEM E251 Elec"/>
      <sheetName val="RCM Detail_BEM E253 Elec"/>
      <sheetName val="Cancelled--SBL_Sch 255 Elec"/>
      <sheetName val="LPSD_Detail_BEM E258 Elec"/>
      <sheetName val="TechEval Detail_BEM E261 Elec"/>
      <sheetName val="Comm Lgt Mkdn_E262 Elec"/>
      <sheetName val="Comm Kit-Laund_E262 elec"/>
      <sheetName val="Comm DI_E262 Elec"/>
      <sheetName val="Comm HVAC_E262 elec"/>
      <sheetName val="Comm Lgt_E262 Elec"/>
      <sheetName val="Sm Bus DI_E262 Elec"/>
      <sheetName val="CI Retr Detail_BEM G250 Gas"/>
      <sheetName val="CI NC Detail_BEM G251 Gas"/>
      <sheetName val="RCM Detail_BEM 253 Gas"/>
      <sheetName val="TechEval Detail_BEM G261 Gas"/>
      <sheetName val="Sm Bus DI_G262 Gas"/>
      <sheetName val="Comm Kit-Laund_G262 Gas"/>
      <sheetName val="Comm DI_G262 Gas"/>
      <sheetName val="Comm HVAC_G262 Gas"/>
      <sheetName val="REM Pilots E249 Elec"/>
      <sheetName val="BEM Pilots E249 Elec"/>
      <sheetName val="REM Pilots Detail G249 Gas"/>
      <sheetName val="BEM Pilots Detail G249 Gas"/>
      <sheetName val="NEEA Detail_E254 elec"/>
      <sheetName val="T&amp;D Detail_Reg E292 elec"/>
      <sheetName val="Gas MktTrans_Detail_Gas"/>
      <sheetName val="Portf Suppt Cust Eng Elec Title"/>
      <sheetName val="Engy Adv Detail_PSCE  Elec"/>
      <sheetName val="Events Detail_PSCE Elec"/>
      <sheetName val="Brochures Detail_PSCE Elec"/>
      <sheetName val="Educatn Detail_PSCE E202 Elec"/>
      <sheetName val="Port Suppt_Web Exp Elec Title"/>
      <sheetName val="CustOnline Detail_PSWE_Elec"/>
      <sheetName val="Mkt Intgn Detail_PSWE_Elec"/>
      <sheetName val="ABS Detail_PSWE_Elec"/>
      <sheetName val="Rebt Procg Detail_Elec"/>
      <sheetName val="EEC Detail_PS_Elec"/>
      <sheetName val="TradeAlly Detail_PS_ Elec"/>
      <sheetName val="Port Supp Cust Engage Gas Title"/>
      <sheetName val="Engy Adv Detail_PSCE_Gas"/>
      <sheetName val="Events Detail_PSCE_Gas"/>
      <sheetName val="Brochure Detail_PSCE_Gas"/>
      <sheetName val="Eductn Detail_PSCE_G207 Gas"/>
      <sheetName val="Port Supp_Web Exp Gas Title"/>
      <sheetName val="CustOnline Detail_PSWE_Gas"/>
      <sheetName val="Mkt Intg Detail_PSWE_Gas"/>
      <sheetName val="ABS Detail_PSWE_Gas"/>
      <sheetName val="Rebt Procg_Detail Gas"/>
      <sheetName val="EEC Detail_PS_Gas"/>
      <sheetName val="TradeAlly Detail_PS_gas"/>
      <sheetName val="SuppCrv Detail_R&amp;C_Elec"/>
      <sheetName val="Strat Plan Detail_R&amp;C_Elec"/>
      <sheetName val="Mktg Resch Detail_PS_ Elec"/>
      <sheetName val="Eval Detail_R&amp;C_Elec"/>
      <sheetName val="BECAR Detail_R&amp;C Elec"/>
      <sheetName val="VTeam Detail_R&amp;C_Elec"/>
      <sheetName val="Data &amp; Systms Svcs R&amp;C_ Elec"/>
      <sheetName val="Prog Develpmt_R&amp;C Elec"/>
      <sheetName val="Supp Crv Detail_R&amp;C_gas"/>
      <sheetName val="Strat Pln Detail_R&amp;C_Gas"/>
      <sheetName val="Mktg Rsch Detail_PS_gas"/>
      <sheetName val="Eval Detail_R&amp;C_Gas"/>
      <sheetName val="Vteam Detail_R&amp;C_Gas"/>
      <sheetName val="Data &amp; Systms Svcs_R&amp;C_Gas"/>
      <sheetName val="Prog Develpmnt_R&amp;C Gas"/>
      <sheetName val="Net Mtr Details_Oth Elec E150"/>
      <sheetName val="ElecVehChgInctv_E195_Elec"/>
      <sheetName val="Cancelled_Oth Elec_Renw Ed E248"/>
      <sheetName val="CI Load Details_Oth Elec E271"/>
      <sheetName val="Suspended_Oth Elec_Res DR"/>
      <sheetName val="BEM In-house savings"/>
      <sheetName val="BEM Contracted savings"/>
      <sheetName val="Rebates Detail_BEM E262 Elec"/>
      <sheetName val="Rebates Detail_BEM G262 Gas"/>
      <sheetName val="Sheet1"/>
    </sheetNames>
    <sheetDataSet>
      <sheetData sheetId="0"/>
      <sheetData sheetId="1"/>
      <sheetData sheetId="2"/>
      <sheetData sheetId="3"/>
      <sheetData sheetId="4">
        <row r="71">
          <cell r="S71">
            <v>67586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up"/>
      <sheetName val="Spending_Breakout"/>
      <sheetName val="18239999E"/>
      <sheetName val="18239999G"/>
      <sheetName val="18230611"/>
      <sheetName val="18230661"/>
      <sheetName val="18230405"/>
      <sheetName val="18230433"/>
      <sheetName val="18230684"/>
      <sheetName val="18230407"/>
      <sheetName val="Measure Life Values"/>
      <sheetName val="Savings Terms"/>
      <sheetName val="Load Shape Terms"/>
      <sheetName val="18230736"/>
      <sheetName val="18230486"/>
      <sheetName val="18230673"/>
      <sheetName val="Comments"/>
      <sheetName val="Troubleshooting"/>
      <sheetName val="lookups"/>
      <sheetName val="CE_Res_Elect"/>
      <sheetName val="CE_Res_ElectWO"/>
      <sheetName val="CE_Res_Gas"/>
      <sheetName val="CE_Res_GasWO"/>
      <sheetName val="budget_targ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D5">
            <v>1</v>
          </cell>
        </row>
        <row r="6">
          <cell r="D6">
            <v>2</v>
          </cell>
        </row>
        <row r="7">
          <cell r="D7">
            <v>3</v>
          </cell>
        </row>
        <row r="8">
          <cell r="D8">
            <v>4</v>
          </cell>
        </row>
        <row r="9">
          <cell r="D9">
            <v>5</v>
          </cell>
        </row>
        <row r="10">
          <cell r="D10">
            <v>6</v>
          </cell>
        </row>
        <row r="11">
          <cell r="D11">
            <v>7</v>
          </cell>
        </row>
        <row r="12">
          <cell r="D12">
            <v>8</v>
          </cell>
        </row>
        <row r="13">
          <cell r="D13">
            <v>9</v>
          </cell>
        </row>
        <row r="14">
          <cell r="D14">
            <v>10</v>
          </cell>
        </row>
        <row r="15">
          <cell r="D15">
            <v>11</v>
          </cell>
        </row>
        <row r="16">
          <cell r="D16">
            <v>12</v>
          </cell>
        </row>
        <row r="17">
          <cell r="D17">
            <v>13</v>
          </cell>
        </row>
        <row r="18">
          <cell r="D18">
            <v>14</v>
          </cell>
        </row>
        <row r="19">
          <cell r="D19">
            <v>15</v>
          </cell>
        </row>
        <row r="20">
          <cell r="D20">
            <v>16</v>
          </cell>
        </row>
        <row r="21">
          <cell r="D21">
            <v>17</v>
          </cell>
        </row>
        <row r="22">
          <cell r="D22">
            <v>18</v>
          </cell>
        </row>
        <row r="23">
          <cell r="D23">
            <v>19</v>
          </cell>
        </row>
        <row r="24">
          <cell r="D24">
            <v>20</v>
          </cell>
        </row>
        <row r="25">
          <cell r="D25">
            <v>21</v>
          </cell>
        </row>
        <row r="26">
          <cell r="D26">
            <v>22</v>
          </cell>
        </row>
        <row r="27">
          <cell r="D27">
            <v>23</v>
          </cell>
        </row>
        <row r="28">
          <cell r="D28">
            <v>24</v>
          </cell>
        </row>
        <row r="29">
          <cell r="D29">
            <v>25</v>
          </cell>
        </row>
        <row r="30">
          <cell r="D30">
            <v>26</v>
          </cell>
        </row>
        <row r="31">
          <cell r="D31">
            <v>27</v>
          </cell>
        </row>
        <row r="32">
          <cell r="D32">
            <v>28</v>
          </cell>
        </row>
        <row r="33">
          <cell r="D33">
            <v>29</v>
          </cell>
        </row>
        <row r="34">
          <cell r="D34">
            <v>30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Reference"/>
      <sheetName val="Summary"/>
      <sheetName val="E201_18230611"/>
      <sheetName val="G201_18230661"/>
      <sheetName val="Shell_LIW_E"/>
      <sheetName val="Shell_E"/>
      <sheetName val="G214_18230434G"/>
      <sheetName val="18230625_HP"/>
      <sheetName val="18230626_WHeat"/>
      <sheetName val="18230628_SpHeat"/>
      <sheetName val="18230638_SpHeat"/>
      <sheetName val="18230627_Wx"/>
      <sheetName val="18230637_Wx"/>
      <sheetName val="18230634_MHDS"/>
      <sheetName val="18230612_FConv"/>
      <sheetName val="18230461_HER"/>
      <sheetName val="18230738_HER"/>
      <sheetName val="18230522_RER"/>
      <sheetName val="18230622_RER"/>
      <sheetName val="18230434_HApp"/>
      <sheetName val="18230434G_HApp"/>
      <sheetName val="18230435_SH"/>
      <sheetName val="18230700_SH"/>
      <sheetName val="18230440_RLg"/>
      <sheetName val="18230714_BLg"/>
      <sheetName val="18230687_WET"/>
      <sheetName val="TBD_WET_E"/>
      <sheetName val="18230501_ARRA"/>
      <sheetName val="18602231_ARRA"/>
      <sheetName val="18230405_SFNC"/>
      <sheetName val="18230684_SFNC"/>
      <sheetName val="18230407_MFR"/>
      <sheetName val="18230736_MFR"/>
      <sheetName val="18230486_MFNC"/>
      <sheetName val="18230673_MFNC"/>
      <sheetName val="18230433_SFMH"/>
      <sheetName val="18230716_CKit"/>
      <sheetName val="18231027_CKit"/>
      <sheetName val="18230717_CDI"/>
      <sheetName val="18231028_CDI"/>
      <sheetName val="18230718_CHVAC"/>
      <sheetName val="18231029_CHVAC"/>
      <sheetName val="18231022_SBDI"/>
      <sheetName val="18231134_SBDI"/>
      <sheetName val="18230746_E"/>
      <sheetName val="18231031_G"/>
      <sheetName val="Small Ag DI - E"/>
      <sheetName val="Small Ag DI - G"/>
      <sheetName val="Lodging DI - E"/>
      <sheetName val="Lodging DI - G"/>
      <sheetName val="lookups"/>
      <sheetName val="CE_Res_Elect"/>
      <sheetName val="CE_Res_ElectWO"/>
      <sheetName val="CE_Res_G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6">
          <cell r="D6" t="str">
            <v>calculated</v>
          </cell>
        </row>
        <row r="7">
          <cell r="D7" t="str">
            <v>per home</v>
          </cell>
        </row>
        <row r="8">
          <cell r="D8" t="str">
            <v>per unit</v>
          </cell>
        </row>
        <row r="9">
          <cell r="D9" t="str">
            <v>per ton</v>
          </cell>
        </row>
        <row r="10">
          <cell r="D10" t="str">
            <v>linear foot</v>
          </cell>
        </row>
        <row r="11">
          <cell r="D11" t="str">
            <v>square foot</v>
          </cell>
        </row>
      </sheetData>
      <sheetData sheetId="52"/>
      <sheetData sheetId="53"/>
      <sheetData sheetId="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board"/>
      <sheetName val="_MAIN"/>
      <sheetName val="_MAIN_VAR"/>
      <sheetName val="_MAIN_LIW"/>
      <sheetName val="NOTES"/>
      <sheetName val="_EXBT2_MAIN"/>
      <sheetName val="AVOIDEDCOSTS"/>
      <sheetName val="RATES"/>
      <sheetName val="PROGRAMS"/>
      <sheetName val="LABORTITLE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>
            <v>2020</v>
          </cell>
        </row>
        <row r="5">
          <cell r="B5">
            <v>2021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2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3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4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5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6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6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58"/>
  <sheetViews>
    <sheetView tabSelected="1" zoomScale="85" zoomScaleNormal="85" workbookViewId="0"/>
  </sheetViews>
  <sheetFormatPr defaultRowHeight="15"/>
  <cols>
    <col min="1" max="1" width="3.5703125" style="413" customWidth="1"/>
    <col min="2" max="2" width="59.5703125" style="413" customWidth="1"/>
    <col min="3" max="3" width="20.85546875" style="413" customWidth="1"/>
    <col min="4" max="4" width="16.42578125" style="413" customWidth="1"/>
    <col min="5" max="5" width="21.140625" style="413" customWidth="1"/>
    <col min="6" max="6" width="11.7109375" style="413" customWidth="1"/>
    <col min="7" max="7" width="9.140625" style="413"/>
    <col min="8" max="8" width="2.42578125" style="413" customWidth="1"/>
    <col min="9" max="9" width="3" style="413" customWidth="1"/>
    <col min="10" max="10" width="61.85546875" style="413" customWidth="1"/>
    <col min="11" max="11" width="21.85546875" style="413" customWidth="1"/>
    <col min="12" max="12" width="17" style="413" customWidth="1"/>
    <col min="13" max="13" width="16.85546875" style="413" customWidth="1"/>
    <col min="14" max="16384" width="9.140625" style="413"/>
  </cols>
  <sheetData>
    <row r="1" spans="2:16" ht="18">
      <c r="B1" s="412" t="s">
        <v>748</v>
      </c>
    </row>
    <row r="2" spans="2:16" ht="18">
      <c r="B2" s="414" t="s">
        <v>476</v>
      </c>
    </row>
    <row r="4" spans="2:16" ht="15.75" thickBot="1">
      <c r="B4" s="415" t="s">
        <v>477</v>
      </c>
      <c r="J4" s="415" t="s">
        <v>478</v>
      </c>
    </row>
    <row r="5" spans="2:16" ht="48" thickBot="1">
      <c r="B5" s="465" t="s">
        <v>479</v>
      </c>
      <c r="C5" s="466" t="s">
        <v>480</v>
      </c>
      <c r="D5" s="466" t="s">
        <v>481</v>
      </c>
      <c r="E5" s="466" t="s">
        <v>1183</v>
      </c>
      <c r="F5" s="466" t="s">
        <v>482</v>
      </c>
      <c r="G5" s="467" t="s">
        <v>483</v>
      </c>
      <c r="H5" s="416"/>
      <c r="J5" s="465" t="s">
        <v>479</v>
      </c>
      <c r="K5" s="466" t="s">
        <v>480</v>
      </c>
      <c r="L5" s="466" t="s">
        <v>481</v>
      </c>
      <c r="M5" s="466" t="s">
        <v>1183</v>
      </c>
      <c r="N5" s="466" t="s">
        <v>482</v>
      </c>
      <c r="O5" s="467" t="s">
        <v>484</v>
      </c>
    </row>
    <row r="6" spans="2:16" ht="15.75" thickTop="1">
      <c r="B6" s="417" t="s">
        <v>374</v>
      </c>
      <c r="C6" s="418">
        <f>'Electric CE'!H6</f>
        <v>1999320.2</v>
      </c>
      <c r="D6" s="419">
        <f>'Electric CE'!N6</f>
        <v>8079753.1575000007</v>
      </c>
      <c r="E6" s="419">
        <f>'Electric CE'!T6</f>
        <v>3534817.3782881806</v>
      </c>
      <c r="F6" s="420">
        <f>'Electric CE'!U6</f>
        <v>0.46107488648484934</v>
      </c>
      <c r="G6" s="421">
        <f>'Electric CE'!V6</f>
        <v>1.2484904786627204</v>
      </c>
      <c r="H6" s="422"/>
      <c r="J6" s="417" t="s">
        <v>374</v>
      </c>
      <c r="K6" s="418">
        <f>'Gas CE'!H6</f>
        <v>19470.830000000002</v>
      </c>
      <c r="L6" s="419">
        <f>'Gas CE'!N6</f>
        <v>1265185.6514999999</v>
      </c>
      <c r="M6" s="419">
        <f>'Gas CE'!T6</f>
        <v>283186.7925560819</v>
      </c>
      <c r="N6" s="420">
        <f>'Gas CE'!U6</f>
        <v>0.25721857996728897</v>
      </c>
      <c r="O6" s="421">
        <f>'Gas CE'!V6</f>
        <v>0.66588795902080888</v>
      </c>
      <c r="P6" s="422"/>
    </row>
    <row r="7" spans="2:16">
      <c r="B7" s="417"/>
      <c r="C7" s="418"/>
      <c r="D7" s="419"/>
      <c r="E7" s="419"/>
      <c r="F7" s="420"/>
      <c r="G7" s="423" t="s">
        <v>485</v>
      </c>
      <c r="H7" s="422"/>
      <c r="J7" s="417"/>
      <c r="K7" s="418"/>
      <c r="L7" s="419"/>
      <c r="M7" s="419"/>
      <c r="N7" s="420"/>
      <c r="O7" s="423" t="s">
        <v>485</v>
      </c>
      <c r="P7" s="422"/>
    </row>
    <row r="8" spans="2:16">
      <c r="B8" s="417" t="s">
        <v>743</v>
      </c>
      <c r="C8" s="418">
        <f>'Electric CE'!H7</f>
        <v>74813491.620000005</v>
      </c>
      <c r="D8" s="419">
        <f>'Electric CE'!N7</f>
        <v>19208867.765000001</v>
      </c>
      <c r="E8" s="419">
        <f>'Electric CE'!T7</f>
        <v>11242425.558904648</v>
      </c>
      <c r="F8" s="420">
        <f>'Electric CE'!U7</f>
        <v>2.3472707733648082</v>
      </c>
      <c r="G8" s="421">
        <f>'Electric CE'!V7</f>
        <v>1.670636346636057</v>
      </c>
      <c r="H8" s="422"/>
      <c r="J8" s="417" t="s">
        <v>744</v>
      </c>
      <c r="K8" s="418">
        <f>'Gas CE'!H7</f>
        <v>2739139.0395</v>
      </c>
      <c r="L8" s="419">
        <f>'Gas CE'!N7</f>
        <v>11410911.074999999</v>
      </c>
      <c r="M8" s="419">
        <f>'Gas CE'!T7</f>
        <v>4227437.9671506733</v>
      </c>
      <c r="N8" s="420">
        <f>'Gas CE'!U7</f>
        <v>1.6474570812716853</v>
      </c>
      <c r="O8" s="421">
        <f>'Gas CE'!V7</f>
        <v>1.1147199436347399</v>
      </c>
      <c r="P8" s="422"/>
    </row>
    <row r="9" spans="2:16">
      <c r="B9" s="424" t="s">
        <v>377</v>
      </c>
      <c r="C9" s="418">
        <f>'Electric CE'!H8</f>
        <v>633057.39999999991</v>
      </c>
      <c r="D9" s="419">
        <f>'Electric CE'!N8</f>
        <v>738328.245</v>
      </c>
      <c r="E9" s="419">
        <f>'Electric CE'!T8</f>
        <v>224465.12901299234</v>
      </c>
      <c r="F9" s="420">
        <f>'Electric CE'!U8</f>
        <v>0.95542256129371195</v>
      </c>
      <c r="G9" s="421">
        <f>'Electric CE'!V8</f>
        <v>0.17350963341104081</v>
      </c>
      <c r="H9" s="425"/>
      <c r="J9" s="424" t="s">
        <v>486</v>
      </c>
      <c r="K9" s="418">
        <f>'Gas CE'!H8</f>
        <v>623632.1</v>
      </c>
      <c r="L9" s="419">
        <f>'Gas CE'!N8</f>
        <v>4626222.2649999997</v>
      </c>
      <c r="M9" s="419">
        <f>'Gas CE'!T8</f>
        <v>1902644.7641058138</v>
      </c>
      <c r="N9" s="420">
        <f>'Gas CE'!U8</f>
        <v>1.9818217274422945</v>
      </c>
      <c r="O9" s="421">
        <f>'Gas CE'!V8</f>
        <v>1.3655129434752216</v>
      </c>
    </row>
    <row r="10" spans="2:16">
      <c r="B10" s="424" t="s">
        <v>486</v>
      </c>
      <c r="C10" s="418">
        <f>'Electric CE'!H9</f>
        <v>9290926</v>
      </c>
      <c r="D10" s="419">
        <f>'Electric CE'!N9</f>
        <v>5114068.9649999999</v>
      </c>
      <c r="E10" s="419">
        <f>'Electric CE'!T9</f>
        <v>898865.76225998998</v>
      </c>
      <c r="F10" s="420">
        <f>'Electric CE'!U9</f>
        <v>2.7228811048707198</v>
      </c>
      <c r="G10" s="421">
        <f>'Electric CE'!V9</f>
        <v>1.2083750857501563</v>
      </c>
      <c r="H10" s="425"/>
      <c r="J10" s="424" t="s">
        <v>487</v>
      </c>
      <c r="K10" s="418">
        <f>'Gas CE'!H9</f>
        <v>65269.4</v>
      </c>
      <c r="L10" s="419">
        <f>'Gas CE'!N9</f>
        <v>544805.92500000005</v>
      </c>
      <c r="M10" s="419">
        <f>'Gas CE'!T9</f>
        <v>248017.16365249103</v>
      </c>
      <c r="N10" s="420">
        <f>'Gas CE'!U9</f>
        <v>1.7242252385780923</v>
      </c>
      <c r="O10" s="421">
        <f>'Gas CE'!V9</f>
        <v>1.363341889548672</v>
      </c>
    </row>
    <row r="11" spans="2:16">
      <c r="B11" s="424" t="s">
        <v>487</v>
      </c>
      <c r="C11" s="418">
        <f>'Electric CE'!H10</f>
        <v>1448993.2999999996</v>
      </c>
      <c r="D11" s="419">
        <f>'Electric CE'!N10</f>
        <v>1232073.7749999999</v>
      </c>
      <c r="E11" s="419">
        <f>'Electric CE'!T10</f>
        <v>241662.71990111191</v>
      </c>
      <c r="F11" s="420">
        <f>'Electric CE'!U10</f>
        <v>1.1879057805671882</v>
      </c>
      <c r="G11" s="421">
        <f>'Electric CE'!V10</f>
        <v>1.2917075193890617</v>
      </c>
      <c r="H11" s="425"/>
      <c r="J11" s="424" t="s">
        <v>382</v>
      </c>
      <c r="K11" s="418">
        <f>'Gas CE'!H11</f>
        <v>6108</v>
      </c>
      <c r="L11" s="419">
        <f>'Gas CE'!N11</f>
        <v>0</v>
      </c>
      <c r="M11" s="419">
        <f>'Gas CE'!T11</f>
        <v>0</v>
      </c>
      <c r="N11" s="420">
        <f>'Gas CE'!U11</f>
        <v>0</v>
      </c>
      <c r="O11" s="421">
        <f>'Gas CE'!V11</f>
        <v>0</v>
      </c>
    </row>
    <row r="12" spans="2:16">
      <c r="B12" s="424" t="s">
        <v>382</v>
      </c>
      <c r="C12" s="418">
        <f>'Electric CE'!H11</f>
        <v>828090</v>
      </c>
      <c r="D12" s="419">
        <f>'Electric CE'!N11</f>
        <v>912070.93500000006</v>
      </c>
      <c r="E12" s="419">
        <f>'Electric CE'!T11</f>
        <v>852905.95798408904</v>
      </c>
      <c r="F12" s="420">
        <f>'Electric CE'!U11</f>
        <v>0.95198246715743828</v>
      </c>
      <c r="G12" s="421">
        <f>'Electric CE'!V11</f>
        <v>1.363982487436129</v>
      </c>
      <c r="H12" s="425"/>
      <c r="J12" s="424" t="s">
        <v>456</v>
      </c>
      <c r="K12" s="418">
        <f>'Gas CE'!H12</f>
        <v>253301.7</v>
      </c>
      <c r="L12" s="419">
        <f>'Gas CE'!N12</f>
        <v>1885925.625</v>
      </c>
      <c r="M12" s="419">
        <f>'Gas CE'!T12</f>
        <v>270269.05282726302</v>
      </c>
      <c r="N12" s="420">
        <f>'Gas CE'!U12</f>
        <v>0.84103580446508908</v>
      </c>
      <c r="O12" s="421">
        <f>'Gas CE'!V12</f>
        <v>0.81457447948141182</v>
      </c>
    </row>
    <row r="13" spans="2:16">
      <c r="B13" s="424" t="s">
        <v>456</v>
      </c>
      <c r="C13" s="418">
        <f>'Electric CE'!H12</f>
        <v>762290</v>
      </c>
      <c r="D13" s="419">
        <f>'Electric CE'!N12</f>
        <v>1071596.2</v>
      </c>
      <c r="E13" s="419">
        <f>'Electric CE'!T12</f>
        <v>257664.05595691694</v>
      </c>
      <c r="F13" s="420">
        <f>'Electric CE'!U12</f>
        <v>0.68063439741907394</v>
      </c>
      <c r="G13" s="421">
        <f>'Electric CE'!V12</f>
        <v>0.89607520054814171</v>
      </c>
      <c r="H13" s="425"/>
      <c r="J13" s="424" t="s">
        <v>385</v>
      </c>
      <c r="K13" s="418">
        <f>'Gas CE'!H13</f>
        <v>0</v>
      </c>
      <c r="L13" s="419">
        <f>'Gas CE'!N13</f>
        <v>0</v>
      </c>
      <c r="M13" s="419">
        <f>'Gas CE'!T13</f>
        <v>0</v>
      </c>
      <c r="N13" s="420">
        <f>'Gas CE'!U13</f>
        <v>0</v>
      </c>
      <c r="O13" s="421">
        <f>'Gas CE'!V13</f>
        <v>0</v>
      </c>
    </row>
    <row r="14" spans="2:16">
      <c r="B14" s="424" t="s">
        <v>385</v>
      </c>
      <c r="C14" s="418">
        <f>'Electric CE'!H13</f>
        <v>0</v>
      </c>
      <c r="D14" s="419">
        <f>'Electric CE'!N13</f>
        <v>0</v>
      </c>
      <c r="E14" s="419">
        <f>'Electric CE'!T13</f>
        <v>0</v>
      </c>
      <c r="F14" s="420">
        <f>'Electric CE'!U13</f>
        <v>0</v>
      </c>
      <c r="G14" s="421">
        <f>'Electric CE'!V13</f>
        <v>0</v>
      </c>
      <c r="H14" s="425"/>
      <c r="J14" s="424" t="s">
        <v>488</v>
      </c>
      <c r="K14" s="418">
        <f>'Gas CE'!H14</f>
        <v>251737.83950000006</v>
      </c>
      <c r="L14" s="419">
        <f>'Gas CE'!N14</f>
        <v>2679766.1399999997</v>
      </c>
      <c r="M14" s="419">
        <f>'Gas CE'!T14</f>
        <v>1806506.9865651054</v>
      </c>
      <c r="N14" s="420">
        <f>'Gas CE'!U14</f>
        <v>2.1319073732673357</v>
      </c>
      <c r="O14" s="421">
        <f>'Gas CE'!V14</f>
        <v>0.95456665512378946</v>
      </c>
    </row>
    <row r="15" spans="2:16">
      <c r="B15" s="424" t="s">
        <v>488</v>
      </c>
      <c r="C15" s="418">
        <f>'Electric CE'!H14</f>
        <v>1334694.9199999995</v>
      </c>
      <c r="D15" s="419">
        <f>'Electric CE'!N14</f>
        <v>1295885.7</v>
      </c>
      <c r="E15" s="419">
        <f>'Electric CE'!T14</f>
        <v>1166430.224988051</v>
      </c>
      <c r="F15" s="420">
        <f>'Electric CE'!U14</f>
        <v>3.044902793380837</v>
      </c>
      <c r="G15" s="421">
        <f>'Electric CE'!V14</f>
        <v>1.6766725903216055</v>
      </c>
      <c r="H15" s="425"/>
      <c r="J15" s="424" t="s">
        <v>387</v>
      </c>
      <c r="K15" s="418">
        <f>'Gas CE'!H15</f>
        <v>1539090</v>
      </c>
      <c r="L15" s="419">
        <f>'Gas CE'!N15</f>
        <v>1595207.1949999998</v>
      </c>
      <c r="M15" s="419">
        <f>'Gas CE'!T15</f>
        <v>0</v>
      </c>
      <c r="N15" s="420">
        <f>'Gas CE'!U15</f>
        <v>0.83341110359375514</v>
      </c>
      <c r="O15" s="421">
        <f>'Gas CE'!V15</f>
        <v>0.91675221395313067</v>
      </c>
    </row>
    <row r="16" spans="2:16">
      <c r="B16" s="424" t="s">
        <v>387</v>
      </c>
      <c r="C16" s="418">
        <f>'Electric CE'!H15</f>
        <v>46739220</v>
      </c>
      <c r="D16" s="419">
        <f>'Electric CE'!N15</f>
        <v>2084682.8800000001</v>
      </c>
      <c r="E16" s="419">
        <f>'Electric CE'!T15</f>
        <v>0</v>
      </c>
      <c r="F16" s="420">
        <f>'Electric CE'!U15</f>
        <v>2.0659586208731957</v>
      </c>
      <c r="G16" s="421">
        <f>'Electric CE'!V15</f>
        <v>2.2725544829605155</v>
      </c>
      <c r="H16" s="425"/>
      <c r="J16" s="424" t="s">
        <v>745</v>
      </c>
      <c r="K16" s="418">
        <f>'Gas CE'!H16</f>
        <v>0</v>
      </c>
      <c r="L16" s="419">
        <f>'Gas CE'!N16</f>
        <v>78983.925000000003</v>
      </c>
      <c r="M16" s="419">
        <f>'Gas CE'!T16</f>
        <v>0</v>
      </c>
      <c r="N16" s="420">
        <f>'Gas CE'!U16</f>
        <v>0</v>
      </c>
      <c r="O16" s="421">
        <f>'Gas CE'!V16</f>
        <v>0</v>
      </c>
    </row>
    <row r="17" spans="1:19">
      <c r="B17" s="424" t="s">
        <v>1174</v>
      </c>
      <c r="C17" s="418">
        <f>'Electric CE'!H16</f>
        <v>13776220</v>
      </c>
      <c r="D17" s="419">
        <f>'Electric CE'!N16</f>
        <v>6760161.0649999995</v>
      </c>
      <c r="E17" s="419">
        <f>'Electric CE'!T16</f>
        <v>7600431.7088014977</v>
      </c>
      <c r="F17" s="420">
        <f>'Electric CE'!U16</f>
        <v>2.8318931465793402</v>
      </c>
      <c r="G17" s="421">
        <f>'Electric CE'!V16</f>
        <v>3.5942813715232647</v>
      </c>
      <c r="H17" s="425"/>
      <c r="J17" s="417" t="s">
        <v>388</v>
      </c>
      <c r="K17" s="418">
        <f>'Gas CE'!H18</f>
        <v>5000</v>
      </c>
      <c r="L17" s="419">
        <f>'Gas CE'!N18</f>
        <v>54354.49</v>
      </c>
      <c r="M17" s="419">
        <f>'Gas CE'!T18</f>
        <v>0</v>
      </c>
      <c r="N17" s="420">
        <f>'Gas CE'!U18</f>
        <v>1.1189889450949997</v>
      </c>
      <c r="O17" s="421">
        <f>'Gas CE'!V18</f>
        <v>1.2308878396044995</v>
      </c>
    </row>
    <row r="18" spans="1:19">
      <c r="B18" s="417" t="s">
        <v>388</v>
      </c>
      <c r="C18" s="418">
        <f>'Electric CE'!H17</f>
        <v>50000</v>
      </c>
      <c r="D18" s="419">
        <f>'Electric CE'!N17</f>
        <v>122207.2</v>
      </c>
      <c r="E18" s="419">
        <f>'Electric CE'!T17</f>
        <v>0</v>
      </c>
      <c r="F18" s="420">
        <f>'Electric CE'!U17</f>
        <v>0.91973211143942535</v>
      </c>
      <c r="G18" s="421">
        <f>'Electric CE'!V17</f>
        <v>1.0117053225833679</v>
      </c>
      <c r="H18" s="425"/>
      <c r="J18" s="417" t="s">
        <v>458</v>
      </c>
      <c r="K18" s="418">
        <f>'Gas CE'!H19</f>
        <v>1801.8000000000002</v>
      </c>
      <c r="L18" s="419">
        <f>'Gas CE'!N19</f>
        <v>26400</v>
      </c>
      <c r="M18" s="419">
        <f>'Gas CE'!T19</f>
        <v>8877.7176774403833</v>
      </c>
      <c r="N18" s="420">
        <f>'Gas CE'!U19</f>
        <v>1.3597406589845151</v>
      </c>
      <c r="O18" s="421">
        <f>'Gas CE'!V19</f>
        <v>0.94959173514621154</v>
      </c>
    </row>
    <row r="19" spans="1:19">
      <c r="B19" s="571" t="s">
        <v>745</v>
      </c>
      <c r="C19" s="418">
        <f>'Electric CE'!H18</f>
        <v>0</v>
      </c>
      <c r="D19" s="419">
        <f>'Electric CE'!N18</f>
        <v>86192.55</v>
      </c>
      <c r="E19" s="419">
        <f>'Electric CE'!T18</f>
        <v>0</v>
      </c>
      <c r="F19" s="420">
        <f>'Electric CE'!U18</f>
        <v>0</v>
      </c>
      <c r="G19" s="421">
        <f>'Electric CE'!V18</f>
        <v>0</v>
      </c>
      <c r="H19" s="425"/>
      <c r="J19" s="417" t="s">
        <v>459</v>
      </c>
      <c r="K19" s="418">
        <f>'Gas CE'!H20</f>
        <v>37525.380000000005</v>
      </c>
      <c r="L19" s="419">
        <f>'Gas CE'!N20</f>
        <v>630814.277</v>
      </c>
      <c r="M19" s="419">
        <f>'Gas CE'!T20</f>
        <v>29795.910575054215</v>
      </c>
      <c r="N19" s="420">
        <f>'Gas CE'!U20</f>
        <v>1.1510183021433043</v>
      </c>
      <c r="O19" s="421">
        <f>'Gas CE'!V20</f>
        <v>1.162471213909579</v>
      </c>
    </row>
    <row r="20" spans="1:19">
      <c r="B20" s="417" t="s">
        <v>458</v>
      </c>
      <c r="C20" s="418">
        <f>'Electric CE'!H19</f>
        <v>310276</v>
      </c>
      <c r="D20" s="419">
        <f>'Electric CE'!N19</f>
        <v>295862.8075</v>
      </c>
      <c r="E20" s="419">
        <f>'Electric CE'!T19</f>
        <v>153501.51991001461</v>
      </c>
      <c r="F20" s="420">
        <f>'Electric CE'!U19</f>
        <v>3.8141976101709094</v>
      </c>
      <c r="G20" s="421">
        <f>'Electric CE'!V19</f>
        <v>2.704895355938397</v>
      </c>
      <c r="H20" s="425"/>
      <c r="J20" s="417" t="s">
        <v>391</v>
      </c>
      <c r="K20" s="418">
        <f>'Gas CE'!H21</f>
        <v>15000</v>
      </c>
      <c r="L20" s="419">
        <f>'Gas CE'!N21</f>
        <v>149536.54999999999</v>
      </c>
      <c r="M20" s="419">
        <f>'Gas CE'!T21</f>
        <v>0</v>
      </c>
      <c r="N20" s="420">
        <f>'Gas CE'!U21</f>
        <v>1.0867247695257092</v>
      </c>
      <c r="O20" s="421">
        <f>'Gas CE'!V21</f>
        <v>1.1953972464782801</v>
      </c>
    </row>
    <row r="21" spans="1:19">
      <c r="B21" s="417" t="s">
        <v>459</v>
      </c>
      <c r="C21" s="418">
        <f>'Electric CE'!H20</f>
        <v>9105347.7200000007</v>
      </c>
      <c r="D21" s="419">
        <f>'Electric CE'!N20</f>
        <v>9598797.4230000004</v>
      </c>
      <c r="E21" s="419">
        <f>'Electric CE'!T20</f>
        <v>461269.16400693159</v>
      </c>
      <c r="F21" s="420">
        <f>'Electric CE'!U20</f>
        <v>1.3680179903315781</v>
      </c>
      <c r="G21" s="421">
        <f>'Electric CE'!V20</f>
        <v>1.3836068619496664</v>
      </c>
      <c r="H21" s="425"/>
      <c r="J21" s="468" t="s">
        <v>489</v>
      </c>
      <c r="K21" s="474">
        <f>SUM(K6,K9:K20)</f>
        <v>2817937.0494999997</v>
      </c>
      <c r="L21" s="475">
        <f>SUM(L6,L9:L20)</f>
        <v>13537202.043500002</v>
      </c>
      <c r="M21" s="470">
        <f>SUM(M6,M9:M20)</f>
        <v>4549298.3879592502</v>
      </c>
      <c r="N21" s="476"/>
      <c r="O21" s="477"/>
    </row>
    <row r="22" spans="1:19">
      <c r="B22" s="417" t="s">
        <v>391</v>
      </c>
      <c r="C22" s="418">
        <f>'Electric CE'!H21</f>
        <v>4000000</v>
      </c>
      <c r="D22" s="419">
        <f>'Electric CE'!N21</f>
        <v>2146821.9950000001</v>
      </c>
      <c r="E22" s="419">
        <f>'Electric CE'!T21</f>
        <v>0</v>
      </c>
      <c r="F22" s="420">
        <f>'Electric CE'!U21</f>
        <v>2.76466765888257</v>
      </c>
      <c r="G22" s="421">
        <f>'Electric CE'!V21</f>
        <v>3.0411344247708274</v>
      </c>
      <c r="H22" s="425"/>
      <c r="J22" s="473" t="s">
        <v>490</v>
      </c>
      <c r="K22" s="474">
        <f>'Gas CE'!H23</f>
        <v>2798466.2194999997</v>
      </c>
      <c r="L22" s="475">
        <f>'Gas CE'!N23</f>
        <v>12272016.392000001</v>
      </c>
      <c r="M22" s="470">
        <f>'Gas CE'!T23</f>
        <v>4266111.5954031684</v>
      </c>
      <c r="N22" s="476">
        <f>'Gas CE'!U23</f>
        <v>1.6121465861882003</v>
      </c>
      <c r="O22" s="477">
        <f>'Gas CE'!V23</f>
        <v>1.1165857314170708</v>
      </c>
      <c r="P22" s="426"/>
    </row>
    <row r="23" spans="1:19">
      <c r="B23" s="468" t="s">
        <v>489</v>
      </c>
      <c r="C23" s="469">
        <f>SUM(C6,C9:C22)</f>
        <v>90278435.539999992</v>
      </c>
      <c r="D23" s="470">
        <f>SUM(D6,D9:D22)</f>
        <v>39538502.897999994</v>
      </c>
      <c r="E23" s="470">
        <f>SUM(E6,E9:E22)</f>
        <v>15392013.621109774</v>
      </c>
      <c r="F23" s="471"/>
      <c r="G23" s="472"/>
      <c r="H23" s="427"/>
      <c r="J23" s="417" t="str">
        <f>'Gas CE'!C25</f>
        <v>Commercial/Industrial Retrofit</v>
      </c>
      <c r="K23" s="418">
        <f>'Gas CE'!H24</f>
        <v>507000</v>
      </c>
      <c r="L23" s="419">
        <f>'Gas CE'!N24</f>
        <v>2693974.7086</v>
      </c>
      <c r="M23" s="419">
        <f>'Gas CE'!T24</f>
        <v>0</v>
      </c>
      <c r="N23" s="420">
        <f>'Gas CE'!U24</f>
        <v>1.9535609839845198</v>
      </c>
      <c r="O23" s="421">
        <f>'Gas CE'!V25</f>
        <v>1.2774987322423614</v>
      </c>
    </row>
    <row r="24" spans="1:19" ht="16.350000000000001" customHeight="1">
      <c r="A24" s="428"/>
      <c r="B24" s="473" t="s">
        <v>490</v>
      </c>
      <c r="C24" s="469">
        <f>'Electric CE'!H23</f>
        <v>88279115.340000004</v>
      </c>
      <c r="D24" s="470">
        <f>'Electric CE'!N23</f>
        <v>31458749.740500003</v>
      </c>
      <c r="E24" s="470">
        <f>'Electric CE'!T23</f>
        <v>11857196.242821597</v>
      </c>
      <c r="F24" s="471">
        <f>'Electric CE'!U23</f>
        <v>2.0787815292158265</v>
      </c>
      <c r="G24" s="472">
        <f>'Electric CE'!V23</f>
        <v>1.6737289354627813</v>
      </c>
      <c r="H24" s="427"/>
      <c r="J24" s="417" t="str">
        <f>'Gas CE'!C29</f>
        <v>Commercial/Industrial New Construction</v>
      </c>
      <c r="K24" s="418">
        <f>'Gas CE'!H29</f>
        <v>90000</v>
      </c>
      <c r="L24" s="419">
        <f>'Gas CE'!N29</f>
        <v>319918.09000000003</v>
      </c>
      <c r="M24" s="419">
        <f>'Gas CE'!T29</f>
        <v>0</v>
      </c>
      <c r="N24" s="420">
        <f>'Gas CE'!U29</f>
        <v>3.4227081775681008</v>
      </c>
      <c r="O24" s="421">
        <f>'Gas CE'!V29</f>
        <v>3.2928983554806828</v>
      </c>
      <c r="P24" s="434"/>
    </row>
    <row r="25" spans="1:19">
      <c r="B25" s="429" t="s">
        <v>394</v>
      </c>
      <c r="C25" s="430">
        <f>'Electric CE'!H24</f>
        <v>67050000</v>
      </c>
      <c r="D25" s="431">
        <f>'Electric CE'!N24</f>
        <v>27179818.172400001</v>
      </c>
      <c r="E25" s="431">
        <f>'Electric CE'!T24</f>
        <v>0</v>
      </c>
      <c r="F25" s="432">
        <f>'Electric CE'!U24</f>
        <v>2.280063550761521</v>
      </c>
      <c r="G25" s="433">
        <f>'Electric CE'!V24</f>
        <v>1.3055189116739776</v>
      </c>
      <c r="J25" s="417" t="s">
        <v>396</v>
      </c>
      <c r="K25" s="418">
        <f>'Gas CE'!H30</f>
        <v>400000</v>
      </c>
      <c r="L25" s="419">
        <f>'Gas CE'!N30</f>
        <v>836848.52500000002</v>
      </c>
      <c r="M25" s="419">
        <f>'Gas CE'!T30</f>
        <v>0</v>
      </c>
      <c r="N25" s="420">
        <f>'Gas CE'!U30</f>
        <v>1.3609004199317321</v>
      </c>
      <c r="O25" s="421">
        <f>'Gas CE'!V30</f>
        <v>0.86242648123287424</v>
      </c>
      <c r="P25" s="434"/>
    </row>
    <row r="26" spans="1:19">
      <c r="B26" s="429" t="s">
        <v>395</v>
      </c>
      <c r="C26" s="430">
        <f>'Electric CE'!H30</f>
        <v>17500000</v>
      </c>
      <c r="D26" s="431">
        <f>'Electric CE'!N30</f>
        <v>7015395.9500000002</v>
      </c>
      <c r="E26" s="431">
        <f>'Electric CE'!T30</f>
        <v>0</v>
      </c>
      <c r="F26" s="432">
        <f>'Electric CE'!U30</f>
        <v>2.742456528003709</v>
      </c>
      <c r="G26" s="433">
        <f>'Electric CE'!V30</f>
        <v>2.742288476589458</v>
      </c>
      <c r="H26" s="434"/>
      <c r="J26" s="417" t="s">
        <v>397</v>
      </c>
      <c r="K26" s="418">
        <f>'Gas CE'!H31</f>
        <v>1500</v>
      </c>
      <c r="L26" s="419">
        <f>'Gas CE'!N31</f>
        <v>29570.55</v>
      </c>
      <c r="M26" s="419">
        <f>'Gas CE'!T31</f>
        <v>0</v>
      </c>
      <c r="N26" s="420">
        <f>'Gas CE'!U31</f>
        <v>0.51064764493701453</v>
      </c>
      <c r="O26" s="421">
        <f>'Gas CE'!V31</f>
        <v>0.40246967604481787</v>
      </c>
      <c r="P26" s="434"/>
    </row>
    <row r="27" spans="1:19">
      <c r="B27" s="429" t="s">
        <v>396</v>
      </c>
      <c r="C27" s="430">
        <f>'Electric CE'!H31</f>
        <v>15000000</v>
      </c>
      <c r="D27" s="431">
        <f>'Electric CE'!N31</f>
        <v>2207413.2250000001</v>
      </c>
      <c r="E27" s="431">
        <f>'Electric CE'!T31</f>
        <v>0</v>
      </c>
      <c r="F27" s="432">
        <f>'Electric CE'!U31</f>
        <v>1.6015952681406695</v>
      </c>
      <c r="G27" s="433">
        <f>'Electric CE'!V31</f>
        <v>1.0706163073146087</v>
      </c>
      <c r="H27" s="434"/>
      <c r="J27" s="417" t="s">
        <v>1182</v>
      </c>
      <c r="K27" s="418">
        <f>'Gas CE'!H32</f>
        <v>576802</v>
      </c>
      <c r="L27" s="419">
        <f>'Gas CE'!N32</f>
        <v>3298198.1725000003</v>
      </c>
      <c r="M27" s="419">
        <f>'Gas CE'!T32</f>
        <v>3338298.2538808878</v>
      </c>
      <c r="N27" s="420">
        <f>'Gas CE'!U32</f>
        <v>1.6297100432754239</v>
      </c>
      <c r="O27" s="421">
        <f>'Gas CE'!V32</f>
        <v>2.6044264747396815</v>
      </c>
    </row>
    <row r="28" spans="1:19">
      <c r="B28" s="429" t="s">
        <v>397</v>
      </c>
      <c r="C28" s="430">
        <f>'Electric CE'!H32</f>
        <v>1000000</v>
      </c>
      <c r="D28" s="431">
        <f>'Electric CE'!N32</f>
        <v>526633.75</v>
      </c>
      <c r="E28" s="431">
        <f>'Electric CE'!T32</f>
        <v>0</v>
      </c>
      <c r="F28" s="432">
        <f>'Electric CE'!U32</f>
        <v>1.9672735535256274</v>
      </c>
      <c r="G28" s="433">
        <f>'Electric CE'!V32</f>
        <v>1.0888583648730321</v>
      </c>
      <c r="H28" s="434"/>
      <c r="I28" s="428"/>
      <c r="J28" s="424" t="str">
        <f>'Gas CE'!C33</f>
        <v>Commercial Kitchen &amp; Laundry</v>
      </c>
      <c r="K28" s="418">
        <f>'Gas CE'!H33</f>
        <v>213020</v>
      </c>
      <c r="L28" s="419">
        <f>'Gas CE'!N33</f>
        <v>1730218.2575000001</v>
      </c>
      <c r="M28" s="419">
        <f>'Gas CE'!T33</f>
        <v>3337850.9886537762</v>
      </c>
      <c r="N28" s="420">
        <f>'Gas CE'!U33</f>
        <v>1.0949750162945742</v>
      </c>
      <c r="O28" s="421">
        <f>'Gas CE'!V33</f>
        <v>3.0124203789470338</v>
      </c>
      <c r="P28" s="428"/>
      <c r="S28" s="428"/>
    </row>
    <row r="29" spans="1:19" s="428" customFormat="1">
      <c r="A29" s="413"/>
      <c r="B29" s="429" t="s">
        <v>491</v>
      </c>
      <c r="C29" s="430">
        <f>'Electric CE'!H33</f>
        <v>1632014</v>
      </c>
      <c r="D29" s="431">
        <f>'Electric CE'!N33</f>
        <v>1235329.8986155314</v>
      </c>
      <c r="E29" s="431">
        <f>'Electric CE'!T33</f>
        <v>0</v>
      </c>
      <c r="F29" s="432">
        <f>'Electric CE'!U33</f>
        <v>1.5698265231672919</v>
      </c>
      <c r="G29" s="433">
        <f>'Electric CE'!V33</f>
        <v>1.3522486917192542</v>
      </c>
      <c r="H29" s="434"/>
      <c r="I29" s="413"/>
      <c r="J29" s="424" t="str">
        <f>'Gas CE'!C34</f>
        <v>Commercial HVAC Rebates</v>
      </c>
      <c r="K29" s="418">
        <f>'Gas CE'!H34</f>
        <v>6782</v>
      </c>
      <c r="L29" s="419">
        <f>'Gas CE'!N34</f>
        <v>38148.300000000003</v>
      </c>
      <c r="M29" s="419">
        <f>'Gas CE'!T34</f>
        <v>423.54886601471287</v>
      </c>
      <c r="N29" s="420">
        <f>'Gas CE'!U34</f>
        <v>1.8001388621118366</v>
      </c>
      <c r="O29" s="421">
        <f>'Gas CE'!V34</f>
        <v>1.9920104245210086</v>
      </c>
      <c r="P29" s="413"/>
      <c r="S29" s="413"/>
    </row>
    <row r="30" spans="1:19">
      <c r="A30" s="428"/>
      <c r="B30" s="429" t="s">
        <v>492</v>
      </c>
      <c r="C30" s="430">
        <f>'Electric CE'!H34</f>
        <v>234272</v>
      </c>
      <c r="D30" s="431">
        <f>'Electric CE'!N34</f>
        <v>418745.70561744116</v>
      </c>
      <c r="E30" s="431">
        <f>'Electric CE'!T34</f>
        <v>0</v>
      </c>
      <c r="F30" s="432">
        <f>'Electric CE'!U34</f>
        <v>0.66478429985296783</v>
      </c>
      <c r="G30" s="433">
        <f>'Electric CE'!V34</f>
        <v>0.58378551022759106</v>
      </c>
      <c r="H30" s="425"/>
      <c r="J30" s="424" t="s">
        <v>404</v>
      </c>
      <c r="K30" s="418">
        <f>'Gas CE'!H35</f>
        <v>357000</v>
      </c>
      <c r="L30" s="419">
        <f>'Gas CE'!N35</f>
        <v>1527671.615</v>
      </c>
      <c r="M30" s="419">
        <f>'Gas CE'!T35</f>
        <v>23.716361096433307</v>
      </c>
      <c r="N30" s="420">
        <f>'Gas CE'!U35</f>
        <v>2.2333914244935196</v>
      </c>
      <c r="O30" s="421">
        <f>'Gas CE'!V35</f>
        <v>2.1773885751986084</v>
      </c>
    </row>
    <row r="31" spans="1:19">
      <c r="A31" s="428"/>
      <c r="B31" s="429" t="s">
        <v>463</v>
      </c>
      <c r="C31" s="430">
        <f>'Electric CE'!H35</f>
        <v>37990370.399999999</v>
      </c>
      <c r="D31" s="431">
        <f>'Electric CE'!N35</f>
        <v>15385760.375000002</v>
      </c>
      <c r="E31" s="431">
        <f>'Electric CE'!T35</f>
        <v>1239983.5800230168</v>
      </c>
      <c r="F31" s="432">
        <f>'Electric CE'!U35</f>
        <v>2.5366665612919794</v>
      </c>
      <c r="G31" s="433">
        <f>'Electric CE'!V35</f>
        <v>2.5416146557761405</v>
      </c>
      <c r="H31" s="425"/>
      <c r="J31" s="424" t="str">
        <f>'Gas CE'!C36</f>
        <v>Small Business Direct Install</v>
      </c>
      <c r="K31" s="418">
        <f>'Gas CE'!H36</f>
        <v>0</v>
      </c>
      <c r="L31" s="419">
        <f>'Gas CE'!N36</f>
        <v>2160</v>
      </c>
      <c r="M31" s="419">
        <f>'Gas CE'!T36</f>
        <v>0</v>
      </c>
      <c r="N31" s="420">
        <f>'Gas CE'!U36</f>
        <v>0</v>
      </c>
      <c r="O31" s="421">
        <f>'Gas CE'!V36</f>
        <v>0</v>
      </c>
    </row>
    <row r="32" spans="1:19">
      <c r="A32" s="428"/>
      <c r="B32" s="573" t="s">
        <v>493</v>
      </c>
      <c r="C32" s="430">
        <f>'Electric CE'!H36</f>
        <v>17087678.399999999</v>
      </c>
      <c r="D32" s="431">
        <f>'Electric CE'!N36</f>
        <v>2580862.41</v>
      </c>
      <c r="E32" s="431">
        <f>'Electric CE'!T36</f>
        <v>0</v>
      </c>
      <c r="F32" s="432">
        <f>'Electric CE'!U36</f>
        <v>6.2995068194257353</v>
      </c>
      <c r="G32" s="433">
        <f>'Electric CE'!V36</f>
        <v>4.246226145378988</v>
      </c>
      <c r="H32" s="425"/>
      <c r="J32" s="478" t="s">
        <v>494</v>
      </c>
      <c r="K32" s="479">
        <f>SUM(K23:K27)</f>
        <v>1575302</v>
      </c>
      <c r="L32" s="480">
        <f>SUM(L23:L27)</f>
        <v>7178510.0460999999</v>
      </c>
      <c r="M32" s="480">
        <f>SUM(M23:M27)</f>
        <v>3338298.2538808878</v>
      </c>
      <c r="N32" s="481">
        <f>'Gas CE'!U37</f>
        <v>1.7952060232336009</v>
      </c>
      <c r="O32" s="482">
        <f>'Gas CE'!V37</f>
        <v>1.7068721726916845</v>
      </c>
    </row>
    <row r="33" spans="1:19">
      <c r="B33" s="573" t="s">
        <v>464</v>
      </c>
      <c r="C33" s="430">
        <f>'Electric CE'!H37</f>
        <v>1480197</v>
      </c>
      <c r="D33" s="431">
        <f>'Electric CE'!N37</f>
        <v>915233.40500000003</v>
      </c>
      <c r="E33" s="431">
        <f>'Electric CE'!T37</f>
        <v>1233331.9824830375</v>
      </c>
      <c r="F33" s="432">
        <f>'Electric CE'!U37</f>
        <v>1.4286870239841227</v>
      </c>
      <c r="G33" s="433">
        <f>'Electric CE'!V37</f>
        <v>2.7669152909720043</v>
      </c>
      <c r="H33" s="425"/>
      <c r="J33" s="435" t="s">
        <v>409</v>
      </c>
      <c r="K33" s="436">
        <f>'Gas CE'!H41</f>
        <v>0</v>
      </c>
      <c r="L33" s="437">
        <f>'Gas CE'!N41</f>
        <v>871983.55</v>
      </c>
      <c r="M33" s="437">
        <f>'Gas CE'!T41</f>
        <v>0</v>
      </c>
      <c r="N33" s="420">
        <f>'Gas CE'!U41</f>
        <v>0</v>
      </c>
      <c r="O33" s="421">
        <f>'Gas CE'!V41</f>
        <v>0</v>
      </c>
    </row>
    <row r="34" spans="1:19">
      <c r="B34" s="573" t="s">
        <v>465</v>
      </c>
      <c r="C34" s="430">
        <f>'Electric CE'!H38</f>
        <v>1152985</v>
      </c>
      <c r="D34" s="431">
        <f>'Electric CE'!N38</f>
        <v>510878.75</v>
      </c>
      <c r="E34" s="431">
        <f>'Electric CE'!T38</f>
        <v>6649.0553797881075</v>
      </c>
      <c r="F34" s="432">
        <f>'Electric CE'!U38</f>
        <v>0.32513476202236613</v>
      </c>
      <c r="G34" s="433">
        <f>'Electric CE'!V38</f>
        <v>1.0119273959843584</v>
      </c>
      <c r="H34" s="425"/>
      <c r="J34" s="435" t="s">
        <v>495</v>
      </c>
      <c r="K34" s="436">
        <f>'Gas CE'!H42</f>
        <v>0</v>
      </c>
      <c r="L34" s="437">
        <f>'Gas CE'!N42</f>
        <v>0</v>
      </c>
      <c r="M34" s="437">
        <f>'Gas CE'!T42</f>
        <v>0</v>
      </c>
      <c r="N34" s="420">
        <f>'Gas CE'!U42</f>
        <v>0</v>
      </c>
      <c r="O34" s="421">
        <f>'Gas CE'!V42</f>
        <v>0</v>
      </c>
    </row>
    <row r="35" spans="1:19">
      <c r="B35" s="573" t="s">
        <v>404</v>
      </c>
      <c r="C35" s="430">
        <f>'Electric CE'!H39</f>
        <v>1198310</v>
      </c>
      <c r="D35" s="431">
        <f>'Electric CE'!N39</f>
        <v>868971.61499999999</v>
      </c>
      <c r="E35" s="431">
        <f>'Electric CE'!T39</f>
        <v>2.5421601912235494</v>
      </c>
      <c r="F35" s="432">
        <f>'Electric CE'!U39</f>
        <v>1.9978318973870621</v>
      </c>
      <c r="G35" s="433">
        <f>'Electric CE'!V39</f>
        <v>1.6744545162880962</v>
      </c>
      <c r="H35" s="422"/>
      <c r="I35" s="434"/>
      <c r="J35" s="478" t="s">
        <v>411</v>
      </c>
      <c r="K35" s="479">
        <f>SUM(K33:K34)</f>
        <v>0</v>
      </c>
      <c r="L35" s="479">
        <f>SUM(L33:L34)</f>
        <v>871983.55</v>
      </c>
      <c r="M35" s="479">
        <f>SUM(M33:M34)</f>
        <v>0</v>
      </c>
      <c r="N35" s="481">
        <f>SUM(N33:N34)</f>
        <v>0</v>
      </c>
      <c r="O35" s="482">
        <f>SUM(O33:O34)</f>
        <v>0</v>
      </c>
      <c r="P35" s="434"/>
      <c r="S35" s="434"/>
    </row>
    <row r="36" spans="1:19" s="434" customFormat="1">
      <c r="A36" s="413"/>
      <c r="B36" s="573" t="s">
        <v>405</v>
      </c>
      <c r="C36" s="430">
        <f>'Electric CE'!H40</f>
        <v>14400000</v>
      </c>
      <c r="D36" s="431">
        <f>'Electric CE'!N40</f>
        <v>7437601.5449999999</v>
      </c>
      <c r="E36" s="431">
        <f>'Electric CE'!T40</f>
        <v>0</v>
      </c>
      <c r="F36" s="432">
        <f>'Electric CE'!U40</f>
        <v>2.1806435904932693</v>
      </c>
      <c r="G36" s="433">
        <f>'Electric CE'!V40</f>
        <v>2.398707949542596</v>
      </c>
      <c r="H36" s="425"/>
      <c r="I36" s="428"/>
      <c r="J36" s="429" t="s">
        <v>496</v>
      </c>
      <c r="K36" s="430">
        <f>'Gas CE'!H38</f>
        <v>0</v>
      </c>
      <c r="L36" s="431">
        <f>'Gas CE'!N38</f>
        <v>1590236</v>
      </c>
      <c r="M36" s="431">
        <f>'Electric CE'!X42</f>
        <v>0</v>
      </c>
      <c r="N36" s="432">
        <f>'Electric CE'!AC42</f>
        <v>0</v>
      </c>
      <c r="O36" s="433">
        <f>'Electric CE'!AD42</f>
        <v>0</v>
      </c>
      <c r="P36" s="428"/>
      <c r="S36" s="428"/>
    </row>
    <row r="37" spans="1:19" s="428" customFormat="1">
      <c r="A37" s="413"/>
      <c r="B37" s="573" t="s">
        <v>406</v>
      </c>
      <c r="C37" s="430">
        <f>'Electric CE'!H41</f>
        <v>2671200</v>
      </c>
      <c r="D37" s="431">
        <f>'Electric CE'!N41</f>
        <v>3072212.65</v>
      </c>
      <c r="E37" s="431">
        <f>'Electric CE'!T41</f>
        <v>0</v>
      </c>
      <c r="F37" s="432">
        <f>'Electric CE'!U41</f>
        <v>1.0877761449739627</v>
      </c>
      <c r="G37" s="433">
        <f>'Electric CE'!V41</f>
        <v>1.0688851060949904</v>
      </c>
      <c r="H37" s="425"/>
      <c r="J37" s="429" t="s">
        <v>416</v>
      </c>
      <c r="K37" s="430">
        <f>'Gas CE'!H39</f>
        <v>0</v>
      </c>
      <c r="L37" s="431">
        <f>'Gas CE'!N39</f>
        <v>302632.01250000001</v>
      </c>
      <c r="M37" s="431"/>
      <c r="N37" s="432"/>
      <c r="O37" s="433"/>
    </row>
    <row r="38" spans="1:19" s="428" customFormat="1">
      <c r="A38" s="413"/>
      <c r="B38" s="473" t="s">
        <v>494</v>
      </c>
      <c r="C38" s="483">
        <f>SUM(C25:C30,C32:C37)</f>
        <v>140406656.40000001</v>
      </c>
      <c r="D38" s="484">
        <f>SUM(D25:D30,D32:D37)</f>
        <v>53969097.076632977</v>
      </c>
      <c r="E38" s="484">
        <f>SUM(E25:E30,E32:E37)</f>
        <v>1239983.5800230168</v>
      </c>
      <c r="F38" s="485">
        <f>'Electric CE'!U42</f>
        <v>2.3537306779277247</v>
      </c>
      <c r="G38" s="486">
        <f>'Electric CE'!V42</f>
        <v>1.6767046926319322</v>
      </c>
      <c r="H38" s="425"/>
      <c r="J38" s="478" t="s">
        <v>469</v>
      </c>
      <c r="K38" s="480">
        <f>SUM(K36:K37)</f>
        <v>0</v>
      </c>
      <c r="L38" s="480">
        <f>SUM(L36:L37)</f>
        <v>1892868.0125</v>
      </c>
      <c r="M38" s="480">
        <f>SUM(M36:M37)</f>
        <v>0</v>
      </c>
      <c r="N38" s="481">
        <f>SUM(N36:N37)</f>
        <v>0</v>
      </c>
      <c r="O38" s="482">
        <f>SUM(O36:O37)</f>
        <v>0</v>
      </c>
    </row>
    <row r="39" spans="1:19" s="428" customFormat="1">
      <c r="A39" s="413"/>
      <c r="B39" s="429" t="str">
        <f>'Electric CE'!C43</f>
        <v>Residential Pilots</v>
      </c>
      <c r="C39" s="430">
        <f>'Electric CE'!H43</f>
        <v>359450</v>
      </c>
      <c r="D39" s="431">
        <f>'Electric CE'!N43</f>
        <v>1961259.85</v>
      </c>
      <c r="E39" s="437">
        <f>'Electric CE'!T43</f>
        <v>0</v>
      </c>
      <c r="F39" s="438">
        <f>IFERROR('Electric CE'!U43,"-")</f>
        <v>6.1754046249112737E-2</v>
      </c>
      <c r="G39" s="439">
        <f>IFERROR('Electric CE'!V43,"-")</f>
        <v>2.1512428366531354E-2</v>
      </c>
      <c r="H39" s="425"/>
      <c r="J39" s="582" t="s">
        <v>497</v>
      </c>
      <c r="K39" s="430">
        <f>'Gas CE'!H59</f>
        <v>0</v>
      </c>
      <c r="L39" s="431">
        <f>'Gas CE'!N57</f>
        <v>2348247.7497339998</v>
      </c>
      <c r="M39" s="431">
        <f>'Gas CE'!T59</f>
        <v>0</v>
      </c>
      <c r="N39" s="432"/>
      <c r="O39" s="433"/>
    </row>
    <row r="40" spans="1:19" s="428" customFormat="1">
      <c r="A40" s="434"/>
      <c r="B40" s="429" t="s">
        <v>495</v>
      </c>
      <c r="C40" s="430">
        <f>'Electric CE'!H44</f>
        <v>0</v>
      </c>
      <c r="D40" s="431">
        <f>'Electric CE'!N44</f>
        <v>0</v>
      </c>
      <c r="E40" s="437"/>
      <c r="F40" s="440">
        <f>'Electric CE'!U44</f>
        <v>0</v>
      </c>
      <c r="G40" s="441">
        <f>'Electric CE'!V44</f>
        <v>0</v>
      </c>
      <c r="H40" s="425"/>
      <c r="I40" s="413"/>
      <c r="J40" s="582" t="s">
        <v>848</v>
      </c>
      <c r="K40" s="430">
        <f>'Gas CE'!H62</f>
        <v>0</v>
      </c>
      <c r="L40" s="431">
        <f>'Gas CE'!I62</f>
        <v>551734.78300000005</v>
      </c>
      <c r="M40" s="431">
        <f>'Gas CE'!T62</f>
        <v>0</v>
      </c>
      <c r="N40" s="432"/>
      <c r="O40" s="433"/>
      <c r="P40" s="413"/>
      <c r="S40" s="413"/>
    </row>
    <row r="41" spans="1:19" ht="15.75" thickBot="1">
      <c r="B41" s="473" t="s">
        <v>498</v>
      </c>
      <c r="C41" s="483">
        <f>SUM(C39:C40)</f>
        <v>359450</v>
      </c>
      <c r="D41" s="484">
        <f>SUM(D39:D40)</f>
        <v>1961259.85</v>
      </c>
      <c r="E41" s="484">
        <f>'Electric CE'!T45</f>
        <v>0</v>
      </c>
      <c r="F41" s="485">
        <f>'Electric CE'!U45</f>
        <v>6.1754046249112737E-2</v>
      </c>
      <c r="G41" s="486">
        <f>'Electric CE'!V45</f>
        <v>2.1512428366531354E-2</v>
      </c>
      <c r="H41" s="425"/>
      <c r="J41" s="578" t="s">
        <v>499</v>
      </c>
      <c r="K41" s="579">
        <f>K22+K32+K35</f>
        <v>4373768.2194999997</v>
      </c>
      <c r="L41" s="579">
        <f>L22+L32+L35+L38+L39+L40</f>
        <v>25115360.533334002</v>
      </c>
      <c r="M41" s="579">
        <f>M22+M32</f>
        <v>7604409.8492840566</v>
      </c>
      <c r="N41" s="580">
        <f>'Gas CE'!U64</f>
        <v>1.3008451047815022</v>
      </c>
      <c r="O41" s="581">
        <f>'Gas CE'!V64</f>
        <v>1.014308527387342</v>
      </c>
    </row>
    <row r="42" spans="1:19">
      <c r="B42" s="429" t="str">
        <f>'Electric CE'!C46</f>
        <v>Northwest Energy Efficiency Alliance</v>
      </c>
      <c r="C42" s="430">
        <f>'Electric CE'!H46</f>
        <v>14628413</v>
      </c>
      <c r="D42" s="431">
        <f>'Electric CE'!N46</f>
        <v>4916640</v>
      </c>
      <c r="E42" s="431">
        <f>'Electric CE'!P46</f>
        <v>0</v>
      </c>
      <c r="F42" s="432">
        <f>'Electric CE'!U46</f>
        <v>1.1378123461088581</v>
      </c>
      <c r="G42" s="433">
        <f>'Electric CE'!V46</f>
        <v>1.251593580719744</v>
      </c>
      <c r="H42" s="425"/>
      <c r="J42" s="583"/>
      <c r="K42" s="584"/>
      <c r="L42" s="584"/>
      <c r="M42" s="584"/>
      <c r="N42" s="585"/>
      <c r="O42" s="586"/>
    </row>
    <row r="43" spans="1:19">
      <c r="B43" s="429" t="s">
        <v>416</v>
      </c>
      <c r="C43" s="430">
        <f>'Electric CE'!H48</f>
        <v>0</v>
      </c>
      <c r="D43" s="431">
        <f>'Electric CE'!N48</f>
        <v>663641.36250000005</v>
      </c>
      <c r="E43" s="431"/>
      <c r="F43" s="432"/>
      <c r="G43" s="433"/>
      <c r="H43" s="425"/>
      <c r="J43" s="435" t="s">
        <v>500</v>
      </c>
      <c r="K43" s="436">
        <f>'Gas CE'!H68</f>
        <v>0</v>
      </c>
      <c r="L43" s="437">
        <f>'Gas CE'!N68</f>
        <v>100000</v>
      </c>
      <c r="M43" s="437"/>
      <c r="N43" s="587" t="s">
        <v>501</v>
      </c>
      <c r="O43" s="588" t="s">
        <v>501</v>
      </c>
    </row>
    <row r="44" spans="1:19" ht="15.75" thickBot="1">
      <c r="B44" s="429" t="str">
        <f>'Electric CE'!C47</f>
        <v>Transmission &amp; Distribution</v>
      </c>
      <c r="C44" s="430">
        <f>'Electric CE'!H47</f>
        <v>6000000</v>
      </c>
      <c r="D44" s="431">
        <f>'Electric CE'!N47</f>
        <v>0</v>
      </c>
      <c r="E44" s="431">
        <f>'Electric CE'!T47</f>
        <v>0</v>
      </c>
      <c r="F44" s="432">
        <f>'Electric CE'!U47</f>
        <v>0</v>
      </c>
      <c r="G44" s="433">
        <f>'Electric CE'!V47</f>
        <v>43.363987094437164</v>
      </c>
      <c r="H44" s="427"/>
      <c r="J44" s="456" t="s">
        <v>502</v>
      </c>
      <c r="K44" s="457">
        <f>K21+K32+K35</f>
        <v>4393239.0494999997</v>
      </c>
      <c r="L44" s="457">
        <f>L21+L32+L38+L39+L40+L35+L43</f>
        <v>26480546.184834003</v>
      </c>
      <c r="M44" s="457">
        <f>M21+M32+M35</f>
        <v>7887596.6418401375</v>
      </c>
      <c r="N44" s="442"/>
      <c r="O44" s="443"/>
    </row>
    <row r="45" spans="1:19" ht="15.75" thickBot="1">
      <c r="B45" s="487" t="s">
        <v>469</v>
      </c>
      <c r="C45" s="488">
        <f>SUM(C42:C44)</f>
        <v>20628413</v>
      </c>
      <c r="D45" s="489">
        <f>SUM(D42:D44)</f>
        <v>5580281.3624999998</v>
      </c>
      <c r="E45" s="489">
        <f>'Electric CE'!T49</f>
        <v>0</v>
      </c>
      <c r="F45" s="490">
        <f>'Electric CE'!U49</f>
        <v>2.4794546118797873</v>
      </c>
      <c r="G45" s="491">
        <f>'Electric CE'!V49</f>
        <v>2.3330820606456801</v>
      </c>
      <c r="H45" s="422"/>
    </row>
    <row r="46" spans="1:19" ht="15.75" thickTop="1">
      <c r="B46" s="446" t="s">
        <v>497</v>
      </c>
      <c r="C46" s="447">
        <f>'Electric CE'!H67</f>
        <v>0</v>
      </c>
      <c r="D46" s="448">
        <f>'Electric CE'!$N$67</f>
        <v>12382854.24904</v>
      </c>
      <c r="E46" s="448"/>
      <c r="F46" s="449"/>
      <c r="G46" s="450"/>
      <c r="H46" s="425"/>
      <c r="I46" s="434"/>
      <c r="O46" s="451"/>
      <c r="P46" s="434"/>
      <c r="S46" s="434"/>
    </row>
    <row r="47" spans="1:19" s="434" customFormat="1">
      <c r="A47" s="413"/>
      <c r="B47" s="446" t="s">
        <v>848</v>
      </c>
      <c r="C47" s="447">
        <f>'Electric CE'!H73</f>
        <v>0</v>
      </c>
      <c r="D47" s="448">
        <f>'Electric CE'!$N$73</f>
        <v>3103815.5720000002</v>
      </c>
      <c r="E47" s="448"/>
      <c r="F47" s="449"/>
      <c r="G47" s="450"/>
      <c r="H47" s="427"/>
      <c r="I47" s="413"/>
      <c r="J47" s="413"/>
      <c r="K47" s="413"/>
      <c r="L47" s="413"/>
      <c r="M47" s="413"/>
      <c r="N47" s="413"/>
      <c r="O47" s="413"/>
      <c r="P47" s="413"/>
      <c r="S47" s="413"/>
    </row>
    <row r="48" spans="1:19">
      <c r="B48" s="452"/>
      <c r="C48" s="444"/>
      <c r="D48" s="445"/>
      <c r="E48" s="445"/>
      <c r="F48" s="453"/>
      <c r="G48" s="454"/>
      <c r="H48" s="425"/>
      <c r="J48" s="413" t="s">
        <v>1186</v>
      </c>
    </row>
    <row r="49" spans="2:15" ht="15.75" thickBot="1">
      <c r="B49" s="578" t="s">
        <v>503</v>
      </c>
      <c r="C49" s="579">
        <f>C24+C38+C41+C45</f>
        <v>249673634.74000001</v>
      </c>
      <c r="D49" s="579">
        <f>D24+D38+D41+D45+D46+D47</f>
        <v>108456057.85067296</v>
      </c>
      <c r="E49" s="579">
        <f>E24+E38</f>
        <v>13097179.822844613</v>
      </c>
      <c r="F49" s="580">
        <f>'Electric CE'!U74</f>
        <v>1.8993570741500623</v>
      </c>
      <c r="G49" s="581">
        <f>'Electric CE'!V74</f>
        <v>1.4756240005102808</v>
      </c>
      <c r="H49" s="425"/>
      <c r="J49" s="413" t="s">
        <v>1187</v>
      </c>
    </row>
    <row r="50" spans="2:15">
      <c r="B50" s="452"/>
      <c r="C50" s="444"/>
      <c r="D50" s="445"/>
      <c r="E50" s="445"/>
      <c r="F50" s="453"/>
      <c r="G50" s="454"/>
      <c r="H50" s="427"/>
      <c r="J50" s="413" t="s">
        <v>504</v>
      </c>
    </row>
    <row r="51" spans="2:15">
      <c r="B51" s="446" t="s">
        <v>505</v>
      </c>
      <c r="C51" s="447">
        <f>'Electric CE'!H79</f>
        <v>0</v>
      </c>
      <c r="D51" s="448">
        <f>'Electric CE'!N79</f>
        <v>6257402.4500000002</v>
      </c>
      <c r="E51" s="448"/>
      <c r="F51" s="576" t="s">
        <v>501</v>
      </c>
      <c r="G51" s="577" t="s">
        <v>501</v>
      </c>
      <c r="H51" s="422"/>
      <c r="J51" s="455" t="s">
        <v>849</v>
      </c>
      <c r="K51" s="434"/>
      <c r="L51" s="434"/>
      <c r="M51" s="434"/>
      <c r="N51" s="434"/>
      <c r="O51" s="434"/>
    </row>
    <row r="52" spans="2:15" ht="15.75" thickBot="1">
      <c r="B52" s="456" t="s">
        <v>506</v>
      </c>
      <c r="C52" s="457">
        <f>C23+C38+C41+C45+C51</f>
        <v>251672954.94</v>
      </c>
      <c r="D52" s="457">
        <f>D23+D38+D41+D45+D46+D47+D51</f>
        <v>122793213.45817296</v>
      </c>
      <c r="E52" s="457">
        <f>E49</f>
        <v>13097179.822844613</v>
      </c>
      <c r="F52" s="458"/>
      <c r="G52" s="459"/>
      <c r="H52" s="422"/>
    </row>
    <row r="53" spans="2:15">
      <c r="H53" s="422"/>
      <c r="J53" s="413" t="s">
        <v>850</v>
      </c>
    </row>
    <row r="54" spans="2:15">
      <c r="B54" s="434"/>
      <c r="D54" s="460"/>
      <c r="E54" s="461"/>
      <c r="H54" s="463"/>
      <c r="J54" s="413" t="s">
        <v>507</v>
      </c>
    </row>
    <row r="55" spans="2:15">
      <c r="D55" s="462"/>
      <c r="E55" s="461"/>
      <c r="H55" s="422"/>
      <c r="J55" s="413" t="s">
        <v>1188</v>
      </c>
    </row>
    <row r="56" spans="2:15">
      <c r="E56" s="427"/>
      <c r="H56" s="464"/>
      <c r="J56" s="413" t="s">
        <v>851</v>
      </c>
    </row>
    <row r="57" spans="2:15">
      <c r="H57" s="463"/>
    </row>
    <row r="58" spans="2:15">
      <c r="G58" s="451" t="s">
        <v>508</v>
      </c>
    </row>
  </sheetData>
  <pageMargins left="0.5" right="0.5" top="0.75" bottom="0.75" header="0.3" footer="0.3"/>
  <pageSetup paperSize="5" scale="57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0"/>
  <sheetViews>
    <sheetView topLeftCell="C1" zoomScale="85" zoomScaleNormal="85" workbookViewId="0">
      <selection activeCell="O15" sqref="O15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18230434</v>
      </c>
      <c r="D2" s="20" t="s">
        <v>51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18230434</v>
      </c>
      <c r="D5" s="61" t="s">
        <v>51</v>
      </c>
      <c r="E5" s="38">
        <v>12994</v>
      </c>
      <c r="F5" s="39" t="s">
        <v>548</v>
      </c>
      <c r="G5" s="39">
        <v>14</v>
      </c>
      <c r="H5" s="39">
        <v>0</v>
      </c>
      <c r="I5" s="40" t="s">
        <v>278</v>
      </c>
      <c r="J5" s="41">
        <v>250</v>
      </c>
      <c r="K5" s="41">
        <v>120</v>
      </c>
      <c r="L5" s="41"/>
      <c r="M5" s="42">
        <v>100</v>
      </c>
      <c r="N5" s="42">
        <v>125.32</v>
      </c>
      <c r="O5" s="43">
        <v>30000</v>
      </c>
      <c r="P5" s="44">
        <v>25000</v>
      </c>
      <c r="Q5" s="44">
        <f>N5*J5</f>
        <v>31330</v>
      </c>
      <c r="R5" s="45">
        <v>17.899999999999999</v>
      </c>
      <c r="S5" s="46"/>
      <c r="T5" s="39">
        <f t="shared" ref="T5:T24" si="0">G5+H5</f>
        <v>14</v>
      </c>
      <c r="U5" s="47">
        <f t="shared" ref="U5:U24" si="1">(O5/$A$10)*T5</f>
        <v>0.50719124732818899</v>
      </c>
      <c r="V5" s="48">
        <f t="shared" ref="V5:V24" si="2">N5-M5</f>
        <v>25.319999999999993</v>
      </c>
      <c r="W5" s="49">
        <f t="shared" ref="W5:W24" si="3">(O5/A$10)</f>
        <v>3.6227946237727786E-2</v>
      </c>
      <c r="X5" s="44">
        <f t="shared" ref="X5:X24" si="4">W5*A$8</f>
        <v>12999.345542151219</v>
      </c>
      <c r="Y5" s="44">
        <f t="shared" ref="Y5:Y24" si="5">Q5-P5</f>
        <v>6330</v>
      </c>
      <c r="Z5" s="44">
        <f t="shared" ref="Z5:Z24" si="6">X5+(A$6*W5)</f>
        <v>33042.456798174113</v>
      </c>
      <c r="AA5" s="50">
        <f t="shared" ref="AA5:AA24" si="7">Q5+X5</f>
        <v>44329.345542151219</v>
      </c>
      <c r="AB5" s="51">
        <f t="shared" ref="AB5:AC20" si="8">Z5/(1+ElecDiscountRate)^1</f>
        <v>30938.629960837181</v>
      </c>
      <c r="AC5" s="44">
        <f t="shared" si="8"/>
        <v>41506.877848456192</v>
      </c>
      <c r="AD5" s="44">
        <f t="shared" ref="AD5:AD24" si="9">-PV(ElecDiscountRate,T5,R5)*J5</f>
        <v>39609.710456874847</v>
      </c>
      <c r="AE5" s="44">
        <v>0</v>
      </c>
      <c r="AF5" s="52">
        <f>HLOOKUP(I5,ElecAvoidedCostsWOCC!$A$5:$Q$50,G5+1,FALSE)</f>
        <v>1.0169996824506593</v>
      </c>
      <c r="AG5" s="44">
        <f t="shared" ref="AG5:AG24" si="10">AF5*J5*K5</f>
        <v>30509.990473519778</v>
      </c>
      <c r="AH5" s="52">
        <f>HLOOKUP(I5,ElecAvoidedCostsWOCC!$A$5:$Q$50,T5+1,FALSE)</f>
        <v>1.0169996824506593</v>
      </c>
      <c r="AI5" s="44">
        <f t="shared" ref="AI5:AI24" si="11">AH5*J5*L5</f>
        <v>0</v>
      </c>
      <c r="AJ5" s="44">
        <f>AG5+AI5</f>
        <v>30509.990473519778</v>
      </c>
      <c r="AK5" s="44">
        <f>HLOOKUP(I5,ElecAvoidedCostsWOCC!$A$5:$Q$50,G5+1,FALSE)*J5*L5</f>
        <v>0</v>
      </c>
      <c r="AL5" s="44">
        <f>AG5+AI5-AK5</f>
        <v>30509.990473519778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30509.990473519778</v>
      </c>
      <c r="AN5" s="48">
        <f>AM5*1.1+AD5+AE5</f>
        <v>73170.699977746612</v>
      </c>
      <c r="AO5" s="47">
        <f>IFERROR(AM5/AB5,0)</f>
        <v>0.98614549229038306</v>
      </c>
      <c r="AP5" s="47">
        <f>AN5/AC5</f>
        <v>1.7628572364535995</v>
      </c>
    </row>
    <row r="6" spans="1:42" ht="13.5" customHeight="1">
      <c r="A6" s="53">
        <f>SUMIF('Program Costs'!D:D,C2,'Program Costs'!L:L)</f>
        <v>553250</v>
      </c>
      <c r="B6" s="97" t="s">
        <v>15</v>
      </c>
      <c r="C6" s="61">
        <v>18230434</v>
      </c>
      <c r="D6" s="61" t="s">
        <v>51</v>
      </c>
      <c r="E6" s="38">
        <v>12996</v>
      </c>
      <c r="F6" s="39" t="s">
        <v>549</v>
      </c>
      <c r="G6" s="39">
        <v>14</v>
      </c>
      <c r="H6" s="39">
        <v>0</v>
      </c>
      <c r="I6" s="40" t="s">
        <v>278</v>
      </c>
      <c r="J6" s="41">
        <v>200</v>
      </c>
      <c r="K6" s="41">
        <v>120</v>
      </c>
      <c r="L6" s="41"/>
      <c r="M6" s="42">
        <v>100</v>
      </c>
      <c r="N6" s="42">
        <v>125.32</v>
      </c>
      <c r="O6" s="43">
        <v>24000</v>
      </c>
      <c r="P6" s="44">
        <v>20000</v>
      </c>
      <c r="Q6" s="44">
        <f t="shared" ref="Q6:Q14" si="12">N6*J6</f>
        <v>25064</v>
      </c>
      <c r="R6" s="45">
        <v>17.899999999999999</v>
      </c>
      <c r="S6" s="46"/>
      <c r="T6" s="39">
        <f t="shared" si="0"/>
        <v>14</v>
      </c>
      <c r="U6" s="47">
        <f t="shared" si="1"/>
        <v>0.40575299786255115</v>
      </c>
      <c r="V6" s="48">
        <f t="shared" si="2"/>
        <v>25.319999999999993</v>
      </c>
      <c r="W6" s="49">
        <f t="shared" si="3"/>
        <v>2.8982356990182225E-2</v>
      </c>
      <c r="X6" s="44">
        <f t="shared" si="4"/>
        <v>10399.476433720973</v>
      </c>
      <c r="Y6" s="44">
        <f t="shared" si="5"/>
        <v>5064</v>
      </c>
      <c r="Z6" s="44">
        <f t="shared" si="6"/>
        <v>26433.96543853929</v>
      </c>
      <c r="AA6" s="50">
        <f t="shared" si="7"/>
        <v>35463.476433720971</v>
      </c>
      <c r="AB6" s="51">
        <f t="shared" si="8"/>
        <v>24750.903968669747</v>
      </c>
      <c r="AC6" s="44">
        <f t="shared" si="8"/>
        <v>33205.50227876495</v>
      </c>
      <c r="AD6" s="44">
        <f t="shared" si="9"/>
        <v>31687.76836549988</v>
      </c>
      <c r="AE6" s="44">
        <v>0</v>
      </c>
      <c r="AF6" s="52">
        <f>HLOOKUP(I6,ElecAvoidedCostsWOCC!$A$5:$Q$50,G6+1,FALSE)</f>
        <v>1.0169996824506593</v>
      </c>
      <c r="AG6" s="44">
        <f t="shared" si="10"/>
        <v>24407.992378815823</v>
      </c>
      <c r="AH6" s="52">
        <f>HLOOKUP(I6,ElecAvoidedCostsWOCC!$A$5:$Q$50,T6+1,FALSE)</f>
        <v>1.0169996824506593</v>
      </c>
      <c r="AI6" s="44">
        <f t="shared" si="11"/>
        <v>0</v>
      </c>
      <c r="AJ6" s="44">
        <f t="shared" ref="AJ6:AJ24" si="13">AG6+AI6</f>
        <v>24407.992378815823</v>
      </c>
      <c r="AK6" s="44">
        <f>HLOOKUP(I6,ElecAvoidedCostsWOCC!$A$5:$Q$50,G6+1,FALSE)*J6*L6</f>
        <v>0</v>
      </c>
      <c r="AL6" s="44">
        <f t="shared" ref="AL6:AL24" si="14">AG6+AI6-AK6</f>
        <v>24407.992378815823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24407.992378815823</v>
      </c>
      <c r="AN6" s="48">
        <f t="shared" ref="AN6:AN24" si="15">AM6*1.1+AD6+AE6</f>
        <v>58536.559982197286</v>
      </c>
      <c r="AO6" s="47">
        <f t="shared" ref="AO6:AO24" si="16">IFERROR(AM6/AB6,0)</f>
        <v>0.98614549229038306</v>
      </c>
      <c r="AP6" s="47">
        <f t="shared" ref="AP6:AP24" si="17">AN6/AC6</f>
        <v>1.7628572364535997</v>
      </c>
    </row>
    <row r="7" spans="1:42" ht="13.5" customHeight="1">
      <c r="A7" s="36" t="s">
        <v>248</v>
      </c>
      <c r="B7" s="97" t="s">
        <v>15</v>
      </c>
      <c r="C7" s="61">
        <v>18230434</v>
      </c>
      <c r="D7" s="61" t="s">
        <v>51</v>
      </c>
      <c r="E7" s="38">
        <v>12993</v>
      </c>
      <c r="F7" s="39" t="s">
        <v>825</v>
      </c>
      <c r="G7" s="39">
        <v>14</v>
      </c>
      <c r="H7" s="39">
        <v>0</v>
      </c>
      <c r="I7" s="40" t="s">
        <v>278</v>
      </c>
      <c r="J7" s="41">
        <v>2530</v>
      </c>
      <c r="K7" s="41">
        <v>120</v>
      </c>
      <c r="L7" s="41"/>
      <c r="M7" s="42">
        <v>75</v>
      </c>
      <c r="N7" s="42">
        <v>133.94999999999999</v>
      </c>
      <c r="O7" s="43">
        <v>303600</v>
      </c>
      <c r="P7" s="44">
        <v>189750</v>
      </c>
      <c r="Q7" s="44">
        <f t="shared" si="12"/>
        <v>338893.5</v>
      </c>
      <c r="R7" s="45">
        <v>18.981400000000001</v>
      </c>
      <c r="S7" s="46"/>
      <c r="T7" s="39">
        <f t="shared" si="0"/>
        <v>14</v>
      </c>
      <c r="U7" s="47">
        <f t="shared" si="1"/>
        <v>5.1327754229612719</v>
      </c>
      <c r="V7" s="48">
        <f t="shared" si="2"/>
        <v>58.949999999999989</v>
      </c>
      <c r="W7" s="49">
        <f t="shared" si="3"/>
        <v>0.36662681592580515</v>
      </c>
      <c r="X7" s="44">
        <f t="shared" si="4"/>
        <v>131553.3768865703</v>
      </c>
      <c r="Y7" s="44">
        <f t="shared" si="5"/>
        <v>149143.5</v>
      </c>
      <c r="Z7" s="44">
        <f t="shared" si="6"/>
        <v>334389.66279752203</v>
      </c>
      <c r="AA7" s="50">
        <f t="shared" si="7"/>
        <v>470446.8768865703</v>
      </c>
      <c r="AB7" s="51">
        <f t="shared" si="8"/>
        <v>313098.93520367227</v>
      </c>
      <c r="AC7" s="44">
        <f t="shared" si="8"/>
        <v>440493.33041813696</v>
      </c>
      <c r="AD7" s="44">
        <f t="shared" si="9"/>
        <v>425067.0006496748</v>
      </c>
      <c r="AE7" s="44">
        <v>0</v>
      </c>
      <c r="AF7" s="52">
        <f>HLOOKUP(I7,ElecAvoidedCostsWOCC!$A$5:$Q$50,G7+1,FALSE)</f>
        <v>1.0169996824506593</v>
      </c>
      <c r="AG7" s="44">
        <f t="shared" si="10"/>
        <v>308761.10359202017</v>
      </c>
      <c r="AH7" s="52">
        <f>HLOOKUP(I7,ElecAvoidedCostsWOCC!$A$5:$Q$50,T7+1,FALSE)</f>
        <v>1.0169996824506593</v>
      </c>
      <c r="AI7" s="44">
        <f t="shared" si="11"/>
        <v>0</v>
      </c>
      <c r="AJ7" s="44">
        <f t="shared" si="13"/>
        <v>308761.10359202017</v>
      </c>
      <c r="AK7" s="44">
        <f>HLOOKUP(I7,ElecAvoidedCostsWOCC!$A$5:$Q$50,G7+1,FALSE)*J7*L7</f>
        <v>0</v>
      </c>
      <c r="AL7" s="44">
        <f t="shared" si="14"/>
        <v>308761.10359202017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308761.10359202017</v>
      </c>
      <c r="AN7" s="48">
        <f t="shared" si="15"/>
        <v>764704.21460089693</v>
      </c>
      <c r="AO7" s="47">
        <f t="shared" si="16"/>
        <v>0.98614549229038317</v>
      </c>
      <c r="AP7" s="47">
        <f t="shared" si="17"/>
        <v>1.7360176915164727</v>
      </c>
    </row>
    <row r="8" spans="1:42" ht="13.5" customHeight="1">
      <c r="A8" s="53">
        <f>SUMIF('Program Costs'!D:D,C2,'Program Costs'!O:O)</f>
        <v>358820.93500000006</v>
      </c>
      <c r="B8" s="97" t="s">
        <v>15</v>
      </c>
      <c r="C8" s="61">
        <v>18230434</v>
      </c>
      <c r="D8" s="61" t="s">
        <v>51</v>
      </c>
      <c r="E8" s="38">
        <v>12995</v>
      </c>
      <c r="F8" s="39" t="s">
        <v>826</v>
      </c>
      <c r="G8" s="39">
        <v>14</v>
      </c>
      <c r="H8" s="39">
        <v>0</v>
      </c>
      <c r="I8" s="40" t="s">
        <v>278</v>
      </c>
      <c r="J8" s="41">
        <v>2090</v>
      </c>
      <c r="K8" s="41">
        <v>120</v>
      </c>
      <c r="L8" s="41"/>
      <c r="M8" s="42">
        <v>75</v>
      </c>
      <c r="N8" s="42">
        <v>133.94999999999999</v>
      </c>
      <c r="O8" s="43">
        <v>250800</v>
      </c>
      <c r="P8" s="44">
        <v>156750</v>
      </c>
      <c r="Q8" s="44">
        <f t="shared" si="12"/>
        <v>279955.5</v>
      </c>
      <c r="R8" s="45">
        <v>18.981400000000001</v>
      </c>
      <c r="S8" s="46"/>
      <c r="T8" s="39">
        <f t="shared" si="0"/>
        <v>14</v>
      </c>
      <c r="U8" s="47">
        <f t="shared" si="1"/>
        <v>4.2401188276636601</v>
      </c>
      <c r="V8" s="48">
        <f t="shared" si="2"/>
        <v>58.949999999999989</v>
      </c>
      <c r="W8" s="49">
        <f t="shared" si="3"/>
        <v>0.30286563054740429</v>
      </c>
      <c r="X8" s="44">
        <f t="shared" si="4"/>
        <v>108674.52873238419</v>
      </c>
      <c r="Y8" s="44">
        <f t="shared" si="5"/>
        <v>123205.5</v>
      </c>
      <c r="Z8" s="44">
        <f t="shared" si="6"/>
        <v>276234.93883273558</v>
      </c>
      <c r="AA8" s="50">
        <f t="shared" si="7"/>
        <v>388630.02873238421</v>
      </c>
      <c r="AB8" s="51">
        <f t="shared" si="8"/>
        <v>258646.94647259885</v>
      </c>
      <c r="AC8" s="44">
        <f t="shared" si="8"/>
        <v>363885.79469324363</v>
      </c>
      <c r="AD8" s="44">
        <f t="shared" si="9"/>
        <v>351142.30488451396</v>
      </c>
      <c r="AE8" s="44">
        <v>0</v>
      </c>
      <c r="AF8" s="52">
        <f>HLOOKUP(I8,ElecAvoidedCostsWOCC!$A$5:$Q$50,G8+1,FALSE)</f>
        <v>1.0169996824506593</v>
      </c>
      <c r="AG8" s="44">
        <f t="shared" si="10"/>
        <v>255063.52035862536</v>
      </c>
      <c r="AH8" s="52">
        <f>HLOOKUP(I8,ElecAvoidedCostsWOCC!$A$5:$Q$50,T8+1,FALSE)</f>
        <v>1.0169996824506593</v>
      </c>
      <c r="AI8" s="44">
        <f t="shared" si="11"/>
        <v>0</v>
      </c>
      <c r="AJ8" s="44">
        <f t="shared" si="13"/>
        <v>255063.52035862536</v>
      </c>
      <c r="AK8" s="44">
        <f>HLOOKUP(I8,ElecAvoidedCostsWOCC!$A$5:$Q$50,G8+1,FALSE)*J8*L8</f>
        <v>0</v>
      </c>
      <c r="AL8" s="44">
        <f t="shared" si="14"/>
        <v>255063.52035862536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255063.52035862533</v>
      </c>
      <c r="AN8" s="48">
        <f t="shared" si="15"/>
        <v>631712.1772790018</v>
      </c>
      <c r="AO8" s="47">
        <f t="shared" si="16"/>
        <v>0.98614549229038295</v>
      </c>
      <c r="AP8" s="47">
        <f t="shared" si="17"/>
        <v>1.7360176915164722</v>
      </c>
    </row>
    <row r="9" spans="1:42" ht="13.5" customHeight="1">
      <c r="A9" s="36" t="s">
        <v>250</v>
      </c>
      <c r="B9" s="97" t="s">
        <v>15</v>
      </c>
      <c r="C9" s="61">
        <v>18230434</v>
      </c>
      <c r="D9" s="61" t="s">
        <v>51</v>
      </c>
      <c r="E9" s="38">
        <v>12601</v>
      </c>
      <c r="F9" s="39" t="s">
        <v>544</v>
      </c>
      <c r="G9" s="39">
        <v>12</v>
      </c>
      <c r="H9" s="39">
        <v>0</v>
      </c>
      <c r="I9" s="40" t="s">
        <v>275</v>
      </c>
      <c r="J9" s="41">
        <v>3050</v>
      </c>
      <c r="K9" s="41">
        <v>68</v>
      </c>
      <c r="L9" s="41"/>
      <c r="M9" s="42">
        <v>50</v>
      </c>
      <c r="N9" s="42">
        <v>103.49</v>
      </c>
      <c r="O9" s="43">
        <v>207400</v>
      </c>
      <c r="P9" s="44">
        <v>152500</v>
      </c>
      <c r="Q9" s="44">
        <f t="shared" si="12"/>
        <v>315644.5</v>
      </c>
      <c r="R9" s="45">
        <v>-0.08</v>
      </c>
      <c r="S9" s="46"/>
      <c r="T9" s="39">
        <f t="shared" si="0"/>
        <v>12</v>
      </c>
      <c r="U9" s="47">
        <f t="shared" si="1"/>
        <v>3.0054704198818971</v>
      </c>
      <c r="V9" s="48">
        <f t="shared" si="2"/>
        <v>53.489999999999995</v>
      </c>
      <c r="W9" s="49">
        <f t="shared" si="3"/>
        <v>0.25045586832349143</v>
      </c>
      <c r="X9" s="44">
        <f t="shared" si="4"/>
        <v>89868.808848072091</v>
      </c>
      <c r="Y9" s="44">
        <f t="shared" si="5"/>
        <v>163144.5</v>
      </c>
      <c r="Z9" s="44">
        <f t="shared" si="6"/>
        <v>228433.51799804374</v>
      </c>
      <c r="AA9" s="50">
        <f t="shared" si="7"/>
        <v>405513.30884807208</v>
      </c>
      <c r="AB9" s="51">
        <f t="shared" si="8"/>
        <v>213889.06179592109</v>
      </c>
      <c r="AC9" s="44">
        <f t="shared" si="8"/>
        <v>379694.10940830718</v>
      </c>
      <c r="AD9" s="44">
        <f t="shared" si="9"/>
        <v>-1958.842162404387</v>
      </c>
      <c r="AE9" s="44">
        <f t="shared" ref="AE9:AE24" si="18">-PV(ElecDiscountRate,T9,S9)*J9</f>
        <v>0</v>
      </c>
      <c r="AF9" s="52">
        <f>HLOOKUP(I9,ElecAvoidedCostsWOCC!$A$5:$Q$50,G9+1,FALSE)</f>
        <v>0.88198561703128164</v>
      </c>
      <c r="AG9" s="44">
        <f t="shared" si="10"/>
        <v>182923.81697228781</v>
      </c>
      <c r="AH9" s="52">
        <f>HLOOKUP(I9,ElecAvoidedCostsWOCC!$A$5:$Q$50,T9+1,FALSE)</f>
        <v>0.88198561703128164</v>
      </c>
      <c r="AI9" s="44">
        <f t="shared" si="11"/>
        <v>0</v>
      </c>
      <c r="AJ9" s="44">
        <f t="shared" si="13"/>
        <v>182923.81697228781</v>
      </c>
      <c r="AK9" s="44">
        <f>HLOOKUP(I9,ElecAvoidedCostsWOCC!$A$5:$Q$50,G9+1,FALSE)*J9*L9</f>
        <v>0</v>
      </c>
      <c r="AL9" s="44">
        <f t="shared" si="14"/>
        <v>182923.81697228781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182923.81697228781</v>
      </c>
      <c r="AN9" s="48">
        <f t="shared" si="15"/>
        <v>199257.35650711221</v>
      </c>
      <c r="AO9" s="47">
        <f t="shared" si="16"/>
        <v>0.8552275438321465</v>
      </c>
      <c r="AP9" s="47">
        <f t="shared" si="17"/>
        <v>0.52478390254097718</v>
      </c>
    </row>
    <row r="10" spans="1:42" ht="13.5" customHeight="1">
      <c r="A10" s="54">
        <f>SUM(O5:O999)</f>
        <v>828090</v>
      </c>
      <c r="B10" s="97" t="s">
        <v>15</v>
      </c>
      <c r="C10" s="61">
        <v>18230434</v>
      </c>
      <c r="D10" s="61" t="s">
        <v>51</v>
      </c>
      <c r="E10" s="38">
        <v>12602</v>
      </c>
      <c r="F10" s="39" t="s">
        <v>545</v>
      </c>
      <c r="G10" s="39">
        <v>12</v>
      </c>
      <c r="H10" s="39">
        <v>0</v>
      </c>
      <c r="I10" s="40" t="s">
        <v>275</v>
      </c>
      <c r="J10" s="41">
        <v>50</v>
      </c>
      <c r="K10" s="41">
        <v>118</v>
      </c>
      <c r="L10" s="41"/>
      <c r="M10" s="42">
        <v>50</v>
      </c>
      <c r="N10" s="42">
        <v>196.59</v>
      </c>
      <c r="O10" s="43">
        <v>5900</v>
      </c>
      <c r="P10" s="44">
        <v>2500</v>
      </c>
      <c r="Q10" s="44">
        <f t="shared" si="12"/>
        <v>9829.5</v>
      </c>
      <c r="R10" s="45">
        <v>4.46</v>
      </c>
      <c r="S10" s="46"/>
      <c r="T10" s="39">
        <f t="shared" si="0"/>
        <v>12</v>
      </c>
      <c r="U10" s="47">
        <f t="shared" si="1"/>
        <v>8.5497953121037557E-2</v>
      </c>
      <c r="V10" s="48">
        <f t="shared" si="2"/>
        <v>146.59</v>
      </c>
      <c r="W10" s="49">
        <f t="shared" si="3"/>
        <v>7.1248294267531303E-3</v>
      </c>
      <c r="X10" s="44">
        <f t="shared" si="4"/>
        <v>2556.5379566230727</v>
      </c>
      <c r="Y10" s="44">
        <f t="shared" si="5"/>
        <v>7329.5</v>
      </c>
      <c r="Z10" s="44">
        <f t="shared" si="6"/>
        <v>6498.349836974242</v>
      </c>
      <c r="AA10" s="50">
        <f t="shared" si="7"/>
        <v>12386.037956623073</v>
      </c>
      <c r="AB10" s="51">
        <f t="shared" si="8"/>
        <v>6084.5972256313125</v>
      </c>
      <c r="AC10" s="44">
        <f t="shared" si="8"/>
        <v>11597.413817062801</v>
      </c>
      <c r="AD10" s="44">
        <f t="shared" si="9"/>
        <v>1790.2532877712226</v>
      </c>
      <c r="AE10" s="44">
        <f t="shared" si="18"/>
        <v>0</v>
      </c>
      <c r="AF10" s="52">
        <f>HLOOKUP(I10,ElecAvoidedCostsWOCC!$A$5:$Q$50,G10+1,FALSE)</f>
        <v>0.88198561703128164</v>
      </c>
      <c r="AG10" s="44">
        <f t="shared" si="10"/>
        <v>5203.7151404845617</v>
      </c>
      <c r="AH10" s="52">
        <f>HLOOKUP(I10,ElecAvoidedCostsWOCC!$A$5:$Q$50,T10+1,FALSE)</f>
        <v>0.88198561703128164</v>
      </c>
      <c r="AI10" s="44">
        <f t="shared" si="11"/>
        <v>0</v>
      </c>
      <c r="AJ10" s="44">
        <f t="shared" si="13"/>
        <v>5203.7151404845617</v>
      </c>
      <c r="AK10" s="44">
        <f>HLOOKUP(I10,ElecAvoidedCostsWOCC!$A$5:$Q$50,G10+1,FALSE)*J10*L10</f>
        <v>0</v>
      </c>
      <c r="AL10" s="44">
        <f t="shared" si="14"/>
        <v>5203.7151404845617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5203.7151404845617</v>
      </c>
      <c r="AN10" s="48">
        <f t="shared" si="15"/>
        <v>7514.339942304241</v>
      </c>
      <c r="AO10" s="47">
        <f t="shared" si="16"/>
        <v>0.85522754383214672</v>
      </c>
      <c r="AP10" s="47">
        <f t="shared" si="17"/>
        <v>0.64793238051475754</v>
      </c>
    </row>
    <row r="11" spans="1:42" ht="13.5" customHeight="1">
      <c r="A11" s="36" t="s">
        <v>251</v>
      </c>
      <c r="B11" s="97" t="s">
        <v>15</v>
      </c>
      <c r="C11" s="61">
        <v>18230434</v>
      </c>
      <c r="D11" s="61" t="s">
        <v>51</v>
      </c>
      <c r="E11" s="38">
        <v>13213</v>
      </c>
      <c r="F11" s="39" t="s">
        <v>827</v>
      </c>
      <c r="G11" s="39">
        <v>14</v>
      </c>
      <c r="H11" s="39">
        <v>0</v>
      </c>
      <c r="I11" s="40" t="s">
        <v>278</v>
      </c>
      <c r="J11" s="41">
        <v>15</v>
      </c>
      <c r="K11" s="41">
        <v>120</v>
      </c>
      <c r="L11" s="41"/>
      <c r="M11" s="42">
        <v>125</v>
      </c>
      <c r="N11" s="42">
        <v>133.94999999999999</v>
      </c>
      <c r="O11" s="43">
        <v>1800</v>
      </c>
      <c r="P11" s="44">
        <v>1875</v>
      </c>
      <c r="Q11" s="44">
        <f t="shared" si="12"/>
        <v>2009.2499999999998</v>
      </c>
      <c r="R11" s="45">
        <v>18.981400000000001</v>
      </c>
      <c r="S11" s="46"/>
      <c r="T11" s="39">
        <f t="shared" si="0"/>
        <v>14</v>
      </c>
      <c r="U11" s="47">
        <f t="shared" si="1"/>
        <v>3.0431474839691337E-2</v>
      </c>
      <c r="V11" s="48">
        <f t="shared" si="2"/>
        <v>8.9499999999999886</v>
      </c>
      <c r="W11" s="49">
        <f t="shared" si="3"/>
        <v>2.1736767742636669E-3</v>
      </c>
      <c r="X11" s="44">
        <f t="shared" si="4"/>
        <v>779.96073252907297</v>
      </c>
      <c r="Y11" s="44">
        <f t="shared" si="5"/>
        <v>134.24999999999977</v>
      </c>
      <c r="Z11" s="44">
        <f t="shared" si="6"/>
        <v>1982.5474078904467</v>
      </c>
      <c r="AA11" s="50">
        <f t="shared" si="7"/>
        <v>2789.2107325290726</v>
      </c>
      <c r="AB11" s="51">
        <f t="shared" si="8"/>
        <v>1856.3177976502309</v>
      </c>
      <c r="AC11" s="44">
        <f t="shared" si="8"/>
        <v>2611.6205360759104</v>
      </c>
      <c r="AD11" s="44">
        <f t="shared" si="9"/>
        <v>2520.1600829032104</v>
      </c>
      <c r="AE11" s="44">
        <f t="shared" si="18"/>
        <v>0</v>
      </c>
      <c r="AF11" s="52">
        <f>HLOOKUP(I11,ElecAvoidedCostsWOCC!$A$5:$Q$50,G11+1,FALSE)</f>
        <v>1.0169996824506593</v>
      </c>
      <c r="AG11" s="44">
        <f t="shared" si="10"/>
        <v>1830.5994284111866</v>
      </c>
      <c r="AH11" s="52">
        <f>HLOOKUP(I11,ElecAvoidedCostsWOCC!$A$5:$Q$50,T11+1,FALSE)</f>
        <v>1.0169996824506593</v>
      </c>
      <c r="AI11" s="44">
        <f t="shared" si="11"/>
        <v>0</v>
      </c>
      <c r="AJ11" s="44">
        <f t="shared" si="13"/>
        <v>1830.5994284111866</v>
      </c>
      <c r="AK11" s="44">
        <f>HLOOKUP(I11,ElecAvoidedCostsWOCC!$A$5:$Q$50,G11+1,FALSE)*J11*L11</f>
        <v>0</v>
      </c>
      <c r="AL11" s="44">
        <f t="shared" si="14"/>
        <v>1830.5994284111866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1830.5994284111866</v>
      </c>
      <c r="AN11" s="48">
        <f t="shared" si="15"/>
        <v>4533.8194541555158</v>
      </c>
      <c r="AO11" s="47">
        <f t="shared" si="16"/>
        <v>0.98614549229038306</v>
      </c>
      <c r="AP11" s="47">
        <f t="shared" si="17"/>
        <v>1.7360176915164731</v>
      </c>
    </row>
    <row r="12" spans="1:42" ht="13.5" customHeight="1">
      <c r="A12" s="55">
        <f>SUM(P5:P1000)</f>
        <v>553250</v>
      </c>
      <c r="B12" s="97" t="s">
        <v>15</v>
      </c>
      <c r="C12" s="61">
        <v>18230434</v>
      </c>
      <c r="D12" s="61" t="s">
        <v>51</v>
      </c>
      <c r="E12" s="38">
        <v>13214</v>
      </c>
      <c r="F12" s="39" t="s">
        <v>828</v>
      </c>
      <c r="G12" s="39">
        <v>14</v>
      </c>
      <c r="H12" s="39">
        <v>0</v>
      </c>
      <c r="I12" s="40" t="s">
        <v>278</v>
      </c>
      <c r="J12" s="41">
        <v>15</v>
      </c>
      <c r="K12" s="41">
        <v>120</v>
      </c>
      <c r="L12" s="41"/>
      <c r="M12" s="42">
        <v>125</v>
      </c>
      <c r="N12" s="42">
        <v>133.94999999999999</v>
      </c>
      <c r="O12" s="43">
        <v>1800</v>
      </c>
      <c r="P12" s="44">
        <v>1875</v>
      </c>
      <c r="Q12" s="44">
        <f t="shared" si="12"/>
        <v>2009.2499999999998</v>
      </c>
      <c r="R12" s="45">
        <v>18.981400000000001</v>
      </c>
      <c r="S12" s="46"/>
      <c r="T12" s="39">
        <f t="shared" si="0"/>
        <v>14</v>
      </c>
      <c r="U12" s="47">
        <f t="shared" si="1"/>
        <v>3.0431474839691337E-2</v>
      </c>
      <c r="V12" s="48">
        <f t="shared" si="2"/>
        <v>8.9499999999999886</v>
      </c>
      <c r="W12" s="49">
        <f t="shared" si="3"/>
        <v>2.1736767742636669E-3</v>
      </c>
      <c r="X12" s="44">
        <f t="shared" si="4"/>
        <v>779.96073252907297</v>
      </c>
      <c r="Y12" s="44">
        <f t="shared" si="5"/>
        <v>134.24999999999977</v>
      </c>
      <c r="Z12" s="44">
        <f t="shared" si="6"/>
        <v>1982.5474078904467</v>
      </c>
      <c r="AA12" s="50">
        <f t="shared" si="7"/>
        <v>2789.2107325290726</v>
      </c>
      <c r="AB12" s="51">
        <f t="shared" si="8"/>
        <v>1856.3177976502309</v>
      </c>
      <c r="AC12" s="44">
        <f t="shared" si="8"/>
        <v>2611.6205360759104</v>
      </c>
      <c r="AD12" s="44">
        <f t="shared" si="9"/>
        <v>2520.1600829032104</v>
      </c>
      <c r="AE12" s="44">
        <f t="shared" si="18"/>
        <v>0</v>
      </c>
      <c r="AF12" s="52">
        <f>HLOOKUP(I12,ElecAvoidedCostsWOCC!$A$5:$Q$50,G12+1,FALSE)</f>
        <v>1.0169996824506593</v>
      </c>
      <c r="AG12" s="44">
        <f t="shared" si="10"/>
        <v>1830.5994284111866</v>
      </c>
      <c r="AH12" s="52">
        <f>HLOOKUP(I12,ElecAvoidedCostsWOCC!$A$5:$Q$50,T12+1,FALSE)</f>
        <v>1.0169996824506593</v>
      </c>
      <c r="AI12" s="44">
        <f t="shared" si="11"/>
        <v>0</v>
      </c>
      <c r="AJ12" s="44">
        <f t="shared" si="13"/>
        <v>1830.5994284111866</v>
      </c>
      <c r="AK12" s="44">
        <f>HLOOKUP(I12,ElecAvoidedCostsWOCC!$A$5:$Q$50,G12+1,FALSE)*J12*L12</f>
        <v>0</v>
      </c>
      <c r="AL12" s="44">
        <f t="shared" si="14"/>
        <v>1830.5994284111866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1830.5994284111866</v>
      </c>
      <c r="AN12" s="48">
        <f t="shared" si="15"/>
        <v>4533.8194541555158</v>
      </c>
      <c r="AO12" s="47">
        <f t="shared" si="16"/>
        <v>0.98614549229038306</v>
      </c>
      <c r="AP12" s="47">
        <f t="shared" si="17"/>
        <v>1.7360176915164731</v>
      </c>
    </row>
    <row r="13" spans="1:42" ht="13.5" customHeight="1">
      <c r="A13" s="56" t="s">
        <v>254</v>
      </c>
      <c r="B13" s="97" t="s">
        <v>15</v>
      </c>
      <c r="C13" s="61">
        <v>18230434</v>
      </c>
      <c r="D13" s="61" t="s">
        <v>51</v>
      </c>
      <c r="E13" s="38" t="s">
        <v>824</v>
      </c>
      <c r="F13" s="39" t="s">
        <v>829</v>
      </c>
      <c r="G13" s="39">
        <v>12</v>
      </c>
      <c r="H13" s="39">
        <v>0</v>
      </c>
      <c r="I13" s="40" t="s">
        <v>275</v>
      </c>
      <c r="J13" s="41">
        <v>15</v>
      </c>
      <c r="K13" s="41">
        <v>68</v>
      </c>
      <c r="L13" s="41"/>
      <c r="M13" s="42">
        <v>100</v>
      </c>
      <c r="N13" s="42">
        <v>103.49</v>
      </c>
      <c r="O13" s="43">
        <v>1020</v>
      </c>
      <c r="P13" s="44">
        <v>1500</v>
      </c>
      <c r="Q13" s="44">
        <f t="shared" si="12"/>
        <v>1552.35</v>
      </c>
      <c r="R13" s="45">
        <v>-0.08</v>
      </c>
      <c r="S13" s="46"/>
      <c r="T13" s="39">
        <f t="shared" si="0"/>
        <v>12</v>
      </c>
      <c r="U13" s="47">
        <f t="shared" si="1"/>
        <v>1.4781002064992934E-2</v>
      </c>
      <c r="V13" s="48">
        <f t="shared" si="2"/>
        <v>3.4899999999999949</v>
      </c>
      <c r="W13" s="49">
        <f t="shared" si="3"/>
        <v>1.2317501720827445E-3</v>
      </c>
      <c r="X13" s="44">
        <f t="shared" si="4"/>
        <v>441.97774843314136</v>
      </c>
      <c r="Y13" s="44">
        <f t="shared" si="5"/>
        <v>52.349999999999909</v>
      </c>
      <c r="Z13" s="44">
        <f t="shared" si="6"/>
        <v>1123.4435311379198</v>
      </c>
      <c r="AA13" s="50">
        <f t="shared" si="7"/>
        <v>1994.3277484331413</v>
      </c>
      <c r="AB13" s="51">
        <f t="shared" si="8"/>
        <v>1051.9134186684641</v>
      </c>
      <c r="AC13" s="44">
        <f t="shared" si="8"/>
        <v>1867.3480790572482</v>
      </c>
      <c r="AD13" s="44">
        <f t="shared" si="9"/>
        <v>-9.633649979037969</v>
      </c>
      <c r="AE13" s="44">
        <f t="shared" si="18"/>
        <v>0</v>
      </c>
      <c r="AF13" s="52">
        <f>HLOOKUP(I13,ElecAvoidedCostsWOCC!$A$5:$Q$50,G13+1,FALSE)</f>
        <v>0.88198561703128164</v>
      </c>
      <c r="AG13" s="44">
        <f t="shared" si="10"/>
        <v>899.62532937190724</v>
      </c>
      <c r="AH13" s="52">
        <f>HLOOKUP(I13,ElecAvoidedCostsWOCC!$A$5:$Q$50,T13+1,FALSE)</f>
        <v>0.88198561703128164</v>
      </c>
      <c r="AI13" s="44">
        <f t="shared" si="11"/>
        <v>0</v>
      </c>
      <c r="AJ13" s="44">
        <f t="shared" si="13"/>
        <v>899.62532937190724</v>
      </c>
      <c r="AK13" s="44">
        <f>HLOOKUP(I13,ElecAvoidedCostsWOCC!$A$5:$Q$50,G13+1,FALSE)*J13*L13</f>
        <v>0</v>
      </c>
      <c r="AL13" s="44">
        <f t="shared" si="14"/>
        <v>899.62532937190724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899.62532937190724</v>
      </c>
      <c r="AN13" s="48">
        <f t="shared" si="15"/>
        <v>979.95421233006005</v>
      </c>
      <c r="AO13" s="47">
        <f t="shared" si="16"/>
        <v>0.85522754383214672</v>
      </c>
      <c r="AP13" s="47">
        <f t="shared" si="17"/>
        <v>0.52478390254097729</v>
      </c>
    </row>
    <row r="14" spans="1:42" ht="13.5" customHeight="1">
      <c r="A14" s="55">
        <f>SUM(Y5:Y1000)</f>
        <v>455986.69999999995</v>
      </c>
      <c r="B14" s="97" t="s">
        <v>15</v>
      </c>
      <c r="C14" s="61">
        <v>18230434</v>
      </c>
      <c r="D14" s="61" t="s">
        <v>51</v>
      </c>
      <c r="E14" s="38" t="s">
        <v>824</v>
      </c>
      <c r="F14" s="39" t="s">
        <v>830</v>
      </c>
      <c r="G14" s="39">
        <v>12</v>
      </c>
      <c r="H14" s="39">
        <v>0</v>
      </c>
      <c r="I14" s="40" t="s">
        <v>275</v>
      </c>
      <c r="J14" s="41">
        <v>15</v>
      </c>
      <c r="K14" s="41">
        <v>118</v>
      </c>
      <c r="L14" s="41"/>
      <c r="M14" s="42">
        <v>100</v>
      </c>
      <c r="N14" s="42">
        <v>196.59</v>
      </c>
      <c r="O14" s="43">
        <v>1770</v>
      </c>
      <c r="P14" s="44">
        <v>1500</v>
      </c>
      <c r="Q14" s="44">
        <f t="shared" si="12"/>
        <v>2948.85</v>
      </c>
      <c r="R14" s="45">
        <v>4.46</v>
      </c>
      <c r="S14" s="46"/>
      <c r="T14" s="39">
        <f t="shared" si="0"/>
        <v>12</v>
      </c>
      <c r="U14" s="47">
        <f t="shared" si="1"/>
        <v>2.5649385936311268E-2</v>
      </c>
      <c r="V14" s="48">
        <f t="shared" si="2"/>
        <v>96.59</v>
      </c>
      <c r="W14" s="49">
        <f t="shared" si="3"/>
        <v>2.1374488280259392E-3</v>
      </c>
      <c r="X14" s="44">
        <f t="shared" si="4"/>
        <v>766.96138698692187</v>
      </c>
      <c r="Y14" s="44">
        <f t="shared" si="5"/>
        <v>1448.85</v>
      </c>
      <c r="Z14" s="44">
        <f t="shared" si="6"/>
        <v>1949.5049510922727</v>
      </c>
      <c r="AA14" s="50">
        <f t="shared" si="7"/>
        <v>3715.8113869869217</v>
      </c>
      <c r="AB14" s="51">
        <f t="shared" si="8"/>
        <v>1825.3791676893939</v>
      </c>
      <c r="AC14" s="44">
        <f t="shared" si="8"/>
        <v>3479.2241451188402</v>
      </c>
      <c r="AD14" s="44">
        <f t="shared" si="9"/>
        <v>537.07598633136672</v>
      </c>
      <c r="AE14" s="44">
        <f t="shared" si="18"/>
        <v>0</v>
      </c>
      <c r="AF14" s="52">
        <f>HLOOKUP(I14,ElecAvoidedCostsWOCC!$A$5:$Q$50,G14+1,FALSE)</f>
        <v>0.88198561703128164</v>
      </c>
      <c r="AG14" s="44">
        <f t="shared" si="10"/>
        <v>1561.1145421453684</v>
      </c>
      <c r="AH14" s="52">
        <f>HLOOKUP(I14,ElecAvoidedCostsWOCC!$A$5:$Q$50,T14+1,FALSE)</f>
        <v>0.88198561703128164</v>
      </c>
      <c r="AI14" s="44">
        <f t="shared" si="11"/>
        <v>0</v>
      </c>
      <c r="AJ14" s="44">
        <f t="shared" si="13"/>
        <v>1561.1145421453684</v>
      </c>
      <c r="AK14" s="44">
        <f>HLOOKUP(I14,ElecAvoidedCostsWOCC!$A$5:$Q$50,G14+1,FALSE)*J14*L14</f>
        <v>0</v>
      </c>
      <c r="AL14" s="44">
        <f t="shared" si="14"/>
        <v>1561.1145421453684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1561.1145421453684</v>
      </c>
      <c r="AN14" s="48">
        <f t="shared" si="15"/>
        <v>2254.3019826912723</v>
      </c>
      <c r="AO14" s="47">
        <f t="shared" si="16"/>
        <v>0.85522754383214661</v>
      </c>
      <c r="AP14" s="47">
        <f t="shared" si="17"/>
        <v>0.64793238051475754</v>
      </c>
    </row>
    <row r="15" spans="1:42" ht="13.5" customHeight="1">
      <c r="A15" s="57" t="s">
        <v>257</v>
      </c>
      <c r="B15" s="97" t="s">
        <v>15</v>
      </c>
      <c r="C15" s="61">
        <v>18230434</v>
      </c>
      <c r="D15" s="61" t="s">
        <v>51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8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3"/>
        <v>#N/A</v>
      </c>
      <c r="AK15" s="44" t="e">
        <f>HLOOKUP(I15,ElecAvoidedCostsWOCC!$A$5:$Q$50,G15+1,FALSE)*J15*L15</f>
        <v>#N/A</v>
      </c>
      <c r="AL15" s="44" t="e">
        <f t="shared" si="14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13.478100206499294</v>
      </c>
      <c r="B16" s="97" t="s">
        <v>15</v>
      </c>
      <c r="C16" s="61">
        <v>18230434</v>
      </c>
      <c r="D16" s="61" t="s">
        <v>51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8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3"/>
        <v>#N/A</v>
      </c>
      <c r="AK16" s="44" t="e">
        <f>HLOOKUP(I16,ElecAvoidedCostsWOCC!$A$5:$Q$50,G16+1,FALSE)*J16*L16</f>
        <v>#N/A</v>
      </c>
      <c r="AL16" s="44" t="e">
        <f t="shared" si="14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97" t="s">
        <v>15</v>
      </c>
      <c r="C17" s="61">
        <v>18230434</v>
      </c>
      <c r="D17" s="61" t="s">
        <v>51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8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3"/>
        <v>#N/A</v>
      </c>
      <c r="AK17" s="44" t="e">
        <f>HLOOKUP(I17,ElecAvoidedCostsWOCC!$A$5:$Q$50,G17+1,FALSE)*J17*L17</f>
        <v>#N/A</v>
      </c>
      <c r="AL17" s="44" t="e">
        <f t="shared" si="14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912070.93500000006</v>
      </c>
      <c r="B18" s="97" t="s">
        <v>15</v>
      </c>
      <c r="C18" s="61">
        <v>18230434</v>
      </c>
      <c r="D18" s="61" t="s">
        <v>51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8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3"/>
        <v>#N/A</v>
      </c>
      <c r="AK18" s="44" t="e">
        <f>HLOOKUP(I18,ElecAvoidedCostsWOCC!$A$5:$Q$50,G18+1,FALSE)*J18*L18</f>
        <v>#N/A</v>
      </c>
      <c r="AL18" s="44" t="e">
        <f t="shared" si="14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97" t="s">
        <v>15</v>
      </c>
      <c r="C19" s="61">
        <v>18230434</v>
      </c>
      <c r="D19" s="61" t="s">
        <v>51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8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3"/>
        <v>#N/A</v>
      </c>
      <c r="AK19" s="44" t="e">
        <f>HLOOKUP(I19,ElecAvoidedCostsWOCC!$A$5:$Q$50,G19+1,FALSE)*J19*L19</f>
        <v>#N/A</v>
      </c>
      <c r="AL19" s="44" t="e">
        <f t="shared" si="14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1368057.635</v>
      </c>
      <c r="B20" s="97" t="s">
        <v>15</v>
      </c>
      <c r="C20" s="61">
        <v>18230434</v>
      </c>
      <c r="D20" s="61" t="s">
        <v>51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8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3"/>
        <v>#N/A</v>
      </c>
      <c r="AK20" s="44" t="e">
        <f>HLOOKUP(I20,ElecAvoidedCostsWOCC!$A$5:$Q$50,G20+1,FALSE)*J20*L20</f>
        <v>#N/A</v>
      </c>
      <c r="AL20" s="44" t="e">
        <f t="shared" si="14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97" t="s">
        <v>15</v>
      </c>
      <c r="C21" s="61">
        <v>18230434</v>
      </c>
      <c r="D21" s="61" t="s">
        <v>51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9">Z21/(1+ElecDiscountRate)^1</f>
        <v>0</v>
      </c>
      <c r="AC21" s="44">
        <f t="shared" si="19"/>
        <v>0</v>
      </c>
      <c r="AD21" s="44">
        <f t="shared" si="9"/>
        <v>0</v>
      </c>
      <c r="AE21" s="44">
        <f t="shared" si="18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3"/>
        <v>#N/A</v>
      </c>
      <c r="AK21" s="44" t="e">
        <f>HLOOKUP(I21,ElecAvoidedCostsWOCC!$A$5:$Q$50,G21+1,FALSE)*J21*L21</f>
        <v>#N/A</v>
      </c>
      <c r="AL21" s="44" t="e">
        <f t="shared" si="1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0.95198246715743839</v>
      </c>
      <c r="B22" s="97" t="s">
        <v>15</v>
      </c>
      <c r="C22" s="61">
        <v>18230434</v>
      </c>
      <c r="D22" s="61" t="s">
        <v>51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9"/>
        <v>0</v>
      </c>
      <c r="AC22" s="44">
        <f t="shared" si="19"/>
        <v>0</v>
      </c>
      <c r="AD22" s="44">
        <f t="shared" si="9"/>
        <v>0</v>
      </c>
      <c r="AE22" s="44">
        <f t="shared" si="18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3"/>
        <v>#N/A</v>
      </c>
      <c r="AK22" s="44" t="e">
        <f>HLOOKUP(I22,ElecAvoidedCostsWOCC!$A$5:$Q$50,G22+1,FALSE)*J22*L22</f>
        <v>#N/A</v>
      </c>
      <c r="AL22" s="44" t="e">
        <f t="shared" si="1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97" t="s">
        <v>15</v>
      </c>
      <c r="C23" s="61">
        <v>18230434</v>
      </c>
      <c r="D23" s="61" t="s">
        <v>51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9"/>
        <v>0</v>
      </c>
      <c r="AC23" s="44">
        <f t="shared" si="19"/>
        <v>0</v>
      </c>
      <c r="AD23" s="44">
        <f t="shared" si="9"/>
        <v>0</v>
      </c>
      <c r="AE23" s="44">
        <f t="shared" si="18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3"/>
        <v>#N/A</v>
      </c>
      <c r="AK23" s="44" t="e">
        <f>HLOOKUP(I23,ElecAvoidedCostsWOCC!$A$5:$Q$50,G23+1,FALSE)*J23*L23</f>
        <v>#N/A</v>
      </c>
      <c r="AL23" s="44" t="e">
        <f t="shared" si="1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1.3639824874361293</v>
      </c>
      <c r="B24" s="97" t="s">
        <v>15</v>
      </c>
      <c r="C24" s="61">
        <v>18230434</v>
      </c>
      <c r="D24" s="61" t="s">
        <v>51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9"/>
        <v>0</v>
      </c>
      <c r="AC24" s="44">
        <f t="shared" si="19"/>
        <v>0</v>
      </c>
      <c r="AD24" s="44">
        <f t="shared" si="9"/>
        <v>0</v>
      </c>
      <c r="AE24" s="44">
        <f t="shared" si="18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3"/>
        <v>#N/A</v>
      </c>
      <c r="AK24" s="44" t="e">
        <f>HLOOKUP(I24,ElecAvoidedCostsWOCC!$A$5:$Q$50,G24+1,FALSE)*J24*L24</f>
        <v>#N/A</v>
      </c>
      <c r="AL24" s="44" t="e">
        <f t="shared" si="1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15</v>
      </c>
      <c r="C25" s="61">
        <v>18230434</v>
      </c>
      <c r="D25" s="61" t="s">
        <v>51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20">G25+H25</f>
        <v>0</v>
      </c>
      <c r="U25" s="47">
        <f t="shared" ref="U25:U50" si="21">(O25/$A$10)*T25</f>
        <v>0</v>
      </c>
      <c r="V25" s="48">
        <f t="shared" ref="V25:V50" si="22">N25-M25</f>
        <v>0</v>
      </c>
      <c r="W25" s="49">
        <f t="shared" ref="W25:W50" si="23">(O25/A$10)</f>
        <v>0</v>
      </c>
      <c r="X25" s="44">
        <f t="shared" ref="X25:X50" si="24">W25*A$8</f>
        <v>0</v>
      </c>
      <c r="Y25" s="44">
        <f t="shared" ref="Y25:Y50" si="25">Q25-P25</f>
        <v>0</v>
      </c>
      <c r="Z25" s="44">
        <f t="shared" ref="Z25:Z50" si="26">X25+(A$6*W25)</f>
        <v>0</v>
      </c>
      <c r="AA25" s="50">
        <f t="shared" ref="AA25:AA50" si="27">Q25+X25</f>
        <v>0</v>
      </c>
      <c r="AB25" s="51">
        <f t="shared" ref="AB25:AB50" si="28">Z25/(1+ElecDiscountRate)^1</f>
        <v>0</v>
      </c>
      <c r="AC25" s="44">
        <f t="shared" ref="AC25:AC50" si="29">AA25/(1+ElecDiscountRate)^1</f>
        <v>0</v>
      </c>
      <c r="AD25" s="44">
        <f t="shared" ref="AD25:AD50" si="30">-PV(ElecDiscountRate,T25,R25)*J25</f>
        <v>0</v>
      </c>
      <c r="AE25" s="44">
        <f t="shared" ref="AE25:AE50" si="31">-PV(ElecDiscountRate,T25,S25)*J25</f>
        <v>0</v>
      </c>
      <c r="AF25" s="52" t="e">
        <f>HLOOKUP(I25,ElecAvoidedCostsWOCC!$A$5:$Q$50,G25+1,FALSE)</f>
        <v>#N/A</v>
      </c>
      <c r="AG25" s="44" t="e">
        <f t="shared" ref="AG25:AG50" si="32">AF25*J25*K25</f>
        <v>#N/A</v>
      </c>
      <c r="AH25" s="52" t="e">
        <f>HLOOKUP(I25,ElecAvoidedCostsWOCC!$A$5:$Q$50,T25+1,FALSE)</f>
        <v>#N/A</v>
      </c>
      <c r="AI25" s="44" t="e">
        <f t="shared" ref="AI25:AI50" si="33">AH25*J25*L25</f>
        <v>#N/A</v>
      </c>
      <c r="AJ25" s="44" t="e">
        <f t="shared" ref="AJ25:AJ50" si="34">AG25+AI25</f>
        <v>#N/A</v>
      </c>
      <c r="AK25" s="44" t="e">
        <f>HLOOKUP(I25,ElecAvoidedCostsWOCC!$A$5:$Q$50,G25+1,FALSE)*J25*L25</f>
        <v>#N/A</v>
      </c>
      <c r="AL25" s="44" t="e">
        <f t="shared" ref="AL25:AL50" si="35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0" si="36">AM25*1.1+AD25+AE25</f>
        <v>0</v>
      </c>
      <c r="AO25" s="47">
        <f t="shared" ref="AO25:AO50" si="37">IFERROR(AM25/AB25,0)</f>
        <v>0</v>
      </c>
      <c r="AP25" s="47" t="e">
        <f t="shared" ref="AP25:AP50" si="38">AN25/AC25</f>
        <v>#DIV/0!</v>
      </c>
    </row>
    <row r="26" spans="1:42" ht="13.5" customHeight="1">
      <c r="B26" s="97" t="s">
        <v>15</v>
      </c>
      <c r="C26" s="61">
        <v>18230434</v>
      </c>
      <c r="D26" s="61" t="s">
        <v>51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20"/>
        <v>0</v>
      </c>
      <c r="U26" s="47">
        <f t="shared" si="21"/>
        <v>0</v>
      </c>
      <c r="V26" s="48">
        <f t="shared" si="22"/>
        <v>0</v>
      </c>
      <c r="W26" s="49">
        <f t="shared" si="23"/>
        <v>0</v>
      </c>
      <c r="X26" s="44">
        <f t="shared" si="24"/>
        <v>0</v>
      </c>
      <c r="Y26" s="44">
        <f t="shared" si="25"/>
        <v>0</v>
      </c>
      <c r="Z26" s="44">
        <f t="shared" si="26"/>
        <v>0</v>
      </c>
      <c r="AA26" s="50">
        <f t="shared" si="27"/>
        <v>0</v>
      </c>
      <c r="AB26" s="51">
        <f t="shared" si="28"/>
        <v>0</v>
      </c>
      <c r="AC26" s="44">
        <f t="shared" si="29"/>
        <v>0</v>
      </c>
      <c r="AD26" s="44">
        <f t="shared" si="30"/>
        <v>0</v>
      </c>
      <c r="AE26" s="44">
        <f t="shared" si="31"/>
        <v>0</v>
      </c>
      <c r="AF26" s="52" t="e">
        <f>HLOOKUP(I26,ElecAvoidedCostsWOCC!$A$5:$Q$50,G26+1,FALSE)</f>
        <v>#N/A</v>
      </c>
      <c r="AG26" s="44" t="e">
        <f t="shared" si="32"/>
        <v>#N/A</v>
      </c>
      <c r="AH26" s="52" t="e">
        <f>HLOOKUP(I26,ElecAvoidedCostsWOCC!$A$5:$Q$50,T26+1,FALSE)</f>
        <v>#N/A</v>
      </c>
      <c r="AI26" s="44" t="e">
        <f t="shared" si="33"/>
        <v>#N/A</v>
      </c>
      <c r="AJ26" s="44" t="e">
        <f t="shared" si="34"/>
        <v>#N/A</v>
      </c>
      <c r="AK26" s="44" t="e">
        <f>HLOOKUP(I26,ElecAvoidedCostsWOCC!$A$5:$Q$50,G26+1,FALSE)*J26*L26</f>
        <v>#N/A</v>
      </c>
      <c r="AL26" s="44" t="e">
        <f t="shared" si="35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6"/>
        <v>0</v>
      </c>
      <c r="AO26" s="47">
        <f t="shared" si="37"/>
        <v>0</v>
      </c>
      <c r="AP26" s="47" t="e">
        <f t="shared" si="38"/>
        <v>#DIV/0!</v>
      </c>
    </row>
    <row r="27" spans="1:42" ht="13.5" customHeight="1">
      <c r="B27" s="97" t="s">
        <v>15</v>
      </c>
      <c r="C27" s="61">
        <v>18230434</v>
      </c>
      <c r="D27" s="61" t="s">
        <v>51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20"/>
        <v>0</v>
      </c>
      <c r="U27" s="47">
        <f t="shared" si="21"/>
        <v>0</v>
      </c>
      <c r="V27" s="48">
        <f t="shared" si="22"/>
        <v>0</v>
      </c>
      <c r="W27" s="49">
        <f t="shared" si="23"/>
        <v>0</v>
      </c>
      <c r="X27" s="44">
        <f t="shared" si="24"/>
        <v>0</v>
      </c>
      <c r="Y27" s="44">
        <f t="shared" si="25"/>
        <v>0</v>
      </c>
      <c r="Z27" s="44">
        <f t="shared" si="26"/>
        <v>0</v>
      </c>
      <c r="AA27" s="50">
        <f t="shared" si="27"/>
        <v>0</v>
      </c>
      <c r="AB27" s="51">
        <f t="shared" si="28"/>
        <v>0</v>
      </c>
      <c r="AC27" s="44">
        <f t="shared" si="29"/>
        <v>0</v>
      </c>
      <c r="AD27" s="44">
        <f t="shared" si="30"/>
        <v>0</v>
      </c>
      <c r="AE27" s="44">
        <f t="shared" si="31"/>
        <v>0</v>
      </c>
      <c r="AF27" s="52" t="e">
        <f>HLOOKUP(I27,ElecAvoidedCostsWOCC!$A$5:$Q$50,G27+1,FALSE)</f>
        <v>#N/A</v>
      </c>
      <c r="AG27" s="44" t="e">
        <f t="shared" si="32"/>
        <v>#N/A</v>
      </c>
      <c r="AH27" s="52" t="e">
        <f>HLOOKUP(I27,ElecAvoidedCostsWOCC!$A$5:$Q$50,T27+1,FALSE)</f>
        <v>#N/A</v>
      </c>
      <c r="AI27" s="44" t="e">
        <f t="shared" si="33"/>
        <v>#N/A</v>
      </c>
      <c r="AJ27" s="44" t="e">
        <f t="shared" si="34"/>
        <v>#N/A</v>
      </c>
      <c r="AK27" s="44" t="e">
        <f>HLOOKUP(I27,ElecAvoidedCostsWOCC!$A$5:$Q$50,G27+1,FALSE)*J27*L27</f>
        <v>#N/A</v>
      </c>
      <c r="AL27" s="44" t="e">
        <f t="shared" si="35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6"/>
        <v>0</v>
      </c>
      <c r="AO27" s="47">
        <f t="shared" si="37"/>
        <v>0</v>
      </c>
      <c r="AP27" s="47" t="e">
        <f t="shared" si="38"/>
        <v>#DIV/0!</v>
      </c>
    </row>
    <row r="28" spans="1:42" ht="13.5" customHeight="1">
      <c r="B28" s="97" t="s">
        <v>15</v>
      </c>
      <c r="C28" s="61">
        <v>18230434</v>
      </c>
      <c r="D28" s="61" t="s">
        <v>51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20"/>
        <v>0</v>
      </c>
      <c r="U28" s="47">
        <f t="shared" si="21"/>
        <v>0</v>
      </c>
      <c r="V28" s="48">
        <f t="shared" si="22"/>
        <v>0</v>
      </c>
      <c r="W28" s="49">
        <f t="shared" si="23"/>
        <v>0</v>
      </c>
      <c r="X28" s="44">
        <f t="shared" si="24"/>
        <v>0</v>
      </c>
      <c r="Y28" s="44">
        <f t="shared" si="25"/>
        <v>0</v>
      </c>
      <c r="Z28" s="44">
        <f t="shared" si="26"/>
        <v>0</v>
      </c>
      <c r="AA28" s="50">
        <f t="shared" si="27"/>
        <v>0</v>
      </c>
      <c r="AB28" s="51">
        <f t="shared" si="28"/>
        <v>0</v>
      </c>
      <c r="AC28" s="44">
        <f t="shared" si="29"/>
        <v>0</v>
      </c>
      <c r="AD28" s="44">
        <f t="shared" si="30"/>
        <v>0</v>
      </c>
      <c r="AE28" s="44">
        <f t="shared" si="31"/>
        <v>0</v>
      </c>
      <c r="AF28" s="52" t="e">
        <f>HLOOKUP(I28,ElecAvoidedCostsWOCC!$A$5:$Q$50,G28+1,FALSE)</f>
        <v>#N/A</v>
      </c>
      <c r="AG28" s="44" t="e">
        <f t="shared" si="32"/>
        <v>#N/A</v>
      </c>
      <c r="AH28" s="52" t="e">
        <f>HLOOKUP(I28,ElecAvoidedCostsWOCC!$A$5:$Q$50,T28+1,FALSE)</f>
        <v>#N/A</v>
      </c>
      <c r="AI28" s="44" t="e">
        <f t="shared" si="33"/>
        <v>#N/A</v>
      </c>
      <c r="AJ28" s="44" t="e">
        <f t="shared" si="34"/>
        <v>#N/A</v>
      </c>
      <c r="AK28" s="44" t="e">
        <f>HLOOKUP(I28,ElecAvoidedCostsWOCC!$A$5:$Q$50,G28+1,FALSE)*J28*L28</f>
        <v>#N/A</v>
      </c>
      <c r="AL28" s="44" t="e">
        <f t="shared" si="35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6"/>
        <v>0</v>
      </c>
      <c r="AO28" s="47">
        <f t="shared" si="37"/>
        <v>0</v>
      </c>
      <c r="AP28" s="47" t="e">
        <f t="shared" si="38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20"/>
        <v>0</v>
      </c>
      <c r="U29" s="47">
        <f t="shared" si="21"/>
        <v>0</v>
      </c>
      <c r="V29" s="48">
        <f t="shared" si="22"/>
        <v>0</v>
      </c>
      <c r="W29" s="49">
        <f t="shared" si="23"/>
        <v>0</v>
      </c>
      <c r="X29" s="44">
        <f t="shared" si="24"/>
        <v>0</v>
      </c>
      <c r="Y29" s="44">
        <f t="shared" si="25"/>
        <v>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 t="e">
        <f>HLOOKUP(I29,ElecAvoidedCostsWOCC!$A$5:$Q$50,G29+1,FALSE)</f>
        <v>#N/A</v>
      </c>
      <c r="AG29" s="44" t="e">
        <f t="shared" si="32"/>
        <v>#N/A</v>
      </c>
      <c r="AH29" s="52" t="e">
        <f>HLOOKUP(I29,ElecAvoidedCostsWOCC!$A$5:$Q$50,T29+1,FALSE)</f>
        <v>#N/A</v>
      </c>
      <c r="AI29" s="44" t="e">
        <f t="shared" si="33"/>
        <v>#N/A</v>
      </c>
      <c r="AJ29" s="44" t="e">
        <f t="shared" si="34"/>
        <v>#N/A</v>
      </c>
      <c r="AK29" s="44" t="e">
        <f>HLOOKUP(I29,ElecAvoidedCostsWOCC!$A$5:$Q$50,G29+1,FALSE)*J29*L29</f>
        <v>#N/A</v>
      </c>
      <c r="AL29" s="44" t="e">
        <f t="shared" si="35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20"/>
        <v>0</v>
      </c>
      <c r="U30" s="47">
        <f t="shared" si="21"/>
        <v>0</v>
      </c>
      <c r="V30" s="48">
        <f t="shared" si="22"/>
        <v>0</v>
      </c>
      <c r="W30" s="49">
        <f t="shared" si="23"/>
        <v>0</v>
      </c>
      <c r="X30" s="44">
        <f t="shared" si="24"/>
        <v>0</v>
      </c>
      <c r="Y30" s="44">
        <f t="shared" si="25"/>
        <v>0</v>
      </c>
      <c r="Z30" s="44">
        <f t="shared" si="26"/>
        <v>0</v>
      </c>
      <c r="AA30" s="50">
        <f t="shared" si="27"/>
        <v>0</v>
      </c>
      <c r="AB30" s="51">
        <f t="shared" si="28"/>
        <v>0</v>
      </c>
      <c r="AC30" s="44">
        <f t="shared" si="29"/>
        <v>0</v>
      </c>
      <c r="AD30" s="44">
        <f t="shared" si="30"/>
        <v>0</v>
      </c>
      <c r="AE30" s="44">
        <f t="shared" si="31"/>
        <v>0</v>
      </c>
      <c r="AF30" s="52" t="e">
        <f>HLOOKUP(I30,ElecAvoidedCostsWOCC!$A$5:$Q$50,G30+1,FALSE)</f>
        <v>#N/A</v>
      </c>
      <c r="AG30" s="44" t="e">
        <f t="shared" si="32"/>
        <v>#N/A</v>
      </c>
      <c r="AH30" s="52" t="e">
        <f>HLOOKUP(I30,ElecAvoidedCostsWOCC!$A$5:$Q$50,T30+1,FALSE)</f>
        <v>#N/A</v>
      </c>
      <c r="AI30" s="44" t="e">
        <f t="shared" si="33"/>
        <v>#N/A</v>
      </c>
      <c r="AJ30" s="44" t="e">
        <f t="shared" si="34"/>
        <v>#N/A</v>
      </c>
      <c r="AK30" s="44" t="e">
        <f>HLOOKUP(I30,ElecAvoidedCostsWOCC!$A$5:$Q$50,G30+1,FALSE)*J30*L30</f>
        <v>#N/A</v>
      </c>
      <c r="AL30" s="44" t="e">
        <f t="shared" si="35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6"/>
        <v>0</v>
      </c>
      <c r="AO30" s="47">
        <f t="shared" si="37"/>
        <v>0</v>
      </c>
      <c r="AP30" s="47" t="e">
        <f t="shared" si="38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20"/>
        <v>0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0</v>
      </c>
      <c r="AB31" s="51">
        <f t="shared" si="28"/>
        <v>0</v>
      </c>
      <c r="AC31" s="44">
        <f t="shared" si="29"/>
        <v>0</v>
      </c>
      <c r="AD31" s="44">
        <f t="shared" si="30"/>
        <v>0</v>
      </c>
      <c r="AE31" s="44">
        <f t="shared" si="31"/>
        <v>0</v>
      </c>
      <c r="AF31" s="52" t="e">
        <f>HLOOKUP(I31,ElecAvoidedCostsWOCC!$A$5:$Q$50,G31+1,FALSE)</f>
        <v>#N/A</v>
      </c>
      <c r="AG31" s="44" t="e">
        <f t="shared" si="32"/>
        <v>#N/A</v>
      </c>
      <c r="AH31" s="52" t="e">
        <f>HLOOKUP(I31,ElecAvoidedCostsWOCC!$A$5:$Q$50,T31+1,FALSE)</f>
        <v>#N/A</v>
      </c>
      <c r="AI31" s="44" t="e">
        <f t="shared" si="33"/>
        <v>#N/A</v>
      </c>
      <c r="AJ31" s="44" t="e">
        <f t="shared" si="34"/>
        <v>#N/A</v>
      </c>
      <c r="AK31" s="44" t="e">
        <f>HLOOKUP(I31,ElecAvoidedCostsWOCC!$A$5:$Q$50,G31+1,FALSE)*J31*L31</f>
        <v>#N/A</v>
      </c>
      <c r="AL31" s="44" t="e">
        <f t="shared" si="35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6"/>
        <v>0</v>
      </c>
      <c r="AO31" s="47">
        <f t="shared" si="37"/>
        <v>0</v>
      </c>
      <c r="AP31" s="47" t="e">
        <f t="shared" si="38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20"/>
        <v>0</v>
      </c>
      <c r="U32" s="47">
        <f t="shared" si="21"/>
        <v>0</v>
      </c>
      <c r="V32" s="48">
        <f t="shared" si="22"/>
        <v>0</v>
      </c>
      <c r="W32" s="49">
        <f t="shared" si="23"/>
        <v>0</v>
      </c>
      <c r="X32" s="44">
        <f t="shared" si="24"/>
        <v>0</v>
      </c>
      <c r="Y32" s="44">
        <f t="shared" si="25"/>
        <v>0</v>
      </c>
      <c r="Z32" s="44">
        <f t="shared" si="26"/>
        <v>0</v>
      </c>
      <c r="AA32" s="50">
        <f t="shared" si="27"/>
        <v>0</v>
      </c>
      <c r="AB32" s="51">
        <f t="shared" si="28"/>
        <v>0</v>
      </c>
      <c r="AC32" s="44">
        <f t="shared" si="29"/>
        <v>0</v>
      </c>
      <c r="AD32" s="44">
        <f t="shared" si="30"/>
        <v>0</v>
      </c>
      <c r="AE32" s="44">
        <f t="shared" si="31"/>
        <v>0</v>
      </c>
      <c r="AF32" s="52" t="e">
        <f>HLOOKUP(I32,ElecAvoidedCostsWOCC!$A$5:$Q$50,G32+1,FALSE)</f>
        <v>#N/A</v>
      </c>
      <c r="AG32" s="44" t="e">
        <f t="shared" si="32"/>
        <v>#N/A</v>
      </c>
      <c r="AH32" s="52" t="e">
        <f>HLOOKUP(I32,ElecAvoidedCostsWOCC!$A$5:$Q$50,T32+1,FALSE)</f>
        <v>#N/A</v>
      </c>
      <c r="AI32" s="44" t="e">
        <f t="shared" si="33"/>
        <v>#N/A</v>
      </c>
      <c r="AJ32" s="44" t="e">
        <f t="shared" si="34"/>
        <v>#N/A</v>
      </c>
      <c r="AK32" s="44" t="e">
        <f>HLOOKUP(I32,ElecAvoidedCostsWOCC!$A$5:$Q$50,G32+1,FALSE)*J32*L32</f>
        <v>#N/A</v>
      </c>
      <c r="AL32" s="44" t="e">
        <f t="shared" si="35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6"/>
        <v>0</v>
      </c>
      <c r="AO32" s="47">
        <f t="shared" si="37"/>
        <v>0</v>
      </c>
      <c r="AP32" s="47" t="e">
        <f t="shared" si="38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20"/>
        <v>0</v>
      </c>
      <c r="U33" s="47">
        <f t="shared" si="21"/>
        <v>0</v>
      </c>
      <c r="V33" s="48">
        <f t="shared" si="22"/>
        <v>0</v>
      </c>
      <c r="W33" s="49">
        <f t="shared" si="23"/>
        <v>0</v>
      </c>
      <c r="X33" s="44">
        <f t="shared" si="24"/>
        <v>0</v>
      </c>
      <c r="Y33" s="44">
        <f t="shared" si="25"/>
        <v>0</v>
      </c>
      <c r="Z33" s="44">
        <f t="shared" si="26"/>
        <v>0</v>
      </c>
      <c r="AA33" s="50">
        <f t="shared" si="27"/>
        <v>0</v>
      </c>
      <c r="AB33" s="51">
        <f t="shared" si="28"/>
        <v>0</v>
      </c>
      <c r="AC33" s="44">
        <f t="shared" si="29"/>
        <v>0</v>
      </c>
      <c r="AD33" s="44">
        <f t="shared" si="30"/>
        <v>0</v>
      </c>
      <c r="AE33" s="44">
        <f t="shared" si="31"/>
        <v>0</v>
      </c>
      <c r="AF33" s="52" t="e">
        <f>HLOOKUP(I33,ElecAvoidedCostsWOCC!$A$5:$Q$50,G33+1,FALSE)</f>
        <v>#N/A</v>
      </c>
      <c r="AG33" s="44" t="e">
        <f t="shared" si="32"/>
        <v>#N/A</v>
      </c>
      <c r="AH33" s="52" t="e">
        <f>HLOOKUP(I33,ElecAvoidedCostsWOCC!$A$5:$Q$50,T33+1,FALSE)</f>
        <v>#N/A</v>
      </c>
      <c r="AI33" s="44" t="e">
        <f t="shared" si="33"/>
        <v>#N/A</v>
      </c>
      <c r="AJ33" s="44" t="e">
        <f t="shared" si="34"/>
        <v>#N/A</v>
      </c>
      <c r="AK33" s="44" t="e">
        <f>HLOOKUP(I33,ElecAvoidedCostsWOCC!$A$5:$Q$50,G33+1,FALSE)*J33*L33</f>
        <v>#N/A</v>
      </c>
      <c r="AL33" s="44" t="e">
        <f t="shared" si="35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6"/>
        <v>0</v>
      </c>
      <c r="AO33" s="47">
        <f t="shared" si="37"/>
        <v>0</v>
      </c>
      <c r="AP33" s="47" t="e">
        <f t="shared" si="38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20"/>
        <v>0</v>
      </c>
      <c r="U34" s="47">
        <f t="shared" si="21"/>
        <v>0</v>
      </c>
      <c r="V34" s="48">
        <f t="shared" si="22"/>
        <v>0</v>
      </c>
      <c r="W34" s="49">
        <f t="shared" si="23"/>
        <v>0</v>
      </c>
      <c r="X34" s="44">
        <f t="shared" si="24"/>
        <v>0</v>
      </c>
      <c r="Y34" s="44">
        <f t="shared" si="25"/>
        <v>0</v>
      </c>
      <c r="Z34" s="44">
        <f t="shared" si="26"/>
        <v>0</v>
      </c>
      <c r="AA34" s="50">
        <f t="shared" si="27"/>
        <v>0</v>
      </c>
      <c r="AB34" s="51">
        <f t="shared" si="28"/>
        <v>0</v>
      </c>
      <c r="AC34" s="44">
        <f t="shared" si="29"/>
        <v>0</v>
      </c>
      <c r="AD34" s="44">
        <f t="shared" si="30"/>
        <v>0</v>
      </c>
      <c r="AE34" s="44">
        <f t="shared" si="31"/>
        <v>0</v>
      </c>
      <c r="AF34" s="52" t="e">
        <f>HLOOKUP(I34,ElecAvoidedCostsWOCC!$A$5:$Q$50,G34+1,FALSE)</f>
        <v>#N/A</v>
      </c>
      <c r="AG34" s="44" t="e">
        <f t="shared" si="32"/>
        <v>#N/A</v>
      </c>
      <c r="AH34" s="52" t="e">
        <f>HLOOKUP(I34,ElecAvoidedCostsWOCC!$A$5:$Q$50,T34+1,FALSE)</f>
        <v>#N/A</v>
      </c>
      <c r="AI34" s="44" t="e">
        <f t="shared" si="33"/>
        <v>#N/A</v>
      </c>
      <c r="AJ34" s="44" t="e">
        <f t="shared" si="34"/>
        <v>#N/A</v>
      </c>
      <c r="AK34" s="44" t="e">
        <f>HLOOKUP(I34,ElecAvoidedCostsWOCC!$A$5:$Q$50,G34+1,FALSE)*J34*L34</f>
        <v>#N/A</v>
      </c>
      <c r="AL34" s="44" t="e">
        <f t="shared" si="35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6"/>
        <v>0</v>
      </c>
      <c r="AO34" s="47">
        <f t="shared" si="37"/>
        <v>0</v>
      </c>
      <c r="AP34" s="47" t="e">
        <f t="shared" si="38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20"/>
        <v>0</v>
      </c>
      <c r="U35" s="47">
        <f t="shared" si="21"/>
        <v>0</v>
      </c>
      <c r="V35" s="48">
        <f t="shared" si="22"/>
        <v>0</v>
      </c>
      <c r="W35" s="49">
        <f t="shared" si="23"/>
        <v>0</v>
      </c>
      <c r="X35" s="44">
        <f t="shared" si="24"/>
        <v>0</v>
      </c>
      <c r="Y35" s="44">
        <f t="shared" si="25"/>
        <v>0</v>
      </c>
      <c r="Z35" s="44">
        <f t="shared" si="26"/>
        <v>0</v>
      </c>
      <c r="AA35" s="50">
        <f t="shared" si="27"/>
        <v>0</v>
      </c>
      <c r="AB35" s="51">
        <f t="shared" si="28"/>
        <v>0</v>
      </c>
      <c r="AC35" s="44">
        <f t="shared" si="29"/>
        <v>0</v>
      </c>
      <c r="AD35" s="44">
        <f t="shared" si="30"/>
        <v>0</v>
      </c>
      <c r="AE35" s="44">
        <f t="shared" si="31"/>
        <v>0</v>
      </c>
      <c r="AF35" s="52" t="e">
        <f>HLOOKUP(I35,ElecAvoidedCostsWOCC!$A$5:$Q$50,G35+1,FALSE)</f>
        <v>#N/A</v>
      </c>
      <c r="AG35" s="44" t="e">
        <f t="shared" si="32"/>
        <v>#N/A</v>
      </c>
      <c r="AH35" s="52" t="e">
        <f>HLOOKUP(I35,ElecAvoidedCostsWOCC!$A$5:$Q$50,T35+1,FALSE)</f>
        <v>#N/A</v>
      </c>
      <c r="AI35" s="44" t="e">
        <f t="shared" si="33"/>
        <v>#N/A</v>
      </c>
      <c r="AJ35" s="44" t="e">
        <f t="shared" si="34"/>
        <v>#N/A</v>
      </c>
      <c r="AK35" s="44" t="e">
        <f>HLOOKUP(I35,ElecAvoidedCostsWOCC!$A$5:$Q$50,G35+1,FALSE)*J35*L35</f>
        <v>#N/A</v>
      </c>
      <c r="AL35" s="44" t="e">
        <f t="shared" si="35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6"/>
        <v>0</v>
      </c>
      <c r="AO35" s="47">
        <f t="shared" si="37"/>
        <v>0</v>
      </c>
      <c r="AP35" s="47" t="e">
        <f t="shared" si="38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HLOOKUP(I36,ElecAvoidedCostsWOCC!$A$5:$Q$50,G36+1,FALSE)</f>
        <v>#N/A</v>
      </c>
      <c r="AG36" s="44" t="e">
        <f t="shared" si="32"/>
        <v>#N/A</v>
      </c>
      <c r="AH36" s="52" t="e">
        <f>HLOOKUP(I36,ElecAvoidedCostsWOCC!$A$5:$Q$50,T36+1,FALSE)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HLOOKUP(I36,ElecAvoidedCostsWOCC!$A$5:$Q$50,G36+1,FALSE)*J36*L36</f>
        <v>#N/A</v>
      </c>
      <c r="AL36" s="44" t="e">
        <f t="shared" si="35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HLOOKUP(I37,ElecAvoidedCostsWOCC!$A$5:$Q$50,G37+1,FALSE)</f>
        <v>#N/A</v>
      </c>
      <c r="AG37" s="44" t="e">
        <f t="shared" si="32"/>
        <v>#N/A</v>
      </c>
      <c r="AH37" s="52" t="e">
        <f>HLOOKUP(I37,ElecAvoidedCostsWOCC!$A$5:$Q$50,T37+1,FALSE)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HLOOKUP(I37,ElecAvoidedCostsWOCC!$A$5:$Q$50,G37+1,FALSE)*J37*L37</f>
        <v>#N/A</v>
      </c>
      <c r="AL37" s="44" t="e">
        <f t="shared" si="35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HLOOKUP(I38,ElecAvoidedCostsWOCC!$A$5:$Q$50,G38+1,FALSE)</f>
        <v>#N/A</v>
      </c>
      <c r="AG38" s="44" t="e">
        <f t="shared" si="32"/>
        <v>#N/A</v>
      </c>
      <c r="AH38" s="52" t="e">
        <f>HLOOKUP(I38,ElecAvoidedCostsWOCC!$A$5:$Q$50,T38+1,FALSE)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HLOOKUP(I38,ElecAvoidedCostsWOCC!$A$5:$Q$50,G38+1,FALSE)*J38*L38</f>
        <v>#N/A</v>
      </c>
      <c r="AL38" s="44" t="e">
        <f t="shared" si="35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HLOOKUP(I39,ElecAvoidedCostsWOCC!$A$5:$Q$50,G39+1,FALSE)</f>
        <v>#N/A</v>
      </c>
      <c r="AG39" s="44" t="e">
        <f t="shared" si="32"/>
        <v>#N/A</v>
      </c>
      <c r="AH39" s="52" t="e">
        <f>HLOOKUP(I39,ElecAvoidedCostsWOCC!$A$5:$Q$50,T39+1,FALSE)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HLOOKUP(I39,ElecAvoidedCostsWOCC!$A$5:$Q$50,G39+1,FALSE)*J39*L39</f>
        <v>#N/A</v>
      </c>
      <c r="AL39" s="44" t="e">
        <f t="shared" si="35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HLOOKUP(I40,ElecAvoidedCostsWOCC!$A$5:$Q$50,G40+1,FALSE)</f>
        <v>#N/A</v>
      </c>
      <c r="AG40" s="44" t="e">
        <f t="shared" si="32"/>
        <v>#N/A</v>
      </c>
      <c r="AH40" s="52" t="e">
        <f>HLOOKUP(I40,ElecAvoidedCostsWOCC!$A$5:$Q$50,T40+1,FALSE)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HLOOKUP(I40,ElecAvoidedCostsWOCC!$A$5:$Q$50,G40+1,FALSE)*J40*L40</f>
        <v>#N/A</v>
      </c>
      <c r="AL40" s="44" t="e">
        <f t="shared" si="35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HLOOKUP(I41,ElecAvoidedCostsWOCC!$A$5:$Q$50,G41+1,FALSE)</f>
        <v>#N/A</v>
      </c>
      <c r="AG41" s="44" t="e">
        <f t="shared" si="32"/>
        <v>#N/A</v>
      </c>
      <c r="AH41" s="52" t="e">
        <f>HLOOKUP(I41,ElecAvoidedCostsWOCC!$A$5:$Q$50,T41+1,FALSE)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HLOOKUP(I41,ElecAvoidedCostsWOCC!$A$5:$Q$50,G41+1,FALSE)*J41*L41</f>
        <v>#N/A</v>
      </c>
      <c r="AL41" s="44" t="e">
        <f t="shared" si="35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HLOOKUP(I42,ElecAvoidedCostsWOCC!$A$5:$Q$50,G42+1,FALSE)</f>
        <v>#N/A</v>
      </c>
      <c r="AG42" s="44" t="e">
        <f t="shared" si="32"/>
        <v>#N/A</v>
      </c>
      <c r="AH42" s="52" t="e">
        <f>HLOOKUP(I42,ElecAvoidedCostsWOCC!$A$5:$Q$50,T42+1,FALSE)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HLOOKUP(I42,ElecAvoidedCostsWOCC!$A$5:$Q$50,G42+1,FALSE)*J42*L42</f>
        <v>#N/A</v>
      </c>
      <c r="AL42" s="44" t="e">
        <f t="shared" si="35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HLOOKUP(I43,ElecAvoidedCostsWOCC!$A$5:$Q$50,G43+1,FALSE)</f>
        <v>#N/A</v>
      </c>
      <c r="AG43" s="44" t="e">
        <f t="shared" si="32"/>
        <v>#N/A</v>
      </c>
      <c r="AH43" s="52" t="e">
        <f>HLOOKUP(I43,ElecAvoidedCostsWOCC!$A$5:$Q$50,T43+1,FALSE)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HLOOKUP(I43,ElecAvoidedCostsWOCC!$A$5:$Q$50,G43+1,FALSE)*J43*L43</f>
        <v>#N/A</v>
      </c>
      <c r="AL43" s="44" t="e">
        <f t="shared" si="35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HLOOKUP(I44,ElecAvoidedCostsWOCC!$A$5:$Q$50,G44+1,FALSE)</f>
        <v>#N/A</v>
      </c>
      <c r="AG44" s="44" t="e">
        <f t="shared" si="32"/>
        <v>#N/A</v>
      </c>
      <c r="AH44" s="52" t="e">
        <f>HLOOKUP(I44,ElecAvoidedCostsWOCC!$A$5:$Q$50,T44+1,FALSE)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HLOOKUP(I44,ElecAvoidedCostsWOCC!$A$5:$Q$50,G44+1,FALSE)*J44*L44</f>
        <v>#N/A</v>
      </c>
      <c r="AL44" s="44" t="e">
        <f t="shared" si="35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HLOOKUP(I45,ElecAvoidedCostsWOCC!$A$5:$Q$50,G45+1,FALSE)</f>
        <v>#N/A</v>
      </c>
      <c r="AG45" s="44" t="e">
        <f t="shared" si="32"/>
        <v>#N/A</v>
      </c>
      <c r="AH45" s="52" t="e">
        <f>HLOOKUP(I45,ElecAvoidedCostsWOCC!$A$5:$Q$50,T45+1,FALSE)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HLOOKUP(I45,ElecAvoidedCostsWOCC!$A$5:$Q$50,G45+1,FALSE)*J45*L45</f>
        <v>#N/A</v>
      </c>
      <c r="AL45" s="44" t="e">
        <f t="shared" si="35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HLOOKUP(I46,ElecAvoidedCostsWOCC!$A$5:$Q$50,G46+1,FALSE)</f>
        <v>#N/A</v>
      </c>
      <c r="AG46" s="44" t="e">
        <f t="shared" si="32"/>
        <v>#N/A</v>
      </c>
      <c r="AH46" s="52" t="e">
        <f>HLOOKUP(I46,ElecAvoidedCostsWOCC!$A$5:$Q$50,T46+1,FALSE)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HLOOKUP(I46,ElecAvoidedCostsWOCC!$A$5:$Q$50,G46+1,FALSE)*J46*L46</f>
        <v>#N/A</v>
      </c>
      <c r="AL46" s="44" t="e">
        <f t="shared" si="35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HLOOKUP(I47,ElecAvoidedCostsWOCC!$A$5:$Q$50,G47+1,FALSE)</f>
        <v>#N/A</v>
      </c>
      <c r="AG47" s="44" t="e">
        <f t="shared" si="32"/>
        <v>#N/A</v>
      </c>
      <c r="AH47" s="52" t="e">
        <f>HLOOKUP(I47,ElecAvoidedCostsWOCC!$A$5:$Q$50,T47+1,FALSE)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HLOOKUP(I47,ElecAvoidedCostsWOCC!$A$5:$Q$50,G47+1,FALSE)*J47*L47</f>
        <v>#N/A</v>
      </c>
      <c r="AL47" s="44" t="e">
        <f t="shared" si="35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HLOOKUP(I48,ElecAvoidedCostsWOCC!$A$5:$Q$50,G48+1,FALSE)</f>
        <v>#N/A</v>
      </c>
      <c r="AG48" s="44" t="e">
        <f t="shared" si="32"/>
        <v>#N/A</v>
      </c>
      <c r="AH48" s="52" t="e">
        <f>HLOOKUP(I48,ElecAvoidedCostsWOCC!$A$5:$Q$50,T48+1,FALSE)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HLOOKUP(I48,ElecAvoidedCostsWOCC!$A$5:$Q$50,G48+1,FALSE)*J48*L48</f>
        <v>#N/A</v>
      </c>
      <c r="AL48" s="44" t="e">
        <f t="shared" si="35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HLOOKUP(I49,ElecAvoidedCostsWOCC!$A$5:$Q$50,G49+1,FALSE)</f>
        <v>#N/A</v>
      </c>
      <c r="AG49" s="44" t="e">
        <f t="shared" si="32"/>
        <v>#N/A</v>
      </c>
      <c r="AH49" s="52" t="e">
        <f>HLOOKUP(I49,ElecAvoidedCostsWOCC!$A$5:$Q$50,T49+1,FALSE)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HLOOKUP(I49,ElecAvoidedCostsWOCC!$A$5:$Q$50,G49+1,FALSE)*J49*L49</f>
        <v>#N/A</v>
      </c>
      <c r="AL49" s="44" t="e">
        <f t="shared" si="35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HLOOKUP(I50,ElecAvoidedCostsWOCC!$A$5:$Q$50,G50+1,FALSE)</f>
        <v>#N/A</v>
      </c>
      <c r="AG50" s="44" t="e">
        <f t="shared" si="32"/>
        <v>#N/A</v>
      </c>
      <c r="AH50" s="52" t="e">
        <f>HLOOKUP(I50,ElecAvoidedCostsWOCC!$A$5:$Q$50,T50+1,FALSE)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HLOOKUP(I50,ElecAvoidedCostsWOCC!$A$5:$Q$50,G50+1,FALSE)*J50*L50</f>
        <v>#N/A</v>
      </c>
      <c r="AL50" s="44" t="e">
        <f t="shared" si="35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</sheetData>
  <conditionalFormatting sqref="J5:L50">
    <cfRule type="expression" dxfId="330" priority="4">
      <formula>ISTEXT(J5)</formula>
    </cfRule>
    <cfRule type="notContainsBlanks" dxfId="329" priority="5">
      <formula>LEN(TRIM(J5))&gt;0</formula>
    </cfRule>
  </conditionalFormatting>
  <conditionalFormatting sqref="M5:N50 R5:S50">
    <cfRule type="expression" dxfId="328" priority="2">
      <formula>ISTEXT(M5)</formula>
    </cfRule>
  </conditionalFormatting>
  <conditionalFormatting sqref="M5:N50 R5:S50">
    <cfRule type="notContainsBlanks" dxfId="327" priority="3">
      <formula>LEN(TRIM(M5))&gt;0</formula>
    </cfRule>
  </conditionalFormatting>
  <conditionalFormatting sqref="R5:S50">
    <cfRule type="expression" dxfId="32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6" sqref="F6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18230023</v>
      </c>
      <c r="D2" s="20" t="s">
        <v>310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18230023</v>
      </c>
      <c r="D5" s="61" t="s">
        <v>310</v>
      </c>
      <c r="E5" s="38" t="s">
        <v>831</v>
      </c>
      <c r="F5" s="39" t="s">
        <v>832</v>
      </c>
      <c r="G5" s="39">
        <v>11</v>
      </c>
      <c r="H5" s="39"/>
      <c r="I5" s="40" t="s">
        <v>282</v>
      </c>
      <c r="J5" s="41">
        <v>50</v>
      </c>
      <c r="K5" s="41">
        <v>508</v>
      </c>
      <c r="L5" s="41"/>
      <c r="M5" s="42">
        <v>100</v>
      </c>
      <c r="N5" s="42">
        <v>189</v>
      </c>
      <c r="O5" s="43">
        <v>25400</v>
      </c>
      <c r="P5" s="44">
        <v>5000</v>
      </c>
      <c r="Q5" s="44">
        <f>N5*J5</f>
        <v>9450</v>
      </c>
      <c r="R5" s="45">
        <v>10.6281</v>
      </c>
      <c r="S5" s="46">
        <v>0</v>
      </c>
      <c r="T5" s="39">
        <f t="shared" ref="T5:T24" si="0">G5+H5</f>
        <v>11</v>
      </c>
      <c r="U5" s="47">
        <f t="shared" ref="U5:U24" si="1">(O5/$A$10)*T5</f>
        <v>0.36652717469729373</v>
      </c>
      <c r="V5" s="48">
        <f t="shared" ref="V5:V24" si="2">N5-M5</f>
        <v>89</v>
      </c>
      <c r="W5" s="49">
        <f t="shared" ref="W5:W24" si="3">(O5/A$10)</f>
        <v>3.3320652245208519E-2</v>
      </c>
      <c r="X5" s="44">
        <f t="shared" ref="X5:X24" si="4">W5*A$8</f>
        <v>20567.045979876424</v>
      </c>
      <c r="Y5" s="44">
        <f t="shared" ref="Y5:Y24" si="5">Q5-P5</f>
        <v>4450</v>
      </c>
      <c r="Z5" s="44">
        <f t="shared" ref="Z5:Z24" si="6">X5+(A$6*W5)</f>
        <v>35706.284327486916</v>
      </c>
      <c r="AA5" s="50">
        <f t="shared" ref="AA5:AA24" si="7">Q5+X5</f>
        <v>30017.045979876424</v>
      </c>
      <c r="AB5" s="51">
        <f t="shared" ref="AB5:AC20" si="8">Z5/(1+ElecDiscountRate)^1</f>
        <v>33432.850493901606</v>
      </c>
      <c r="AC5" s="44">
        <f t="shared" si="8"/>
        <v>28105.848295764441</v>
      </c>
      <c r="AD5" s="44">
        <f t="shared" ref="AD5:AD24" si="9">-PV(ElecDiscountRate,T5,R5)*J5</f>
        <v>4024.8340927284971</v>
      </c>
      <c r="AE5" s="44">
        <v>0</v>
      </c>
      <c r="AF5" s="52">
        <f>HLOOKUP(I5,ElecAvoidedCostsWOCC!$A$5:$Q$50,G5+1,FALSE)</f>
        <v>1.0685556528500126</v>
      </c>
      <c r="AG5" s="44">
        <f t="shared" ref="AG5:AG24" si="10">AF5*J5*K5</f>
        <v>27141.313582390321</v>
      </c>
      <c r="AH5" s="52">
        <f>HLOOKUP(I5,ElecAvoidedCostsWOCC!$A$5:$Q$50,T5+1,FALSE)</f>
        <v>1.0685556528500126</v>
      </c>
      <c r="AI5" s="44">
        <f t="shared" ref="AI5:AI24" si="11">AH5*J5*L5</f>
        <v>0</v>
      </c>
      <c r="AJ5" s="44">
        <f>AG5+AI5</f>
        <v>27141.313582390321</v>
      </c>
      <c r="AK5" s="44">
        <f>HLOOKUP(I5,ElecAvoidedCostsWOCC!$A$5:$Q$50,G5+1,FALSE)*J5*L5</f>
        <v>0</v>
      </c>
      <c r="AL5" s="44">
        <f>AG5+AI5-AK5</f>
        <v>27141.313582390321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27141.313582390318</v>
      </c>
      <c r="AN5" s="48">
        <f>AM5*1.1+AD5+AE5</f>
        <v>33880.279033357852</v>
      </c>
      <c r="AO5" s="47">
        <f>IFERROR(AM5/AB5,0)</f>
        <v>0.81181571961209498</v>
      </c>
      <c r="AP5" s="47">
        <f>AN5/AC5</f>
        <v>1.205452996003811</v>
      </c>
    </row>
    <row r="6" spans="1:42" ht="13.5" customHeight="1">
      <c r="A6" s="53">
        <f>SUMIF('Program Costs'!D:D,C2,'Program Costs'!L:L)</f>
        <v>454350</v>
      </c>
      <c r="B6" s="97" t="s">
        <v>15</v>
      </c>
      <c r="C6" s="61">
        <v>18230023</v>
      </c>
      <c r="D6" s="61" t="s">
        <v>310</v>
      </c>
      <c r="E6" s="38" t="s">
        <v>831</v>
      </c>
      <c r="F6" s="39" t="s">
        <v>833</v>
      </c>
      <c r="G6" s="39">
        <v>11</v>
      </c>
      <c r="H6" s="39"/>
      <c r="I6" s="40" t="s">
        <v>282</v>
      </c>
      <c r="J6" s="41">
        <v>50</v>
      </c>
      <c r="K6" s="41">
        <v>508</v>
      </c>
      <c r="L6" s="41"/>
      <c r="M6" s="42">
        <v>150</v>
      </c>
      <c r="N6" s="42">
        <v>189</v>
      </c>
      <c r="O6" s="43">
        <v>25400</v>
      </c>
      <c r="P6" s="44">
        <v>7500</v>
      </c>
      <c r="Q6" s="44">
        <f t="shared" ref="Q6:Q18" si="12">N6*J6</f>
        <v>9450</v>
      </c>
      <c r="R6" s="45">
        <v>10.6281</v>
      </c>
      <c r="S6" s="46">
        <v>0</v>
      </c>
      <c r="T6" s="39">
        <f t="shared" si="0"/>
        <v>11</v>
      </c>
      <c r="U6" s="47">
        <f t="shared" si="1"/>
        <v>0.36652717469729373</v>
      </c>
      <c r="V6" s="48">
        <f t="shared" si="2"/>
        <v>39</v>
      </c>
      <c r="W6" s="49">
        <f t="shared" si="3"/>
        <v>3.3320652245208519E-2</v>
      </c>
      <c r="X6" s="44">
        <f t="shared" si="4"/>
        <v>20567.045979876424</v>
      </c>
      <c r="Y6" s="44">
        <f t="shared" si="5"/>
        <v>1950</v>
      </c>
      <c r="Z6" s="44">
        <f t="shared" si="6"/>
        <v>35706.284327486916</v>
      </c>
      <c r="AA6" s="50">
        <f t="shared" si="7"/>
        <v>30017.045979876424</v>
      </c>
      <c r="AB6" s="51">
        <f t="shared" si="8"/>
        <v>33432.850493901606</v>
      </c>
      <c r="AC6" s="44">
        <f t="shared" si="8"/>
        <v>28105.848295764441</v>
      </c>
      <c r="AD6" s="44">
        <f t="shared" si="9"/>
        <v>4024.8340927284971</v>
      </c>
      <c r="AE6" s="44">
        <v>0</v>
      </c>
      <c r="AF6" s="52">
        <f>HLOOKUP(I6,ElecAvoidedCostsWOCC!$A$5:$Q$50,G6+1,FALSE)</f>
        <v>1.0685556528500126</v>
      </c>
      <c r="AG6" s="44">
        <f t="shared" si="10"/>
        <v>27141.313582390321</v>
      </c>
      <c r="AH6" s="52">
        <f>HLOOKUP(I6,ElecAvoidedCostsWOCC!$A$5:$Q$50,T6+1,FALSE)</f>
        <v>1.0685556528500126</v>
      </c>
      <c r="AI6" s="44">
        <f t="shared" si="11"/>
        <v>0</v>
      </c>
      <c r="AJ6" s="44">
        <f t="shared" ref="AJ6:AJ24" si="13">AG6+AI6</f>
        <v>27141.313582390321</v>
      </c>
      <c r="AK6" s="44">
        <f>HLOOKUP(I6,ElecAvoidedCostsWOCC!$A$5:$Q$50,G6+1,FALSE)*J6*L6</f>
        <v>0</v>
      </c>
      <c r="AL6" s="44">
        <f t="shared" ref="AL6:AL24" si="14">AG6+AI6-AK6</f>
        <v>27141.313582390321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27141.313582390318</v>
      </c>
      <c r="AN6" s="48">
        <f t="shared" ref="AN6:AN24" si="15">AM6*1.1+AD6+AE6</f>
        <v>33880.279033357852</v>
      </c>
      <c r="AO6" s="47">
        <f t="shared" ref="AO6:AO24" si="16">IFERROR(AM6/AB6,0)</f>
        <v>0.81181571961209498</v>
      </c>
      <c r="AP6" s="47">
        <f t="shared" ref="AP6:AP24" si="17">AN6/AC6</f>
        <v>1.205452996003811</v>
      </c>
    </row>
    <row r="7" spans="1:42" ht="13.5" customHeight="1">
      <c r="A7" s="36" t="s">
        <v>248</v>
      </c>
      <c r="B7" s="97" t="s">
        <v>15</v>
      </c>
      <c r="C7" s="61">
        <v>18230023</v>
      </c>
      <c r="D7" s="61" t="s">
        <v>310</v>
      </c>
      <c r="E7" s="38">
        <v>12972</v>
      </c>
      <c r="F7" s="39" t="s">
        <v>552</v>
      </c>
      <c r="G7" s="39">
        <v>15</v>
      </c>
      <c r="H7" s="39"/>
      <c r="I7" s="40" t="s">
        <v>282</v>
      </c>
      <c r="J7" s="41">
        <v>200</v>
      </c>
      <c r="K7" s="41">
        <v>69</v>
      </c>
      <c r="L7" s="41"/>
      <c r="M7" s="42">
        <v>75</v>
      </c>
      <c r="N7" s="42">
        <v>100</v>
      </c>
      <c r="O7" s="43">
        <v>13800</v>
      </c>
      <c r="P7" s="44">
        <v>15000</v>
      </c>
      <c r="Q7" s="44">
        <f t="shared" si="12"/>
        <v>20000</v>
      </c>
      <c r="R7" s="45">
        <v>2.0093999999999999</v>
      </c>
      <c r="S7" s="46">
        <v>0</v>
      </c>
      <c r="T7" s="39">
        <f t="shared" si="0"/>
        <v>15</v>
      </c>
      <c r="U7" s="47">
        <f t="shared" si="1"/>
        <v>0.27155019743142372</v>
      </c>
      <c r="V7" s="48">
        <f t="shared" si="2"/>
        <v>25</v>
      </c>
      <c r="W7" s="49">
        <f t="shared" si="3"/>
        <v>1.810334649542825E-2</v>
      </c>
      <c r="X7" s="44">
        <f t="shared" si="4"/>
        <v>11174.221831586403</v>
      </c>
      <c r="Y7" s="44">
        <f t="shared" si="5"/>
        <v>5000</v>
      </c>
      <c r="Z7" s="44">
        <f t="shared" si="6"/>
        <v>19399.477311784227</v>
      </c>
      <c r="AA7" s="50">
        <f t="shared" si="7"/>
        <v>31174.221831586401</v>
      </c>
      <c r="AB7" s="51">
        <f t="shared" si="8"/>
        <v>18164.304599048901</v>
      </c>
      <c r="AC7" s="44">
        <f t="shared" si="8"/>
        <v>29189.346284256928</v>
      </c>
      <c r="AD7" s="44">
        <f t="shared" si="9"/>
        <v>3706.9787287696663</v>
      </c>
      <c r="AE7" s="44">
        <v>0</v>
      </c>
      <c r="AF7" s="52">
        <f>HLOOKUP(I7,ElecAvoidedCostsWOCC!$A$5:$Q$50,G7+1,FALSE)</f>
        <v>1.3893373920773078</v>
      </c>
      <c r="AG7" s="44">
        <f t="shared" si="10"/>
        <v>19172.856010666848</v>
      </c>
      <c r="AH7" s="52">
        <f>HLOOKUP(I7,ElecAvoidedCostsWOCC!$A$5:$Q$50,T7+1,FALSE)</f>
        <v>1.3893373920773078</v>
      </c>
      <c r="AI7" s="44">
        <f t="shared" si="11"/>
        <v>0</v>
      </c>
      <c r="AJ7" s="44">
        <f t="shared" si="13"/>
        <v>19172.856010666848</v>
      </c>
      <c r="AK7" s="44">
        <f>HLOOKUP(I7,ElecAvoidedCostsWOCC!$A$5:$Q$50,G7+1,FALSE)*J7*L7</f>
        <v>0</v>
      </c>
      <c r="AL7" s="44">
        <f t="shared" si="14"/>
        <v>19172.856010666848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19172.856010666848</v>
      </c>
      <c r="AN7" s="48">
        <f t="shared" si="15"/>
        <v>24797.120340503203</v>
      </c>
      <c r="AO7" s="47">
        <f t="shared" si="16"/>
        <v>1.0555238107860598</v>
      </c>
      <c r="AP7" s="47">
        <f t="shared" si="17"/>
        <v>0.84952640251067757</v>
      </c>
    </row>
    <row r="8" spans="1:42" ht="13.5" customHeight="1">
      <c r="A8" s="53">
        <f>SUMIF('Program Costs'!D:D,C2,'Program Costs'!O:O)</f>
        <v>617246.19999999995</v>
      </c>
      <c r="B8" s="97" t="s">
        <v>15</v>
      </c>
      <c r="C8" s="61">
        <v>18230023</v>
      </c>
      <c r="D8" s="61" t="s">
        <v>310</v>
      </c>
      <c r="E8" s="38">
        <v>12736</v>
      </c>
      <c r="F8" s="39" t="s">
        <v>550</v>
      </c>
      <c r="G8" s="39">
        <v>11</v>
      </c>
      <c r="H8" s="39"/>
      <c r="I8" s="40" t="s">
        <v>282</v>
      </c>
      <c r="J8" s="41">
        <v>200</v>
      </c>
      <c r="K8" s="41">
        <v>508</v>
      </c>
      <c r="L8" s="41"/>
      <c r="M8" s="42">
        <v>75</v>
      </c>
      <c r="N8" s="42">
        <v>189</v>
      </c>
      <c r="O8" s="43">
        <v>101600</v>
      </c>
      <c r="P8" s="44">
        <v>15000</v>
      </c>
      <c r="Q8" s="44">
        <f t="shared" si="12"/>
        <v>37800</v>
      </c>
      <c r="R8" s="45">
        <v>10.6281</v>
      </c>
      <c r="S8" s="46">
        <v>0</v>
      </c>
      <c r="T8" s="39">
        <f t="shared" si="0"/>
        <v>11</v>
      </c>
      <c r="U8" s="47">
        <f t="shared" si="1"/>
        <v>1.4661086987891749</v>
      </c>
      <c r="V8" s="48">
        <f t="shared" si="2"/>
        <v>114</v>
      </c>
      <c r="W8" s="49">
        <f t="shared" si="3"/>
        <v>0.13328260898083408</v>
      </c>
      <c r="X8" s="44">
        <f t="shared" si="4"/>
        <v>82268.183919505696</v>
      </c>
      <c r="Y8" s="44">
        <f t="shared" si="5"/>
        <v>22800</v>
      </c>
      <c r="Z8" s="44">
        <f t="shared" si="6"/>
        <v>142825.13730994766</v>
      </c>
      <c r="AA8" s="50">
        <f t="shared" si="7"/>
        <v>120068.1839195057</v>
      </c>
      <c r="AB8" s="51">
        <f t="shared" si="8"/>
        <v>133731.40197560642</v>
      </c>
      <c r="AC8" s="44">
        <f t="shared" si="8"/>
        <v>112423.39318305776</v>
      </c>
      <c r="AD8" s="44">
        <f t="shared" si="9"/>
        <v>16099.336370913989</v>
      </c>
      <c r="AE8" s="44">
        <v>0</v>
      </c>
      <c r="AF8" s="52">
        <f>HLOOKUP(I8,ElecAvoidedCostsWOCC!$A$5:$Q$50,G8+1,FALSE)</f>
        <v>1.0685556528500126</v>
      </c>
      <c r="AG8" s="44">
        <f t="shared" si="10"/>
        <v>108565.25432956128</v>
      </c>
      <c r="AH8" s="52">
        <f>HLOOKUP(I8,ElecAvoidedCostsWOCC!$A$5:$Q$50,T8+1,FALSE)</f>
        <v>1.0685556528500126</v>
      </c>
      <c r="AI8" s="44">
        <f t="shared" si="11"/>
        <v>0</v>
      </c>
      <c r="AJ8" s="44">
        <f t="shared" si="13"/>
        <v>108565.25432956128</v>
      </c>
      <c r="AK8" s="44">
        <f>HLOOKUP(I8,ElecAvoidedCostsWOCC!$A$5:$Q$50,G8+1,FALSE)*J8*L8</f>
        <v>0</v>
      </c>
      <c r="AL8" s="44">
        <f t="shared" si="14"/>
        <v>108565.25432956128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108565.25432956127</v>
      </c>
      <c r="AN8" s="48">
        <f t="shared" si="15"/>
        <v>135521.11613343141</v>
      </c>
      <c r="AO8" s="47">
        <f t="shared" si="16"/>
        <v>0.81181571961209498</v>
      </c>
      <c r="AP8" s="47">
        <f t="shared" si="17"/>
        <v>1.205452996003811</v>
      </c>
    </row>
    <row r="9" spans="1:42" ht="13.5" customHeight="1">
      <c r="A9" s="36" t="s">
        <v>250</v>
      </c>
      <c r="B9" s="97" t="s">
        <v>15</v>
      </c>
      <c r="C9" s="61">
        <v>18230023</v>
      </c>
      <c r="D9" s="61" t="s">
        <v>310</v>
      </c>
      <c r="E9" s="38">
        <v>12736</v>
      </c>
      <c r="F9" s="39" t="s">
        <v>550</v>
      </c>
      <c r="G9" s="39">
        <v>7</v>
      </c>
      <c r="H9" s="39"/>
      <c r="I9" s="40" t="s">
        <v>282</v>
      </c>
      <c r="J9" s="41">
        <v>1000</v>
      </c>
      <c r="K9" s="41">
        <v>245</v>
      </c>
      <c r="L9" s="41"/>
      <c r="M9" s="42">
        <v>75</v>
      </c>
      <c r="N9" s="42">
        <v>165.03</v>
      </c>
      <c r="O9" s="43">
        <v>245000</v>
      </c>
      <c r="P9" s="44">
        <v>75000</v>
      </c>
      <c r="Q9" s="44">
        <f t="shared" si="12"/>
        <v>165030</v>
      </c>
      <c r="R9" s="45">
        <v>10.6281</v>
      </c>
      <c r="S9" s="46">
        <v>0</v>
      </c>
      <c r="T9" s="39">
        <f t="shared" si="0"/>
        <v>7</v>
      </c>
      <c r="U9" s="47">
        <f t="shared" si="1"/>
        <v>2.2497999449028585</v>
      </c>
      <c r="V9" s="48">
        <f t="shared" si="2"/>
        <v>90.03</v>
      </c>
      <c r="W9" s="49">
        <f t="shared" si="3"/>
        <v>0.32139999212897979</v>
      </c>
      <c r="X9" s="44">
        <f t="shared" si="4"/>
        <v>198382.92382164267</v>
      </c>
      <c r="Y9" s="44">
        <f t="shared" si="5"/>
        <v>90030</v>
      </c>
      <c r="Z9" s="44">
        <f t="shared" si="6"/>
        <v>344411.0102454446</v>
      </c>
      <c r="AA9" s="50">
        <f t="shared" si="7"/>
        <v>363412.92382164265</v>
      </c>
      <c r="AB9" s="51">
        <f t="shared" si="8"/>
        <v>322482.21933094063</v>
      </c>
      <c r="AC9" s="44">
        <f t="shared" si="8"/>
        <v>340274.27324123844</v>
      </c>
      <c r="AD9" s="44">
        <f t="shared" si="9"/>
        <v>57679.459368544005</v>
      </c>
      <c r="AE9" s="44">
        <f t="shared" ref="AE9:AE24" si="18">-PV(ElecDiscountRate,T9,S9)*J9</f>
        <v>0</v>
      </c>
      <c r="AF9" s="52">
        <f>HLOOKUP(I9,ElecAvoidedCostsWOCC!$A$5:$Q$50,G9+1,FALSE)</f>
        <v>0.7043251165933837</v>
      </c>
      <c r="AG9" s="44">
        <f t="shared" si="10"/>
        <v>172559.65356537901</v>
      </c>
      <c r="AH9" s="52">
        <f>HLOOKUP(I9,ElecAvoidedCostsWOCC!$A$5:$Q$50,T9+1,FALSE)</f>
        <v>0.7043251165933837</v>
      </c>
      <c r="AI9" s="44">
        <f t="shared" si="11"/>
        <v>0</v>
      </c>
      <c r="AJ9" s="44">
        <f t="shared" si="13"/>
        <v>172559.65356537901</v>
      </c>
      <c r="AK9" s="44">
        <f>HLOOKUP(I9,ElecAvoidedCostsWOCC!$A$5:$Q$50,G9+1,FALSE)*J9*L9</f>
        <v>0</v>
      </c>
      <c r="AL9" s="44">
        <f t="shared" si="14"/>
        <v>172559.65356537901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172559.65356537901</v>
      </c>
      <c r="AN9" s="48">
        <f t="shared" si="15"/>
        <v>247495.07829046092</v>
      </c>
      <c r="AO9" s="47">
        <f t="shared" si="16"/>
        <v>0.53509819525365299</v>
      </c>
      <c r="AP9" s="47">
        <f t="shared" si="17"/>
        <v>0.72733996588392846</v>
      </c>
    </row>
    <row r="10" spans="1:42" ht="13.5" customHeight="1">
      <c r="A10" s="54">
        <f>SUM(O5:O999)</f>
        <v>762290</v>
      </c>
      <c r="B10" s="97" t="s">
        <v>15</v>
      </c>
      <c r="C10" s="61">
        <v>18230023</v>
      </c>
      <c r="D10" s="61" t="s">
        <v>310</v>
      </c>
      <c r="E10" s="38">
        <v>12737</v>
      </c>
      <c r="F10" s="39" t="s">
        <v>834</v>
      </c>
      <c r="G10" s="39">
        <v>7</v>
      </c>
      <c r="H10" s="39"/>
      <c r="I10" s="40" t="s">
        <v>282</v>
      </c>
      <c r="J10" s="41">
        <v>250</v>
      </c>
      <c r="K10" s="41">
        <v>245</v>
      </c>
      <c r="L10" s="41"/>
      <c r="M10" s="42">
        <v>175</v>
      </c>
      <c r="N10" s="42">
        <v>165.03</v>
      </c>
      <c r="O10" s="43">
        <v>61250</v>
      </c>
      <c r="P10" s="44">
        <v>43750</v>
      </c>
      <c r="Q10" s="44">
        <f t="shared" si="12"/>
        <v>41257.5</v>
      </c>
      <c r="R10" s="45">
        <v>10.6281</v>
      </c>
      <c r="S10" s="46">
        <v>0</v>
      </c>
      <c r="T10" s="39">
        <f t="shared" si="0"/>
        <v>7</v>
      </c>
      <c r="U10" s="47">
        <f t="shared" si="1"/>
        <v>0.56244998622571463</v>
      </c>
      <c r="V10" s="48">
        <f t="shared" si="2"/>
        <v>-9.9699999999999989</v>
      </c>
      <c r="W10" s="49">
        <f t="shared" si="3"/>
        <v>8.0349998032244949E-2</v>
      </c>
      <c r="X10" s="44">
        <f t="shared" si="4"/>
        <v>49595.730955410669</v>
      </c>
      <c r="Y10" s="44">
        <f t="shared" si="5"/>
        <v>-2492.5</v>
      </c>
      <c r="Z10" s="44">
        <f t="shared" si="6"/>
        <v>86102.752561361151</v>
      </c>
      <c r="AA10" s="50">
        <f t="shared" si="7"/>
        <v>90853.230955410661</v>
      </c>
      <c r="AB10" s="51">
        <f t="shared" si="8"/>
        <v>80620.554832735157</v>
      </c>
      <c r="AC10" s="44">
        <f t="shared" si="8"/>
        <v>85068.568310309609</v>
      </c>
      <c r="AD10" s="44">
        <f t="shared" si="9"/>
        <v>14419.864842136001</v>
      </c>
      <c r="AE10" s="44">
        <f t="shared" si="18"/>
        <v>0</v>
      </c>
      <c r="AF10" s="52">
        <f>HLOOKUP(I10,ElecAvoidedCostsWOCC!$A$5:$Q$50,G10+1,FALSE)</f>
        <v>0.7043251165933837</v>
      </c>
      <c r="AG10" s="44">
        <f t="shared" si="10"/>
        <v>43139.913391344751</v>
      </c>
      <c r="AH10" s="52">
        <f>HLOOKUP(I10,ElecAvoidedCostsWOCC!$A$5:$Q$50,T10+1,FALSE)</f>
        <v>0.7043251165933837</v>
      </c>
      <c r="AI10" s="44">
        <f t="shared" si="11"/>
        <v>0</v>
      </c>
      <c r="AJ10" s="44">
        <f t="shared" si="13"/>
        <v>43139.913391344751</v>
      </c>
      <c r="AK10" s="44">
        <f>HLOOKUP(I10,ElecAvoidedCostsWOCC!$A$5:$Q$50,G10+1,FALSE)*J10*L10</f>
        <v>0</v>
      </c>
      <c r="AL10" s="44">
        <f t="shared" si="14"/>
        <v>43139.913391344751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43139.913391344751</v>
      </c>
      <c r="AN10" s="48">
        <f t="shared" si="15"/>
        <v>61873.769572615231</v>
      </c>
      <c r="AO10" s="47">
        <f t="shared" si="16"/>
        <v>0.53509819525365299</v>
      </c>
      <c r="AP10" s="47">
        <f t="shared" si="17"/>
        <v>0.72733996588392846</v>
      </c>
    </row>
    <row r="11" spans="1:42" ht="13.5" customHeight="1">
      <c r="A11" s="36" t="s">
        <v>251</v>
      </c>
      <c r="B11" s="97" t="s">
        <v>15</v>
      </c>
      <c r="C11" s="61">
        <v>18230023</v>
      </c>
      <c r="D11" s="61" t="s">
        <v>310</v>
      </c>
      <c r="E11" s="38">
        <v>12972</v>
      </c>
      <c r="F11" s="39" t="s">
        <v>552</v>
      </c>
      <c r="G11" s="39">
        <v>15</v>
      </c>
      <c r="H11" s="39"/>
      <c r="I11" s="40" t="s">
        <v>282</v>
      </c>
      <c r="J11" s="41">
        <v>1000</v>
      </c>
      <c r="K11" s="41">
        <v>58</v>
      </c>
      <c r="L11" s="41"/>
      <c r="M11" s="42">
        <v>75</v>
      </c>
      <c r="N11" s="42">
        <v>91.85</v>
      </c>
      <c r="O11" s="43">
        <v>58000</v>
      </c>
      <c r="P11" s="44">
        <v>75000</v>
      </c>
      <c r="Q11" s="44">
        <f t="shared" si="12"/>
        <v>91850</v>
      </c>
      <c r="R11" s="45">
        <v>10.6281</v>
      </c>
      <c r="S11" s="46">
        <v>0</v>
      </c>
      <c r="T11" s="39">
        <f t="shared" si="0"/>
        <v>15</v>
      </c>
      <c r="U11" s="47">
        <f t="shared" si="1"/>
        <v>1.1412979312335199</v>
      </c>
      <c r="V11" s="48">
        <f t="shared" si="2"/>
        <v>16.849999999999994</v>
      </c>
      <c r="W11" s="49">
        <f t="shared" si="3"/>
        <v>7.608652874890133E-2</v>
      </c>
      <c r="X11" s="44">
        <f t="shared" si="4"/>
        <v>46964.120741450097</v>
      </c>
      <c r="Y11" s="44">
        <f t="shared" si="5"/>
        <v>16850</v>
      </c>
      <c r="Z11" s="44">
        <f t="shared" si="6"/>
        <v>81534.035078513407</v>
      </c>
      <c r="AA11" s="50">
        <f t="shared" si="7"/>
        <v>138814.12074145011</v>
      </c>
      <c r="AB11" s="51">
        <f t="shared" si="8"/>
        <v>76342.729474263484</v>
      </c>
      <c r="AC11" s="44">
        <f t="shared" si="8"/>
        <v>129975.76848450385</v>
      </c>
      <c r="AD11" s="44">
        <f t="shared" si="9"/>
        <v>98034.588999793195</v>
      </c>
      <c r="AE11" s="44">
        <f t="shared" si="18"/>
        <v>0</v>
      </c>
      <c r="AF11" s="52">
        <f>HLOOKUP(I11,ElecAvoidedCostsWOCC!$A$5:$Q$50,G11+1,FALSE)</f>
        <v>1.3893373920773078</v>
      </c>
      <c r="AG11" s="44">
        <f t="shared" si="10"/>
        <v>80581.568740483854</v>
      </c>
      <c r="AH11" s="52">
        <f>HLOOKUP(I11,ElecAvoidedCostsWOCC!$A$5:$Q$50,T11+1,FALSE)</f>
        <v>1.3893373920773078</v>
      </c>
      <c r="AI11" s="44">
        <f t="shared" si="11"/>
        <v>0</v>
      </c>
      <c r="AJ11" s="44">
        <f t="shared" si="13"/>
        <v>80581.568740483854</v>
      </c>
      <c r="AK11" s="44">
        <f>HLOOKUP(I11,ElecAvoidedCostsWOCC!$A$5:$Q$50,G11+1,FALSE)*J11*L11</f>
        <v>0</v>
      </c>
      <c r="AL11" s="44">
        <f t="shared" si="14"/>
        <v>80581.568740483854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80581.568740483839</v>
      </c>
      <c r="AN11" s="48">
        <f t="shared" si="15"/>
        <v>186674.31461432541</v>
      </c>
      <c r="AO11" s="47">
        <f t="shared" si="16"/>
        <v>1.0555238107860598</v>
      </c>
      <c r="AP11" s="47">
        <f t="shared" si="17"/>
        <v>1.4362239730598811</v>
      </c>
    </row>
    <row r="12" spans="1:42" ht="13.5" customHeight="1">
      <c r="A12" s="55">
        <f>SUM(P5:P1000)</f>
        <v>454350</v>
      </c>
      <c r="B12" s="97" t="s">
        <v>15</v>
      </c>
      <c r="C12" s="61">
        <v>18230023</v>
      </c>
      <c r="D12" s="61" t="s">
        <v>310</v>
      </c>
      <c r="E12" s="38">
        <v>12973</v>
      </c>
      <c r="F12" s="39" t="s">
        <v>835</v>
      </c>
      <c r="G12" s="39">
        <v>15</v>
      </c>
      <c r="H12" s="39"/>
      <c r="I12" s="40" t="s">
        <v>282</v>
      </c>
      <c r="J12" s="41">
        <v>750</v>
      </c>
      <c r="K12" s="41">
        <v>58</v>
      </c>
      <c r="L12" s="41"/>
      <c r="M12" s="42">
        <v>100</v>
      </c>
      <c r="N12" s="42">
        <v>91.85</v>
      </c>
      <c r="O12" s="43">
        <v>43500</v>
      </c>
      <c r="P12" s="44">
        <v>75000</v>
      </c>
      <c r="Q12" s="44">
        <f t="shared" si="12"/>
        <v>68887.5</v>
      </c>
      <c r="R12" s="45">
        <v>2.0093999999999999</v>
      </c>
      <c r="S12" s="46">
        <v>0</v>
      </c>
      <c r="T12" s="39">
        <f t="shared" si="0"/>
        <v>15</v>
      </c>
      <c r="U12" s="47">
        <f t="shared" si="1"/>
        <v>0.85597344842514</v>
      </c>
      <c r="V12" s="48">
        <f t="shared" si="2"/>
        <v>-8.1500000000000057</v>
      </c>
      <c r="W12" s="49">
        <f t="shared" si="3"/>
        <v>5.7064896561676001E-2</v>
      </c>
      <c r="X12" s="44">
        <f t="shared" si="4"/>
        <v>35223.090556087576</v>
      </c>
      <c r="Y12" s="44">
        <f t="shared" si="5"/>
        <v>-6112.5</v>
      </c>
      <c r="Z12" s="44">
        <f t="shared" si="6"/>
        <v>61150.526308885062</v>
      </c>
      <c r="AA12" s="50">
        <f t="shared" si="7"/>
        <v>104110.59055608758</v>
      </c>
      <c r="AB12" s="51">
        <f t="shared" si="8"/>
        <v>57257.047105697624</v>
      </c>
      <c r="AC12" s="44">
        <f t="shared" si="8"/>
        <v>97481.826363377884</v>
      </c>
      <c r="AD12" s="44">
        <f t="shared" si="9"/>
        <v>13901.170232886248</v>
      </c>
      <c r="AE12" s="44">
        <f t="shared" si="18"/>
        <v>0</v>
      </c>
      <c r="AF12" s="52">
        <f>HLOOKUP(I12,ElecAvoidedCostsWOCC!$A$5:$Q$50,G12+1,FALSE)</f>
        <v>1.3893373920773078</v>
      </c>
      <c r="AG12" s="44">
        <f t="shared" si="10"/>
        <v>60436.176555362887</v>
      </c>
      <c r="AH12" s="52">
        <f>HLOOKUP(I12,ElecAvoidedCostsWOCC!$A$5:$Q$50,T12+1,FALSE)</f>
        <v>1.3893373920773078</v>
      </c>
      <c r="AI12" s="44">
        <f t="shared" si="11"/>
        <v>0</v>
      </c>
      <c r="AJ12" s="44">
        <f t="shared" si="13"/>
        <v>60436.176555362887</v>
      </c>
      <c r="AK12" s="44">
        <f>HLOOKUP(I12,ElecAvoidedCostsWOCC!$A$5:$Q$50,G12+1,FALSE)*J12*L12</f>
        <v>0</v>
      </c>
      <c r="AL12" s="44">
        <f t="shared" si="14"/>
        <v>60436.176555362887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60436.176555362887</v>
      </c>
      <c r="AN12" s="48">
        <f t="shared" si="15"/>
        <v>80380.964443785429</v>
      </c>
      <c r="AO12" s="47">
        <f t="shared" si="16"/>
        <v>1.0555238107860596</v>
      </c>
      <c r="AP12" s="47">
        <f t="shared" si="17"/>
        <v>0.82457384563306735</v>
      </c>
    </row>
    <row r="13" spans="1:42" ht="13.5" customHeight="1">
      <c r="A13" s="56" t="s">
        <v>254</v>
      </c>
      <c r="B13" s="97" t="s">
        <v>15</v>
      </c>
      <c r="C13" s="61">
        <v>18230023</v>
      </c>
      <c r="D13" s="61" t="s">
        <v>310</v>
      </c>
      <c r="E13" s="38">
        <v>13263</v>
      </c>
      <c r="F13" s="39" t="s">
        <v>836</v>
      </c>
      <c r="G13" s="39">
        <v>15</v>
      </c>
      <c r="H13" s="39"/>
      <c r="I13" s="40" t="s">
        <v>282</v>
      </c>
      <c r="J13" s="41">
        <v>250</v>
      </c>
      <c r="K13" s="41">
        <v>58</v>
      </c>
      <c r="L13" s="41"/>
      <c r="M13" s="42">
        <v>130</v>
      </c>
      <c r="N13" s="42">
        <v>91.85</v>
      </c>
      <c r="O13" s="43">
        <v>14500</v>
      </c>
      <c r="P13" s="44">
        <v>32500</v>
      </c>
      <c r="Q13" s="44">
        <f t="shared" si="12"/>
        <v>22962.5</v>
      </c>
      <c r="R13" s="45">
        <v>2.0093999999999999</v>
      </c>
      <c r="S13" s="46">
        <v>0</v>
      </c>
      <c r="T13" s="39">
        <f t="shared" si="0"/>
        <v>15</v>
      </c>
      <c r="U13" s="47">
        <f t="shared" si="1"/>
        <v>0.28532448280837996</v>
      </c>
      <c r="V13" s="48">
        <f t="shared" si="2"/>
        <v>-38.150000000000006</v>
      </c>
      <c r="W13" s="49">
        <f t="shared" si="3"/>
        <v>1.9021632187225333E-2</v>
      </c>
      <c r="X13" s="44">
        <f t="shared" si="4"/>
        <v>11741.030185362524</v>
      </c>
      <c r="Y13" s="44">
        <f t="shared" si="5"/>
        <v>-9537.5</v>
      </c>
      <c r="Z13" s="44">
        <f t="shared" si="6"/>
        <v>20383.508769628352</v>
      </c>
      <c r="AA13" s="50">
        <f t="shared" si="7"/>
        <v>34703.530185362528</v>
      </c>
      <c r="AB13" s="51">
        <f t="shared" si="8"/>
        <v>19085.682368565871</v>
      </c>
      <c r="AC13" s="44">
        <f t="shared" si="8"/>
        <v>32493.942121125961</v>
      </c>
      <c r="AD13" s="44">
        <f t="shared" si="9"/>
        <v>4633.7234109620831</v>
      </c>
      <c r="AE13" s="44">
        <f t="shared" si="18"/>
        <v>0</v>
      </c>
      <c r="AF13" s="52">
        <f>HLOOKUP(I13,ElecAvoidedCostsWOCC!$A$5:$Q$50,G13+1,FALSE)</f>
        <v>1.3893373920773078</v>
      </c>
      <c r="AG13" s="44">
        <f t="shared" si="10"/>
        <v>20145.392185120963</v>
      </c>
      <c r="AH13" s="52">
        <f>HLOOKUP(I13,ElecAvoidedCostsWOCC!$A$5:$Q$50,T13+1,FALSE)</f>
        <v>1.3893373920773078</v>
      </c>
      <c r="AI13" s="44">
        <f t="shared" si="11"/>
        <v>0</v>
      </c>
      <c r="AJ13" s="44">
        <f t="shared" si="13"/>
        <v>20145.392185120963</v>
      </c>
      <c r="AK13" s="44">
        <f>HLOOKUP(I13,ElecAvoidedCostsWOCC!$A$5:$Q$50,G13+1,FALSE)*J13*L13</f>
        <v>0</v>
      </c>
      <c r="AL13" s="44">
        <f t="shared" si="14"/>
        <v>20145.392185120963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20145.39218512096</v>
      </c>
      <c r="AN13" s="48">
        <f t="shared" si="15"/>
        <v>26793.654814595142</v>
      </c>
      <c r="AO13" s="47">
        <f t="shared" si="16"/>
        <v>1.0555238107860598</v>
      </c>
      <c r="AP13" s="47">
        <f t="shared" si="17"/>
        <v>0.82457384563306735</v>
      </c>
    </row>
    <row r="14" spans="1:42" ht="13.5" customHeight="1">
      <c r="A14" s="55">
        <f>SUM(Y5:Y1000)</f>
        <v>130855.3</v>
      </c>
      <c r="B14" s="97" t="s">
        <v>15</v>
      </c>
      <c r="C14" s="61">
        <v>18230023</v>
      </c>
      <c r="D14" s="61" t="s">
        <v>310</v>
      </c>
      <c r="E14" s="38">
        <v>13266</v>
      </c>
      <c r="F14" s="39" t="s">
        <v>837</v>
      </c>
      <c r="G14" s="39">
        <v>7</v>
      </c>
      <c r="H14" s="39"/>
      <c r="I14" s="40" t="s">
        <v>282</v>
      </c>
      <c r="J14" s="41">
        <v>200</v>
      </c>
      <c r="K14" s="41">
        <v>245</v>
      </c>
      <c r="L14" s="41"/>
      <c r="M14" s="42">
        <v>100</v>
      </c>
      <c r="N14" s="42">
        <v>165.03</v>
      </c>
      <c r="O14" s="43">
        <v>49000</v>
      </c>
      <c r="P14" s="44">
        <v>20000</v>
      </c>
      <c r="Q14" s="44">
        <f t="shared" si="12"/>
        <v>33006</v>
      </c>
      <c r="R14" s="45">
        <v>10.6281</v>
      </c>
      <c r="S14" s="46">
        <v>0</v>
      </c>
      <c r="T14" s="39">
        <f t="shared" si="0"/>
        <v>7</v>
      </c>
      <c r="U14" s="47">
        <f t="shared" si="1"/>
        <v>0.44995998898057171</v>
      </c>
      <c r="V14" s="48">
        <f t="shared" si="2"/>
        <v>65.03</v>
      </c>
      <c r="W14" s="49">
        <f t="shared" si="3"/>
        <v>6.4279998425795959E-2</v>
      </c>
      <c r="X14" s="44">
        <f t="shared" si="4"/>
        <v>39676.584764328538</v>
      </c>
      <c r="Y14" s="44">
        <f t="shared" si="5"/>
        <v>13006</v>
      </c>
      <c r="Z14" s="44">
        <f t="shared" si="6"/>
        <v>68882.202049088926</v>
      </c>
      <c r="AA14" s="50">
        <f t="shared" si="7"/>
        <v>72682.584764328538</v>
      </c>
      <c r="AB14" s="51">
        <f t="shared" si="8"/>
        <v>64496.443866188129</v>
      </c>
      <c r="AC14" s="44">
        <f t="shared" si="8"/>
        <v>68054.854648247696</v>
      </c>
      <c r="AD14" s="44">
        <f t="shared" si="9"/>
        <v>11535.891873708801</v>
      </c>
      <c r="AE14" s="44">
        <f t="shared" si="18"/>
        <v>0</v>
      </c>
      <c r="AF14" s="52">
        <f>HLOOKUP(I14,ElecAvoidedCostsWOCC!$A$5:$Q$50,G14+1,FALSE)</f>
        <v>0.7043251165933837</v>
      </c>
      <c r="AG14" s="44">
        <f t="shared" si="10"/>
        <v>34511.930713075802</v>
      </c>
      <c r="AH14" s="52">
        <f>HLOOKUP(I14,ElecAvoidedCostsWOCC!$A$5:$Q$50,T14+1,FALSE)</f>
        <v>0.7043251165933837</v>
      </c>
      <c r="AI14" s="44">
        <f t="shared" si="11"/>
        <v>0</v>
      </c>
      <c r="AJ14" s="44">
        <f t="shared" si="13"/>
        <v>34511.930713075802</v>
      </c>
      <c r="AK14" s="44">
        <f>HLOOKUP(I14,ElecAvoidedCostsWOCC!$A$5:$Q$50,G14+1,FALSE)*J14*L14</f>
        <v>0</v>
      </c>
      <c r="AL14" s="44">
        <f t="shared" si="14"/>
        <v>34511.930713075802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34511.930713075795</v>
      </c>
      <c r="AN14" s="48">
        <f t="shared" si="15"/>
        <v>49499.015658092183</v>
      </c>
      <c r="AO14" s="47">
        <f t="shared" si="16"/>
        <v>0.53509819525365288</v>
      </c>
      <c r="AP14" s="47">
        <f t="shared" si="17"/>
        <v>0.72733996588392835</v>
      </c>
    </row>
    <row r="15" spans="1:42" ht="13.5" customHeight="1">
      <c r="A15" s="57" t="s">
        <v>257</v>
      </c>
      <c r="B15" s="97" t="s">
        <v>15</v>
      </c>
      <c r="C15" s="61">
        <v>18230023</v>
      </c>
      <c r="D15" s="61" t="s">
        <v>310</v>
      </c>
      <c r="E15" s="38">
        <v>13267</v>
      </c>
      <c r="F15" s="39" t="s">
        <v>838</v>
      </c>
      <c r="G15" s="39">
        <v>7</v>
      </c>
      <c r="H15" s="39"/>
      <c r="I15" s="40" t="s">
        <v>282</v>
      </c>
      <c r="J15" s="41">
        <v>450</v>
      </c>
      <c r="K15" s="41">
        <v>245</v>
      </c>
      <c r="L15" s="41"/>
      <c r="M15" s="42">
        <v>150</v>
      </c>
      <c r="N15" s="42">
        <v>165.03</v>
      </c>
      <c r="O15" s="43">
        <v>110250</v>
      </c>
      <c r="P15" s="44">
        <v>67500</v>
      </c>
      <c r="Q15" s="44">
        <f t="shared" si="12"/>
        <v>74263.5</v>
      </c>
      <c r="R15" s="45">
        <v>10.6281</v>
      </c>
      <c r="S15" s="46">
        <v>0</v>
      </c>
      <c r="T15" s="39">
        <f t="shared" si="0"/>
        <v>7</v>
      </c>
      <c r="U15" s="47">
        <f t="shared" si="1"/>
        <v>1.0124099752062863</v>
      </c>
      <c r="V15" s="48">
        <f t="shared" si="2"/>
        <v>15.030000000000001</v>
      </c>
      <c r="W15" s="49">
        <f t="shared" si="3"/>
        <v>0.14462999645804089</v>
      </c>
      <c r="X15" s="44">
        <f t="shared" si="4"/>
        <v>89272.315719739199</v>
      </c>
      <c r="Y15" s="44">
        <f t="shared" si="5"/>
        <v>6763.5</v>
      </c>
      <c r="Z15" s="44">
        <f t="shared" si="6"/>
        <v>154984.95461045008</v>
      </c>
      <c r="AA15" s="50">
        <f t="shared" si="7"/>
        <v>163535.81571973918</v>
      </c>
      <c r="AB15" s="51">
        <f t="shared" si="8"/>
        <v>145116.99869892327</v>
      </c>
      <c r="AC15" s="44">
        <f t="shared" si="8"/>
        <v>153123.42295855729</v>
      </c>
      <c r="AD15" s="44">
        <f t="shared" si="9"/>
        <v>25955.7567158448</v>
      </c>
      <c r="AE15" s="44">
        <f t="shared" si="18"/>
        <v>0</v>
      </c>
      <c r="AF15" s="52">
        <f>HLOOKUP(I15,ElecAvoidedCostsWOCC!$A$5:$Q$50,G15+1,FALSE)</f>
        <v>0.7043251165933837</v>
      </c>
      <c r="AG15" s="44">
        <f t="shared" si="10"/>
        <v>77651.844104420554</v>
      </c>
      <c r="AH15" s="52">
        <f>HLOOKUP(I15,ElecAvoidedCostsWOCC!$A$5:$Q$50,T15+1,FALSE)</f>
        <v>0.7043251165933837</v>
      </c>
      <c r="AI15" s="44">
        <f t="shared" si="11"/>
        <v>0</v>
      </c>
      <c r="AJ15" s="44">
        <f t="shared" si="13"/>
        <v>77651.844104420554</v>
      </c>
      <c r="AK15" s="44">
        <f>HLOOKUP(I15,ElecAvoidedCostsWOCC!$A$5:$Q$50,G15+1,FALSE)*J15*L15</f>
        <v>0</v>
      </c>
      <c r="AL15" s="44">
        <f t="shared" si="14"/>
        <v>77651.844104420554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77651.844104420554</v>
      </c>
      <c r="AN15" s="48">
        <f t="shared" si="15"/>
        <v>111372.78523070741</v>
      </c>
      <c r="AO15" s="47">
        <f t="shared" si="16"/>
        <v>0.53509819525365299</v>
      </c>
      <c r="AP15" s="47">
        <f t="shared" si="17"/>
        <v>0.72733996588392846</v>
      </c>
    </row>
    <row r="16" spans="1:42" ht="13.5" customHeight="1">
      <c r="A16" s="54">
        <f>SUM(U5:U999)</f>
        <v>9.1864644689029102</v>
      </c>
      <c r="B16" s="97" t="s">
        <v>15</v>
      </c>
      <c r="C16" s="61">
        <v>18230023</v>
      </c>
      <c r="D16" s="61" t="s">
        <v>310</v>
      </c>
      <c r="E16" s="38">
        <v>13525</v>
      </c>
      <c r="F16" s="39" t="s">
        <v>839</v>
      </c>
      <c r="G16" s="39">
        <v>7</v>
      </c>
      <c r="H16" s="39"/>
      <c r="I16" s="40" t="s">
        <v>282</v>
      </c>
      <c r="J16" s="41">
        <v>50</v>
      </c>
      <c r="K16" s="41">
        <v>245</v>
      </c>
      <c r="L16" s="41"/>
      <c r="M16" s="42">
        <v>350</v>
      </c>
      <c r="N16" s="42">
        <v>165.03</v>
      </c>
      <c r="O16" s="43">
        <v>12250</v>
      </c>
      <c r="P16" s="44">
        <v>17500</v>
      </c>
      <c r="Q16" s="44">
        <f t="shared" si="12"/>
        <v>8251.5</v>
      </c>
      <c r="R16" s="45">
        <v>10.6281</v>
      </c>
      <c r="S16" s="46"/>
      <c r="T16" s="39">
        <f t="shared" si="0"/>
        <v>7</v>
      </c>
      <c r="U16" s="47">
        <f t="shared" si="1"/>
        <v>0.11248999724514293</v>
      </c>
      <c r="V16" s="48">
        <f t="shared" si="2"/>
        <v>-184.97</v>
      </c>
      <c r="W16" s="49">
        <f t="shared" si="3"/>
        <v>1.606999960644899E-2</v>
      </c>
      <c r="X16" s="44">
        <f t="shared" si="4"/>
        <v>9919.1461910821345</v>
      </c>
      <c r="Y16" s="44">
        <f t="shared" si="5"/>
        <v>-9248.5</v>
      </c>
      <c r="Z16" s="44">
        <f t="shared" si="6"/>
        <v>17220.550512272232</v>
      </c>
      <c r="AA16" s="50">
        <f t="shared" si="7"/>
        <v>18170.646191082134</v>
      </c>
      <c r="AB16" s="51">
        <f t="shared" si="8"/>
        <v>16124.110966547032</v>
      </c>
      <c r="AC16" s="44">
        <f t="shared" si="8"/>
        <v>17013.713662061924</v>
      </c>
      <c r="AD16" s="44">
        <f t="shared" si="9"/>
        <v>2883.9729684272002</v>
      </c>
      <c r="AE16" s="44">
        <f t="shared" si="18"/>
        <v>0</v>
      </c>
      <c r="AF16" s="52">
        <f>HLOOKUP(I16,ElecAvoidedCostsWOCC!$A$5:$Q$50,G16+1,FALSE)</f>
        <v>0.7043251165933837</v>
      </c>
      <c r="AG16" s="44">
        <f t="shared" si="10"/>
        <v>8627.9826782689506</v>
      </c>
      <c r="AH16" s="52">
        <f>HLOOKUP(I16,ElecAvoidedCostsWOCC!$A$5:$Q$50,T16+1,FALSE)</f>
        <v>0.7043251165933837</v>
      </c>
      <c r="AI16" s="44">
        <f t="shared" si="11"/>
        <v>0</v>
      </c>
      <c r="AJ16" s="44">
        <f t="shared" si="13"/>
        <v>8627.9826782689506</v>
      </c>
      <c r="AK16" s="44">
        <f>HLOOKUP(I16,ElecAvoidedCostsWOCC!$A$5:$Q$50,G16+1,FALSE)*J16*L16</f>
        <v>0</v>
      </c>
      <c r="AL16" s="44">
        <f t="shared" si="14"/>
        <v>8627.9826782689506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8627.9826782689488</v>
      </c>
      <c r="AN16" s="48">
        <f t="shared" si="15"/>
        <v>12374.753914523046</v>
      </c>
      <c r="AO16" s="47">
        <f t="shared" si="16"/>
        <v>0.53509819525365288</v>
      </c>
      <c r="AP16" s="47">
        <f t="shared" si="17"/>
        <v>0.72733996588392835</v>
      </c>
    </row>
    <row r="17" spans="1:42" ht="13.5" customHeight="1">
      <c r="A17" s="58" t="s">
        <v>260</v>
      </c>
      <c r="B17" s="97" t="s">
        <v>15</v>
      </c>
      <c r="C17" s="61">
        <v>18230023</v>
      </c>
      <c r="D17" s="61" t="s">
        <v>310</v>
      </c>
      <c r="E17" s="38">
        <v>13524</v>
      </c>
      <c r="F17" s="39" t="s">
        <v>840</v>
      </c>
      <c r="G17" s="39">
        <v>15</v>
      </c>
      <c r="H17" s="39"/>
      <c r="I17" s="40" t="s">
        <v>282</v>
      </c>
      <c r="J17" s="41">
        <v>20</v>
      </c>
      <c r="K17" s="41">
        <v>58</v>
      </c>
      <c r="L17" s="41"/>
      <c r="M17" s="42">
        <v>140</v>
      </c>
      <c r="N17" s="42">
        <v>91.85</v>
      </c>
      <c r="O17" s="43">
        <v>1160</v>
      </c>
      <c r="P17" s="44">
        <v>2800</v>
      </c>
      <c r="Q17" s="44">
        <f t="shared" si="12"/>
        <v>1837</v>
      </c>
      <c r="R17" s="45">
        <v>2.0093999999999999</v>
      </c>
      <c r="S17" s="46"/>
      <c r="T17" s="39">
        <f t="shared" si="0"/>
        <v>15</v>
      </c>
      <c r="U17" s="47">
        <f t="shared" si="1"/>
        <v>2.2825958624670403E-2</v>
      </c>
      <c r="V17" s="48">
        <f t="shared" si="2"/>
        <v>-48.150000000000006</v>
      </c>
      <c r="W17" s="49">
        <f t="shared" si="3"/>
        <v>1.5217305749780268E-3</v>
      </c>
      <c r="X17" s="44">
        <f t="shared" si="4"/>
        <v>939.28241482900205</v>
      </c>
      <c r="Y17" s="44">
        <f t="shared" si="5"/>
        <v>-963</v>
      </c>
      <c r="Z17" s="44">
        <f t="shared" si="6"/>
        <v>1630.6807015702684</v>
      </c>
      <c r="AA17" s="50">
        <f t="shared" si="7"/>
        <v>2776.2824148290019</v>
      </c>
      <c r="AB17" s="51">
        <f t="shared" si="8"/>
        <v>1526.85458948527</v>
      </c>
      <c r="AC17" s="44">
        <f t="shared" si="8"/>
        <v>2599.5153696900766</v>
      </c>
      <c r="AD17" s="44">
        <f t="shared" si="9"/>
        <v>370.69787287696664</v>
      </c>
      <c r="AE17" s="44">
        <f t="shared" si="18"/>
        <v>0</v>
      </c>
      <c r="AF17" s="52">
        <f>HLOOKUP(I17,ElecAvoidedCostsWOCC!$A$5:$Q$50,G17+1,FALSE)</f>
        <v>1.3893373920773078</v>
      </c>
      <c r="AG17" s="44">
        <f t="shared" si="10"/>
        <v>1611.631374809677</v>
      </c>
      <c r="AH17" s="52">
        <f>HLOOKUP(I17,ElecAvoidedCostsWOCC!$A$5:$Q$50,T17+1,FALSE)</f>
        <v>1.3893373920773078</v>
      </c>
      <c r="AI17" s="44">
        <f t="shared" si="11"/>
        <v>0</v>
      </c>
      <c r="AJ17" s="44">
        <f t="shared" si="13"/>
        <v>1611.631374809677</v>
      </c>
      <c r="AK17" s="44">
        <f>HLOOKUP(I17,ElecAvoidedCostsWOCC!$A$5:$Q$50,G17+1,FALSE)*J17*L17</f>
        <v>0</v>
      </c>
      <c r="AL17" s="44">
        <f t="shared" si="14"/>
        <v>1611.631374809677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1611.6313748096768</v>
      </c>
      <c r="AN17" s="48">
        <f t="shared" si="15"/>
        <v>2143.4923851676112</v>
      </c>
      <c r="AO17" s="47">
        <f t="shared" si="16"/>
        <v>1.0555238107860596</v>
      </c>
      <c r="AP17" s="47">
        <f t="shared" si="17"/>
        <v>0.82457384563306735</v>
      </c>
    </row>
    <row r="18" spans="1:42" ht="13.5" customHeight="1">
      <c r="A18" s="59">
        <f>A6+A8</f>
        <v>1071596.2</v>
      </c>
      <c r="B18" s="97" t="s">
        <v>15</v>
      </c>
      <c r="C18" s="61">
        <v>18230023</v>
      </c>
      <c r="D18" s="61" t="s">
        <v>310</v>
      </c>
      <c r="E18" s="38">
        <v>13523</v>
      </c>
      <c r="F18" s="39" t="s">
        <v>841</v>
      </c>
      <c r="G18" s="39">
        <v>15</v>
      </c>
      <c r="H18" s="39"/>
      <c r="I18" s="40" t="s">
        <v>282</v>
      </c>
      <c r="J18" s="41">
        <v>20</v>
      </c>
      <c r="K18" s="41">
        <v>59</v>
      </c>
      <c r="L18" s="41"/>
      <c r="M18" s="42">
        <v>140</v>
      </c>
      <c r="N18" s="42">
        <v>57.99</v>
      </c>
      <c r="O18" s="43">
        <v>1180</v>
      </c>
      <c r="P18" s="44">
        <v>2800</v>
      </c>
      <c r="Q18" s="44">
        <f t="shared" si="12"/>
        <v>1159.8</v>
      </c>
      <c r="R18" s="45">
        <v>2.13</v>
      </c>
      <c r="S18" s="46"/>
      <c r="T18" s="39">
        <f t="shared" si="0"/>
        <v>15</v>
      </c>
      <c r="U18" s="47">
        <f t="shared" si="1"/>
        <v>2.3219509635440581E-2</v>
      </c>
      <c r="V18" s="48">
        <f t="shared" si="2"/>
        <v>-82.009999999999991</v>
      </c>
      <c r="W18" s="49">
        <f t="shared" si="3"/>
        <v>1.5479673090293721E-3</v>
      </c>
      <c r="X18" s="44">
        <f t="shared" si="4"/>
        <v>955.47693922260555</v>
      </c>
      <c r="Y18" s="44">
        <f t="shared" si="5"/>
        <v>-1640.2</v>
      </c>
      <c r="Z18" s="44">
        <f t="shared" si="6"/>
        <v>1658.7958860801009</v>
      </c>
      <c r="AA18" s="50">
        <f t="shared" si="7"/>
        <v>2115.2769392226055</v>
      </c>
      <c r="AB18" s="51">
        <f t="shared" si="8"/>
        <v>1553.1796686143266</v>
      </c>
      <c r="AC18" s="44">
        <f t="shared" si="8"/>
        <v>1980.5963850398928</v>
      </c>
      <c r="AD18" s="44">
        <f t="shared" si="9"/>
        <v>392.94638659696375</v>
      </c>
      <c r="AE18" s="44">
        <f t="shared" si="18"/>
        <v>0</v>
      </c>
      <c r="AF18" s="52">
        <f>HLOOKUP(I18,ElecAvoidedCostsWOCC!$A$5:$Q$50,G18+1,FALSE)</f>
        <v>1.3893373920773078</v>
      </c>
      <c r="AG18" s="44">
        <f t="shared" si="10"/>
        <v>1639.4181226512233</v>
      </c>
      <c r="AH18" s="52">
        <f>HLOOKUP(I18,ElecAvoidedCostsWOCC!$A$5:$Q$50,T18+1,FALSE)</f>
        <v>1.3893373920773078</v>
      </c>
      <c r="AI18" s="44">
        <f t="shared" si="11"/>
        <v>0</v>
      </c>
      <c r="AJ18" s="44">
        <f t="shared" si="13"/>
        <v>1639.4181226512233</v>
      </c>
      <c r="AK18" s="44">
        <f>HLOOKUP(I18,ElecAvoidedCostsWOCC!$A$5:$Q$50,G18+1,FALSE)*J18*L18</f>
        <v>0</v>
      </c>
      <c r="AL18" s="44">
        <f t="shared" si="14"/>
        <v>1639.4181226512233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1639.418122651223</v>
      </c>
      <c r="AN18" s="48">
        <f t="shared" si="15"/>
        <v>2196.3063215133093</v>
      </c>
      <c r="AO18" s="47">
        <f t="shared" si="16"/>
        <v>1.0555238107860594</v>
      </c>
      <c r="AP18" s="47">
        <f t="shared" si="17"/>
        <v>1.1089116076868291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8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3"/>
        <v>#N/A</v>
      </c>
      <c r="AK19" s="44" t="e">
        <f>HLOOKUP(I19,ElecAvoidedCostsWOCC!$A$5:$Q$50,G19+1,FALSE)*J19*L19</f>
        <v>#N/A</v>
      </c>
      <c r="AL19" s="44" t="e">
        <f t="shared" si="14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1202451.5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8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3"/>
        <v>#N/A</v>
      </c>
      <c r="AK20" s="44" t="e">
        <f>HLOOKUP(I20,ElecAvoidedCostsWOCC!$A$5:$Q$50,G20+1,FALSE)*J20*L20</f>
        <v>#N/A</v>
      </c>
      <c r="AL20" s="44" t="e">
        <f t="shared" si="14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9">Z21/(1+ElecDiscountRate)^1</f>
        <v>0</v>
      </c>
      <c r="AC21" s="44">
        <f t="shared" si="19"/>
        <v>0</v>
      </c>
      <c r="AD21" s="44">
        <f t="shared" si="9"/>
        <v>0</v>
      </c>
      <c r="AE21" s="44">
        <f t="shared" si="18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3"/>
        <v>#N/A</v>
      </c>
      <c r="AK21" s="44" t="e">
        <f>HLOOKUP(I21,ElecAvoidedCostsWOCC!$A$5:$Q$50,G21+1,FALSE)*J21*L21</f>
        <v>#N/A</v>
      </c>
      <c r="AL21" s="44" t="e">
        <f t="shared" si="1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0.68063439741907394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9"/>
        <v>0</v>
      </c>
      <c r="AC22" s="44">
        <f t="shared" si="19"/>
        <v>0</v>
      </c>
      <c r="AD22" s="44">
        <f t="shared" si="9"/>
        <v>0</v>
      </c>
      <c r="AE22" s="44">
        <f t="shared" si="18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3"/>
        <v>#N/A</v>
      </c>
      <c r="AK22" s="44" t="e">
        <f>HLOOKUP(I22,ElecAvoidedCostsWOCC!$A$5:$Q$50,G22+1,FALSE)*J22*L22</f>
        <v>#N/A</v>
      </c>
      <c r="AL22" s="44" t="e">
        <f t="shared" si="1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9"/>
        <v>0</v>
      </c>
      <c r="AC23" s="44">
        <f t="shared" si="19"/>
        <v>0</v>
      </c>
      <c r="AD23" s="44">
        <f t="shared" si="9"/>
        <v>0</v>
      </c>
      <c r="AE23" s="44">
        <f t="shared" si="18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3"/>
        <v>#N/A</v>
      </c>
      <c r="AK23" s="44" t="e">
        <f>HLOOKUP(I23,ElecAvoidedCostsWOCC!$A$5:$Q$50,G23+1,FALSE)*J23*L23</f>
        <v>#N/A</v>
      </c>
      <c r="AL23" s="44" t="e">
        <f t="shared" si="1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0.89607520054814171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9"/>
        <v>0</v>
      </c>
      <c r="AC24" s="44">
        <f t="shared" si="19"/>
        <v>0</v>
      </c>
      <c r="AD24" s="44">
        <f t="shared" si="9"/>
        <v>0</v>
      </c>
      <c r="AE24" s="44">
        <f t="shared" si="18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3"/>
        <v>#N/A</v>
      </c>
      <c r="AK24" s="44" t="e">
        <f>HLOOKUP(I24,ElecAvoidedCostsWOCC!$A$5:$Q$50,G24+1,FALSE)*J24*L24</f>
        <v>#N/A</v>
      </c>
      <c r="AL24" s="44" t="e">
        <f t="shared" si="1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25" priority="4">
      <formula>ISTEXT(J5)</formula>
    </cfRule>
    <cfRule type="notContainsBlanks" dxfId="324" priority="5">
      <formula>LEN(TRIM(J5))&gt;0</formula>
    </cfRule>
  </conditionalFormatting>
  <conditionalFormatting sqref="M5:N24 R5:S24">
    <cfRule type="expression" dxfId="323" priority="2">
      <formula>ISTEXT(M5)</formula>
    </cfRule>
  </conditionalFormatting>
  <conditionalFormatting sqref="M5:N24 R5:S24">
    <cfRule type="notContainsBlanks" dxfId="322" priority="3">
      <formula>LEN(TRIM(M5))&gt;0</formula>
    </cfRule>
  </conditionalFormatting>
  <conditionalFormatting sqref="R5:S24">
    <cfRule type="expression" dxfId="321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N15" sqref="N15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18230435</v>
      </c>
      <c r="D2" s="20" t="s">
        <v>52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18230435</v>
      </c>
      <c r="D5" s="61" t="s">
        <v>52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 t="s">
        <v>15</v>
      </c>
      <c r="C6" s="61">
        <v>18230435</v>
      </c>
      <c r="D6" s="61" t="s">
        <v>52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15</v>
      </c>
      <c r="C7" s="61">
        <v>18230435</v>
      </c>
      <c r="D7" s="61" t="s">
        <v>52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0</v>
      </c>
      <c r="B8" s="97" t="s">
        <v>15</v>
      </c>
      <c r="C8" s="61">
        <v>18230435</v>
      </c>
      <c r="D8" s="61" t="s">
        <v>52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15</v>
      </c>
      <c r="C9" s="61">
        <v>18230435</v>
      </c>
      <c r="D9" s="61" t="s">
        <v>52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97" t="s">
        <v>15</v>
      </c>
      <c r="C10" s="61">
        <v>18230435</v>
      </c>
      <c r="D10" s="61" t="s">
        <v>52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15</v>
      </c>
      <c r="C11" s="61">
        <v>18230435</v>
      </c>
      <c r="D11" s="61" t="s">
        <v>52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97" t="s">
        <v>15</v>
      </c>
      <c r="C12" s="61">
        <v>18230435</v>
      </c>
      <c r="D12" s="61" t="s">
        <v>52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15</v>
      </c>
      <c r="C13" s="61">
        <v>18230435</v>
      </c>
      <c r="D13" s="61" t="s">
        <v>52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97" t="s">
        <v>15</v>
      </c>
      <c r="C14" s="61">
        <v>18230435</v>
      </c>
      <c r="D14" s="61" t="s">
        <v>52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15</v>
      </c>
      <c r="C15" s="61">
        <v>18230435</v>
      </c>
      <c r="D15" s="61" t="s">
        <v>52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97" t="s">
        <v>15</v>
      </c>
      <c r="C16" s="61">
        <v>18230435</v>
      </c>
      <c r="D16" s="61" t="s">
        <v>52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15</v>
      </c>
      <c r="C17" s="61">
        <v>18230435</v>
      </c>
      <c r="D17" s="61" t="s">
        <v>52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97" t="s">
        <v>15</v>
      </c>
      <c r="C18" s="61">
        <v>18230435</v>
      </c>
      <c r="D18" s="61" t="s">
        <v>52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20" priority="4">
      <formula>ISTEXT(J5)</formula>
    </cfRule>
    <cfRule type="notContainsBlanks" dxfId="319" priority="5">
      <formula>LEN(TRIM(J5))&gt;0</formula>
    </cfRule>
  </conditionalFormatting>
  <conditionalFormatting sqref="M5:N24 R5:S24">
    <cfRule type="expression" dxfId="318" priority="2">
      <formula>ISTEXT(M5)</formula>
    </cfRule>
  </conditionalFormatting>
  <conditionalFormatting sqref="M5:N24 R5:S24">
    <cfRule type="notContainsBlanks" dxfId="317" priority="3">
      <formula>LEN(TRIM(M5))&gt;0</formula>
    </cfRule>
  </conditionalFormatting>
  <conditionalFormatting sqref="R5:S24">
    <cfRule type="expression" dxfId="31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15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18230627</v>
      </c>
      <c r="D2" s="20" t="s">
        <v>80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18230627</v>
      </c>
      <c r="D5" s="61" t="s">
        <v>80</v>
      </c>
      <c r="E5" s="38">
        <v>12701</v>
      </c>
      <c r="F5" s="39" t="s">
        <v>579</v>
      </c>
      <c r="G5" s="39">
        <v>45</v>
      </c>
      <c r="H5" s="39"/>
      <c r="I5" s="40" t="s">
        <v>282</v>
      </c>
      <c r="J5" s="41">
        <v>175000</v>
      </c>
      <c r="K5" s="41">
        <v>0.15</v>
      </c>
      <c r="L5" s="41"/>
      <c r="M5" s="42">
        <v>0.1</v>
      </c>
      <c r="N5" s="42">
        <v>0.2</v>
      </c>
      <c r="O5" s="43">
        <v>26250</v>
      </c>
      <c r="P5" s="44">
        <v>17500</v>
      </c>
      <c r="Q5" s="44">
        <f>N5*J5</f>
        <v>35000</v>
      </c>
      <c r="R5" s="45">
        <v>8.0000000000000004E-4</v>
      </c>
      <c r="S5" s="46">
        <v>0</v>
      </c>
      <c r="T5" s="39">
        <f t="shared" ref="T5:T24" si="0">G5+H5</f>
        <v>45</v>
      </c>
      <c r="U5" s="47">
        <f t="shared" ref="U5:U24" si="1">(O5/$A$10)*T5</f>
        <v>0.88503371242321094</v>
      </c>
      <c r="V5" s="48">
        <f t="shared" ref="V5:V24" si="2">N5-M5</f>
        <v>0.1</v>
      </c>
      <c r="W5" s="49">
        <f t="shared" ref="W5:W24" si="3">(O5/A$10)</f>
        <v>1.966741583162691E-2</v>
      </c>
      <c r="X5" s="44">
        <f t="shared" ref="X5:X24" si="4">W5*A$8</f>
        <v>5585.0239262917121</v>
      </c>
      <c r="Y5" s="44">
        <f t="shared" ref="Y5:Y24" si="5">Q5-P5</f>
        <v>17500</v>
      </c>
      <c r="Z5" s="44">
        <f t="shared" ref="Z5:Z24" si="6">X5+(A$6*W5)</f>
        <v>25486.722932158922</v>
      </c>
      <c r="AA5" s="50">
        <f t="shared" ref="AA5:AA24" si="7">Q5+X5</f>
        <v>40585.023926291709</v>
      </c>
      <c r="AB5" s="51">
        <f t="shared" ref="AB5:AC20" si="8">Z5/(1+ElecDiscountRate)^1</f>
        <v>23863.972782920337</v>
      </c>
      <c r="AC5" s="44">
        <f t="shared" si="8"/>
        <v>38000.958732482875</v>
      </c>
      <c r="AD5" s="44">
        <f t="shared" ref="AD5:AD24" si="9">-PV(ElecDiscountRate,T5,R5)*J5</f>
        <v>1952.1853426672119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89975.607959062429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89975.607959062429</v>
      </c>
      <c r="AK5" s="44">
        <f>HLOOKUP(I5,ElecAvoidedCostsWOCC!$A$5:$Q$50,G5+1,FALSE)*J5*L5</f>
        <v>0</v>
      </c>
      <c r="AL5" s="44">
        <f>AG5+AI5-AK5</f>
        <v>89975.607959062429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89975.607959062414</v>
      </c>
      <c r="AN5" s="48">
        <f>AM5*1.1+AD5+AE5</f>
        <v>100925.35409763588</v>
      </c>
      <c r="AO5" s="47">
        <f>IFERROR(AM5/AB5,0)</f>
        <v>3.7703532759414968</v>
      </c>
      <c r="AP5" s="47">
        <f>AN5/AC5</f>
        <v>2.6558633640831224</v>
      </c>
    </row>
    <row r="6" spans="1:42" ht="13.5" customHeight="1">
      <c r="A6" s="53">
        <f>SUMIF('Program Costs'!D:D,C2,'Program Costs'!L:L)</f>
        <v>1011912.25</v>
      </c>
      <c r="B6" s="97" t="s">
        <v>15</v>
      </c>
      <c r="C6" s="61">
        <v>18230627</v>
      </c>
      <c r="D6" s="61" t="s">
        <v>80</v>
      </c>
      <c r="E6" s="38">
        <v>12702</v>
      </c>
      <c r="F6" s="39" t="s">
        <v>580</v>
      </c>
      <c r="G6" s="39">
        <v>45</v>
      </c>
      <c r="H6" s="39"/>
      <c r="I6" s="40" t="s">
        <v>282</v>
      </c>
      <c r="J6" s="41">
        <v>8750</v>
      </c>
      <c r="K6" s="41">
        <v>0.15</v>
      </c>
      <c r="L6" s="41"/>
      <c r="M6" s="42">
        <v>0.2</v>
      </c>
      <c r="N6" s="42">
        <v>0.2</v>
      </c>
      <c r="O6" s="43">
        <v>1312.5</v>
      </c>
      <c r="P6" s="44">
        <v>1750</v>
      </c>
      <c r="Q6" s="44">
        <f t="shared" ref="Q6:Q69" si="12">N6*J6</f>
        <v>1750</v>
      </c>
      <c r="R6" s="45">
        <v>8.0000000000000004E-4</v>
      </c>
      <c r="S6" s="46">
        <v>0</v>
      </c>
      <c r="T6" s="39">
        <f t="shared" si="0"/>
        <v>45</v>
      </c>
      <c r="U6" s="47">
        <f t="shared" si="1"/>
        <v>4.4251685621160546E-2</v>
      </c>
      <c r="V6" s="48">
        <f t="shared" si="2"/>
        <v>0</v>
      </c>
      <c r="W6" s="49">
        <f t="shared" si="3"/>
        <v>9.8337079158134551E-4</v>
      </c>
      <c r="X6" s="44">
        <f t="shared" si="4"/>
        <v>279.25119631458557</v>
      </c>
      <c r="Y6" s="44">
        <f t="shared" si="5"/>
        <v>0</v>
      </c>
      <c r="Z6" s="44">
        <f t="shared" si="6"/>
        <v>1274.3361466079459</v>
      </c>
      <c r="AA6" s="50">
        <f t="shared" si="7"/>
        <v>2029.2511963145855</v>
      </c>
      <c r="AB6" s="51">
        <f t="shared" si="8"/>
        <v>1193.1986391460166</v>
      </c>
      <c r="AC6" s="44">
        <f t="shared" si="8"/>
        <v>1900.0479366241436</v>
      </c>
      <c r="AD6" s="44">
        <f t="shared" si="9"/>
        <v>97.609267133360589</v>
      </c>
      <c r="AE6" s="44">
        <v>0</v>
      </c>
      <c r="AF6" s="52">
        <f>HLOOKUP(I6,ElecAvoidedCostsWOCC!$A$5:$Q$50,G6+1,FALSE)</f>
        <v>3.4276422079642828</v>
      </c>
      <c r="AG6" s="44">
        <f t="shared" si="10"/>
        <v>4498.7803979531209</v>
      </c>
      <c r="AH6" s="52">
        <f>HLOOKUP(I6,ElecAvoidedCostsWOCC!$A$5:$Q$50,T6+1,FALSE)</f>
        <v>3.4276422079642828</v>
      </c>
      <c r="AI6" s="44">
        <f t="shared" si="11"/>
        <v>0</v>
      </c>
      <c r="AJ6" s="44">
        <f t="shared" ref="AJ6:AJ24" si="13">AG6+AI6</f>
        <v>4498.7803979531209</v>
      </c>
      <c r="AK6" s="44">
        <f>HLOOKUP(I6,ElecAvoidedCostsWOCC!$A$5:$Q$50,G6+1,FALSE)*J6*L6</f>
        <v>0</v>
      </c>
      <c r="AL6" s="44">
        <f t="shared" ref="AL6:AL24" si="14">AG6+AI6-AK6</f>
        <v>4498.7803979531209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4498.7803979531209</v>
      </c>
      <c r="AN6" s="48">
        <f t="shared" ref="AN6:AN24" si="15">AM6*1.1+AD6+AE6</f>
        <v>5046.2677048817941</v>
      </c>
      <c r="AO6" s="47">
        <f t="shared" ref="AO6:AO24" si="16">IFERROR(AM6/AB6,0)</f>
        <v>3.7703532759414977</v>
      </c>
      <c r="AP6" s="47">
        <f t="shared" ref="AP6:AP24" si="17">AN6/AC6</f>
        <v>2.6558633640831228</v>
      </c>
    </row>
    <row r="7" spans="1:42" ht="13.5" customHeight="1">
      <c r="A7" s="36" t="s">
        <v>248</v>
      </c>
      <c r="B7" s="97" t="s">
        <v>15</v>
      </c>
      <c r="C7" s="61">
        <v>18230627</v>
      </c>
      <c r="D7" s="61" t="s">
        <v>80</v>
      </c>
      <c r="E7" s="38">
        <v>12705</v>
      </c>
      <c r="F7" s="39" t="s">
        <v>583</v>
      </c>
      <c r="G7" s="39">
        <v>45</v>
      </c>
      <c r="H7" s="39"/>
      <c r="I7" s="40" t="s">
        <v>282</v>
      </c>
      <c r="J7" s="41">
        <v>205000</v>
      </c>
      <c r="K7" s="41">
        <v>0.15</v>
      </c>
      <c r="L7" s="41"/>
      <c r="M7" s="42">
        <v>0.1</v>
      </c>
      <c r="N7" s="42">
        <v>0.2</v>
      </c>
      <c r="O7" s="43">
        <v>30750</v>
      </c>
      <c r="P7" s="44">
        <v>20500</v>
      </c>
      <c r="Q7" s="44">
        <f t="shared" si="12"/>
        <v>41000</v>
      </c>
      <c r="R7" s="45">
        <v>8.0000000000000004E-4</v>
      </c>
      <c r="S7" s="46">
        <v>0</v>
      </c>
      <c r="T7" s="39">
        <f t="shared" si="0"/>
        <v>45</v>
      </c>
      <c r="U7" s="47">
        <f t="shared" si="1"/>
        <v>1.036753777410047</v>
      </c>
      <c r="V7" s="48">
        <f t="shared" si="2"/>
        <v>0.1</v>
      </c>
      <c r="W7" s="49">
        <f t="shared" si="3"/>
        <v>2.3038972831334378E-2</v>
      </c>
      <c r="X7" s="44">
        <f t="shared" si="4"/>
        <v>6542.45659937029</v>
      </c>
      <c r="Y7" s="44">
        <f t="shared" si="5"/>
        <v>20500</v>
      </c>
      <c r="Z7" s="44">
        <f t="shared" si="6"/>
        <v>29855.87543481473</v>
      </c>
      <c r="AA7" s="50">
        <f t="shared" si="7"/>
        <v>47542.456599370293</v>
      </c>
      <c r="AB7" s="51">
        <f t="shared" si="8"/>
        <v>27954.939545706675</v>
      </c>
      <c r="AC7" s="44">
        <f t="shared" si="8"/>
        <v>44515.40880090851</v>
      </c>
      <c r="AD7" s="44">
        <f t="shared" si="9"/>
        <v>2286.845687124448</v>
      </c>
      <c r="AE7" s="44">
        <v>0</v>
      </c>
      <c r="AF7" s="52">
        <f>HLOOKUP(I7,ElecAvoidedCostsWOCC!$A$5:$Q$50,G7+1,FALSE)</f>
        <v>3.4276422079642828</v>
      </c>
      <c r="AG7" s="44">
        <f t="shared" si="10"/>
        <v>105399.99789490168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3"/>
        <v>105399.99789490168</v>
      </c>
      <c r="AK7" s="44">
        <f>HLOOKUP(I7,ElecAvoidedCostsWOCC!$A$5:$Q$50,G7+1,FALSE)*J7*L7</f>
        <v>0</v>
      </c>
      <c r="AL7" s="44">
        <f t="shared" si="14"/>
        <v>105399.99789490168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105399.99789490168</v>
      </c>
      <c r="AN7" s="48">
        <f t="shared" si="15"/>
        <v>118226.8433715163</v>
      </c>
      <c r="AO7" s="47">
        <f t="shared" si="16"/>
        <v>3.7703532759414977</v>
      </c>
      <c r="AP7" s="47">
        <f t="shared" si="17"/>
        <v>2.655863364083122</v>
      </c>
    </row>
    <row r="8" spans="1:42" ht="13.5" customHeight="1">
      <c r="A8" s="53">
        <f>SUMIF('Program Costs'!D:D,C2,'Program Costs'!O:O)</f>
        <v>283973.44999999995</v>
      </c>
      <c r="B8" s="97" t="s">
        <v>15</v>
      </c>
      <c r="C8" s="61">
        <v>18230627</v>
      </c>
      <c r="D8" s="61" t="s">
        <v>80</v>
      </c>
      <c r="E8" s="38">
        <v>12706</v>
      </c>
      <c r="F8" s="39" t="s">
        <v>584</v>
      </c>
      <c r="G8" s="39">
        <v>45</v>
      </c>
      <c r="H8" s="39"/>
      <c r="I8" s="40" t="s">
        <v>282</v>
      </c>
      <c r="J8" s="41">
        <v>10250</v>
      </c>
      <c r="K8" s="41">
        <v>0.15</v>
      </c>
      <c r="L8" s="41"/>
      <c r="M8" s="42">
        <v>0.2</v>
      </c>
      <c r="N8" s="42">
        <v>0.2</v>
      </c>
      <c r="O8" s="43">
        <v>1537.5</v>
      </c>
      <c r="P8" s="44">
        <v>2050</v>
      </c>
      <c r="Q8" s="44">
        <f t="shared" si="12"/>
        <v>2050</v>
      </c>
      <c r="R8" s="45">
        <v>8.0000000000000004E-4</v>
      </c>
      <c r="S8" s="46">
        <v>0</v>
      </c>
      <c r="T8" s="39">
        <f t="shared" si="0"/>
        <v>45</v>
      </c>
      <c r="U8" s="47">
        <f t="shared" si="1"/>
        <v>5.1837688870502351E-2</v>
      </c>
      <c r="V8" s="48">
        <f t="shared" si="2"/>
        <v>0</v>
      </c>
      <c r="W8" s="49">
        <f t="shared" si="3"/>
        <v>1.1519486415667189E-3</v>
      </c>
      <c r="X8" s="44">
        <f t="shared" si="4"/>
        <v>327.12282996851451</v>
      </c>
      <c r="Y8" s="44">
        <f t="shared" si="5"/>
        <v>0</v>
      </c>
      <c r="Z8" s="44">
        <f t="shared" si="6"/>
        <v>1492.7937717407365</v>
      </c>
      <c r="AA8" s="50">
        <f t="shared" si="7"/>
        <v>2377.1228299685145</v>
      </c>
      <c r="AB8" s="51">
        <f t="shared" si="8"/>
        <v>1397.7469772853337</v>
      </c>
      <c r="AC8" s="44">
        <f t="shared" si="8"/>
        <v>2225.7704400454254</v>
      </c>
      <c r="AD8" s="44">
        <f t="shared" si="9"/>
        <v>114.34228435622241</v>
      </c>
      <c r="AE8" s="44">
        <v>0</v>
      </c>
      <c r="AF8" s="52">
        <f>HLOOKUP(I8,ElecAvoidedCostsWOCC!$A$5:$Q$50,G8+1,FALSE)</f>
        <v>3.4276422079642828</v>
      </c>
      <c r="AG8" s="44">
        <f t="shared" si="10"/>
        <v>5269.9998947450849</v>
      </c>
      <c r="AH8" s="52">
        <f>HLOOKUP(I8,ElecAvoidedCostsWOCC!$A$5:$Q$50,T8+1,FALSE)</f>
        <v>3.4276422079642828</v>
      </c>
      <c r="AI8" s="44">
        <f t="shared" si="11"/>
        <v>0</v>
      </c>
      <c r="AJ8" s="44">
        <f t="shared" si="13"/>
        <v>5269.9998947450849</v>
      </c>
      <c r="AK8" s="44">
        <f>HLOOKUP(I8,ElecAvoidedCostsWOCC!$A$5:$Q$50,G8+1,FALSE)*J8*L8</f>
        <v>0</v>
      </c>
      <c r="AL8" s="44">
        <f t="shared" si="14"/>
        <v>5269.9998947450849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5269.999894745084</v>
      </c>
      <c r="AN8" s="48">
        <f t="shared" si="15"/>
        <v>5911.3421685758149</v>
      </c>
      <c r="AO8" s="47">
        <f t="shared" si="16"/>
        <v>3.7703532759414977</v>
      </c>
      <c r="AP8" s="47">
        <f t="shared" si="17"/>
        <v>2.6558633640831224</v>
      </c>
    </row>
    <row r="9" spans="1:42" ht="13.5" customHeight="1">
      <c r="A9" s="36" t="s">
        <v>250</v>
      </c>
      <c r="B9" s="97" t="s">
        <v>15</v>
      </c>
      <c r="C9" s="61">
        <v>18230627</v>
      </c>
      <c r="D9" s="61" t="s">
        <v>80</v>
      </c>
      <c r="E9" s="38">
        <v>12714</v>
      </c>
      <c r="F9" s="39" t="s">
        <v>587</v>
      </c>
      <c r="G9" s="39">
        <v>18</v>
      </c>
      <c r="H9" s="39"/>
      <c r="I9" s="40" t="s">
        <v>282</v>
      </c>
      <c r="J9" s="41">
        <v>25</v>
      </c>
      <c r="K9" s="41">
        <v>468</v>
      </c>
      <c r="L9" s="41"/>
      <c r="M9" s="42">
        <v>450</v>
      </c>
      <c r="N9" s="42">
        <v>549</v>
      </c>
      <c r="O9" s="43">
        <v>11700</v>
      </c>
      <c r="P9" s="44">
        <v>11250</v>
      </c>
      <c r="Q9" s="44">
        <f t="shared" si="12"/>
        <v>13725</v>
      </c>
      <c r="R9" s="45">
        <v>20.5474</v>
      </c>
      <c r="S9" s="46">
        <v>0</v>
      </c>
      <c r="T9" s="39">
        <f t="shared" si="0"/>
        <v>18</v>
      </c>
      <c r="U9" s="47">
        <f t="shared" si="1"/>
        <v>0.15778886758630961</v>
      </c>
      <c r="V9" s="48">
        <f t="shared" si="2"/>
        <v>99</v>
      </c>
      <c r="W9" s="49">
        <f t="shared" si="3"/>
        <v>8.7660481992394221E-3</v>
      </c>
      <c r="X9" s="44">
        <f t="shared" si="4"/>
        <v>2489.3249500043057</v>
      </c>
      <c r="Y9" s="44">
        <f t="shared" si="5"/>
        <v>2475</v>
      </c>
      <c r="Z9" s="44">
        <f t="shared" si="6"/>
        <v>11359.796506905117</v>
      </c>
      <c r="AA9" s="50">
        <f t="shared" si="7"/>
        <v>16214.324950004306</v>
      </c>
      <c r="AB9" s="51">
        <f t="shared" si="8"/>
        <v>10636.51358324449</v>
      </c>
      <c r="AC9" s="44">
        <f t="shared" si="8"/>
        <v>15181.952200378562</v>
      </c>
      <c r="AD9" s="44">
        <f t="shared" si="9"/>
        <v>5242.6298334892754</v>
      </c>
      <c r="AE9" s="44">
        <f t="shared" ref="AE9:AE24" si="18">-PV(ElecDiscountRate,T9,S9)*J9</f>
        <v>0</v>
      </c>
      <c r="AF9" s="52">
        <f>HLOOKUP(I9,ElecAvoidedCostsWOCC!$A$5:$Q$50,G9+1,FALSE)</f>
        <v>1.5960324064820535</v>
      </c>
      <c r="AG9" s="44">
        <f t="shared" si="10"/>
        <v>18673.579155840027</v>
      </c>
      <c r="AH9" s="52">
        <f>HLOOKUP(I9,ElecAvoidedCostsWOCC!$A$5:$Q$50,T9+1,FALSE)</f>
        <v>1.5960324064820535</v>
      </c>
      <c r="AI9" s="44">
        <f t="shared" si="11"/>
        <v>0</v>
      </c>
      <c r="AJ9" s="44">
        <f t="shared" si="13"/>
        <v>18673.579155840027</v>
      </c>
      <c r="AK9" s="44">
        <f>HLOOKUP(I9,ElecAvoidedCostsWOCC!$A$5:$Q$50,G9+1,FALSE)*J9*L9</f>
        <v>0</v>
      </c>
      <c r="AL9" s="44">
        <f t="shared" si="14"/>
        <v>18673.579155840027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18673.579155840023</v>
      </c>
      <c r="AN9" s="48">
        <f t="shared" si="15"/>
        <v>25783.566904913303</v>
      </c>
      <c r="AO9" s="47">
        <f t="shared" si="16"/>
        <v>1.7556108972827504</v>
      </c>
      <c r="AP9" s="47">
        <f t="shared" si="17"/>
        <v>1.69830378627265</v>
      </c>
    </row>
    <row r="10" spans="1:42" ht="13.5" customHeight="1">
      <c r="A10" s="54">
        <f>SUM(O5:O999)</f>
        <v>1334694.9199999995</v>
      </c>
      <c r="B10" s="97" t="s">
        <v>15</v>
      </c>
      <c r="C10" s="61">
        <v>18230627</v>
      </c>
      <c r="D10" s="61" t="s">
        <v>80</v>
      </c>
      <c r="E10" s="38">
        <v>12717</v>
      </c>
      <c r="F10" s="39" t="s">
        <v>1058</v>
      </c>
      <c r="G10" s="39">
        <v>20</v>
      </c>
      <c r="H10" s="39"/>
      <c r="I10" s="40" t="s">
        <v>282</v>
      </c>
      <c r="J10" s="41">
        <v>2</v>
      </c>
      <c r="K10" s="41">
        <v>848</v>
      </c>
      <c r="L10" s="41"/>
      <c r="M10" s="42">
        <v>600</v>
      </c>
      <c r="N10" s="42">
        <v>631.58000000000004</v>
      </c>
      <c r="O10" s="43">
        <v>1696</v>
      </c>
      <c r="P10" s="44">
        <v>1200</v>
      </c>
      <c r="Q10" s="44">
        <f t="shared" si="12"/>
        <v>1263.1600000000001</v>
      </c>
      <c r="R10" s="45">
        <v>43.828499999999998</v>
      </c>
      <c r="S10" s="46">
        <v>0</v>
      </c>
      <c r="T10" s="39">
        <f t="shared" si="0"/>
        <v>20</v>
      </c>
      <c r="U10" s="47">
        <f t="shared" si="1"/>
        <v>2.5414047428906086E-2</v>
      </c>
      <c r="V10" s="48">
        <f t="shared" si="2"/>
        <v>31.580000000000041</v>
      </c>
      <c r="W10" s="49">
        <f t="shared" si="3"/>
        <v>1.2707023714453043E-3</v>
      </c>
      <c r="X10" s="44">
        <f t="shared" si="4"/>
        <v>360.84573634250449</v>
      </c>
      <c r="Y10" s="44">
        <f t="shared" si="5"/>
        <v>63.160000000000082</v>
      </c>
      <c r="Z10" s="44">
        <f t="shared" si="6"/>
        <v>1646.6850321120583</v>
      </c>
      <c r="AA10" s="50">
        <f t="shared" si="7"/>
        <v>1624.0057363425046</v>
      </c>
      <c r="AB10" s="51">
        <f t="shared" si="8"/>
        <v>1541.8399177079195</v>
      </c>
      <c r="AC10" s="44">
        <f t="shared" si="8"/>
        <v>1520.6046220435435</v>
      </c>
      <c r="AD10" s="44">
        <f t="shared" si="9"/>
        <v>943.25151471407207</v>
      </c>
      <c r="AE10" s="44">
        <f t="shared" si="18"/>
        <v>0</v>
      </c>
      <c r="AF10" s="52">
        <f>HLOOKUP(I10,ElecAvoidedCostsWOCC!$A$5:$Q$50,G10+1,FALSE)</f>
        <v>1.727945421646023</v>
      </c>
      <c r="AG10" s="44">
        <f t="shared" si="10"/>
        <v>2930.5954351116552</v>
      </c>
      <c r="AH10" s="52">
        <f>HLOOKUP(I10,ElecAvoidedCostsWOCC!$A$5:$Q$50,T10+1,FALSE)</f>
        <v>1.727945421646023</v>
      </c>
      <c r="AI10" s="44">
        <f t="shared" si="11"/>
        <v>0</v>
      </c>
      <c r="AJ10" s="44">
        <f t="shared" si="13"/>
        <v>2930.5954351116552</v>
      </c>
      <c r="AK10" s="44">
        <f>HLOOKUP(I10,ElecAvoidedCostsWOCC!$A$5:$Q$50,G10+1,FALSE)*J10*L10</f>
        <v>0</v>
      </c>
      <c r="AL10" s="44">
        <f t="shared" si="14"/>
        <v>2930.5954351116552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2930.5954351116552</v>
      </c>
      <c r="AN10" s="48">
        <f t="shared" si="15"/>
        <v>4166.9064933368936</v>
      </c>
      <c r="AO10" s="47">
        <f t="shared" si="16"/>
        <v>1.900713168373694</v>
      </c>
      <c r="AP10" s="47">
        <f t="shared" si="17"/>
        <v>2.7402958224189664</v>
      </c>
    </row>
    <row r="11" spans="1:42" ht="13.5" customHeight="1">
      <c r="A11" s="36" t="s">
        <v>251</v>
      </c>
      <c r="B11" s="97" t="s">
        <v>15</v>
      </c>
      <c r="C11" s="61">
        <v>18230627</v>
      </c>
      <c r="D11" s="61" t="s">
        <v>80</v>
      </c>
      <c r="E11" s="38">
        <v>12713</v>
      </c>
      <c r="F11" s="39" t="s">
        <v>1059</v>
      </c>
      <c r="G11" s="39">
        <v>20</v>
      </c>
      <c r="H11" s="39"/>
      <c r="I11" s="40" t="s">
        <v>282</v>
      </c>
      <c r="J11" s="41">
        <v>2</v>
      </c>
      <c r="K11" s="41">
        <v>1254</v>
      </c>
      <c r="L11" s="41"/>
      <c r="M11" s="42">
        <v>600</v>
      </c>
      <c r="N11" s="42">
        <v>631.58000000000004</v>
      </c>
      <c r="O11" s="43">
        <v>2508</v>
      </c>
      <c r="P11" s="44">
        <v>1200</v>
      </c>
      <c r="Q11" s="44">
        <f t="shared" si="12"/>
        <v>1263.1600000000001</v>
      </c>
      <c r="R11" s="45">
        <v>64.812399999999997</v>
      </c>
      <c r="S11" s="46">
        <v>0</v>
      </c>
      <c r="T11" s="39">
        <f t="shared" si="0"/>
        <v>20</v>
      </c>
      <c r="U11" s="47">
        <f t="shared" si="1"/>
        <v>3.7581622023405932E-2</v>
      </c>
      <c r="V11" s="48">
        <f t="shared" si="2"/>
        <v>31.580000000000041</v>
      </c>
      <c r="W11" s="49">
        <f t="shared" si="3"/>
        <v>1.8790811011702966E-3</v>
      </c>
      <c r="X11" s="44">
        <f t="shared" si="4"/>
        <v>533.60914312912814</v>
      </c>
      <c r="Y11" s="44">
        <f t="shared" si="5"/>
        <v>63.160000000000082</v>
      </c>
      <c r="Z11" s="44">
        <f t="shared" si="6"/>
        <v>2435.0743281468403</v>
      </c>
      <c r="AA11" s="50">
        <f t="shared" si="7"/>
        <v>1796.7691431291282</v>
      </c>
      <c r="AB11" s="51">
        <f t="shared" si="8"/>
        <v>2280.0321424595882</v>
      </c>
      <c r="AC11" s="44">
        <f t="shared" si="8"/>
        <v>1682.3681115441275</v>
      </c>
      <c r="AD11" s="44">
        <f t="shared" si="9"/>
        <v>1394.8548198604637</v>
      </c>
      <c r="AE11" s="44">
        <f t="shared" si="18"/>
        <v>0</v>
      </c>
      <c r="AF11" s="52">
        <f>HLOOKUP(I11,ElecAvoidedCostsWOCC!$A$5:$Q$50,G11+1,FALSE)</f>
        <v>1.727945421646023</v>
      </c>
      <c r="AG11" s="44">
        <f t="shared" si="10"/>
        <v>4333.6871174882262</v>
      </c>
      <c r="AH11" s="52">
        <f>HLOOKUP(I11,ElecAvoidedCostsWOCC!$A$5:$Q$50,T11+1,FALSE)</f>
        <v>1.727945421646023</v>
      </c>
      <c r="AI11" s="44">
        <f t="shared" si="11"/>
        <v>0</v>
      </c>
      <c r="AJ11" s="44">
        <f t="shared" si="13"/>
        <v>4333.6871174882262</v>
      </c>
      <c r="AK11" s="44">
        <f>HLOOKUP(I11,ElecAvoidedCostsWOCC!$A$5:$Q$50,G11+1,FALSE)*J11*L11</f>
        <v>0</v>
      </c>
      <c r="AL11" s="44">
        <f t="shared" si="14"/>
        <v>4333.6871174882262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4333.6871174882262</v>
      </c>
      <c r="AN11" s="48">
        <f t="shared" si="15"/>
        <v>6161.9106490975137</v>
      </c>
      <c r="AO11" s="47">
        <f t="shared" si="16"/>
        <v>1.9007131683736944</v>
      </c>
      <c r="AP11" s="47">
        <f t="shared" si="17"/>
        <v>3.6626411347287893</v>
      </c>
    </row>
    <row r="12" spans="1:42" ht="13.5" customHeight="1">
      <c r="A12" s="55">
        <f>SUM(P5:P1000)</f>
        <v>1011912.25</v>
      </c>
      <c r="B12" s="97" t="s">
        <v>15</v>
      </c>
      <c r="C12" s="61">
        <v>18230627</v>
      </c>
      <c r="D12" s="61" t="s">
        <v>80</v>
      </c>
      <c r="E12" s="38">
        <v>12562</v>
      </c>
      <c r="F12" s="39" t="s">
        <v>557</v>
      </c>
      <c r="G12" s="39">
        <v>1</v>
      </c>
      <c r="H12" s="39"/>
      <c r="I12" s="40" t="s">
        <v>282</v>
      </c>
      <c r="J12" s="41">
        <v>50</v>
      </c>
      <c r="K12" s="41">
        <v>0</v>
      </c>
      <c r="L12" s="41"/>
      <c r="M12" s="42">
        <v>250</v>
      </c>
      <c r="N12" s="42">
        <v>0</v>
      </c>
      <c r="O12" s="43">
        <v>0</v>
      </c>
      <c r="P12" s="44">
        <v>12500</v>
      </c>
      <c r="Q12" s="44">
        <f t="shared" si="12"/>
        <v>0</v>
      </c>
      <c r="R12" s="45">
        <v>0</v>
      </c>
      <c r="S12" s="46">
        <v>0</v>
      </c>
      <c r="T12" s="39">
        <f t="shared" si="0"/>
        <v>1</v>
      </c>
      <c r="U12" s="47">
        <f t="shared" si="1"/>
        <v>0</v>
      </c>
      <c r="V12" s="48">
        <f t="shared" si="2"/>
        <v>-250</v>
      </c>
      <c r="W12" s="49">
        <f t="shared" si="3"/>
        <v>0</v>
      </c>
      <c r="X12" s="44">
        <f t="shared" si="4"/>
        <v>0</v>
      </c>
      <c r="Y12" s="44">
        <f t="shared" si="5"/>
        <v>-12500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8"/>
        <v>0</v>
      </c>
      <c r="AF12" s="52">
        <f>HLOOKUP(I12,ElecAvoidedCostsWOCC!$A$5:$Q$50,G12+1,FALSE)</f>
        <v>0.11346597036450218</v>
      </c>
      <c r="AG12" s="44">
        <f t="shared" si="10"/>
        <v>0</v>
      </c>
      <c r="AH12" s="52">
        <f>HLOOKUP(I12,ElecAvoidedCostsWOCC!$A$5:$Q$50,T12+1,FALSE)</f>
        <v>0.11346597036450218</v>
      </c>
      <c r="AI12" s="44">
        <f t="shared" si="11"/>
        <v>0</v>
      </c>
      <c r="AJ12" s="44">
        <f t="shared" si="13"/>
        <v>0</v>
      </c>
      <c r="AK12" s="44">
        <f>HLOOKUP(I12,ElecAvoidedCostsWOCC!$A$5:$Q$50,G12+1,FALSE)*J12*L12</f>
        <v>0</v>
      </c>
      <c r="AL12" s="44">
        <f t="shared" si="14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15</v>
      </c>
      <c r="C13" s="61">
        <v>18230627</v>
      </c>
      <c r="D13" s="61" t="s">
        <v>80</v>
      </c>
      <c r="E13" s="38">
        <v>12564</v>
      </c>
      <c r="F13" s="39" t="s">
        <v>558</v>
      </c>
      <c r="G13" s="39">
        <v>1</v>
      </c>
      <c r="H13" s="39"/>
      <c r="I13" s="40" t="s">
        <v>282</v>
      </c>
      <c r="J13" s="41">
        <v>10</v>
      </c>
      <c r="K13" s="41">
        <v>0</v>
      </c>
      <c r="L13" s="41"/>
      <c r="M13" s="42">
        <v>400</v>
      </c>
      <c r="N13" s="42">
        <v>0</v>
      </c>
      <c r="O13" s="43">
        <v>0</v>
      </c>
      <c r="P13" s="44">
        <v>4000</v>
      </c>
      <c r="Q13" s="44">
        <f t="shared" si="12"/>
        <v>0</v>
      </c>
      <c r="R13" s="45">
        <v>0</v>
      </c>
      <c r="S13" s="46">
        <v>0</v>
      </c>
      <c r="T13" s="39">
        <f t="shared" si="0"/>
        <v>1</v>
      </c>
      <c r="U13" s="47">
        <f t="shared" si="1"/>
        <v>0</v>
      </c>
      <c r="V13" s="48">
        <f t="shared" si="2"/>
        <v>-400</v>
      </c>
      <c r="W13" s="49">
        <f t="shared" si="3"/>
        <v>0</v>
      </c>
      <c r="X13" s="44">
        <f t="shared" si="4"/>
        <v>0</v>
      </c>
      <c r="Y13" s="44">
        <f t="shared" si="5"/>
        <v>-4000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8"/>
        <v>0</v>
      </c>
      <c r="AF13" s="52">
        <f>HLOOKUP(I13,ElecAvoidedCostsWOCC!$A$5:$Q$50,G13+1,FALSE)</f>
        <v>0.11346597036450218</v>
      </c>
      <c r="AG13" s="44">
        <f t="shared" si="10"/>
        <v>0</v>
      </c>
      <c r="AH13" s="52">
        <f>HLOOKUP(I13,ElecAvoidedCostsWOCC!$A$5:$Q$50,T13+1,FALSE)</f>
        <v>0.11346597036450218</v>
      </c>
      <c r="AI13" s="44">
        <f t="shared" si="11"/>
        <v>0</v>
      </c>
      <c r="AJ13" s="44">
        <f t="shared" si="13"/>
        <v>0</v>
      </c>
      <c r="AK13" s="44">
        <f>HLOOKUP(I13,ElecAvoidedCostsWOCC!$A$5:$Q$50,G13+1,FALSE)*J13*L13</f>
        <v>0</v>
      </c>
      <c r="AL13" s="44">
        <f t="shared" si="14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2035819.0700000005</v>
      </c>
      <c r="B14" s="97" t="s">
        <v>15</v>
      </c>
      <c r="C14" s="61">
        <v>18230627</v>
      </c>
      <c r="D14" s="61" t="s">
        <v>80</v>
      </c>
      <c r="E14" s="38">
        <v>12603</v>
      </c>
      <c r="F14" s="39" t="s">
        <v>559</v>
      </c>
      <c r="G14" s="39">
        <v>10</v>
      </c>
      <c r="H14" s="39"/>
      <c r="I14" s="40" t="s">
        <v>276</v>
      </c>
      <c r="J14" s="41">
        <v>32</v>
      </c>
      <c r="K14" s="41">
        <v>128.81</v>
      </c>
      <c r="L14" s="41"/>
      <c r="M14" s="42">
        <v>50</v>
      </c>
      <c r="N14" s="42">
        <v>60.87</v>
      </c>
      <c r="O14" s="43">
        <v>4121.92</v>
      </c>
      <c r="P14" s="44">
        <v>1600</v>
      </c>
      <c r="Q14" s="44">
        <f t="shared" si="12"/>
        <v>1947.84</v>
      </c>
      <c r="R14" s="45">
        <v>10.092499999999999</v>
      </c>
      <c r="S14" s="46">
        <v>0</v>
      </c>
      <c r="T14" s="39">
        <f t="shared" si="0"/>
        <v>10</v>
      </c>
      <c r="U14" s="47">
        <f t="shared" si="1"/>
        <v>3.0882862729409367E-2</v>
      </c>
      <c r="V14" s="48">
        <f t="shared" si="2"/>
        <v>10.869999999999997</v>
      </c>
      <c r="W14" s="49">
        <f t="shared" si="3"/>
        <v>3.0882862729409368E-3</v>
      </c>
      <c r="X14" s="44">
        <f t="shared" si="4"/>
        <v>876.99130751467931</v>
      </c>
      <c r="Y14" s="44">
        <f t="shared" si="5"/>
        <v>347.83999999999992</v>
      </c>
      <c r="Z14" s="44">
        <f t="shared" si="6"/>
        <v>4002.0660186104565</v>
      </c>
      <c r="AA14" s="50">
        <f t="shared" si="7"/>
        <v>2824.8313075146793</v>
      </c>
      <c r="AB14" s="51">
        <f t="shared" si="8"/>
        <v>3747.2528264142848</v>
      </c>
      <c r="AC14" s="44">
        <f t="shared" si="8"/>
        <v>2644.9731343770404</v>
      </c>
      <c r="AD14" s="44">
        <f t="shared" si="9"/>
        <v>2289.4560048391563</v>
      </c>
      <c r="AE14" s="44">
        <f t="shared" si="18"/>
        <v>0</v>
      </c>
      <c r="AF14" s="52">
        <f>HLOOKUP(I14,ElecAvoidedCostsWOCC!$A$5:$Q$50,G14+1,FALSE)</f>
        <v>0.73512510012695687</v>
      </c>
      <c r="AG14" s="44">
        <f t="shared" si="10"/>
        <v>3030.1268527153061</v>
      </c>
      <c r="AH14" s="52">
        <f>HLOOKUP(I14,ElecAvoidedCostsWOCC!$A$5:$Q$50,T14+1,FALSE)</f>
        <v>0.73512510012695687</v>
      </c>
      <c r="AI14" s="44">
        <f t="shared" si="11"/>
        <v>0</v>
      </c>
      <c r="AJ14" s="44">
        <f t="shared" si="13"/>
        <v>3030.1268527153061</v>
      </c>
      <c r="AK14" s="44">
        <f>HLOOKUP(I14,ElecAvoidedCostsWOCC!$A$5:$Q$50,G14+1,FALSE)*J14*L14</f>
        <v>0</v>
      </c>
      <c r="AL14" s="44">
        <f t="shared" si="14"/>
        <v>3030.1268527153061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3030.1268527153061</v>
      </c>
      <c r="AN14" s="48">
        <f t="shared" si="15"/>
        <v>5622.5955428259931</v>
      </c>
      <c r="AO14" s="47">
        <f t="shared" si="16"/>
        <v>0.80862621047505068</v>
      </c>
      <c r="AP14" s="47">
        <f t="shared" si="17"/>
        <v>2.1257665984385357</v>
      </c>
    </row>
    <row r="15" spans="1:42" ht="13.5" customHeight="1">
      <c r="A15" s="57" t="s">
        <v>257</v>
      </c>
      <c r="B15" s="97" t="s">
        <v>15</v>
      </c>
      <c r="C15" s="61">
        <v>18230627</v>
      </c>
      <c r="D15" s="61" t="s">
        <v>80</v>
      </c>
      <c r="E15" s="38" t="s">
        <v>824</v>
      </c>
      <c r="F15" s="39" t="s">
        <v>1060</v>
      </c>
      <c r="G15" s="39">
        <v>20</v>
      </c>
      <c r="H15" s="39"/>
      <c r="I15" s="40" t="s">
        <v>282</v>
      </c>
      <c r="J15" s="41">
        <v>200</v>
      </c>
      <c r="K15" s="41">
        <v>1252</v>
      </c>
      <c r="L15" s="41"/>
      <c r="M15" s="42">
        <v>400</v>
      </c>
      <c r="N15" s="42">
        <v>1000</v>
      </c>
      <c r="O15" s="43">
        <v>250400</v>
      </c>
      <c r="P15" s="44">
        <v>80000</v>
      </c>
      <c r="Q15" s="44">
        <f t="shared" si="12"/>
        <v>200000</v>
      </c>
      <c r="R15" s="45">
        <v>47.866300000000003</v>
      </c>
      <c r="S15" s="46">
        <v>0</v>
      </c>
      <c r="T15" s="39">
        <f t="shared" si="0"/>
        <v>20</v>
      </c>
      <c r="U15" s="47">
        <f t="shared" si="1"/>
        <v>3.7521683232300025</v>
      </c>
      <c r="V15" s="48">
        <f t="shared" si="2"/>
        <v>600</v>
      </c>
      <c r="W15" s="49">
        <f t="shared" si="3"/>
        <v>0.18760841616150012</v>
      </c>
      <c r="X15" s="44">
        <f t="shared" si="4"/>
        <v>53275.80918641694</v>
      </c>
      <c r="Y15" s="44">
        <f t="shared" si="5"/>
        <v>120000</v>
      </c>
      <c r="Z15" s="44">
        <f t="shared" si="6"/>
        <v>243119.0637033369</v>
      </c>
      <c r="AA15" s="50">
        <f t="shared" si="7"/>
        <v>253275.80918641694</v>
      </c>
      <c r="AB15" s="51">
        <f t="shared" si="8"/>
        <v>227639.57275593342</v>
      </c>
      <c r="AC15" s="44">
        <f t="shared" si="8"/>
        <v>237149.63406967878</v>
      </c>
      <c r="AD15" s="44">
        <f t="shared" si="9"/>
        <v>103015.07005432127</v>
      </c>
      <c r="AE15" s="44">
        <f t="shared" si="18"/>
        <v>0</v>
      </c>
      <c r="AF15" s="52">
        <f>HLOOKUP(I15,ElecAvoidedCostsWOCC!$A$5:$Q$50,G15+1,FALSE)</f>
        <v>1.727945421646023</v>
      </c>
      <c r="AG15" s="44">
        <f t="shared" si="10"/>
        <v>432677.53358016419</v>
      </c>
      <c r="AH15" s="52">
        <f>HLOOKUP(I15,ElecAvoidedCostsWOCC!$A$5:$Q$50,T15+1,FALSE)</f>
        <v>1.727945421646023</v>
      </c>
      <c r="AI15" s="44">
        <f t="shared" si="11"/>
        <v>0</v>
      </c>
      <c r="AJ15" s="44">
        <f t="shared" si="13"/>
        <v>432677.53358016419</v>
      </c>
      <c r="AK15" s="44">
        <f>HLOOKUP(I15,ElecAvoidedCostsWOCC!$A$5:$Q$50,G15+1,FALSE)*J15*L15</f>
        <v>0</v>
      </c>
      <c r="AL15" s="44">
        <f t="shared" si="14"/>
        <v>432677.53358016419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432677.53358016419</v>
      </c>
      <c r="AN15" s="48">
        <f t="shared" si="15"/>
        <v>578960.35699250188</v>
      </c>
      <c r="AO15" s="47">
        <f t="shared" si="16"/>
        <v>1.9007131683736938</v>
      </c>
      <c r="AP15" s="47">
        <f t="shared" si="17"/>
        <v>2.441329328901233</v>
      </c>
    </row>
    <row r="16" spans="1:42" ht="13.5" customHeight="1">
      <c r="A16" s="54">
        <f>SUM(U5:U999)</f>
        <v>35.35146882854702</v>
      </c>
      <c r="B16" s="97" t="s">
        <v>15</v>
      </c>
      <c r="C16" s="61">
        <v>18230627</v>
      </c>
      <c r="D16" s="61" t="s">
        <v>80</v>
      </c>
      <c r="E16" s="38" t="s">
        <v>824</v>
      </c>
      <c r="F16" s="39" t="s">
        <v>1061</v>
      </c>
      <c r="G16" s="39">
        <v>20</v>
      </c>
      <c r="H16" s="39"/>
      <c r="I16" s="40" t="s">
        <v>282</v>
      </c>
      <c r="J16" s="41">
        <v>20</v>
      </c>
      <c r="K16" s="41">
        <v>436</v>
      </c>
      <c r="L16" s="41"/>
      <c r="M16" s="42">
        <v>300</v>
      </c>
      <c r="N16" s="42">
        <v>631.58000000000004</v>
      </c>
      <c r="O16" s="43">
        <v>8720</v>
      </c>
      <c r="P16" s="44">
        <v>6000</v>
      </c>
      <c r="Q16" s="44">
        <f t="shared" si="12"/>
        <v>12631.6</v>
      </c>
      <c r="R16" s="45">
        <v>49.017000000000003</v>
      </c>
      <c r="S16" s="46">
        <v>0</v>
      </c>
      <c r="T16" s="39">
        <f t="shared" si="0"/>
        <v>20</v>
      </c>
      <c r="U16" s="47">
        <f t="shared" si="1"/>
        <v>0.13066656461088508</v>
      </c>
      <c r="V16" s="48">
        <f t="shared" si="2"/>
        <v>331.58000000000004</v>
      </c>
      <c r="W16" s="49">
        <f t="shared" si="3"/>
        <v>6.5333282305442535E-3</v>
      </c>
      <c r="X16" s="44">
        <f t="shared" si="4"/>
        <v>1855.2917576100467</v>
      </c>
      <c r="Y16" s="44">
        <f t="shared" si="5"/>
        <v>6631.6</v>
      </c>
      <c r="Z16" s="44">
        <f t="shared" si="6"/>
        <v>8466.4466273686012</v>
      </c>
      <c r="AA16" s="50">
        <f t="shared" si="7"/>
        <v>14486.891757610047</v>
      </c>
      <c r="AB16" s="51">
        <f t="shared" si="8"/>
        <v>7927.3844825548695</v>
      </c>
      <c r="AC16" s="44">
        <f t="shared" si="8"/>
        <v>13564.505391020642</v>
      </c>
      <c r="AD16" s="44">
        <f t="shared" si="9"/>
        <v>10549.153974409273</v>
      </c>
      <c r="AE16" s="44">
        <f t="shared" si="18"/>
        <v>0</v>
      </c>
      <c r="AF16" s="52">
        <f>HLOOKUP(I16,ElecAvoidedCostsWOCC!$A$5:$Q$50,G16+1,FALSE)</f>
        <v>1.727945421646023</v>
      </c>
      <c r="AG16" s="44">
        <f t="shared" si="10"/>
        <v>15067.684076753321</v>
      </c>
      <c r="AH16" s="52">
        <f>HLOOKUP(I16,ElecAvoidedCostsWOCC!$A$5:$Q$50,T16+1,FALSE)</f>
        <v>1.727945421646023</v>
      </c>
      <c r="AI16" s="44">
        <f t="shared" si="11"/>
        <v>0</v>
      </c>
      <c r="AJ16" s="44">
        <f t="shared" si="13"/>
        <v>15067.684076753321</v>
      </c>
      <c r="AK16" s="44">
        <f>HLOOKUP(I16,ElecAvoidedCostsWOCC!$A$5:$Q$50,G16+1,FALSE)*J16*L16</f>
        <v>0</v>
      </c>
      <c r="AL16" s="44">
        <f t="shared" si="14"/>
        <v>15067.684076753321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15067.684076753321</v>
      </c>
      <c r="AN16" s="48">
        <f t="shared" si="15"/>
        <v>27123.606458837927</v>
      </c>
      <c r="AO16" s="47">
        <f t="shared" si="16"/>
        <v>1.9007131683736938</v>
      </c>
      <c r="AP16" s="47">
        <f t="shared" si="17"/>
        <v>1.9996015834674712</v>
      </c>
    </row>
    <row r="17" spans="1:42" ht="13.5" customHeight="1">
      <c r="A17" s="58" t="s">
        <v>260</v>
      </c>
      <c r="B17" s="97" t="s">
        <v>15</v>
      </c>
      <c r="C17" s="61">
        <v>18230627</v>
      </c>
      <c r="D17" s="61" t="s">
        <v>80</v>
      </c>
      <c r="E17" s="38" t="s">
        <v>824</v>
      </c>
      <c r="F17" s="39" t="s">
        <v>1062</v>
      </c>
      <c r="G17" s="39">
        <v>20</v>
      </c>
      <c r="H17" s="39"/>
      <c r="I17" s="40" t="s">
        <v>282</v>
      </c>
      <c r="J17" s="41">
        <v>10</v>
      </c>
      <c r="K17" s="41">
        <v>436</v>
      </c>
      <c r="L17" s="41"/>
      <c r="M17" s="42">
        <v>300</v>
      </c>
      <c r="N17" s="42">
        <v>631.58000000000004</v>
      </c>
      <c r="O17" s="43">
        <v>4360</v>
      </c>
      <c r="P17" s="44">
        <v>3000</v>
      </c>
      <c r="Q17" s="44">
        <f t="shared" si="12"/>
        <v>6315.8</v>
      </c>
      <c r="R17" s="45">
        <v>35.020000000000003</v>
      </c>
      <c r="S17" s="46">
        <v>0</v>
      </c>
      <c r="T17" s="39">
        <f t="shared" si="0"/>
        <v>20</v>
      </c>
      <c r="U17" s="47">
        <f t="shared" si="1"/>
        <v>6.5333282305442539E-2</v>
      </c>
      <c r="V17" s="48">
        <f t="shared" si="2"/>
        <v>331.58000000000004</v>
      </c>
      <c r="W17" s="49">
        <f t="shared" si="3"/>
        <v>3.2666641152721268E-3</v>
      </c>
      <c r="X17" s="44">
        <f t="shared" si="4"/>
        <v>927.64587880502336</v>
      </c>
      <c r="Y17" s="44">
        <f t="shared" si="5"/>
        <v>3315.8</v>
      </c>
      <c r="Z17" s="44">
        <f t="shared" si="6"/>
        <v>4233.2233136843006</v>
      </c>
      <c r="AA17" s="50">
        <f t="shared" si="7"/>
        <v>7243.4458788050233</v>
      </c>
      <c r="AB17" s="51">
        <f t="shared" si="8"/>
        <v>3963.6922412774347</v>
      </c>
      <c r="AC17" s="44">
        <f t="shared" si="8"/>
        <v>6782.2526955103212</v>
      </c>
      <c r="AD17" s="44">
        <f t="shared" si="9"/>
        <v>3768.4004751801695</v>
      </c>
      <c r="AE17" s="44">
        <f t="shared" si="18"/>
        <v>0</v>
      </c>
      <c r="AF17" s="52">
        <f>HLOOKUP(I17,ElecAvoidedCostsWOCC!$A$5:$Q$50,G17+1,FALSE)</f>
        <v>1.727945421646023</v>
      </c>
      <c r="AG17" s="44">
        <f t="shared" si="10"/>
        <v>7533.8420383766606</v>
      </c>
      <c r="AH17" s="52">
        <f>HLOOKUP(I17,ElecAvoidedCostsWOCC!$A$5:$Q$50,T17+1,FALSE)</f>
        <v>1.727945421646023</v>
      </c>
      <c r="AI17" s="44">
        <f t="shared" si="11"/>
        <v>0</v>
      </c>
      <c r="AJ17" s="44">
        <f t="shared" si="13"/>
        <v>7533.8420383766606</v>
      </c>
      <c r="AK17" s="44">
        <f>HLOOKUP(I17,ElecAvoidedCostsWOCC!$A$5:$Q$50,G17+1,FALSE)*J17*L17</f>
        <v>0</v>
      </c>
      <c r="AL17" s="44">
        <f t="shared" si="14"/>
        <v>7533.8420383766606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7533.8420383766606</v>
      </c>
      <c r="AN17" s="48">
        <f t="shared" si="15"/>
        <v>12055.626717394496</v>
      </c>
      <c r="AO17" s="47">
        <f t="shared" si="16"/>
        <v>1.9007131683736938</v>
      </c>
      <c r="AP17" s="47">
        <f t="shared" si="17"/>
        <v>1.7775254415653097</v>
      </c>
    </row>
    <row r="18" spans="1:42" ht="13.5" customHeight="1">
      <c r="A18" s="59">
        <f>A6+A8</f>
        <v>1295885.7</v>
      </c>
      <c r="B18" s="97" t="s">
        <v>15</v>
      </c>
      <c r="C18" s="61">
        <v>18230627</v>
      </c>
      <c r="D18" s="61" t="s">
        <v>80</v>
      </c>
      <c r="E18" s="38">
        <v>12699</v>
      </c>
      <c r="F18" s="39" t="s">
        <v>577</v>
      </c>
      <c r="G18" s="39">
        <v>20</v>
      </c>
      <c r="H18" s="39"/>
      <c r="I18" s="40" t="s">
        <v>282</v>
      </c>
      <c r="J18" s="41">
        <v>8</v>
      </c>
      <c r="K18" s="41">
        <v>1252</v>
      </c>
      <c r="L18" s="41"/>
      <c r="M18" s="42">
        <v>900</v>
      </c>
      <c r="N18" s="42">
        <v>1000</v>
      </c>
      <c r="O18" s="43">
        <v>10016</v>
      </c>
      <c r="P18" s="44">
        <v>7200</v>
      </c>
      <c r="Q18" s="44">
        <f t="shared" si="12"/>
        <v>8000</v>
      </c>
      <c r="R18" s="45">
        <v>43.566499999999998</v>
      </c>
      <c r="S18" s="46">
        <v>0</v>
      </c>
      <c r="T18" s="39">
        <f t="shared" si="0"/>
        <v>20</v>
      </c>
      <c r="U18" s="47">
        <f t="shared" si="1"/>
        <v>0.15008673292920011</v>
      </c>
      <c r="V18" s="48">
        <f t="shared" si="2"/>
        <v>100</v>
      </c>
      <c r="W18" s="49">
        <f t="shared" si="3"/>
        <v>7.5043366464600048E-3</v>
      </c>
      <c r="X18" s="44">
        <f t="shared" si="4"/>
        <v>2131.0323674566775</v>
      </c>
      <c r="Y18" s="44">
        <f t="shared" si="5"/>
        <v>800</v>
      </c>
      <c r="Z18" s="44">
        <f t="shared" si="6"/>
        <v>9724.7625481334762</v>
      </c>
      <c r="AA18" s="50">
        <f t="shared" si="7"/>
        <v>10131.032367456677</v>
      </c>
      <c r="AB18" s="51">
        <f t="shared" si="8"/>
        <v>9105.5829102373373</v>
      </c>
      <c r="AC18" s="44">
        <f t="shared" si="8"/>
        <v>9485.9853627871507</v>
      </c>
      <c r="AD18" s="44">
        <f t="shared" si="9"/>
        <v>3750.4516116947302</v>
      </c>
      <c r="AE18" s="44">
        <f t="shared" si="18"/>
        <v>0</v>
      </c>
      <c r="AF18" s="52">
        <f>HLOOKUP(I18,ElecAvoidedCostsWOCC!$A$5:$Q$50,G18+1,FALSE)</f>
        <v>1.727945421646023</v>
      </c>
      <c r="AG18" s="44">
        <f t="shared" si="10"/>
        <v>17307.101343206567</v>
      </c>
      <c r="AH18" s="52">
        <f>HLOOKUP(I18,ElecAvoidedCostsWOCC!$A$5:$Q$50,T18+1,FALSE)</f>
        <v>1.727945421646023</v>
      </c>
      <c r="AI18" s="44">
        <f t="shared" si="11"/>
        <v>0</v>
      </c>
      <c r="AJ18" s="44">
        <f t="shared" si="13"/>
        <v>17307.101343206567</v>
      </c>
      <c r="AK18" s="44">
        <f>HLOOKUP(I18,ElecAvoidedCostsWOCC!$A$5:$Q$50,G18+1,FALSE)*J18*L18</f>
        <v>0</v>
      </c>
      <c r="AL18" s="44">
        <f t="shared" si="14"/>
        <v>17307.101343206567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17307.101343206567</v>
      </c>
      <c r="AN18" s="48">
        <f t="shared" si="15"/>
        <v>22788.263089221957</v>
      </c>
      <c r="AO18" s="47">
        <f t="shared" si="16"/>
        <v>1.9007131683736935</v>
      </c>
      <c r="AP18" s="47">
        <f t="shared" si="17"/>
        <v>2.4023084811640865</v>
      </c>
    </row>
    <row r="19" spans="1:42" ht="13.5" customHeight="1">
      <c r="A19" s="58" t="s">
        <v>230</v>
      </c>
      <c r="B19" s="97" t="s">
        <v>15</v>
      </c>
      <c r="C19" s="61">
        <v>18230627</v>
      </c>
      <c r="D19" s="61" t="s">
        <v>80</v>
      </c>
      <c r="E19" s="38" t="s">
        <v>824</v>
      </c>
      <c r="F19" s="39" t="s">
        <v>1063</v>
      </c>
      <c r="G19" s="39">
        <v>45</v>
      </c>
      <c r="H19" s="39"/>
      <c r="I19" s="40" t="s">
        <v>282</v>
      </c>
      <c r="J19" s="41">
        <v>35000</v>
      </c>
      <c r="K19" s="41">
        <v>1.8602000000000001</v>
      </c>
      <c r="L19" s="41"/>
      <c r="M19" s="42">
        <v>0.5</v>
      </c>
      <c r="N19" s="42">
        <v>1.59</v>
      </c>
      <c r="O19" s="43">
        <v>65107</v>
      </c>
      <c r="P19" s="44">
        <v>17500</v>
      </c>
      <c r="Q19" s="44">
        <f t="shared" si="12"/>
        <v>55650</v>
      </c>
      <c r="R19" s="45">
        <v>1.8700000000000001E-2</v>
      </c>
      <c r="S19" s="46">
        <v>0</v>
      </c>
      <c r="T19" s="39">
        <f t="shared" si="0"/>
        <v>45</v>
      </c>
      <c r="U19" s="47">
        <f t="shared" si="1"/>
        <v>2.1951196157995425</v>
      </c>
      <c r="V19" s="48">
        <f t="shared" si="2"/>
        <v>1.0900000000000001</v>
      </c>
      <c r="W19" s="49">
        <f t="shared" si="3"/>
        <v>4.8780435906656504E-2</v>
      </c>
      <c r="X19" s="44">
        <f t="shared" si="4"/>
        <v>13852.348676917123</v>
      </c>
      <c r="Y19" s="44">
        <f t="shared" si="5"/>
        <v>38150</v>
      </c>
      <c r="Z19" s="44">
        <f t="shared" si="6"/>
        <v>63213.869331202695</v>
      </c>
      <c r="AA19" s="50">
        <f t="shared" si="7"/>
        <v>69502.348676917129</v>
      </c>
      <c r="AB19" s="51">
        <f t="shared" si="8"/>
        <v>59189.016227717875</v>
      </c>
      <c r="AC19" s="44">
        <f t="shared" si="8"/>
        <v>65077.105502731392</v>
      </c>
      <c r="AD19" s="44">
        <f t="shared" si="9"/>
        <v>9126.4664769692154</v>
      </c>
      <c r="AE19" s="44">
        <f t="shared" si="18"/>
        <v>0</v>
      </c>
      <c r="AF19" s="52">
        <f>HLOOKUP(I19,ElecAvoidedCostsWOCC!$A$5:$Q$50,G19+1,FALSE)</f>
        <v>3.4276422079642828</v>
      </c>
      <c r="AG19" s="44">
        <f t="shared" si="10"/>
        <v>223163.50123393055</v>
      </c>
      <c r="AH19" s="52">
        <f>HLOOKUP(I19,ElecAvoidedCostsWOCC!$A$5:$Q$50,T19+1,FALSE)</f>
        <v>3.4276422079642828</v>
      </c>
      <c r="AI19" s="44">
        <f t="shared" si="11"/>
        <v>0</v>
      </c>
      <c r="AJ19" s="44">
        <f t="shared" si="13"/>
        <v>223163.50123393055</v>
      </c>
      <c r="AK19" s="44">
        <f>HLOOKUP(I19,ElecAvoidedCostsWOCC!$A$5:$Q$50,G19+1,FALSE)*J19*L19</f>
        <v>0</v>
      </c>
      <c r="AL19" s="44">
        <f t="shared" si="14"/>
        <v>223163.50123393055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223163.50123393055</v>
      </c>
      <c r="AN19" s="48">
        <f t="shared" si="15"/>
        <v>254606.31783429286</v>
      </c>
      <c r="AO19" s="47">
        <f t="shared" si="16"/>
        <v>3.7703532759414977</v>
      </c>
      <c r="AP19" s="47">
        <f t="shared" si="17"/>
        <v>3.912379259455641</v>
      </c>
    </row>
    <row r="20" spans="1:42" ht="13.5" customHeight="1">
      <c r="A20" s="59">
        <f>A8+SUM(Q5:Q906)</f>
        <v>3331704.7699999996</v>
      </c>
      <c r="B20" s="97" t="s">
        <v>15</v>
      </c>
      <c r="C20" s="61">
        <v>18230627</v>
      </c>
      <c r="D20" s="61" t="s">
        <v>80</v>
      </c>
      <c r="E20" s="38" t="s">
        <v>824</v>
      </c>
      <c r="F20" s="39" t="s">
        <v>1064</v>
      </c>
      <c r="G20" s="39">
        <v>45</v>
      </c>
      <c r="H20" s="39"/>
      <c r="I20" s="40" t="s">
        <v>282</v>
      </c>
      <c r="J20" s="41">
        <v>20000</v>
      </c>
      <c r="K20" s="41">
        <v>1.3010999999999999</v>
      </c>
      <c r="L20" s="41"/>
      <c r="M20" s="42">
        <v>0.5</v>
      </c>
      <c r="N20" s="42">
        <v>1.59</v>
      </c>
      <c r="O20" s="43">
        <v>26022</v>
      </c>
      <c r="P20" s="44">
        <v>10000</v>
      </c>
      <c r="Q20" s="44">
        <f t="shared" si="12"/>
        <v>31800</v>
      </c>
      <c r="R20" s="45">
        <v>1.2999999999999999E-2</v>
      </c>
      <c r="S20" s="46">
        <v>0</v>
      </c>
      <c r="T20" s="39">
        <f t="shared" si="0"/>
        <v>45</v>
      </c>
      <c r="U20" s="47">
        <f t="shared" si="1"/>
        <v>0.87734656246387777</v>
      </c>
      <c r="V20" s="48">
        <f t="shared" si="2"/>
        <v>1.0900000000000001</v>
      </c>
      <c r="W20" s="49">
        <f t="shared" si="3"/>
        <v>1.9496590276975062E-2</v>
      </c>
      <c r="X20" s="44">
        <f t="shared" si="4"/>
        <v>5536.5140041890627</v>
      </c>
      <c r="Y20" s="44">
        <f t="shared" si="5"/>
        <v>21800</v>
      </c>
      <c r="Z20" s="44">
        <f t="shared" si="6"/>
        <v>25265.352538691022</v>
      </c>
      <c r="AA20" s="50">
        <f t="shared" si="7"/>
        <v>37336.514004189063</v>
      </c>
      <c r="AB20" s="51">
        <f t="shared" si="8"/>
        <v>23656.697133605823</v>
      </c>
      <c r="AC20" s="44">
        <f t="shared" si="8"/>
        <v>34959.282775457919</v>
      </c>
      <c r="AD20" s="44">
        <f t="shared" si="9"/>
        <v>3625.4870649533932</v>
      </c>
      <c r="AE20" s="44">
        <f t="shared" si="18"/>
        <v>0</v>
      </c>
      <c r="AF20" s="52">
        <f>HLOOKUP(I20,ElecAvoidedCostsWOCC!$A$5:$Q$50,G20+1,FALSE)</f>
        <v>3.4276422079642828</v>
      </c>
      <c r="AG20" s="44">
        <f t="shared" si="10"/>
        <v>89194.105535646566</v>
      </c>
      <c r="AH20" s="52">
        <f>HLOOKUP(I20,ElecAvoidedCostsWOCC!$A$5:$Q$50,T20+1,FALSE)</f>
        <v>3.4276422079642828</v>
      </c>
      <c r="AI20" s="44">
        <f t="shared" si="11"/>
        <v>0</v>
      </c>
      <c r="AJ20" s="44">
        <f t="shared" si="13"/>
        <v>89194.105535646566</v>
      </c>
      <c r="AK20" s="44">
        <f>HLOOKUP(I20,ElecAvoidedCostsWOCC!$A$5:$Q$50,G20+1,FALSE)*J20*L20</f>
        <v>0</v>
      </c>
      <c r="AL20" s="44">
        <f t="shared" si="14"/>
        <v>89194.105535646566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89194.105535646566</v>
      </c>
      <c r="AN20" s="48">
        <f t="shared" si="15"/>
        <v>101739.00315416463</v>
      </c>
      <c r="AO20" s="47">
        <f t="shared" si="16"/>
        <v>3.7703532759414982</v>
      </c>
      <c r="AP20" s="47">
        <f t="shared" si="17"/>
        <v>2.9102142571868592</v>
      </c>
    </row>
    <row r="21" spans="1:42" ht="13.5" customHeight="1">
      <c r="A21" s="58" t="s">
        <v>244</v>
      </c>
      <c r="B21" s="97" t="s">
        <v>15</v>
      </c>
      <c r="C21" s="61">
        <v>18230627</v>
      </c>
      <c r="D21" s="61" t="s">
        <v>80</v>
      </c>
      <c r="E21" s="38" t="s">
        <v>824</v>
      </c>
      <c r="F21" s="39" t="s">
        <v>1065</v>
      </c>
      <c r="G21" s="39">
        <v>45</v>
      </c>
      <c r="H21" s="39"/>
      <c r="I21" s="40" t="s">
        <v>282</v>
      </c>
      <c r="J21" s="41">
        <v>35000</v>
      </c>
      <c r="K21" s="41">
        <v>1.2033</v>
      </c>
      <c r="L21" s="41"/>
      <c r="M21" s="42">
        <v>0.5</v>
      </c>
      <c r="N21" s="42">
        <v>1.59</v>
      </c>
      <c r="O21" s="43">
        <v>42115.5</v>
      </c>
      <c r="P21" s="44">
        <v>17500</v>
      </c>
      <c r="Q21" s="44">
        <f t="shared" si="12"/>
        <v>55650</v>
      </c>
      <c r="R21" s="45">
        <v>1.21E-2</v>
      </c>
      <c r="S21" s="46">
        <v>0</v>
      </c>
      <c r="T21" s="39">
        <f t="shared" si="0"/>
        <v>45</v>
      </c>
      <c r="U21" s="47">
        <f t="shared" si="1"/>
        <v>1.4199480882117996</v>
      </c>
      <c r="V21" s="48">
        <f t="shared" si="2"/>
        <v>1.0900000000000001</v>
      </c>
      <c r="W21" s="49">
        <f t="shared" si="3"/>
        <v>3.1554401960262213E-2</v>
      </c>
      <c r="X21" s="44">
        <f t="shared" si="4"/>
        <v>8960.6123873424222</v>
      </c>
      <c r="Y21" s="44">
        <f t="shared" si="5"/>
        <v>38150</v>
      </c>
      <c r="Z21" s="44">
        <f t="shared" si="6"/>
        <v>40890.898272355771</v>
      </c>
      <c r="AA21" s="50">
        <f t="shared" si="7"/>
        <v>64610.612387342422</v>
      </c>
      <c r="AB21" s="51">
        <f t="shared" ref="AB21:AC24" si="19">Z21/(1+ElecDiscountRate)^1</f>
        <v>38287.357932917388</v>
      </c>
      <c r="AC21" s="44">
        <f t="shared" si="19"/>
        <v>60496.828078035971</v>
      </c>
      <c r="AD21" s="44">
        <f t="shared" si="9"/>
        <v>5905.3606615683157</v>
      </c>
      <c r="AE21" s="44">
        <f t="shared" si="18"/>
        <v>0</v>
      </c>
      <c r="AF21" s="52">
        <f>HLOOKUP(I21,ElecAvoidedCostsWOCC!$A$5:$Q$50,G21+1,FALSE)</f>
        <v>3.4276422079642828</v>
      </c>
      <c r="AG21" s="44">
        <f t="shared" si="10"/>
        <v>144356.86540951976</v>
      </c>
      <c r="AH21" s="52">
        <f>HLOOKUP(I21,ElecAvoidedCostsWOCC!$A$5:$Q$50,T21+1,FALSE)</f>
        <v>3.4276422079642828</v>
      </c>
      <c r="AI21" s="44">
        <f t="shared" si="11"/>
        <v>0</v>
      </c>
      <c r="AJ21" s="44">
        <f t="shared" si="13"/>
        <v>144356.86540951976</v>
      </c>
      <c r="AK21" s="44">
        <f>HLOOKUP(I21,ElecAvoidedCostsWOCC!$A$5:$Q$50,G21+1,FALSE)*J21*L21</f>
        <v>0</v>
      </c>
      <c r="AL21" s="44">
        <f t="shared" si="14"/>
        <v>144356.86540951976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144356.86540951976</v>
      </c>
      <c r="AN21" s="48">
        <f t="shared" si="15"/>
        <v>164697.91261204006</v>
      </c>
      <c r="AO21" s="47">
        <f t="shared" si="16"/>
        <v>3.7703532759414977</v>
      </c>
      <c r="AP21" s="47">
        <f t="shared" si="17"/>
        <v>2.7224222797200737</v>
      </c>
    </row>
    <row r="22" spans="1:42" ht="13.5" customHeight="1">
      <c r="A22" s="60">
        <f>(SUM(AM5:AM1000)/(SUM(AB5:AB1000)))</f>
        <v>3.0449027933808361</v>
      </c>
      <c r="B22" s="97" t="s">
        <v>15</v>
      </c>
      <c r="C22" s="61">
        <v>18230627</v>
      </c>
      <c r="D22" s="61" t="s">
        <v>80</v>
      </c>
      <c r="E22" s="38" t="s">
        <v>824</v>
      </c>
      <c r="F22" s="39" t="s">
        <v>1066</v>
      </c>
      <c r="G22" s="39">
        <v>45</v>
      </c>
      <c r="H22" s="39"/>
      <c r="I22" s="40" t="s">
        <v>282</v>
      </c>
      <c r="J22" s="41">
        <v>50000</v>
      </c>
      <c r="K22" s="41">
        <v>0.44230000000000003</v>
      </c>
      <c r="L22" s="41"/>
      <c r="M22" s="42">
        <v>0.5</v>
      </c>
      <c r="N22" s="42">
        <v>1.32</v>
      </c>
      <c r="O22" s="43">
        <v>22115</v>
      </c>
      <c r="P22" s="44">
        <v>25000</v>
      </c>
      <c r="Q22" s="44">
        <f t="shared" si="12"/>
        <v>66000</v>
      </c>
      <c r="R22" s="45">
        <v>4.4000000000000003E-3</v>
      </c>
      <c r="S22" s="46">
        <v>0</v>
      </c>
      <c r="T22" s="39">
        <f t="shared" si="0"/>
        <v>45</v>
      </c>
      <c r="U22" s="47">
        <f t="shared" si="1"/>
        <v>0.745619830485307</v>
      </c>
      <c r="V22" s="48">
        <f t="shared" si="2"/>
        <v>0.82000000000000006</v>
      </c>
      <c r="W22" s="49">
        <f t="shared" si="3"/>
        <v>1.6569329566340156E-2</v>
      </c>
      <c r="X22" s="44">
        <f t="shared" si="4"/>
        <v>4705.2496811406172</v>
      </c>
      <c r="Y22" s="44">
        <f t="shared" si="5"/>
        <v>41000</v>
      </c>
      <c r="Z22" s="44">
        <f t="shared" si="6"/>
        <v>21471.957243607409</v>
      </c>
      <c r="AA22" s="50">
        <f t="shared" si="7"/>
        <v>70705.249681140616</v>
      </c>
      <c r="AB22" s="51">
        <f t="shared" si="19"/>
        <v>20104.828879782217</v>
      </c>
      <c r="AC22" s="44">
        <f t="shared" si="19"/>
        <v>66203.417304438772</v>
      </c>
      <c r="AD22" s="44">
        <f t="shared" si="9"/>
        <v>3067.7198241913334</v>
      </c>
      <c r="AE22" s="44">
        <f t="shared" si="18"/>
        <v>0</v>
      </c>
      <c r="AF22" s="52">
        <f>HLOOKUP(I22,ElecAvoidedCostsWOCC!$A$5:$Q$50,G22+1,FALSE)</f>
        <v>3.4276422079642828</v>
      </c>
      <c r="AG22" s="44">
        <f t="shared" si="10"/>
        <v>75802.307429130116</v>
      </c>
      <c r="AH22" s="52">
        <f>HLOOKUP(I22,ElecAvoidedCostsWOCC!$A$5:$Q$50,T22+1,FALSE)</f>
        <v>3.4276422079642828</v>
      </c>
      <c r="AI22" s="44">
        <f t="shared" si="11"/>
        <v>0</v>
      </c>
      <c r="AJ22" s="44">
        <f t="shared" si="13"/>
        <v>75802.307429130116</v>
      </c>
      <c r="AK22" s="44">
        <f>HLOOKUP(I22,ElecAvoidedCostsWOCC!$A$5:$Q$50,G22+1,FALSE)*J22*L22</f>
        <v>0</v>
      </c>
      <c r="AL22" s="44">
        <f t="shared" si="14"/>
        <v>75802.307429130116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75802.307429130116</v>
      </c>
      <c r="AN22" s="48">
        <f t="shared" si="15"/>
        <v>86450.257996234461</v>
      </c>
      <c r="AO22" s="47">
        <f t="shared" si="16"/>
        <v>3.7703532759414977</v>
      </c>
      <c r="AP22" s="47">
        <f t="shared" si="17"/>
        <v>1.3058277278752828</v>
      </c>
    </row>
    <row r="23" spans="1:42" ht="13.5" customHeight="1">
      <c r="A23" s="58" t="s">
        <v>245</v>
      </c>
      <c r="B23" s="97" t="s">
        <v>15</v>
      </c>
      <c r="C23" s="61">
        <v>18230627</v>
      </c>
      <c r="D23" s="61" t="s">
        <v>80</v>
      </c>
      <c r="E23" s="38" t="s">
        <v>824</v>
      </c>
      <c r="F23" s="39" t="s">
        <v>1067</v>
      </c>
      <c r="G23" s="39">
        <v>45</v>
      </c>
      <c r="H23" s="39"/>
      <c r="I23" s="40" t="s">
        <v>282</v>
      </c>
      <c r="J23" s="41">
        <v>35000</v>
      </c>
      <c r="K23" s="41">
        <v>0.33110000000000001</v>
      </c>
      <c r="L23" s="41"/>
      <c r="M23" s="42">
        <v>0.5</v>
      </c>
      <c r="N23" s="42">
        <v>1.32</v>
      </c>
      <c r="O23" s="43">
        <v>11588.5</v>
      </c>
      <c r="P23" s="44">
        <v>17500</v>
      </c>
      <c r="Q23" s="44">
        <f t="shared" si="12"/>
        <v>46200</v>
      </c>
      <c r="R23" s="45">
        <v>3.3E-3</v>
      </c>
      <c r="S23" s="46">
        <v>0</v>
      </c>
      <c r="T23" s="39">
        <f t="shared" si="0"/>
        <v>45</v>
      </c>
      <c r="U23" s="47">
        <f t="shared" si="1"/>
        <v>0.39071288291110012</v>
      </c>
      <c r="V23" s="48">
        <f t="shared" si="2"/>
        <v>0.82000000000000006</v>
      </c>
      <c r="W23" s="49">
        <f t="shared" si="3"/>
        <v>8.6825085091355586E-3</v>
      </c>
      <c r="X23" s="44">
        <f t="shared" si="4"/>
        <v>2465.6018959935809</v>
      </c>
      <c r="Y23" s="44">
        <f t="shared" si="5"/>
        <v>28700</v>
      </c>
      <c r="Z23" s="44">
        <f t="shared" si="6"/>
        <v>11251.53861711709</v>
      </c>
      <c r="AA23" s="50">
        <f t="shared" si="7"/>
        <v>48665.601895993583</v>
      </c>
      <c r="AB23" s="51">
        <f t="shared" si="19"/>
        <v>10535.148517899897</v>
      </c>
      <c r="AC23" s="44">
        <f t="shared" si="19"/>
        <v>45567.042973776763</v>
      </c>
      <c r="AD23" s="44">
        <f t="shared" si="9"/>
        <v>1610.5529077004499</v>
      </c>
      <c r="AE23" s="44">
        <f t="shared" si="18"/>
        <v>0</v>
      </c>
      <c r="AF23" s="52">
        <f>HLOOKUP(I23,ElecAvoidedCostsWOCC!$A$5:$Q$50,G23+1,FALSE)</f>
        <v>3.4276422079642828</v>
      </c>
      <c r="AG23" s="44">
        <f t="shared" si="10"/>
        <v>39721.23172699409</v>
      </c>
      <c r="AH23" s="52">
        <f>HLOOKUP(I23,ElecAvoidedCostsWOCC!$A$5:$Q$50,T23+1,FALSE)</f>
        <v>3.4276422079642828</v>
      </c>
      <c r="AI23" s="44">
        <f t="shared" si="11"/>
        <v>0</v>
      </c>
      <c r="AJ23" s="44">
        <f t="shared" si="13"/>
        <v>39721.23172699409</v>
      </c>
      <c r="AK23" s="44">
        <f>HLOOKUP(I23,ElecAvoidedCostsWOCC!$A$5:$Q$50,G23+1,FALSE)*J23*L23</f>
        <v>0</v>
      </c>
      <c r="AL23" s="44">
        <f t="shared" si="14"/>
        <v>39721.23172699409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39721.23172699409</v>
      </c>
      <c r="AN23" s="48">
        <f t="shared" si="15"/>
        <v>45303.907807393953</v>
      </c>
      <c r="AO23" s="47">
        <f t="shared" si="16"/>
        <v>3.7703532759414977</v>
      </c>
      <c r="AP23" s="47">
        <f t="shared" si="17"/>
        <v>0.99422531836146921</v>
      </c>
    </row>
    <row r="24" spans="1:42" ht="13.5" customHeight="1">
      <c r="A24" s="60">
        <f>(SUM(AN5:AN1000)/SUM(AC5:AC1000))</f>
        <v>1.6766725903216044</v>
      </c>
      <c r="B24" s="97" t="s">
        <v>15</v>
      </c>
      <c r="C24" s="61">
        <v>18230627</v>
      </c>
      <c r="D24" s="61" t="s">
        <v>80</v>
      </c>
      <c r="E24" s="38" t="s">
        <v>824</v>
      </c>
      <c r="F24" s="39" t="s">
        <v>1068</v>
      </c>
      <c r="G24" s="39">
        <v>45</v>
      </c>
      <c r="H24" s="39"/>
      <c r="I24" s="40" t="s">
        <v>282</v>
      </c>
      <c r="J24" s="41">
        <v>50000</v>
      </c>
      <c r="K24" s="41">
        <v>0.43390000000000001</v>
      </c>
      <c r="L24" s="41"/>
      <c r="M24" s="42">
        <v>0.5</v>
      </c>
      <c r="N24" s="42">
        <v>1.32</v>
      </c>
      <c r="O24" s="43">
        <v>21695</v>
      </c>
      <c r="P24" s="44">
        <v>25000</v>
      </c>
      <c r="Q24" s="44">
        <f t="shared" si="12"/>
        <v>66000</v>
      </c>
      <c r="R24" s="45">
        <v>4.4000000000000003E-3</v>
      </c>
      <c r="S24" s="46">
        <v>0</v>
      </c>
      <c r="T24" s="39">
        <f t="shared" si="0"/>
        <v>45</v>
      </c>
      <c r="U24" s="47">
        <f t="shared" si="1"/>
        <v>0.73145929108653573</v>
      </c>
      <c r="V24" s="48">
        <f t="shared" si="2"/>
        <v>0.82000000000000006</v>
      </c>
      <c r="W24" s="49">
        <f t="shared" si="3"/>
        <v>1.6254650913034126E-2</v>
      </c>
      <c r="X24" s="44">
        <f t="shared" si="4"/>
        <v>4615.8892983199503</v>
      </c>
      <c r="Y24" s="44">
        <f t="shared" si="5"/>
        <v>41000</v>
      </c>
      <c r="Z24" s="44">
        <f t="shared" si="6"/>
        <v>21064.169676692869</v>
      </c>
      <c r="AA24" s="50">
        <f t="shared" si="7"/>
        <v>70615.889298319948</v>
      </c>
      <c r="AB24" s="51">
        <f t="shared" si="19"/>
        <v>19723.005315255494</v>
      </c>
      <c r="AC24" s="44">
        <f t="shared" si="19"/>
        <v>66119.746534007441</v>
      </c>
      <c r="AD24" s="44">
        <f t="shared" si="9"/>
        <v>3067.7198241913334</v>
      </c>
      <c r="AE24" s="44">
        <f t="shared" si="18"/>
        <v>0</v>
      </c>
      <c r="AF24" s="52">
        <f>HLOOKUP(I24,ElecAvoidedCostsWOCC!$A$5:$Q$50,G24+1,FALSE)</f>
        <v>3.4276422079642828</v>
      </c>
      <c r="AG24" s="44">
        <f t="shared" si="10"/>
        <v>74362.697701785117</v>
      </c>
      <c r="AH24" s="52">
        <f>HLOOKUP(I24,ElecAvoidedCostsWOCC!$A$5:$Q$50,T24+1,FALSE)</f>
        <v>3.4276422079642828</v>
      </c>
      <c r="AI24" s="44">
        <f t="shared" si="11"/>
        <v>0</v>
      </c>
      <c r="AJ24" s="44">
        <f t="shared" si="13"/>
        <v>74362.697701785117</v>
      </c>
      <c r="AK24" s="44">
        <f>HLOOKUP(I24,ElecAvoidedCostsWOCC!$A$5:$Q$50,G24+1,FALSE)*J24*L24</f>
        <v>0</v>
      </c>
      <c r="AL24" s="44">
        <f t="shared" si="14"/>
        <v>74362.697701785117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74362.697701785117</v>
      </c>
      <c r="AN24" s="48">
        <f t="shared" si="15"/>
        <v>84866.687296154967</v>
      </c>
      <c r="AO24" s="47">
        <f t="shared" si="16"/>
        <v>3.7703532759414973</v>
      </c>
      <c r="AP24" s="47">
        <f t="shared" si="17"/>
        <v>1.283530136530475</v>
      </c>
    </row>
    <row r="25" spans="1:42" ht="13.5" customHeight="1">
      <c r="B25" s="97" t="s">
        <v>15</v>
      </c>
      <c r="C25" s="61">
        <v>18230627</v>
      </c>
      <c r="D25" s="61" t="s">
        <v>80</v>
      </c>
      <c r="E25" s="38" t="s">
        <v>824</v>
      </c>
      <c r="F25" s="39" t="s">
        <v>1069</v>
      </c>
      <c r="G25" s="39">
        <v>25</v>
      </c>
      <c r="H25" s="39"/>
      <c r="I25" s="40" t="s">
        <v>282</v>
      </c>
      <c r="J25" s="41">
        <v>5000</v>
      </c>
      <c r="K25" s="41">
        <v>0.31380000000000002</v>
      </c>
      <c r="L25" s="41"/>
      <c r="M25" s="42">
        <v>1.3</v>
      </c>
      <c r="N25" s="42">
        <v>1.37</v>
      </c>
      <c r="O25" s="43">
        <v>1569.0000000000002</v>
      </c>
      <c r="P25" s="44">
        <v>6500</v>
      </c>
      <c r="Q25" s="44">
        <f t="shared" si="12"/>
        <v>6850.0000000000009</v>
      </c>
      <c r="R25" s="45">
        <v>3.0999999999999999E-3</v>
      </c>
      <c r="S25" s="46">
        <v>0</v>
      </c>
      <c r="T25" s="39">
        <f t="shared" ref="T25:T67" si="20">G25+H25</f>
        <v>25</v>
      </c>
      <c r="U25" s="47">
        <f t="shared" ref="U25:U67" si="21">(O25/$A$10)*T25</f>
        <v>2.9388738514116788E-2</v>
      </c>
      <c r="V25" s="48">
        <f t="shared" ref="V25:V67" si="22">N25-M25</f>
        <v>7.0000000000000062E-2</v>
      </c>
      <c r="W25" s="49">
        <f t="shared" ref="W25:W67" si="23">(O25/A$10)</f>
        <v>1.1755495405646715E-3</v>
      </c>
      <c r="X25" s="44">
        <f t="shared" ref="X25:X67" si="24">W25*A$8</f>
        <v>333.82485868006466</v>
      </c>
      <c r="Y25" s="44">
        <f t="shared" ref="Y25:Y67" si="25">Q25-P25</f>
        <v>350.00000000000091</v>
      </c>
      <c r="Z25" s="44">
        <f t="shared" ref="Z25:Z67" si="26">X25+(A$6*W25)</f>
        <v>1523.3778392593276</v>
      </c>
      <c r="AA25" s="50">
        <f t="shared" ref="AA25:AA67" si="27">Q25+X25</f>
        <v>7183.8248586800655</v>
      </c>
      <c r="AB25" s="51">
        <f t="shared" ref="AB25:AB67" si="28">Z25/(1+ElecDiscountRate)^1</f>
        <v>1426.3837446248385</v>
      </c>
      <c r="AC25" s="44">
        <f t="shared" ref="AC25:AC67" si="29">AA25/(1+ElecDiscountRate)^1</f>
        <v>6726.427770299686</v>
      </c>
      <c r="AD25" s="44">
        <f t="shared" ref="AD25:AD67" si="30">-PV(ElecDiscountRate,T25,R25)*J25</f>
        <v>183.93217973495939</v>
      </c>
      <c r="AE25" s="44">
        <f t="shared" ref="AE25:AE67" si="31">-PV(ElecDiscountRate,T25,S25)*J25</f>
        <v>0</v>
      </c>
      <c r="AF25" s="52">
        <f>HLOOKUP(I25,ElecAvoidedCostsWOCC!$A$5:$Q$50,G25+1,FALSE)</f>
        <v>2.0508206305871441</v>
      </c>
      <c r="AG25" s="44">
        <f t="shared" ref="AG25:AG67" si="32">AF25*J25*K25</f>
        <v>3217.7375693912295</v>
      </c>
      <c r="AH25" s="52">
        <f>HLOOKUP(I25,ElecAvoidedCostsWOCC!$A$5:$Q$50,T25+1,FALSE)</f>
        <v>2.0508206305871441</v>
      </c>
      <c r="AI25" s="44">
        <f t="shared" ref="AI25:AI67" si="33">AH25*J25*L25</f>
        <v>0</v>
      </c>
      <c r="AJ25" s="44">
        <f t="shared" ref="AJ25:AJ67" si="34">AG25+AI25</f>
        <v>3217.7375693912295</v>
      </c>
      <c r="AK25" s="44">
        <f>HLOOKUP(I25,ElecAvoidedCostsWOCC!$A$5:$Q$50,G25+1,FALSE)*J25*L25</f>
        <v>0</v>
      </c>
      <c r="AL25" s="44">
        <f t="shared" ref="AL25:AL67" si="35">AG25+AI25-AK25</f>
        <v>3217.7375693912295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3217.7375693912295</v>
      </c>
      <c r="AN25" s="48">
        <f t="shared" ref="AN25:AN67" si="36">AM25*1.1+AD25+AE25</f>
        <v>3723.4435060653122</v>
      </c>
      <c r="AO25" s="47">
        <f t="shared" ref="AO25:AO67" si="37">IFERROR(AM25/AB25,0)</f>
        <v>2.2558708913480681</v>
      </c>
      <c r="AP25" s="47">
        <f t="shared" ref="AP25:AP67" si="38">AN25/AC25</f>
        <v>0.55355437287322862</v>
      </c>
    </row>
    <row r="26" spans="1:42" ht="13.5" customHeight="1">
      <c r="B26" s="97" t="s">
        <v>15</v>
      </c>
      <c r="C26" s="61">
        <v>18230627</v>
      </c>
      <c r="D26" s="61" t="s">
        <v>80</v>
      </c>
      <c r="E26" s="38" t="s">
        <v>824</v>
      </c>
      <c r="F26" s="39" t="s">
        <v>1070</v>
      </c>
      <c r="G26" s="39">
        <v>25</v>
      </c>
      <c r="H26" s="39"/>
      <c r="I26" s="40" t="s">
        <v>282</v>
      </c>
      <c r="J26" s="41">
        <v>30000</v>
      </c>
      <c r="K26" s="41">
        <v>0.80349999999999999</v>
      </c>
      <c r="L26" s="41"/>
      <c r="M26" s="42">
        <v>1.3</v>
      </c>
      <c r="N26" s="42">
        <v>1.37</v>
      </c>
      <c r="O26" s="43">
        <v>24105</v>
      </c>
      <c r="P26" s="44">
        <v>39000</v>
      </c>
      <c r="Q26" s="44">
        <f t="shared" si="12"/>
        <v>41100</v>
      </c>
      <c r="R26" s="45">
        <v>8.0999999999999996E-3</v>
      </c>
      <c r="S26" s="46">
        <v>0</v>
      </c>
      <c r="T26" s="39">
        <f t="shared" si="20"/>
        <v>25</v>
      </c>
      <c r="U26" s="47">
        <f t="shared" si="21"/>
        <v>0.45150767487749205</v>
      </c>
      <c r="V26" s="48">
        <f t="shared" si="22"/>
        <v>7.0000000000000062E-2</v>
      </c>
      <c r="W26" s="49">
        <f t="shared" si="23"/>
        <v>1.8060306995099681E-2</v>
      </c>
      <c r="X26" s="44">
        <f t="shared" si="24"/>
        <v>5128.6476854575885</v>
      </c>
      <c r="Y26" s="44">
        <f t="shared" si="25"/>
        <v>2100</v>
      </c>
      <c r="Z26" s="44">
        <f t="shared" si="26"/>
        <v>23404.093572559646</v>
      </c>
      <c r="AA26" s="50">
        <f t="shared" si="27"/>
        <v>46228.647685457589</v>
      </c>
      <c r="AB26" s="51">
        <f t="shared" si="28"/>
        <v>21913.945292658842</v>
      </c>
      <c r="AC26" s="44">
        <f t="shared" si="29"/>
        <v>43285.250641814222</v>
      </c>
      <c r="AD26" s="44">
        <f t="shared" si="30"/>
        <v>2883.5819145545252</v>
      </c>
      <c r="AE26" s="44">
        <f t="shared" si="31"/>
        <v>0</v>
      </c>
      <c r="AF26" s="52">
        <f>HLOOKUP(I26,ElecAvoidedCostsWOCC!$A$5:$Q$50,G26+1,FALSE)</f>
        <v>2.0508206305871441</v>
      </c>
      <c r="AG26" s="44">
        <f t="shared" si="32"/>
        <v>49435.031300303111</v>
      </c>
      <c r="AH26" s="52">
        <f>HLOOKUP(I26,ElecAvoidedCostsWOCC!$A$5:$Q$50,T26+1,FALSE)</f>
        <v>2.0508206305871441</v>
      </c>
      <c r="AI26" s="44">
        <f t="shared" si="33"/>
        <v>0</v>
      </c>
      <c r="AJ26" s="44">
        <f t="shared" si="34"/>
        <v>49435.031300303111</v>
      </c>
      <c r="AK26" s="44">
        <f>HLOOKUP(I26,ElecAvoidedCostsWOCC!$A$5:$Q$50,G26+1,FALSE)*J26*L26</f>
        <v>0</v>
      </c>
      <c r="AL26" s="44">
        <f t="shared" si="35"/>
        <v>49435.031300303111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49435.031300303104</v>
      </c>
      <c r="AN26" s="48">
        <f t="shared" si="36"/>
        <v>57262.116344887945</v>
      </c>
      <c r="AO26" s="47">
        <f t="shared" si="37"/>
        <v>2.2558708913480681</v>
      </c>
      <c r="AP26" s="47">
        <f t="shared" si="38"/>
        <v>1.3229013462052557</v>
      </c>
    </row>
    <row r="27" spans="1:42" ht="13.5" customHeight="1">
      <c r="B27" s="97" t="s">
        <v>15</v>
      </c>
      <c r="C27" s="61">
        <v>18230627</v>
      </c>
      <c r="D27" s="61" t="s">
        <v>80</v>
      </c>
      <c r="E27" s="38" t="s">
        <v>824</v>
      </c>
      <c r="F27" s="39" t="s">
        <v>1071</v>
      </c>
      <c r="G27" s="39">
        <v>45</v>
      </c>
      <c r="H27" s="39"/>
      <c r="I27" s="40" t="s">
        <v>282</v>
      </c>
      <c r="J27" s="41">
        <v>100000</v>
      </c>
      <c r="K27" s="41">
        <v>0.34010000000000001</v>
      </c>
      <c r="L27" s="41"/>
      <c r="M27" s="42">
        <v>0.25</v>
      </c>
      <c r="N27" s="42">
        <v>1.5</v>
      </c>
      <c r="O27" s="43">
        <v>34010</v>
      </c>
      <c r="P27" s="44">
        <v>25000</v>
      </c>
      <c r="Q27" s="44">
        <f t="shared" si="12"/>
        <v>150000</v>
      </c>
      <c r="R27" s="45">
        <v>3.3999999999999998E-3</v>
      </c>
      <c r="S27" s="46">
        <v>0</v>
      </c>
      <c r="T27" s="39">
        <f t="shared" si="20"/>
        <v>45</v>
      </c>
      <c r="U27" s="47">
        <f t="shared" si="21"/>
        <v>1.1466665356005106</v>
      </c>
      <c r="V27" s="48">
        <f t="shared" si="22"/>
        <v>1.25</v>
      </c>
      <c r="W27" s="49">
        <f t="shared" si="23"/>
        <v>2.5481478568900234E-2</v>
      </c>
      <c r="X27" s="44">
        <f t="shared" si="24"/>
        <v>7236.0633803116607</v>
      </c>
      <c r="Y27" s="44">
        <f t="shared" si="25"/>
        <v>125000</v>
      </c>
      <c r="Z27" s="44">
        <f t="shared" si="26"/>
        <v>33021.083692294276</v>
      </c>
      <c r="AA27" s="50">
        <f t="shared" si="27"/>
        <v>157236.06338031165</v>
      </c>
      <c r="AB27" s="51">
        <f t="shared" si="28"/>
        <v>30918.617689414114</v>
      </c>
      <c r="AC27" s="44">
        <f t="shared" si="29"/>
        <v>147224.77844598467</v>
      </c>
      <c r="AD27" s="44">
        <f t="shared" si="30"/>
        <v>4741.0215464775138</v>
      </c>
      <c r="AE27" s="44">
        <f t="shared" si="31"/>
        <v>0</v>
      </c>
      <c r="AF27" s="52">
        <f>HLOOKUP(I27,ElecAvoidedCostsWOCC!$A$5:$Q$50,G27+1,FALSE)</f>
        <v>3.4276422079642828</v>
      </c>
      <c r="AG27" s="44">
        <f t="shared" si="32"/>
        <v>116574.11149286525</v>
      </c>
      <c r="AH27" s="52">
        <f>HLOOKUP(I27,ElecAvoidedCostsWOCC!$A$5:$Q$50,T27+1,FALSE)</f>
        <v>3.4276422079642828</v>
      </c>
      <c r="AI27" s="44">
        <f t="shared" si="33"/>
        <v>0</v>
      </c>
      <c r="AJ27" s="44">
        <f t="shared" si="34"/>
        <v>116574.11149286525</v>
      </c>
      <c r="AK27" s="44">
        <f>HLOOKUP(I27,ElecAvoidedCostsWOCC!$A$5:$Q$50,G27+1,FALSE)*J27*L27</f>
        <v>0</v>
      </c>
      <c r="AL27" s="44">
        <f t="shared" si="35"/>
        <v>116574.11149286525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116574.11149286525</v>
      </c>
      <c r="AN27" s="48">
        <f t="shared" si="36"/>
        <v>132972.54418862931</v>
      </c>
      <c r="AO27" s="47">
        <f t="shared" si="37"/>
        <v>3.7703532759414982</v>
      </c>
      <c r="AP27" s="47">
        <f t="shared" si="38"/>
        <v>0.90319405192663027</v>
      </c>
    </row>
    <row r="28" spans="1:42" ht="13.5" customHeight="1">
      <c r="B28" s="97" t="s">
        <v>15</v>
      </c>
      <c r="C28" s="61">
        <v>18230627</v>
      </c>
      <c r="D28" s="61" t="s">
        <v>80</v>
      </c>
      <c r="E28" s="38" t="s">
        <v>824</v>
      </c>
      <c r="F28" s="39" t="s">
        <v>1072</v>
      </c>
      <c r="G28" s="39">
        <v>45</v>
      </c>
      <c r="H28" s="39"/>
      <c r="I28" s="40" t="s">
        <v>282</v>
      </c>
      <c r="J28" s="41">
        <v>70000</v>
      </c>
      <c r="K28" s="41">
        <v>0.18360000000000001</v>
      </c>
      <c r="L28" s="41"/>
      <c r="M28" s="42">
        <v>0.25</v>
      </c>
      <c r="N28" s="42">
        <v>1.5</v>
      </c>
      <c r="O28" s="43">
        <v>12852.000000000002</v>
      </c>
      <c r="P28" s="44">
        <v>17500</v>
      </c>
      <c r="Q28" s="44">
        <f t="shared" si="12"/>
        <v>105000</v>
      </c>
      <c r="R28" s="45">
        <v>1.8E-3</v>
      </c>
      <c r="S28" s="46">
        <v>0</v>
      </c>
      <c r="T28" s="39">
        <f t="shared" si="20"/>
        <v>45</v>
      </c>
      <c r="U28" s="47">
        <f t="shared" si="21"/>
        <v>0.43331250560240414</v>
      </c>
      <c r="V28" s="48">
        <f t="shared" si="22"/>
        <v>1.25</v>
      </c>
      <c r="W28" s="49">
        <f t="shared" si="23"/>
        <v>9.6291667911645364E-3</v>
      </c>
      <c r="X28" s="44">
        <f t="shared" si="24"/>
        <v>2734.4277143124223</v>
      </c>
      <c r="Y28" s="44">
        <f t="shared" si="25"/>
        <v>87500</v>
      </c>
      <c r="Z28" s="44">
        <f t="shared" si="26"/>
        <v>12478.299547585008</v>
      </c>
      <c r="AA28" s="50">
        <f t="shared" si="27"/>
        <v>107734.42771431242</v>
      </c>
      <c r="AB28" s="51">
        <f t="shared" si="28"/>
        <v>11683.801074517796</v>
      </c>
      <c r="AC28" s="44">
        <f t="shared" si="29"/>
        <v>100874.93231677193</v>
      </c>
      <c r="AD28" s="44">
        <f t="shared" si="30"/>
        <v>1756.9668084004907</v>
      </c>
      <c r="AE28" s="44">
        <f t="shared" si="31"/>
        <v>0</v>
      </c>
      <c r="AF28" s="52">
        <f>HLOOKUP(I28,ElecAvoidedCostsWOCC!$A$5:$Q$50,G28+1,FALSE)</f>
        <v>3.4276422079642828</v>
      </c>
      <c r="AG28" s="44">
        <f t="shared" si="32"/>
        <v>44052.057656756966</v>
      </c>
      <c r="AH28" s="52">
        <f>HLOOKUP(I28,ElecAvoidedCostsWOCC!$A$5:$Q$50,T28+1,FALSE)</f>
        <v>3.4276422079642828</v>
      </c>
      <c r="AI28" s="44">
        <f t="shared" si="33"/>
        <v>0</v>
      </c>
      <c r="AJ28" s="44">
        <f t="shared" si="34"/>
        <v>44052.057656756966</v>
      </c>
      <c r="AK28" s="44">
        <f>HLOOKUP(I28,ElecAvoidedCostsWOCC!$A$5:$Q$50,G28+1,FALSE)*J28*L28</f>
        <v>0</v>
      </c>
      <c r="AL28" s="44">
        <f t="shared" si="35"/>
        <v>44052.057656756966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44052.057656756966</v>
      </c>
      <c r="AN28" s="48">
        <f t="shared" si="36"/>
        <v>50214.230230833156</v>
      </c>
      <c r="AO28" s="47">
        <f t="shared" si="37"/>
        <v>3.7703532759414977</v>
      </c>
      <c r="AP28" s="47">
        <f t="shared" si="38"/>
        <v>0.4977870029508244</v>
      </c>
    </row>
    <row r="29" spans="1:42">
      <c r="B29" s="97" t="s">
        <v>15</v>
      </c>
      <c r="C29" s="61">
        <v>18230627</v>
      </c>
      <c r="D29" s="61" t="s">
        <v>80</v>
      </c>
      <c r="E29" s="38" t="s">
        <v>824</v>
      </c>
      <c r="F29" s="39" t="s">
        <v>1073</v>
      </c>
      <c r="G29" s="39">
        <v>45</v>
      </c>
      <c r="H29" s="39"/>
      <c r="I29" s="40" t="s">
        <v>282</v>
      </c>
      <c r="J29" s="41">
        <v>90000</v>
      </c>
      <c r="K29" s="41">
        <v>0.62309999999999999</v>
      </c>
      <c r="L29" s="41"/>
      <c r="M29" s="42">
        <v>0.25</v>
      </c>
      <c r="N29" s="42">
        <v>1.5</v>
      </c>
      <c r="O29" s="43">
        <v>56079</v>
      </c>
      <c r="P29" s="44">
        <v>22500</v>
      </c>
      <c r="Q29" s="44">
        <f t="shared" si="12"/>
        <v>135000</v>
      </c>
      <c r="R29" s="45">
        <v>6.1999999999999998E-3</v>
      </c>
      <c r="S29" s="46">
        <v>0</v>
      </c>
      <c r="T29" s="39">
        <f t="shared" si="20"/>
        <v>45</v>
      </c>
      <c r="U29" s="47">
        <f t="shared" si="21"/>
        <v>1.8907354498659521</v>
      </c>
      <c r="V29" s="48">
        <f t="shared" si="22"/>
        <v>1.25</v>
      </c>
      <c r="W29" s="49">
        <f t="shared" si="23"/>
        <v>4.2016343330354491E-2</v>
      </c>
      <c r="X29" s="44">
        <f t="shared" si="24"/>
        <v>11931.525971905252</v>
      </c>
      <c r="Y29" s="44">
        <f t="shared" si="25"/>
        <v>112500</v>
      </c>
      <c r="Z29" s="44">
        <f t="shared" si="26"/>
        <v>54448.378488096758</v>
      </c>
      <c r="AA29" s="50">
        <f t="shared" si="27"/>
        <v>146931.52597190524</v>
      </c>
      <c r="AB29" s="51">
        <f t="shared" si="28"/>
        <v>50981.627797843401</v>
      </c>
      <c r="AC29" s="44">
        <f t="shared" si="29"/>
        <v>137576.33517968655</v>
      </c>
      <c r="AD29" s="44">
        <f t="shared" si="30"/>
        <v>7780.8530086307446</v>
      </c>
      <c r="AE29" s="44">
        <f t="shared" si="31"/>
        <v>0</v>
      </c>
      <c r="AF29" s="52">
        <f>HLOOKUP(I29,ElecAvoidedCostsWOCC!$A$5:$Q$50,G29+1,FALSE)</f>
        <v>3.4276422079642828</v>
      </c>
      <c r="AG29" s="44">
        <f t="shared" si="32"/>
        <v>192218.74738042901</v>
      </c>
      <c r="AH29" s="52">
        <f>HLOOKUP(I29,ElecAvoidedCostsWOCC!$A$5:$Q$50,T29+1,FALSE)</f>
        <v>3.4276422079642828</v>
      </c>
      <c r="AI29" s="44">
        <f t="shared" si="33"/>
        <v>0</v>
      </c>
      <c r="AJ29" s="44">
        <f t="shared" si="34"/>
        <v>192218.74738042901</v>
      </c>
      <c r="AK29" s="44">
        <f>HLOOKUP(I29,ElecAvoidedCostsWOCC!$A$5:$Q$50,G29+1,FALSE)*J29*L29</f>
        <v>0</v>
      </c>
      <c r="AL29" s="44">
        <f t="shared" si="35"/>
        <v>192218.74738042901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192218.74738042901</v>
      </c>
      <c r="AN29" s="48">
        <f t="shared" si="36"/>
        <v>219221.47512710266</v>
      </c>
      <c r="AO29" s="47">
        <f t="shared" si="37"/>
        <v>3.7703532759414982</v>
      </c>
      <c r="AP29" s="47">
        <f t="shared" si="38"/>
        <v>1.5934533714739569</v>
      </c>
    </row>
    <row r="30" spans="1:42">
      <c r="B30" s="97" t="s">
        <v>15</v>
      </c>
      <c r="C30" s="61">
        <v>18230627</v>
      </c>
      <c r="D30" s="61" t="s">
        <v>80</v>
      </c>
      <c r="E30" s="38" t="s">
        <v>824</v>
      </c>
      <c r="F30" s="39" t="s">
        <v>1074</v>
      </c>
      <c r="G30" s="39">
        <v>45</v>
      </c>
      <c r="H30" s="39"/>
      <c r="I30" s="40" t="s">
        <v>282</v>
      </c>
      <c r="J30" s="41">
        <v>5000</v>
      </c>
      <c r="K30" s="41">
        <v>1.0428999999999999</v>
      </c>
      <c r="L30" s="41"/>
      <c r="M30" s="42">
        <v>0.75</v>
      </c>
      <c r="N30" s="42">
        <v>1.67</v>
      </c>
      <c r="O30" s="43">
        <v>5214.5</v>
      </c>
      <c r="P30" s="44">
        <v>3750</v>
      </c>
      <c r="Q30" s="44">
        <f t="shared" si="12"/>
        <v>8350</v>
      </c>
      <c r="R30" s="45">
        <v>1.0500000000000001E-2</v>
      </c>
      <c r="S30" s="46">
        <v>0</v>
      </c>
      <c r="T30" s="39">
        <f t="shared" si="20"/>
        <v>45</v>
      </c>
      <c r="U30" s="47">
        <f t="shared" si="21"/>
        <v>0.17580983974974601</v>
      </c>
      <c r="V30" s="48">
        <f t="shared" si="22"/>
        <v>0.91999999999999993</v>
      </c>
      <c r="W30" s="49">
        <f t="shared" si="23"/>
        <v>3.9068853277721338E-3</v>
      </c>
      <c r="X30" s="44">
        <f t="shared" si="24"/>
        <v>1109.4517052818335</v>
      </c>
      <c r="Y30" s="44">
        <f t="shared" si="25"/>
        <v>4600</v>
      </c>
      <c r="Z30" s="44">
        <f t="shared" si="26"/>
        <v>5062.8768277997206</v>
      </c>
      <c r="AA30" s="50">
        <f t="shared" si="27"/>
        <v>9459.4517052818337</v>
      </c>
      <c r="AB30" s="51">
        <f t="shared" si="28"/>
        <v>4740.5213743443073</v>
      </c>
      <c r="AC30" s="44">
        <f t="shared" si="29"/>
        <v>8857.1645180541509</v>
      </c>
      <c r="AD30" s="44">
        <f t="shared" si="30"/>
        <v>732.06950350020452</v>
      </c>
      <c r="AE30" s="44">
        <f t="shared" si="31"/>
        <v>0</v>
      </c>
      <c r="AF30" s="52">
        <f>HLOOKUP(I30,ElecAvoidedCostsWOCC!$A$5:$Q$50,G30+1,FALSE)</f>
        <v>3.4276422079642828</v>
      </c>
      <c r="AG30" s="44">
        <f t="shared" si="32"/>
        <v>17873.44029342975</v>
      </c>
      <c r="AH30" s="52">
        <f>HLOOKUP(I30,ElecAvoidedCostsWOCC!$A$5:$Q$50,T30+1,FALSE)</f>
        <v>3.4276422079642828</v>
      </c>
      <c r="AI30" s="44">
        <f t="shared" si="33"/>
        <v>0</v>
      </c>
      <c r="AJ30" s="44">
        <f t="shared" si="34"/>
        <v>17873.44029342975</v>
      </c>
      <c r="AK30" s="44">
        <f>HLOOKUP(I30,ElecAvoidedCostsWOCC!$A$5:$Q$50,G30+1,FALSE)*J30*L30</f>
        <v>0</v>
      </c>
      <c r="AL30" s="44">
        <f t="shared" si="35"/>
        <v>17873.44029342975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17873.44029342975</v>
      </c>
      <c r="AN30" s="48">
        <f t="shared" si="36"/>
        <v>20392.853826272934</v>
      </c>
      <c r="AO30" s="47">
        <f t="shared" si="37"/>
        <v>3.7703532759414977</v>
      </c>
      <c r="AP30" s="47">
        <f t="shared" si="38"/>
        <v>2.3024133496340524</v>
      </c>
    </row>
    <row r="31" spans="1:42">
      <c r="B31" s="97" t="s">
        <v>15</v>
      </c>
      <c r="C31" s="61">
        <v>18230627</v>
      </c>
      <c r="D31" s="61" t="s">
        <v>80</v>
      </c>
      <c r="E31" s="38" t="s">
        <v>824</v>
      </c>
      <c r="F31" s="39" t="s">
        <v>1075</v>
      </c>
      <c r="G31" s="39">
        <v>45</v>
      </c>
      <c r="H31" s="39"/>
      <c r="I31" s="40" t="s">
        <v>282</v>
      </c>
      <c r="J31" s="41">
        <v>8000</v>
      </c>
      <c r="K31" s="41">
        <v>0.59489999999999998</v>
      </c>
      <c r="L31" s="41"/>
      <c r="M31" s="42">
        <v>0.75</v>
      </c>
      <c r="N31" s="42">
        <v>1.67</v>
      </c>
      <c r="O31" s="43">
        <v>4759.2</v>
      </c>
      <c r="P31" s="44">
        <v>6000</v>
      </c>
      <c r="Q31" s="44">
        <f t="shared" si="12"/>
        <v>13360</v>
      </c>
      <c r="R31" s="45">
        <v>6.0000000000000001E-3</v>
      </c>
      <c r="S31" s="46">
        <v>0</v>
      </c>
      <c r="T31" s="39">
        <f t="shared" si="20"/>
        <v>45</v>
      </c>
      <c r="U31" s="47">
        <f t="shared" si="21"/>
        <v>0.16045914073007791</v>
      </c>
      <c r="V31" s="48">
        <f t="shared" si="22"/>
        <v>0.91999999999999993</v>
      </c>
      <c r="W31" s="49">
        <f t="shared" si="23"/>
        <v>3.5657586828906204E-3</v>
      </c>
      <c r="X31" s="44">
        <f t="shared" si="24"/>
        <v>1012.5807950479053</v>
      </c>
      <c r="Y31" s="44">
        <f t="shared" si="25"/>
        <v>7360</v>
      </c>
      <c r="Z31" s="44">
        <f t="shared" si="26"/>
        <v>4620.8156868087899</v>
      </c>
      <c r="AA31" s="50">
        <f t="shared" si="27"/>
        <v>14372.580795047905</v>
      </c>
      <c r="AB31" s="51">
        <f t="shared" si="28"/>
        <v>4326.6064483228365</v>
      </c>
      <c r="AC31" s="44">
        <f t="shared" si="29"/>
        <v>13457.472654539235</v>
      </c>
      <c r="AD31" s="44">
        <f t="shared" si="30"/>
        <v>669.32068891447261</v>
      </c>
      <c r="AE31" s="44">
        <f t="shared" si="31"/>
        <v>0</v>
      </c>
      <c r="AF31" s="52">
        <f>HLOOKUP(I31,ElecAvoidedCostsWOCC!$A$5:$Q$50,G31+1,FALSE)</f>
        <v>3.4276422079642828</v>
      </c>
      <c r="AG31" s="44">
        <f t="shared" si="32"/>
        <v>16312.834796143614</v>
      </c>
      <c r="AH31" s="52">
        <f>HLOOKUP(I31,ElecAvoidedCostsWOCC!$A$5:$Q$50,T31+1,FALSE)</f>
        <v>3.4276422079642828</v>
      </c>
      <c r="AI31" s="44">
        <f t="shared" si="33"/>
        <v>0</v>
      </c>
      <c r="AJ31" s="44">
        <f t="shared" si="34"/>
        <v>16312.834796143614</v>
      </c>
      <c r="AK31" s="44">
        <f>HLOOKUP(I31,ElecAvoidedCostsWOCC!$A$5:$Q$50,G31+1,FALSE)*J31*L31</f>
        <v>0</v>
      </c>
      <c r="AL31" s="44">
        <f t="shared" si="35"/>
        <v>16312.834796143614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16312.834796143616</v>
      </c>
      <c r="AN31" s="48">
        <f t="shared" si="36"/>
        <v>18613.438964672448</v>
      </c>
      <c r="AO31" s="47">
        <f t="shared" si="37"/>
        <v>3.7703532759414977</v>
      </c>
      <c r="AP31" s="47">
        <f t="shared" si="38"/>
        <v>1.3831303575708247</v>
      </c>
    </row>
    <row r="32" spans="1:42">
      <c r="B32" s="97" t="s">
        <v>15</v>
      </c>
      <c r="C32" s="61">
        <v>18230627</v>
      </c>
      <c r="D32" s="61" t="s">
        <v>80</v>
      </c>
      <c r="E32" s="38" t="s">
        <v>824</v>
      </c>
      <c r="F32" s="39" t="s">
        <v>1076</v>
      </c>
      <c r="G32" s="39">
        <v>45</v>
      </c>
      <c r="H32" s="39"/>
      <c r="I32" s="40" t="s">
        <v>282</v>
      </c>
      <c r="J32" s="41">
        <v>15000</v>
      </c>
      <c r="K32" s="41">
        <v>0.84260000000000002</v>
      </c>
      <c r="L32" s="41"/>
      <c r="M32" s="42">
        <v>0.75</v>
      </c>
      <c r="N32" s="42">
        <v>1.67</v>
      </c>
      <c r="O32" s="43">
        <v>12639</v>
      </c>
      <c r="P32" s="44">
        <v>11250</v>
      </c>
      <c r="Q32" s="44">
        <f t="shared" si="12"/>
        <v>25050</v>
      </c>
      <c r="R32" s="45">
        <v>8.3999999999999995E-3</v>
      </c>
      <c r="S32" s="46">
        <v>0</v>
      </c>
      <c r="T32" s="39">
        <f t="shared" si="20"/>
        <v>45</v>
      </c>
      <c r="U32" s="47">
        <f t="shared" si="21"/>
        <v>0.42613108919302717</v>
      </c>
      <c r="V32" s="48">
        <f t="shared" si="22"/>
        <v>0.91999999999999993</v>
      </c>
      <c r="W32" s="49">
        <f t="shared" si="23"/>
        <v>9.4695797598450485E-3</v>
      </c>
      <c r="X32" s="44">
        <f t="shared" si="24"/>
        <v>2689.1092344533695</v>
      </c>
      <c r="Y32" s="44">
        <f t="shared" si="25"/>
        <v>13800</v>
      </c>
      <c r="Z32" s="44">
        <f t="shared" si="26"/>
        <v>12271.492995792632</v>
      </c>
      <c r="AA32" s="50">
        <f t="shared" si="27"/>
        <v>27739.109234453368</v>
      </c>
      <c r="AB32" s="51">
        <f t="shared" si="28"/>
        <v>11490.161981079244</v>
      </c>
      <c r="AC32" s="44">
        <f t="shared" si="29"/>
        <v>25972.948721398283</v>
      </c>
      <c r="AD32" s="44">
        <f t="shared" si="30"/>
        <v>1756.9668084004907</v>
      </c>
      <c r="AE32" s="44">
        <f t="shared" si="31"/>
        <v>0</v>
      </c>
      <c r="AF32" s="52">
        <f>HLOOKUP(I32,ElecAvoidedCostsWOCC!$A$5:$Q$50,G32+1,FALSE)</f>
        <v>3.4276422079642828</v>
      </c>
      <c r="AG32" s="44">
        <f t="shared" si="32"/>
        <v>43321.969866460568</v>
      </c>
      <c r="AH32" s="52">
        <f>HLOOKUP(I32,ElecAvoidedCostsWOCC!$A$5:$Q$50,T32+1,FALSE)</f>
        <v>3.4276422079642828</v>
      </c>
      <c r="AI32" s="44">
        <f t="shared" si="33"/>
        <v>0</v>
      </c>
      <c r="AJ32" s="44">
        <f t="shared" si="34"/>
        <v>43321.969866460568</v>
      </c>
      <c r="AK32" s="44">
        <f>HLOOKUP(I32,ElecAvoidedCostsWOCC!$A$5:$Q$50,G32+1,FALSE)*J32*L32</f>
        <v>0</v>
      </c>
      <c r="AL32" s="44">
        <f t="shared" si="35"/>
        <v>43321.969866460568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43321.969866460568</v>
      </c>
      <c r="AN32" s="48">
        <f t="shared" si="36"/>
        <v>49411.13366150712</v>
      </c>
      <c r="AO32" s="47">
        <f t="shared" si="37"/>
        <v>3.7703532759414968</v>
      </c>
      <c r="AP32" s="47">
        <f t="shared" si="38"/>
        <v>1.9024075468488821</v>
      </c>
    </row>
    <row r="33" spans="2:42">
      <c r="B33" s="97" t="s">
        <v>15</v>
      </c>
      <c r="C33" s="61">
        <v>18230627</v>
      </c>
      <c r="D33" s="61" t="s">
        <v>80</v>
      </c>
      <c r="E33" s="38">
        <v>12630</v>
      </c>
      <c r="F33" s="39" t="s">
        <v>1077</v>
      </c>
      <c r="G33" s="39">
        <v>45</v>
      </c>
      <c r="H33" s="39"/>
      <c r="I33" s="40" t="s">
        <v>282</v>
      </c>
      <c r="J33" s="41">
        <v>1750</v>
      </c>
      <c r="K33" s="41">
        <v>1.8602000000000001</v>
      </c>
      <c r="L33" s="41"/>
      <c r="M33" s="42">
        <v>1.3</v>
      </c>
      <c r="N33" s="42">
        <v>1.59</v>
      </c>
      <c r="O33" s="43">
        <v>3255.35</v>
      </c>
      <c r="P33" s="44">
        <v>2275</v>
      </c>
      <c r="Q33" s="44">
        <f t="shared" si="12"/>
        <v>2782.5</v>
      </c>
      <c r="R33" s="45">
        <v>1.8700000000000001E-2</v>
      </c>
      <c r="S33" s="46">
        <v>0</v>
      </c>
      <c r="T33" s="39">
        <f t="shared" si="20"/>
        <v>45</v>
      </c>
      <c r="U33" s="47">
        <f t="shared" si="21"/>
        <v>0.10975598078997713</v>
      </c>
      <c r="V33" s="48">
        <f t="shared" si="22"/>
        <v>0.29000000000000004</v>
      </c>
      <c r="W33" s="49">
        <f t="shared" si="23"/>
        <v>2.4390217953328252E-3</v>
      </c>
      <c r="X33" s="44">
        <f t="shared" si="24"/>
        <v>692.61743384585611</v>
      </c>
      <c r="Y33" s="44">
        <f t="shared" si="25"/>
        <v>507.5</v>
      </c>
      <c r="Z33" s="44">
        <f t="shared" si="26"/>
        <v>3160.6934665601348</v>
      </c>
      <c r="AA33" s="50">
        <f t="shared" si="27"/>
        <v>3475.1174338458559</v>
      </c>
      <c r="AB33" s="51">
        <f t="shared" si="28"/>
        <v>2959.4508113858938</v>
      </c>
      <c r="AC33" s="44">
        <f t="shared" si="29"/>
        <v>3253.8552751365692</v>
      </c>
      <c r="AD33" s="44">
        <f t="shared" si="30"/>
        <v>456.3233238484608</v>
      </c>
      <c r="AE33" s="44">
        <f t="shared" si="31"/>
        <v>0</v>
      </c>
      <c r="AF33" s="52">
        <f>HLOOKUP(I33,ElecAvoidedCostsWOCC!$A$5:$Q$50,G33+1,FALSE)</f>
        <v>3.4276422079642828</v>
      </c>
      <c r="AG33" s="44">
        <f t="shared" si="32"/>
        <v>11158.175061696529</v>
      </c>
      <c r="AH33" s="52">
        <f>HLOOKUP(I33,ElecAvoidedCostsWOCC!$A$5:$Q$50,T33+1,FALSE)</f>
        <v>3.4276422079642828</v>
      </c>
      <c r="AI33" s="44">
        <f t="shared" si="33"/>
        <v>0</v>
      </c>
      <c r="AJ33" s="44">
        <f t="shared" si="34"/>
        <v>11158.175061696529</v>
      </c>
      <c r="AK33" s="44">
        <f>HLOOKUP(I33,ElecAvoidedCostsWOCC!$A$5:$Q$50,G33+1,FALSE)*J33*L33</f>
        <v>0</v>
      </c>
      <c r="AL33" s="44">
        <f t="shared" si="35"/>
        <v>11158.175061696529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11158.175061696527</v>
      </c>
      <c r="AN33" s="48">
        <f t="shared" si="36"/>
        <v>12730.315891714641</v>
      </c>
      <c r="AO33" s="47">
        <f t="shared" si="37"/>
        <v>3.7703532759414973</v>
      </c>
      <c r="AP33" s="47">
        <f t="shared" si="38"/>
        <v>3.912379259455641</v>
      </c>
    </row>
    <row r="34" spans="2:42">
      <c r="B34" s="97" t="s">
        <v>15</v>
      </c>
      <c r="C34" s="61">
        <v>18230627</v>
      </c>
      <c r="D34" s="61" t="s">
        <v>80</v>
      </c>
      <c r="E34" s="38">
        <v>12632</v>
      </c>
      <c r="F34" s="39" t="s">
        <v>561</v>
      </c>
      <c r="G34" s="39">
        <v>45</v>
      </c>
      <c r="H34" s="39"/>
      <c r="I34" s="40" t="s">
        <v>282</v>
      </c>
      <c r="J34" s="41">
        <v>1000</v>
      </c>
      <c r="K34" s="41">
        <v>1.3010999999999999</v>
      </c>
      <c r="L34" s="41"/>
      <c r="M34" s="42">
        <v>1.3</v>
      </c>
      <c r="N34" s="42">
        <v>1.59</v>
      </c>
      <c r="O34" s="43">
        <v>1301.0999999999999</v>
      </c>
      <c r="P34" s="44">
        <v>1300</v>
      </c>
      <c r="Q34" s="44">
        <f t="shared" si="12"/>
        <v>1590</v>
      </c>
      <c r="R34" s="45">
        <v>1.2999999999999999E-2</v>
      </c>
      <c r="S34" s="46">
        <v>0</v>
      </c>
      <c r="T34" s="39">
        <f t="shared" si="20"/>
        <v>45</v>
      </c>
      <c r="U34" s="47">
        <f t="shared" si="21"/>
        <v>4.386732812319389E-2</v>
      </c>
      <c r="V34" s="48">
        <f t="shared" si="22"/>
        <v>0.29000000000000004</v>
      </c>
      <c r="W34" s="49">
        <f t="shared" si="23"/>
        <v>9.7482951384875313E-4</v>
      </c>
      <c r="X34" s="44">
        <f t="shared" si="24"/>
        <v>276.82570020945315</v>
      </c>
      <c r="Y34" s="44">
        <f t="shared" si="25"/>
        <v>290</v>
      </c>
      <c r="Z34" s="44">
        <f t="shared" si="26"/>
        <v>1263.2676269345511</v>
      </c>
      <c r="AA34" s="50">
        <f t="shared" si="27"/>
        <v>1866.8257002094531</v>
      </c>
      <c r="AB34" s="51">
        <f t="shared" si="28"/>
        <v>1182.8348566802913</v>
      </c>
      <c r="AC34" s="44">
        <f t="shared" si="29"/>
        <v>1747.9641387728961</v>
      </c>
      <c r="AD34" s="44">
        <f t="shared" si="30"/>
        <v>181.27435324766967</v>
      </c>
      <c r="AE34" s="44">
        <f t="shared" si="31"/>
        <v>0</v>
      </c>
      <c r="AF34" s="52">
        <f>HLOOKUP(I34,ElecAvoidedCostsWOCC!$A$5:$Q$50,G34+1,FALSE)</f>
        <v>3.4276422079642828</v>
      </c>
      <c r="AG34" s="44">
        <f t="shared" si="32"/>
        <v>4459.7052767823279</v>
      </c>
      <c r="AH34" s="52">
        <f>HLOOKUP(I34,ElecAvoidedCostsWOCC!$A$5:$Q$50,T34+1,FALSE)</f>
        <v>3.4276422079642828</v>
      </c>
      <c r="AI34" s="44">
        <f t="shared" si="33"/>
        <v>0</v>
      </c>
      <c r="AJ34" s="44">
        <f t="shared" si="34"/>
        <v>4459.7052767823279</v>
      </c>
      <c r="AK34" s="44">
        <f>HLOOKUP(I34,ElecAvoidedCostsWOCC!$A$5:$Q$50,G34+1,FALSE)*J34*L34</f>
        <v>0</v>
      </c>
      <c r="AL34" s="44">
        <f t="shared" si="35"/>
        <v>4459.7052767823279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4459.7052767823279</v>
      </c>
      <c r="AN34" s="48">
        <f t="shared" si="36"/>
        <v>5086.950157708231</v>
      </c>
      <c r="AO34" s="47">
        <f t="shared" si="37"/>
        <v>3.7703532759414973</v>
      </c>
      <c r="AP34" s="47">
        <f t="shared" si="38"/>
        <v>2.9102142571868588</v>
      </c>
    </row>
    <row r="35" spans="2:42">
      <c r="B35" s="97" t="s">
        <v>15</v>
      </c>
      <c r="C35" s="61">
        <v>18230627</v>
      </c>
      <c r="D35" s="61" t="s">
        <v>80</v>
      </c>
      <c r="E35" s="38">
        <v>12633</v>
      </c>
      <c r="F35" s="39" t="s">
        <v>1078</v>
      </c>
      <c r="G35" s="39">
        <v>45</v>
      </c>
      <c r="H35" s="39"/>
      <c r="I35" s="40" t="s">
        <v>282</v>
      </c>
      <c r="J35" s="41">
        <v>1750</v>
      </c>
      <c r="K35" s="41">
        <v>1.2033</v>
      </c>
      <c r="L35" s="41"/>
      <c r="M35" s="42">
        <v>1.3</v>
      </c>
      <c r="N35" s="42">
        <v>1.59</v>
      </c>
      <c r="O35" s="43">
        <v>2105.7750000000001</v>
      </c>
      <c r="P35" s="44">
        <v>2275</v>
      </c>
      <c r="Q35" s="44">
        <f t="shared" si="12"/>
        <v>2782.5</v>
      </c>
      <c r="R35" s="45">
        <v>1.21E-2</v>
      </c>
      <c r="S35" s="46">
        <v>0</v>
      </c>
      <c r="T35" s="39">
        <f t="shared" si="20"/>
        <v>45</v>
      </c>
      <c r="U35" s="47">
        <f t="shared" si="21"/>
        <v>7.0997404410589979E-2</v>
      </c>
      <c r="V35" s="48">
        <f t="shared" si="22"/>
        <v>0.29000000000000004</v>
      </c>
      <c r="W35" s="49">
        <f t="shared" si="23"/>
        <v>1.5777200980131108E-3</v>
      </c>
      <c r="X35" s="44">
        <f t="shared" si="24"/>
        <v>448.03061936712112</v>
      </c>
      <c r="Y35" s="44">
        <f t="shared" si="25"/>
        <v>507.5</v>
      </c>
      <c r="Z35" s="44">
        <f t="shared" si="26"/>
        <v>2044.5449136177886</v>
      </c>
      <c r="AA35" s="50">
        <f t="shared" si="27"/>
        <v>3230.5306193671213</v>
      </c>
      <c r="AB35" s="51">
        <f t="shared" si="28"/>
        <v>1914.3678966458692</v>
      </c>
      <c r="AC35" s="44">
        <f t="shared" si="29"/>
        <v>3024.8414039017989</v>
      </c>
      <c r="AD35" s="44">
        <f t="shared" si="30"/>
        <v>295.26803307841578</v>
      </c>
      <c r="AE35" s="44">
        <f t="shared" si="31"/>
        <v>0</v>
      </c>
      <c r="AF35" s="52">
        <f>HLOOKUP(I35,ElecAvoidedCostsWOCC!$A$5:$Q$50,G35+1,FALSE)</f>
        <v>3.4276422079642828</v>
      </c>
      <c r="AG35" s="44">
        <f t="shared" si="32"/>
        <v>7217.843270475988</v>
      </c>
      <c r="AH35" s="52">
        <f>HLOOKUP(I35,ElecAvoidedCostsWOCC!$A$5:$Q$50,T35+1,FALSE)</f>
        <v>3.4276422079642828</v>
      </c>
      <c r="AI35" s="44">
        <f t="shared" si="33"/>
        <v>0</v>
      </c>
      <c r="AJ35" s="44">
        <f t="shared" si="34"/>
        <v>7217.843270475988</v>
      </c>
      <c r="AK35" s="44">
        <f>HLOOKUP(I35,ElecAvoidedCostsWOCC!$A$5:$Q$50,G35+1,FALSE)*J35*L35</f>
        <v>0</v>
      </c>
      <c r="AL35" s="44">
        <f t="shared" si="35"/>
        <v>7217.843270475988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7217.843270475988</v>
      </c>
      <c r="AN35" s="48">
        <f t="shared" si="36"/>
        <v>8234.8956306020027</v>
      </c>
      <c r="AO35" s="47">
        <f t="shared" si="37"/>
        <v>3.7703532759414982</v>
      </c>
      <c r="AP35" s="47">
        <f t="shared" si="38"/>
        <v>2.7224222797200732</v>
      </c>
    </row>
    <row r="36" spans="2:42">
      <c r="B36" s="97" t="s">
        <v>15</v>
      </c>
      <c r="C36" s="61">
        <v>18230627</v>
      </c>
      <c r="D36" s="61" t="s">
        <v>80</v>
      </c>
      <c r="E36" s="38">
        <v>12634</v>
      </c>
      <c r="F36" s="39" t="s">
        <v>562</v>
      </c>
      <c r="G36" s="39">
        <v>45</v>
      </c>
      <c r="H36" s="39"/>
      <c r="I36" s="40" t="s">
        <v>282</v>
      </c>
      <c r="J36" s="41">
        <v>2500</v>
      </c>
      <c r="K36" s="41">
        <v>0.44230000000000003</v>
      </c>
      <c r="L36" s="41"/>
      <c r="M36" s="42">
        <v>1.3</v>
      </c>
      <c r="N36" s="42">
        <v>1.32</v>
      </c>
      <c r="O36" s="43">
        <v>1105.75</v>
      </c>
      <c r="P36" s="44">
        <v>3250</v>
      </c>
      <c r="Q36" s="44">
        <f t="shared" si="12"/>
        <v>3300</v>
      </c>
      <c r="R36" s="45">
        <v>4.4000000000000003E-3</v>
      </c>
      <c r="S36" s="46">
        <v>0</v>
      </c>
      <c r="T36" s="39">
        <f t="shared" si="20"/>
        <v>45</v>
      </c>
      <c r="U36" s="47">
        <f t="shared" si="21"/>
        <v>3.7280991524265353E-2</v>
      </c>
      <c r="V36" s="48">
        <f t="shared" si="22"/>
        <v>2.0000000000000018E-2</v>
      </c>
      <c r="W36" s="49">
        <f t="shared" si="23"/>
        <v>8.2846647831700778E-4</v>
      </c>
      <c r="X36" s="44">
        <f t="shared" si="24"/>
        <v>235.26248405703086</v>
      </c>
      <c r="Y36" s="44">
        <f t="shared" si="25"/>
        <v>50</v>
      </c>
      <c r="Z36" s="44">
        <f t="shared" si="26"/>
        <v>1073.5978621803704</v>
      </c>
      <c r="AA36" s="50">
        <f t="shared" si="27"/>
        <v>3535.2624840570306</v>
      </c>
      <c r="AB36" s="51">
        <f t="shared" si="28"/>
        <v>1005.2414439891107</v>
      </c>
      <c r="AC36" s="44">
        <f t="shared" si="29"/>
        <v>3310.1708652219386</v>
      </c>
      <c r="AD36" s="44">
        <f t="shared" si="30"/>
        <v>153.38599120956667</v>
      </c>
      <c r="AE36" s="44">
        <f t="shared" si="31"/>
        <v>0</v>
      </c>
      <c r="AF36" s="52">
        <f>HLOOKUP(I36,ElecAvoidedCostsWOCC!$A$5:$Q$50,G36+1,FALSE)</f>
        <v>3.4276422079642828</v>
      </c>
      <c r="AG36" s="44">
        <f t="shared" si="32"/>
        <v>3790.1153714565057</v>
      </c>
      <c r="AH36" s="52">
        <f>HLOOKUP(I36,ElecAvoidedCostsWOCC!$A$5:$Q$50,T36+1,FALSE)</f>
        <v>3.4276422079642828</v>
      </c>
      <c r="AI36" s="44">
        <f t="shared" si="33"/>
        <v>0</v>
      </c>
      <c r="AJ36" s="44">
        <f t="shared" si="34"/>
        <v>3790.1153714565057</v>
      </c>
      <c r="AK36" s="44">
        <f>HLOOKUP(I36,ElecAvoidedCostsWOCC!$A$5:$Q$50,G36+1,FALSE)*J36*L36</f>
        <v>0</v>
      </c>
      <c r="AL36" s="44">
        <f t="shared" si="35"/>
        <v>3790.1153714565057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3790.1153714565062</v>
      </c>
      <c r="AN36" s="48">
        <f t="shared" si="36"/>
        <v>4322.5128998117243</v>
      </c>
      <c r="AO36" s="47">
        <f t="shared" si="37"/>
        <v>3.7703532759414986</v>
      </c>
      <c r="AP36" s="47">
        <f t="shared" si="38"/>
        <v>1.3058277278752832</v>
      </c>
    </row>
    <row r="37" spans="2:42">
      <c r="B37" s="97" t="s">
        <v>15</v>
      </c>
      <c r="C37" s="61">
        <v>18230627</v>
      </c>
      <c r="D37" s="61" t="s">
        <v>80</v>
      </c>
      <c r="E37" s="38">
        <v>12636</v>
      </c>
      <c r="F37" s="39" t="s">
        <v>564</v>
      </c>
      <c r="G37" s="39">
        <v>45</v>
      </c>
      <c r="H37" s="39"/>
      <c r="I37" s="40" t="s">
        <v>282</v>
      </c>
      <c r="J37" s="41">
        <v>1750</v>
      </c>
      <c r="K37" s="41">
        <v>0.33110000000000001</v>
      </c>
      <c r="L37" s="41"/>
      <c r="M37" s="42">
        <v>1.3</v>
      </c>
      <c r="N37" s="42">
        <v>1.32</v>
      </c>
      <c r="O37" s="43">
        <v>579.42499999999995</v>
      </c>
      <c r="P37" s="44">
        <v>2275</v>
      </c>
      <c r="Q37" s="44">
        <f t="shared" si="12"/>
        <v>2310</v>
      </c>
      <c r="R37" s="45">
        <v>3.3E-3</v>
      </c>
      <c r="S37" s="46">
        <v>0</v>
      </c>
      <c r="T37" s="39">
        <f t="shared" si="20"/>
        <v>45</v>
      </c>
      <c r="U37" s="47">
        <f t="shared" si="21"/>
        <v>1.9535644145555007E-2</v>
      </c>
      <c r="V37" s="48">
        <f t="shared" si="22"/>
        <v>2.0000000000000018E-2</v>
      </c>
      <c r="W37" s="49">
        <f t="shared" si="23"/>
        <v>4.3412542545677793E-4</v>
      </c>
      <c r="X37" s="44">
        <f t="shared" si="24"/>
        <v>123.28009479967903</v>
      </c>
      <c r="Y37" s="44">
        <f t="shared" si="25"/>
        <v>35</v>
      </c>
      <c r="Z37" s="44">
        <f t="shared" si="26"/>
        <v>562.57693085585447</v>
      </c>
      <c r="AA37" s="50">
        <f t="shared" si="27"/>
        <v>2433.2800947996789</v>
      </c>
      <c r="AB37" s="51">
        <f t="shared" si="28"/>
        <v>526.75742589499475</v>
      </c>
      <c r="AC37" s="44">
        <f t="shared" si="29"/>
        <v>2278.3521486888376</v>
      </c>
      <c r="AD37" s="44">
        <f t="shared" si="30"/>
        <v>80.527645385022495</v>
      </c>
      <c r="AE37" s="44">
        <f t="shared" si="31"/>
        <v>0</v>
      </c>
      <c r="AF37" s="52">
        <f>HLOOKUP(I37,ElecAvoidedCostsWOCC!$A$5:$Q$50,G37+1,FALSE)</f>
        <v>3.4276422079642828</v>
      </c>
      <c r="AG37" s="44">
        <f t="shared" si="32"/>
        <v>1986.0615863497046</v>
      </c>
      <c r="AH37" s="52">
        <f>HLOOKUP(I37,ElecAvoidedCostsWOCC!$A$5:$Q$50,T37+1,FALSE)</f>
        <v>3.4276422079642828</v>
      </c>
      <c r="AI37" s="44">
        <f t="shared" si="33"/>
        <v>0</v>
      </c>
      <c r="AJ37" s="44">
        <f t="shared" si="34"/>
        <v>1986.0615863497046</v>
      </c>
      <c r="AK37" s="44">
        <f>HLOOKUP(I37,ElecAvoidedCostsWOCC!$A$5:$Q$50,G37+1,FALSE)*J37*L37</f>
        <v>0</v>
      </c>
      <c r="AL37" s="44">
        <f t="shared" si="35"/>
        <v>1986.0615863497046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1986.0615863497044</v>
      </c>
      <c r="AN37" s="48">
        <f t="shared" si="36"/>
        <v>2265.1953903696976</v>
      </c>
      <c r="AO37" s="47">
        <f t="shared" si="37"/>
        <v>3.7703532759414982</v>
      </c>
      <c r="AP37" s="47">
        <f t="shared" si="38"/>
        <v>0.99422531836146955</v>
      </c>
    </row>
    <row r="38" spans="2:42">
      <c r="B38" s="97" t="s">
        <v>15</v>
      </c>
      <c r="C38" s="61">
        <v>18230627</v>
      </c>
      <c r="D38" s="61" t="s">
        <v>80</v>
      </c>
      <c r="E38" s="38">
        <v>12637</v>
      </c>
      <c r="F38" s="39" t="s">
        <v>565</v>
      </c>
      <c r="G38" s="39">
        <v>45</v>
      </c>
      <c r="H38" s="39"/>
      <c r="I38" s="40" t="s">
        <v>282</v>
      </c>
      <c r="J38" s="41">
        <v>2500</v>
      </c>
      <c r="K38" s="41">
        <v>0.43390000000000001</v>
      </c>
      <c r="L38" s="41"/>
      <c r="M38" s="42">
        <v>1.3</v>
      </c>
      <c r="N38" s="42">
        <v>1.32</v>
      </c>
      <c r="O38" s="43">
        <v>1084.75</v>
      </c>
      <c r="P38" s="44">
        <v>3250</v>
      </c>
      <c r="Q38" s="44">
        <f t="shared" si="12"/>
        <v>3300</v>
      </c>
      <c r="R38" s="45">
        <v>4.4000000000000003E-3</v>
      </c>
      <c r="S38" s="46">
        <v>0</v>
      </c>
      <c r="T38" s="39">
        <f t="shared" si="20"/>
        <v>45</v>
      </c>
      <c r="U38" s="47">
        <f t="shared" si="21"/>
        <v>3.6572964554326778E-2</v>
      </c>
      <c r="V38" s="48">
        <f t="shared" si="22"/>
        <v>2.0000000000000018E-2</v>
      </c>
      <c r="W38" s="49">
        <f t="shared" si="23"/>
        <v>8.1273254565170626E-4</v>
      </c>
      <c r="X38" s="44">
        <f t="shared" si="24"/>
        <v>230.79446491599748</v>
      </c>
      <c r="Y38" s="44">
        <f t="shared" si="25"/>
        <v>50</v>
      </c>
      <c r="Z38" s="44">
        <f t="shared" si="26"/>
        <v>1053.2084838346432</v>
      </c>
      <c r="AA38" s="50">
        <f t="shared" si="27"/>
        <v>3530.7944649159977</v>
      </c>
      <c r="AB38" s="51">
        <f t="shared" si="28"/>
        <v>986.15026576277444</v>
      </c>
      <c r="AC38" s="44">
        <f t="shared" si="29"/>
        <v>3305.9873267003723</v>
      </c>
      <c r="AD38" s="44">
        <f t="shared" si="30"/>
        <v>153.38599120956667</v>
      </c>
      <c r="AE38" s="44">
        <f t="shared" si="31"/>
        <v>0</v>
      </c>
      <c r="AF38" s="52">
        <f>HLOOKUP(I38,ElecAvoidedCostsWOCC!$A$5:$Q$50,G38+1,FALSE)</f>
        <v>3.4276422079642828</v>
      </c>
      <c r="AG38" s="44">
        <f t="shared" si="32"/>
        <v>3718.1348850892559</v>
      </c>
      <c r="AH38" s="52">
        <f>HLOOKUP(I38,ElecAvoidedCostsWOCC!$A$5:$Q$50,T38+1,FALSE)</f>
        <v>3.4276422079642828</v>
      </c>
      <c r="AI38" s="44">
        <f t="shared" si="33"/>
        <v>0</v>
      </c>
      <c r="AJ38" s="44">
        <f t="shared" si="34"/>
        <v>3718.1348850892559</v>
      </c>
      <c r="AK38" s="44">
        <f>HLOOKUP(I38,ElecAvoidedCostsWOCC!$A$5:$Q$50,G38+1,FALSE)*J38*L38</f>
        <v>0</v>
      </c>
      <c r="AL38" s="44">
        <f t="shared" si="35"/>
        <v>3718.1348850892559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3718.1348850892559</v>
      </c>
      <c r="AN38" s="48">
        <f t="shared" si="36"/>
        <v>4243.334364807748</v>
      </c>
      <c r="AO38" s="47">
        <f t="shared" si="37"/>
        <v>3.7703532759414986</v>
      </c>
      <c r="AP38" s="47">
        <f t="shared" si="38"/>
        <v>1.2835301365304748</v>
      </c>
    </row>
    <row r="39" spans="2:42">
      <c r="B39" s="97" t="s">
        <v>15</v>
      </c>
      <c r="C39" s="61">
        <v>18230627</v>
      </c>
      <c r="D39" s="61" t="s">
        <v>80</v>
      </c>
      <c r="E39" s="38">
        <v>12638</v>
      </c>
      <c r="F39" s="39" t="s">
        <v>566</v>
      </c>
      <c r="G39" s="39">
        <v>45</v>
      </c>
      <c r="H39" s="39"/>
      <c r="I39" s="40" t="s">
        <v>282</v>
      </c>
      <c r="J39" s="41">
        <v>5000</v>
      </c>
      <c r="K39" s="41">
        <v>0.34010000000000001</v>
      </c>
      <c r="L39" s="41"/>
      <c r="M39" s="42">
        <v>1.45</v>
      </c>
      <c r="N39" s="42">
        <v>1.5</v>
      </c>
      <c r="O39" s="43">
        <v>1700.5</v>
      </c>
      <c r="P39" s="44">
        <v>7250</v>
      </c>
      <c r="Q39" s="44">
        <f t="shared" si="12"/>
        <v>7500</v>
      </c>
      <c r="R39" s="45">
        <v>3.3999999999999998E-3</v>
      </c>
      <c r="S39" s="46">
        <v>0</v>
      </c>
      <c r="T39" s="39">
        <f t="shared" si="20"/>
        <v>45</v>
      </c>
      <c r="U39" s="47">
        <f t="shared" si="21"/>
        <v>5.7333326780025527E-2</v>
      </c>
      <c r="V39" s="48">
        <f t="shared" si="22"/>
        <v>5.0000000000000044E-2</v>
      </c>
      <c r="W39" s="49">
        <f t="shared" si="23"/>
        <v>1.2740739284450118E-3</v>
      </c>
      <c r="X39" s="44">
        <f t="shared" si="24"/>
        <v>361.80316901558308</v>
      </c>
      <c r="Y39" s="44">
        <f t="shared" si="25"/>
        <v>250</v>
      </c>
      <c r="Z39" s="44">
        <f t="shared" si="26"/>
        <v>1651.0541846147139</v>
      </c>
      <c r="AA39" s="50">
        <f t="shared" si="27"/>
        <v>7861.8031690155831</v>
      </c>
      <c r="AB39" s="51">
        <f t="shared" si="28"/>
        <v>1545.9308844707059</v>
      </c>
      <c r="AC39" s="44">
        <f t="shared" si="29"/>
        <v>7361.2389222992351</v>
      </c>
      <c r="AD39" s="44">
        <f t="shared" si="30"/>
        <v>237.05107732387572</v>
      </c>
      <c r="AE39" s="44">
        <f t="shared" si="31"/>
        <v>0</v>
      </c>
      <c r="AF39" s="52">
        <f>HLOOKUP(I39,ElecAvoidedCostsWOCC!$A$5:$Q$50,G39+1,FALSE)</f>
        <v>3.4276422079642828</v>
      </c>
      <c r="AG39" s="44">
        <f t="shared" si="32"/>
        <v>5828.7055746432634</v>
      </c>
      <c r="AH39" s="52">
        <f>HLOOKUP(I39,ElecAvoidedCostsWOCC!$A$5:$Q$50,T39+1,FALSE)</f>
        <v>3.4276422079642828</v>
      </c>
      <c r="AI39" s="44">
        <f t="shared" si="33"/>
        <v>0</v>
      </c>
      <c r="AJ39" s="44">
        <f t="shared" si="34"/>
        <v>5828.7055746432634</v>
      </c>
      <c r="AK39" s="44">
        <f>HLOOKUP(I39,ElecAvoidedCostsWOCC!$A$5:$Q$50,G39+1,FALSE)*J39*L39</f>
        <v>0</v>
      </c>
      <c r="AL39" s="44">
        <f t="shared" si="35"/>
        <v>5828.7055746432634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5828.7055746432625</v>
      </c>
      <c r="AN39" s="48">
        <f t="shared" si="36"/>
        <v>6648.6272094314645</v>
      </c>
      <c r="AO39" s="47">
        <f t="shared" si="37"/>
        <v>3.7703532759414973</v>
      </c>
      <c r="AP39" s="47">
        <f t="shared" si="38"/>
        <v>0.90319405192662994</v>
      </c>
    </row>
    <row r="40" spans="2:42">
      <c r="B40" s="97" t="s">
        <v>15</v>
      </c>
      <c r="C40" s="61">
        <v>18230627</v>
      </c>
      <c r="D40" s="61" t="s">
        <v>80</v>
      </c>
      <c r="E40" s="38">
        <v>12640</v>
      </c>
      <c r="F40" s="39" t="s">
        <v>568</v>
      </c>
      <c r="G40" s="39">
        <v>45</v>
      </c>
      <c r="H40" s="39"/>
      <c r="I40" s="40" t="s">
        <v>282</v>
      </c>
      <c r="J40" s="41">
        <v>3500</v>
      </c>
      <c r="K40" s="41">
        <v>0.18360000000000001</v>
      </c>
      <c r="L40" s="41"/>
      <c r="M40" s="42">
        <v>1.45</v>
      </c>
      <c r="N40" s="42">
        <v>1.5</v>
      </c>
      <c r="O40" s="43">
        <v>642.6</v>
      </c>
      <c r="P40" s="44">
        <v>5075</v>
      </c>
      <c r="Q40" s="44">
        <f t="shared" si="12"/>
        <v>5250</v>
      </c>
      <c r="R40" s="45">
        <v>1.8E-3</v>
      </c>
      <c r="S40" s="46">
        <v>0</v>
      </c>
      <c r="T40" s="39">
        <f t="shared" si="20"/>
        <v>45</v>
      </c>
      <c r="U40" s="47">
        <f t="shared" si="21"/>
        <v>2.1665625280120202E-2</v>
      </c>
      <c r="V40" s="48">
        <f t="shared" si="22"/>
        <v>5.0000000000000044E-2</v>
      </c>
      <c r="W40" s="49">
        <f t="shared" si="23"/>
        <v>4.8145833955822673E-4</v>
      </c>
      <c r="X40" s="44">
        <f t="shared" si="24"/>
        <v>136.7213857156211</v>
      </c>
      <c r="Y40" s="44">
        <f t="shared" si="25"/>
        <v>175</v>
      </c>
      <c r="Z40" s="44">
        <f t="shared" si="26"/>
        <v>623.91497737925033</v>
      </c>
      <c r="AA40" s="50">
        <f t="shared" si="27"/>
        <v>5386.7213857156212</v>
      </c>
      <c r="AB40" s="51">
        <f t="shared" si="28"/>
        <v>584.19005372588981</v>
      </c>
      <c r="AC40" s="44">
        <f t="shared" si="29"/>
        <v>5043.746615838596</v>
      </c>
      <c r="AD40" s="44">
        <f t="shared" si="30"/>
        <v>87.848340420024527</v>
      </c>
      <c r="AE40" s="44">
        <f t="shared" si="31"/>
        <v>0</v>
      </c>
      <c r="AF40" s="52">
        <f>HLOOKUP(I40,ElecAvoidedCostsWOCC!$A$5:$Q$50,G40+1,FALSE)</f>
        <v>3.4276422079642828</v>
      </c>
      <c r="AG40" s="44">
        <f t="shared" si="32"/>
        <v>2202.6028828378485</v>
      </c>
      <c r="AH40" s="52">
        <f>HLOOKUP(I40,ElecAvoidedCostsWOCC!$A$5:$Q$50,T40+1,FALSE)</f>
        <v>3.4276422079642828</v>
      </c>
      <c r="AI40" s="44">
        <f t="shared" si="33"/>
        <v>0</v>
      </c>
      <c r="AJ40" s="44">
        <f t="shared" si="34"/>
        <v>2202.6028828378485</v>
      </c>
      <c r="AK40" s="44">
        <f>HLOOKUP(I40,ElecAvoidedCostsWOCC!$A$5:$Q$50,G40+1,FALSE)*J40*L40</f>
        <v>0</v>
      </c>
      <c r="AL40" s="44">
        <f t="shared" si="35"/>
        <v>2202.6028828378485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2202.602882837848</v>
      </c>
      <c r="AN40" s="48">
        <f t="shared" si="36"/>
        <v>2510.7115115416577</v>
      </c>
      <c r="AO40" s="47">
        <f t="shared" si="37"/>
        <v>3.7703532759414973</v>
      </c>
      <c r="AP40" s="47">
        <f t="shared" si="38"/>
        <v>0.4977870029508244</v>
      </c>
    </row>
    <row r="41" spans="2:42">
      <c r="B41" s="97" t="s">
        <v>15</v>
      </c>
      <c r="C41" s="61">
        <v>18230627</v>
      </c>
      <c r="D41" s="61" t="s">
        <v>80</v>
      </c>
      <c r="E41" s="38">
        <v>12641</v>
      </c>
      <c r="F41" s="39" t="s">
        <v>569</v>
      </c>
      <c r="G41" s="39">
        <v>45</v>
      </c>
      <c r="H41" s="39"/>
      <c r="I41" s="40" t="s">
        <v>282</v>
      </c>
      <c r="J41" s="41">
        <v>4500</v>
      </c>
      <c r="K41" s="41">
        <v>0.62309999999999999</v>
      </c>
      <c r="L41" s="41"/>
      <c r="M41" s="42">
        <v>1.45</v>
      </c>
      <c r="N41" s="42">
        <v>1.5</v>
      </c>
      <c r="O41" s="43">
        <v>2803.95</v>
      </c>
      <c r="P41" s="44">
        <v>6525</v>
      </c>
      <c r="Q41" s="44">
        <f t="shared" si="12"/>
        <v>6750</v>
      </c>
      <c r="R41" s="45">
        <v>6.1999999999999998E-3</v>
      </c>
      <c r="S41" s="46">
        <v>0</v>
      </c>
      <c r="T41" s="39">
        <f t="shared" si="20"/>
        <v>45</v>
      </c>
      <c r="U41" s="47">
        <f t="shared" si="21"/>
        <v>9.4536772493297602E-2</v>
      </c>
      <c r="V41" s="48">
        <f t="shared" si="22"/>
        <v>5.0000000000000044E-2</v>
      </c>
      <c r="W41" s="49">
        <f t="shared" si="23"/>
        <v>2.1008171665177246E-3</v>
      </c>
      <c r="X41" s="44">
        <f t="shared" si="24"/>
        <v>596.57629859526264</v>
      </c>
      <c r="Y41" s="44">
        <f t="shared" si="25"/>
        <v>225</v>
      </c>
      <c r="Z41" s="44">
        <f t="shared" si="26"/>
        <v>2722.4189244048375</v>
      </c>
      <c r="AA41" s="50">
        <f t="shared" si="27"/>
        <v>7346.5762985952624</v>
      </c>
      <c r="AB41" s="51">
        <f t="shared" si="28"/>
        <v>2549.0813898921697</v>
      </c>
      <c r="AC41" s="44">
        <f t="shared" si="29"/>
        <v>6878.8167589843279</v>
      </c>
      <c r="AD41" s="44">
        <f t="shared" si="30"/>
        <v>389.0426504315372</v>
      </c>
      <c r="AE41" s="44">
        <f t="shared" si="31"/>
        <v>0</v>
      </c>
      <c r="AF41" s="52">
        <f>HLOOKUP(I41,ElecAvoidedCostsWOCC!$A$5:$Q$50,G41+1,FALSE)</f>
        <v>3.4276422079642828</v>
      </c>
      <c r="AG41" s="44">
        <f t="shared" si="32"/>
        <v>9610.9373690214506</v>
      </c>
      <c r="AH41" s="52">
        <f>HLOOKUP(I41,ElecAvoidedCostsWOCC!$A$5:$Q$50,T41+1,FALSE)</f>
        <v>3.4276422079642828</v>
      </c>
      <c r="AI41" s="44">
        <f t="shared" si="33"/>
        <v>0</v>
      </c>
      <c r="AJ41" s="44">
        <f t="shared" si="34"/>
        <v>9610.9373690214506</v>
      </c>
      <c r="AK41" s="44">
        <f>HLOOKUP(I41,ElecAvoidedCostsWOCC!$A$5:$Q$50,G41+1,FALSE)*J41*L41</f>
        <v>0</v>
      </c>
      <c r="AL41" s="44">
        <f t="shared" si="35"/>
        <v>9610.9373690214506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9610.9373690214506</v>
      </c>
      <c r="AN41" s="48">
        <f t="shared" si="36"/>
        <v>10961.073756355134</v>
      </c>
      <c r="AO41" s="47">
        <f t="shared" si="37"/>
        <v>3.7703532759414986</v>
      </c>
      <c r="AP41" s="47">
        <f t="shared" si="38"/>
        <v>1.5934533714739567</v>
      </c>
    </row>
    <row r="42" spans="2:42">
      <c r="B42" s="97" t="s">
        <v>15</v>
      </c>
      <c r="C42" s="61">
        <v>18230627</v>
      </c>
      <c r="D42" s="61" t="s">
        <v>80</v>
      </c>
      <c r="E42" s="38" t="s">
        <v>824</v>
      </c>
      <c r="F42" s="39" t="s">
        <v>1079</v>
      </c>
      <c r="G42" s="39">
        <v>45</v>
      </c>
      <c r="H42" s="39"/>
      <c r="I42" s="40" t="s">
        <v>282</v>
      </c>
      <c r="J42" s="41">
        <v>15000</v>
      </c>
      <c r="K42" s="41">
        <v>4.6673999999999998</v>
      </c>
      <c r="L42" s="41"/>
      <c r="M42" s="42">
        <v>50</v>
      </c>
      <c r="N42" s="42">
        <v>24.11</v>
      </c>
      <c r="O42" s="43">
        <v>70011</v>
      </c>
      <c r="P42" s="44">
        <v>38400</v>
      </c>
      <c r="Q42" s="44">
        <f t="shared" si="12"/>
        <v>361650</v>
      </c>
      <c r="R42" s="45">
        <v>0</v>
      </c>
      <c r="S42" s="46">
        <v>0</v>
      </c>
      <c r="T42" s="39">
        <f t="shared" si="20"/>
        <v>45</v>
      </c>
      <c r="U42" s="47">
        <f t="shared" si="21"/>
        <v>2.3604607710651968</v>
      </c>
      <c r="V42" s="48">
        <f t="shared" si="22"/>
        <v>-25.89</v>
      </c>
      <c r="W42" s="49">
        <f t="shared" si="23"/>
        <v>5.2454683801448819E-2</v>
      </c>
      <c r="X42" s="44">
        <f t="shared" si="24"/>
        <v>14895.737527756533</v>
      </c>
      <c r="Y42" s="44">
        <f t="shared" si="25"/>
        <v>323250</v>
      </c>
      <c r="Z42" s="44">
        <f t="shared" si="26"/>
        <v>67975.274636319155</v>
      </c>
      <c r="AA42" s="50">
        <f t="shared" si="27"/>
        <v>376545.73752775654</v>
      </c>
      <c r="AB42" s="51">
        <f t="shared" si="28"/>
        <v>63647.260895429914</v>
      </c>
      <c r="AC42" s="44">
        <f t="shared" si="29"/>
        <v>352570.91528816154</v>
      </c>
      <c r="AD42" s="44">
        <f t="shared" si="30"/>
        <v>0</v>
      </c>
      <c r="AE42" s="44">
        <f t="shared" si="31"/>
        <v>0</v>
      </c>
      <c r="AF42" s="52">
        <f>HLOOKUP(I42,ElecAvoidedCostsWOCC!$A$5:$Q$50,G42+1,FALSE)</f>
        <v>3.4276422079642828</v>
      </c>
      <c r="AG42" s="44">
        <f t="shared" si="32"/>
        <v>239972.65862178738</v>
      </c>
      <c r="AH42" s="52">
        <f>HLOOKUP(I42,ElecAvoidedCostsWOCC!$A$5:$Q$50,T42+1,FALSE)</f>
        <v>3.4276422079642828</v>
      </c>
      <c r="AI42" s="44">
        <f t="shared" si="33"/>
        <v>0</v>
      </c>
      <c r="AJ42" s="44">
        <f t="shared" si="34"/>
        <v>239972.65862178738</v>
      </c>
      <c r="AK42" s="44">
        <f>HLOOKUP(I42,ElecAvoidedCostsWOCC!$A$5:$Q$50,G42+1,FALSE)*J42*L42</f>
        <v>0</v>
      </c>
      <c r="AL42" s="44">
        <f t="shared" si="35"/>
        <v>239972.65862178738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239972.65862178738</v>
      </c>
      <c r="AN42" s="48">
        <f t="shared" si="36"/>
        <v>263969.92448396614</v>
      </c>
      <c r="AO42" s="47">
        <f t="shared" si="37"/>
        <v>3.7703532759414982</v>
      </c>
      <c r="AP42" s="47">
        <f t="shared" si="38"/>
        <v>0.74870022749386322</v>
      </c>
    </row>
    <row r="43" spans="2:42">
      <c r="B43" s="97" t="s">
        <v>15</v>
      </c>
      <c r="C43" s="61">
        <v>18230627</v>
      </c>
      <c r="D43" s="61" t="s">
        <v>80</v>
      </c>
      <c r="E43" s="38" t="s">
        <v>824</v>
      </c>
      <c r="F43" s="39" t="s">
        <v>1080</v>
      </c>
      <c r="G43" s="39">
        <v>45</v>
      </c>
      <c r="H43" s="39"/>
      <c r="I43" s="40" t="s">
        <v>282</v>
      </c>
      <c r="J43" s="41">
        <v>15000</v>
      </c>
      <c r="K43" s="41">
        <v>2.8994</v>
      </c>
      <c r="L43" s="41"/>
      <c r="M43" s="42">
        <v>50</v>
      </c>
      <c r="N43" s="42">
        <v>24.11</v>
      </c>
      <c r="O43" s="43">
        <v>43491</v>
      </c>
      <c r="P43" s="44">
        <v>35900</v>
      </c>
      <c r="Q43" s="44">
        <f t="shared" si="12"/>
        <v>361650</v>
      </c>
      <c r="R43" s="45">
        <v>0</v>
      </c>
      <c r="S43" s="46">
        <v>0</v>
      </c>
      <c r="T43" s="39">
        <f t="shared" si="20"/>
        <v>45</v>
      </c>
      <c r="U43" s="47">
        <f t="shared" si="21"/>
        <v>1.4663238547427757</v>
      </c>
      <c r="V43" s="48">
        <f t="shared" si="22"/>
        <v>-25.89</v>
      </c>
      <c r="W43" s="49">
        <f t="shared" si="23"/>
        <v>3.2584974549839461E-2</v>
      </c>
      <c r="X43" s="44">
        <f t="shared" si="24"/>
        <v>9253.2676410801068</v>
      </c>
      <c r="Y43" s="44">
        <f t="shared" si="25"/>
        <v>325750</v>
      </c>
      <c r="Z43" s="44">
        <f t="shared" si="26"/>
        <v>42226.402554000895</v>
      </c>
      <c r="AA43" s="50">
        <f t="shared" si="27"/>
        <v>370903.26764108008</v>
      </c>
      <c r="AB43" s="51">
        <f t="shared" si="28"/>
        <v>39537.830106742411</v>
      </c>
      <c r="AC43" s="44">
        <f t="shared" si="29"/>
        <v>347287.70378378284</v>
      </c>
      <c r="AD43" s="44">
        <f t="shared" si="30"/>
        <v>0</v>
      </c>
      <c r="AE43" s="44">
        <f t="shared" si="31"/>
        <v>0</v>
      </c>
      <c r="AF43" s="52">
        <f>HLOOKUP(I43,ElecAvoidedCostsWOCC!$A$5:$Q$50,G43+1,FALSE)</f>
        <v>3.4276422079642828</v>
      </c>
      <c r="AG43" s="44">
        <f t="shared" si="32"/>
        <v>149071.58726657461</v>
      </c>
      <c r="AH43" s="52">
        <f>HLOOKUP(I43,ElecAvoidedCostsWOCC!$A$5:$Q$50,T43+1,FALSE)</f>
        <v>3.4276422079642828</v>
      </c>
      <c r="AI43" s="44">
        <f t="shared" si="33"/>
        <v>0</v>
      </c>
      <c r="AJ43" s="44">
        <f t="shared" si="34"/>
        <v>149071.58726657461</v>
      </c>
      <c r="AK43" s="44">
        <f>HLOOKUP(I43,ElecAvoidedCostsWOCC!$A$5:$Q$50,G43+1,FALSE)*J43*L43</f>
        <v>0</v>
      </c>
      <c r="AL43" s="44">
        <f t="shared" si="35"/>
        <v>149071.58726657461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149071.58726657461</v>
      </c>
      <c r="AN43" s="48">
        <f t="shared" si="36"/>
        <v>163978.74599323209</v>
      </c>
      <c r="AO43" s="47">
        <f t="shared" si="37"/>
        <v>3.7703532759414973</v>
      </c>
      <c r="AP43" s="47">
        <f t="shared" si="38"/>
        <v>0.47216974343359791</v>
      </c>
    </row>
    <row r="44" spans="2:42">
      <c r="B44" s="97" t="s">
        <v>15</v>
      </c>
      <c r="C44" s="61">
        <v>18230627</v>
      </c>
      <c r="D44" s="61" t="s">
        <v>80</v>
      </c>
      <c r="E44" s="38" t="s">
        <v>824</v>
      </c>
      <c r="F44" s="39" t="s">
        <v>1081</v>
      </c>
      <c r="G44" s="39">
        <v>45</v>
      </c>
      <c r="H44" s="39"/>
      <c r="I44" s="40" t="s">
        <v>282</v>
      </c>
      <c r="J44" s="41">
        <v>20000</v>
      </c>
      <c r="K44" s="41">
        <v>4.4339000000000004</v>
      </c>
      <c r="L44" s="41"/>
      <c r="M44" s="42">
        <v>50</v>
      </c>
      <c r="N44" s="42">
        <v>24.11</v>
      </c>
      <c r="O44" s="43">
        <v>88678.000000000015</v>
      </c>
      <c r="P44" s="44">
        <v>57750</v>
      </c>
      <c r="Q44" s="44">
        <f t="shared" si="12"/>
        <v>482200</v>
      </c>
      <c r="R44" s="45">
        <v>0</v>
      </c>
      <c r="S44" s="46">
        <v>0</v>
      </c>
      <c r="T44" s="39">
        <f t="shared" si="20"/>
        <v>45</v>
      </c>
      <c r="U44" s="47">
        <f t="shared" si="21"/>
        <v>2.9898293162005909</v>
      </c>
      <c r="V44" s="48">
        <f t="shared" si="22"/>
        <v>-25.89</v>
      </c>
      <c r="W44" s="49">
        <f t="shared" si="23"/>
        <v>6.644065147112424E-2</v>
      </c>
      <c r="X44" s="44">
        <f t="shared" si="24"/>
        <v>18867.381018502721</v>
      </c>
      <c r="Y44" s="44">
        <f t="shared" si="25"/>
        <v>424450</v>
      </c>
      <c r="Z44" s="44">
        <f t="shared" si="26"/>
        <v>86099.490140113863</v>
      </c>
      <c r="AA44" s="50">
        <f t="shared" si="27"/>
        <v>501067.3810185027</v>
      </c>
      <c r="AB44" s="51">
        <f t="shared" si="28"/>
        <v>80617.500131192748</v>
      </c>
      <c r="AC44" s="44">
        <f t="shared" si="29"/>
        <v>469164.21443680028</v>
      </c>
      <c r="AD44" s="44">
        <f t="shared" si="30"/>
        <v>0</v>
      </c>
      <c r="AE44" s="44">
        <f t="shared" si="31"/>
        <v>0</v>
      </c>
      <c r="AF44" s="52">
        <f>HLOOKUP(I44,ElecAvoidedCostsWOCC!$A$5:$Q$50,G44+1,FALSE)</f>
        <v>3.4276422079642828</v>
      </c>
      <c r="AG44" s="44">
        <f t="shared" si="32"/>
        <v>303956.4557178567</v>
      </c>
      <c r="AH44" s="52">
        <f>HLOOKUP(I44,ElecAvoidedCostsWOCC!$A$5:$Q$50,T44+1,FALSE)</f>
        <v>3.4276422079642828</v>
      </c>
      <c r="AI44" s="44">
        <f t="shared" si="33"/>
        <v>0</v>
      </c>
      <c r="AJ44" s="44">
        <f t="shared" si="34"/>
        <v>303956.4557178567</v>
      </c>
      <c r="AK44" s="44">
        <f>HLOOKUP(I44,ElecAvoidedCostsWOCC!$A$5:$Q$50,G44+1,FALSE)*J44*L44</f>
        <v>0</v>
      </c>
      <c r="AL44" s="44">
        <f t="shared" si="35"/>
        <v>303956.4557178567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303956.4557178567</v>
      </c>
      <c r="AN44" s="48">
        <f t="shared" si="36"/>
        <v>334352.10128964239</v>
      </c>
      <c r="AO44" s="47">
        <f t="shared" si="37"/>
        <v>3.7703532759414977</v>
      </c>
      <c r="AP44" s="47">
        <f t="shared" si="38"/>
        <v>0.71265474007008256</v>
      </c>
    </row>
    <row r="45" spans="2:42">
      <c r="B45" s="97" t="s">
        <v>15</v>
      </c>
      <c r="C45" s="61">
        <v>18230627</v>
      </c>
      <c r="D45" s="61" t="s">
        <v>80</v>
      </c>
      <c r="E45" s="38" t="s">
        <v>824</v>
      </c>
      <c r="F45" s="39" t="s">
        <v>1082</v>
      </c>
      <c r="G45" s="39">
        <v>45</v>
      </c>
      <c r="H45" s="39"/>
      <c r="I45" s="40" t="s">
        <v>282</v>
      </c>
      <c r="J45" s="41">
        <v>150000</v>
      </c>
      <c r="K45" s="41">
        <v>0.31830000000000003</v>
      </c>
      <c r="L45" s="41"/>
      <c r="M45" s="42">
        <v>0</v>
      </c>
      <c r="N45" s="42">
        <v>0</v>
      </c>
      <c r="O45" s="43">
        <v>47745.000000000007</v>
      </c>
      <c r="P45" s="44">
        <v>0</v>
      </c>
      <c r="Q45" s="44">
        <f t="shared" si="12"/>
        <v>0</v>
      </c>
      <c r="R45" s="45">
        <v>0</v>
      </c>
      <c r="S45" s="46">
        <v>0</v>
      </c>
      <c r="T45" s="39">
        <f t="shared" si="20"/>
        <v>45</v>
      </c>
      <c r="U45" s="47">
        <f t="shared" si="21"/>
        <v>1.6097498895103319</v>
      </c>
      <c r="V45" s="48">
        <f t="shared" si="22"/>
        <v>0</v>
      </c>
      <c r="W45" s="49">
        <f t="shared" si="23"/>
        <v>3.5772219766896263E-2</v>
      </c>
      <c r="X45" s="44">
        <f t="shared" si="24"/>
        <v>10158.360661363726</v>
      </c>
      <c r="Y45" s="44">
        <f t="shared" si="25"/>
        <v>0</v>
      </c>
      <c r="Z45" s="44">
        <f t="shared" si="26"/>
        <v>46356.708053178198</v>
      </c>
      <c r="AA45" s="50">
        <f t="shared" si="27"/>
        <v>10158.360661363726</v>
      </c>
      <c r="AB45" s="51">
        <f t="shared" si="28"/>
        <v>43405.157353163107</v>
      </c>
      <c r="AC45" s="44">
        <f t="shared" si="29"/>
        <v>9511.57365296229</v>
      </c>
      <c r="AD45" s="44">
        <f t="shared" si="30"/>
        <v>0</v>
      </c>
      <c r="AE45" s="44">
        <f t="shared" si="31"/>
        <v>0</v>
      </c>
      <c r="AF45" s="52">
        <f>HLOOKUP(I45,ElecAvoidedCostsWOCC!$A$5:$Q$50,G45+1,FALSE)</f>
        <v>3.4276422079642828</v>
      </c>
      <c r="AG45" s="44">
        <f t="shared" si="32"/>
        <v>163652.7772192547</v>
      </c>
      <c r="AH45" s="52">
        <f>HLOOKUP(I45,ElecAvoidedCostsWOCC!$A$5:$Q$50,T45+1,FALSE)</f>
        <v>3.4276422079642828</v>
      </c>
      <c r="AI45" s="44">
        <f t="shared" si="33"/>
        <v>0</v>
      </c>
      <c r="AJ45" s="44">
        <f t="shared" si="34"/>
        <v>163652.7772192547</v>
      </c>
      <c r="AK45" s="44">
        <f>HLOOKUP(I45,ElecAvoidedCostsWOCC!$A$5:$Q$50,G45+1,FALSE)*J45*L45</f>
        <v>0</v>
      </c>
      <c r="AL45" s="44">
        <f t="shared" si="35"/>
        <v>163652.7772192547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163652.7772192547</v>
      </c>
      <c r="AN45" s="48">
        <f t="shared" si="36"/>
        <v>180018.05494118019</v>
      </c>
      <c r="AO45" s="47">
        <f t="shared" si="37"/>
        <v>3.7703532759414973</v>
      </c>
      <c r="AP45" s="47">
        <f t="shared" si="38"/>
        <v>18.926211530214591</v>
      </c>
    </row>
    <row r="46" spans="2:42">
      <c r="B46" s="97" t="s">
        <v>15</v>
      </c>
      <c r="C46" s="61">
        <v>18230627</v>
      </c>
      <c r="D46" s="61" t="s">
        <v>80</v>
      </c>
      <c r="E46" s="38" t="s">
        <v>824</v>
      </c>
      <c r="F46" s="39" t="s">
        <v>1083</v>
      </c>
      <c r="G46" s="39">
        <v>25</v>
      </c>
      <c r="H46" s="39"/>
      <c r="I46" s="40" t="s">
        <v>282</v>
      </c>
      <c r="J46" s="41">
        <v>6000</v>
      </c>
      <c r="K46" s="41">
        <v>16.535299999999999</v>
      </c>
      <c r="L46" s="41"/>
      <c r="M46" s="42">
        <v>200</v>
      </c>
      <c r="N46" s="42">
        <v>19.79</v>
      </c>
      <c r="O46" s="43">
        <v>99211.8</v>
      </c>
      <c r="P46" s="44">
        <v>83600</v>
      </c>
      <c r="Q46" s="44">
        <f t="shared" si="12"/>
        <v>118740</v>
      </c>
      <c r="R46" s="45">
        <v>0</v>
      </c>
      <c r="S46" s="46">
        <v>0</v>
      </c>
      <c r="T46" s="39">
        <f t="shared" si="20"/>
        <v>25</v>
      </c>
      <c r="U46" s="47">
        <f t="shared" si="21"/>
        <v>1.8583235485754312</v>
      </c>
      <c r="V46" s="48">
        <f t="shared" si="22"/>
        <v>-180.21</v>
      </c>
      <c r="W46" s="49">
        <f t="shared" si="23"/>
        <v>7.4332941943017247E-2</v>
      </c>
      <c r="X46" s="44">
        <f t="shared" si="24"/>
        <v>21108.581972208307</v>
      </c>
      <c r="Y46" s="44">
        <f t="shared" si="25"/>
        <v>35140</v>
      </c>
      <c r="Z46" s="44">
        <f t="shared" si="26"/>
        <v>96326.996502886264</v>
      </c>
      <c r="AA46" s="50">
        <f t="shared" si="27"/>
        <v>139848.58197220831</v>
      </c>
      <c r="AB46" s="51">
        <f t="shared" si="28"/>
        <v>90193.816950268039</v>
      </c>
      <c r="AC46" s="44">
        <f t="shared" si="29"/>
        <v>130944.36514251714</v>
      </c>
      <c r="AD46" s="44">
        <f t="shared" si="30"/>
        <v>0</v>
      </c>
      <c r="AE46" s="44">
        <f t="shared" si="31"/>
        <v>0</v>
      </c>
      <c r="AF46" s="52">
        <f>HLOOKUP(I46,ElecAvoidedCostsWOCC!$A$5:$Q$50,G46+1,FALSE)</f>
        <v>2.0508206305871441</v>
      </c>
      <c r="AG46" s="44">
        <f t="shared" si="32"/>
        <v>203465.60623768563</v>
      </c>
      <c r="AH46" s="52">
        <f>HLOOKUP(I46,ElecAvoidedCostsWOCC!$A$5:$Q$50,T46+1,FALSE)</f>
        <v>2.0508206305871441</v>
      </c>
      <c r="AI46" s="44">
        <f t="shared" si="33"/>
        <v>0</v>
      </c>
      <c r="AJ46" s="44">
        <f t="shared" si="34"/>
        <v>203465.60623768563</v>
      </c>
      <c r="AK46" s="44">
        <f>HLOOKUP(I46,ElecAvoidedCostsWOCC!$A$5:$Q$50,G46+1,FALSE)*J46*L46</f>
        <v>0</v>
      </c>
      <c r="AL46" s="44">
        <f t="shared" si="35"/>
        <v>203465.60623768563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203465.6062376856</v>
      </c>
      <c r="AN46" s="48">
        <f t="shared" si="36"/>
        <v>223812.16686145417</v>
      </c>
      <c r="AO46" s="47">
        <f t="shared" si="37"/>
        <v>2.2558708913480676</v>
      </c>
      <c r="AP46" s="47">
        <f t="shared" si="38"/>
        <v>1.7092157162918895</v>
      </c>
    </row>
    <row r="47" spans="2:42">
      <c r="B47" s="97" t="s">
        <v>15</v>
      </c>
      <c r="C47" s="61">
        <v>18230627</v>
      </c>
      <c r="D47" s="61" t="s">
        <v>80</v>
      </c>
      <c r="E47" s="38" t="s">
        <v>824</v>
      </c>
      <c r="F47" s="39" t="s">
        <v>1084</v>
      </c>
      <c r="G47" s="39">
        <v>25</v>
      </c>
      <c r="H47" s="39"/>
      <c r="I47" s="40" t="s">
        <v>282</v>
      </c>
      <c r="J47" s="41">
        <v>500</v>
      </c>
      <c r="K47" s="41">
        <v>0.56140000000000001</v>
      </c>
      <c r="L47" s="41"/>
      <c r="M47" s="42">
        <v>0</v>
      </c>
      <c r="N47" s="42">
        <v>0</v>
      </c>
      <c r="O47" s="43">
        <v>280.7</v>
      </c>
      <c r="P47" s="44">
        <v>0</v>
      </c>
      <c r="Q47" s="44">
        <f t="shared" si="12"/>
        <v>0</v>
      </c>
      <c r="R47" s="45">
        <v>0</v>
      </c>
      <c r="S47" s="46">
        <v>0</v>
      </c>
      <c r="T47" s="39">
        <f t="shared" si="20"/>
        <v>25</v>
      </c>
      <c r="U47" s="47">
        <f t="shared" si="21"/>
        <v>5.2577558323215938E-3</v>
      </c>
      <c r="V47" s="48">
        <f t="shared" si="22"/>
        <v>0</v>
      </c>
      <c r="W47" s="49">
        <f t="shared" si="23"/>
        <v>2.1031023329286374E-4</v>
      </c>
      <c r="X47" s="44">
        <f t="shared" si="24"/>
        <v>59.722522518479366</v>
      </c>
      <c r="Y47" s="44">
        <f t="shared" si="25"/>
        <v>0</v>
      </c>
      <c r="Z47" s="44">
        <f t="shared" si="26"/>
        <v>272.53802388788603</v>
      </c>
      <c r="AA47" s="50">
        <f t="shared" si="27"/>
        <v>59.722522518479366</v>
      </c>
      <c r="AB47" s="51">
        <f t="shared" si="28"/>
        <v>255.18541562536143</v>
      </c>
      <c r="AC47" s="44">
        <f t="shared" si="29"/>
        <v>55.919964904943221</v>
      </c>
      <c r="AD47" s="44">
        <f t="shared" si="30"/>
        <v>0</v>
      </c>
      <c r="AE47" s="44">
        <f t="shared" si="31"/>
        <v>0</v>
      </c>
      <c r="AF47" s="52">
        <f>HLOOKUP(I47,ElecAvoidedCostsWOCC!$A$5:$Q$50,G47+1,FALSE)</f>
        <v>2.0508206305871441</v>
      </c>
      <c r="AG47" s="44">
        <f t="shared" si="32"/>
        <v>575.66535100581132</v>
      </c>
      <c r="AH47" s="52">
        <f>HLOOKUP(I47,ElecAvoidedCostsWOCC!$A$5:$Q$50,T47+1,FALSE)</f>
        <v>2.0508206305871441</v>
      </c>
      <c r="AI47" s="44">
        <f t="shared" si="33"/>
        <v>0</v>
      </c>
      <c r="AJ47" s="44">
        <f t="shared" si="34"/>
        <v>575.66535100581132</v>
      </c>
      <c r="AK47" s="44">
        <f>HLOOKUP(I47,ElecAvoidedCostsWOCC!$A$5:$Q$50,G47+1,FALSE)*J47*L47</f>
        <v>0</v>
      </c>
      <c r="AL47" s="44">
        <f t="shared" si="35"/>
        <v>575.66535100581132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575.66535100581143</v>
      </c>
      <c r="AN47" s="48">
        <f t="shared" si="36"/>
        <v>633.23188610639261</v>
      </c>
      <c r="AO47" s="47">
        <f t="shared" si="37"/>
        <v>2.2558708913480685</v>
      </c>
      <c r="AP47" s="47">
        <f t="shared" si="38"/>
        <v>11.323896343332935</v>
      </c>
    </row>
    <row r="48" spans="2:42">
      <c r="B48" s="97" t="s">
        <v>15</v>
      </c>
      <c r="C48" s="61">
        <v>18230627</v>
      </c>
      <c r="D48" s="61" t="s">
        <v>80</v>
      </c>
      <c r="E48" s="38">
        <v>13246</v>
      </c>
      <c r="F48" s="39" t="s">
        <v>1085</v>
      </c>
      <c r="G48" s="39">
        <v>45</v>
      </c>
      <c r="H48" s="39"/>
      <c r="I48" s="40" t="s">
        <v>282</v>
      </c>
      <c r="J48" s="41">
        <v>1500</v>
      </c>
      <c r="K48" s="41">
        <v>5.2209000000000003</v>
      </c>
      <c r="L48" s="41"/>
      <c r="M48" s="42">
        <v>100</v>
      </c>
      <c r="N48" s="42">
        <v>28.01</v>
      </c>
      <c r="O48" s="43">
        <v>7831.35</v>
      </c>
      <c r="P48" s="44">
        <v>7500</v>
      </c>
      <c r="Q48" s="44">
        <f t="shared" si="12"/>
        <v>42015</v>
      </c>
      <c r="R48" s="45">
        <v>0</v>
      </c>
      <c r="S48" s="46">
        <v>0</v>
      </c>
      <c r="T48" s="39">
        <f t="shared" si="20"/>
        <v>45</v>
      </c>
      <c r="U48" s="47">
        <f t="shared" si="21"/>
        <v>0.26403842909659098</v>
      </c>
      <c r="V48" s="48">
        <f t="shared" si="22"/>
        <v>-71.989999999999995</v>
      </c>
      <c r="W48" s="49">
        <f t="shared" si="23"/>
        <v>5.8675206465909104E-3</v>
      </c>
      <c r="X48" s="44">
        <f t="shared" si="24"/>
        <v>1666.2200809586514</v>
      </c>
      <c r="Y48" s="44">
        <f t="shared" si="25"/>
        <v>34515</v>
      </c>
      <c r="Z48" s="44">
        <f t="shared" si="26"/>
        <v>7603.6361003719139</v>
      </c>
      <c r="AA48" s="50">
        <f t="shared" si="27"/>
        <v>43681.22008095865</v>
      </c>
      <c r="AB48" s="51">
        <f t="shared" si="28"/>
        <v>7119.5094572770722</v>
      </c>
      <c r="AC48" s="44">
        <f t="shared" si="29"/>
        <v>40900.018802395738</v>
      </c>
      <c r="AD48" s="44">
        <f t="shared" si="30"/>
        <v>0</v>
      </c>
      <c r="AE48" s="44">
        <f t="shared" si="31"/>
        <v>0</v>
      </c>
      <c r="AF48" s="52">
        <f>HLOOKUP(I48,ElecAvoidedCostsWOCC!$A$5:$Q$50,G48+1,FALSE)</f>
        <v>3.4276422079642828</v>
      </c>
      <c r="AG48" s="44">
        <f t="shared" si="32"/>
        <v>26843.065805341088</v>
      </c>
      <c r="AH48" s="52">
        <f>HLOOKUP(I48,ElecAvoidedCostsWOCC!$A$5:$Q$50,T48+1,FALSE)</f>
        <v>3.4276422079642828</v>
      </c>
      <c r="AI48" s="44">
        <f t="shared" si="33"/>
        <v>0</v>
      </c>
      <c r="AJ48" s="44">
        <f t="shared" si="34"/>
        <v>26843.065805341088</v>
      </c>
      <c r="AK48" s="44">
        <f>HLOOKUP(I48,ElecAvoidedCostsWOCC!$A$5:$Q$50,G48+1,FALSE)*J48*L48</f>
        <v>0</v>
      </c>
      <c r="AL48" s="44">
        <f t="shared" si="35"/>
        <v>26843.065805341088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26843.065805341084</v>
      </c>
      <c r="AN48" s="48">
        <f t="shared" si="36"/>
        <v>29527.372385875195</v>
      </c>
      <c r="AO48" s="47">
        <f t="shared" si="37"/>
        <v>3.7703532759414977</v>
      </c>
      <c r="AP48" s="47">
        <f t="shared" si="38"/>
        <v>0.72194031324370966</v>
      </c>
    </row>
    <row r="49" spans="2:42">
      <c r="B49" s="97" t="s">
        <v>15</v>
      </c>
      <c r="C49" s="61">
        <v>18230627</v>
      </c>
      <c r="D49" s="61" t="s">
        <v>80</v>
      </c>
      <c r="E49" s="38">
        <v>13252</v>
      </c>
      <c r="F49" s="39" t="s">
        <v>1086</v>
      </c>
      <c r="G49" s="39">
        <v>45</v>
      </c>
      <c r="H49" s="39"/>
      <c r="I49" s="40" t="s">
        <v>282</v>
      </c>
      <c r="J49" s="41">
        <v>1000</v>
      </c>
      <c r="K49" s="41">
        <v>4.9474999999999998</v>
      </c>
      <c r="L49" s="41"/>
      <c r="M49" s="42">
        <v>100</v>
      </c>
      <c r="N49" s="42">
        <v>28.01</v>
      </c>
      <c r="O49" s="43">
        <v>4947.5</v>
      </c>
      <c r="P49" s="44">
        <v>5000</v>
      </c>
      <c r="Q49" s="44">
        <f t="shared" si="12"/>
        <v>28010</v>
      </c>
      <c r="R49" s="45">
        <v>0</v>
      </c>
      <c r="S49" s="46">
        <v>0</v>
      </c>
      <c r="T49" s="39">
        <f t="shared" si="20"/>
        <v>45</v>
      </c>
      <c r="U49" s="47">
        <f t="shared" si="21"/>
        <v>0.16680778256052708</v>
      </c>
      <c r="V49" s="48">
        <f t="shared" si="22"/>
        <v>-71.989999999999995</v>
      </c>
      <c r="W49" s="49">
        <f t="shared" si="23"/>
        <v>3.7068396124561574E-3</v>
      </c>
      <c r="X49" s="44">
        <f t="shared" si="24"/>
        <v>1052.6440333458379</v>
      </c>
      <c r="Y49" s="44">
        <f t="shared" si="25"/>
        <v>23010</v>
      </c>
      <c r="Z49" s="44">
        <f t="shared" si="26"/>
        <v>4803.6404459754758</v>
      </c>
      <c r="AA49" s="50">
        <f t="shared" si="27"/>
        <v>29062.644033345838</v>
      </c>
      <c r="AB49" s="51">
        <f t="shared" si="28"/>
        <v>4497.7906797523183</v>
      </c>
      <c r="AC49" s="44">
        <f t="shared" si="29"/>
        <v>27212.213514368759</v>
      </c>
      <c r="AD49" s="44">
        <f t="shared" si="30"/>
        <v>0</v>
      </c>
      <c r="AE49" s="44">
        <f t="shared" si="31"/>
        <v>0</v>
      </c>
      <c r="AF49" s="52">
        <f>HLOOKUP(I49,ElecAvoidedCostsWOCC!$A$5:$Q$50,G49+1,FALSE)</f>
        <v>3.4276422079642828</v>
      </c>
      <c r="AG49" s="44">
        <f t="shared" si="32"/>
        <v>16958.259823903289</v>
      </c>
      <c r="AH49" s="52">
        <f>HLOOKUP(I49,ElecAvoidedCostsWOCC!$A$5:$Q$50,T49+1,FALSE)</f>
        <v>3.4276422079642828</v>
      </c>
      <c r="AI49" s="44">
        <f t="shared" si="33"/>
        <v>0</v>
      </c>
      <c r="AJ49" s="44">
        <f t="shared" si="34"/>
        <v>16958.259823903289</v>
      </c>
      <c r="AK49" s="44">
        <f>HLOOKUP(I49,ElecAvoidedCostsWOCC!$A$5:$Q$50,G49+1,FALSE)*J49*L49</f>
        <v>0</v>
      </c>
      <c r="AL49" s="44">
        <f t="shared" si="35"/>
        <v>16958.259823903289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16958.259823903289</v>
      </c>
      <c r="AN49" s="48">
        <f t="shared" si="36"/>
        <v>18654.08580629362</v>
      </c>
      <c r="AO49" s="47">
        <f t="shared" si="37"/>
        <v>3.7703532759414977</v>
      </c>
      <c r="AP49" s="47">
        <f t="shared" si="38"/>
        <v>0.68550416879699172</v>
      </c>
    </row>
    <row r="50" spans="2:42">
      <c r="B50" s="97" t="s">
        <v>15</v>
      </c>
      <c r="C50" s="61">
        <v>18230627</v>
      </c>
      <c r="D50" s="61" t="s">
        <v>80</v>
      </c>
      <c r="E50" s="38">
        <v>13250</v>
      </c>
      <c r="F50" s="39" t="s">
        <v>1087</v>
      </c>
      <c r="G50" s="39">
        <v>45</v>
      </c>
      <c r="H50" s="39"/>
      <c r="I50" s="40" t="s">
        <v>282</v>
      </c>
      <c r="J50" s="41">
        <v>760</v>
      </c>
      <c r="K50" s="41">
        <v>3.2793000000000001</v>
      </c>
      <c r="L50" s="41"/>
      <c r="M50" s="42">
        <v>100</v>
      </c>
      <c r="N50" s="42">
        <v>28.01</v>
      </c>
      <c r="O50" s="43">
        <v>2492.268</v>
      </c>
      <c r="P50" s="44">
        <v>3800</v>
      </c>
      <c r="Q50" s="44">
        <f t="shared" si="12"/>
        <v>21287.600000000002</v>
      </c>
      <c r="R50" s="45">
        <v>0</v>
      </c>
      <c r="S50" s="46">
        <v>0</v>
      </c>
      <c r="T50" s="39">
        <f t="shared" si="20"/>
        <v>45</v>
      </c>
      <c r="U50" s="47">
        <f t="shared" si="21"/>
        <v>8.402823620546937E-2</v>
      </c>
      <c r="V50" s="48">
        <f t="shared" si="22"/>
        <v>-71.989999999999995</v>
      </c>
      <c r="W50" s="49">
        <f t="shared" si="23"/>
        <v>1.8672941378993194E-3</v>
      </c>
      <c r="X50" s="44">
        <f t="shared" si="24"/>
        <v>530.26195850404542</v>
      </c>
      <c r="Y50" s="44">
        <f t="shared" si="25"/>
        <v>17487.600000000002</v>
      </c>
      <c r="Z50" s="44">
        <f t="shared" si="26"/>
        <v>2419.7997709975562</v>
      </c>
      <c r="AA50" s="50">
        <f t="shared" si="27"/>
        <v>21817.861958504047</v>
      </c>
      <c r="AB50" s="51">
        <f t="shared" si="28"/>
        <v>2265.7301226568875</v>
      </c>
      <c r="AC50" s="44">
        <f t="shared" si="29"/>
        <v>20428.709698973824</v>
      </c>
      <c r="AD50" s="44">
        <f t="shared" si="30"/>
        <v>0</v>
      </c>
      <c r="AE50" s="44">
        <f t="shared" si="31"/>
        <v>0</v>
      </c>
      <c r="AF50" s="52">
        <f>HLOOKUP(I50,ElecAvoidedCostsWOCC!$A$5:$Q$50,G50+1,FALSE)</f>
        <v>3.4276422079642828</v>
      </c>
      <c r="AG50" s="44">
        <f t="shared" si="32"/>
        <v>8542.6029903587278</v>
      </c>
      <c r="AH50" s="52">
        <f>HLOOKUP(I50,ElecAvoidedCostsWOCC!$A$5:$Q$50,T50+1,FALSE)</f>
        <v>3.4276422079642828</v>
      </c>
      <c r="AI50" s="44">
        <f t="shared" si="33"/>
        <v>0</v>
      </c>
      <c r="AJ50" s="44">
        <f t="shared" si="34"/>
        <v>8542.6029903587278</v>
      </c>
      <c r="AK50" s="44">
        <f>HLOOKUP(I50,ElecAvoidedCostsWOCC!$A$5:$Q$50,G50+1,FALSE)*J50*L50</f>
        <v>0</v>
      </c>
      <c r="AL50" s="44">
        <f t="shared" si="35"/>
        <v>8542.6029903587278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8542.6029903587278</v>
      </c>
      <c r="AN50" s="48">
        <f t="shared" si="36"/>
        <v>9396.8632893946015</v>
      </c>
      <c r="AO50" s="47">
        <f t="shared" si="37"/>
        <v>3.7703532759414982</v>
      </c>
      <c r="AP50" s="47">
        <f t="shared" si="38"/>
        <v>0.45998320147780186</v>
      </c>
    </row>
    <row r="51" spans="2:42">
      <c r="B51" s="97" t="s">
        <v>15</v>
      </c>
      <c r="C51" s="61">
        <v>18230627</v>
      </c>
      <c r="D51" s="61" t="s">
        <v>80</v>
      </c>
      <c r="E51" s="38">
        <v>13248</v>
      </c>
      <c r="F51" s="39" t="s">
        <v>1088</v>
      </c>
      <c r="G51" s="39">
        <v>45</v>
      </c>
      <c r="H51" s="39"/>
      <c r="I51" s="40" t="s">
        <v>282</v>
      </c>
      <c r="J51" s="41">
        <v>7500</v>
      </c>
      <c r="K51" s="41">
        <v>0.35260000000000002</v>
      </c>
      <c r="L51" s="41"/>
      <c r="M51" s="42">
        <v>0</v>
      </c>
      <c r="N51" s="42">
        <v>0</v>
      </c>
      <c r="O51" s="43">
        <v>2644.5</v>
      </c>
      <c r="P51" s="44">
        <v>0</v>
      </c>
      <c r="Q51" s="44">
        <f t="shared" si="12"/>
        <v>0</v>
      </c>
      <c r="R51" s="45">
        <v>0</v>
      </c>
      <c r="S51" s="46">
        <v>0</v>
      </c>
      <c r="T51" s="39">
        <f t="shared" si="20"/>
        <v>45</v>
      </c>
      <c r="U51" s="47">
        <f t="shared" si="21"/>
        <v>8.9160824857264051E-2</v>
      </c>
      <c r="V51" s="48">
        <f t="shared" si="22"/>
        <v>0</v>
      </c>
      <c r="W51" s="49">
        <f t="shared" si="23"/>
        <v>1.9813516634947567E-3</v>
      </c>
      <c r="X51" s="44">
        <f t="shared" si="24"/>
        <v>562.65126754584503</v>
      </c>
      <c r="Y51" s="44">
        <f t="shared" si="25"/>
        <v>0</v>
      </c>
      <c r="Z51" s="44">
        <f t="shared" si="26"/>
        <v>2567.6052873940671</v>
      </c>
      <c r="AA51" s="50">
        <f t="shared" si="27"/>
        <v>562.65126754584503</v>
      </c>
      <c r="AB51" s="51">
        <f t="shared" si="28"/>
        <v>2404.1248009307742</v>
      </c>
      <c r="AC51" s="44">
        <f t="shared" si="29"/>
        <v>526.82702953730802</v>
      </c>
      <c r="AD51" s="44">
        <f t="shared" si="30"/>
        <v>0</v>
      </c>
      <c r="AE51" s="44">
        <f t="shared" si="31"/>
        <v>0</v>
      </c>
      <c r="AF51" s="52">
        <f>HLOOKUP(I51,ElecAvoidedCostsWOCC!$A$5:$Q$50,G51+1,FALSE)</f>
        <v>3.4276422079642828</v>
      </c>
      <c r="AG51" s="44">
        <f t="shared" si="32"/>
        <v>9064.3998189615468</v>
      </c>
      <c r="AH51" s="52">
        <f>HLOOKUP(I51,ElecAvoidedCostsWOCC!$A$5:$Q$50,T51+1,FALSE)</f>
        <v>3.4276422079642828</v>
      </c>
      <c r="AI51" s="44">
        <f t="shared" si="33"/>
        <v>0</v>
      </c>
      <c r="AJ51" s="44">
        <f t="shared" si="34"/>
        <v>9064.3998189615468</v>
      </c>
      <c r="AK51" s="44">
        <f>HLOOKUP(I51,ElecAvoidedCostsWOCC!$A$5:$Q$50,G51+1,FALSE)*J51*L51</f>
        <v>0</v>
      </c>
      <c r="AL51" s="44">
        <f t="shared" si="35"/>
        <v>9064.3998189615468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9064.3998189615468</v>
      </c>
      <c r="AN51" s="48">
        <f t="shared" si="36"/>
        <v>9970.8398008577024</v>
      </c>
      <c r="AO51" s="47">
        <f t="shared" si="37"/>
        <v>3.7703532759414982</v>
      </c>
      <c r="AP51" s="47">
        <f t="shared" si="38"/>
        <v>18.926211530214591</v>
      </c>
    </row>
    <row r="52" spans="2:42">
      <c r="B52" s="97" t="s">
        <v>15</v>
      </c>
      <c r="C52" s="61">
        <v>18230627</v>
      </c>
      <c r="D52" s="61" t="s">
        <v>80</v>
      </c>
      <c r="E52" s="38">
        <v>13236</v>
      </c>
      <c r="F52" s="39" t="s">
        <v>1089</v>
      </c>
      <c r="G52" s="39">
        <v>45</v>
      </c>
      <c r="H52" s="39"/>
      <c r="I52" s="40" t="s">
        <v>282</v>
      </c>
      <c r="J52" s="41">
        <v>1500</v>
      </c>
      <c r="K52" s="41">
        <v>3.6520000000000001</v>
      </c>
      <c r="L52" s="41"/>
      <c r="M52" s="42">
        <v>100</v>
      </c>
      <c r="N52" s="42">
        <v>28.01</v>
      </c>
      <c r="O52" s="43">
        <v>5478</v>
      </c>
      <c r="P52" s="44">
        <v>7500</v>
      </c>
      <c r="Q52" s="44">
        <f t="shared" si="12"/>
        <v>42015</v>
      </c>
      <c r="R52" s="45">
        <v>0</v>
      </c>
      <c r="S52" s="46">
        <v>0</v>
      </c>
      <c r="T52" s="39">
        <f t="shared" si="20"/>
        <v>45</v>
      </c>
      <c r="U52" s="47">
        <f t="shared" si="21"/>
        <v>0.18469389244397522</v>
      </c>
      <c r="V52" s="48">
        <f t="shared" si="22"/>
        <v>-71.989999999999995</v>
      </c>
      <c r="W52" s="49">
        <f t="shared" si="23"/>
        <v>4.1043087209772268E-3</v>
      </c>
      <c r="X52" s="44">
        <f t="shared" si="24"/>
        <v>1165.5147073609903</v>
      </c>
      <c r="Y52" s="44">
        <f t="shared" si="25"/>
        <v>34515</v>
      </c>
      <c r="Z52" s="44">
        <f t="shared" si="26"/>
        <v>5318.7149798996779</v>
      </c>
      <c r="AA52" s="50">
        <f t="shared" si="27"/>
        <v>43180.514707360991</v>
      </c>
      <c r="AB52" s="51">
        <f t="shared" si="28"/>
        <v>4980.0702058985744</v>
      </c>
      <c r="AC52" s="44">
        <f t="shared" si="29"/>
        <v>40431.193546218157</v>
      </c>
      <c r="AD52" s="44">
        <f t="shared" si="30"/>
        <v>0</v>
      </c>
      <c r="AE52" s="44">
        <f t="shared" si="31"/>
        <v>0</v>
      </c>
      <c r="AF52" s="52">
        <f>HLOOKUP(I52,ElecAvoidedCostsWOCC!$A$5:$Q$50,G52+1,FALSE)</f>
        <v>3.4276422079642828</v>
      </c>
      <c r="AG52" s="44">
        <f t="shared" si="32"/>
        <v>18776.624015228343</v>
      </c>
      <c r="AH52" s="52">
        <f>HLOOKUP(I52,ElecAvoidedCostsWOCC!$A$5:$Q$50,T52+1,FALSE)</f>
        <v>3.4276422079642828</v>
      </c>
      <c r="AI52" s="44">
        <f t="shared" si="33"/>
        <v>0</v>
      </c>
      <c r="AJ52" s="44">
        <f t="shared" si="34"/>
        <v>18776.624015228343</v>
      </c>
      <c r="AK52" s="44">
        <f>HLOOKUP(I52,ElecAvoidedCostsWOCC!$A$5:$Q$50,G52+1,FALSE)*J52*L52</f>
        <v>0</v>
      </c>
      <c r="AL52" s="44">
        <f t="shared" si="35"/>
        <v>18776.624015228343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18776.624015228339</v>
      </c>
      <c r="AN52" s="48">
        <f t="shared" si="36"/>
        <v>20654.286416751176</v>
      </c>
      <c r="AO52" s="47">
        <f t="shared" si="37"/>
        <v>3.7703532759414977</v>
      </c>
      <c r="AP52" s="47">
        <f t="shared" si="38"/>
        <v>0.51085027685716522</v>
      </c>
    </row>
    <row r="53" spans="2:42">
      <c r="B53" s="97" t="s">
        <v>15</v>
      </c>
      <c r="C53" s="61">
        <v>18230627</v>
      </c>
      <c r="D53" s="61" t="s">
        <v>80</v>
      </c>
      <c r="E53" s="38">
        <v>13242</v>
      </c>
      <c r="F53" s="39" t="s">
        <v>1090</v>
      </c>
      <c r="G53" s="39">
        <v>45</v>
      </c>
      <c r="H53" s="39"/>
      <c r="I53" s="40" t="s">
        <v>282</v>
      </c>
      <c r="J53" s="41">
        <v>1000</v>
      </c>
      <c r="K53" s="41">
        <v>3.4018999999999999</v>
      </c>
      <c r="L53" s="41"/>
      <c r="M53" s="42">
        <v>100</v>
      </c>
      <c r="N53" s="42">
        <v>28.01</v>
      </c>
      <c r="O53" s="43">
        <v>3401.9</v>
      </c>
      <c r="P53" s="44">
        <v>5000</v>
      </c>
      <c r="Q53" s="44">
        <f t="shared" si="12"/>
        <v>28010</v>
      </c>
      <c r="R53" s="45">
        <v>0</v>
      </c>
      <c r="S53" s="46">
        <v>0</v>
      </c>
      <c r="T53" s="39">
        <f t="shared" si="20"/>
        <v>45</v>
      </c>
      <c r="U53" s="47">
        <f t="shared" si="21"/>
        <v>0.11469699757304842</v>
      </c>
      <c r="V53" s="48">
        <f t="shared" si="22"/>
        <v>-71.989999999999995</v>
      </c>
      <c r="W53" s="49">
        <f t="shared" si="23"/>
        <v>2.5488221682899649E-3</v>
      </c>
      <c r="X53" s="44">
        <f t="shared" si="24"/>
        <v>723.79782456578187</v>
      </c>
      <c r="Y53" s="44">
        <f t="shared" si="25"/>
        <v>23010</v>
      </c>
      <c r="Z53" s="44">
        <f t="shared" si="26"/>
        <v>3302.9821997299591</v>
      </c>
      <c r="AA53" s="50">
        <f t="shared" si="27"/>
        <v>28733.797824565783</v>
      </c>
      <c r="AB53" s="51">
        <f t="shared" si="28"/>
        <v>3092.6799622939689</v>
      </c>
      <c r="AC53" s="44">
        <f t="shared" si="29"/>
        <v>26904.305079181442</v>
      </c>
      <c r="AD53" s="44">
        <f t="shared" si="30"/>
        <v>0</v>
      </c>
      <c r="AE53" s="44">
        <f t="shared" si="31"/>
        <v>0</v>
      </c>
      <c r="AF53" s="52">
        <f>HLOOKUP(I53,ElecAvoidedCostsWOCC!$A$5:$Q$50,G53+1,FALSE)</f>
        <v>3.4276422079642828</v>
      </c>
      <c r="AG53" s="44">
        <f t="shared" si="32"/>
        <v>11660.496027273692</v>
      </c>
      <c r="AH53" s="52">
        <f>HLOOKUP(I53,ElecAvoidedCostsWOCC!$A$5:$Q$50,T53+1,FALSE)</f>
        <v>3.4276422079642828</v>
      </c>
      <c r="AI53" s="44">
        <f t="shared" si="33"/>
        <v>0</v>
      </c>
      <c r="AJ53" s="44">
        <f t="shared" si="34"/>
        <v>11660.496027273692</v>
      </c>
      <c r="AK53" s="44">
        <f>HLOOKUP(I53,ElecAvoidedCostsWOCC!$A$5:$Q$50,G53+1,FALSE)*J53*L53</f>
        <v>0</v>
      </c>
      <c r="AL53" s="44">
        <f t="shared" si="35"/>
        <v>11660.496027273692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11660.496027273693</v>
      </c>
      <c r="AN53" s="48">
        <f t="shared" si="36"/>
        <v>12826.545630001065</v>
      </c>
      <c r="AO53" s="47">
        <f t="shared" si="37"/>
        <v>3.7703532759414977</v>
      </c>
      <c r="AP53" s="47">
        <f t="shared" si="38"/>
        <v>0.4767469589811576</v>
      </c>
    </row>
    <row r="54" spans="2:42">
      <c r="B54" s="97" t="s">
        <v>15</v>
      </c>
      <c r="C54" s="61">
        <v>18230627</v>
      </c>
      <c r="D54" s="61" t="s">
        <v>80</v>
      </c>
      <c r="E54" s="38">
        <v>13240</v>
      </c>
      <c r="F54" s="39" t="s">
        <v>1091</v>
      </c>
      <c r="G54" s="39">
        <v>45</v>
      </c>
      <c r="H54" s="39"/>
      <c r="I54" s="40" t="s">
        <v>282</v>
      </c>
      <c r="J54" s="41">
        <v>760</v>
      </c>
      <c r="K54" s="41">
        <v>2.5678000000000001</v>
      </c>
      <c r="L54" s="41"/>
      <c r="M54" s="42">
        <v>100</v>
      </c>
      <c r="N54" s="42">
        <v>28.01</v>
      </c>
      <c r="O54" s="43">
        <v>1951.528</v>
      </c>
      <c r="P54" s="44">
        <v>3800</v>
      </c>
      <c r="Q54" s="44">
        <f t="shared" si="12"/>
        <v>21287.600000000002</v>
      </c>
      <c r="R54" s="45">
        <v>0</v>
      </c>
      <c r="S54" s="46">
        <v>0</v>
      </c>
      <c r="T54" s="39">
        <f t="shared" si="20"/>
        <v>45</v>
      </c>
      <c r="U54" s="47">
        <f t="shared" si="21"/>
        <v>6.5796878885251195E-2</v>
      </c>
      <c r="V54" s="48">
        <f t="shared" si="22"/>
        <v>-71.989999999999995</v>
      </c>
      <c r="W54" s="49">
        <f t="shared" si="23"/>
        <v>1.4621528641166933E-3</v>
      </c>
      <c r="X54" s="44">
        <f t="shared" si="24"/>
        <v>415.21259325059856</v>
      </c>
      <c r="Y54" s="44">
        <f t="shared" si="25"/>
        <v>17487.600000000002</v>
      </c>
      <c r="Z54" s="44">
        <f t="shared" si="26"/>
        <v>1894.7829878228658</v>
      </c>
      <c r="AA54" s="50">
        <f t="shared" si="27"/>
        <v>21702.812593250601</v>
      </c>
      <c r="AB54" s="51">
        <f t="shared" si="28"/>
        <v>1774.1413743659791</v>
      </c>
      <c r="AC54" s="44">
        <f t="shared" si="29"/>
        <v>20320.985574204682</v>
      </c>
      <c r="AD54" s="44">
        <f t="shared" si="30"/>
        <v>0</v>
      </c>
      <c r="AE54" s="44">
        <f t="shared" si="31"/>
        <v>0</v>
      </c>
      <c r="AF54" s="52">
        <f>HLOOKUP(I54,ElecAvoidedCostsWOCC!$A$5:$Q$50,G54+1,FALSE)</f>
        <v>3.4276422079642828</v>
      </c>
      <c r="AG54" s="44">
        <f t="shared" si="32"/>
        <v>6689.1397428241216</v>
      </c>
      <c r="AH54" s="52">
        <f>HLOOKUP(I54,ElecAvoidedCostsWOCC!$A$5:$Q$50,T54+1,FALSE)</f>
        <v>3.4276422079642828</v>
      </c>
      <c r="AI54" s="44">
        <f t="shared" si="33"/>
        <v>0</v>
      </c>
      <c r="AJ54" s="44">
        <f t="shared" si="34"/>
        <v>6689.1397428241216</v>
      </c>
      <c r="AK54" s="44">
        <f>HLOOKUP(I54,ElecAvoidedCostsWOCC!$A$5:$Q$50,G54+1,FALSE)*J54*L54</f>
        <v>0</v>
      </c>
      <c r="AL54" s="44">
        <f t="shared" si="35"/>
        <v>6689.1397428241216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6689.1397428241216</v>
      </c>
      <c r="AN54" s="48">
        <f t="shared" si="36"/>
        <v>7358.0537171065344</v>
      </c>
      <c r="AO54" s="47">
        <f t="shared" si="37"/>
        <v>3.7703532759414982</v>
      </c>
      <c r="AP54" s="47">
        <f t="shared" si="38"/>
        <v>0.3620913803731447</v>
      </c>
    </row>
    <row r="55" spans="2:42">
      <c r="B55" s="97" t="s">
        <v>15</v>
      </c>
      <c r="C55" s="61">
        <v>18230627</v>
      </c>
      <c r="D55" s="61" t="s">
        <v>80</v>
      </c>
      <c r="E55" s="38">
        <v>13238</v>
      </c>
      <c r="F55" s="39" t="s">
        <v>1092</v>
      </c>
      <c r="G55" s="39">
        <v>45</v>
      </c>
      <c r="H55" s="39"/>
      <c r="I55" s="40" t="s">
        <v>282</v>
      </c>
      <c r="J55" s="41">
        <v>7500</v>
      </c>
      <c r="K55" s="41">
        <v>0.23119999999999999</v>
      </c>
      <c r="L55" s="41"/>
      <c r="M55" s="42">
        <v>0</v>
      </c>
      <c r="N55" s="42">
        <v>0</v>
      </c>
      <c r="O55" s="43">
        <v>1734</v>
      </c>
      <c r="P55" s="44">
        <v>0</v>
      </c>
      <c r="Q55" s="44">
        <f t="shared" si="12"/>
        <v>0</v>
      </c>
      <c r="R55" s="45">
        <v>0</v>
      </c>
      <c r="S55" s="46">
        <v>0</v>
      </c>
      <c r="T55" s="39">
        <f t="shared" si="20"/>
        <v>45</v>
      </c>
      <c r="U55" s="47">
        <f t="shared" si="21"/>
        <v>5.8462798374927537E-2</v>
      </c>
      <c r="V55" s="48">
        <f t="shared" si="22"/>
        <v>0</v>
      </c>
      <c r="W55" s="49">
        <f t="shared" si="23"/>
        <v>1.2991732972206119E-3</v>
      </c>
      <c r="X55" s="44">
        <f t="shared" si="24"/>
        <v>368.9307233596125</v>
      </c>
      <c r="Y55" s="44">
        <f t="shared" si="25"/>
        <v>0</v>
      </c>
      <c r="Z55" s="44">
        <f t="shared" si="26"/>
        <v>1683.5800976900407</v>
      </c>
      <c r="AA55" s="50">
        <f t="shared" si="27"/>
        <v>368.9307233596125</v>
      </c>
      <c r="AB55" s="51">
        <f t="shared" si="28"/>
        <v>1576.3858592603376</v>
      </c>
      <c r="AC55" s="44">
        <f t="shared" si="29"/>
        <v>345.44075220937498</v>
      </c>
      <c r="AD55" s="44">
        <f t="shared" si="30"/>
        <v>0</v>
      </c>
      <c r="AE55" s="44">
        <f t="shared" si="31"/>
        <v>0</v>
      </c>
      <c r="AF55" s="52">
        <f>HLOOKUP(I55,ElecAvoidedCostsWOCC!$A$5:$Q$50,G55+1,FALSE)</f>
        <v>3.4276422079642828</v>
      </c>
      <c r="AG55" s="44">
        <f t="shared" si="32"/>
        <v>5943.5315886100661</v>
      </c>
      <c r="AH55" s="52">
        <f>HLOOKUP(I55,ElecAvoidedCostsWOCC!$A$5:$Q$50,T55+1,FALSE)</f>
        <v>3.4276422079642828</v>
      </c>
      <c r="AI55" s="44">
        <f t="shared" si="33"/>
        <v>0</v>
      </c>
      <c r="AJ55" s="44">
        <f t="shared" si="34"/>
        <v>5943.5315886100661</v>
      </c>
      <c r="AK55" s="44">
        <f>HLOOKUP(I55,ElecAvoidedCostsWOCC!$A$5:$Q$50,G55+1,FALSE)*J55*L55</f>
        <v>0</v>
      </c>
      <c r="AL55" s="44">
        <f t="shared" si="35"/>
        <v>5943.5315886100661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5943.5315886100661</v>
      </c>
      <c r="AN55" s="48">
        <f t="shared" si="36"/>
        <v>6537.8847474710728</v>
      </c>
      <c r="AO55" s="47">
        <f t="shared" si="37"/>
        <v>3.7703532759414973</v>
      </c>
      <c r="AP55" s="47">
        <f t="shared" si="38"/>
        <v>18.926211530214587</v>
      </c>
    </row>
    <row r="56" spans="2:42">
      <c r="B56" s="97" t="s">
        <v>15</v>
      </c>
      <c r="C56" s="61">
        <v>18230627</v>
      </c>
      <c r="D56" s="61" t="s">
        <v>80</v>
      </c>
      <c r="E56" s="38">
        <v>13247</v>
      </c>
      <c r="F56" s="39" t="s">
        <v>1093</v>
      </c>
      <c r="G56" s="39">
        <v>45</v>
      </c>
      <c r="H56" s="39"/>
      <c r="I56" s="40" t="s">
        <v>282</v>
      </c>
      <c r="J56" s="41">
        <v>80</v>
      </c>
      <c r="K56" s="41">
        <v>5.2209000000000003</v>
      </c>
      <c r="L56" s="41"/>
      <c r="M56" s="42">
        <v>200</v>
      </c>
      <c r="N56" s="42">
        <v>28.01</v>
      </c>
      <c r="O56" s="43">
        <v>417.67200000000003</v>
      </c>
      <c r="P56" s="44">
        <v>800</v>
      </c>
      <c r="Q56" s="44">
        <f t="shared" si="12"/>
        <v>2240.8000000000002</v>
      </c>
      <c r="R56" s="45">
        <v>0</v>
      </c>
      <c r="S56" s="46">
        <v>0</v>
      </c>
      <c r="T56" s="39">
        <f t="shared" si="20"/>
        <v>45</v>
      </c>
      <c r="U56" s="47">
        <f t="shared" si="21"/>
        <v>1.4082049551818184E-2</v>
      </c>
      <c r="V56" s="48">
        <f t="shared" si="22"/>
        <v>-171.99</v>
      </c>
      <c r="W56" s="49">
        <f t="shared" si="23"/>
        <v>3.1293443448484855E-4</v>
      </c>
      <c r="X56" s="44">
        <f t="shared" si="24"/>
        <v>88.865070984461397</v>
      </c>
      <c r="Y56" s="44">
        <f t="shared" si="25"/>
        <v>1440.8000000000002</v>
      </c>
      <c r="Z56" s="44">
        <f t="shared" si="26"/>
        <v>405.52725868650208</v>
      </c>
      <c r="AA56" s="50">
        <f t="shared" si="27"/>
        <v>2329.6650709844616</v>
      </c>
      <c r="AB56" s="51">
        <f t="shared" si="28"/>
        <v>379.70717105477723</v>
      </c>
      <c r="AC56" s="44">
        <f t="shared" si="29"/>
        <v>2181.334336127773</v>
      </c>
      <c r="AD56" s="44">
        <f t="shared" si="30"/>
        <v>0</v>
      </c>
      <c r="AE56" s="44">
        <f t="shared" si="31"/>
        <v>0</v>
      </c>
      <c r="AF56" s="52">
        <f>HLOOKUP(I56,ElecAvoidedCostsWOCC!$A$5:$Q$50,G56+1,FALSE)</f>
        <v>3.4276422079642828</v>
      </c>
      <c r="AG56" s="44">
        <f t="shared" si="32"/>
        <v>1431.630176284858</v>
      </c>
      <c r="AH56" s="52">
        <f>HLOOKUP(I56,ElecAvoidedCostsWOCC!$A$5:$Q$50,T56+1,FALSE)</f>
        <v>3.4276422079642828</v>
      </c>
      <c r="AI56" s="44">
        <f t="shared" si="33"/>
        <v>0</v>
      </c>
      <c r="AJ56" s="44">
        <f t="shared" si="34"/>
        <v>1431.630176284858</v>
      </c>
      <c r="AK56" s="44">
        <f>HLOOKUP(I56,ElecAvoidedCostsWOCC!$A$5:$Q$50,G56+1,FALSE)*J56*L56</f>
        <v>0</v>
      </c>
      <c r="AL56" s="44">
        <f t="shared" si="35"/>
        <v>1431.630176284858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1431.630176284858</v>
      </c>
      <c r="AN56" s="48">
        <f t="shared" si="36"/>
        <v>1574.7931939133439</v>
      </c>
      <c r="AO56" s="47">
        <f t="shared" si="37"/>
        <v>3.7703532759414977</v>
      </c>
      <c r="AP56" s="47">
        <f t="shared" si="38"/>
        <v>0.72194031324370966</v>
      </c>
    </row>
    <row r="57" spans="2:42">
      <c r="B57" s="97" t="s">
        <v>15</v>
      </c>
      <c r="C57" s="61">
        <v>18230627</v>
      </c>
      <c r="D57" s="61" t="s">
        <v>80</v>
      </c>
      <c r="E57" s="38">
        <v>13253</v>
      </c>
      <c r="F57" s="39" t="s">
        <v>1094</v>
      </c>
      <c r="G57" s="39">
        <v>45</v>
      </c>
      <c r="H57" s="39"/>
      <c r="I57" s="40" t="s">
        <v>282</v>
      </c>
      <c r="J57" s="41">
        <v>60</v>
      </c>
      <c r="K57" s="41">
        <v>4.9474999999999998</v>
      </c>
      <c r="L57" s="41"/>
      <c r="M57" s="42">
        <v>200</v>
      </c>
      <c r="N57" s="42">
        <v>28.01</v>
      </c>
      <c r="O57" s="43">
        <v>296.84999999999997</v>
      </c>
      <c r="P57" s="44">
        <v>600</v>
      </c>
      <c r="Q57" s="44">
        <f t="shared" si="12"/>
        <v>1680.6000000000001</v>
      </c>
      <c r="R57" s="45">
        <v>0</v>
      </c>
      <c r="S57" s="46">
        <v>0</v>
      </c>
      <c r="T57" s="39">
        <f t="shared" si="20"/>
        <v>45</v>
      </c>
      <c r="U57" s="47">
        <f t="shared" si="21"/>
        <v>1.0008466953631624E-2</v>
      </c>
      <c r="V57" s="48">
        <f t="shared" si="22"/>
        <v>-171.99</v>
      </c>
      <c r="W57" s="49">
        <f t="shared" si="23"/>
        <v>2.2241037674736942E-4</v>
      </c>
      <c r="X57" s="44">
        <f t="shared" si="24"/>
        <v>63.158642000750262</v>
      </c>
      <c r="Y57" s="44">
        <f t="shared" si="25"/>
        <v>1080.6000000000001</v>
      </c>
      <c r="Z57" s="44">
        <f t="shared" si="26"/>
        <v>288.21842675852849</v>
      </c>
      <c r="AA57" s="50">
        <f t="shared" si="27"/>
        <v>1743.7586420007503</v>
      </c>
      <c r="AB57" s="51">
        <f t="shared" si="28"/>
        <v>269.86744078513902</v>
      </c>
      <c r="AC57" s="44">
        <f t="shared" si="29"/>
        <v>1632.7328108621257</v>
      </c>
      <c r="AD57" s="44">
        <f t="shared" si="30"/>
        <v>0</v>
      </c>
      <c r="AE57" s="44">
        <f t="shared" si="31"/>
        <v>0</v>
      </c>
      <c r="AF57" s="52">
        <f>HLOOKUP(I57,ElecAvoidedCostsWOCC!$A$5:$Q$50,G57+1,FALSE)</f>
        <v>3.4276422079642828</v>
      </c>
      <c r="AG57" s="44">
        <f t="shared" si="32"/>
        <v>1017.4955894341973</v>
      </c>
      <c r="AH57" s="52">
        <f>HLOOKUP(I57,ElecAvoidedCostsWOCC!$A$5:$Q$50,T57+1,FALSE)</f>
        <v>3.4276422079642828</v>
      </c>
      <c r="AI57" s="44">
        <f t="shared" si="33"/>
        <v>0</v>
      </c>
      <c r="AJ57" s="44">
        <f t="shared" si="34"/>
        <v>1017.4955894341973</v>
      </c>
      <c r="AK57" s="44">
        <f>HLOOKUP(I57,ElecAvoidedCostsWOCC!$A$5:$Q$50,G57+1,FALSE)*J57*L57</f>
        <v>0</v>
      </c>
      <c r="AL57" s="44">
        <f t="shared" si="35"/>
        <v>1017.4955894341973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1017.4955894341972</v>
      </c>
      <c r="AN57" s="48">
        <f t="shared" si="36"/>
        <v>1119.2451483776169</v>
      </c>
      <c r="AO57" s="47">
        <f t="shared" si="37"/>
        <v>3.7703532759414982</v>
      </c>
      <c r="AP57" s="47">
        <f t="shared" si="38"/>
        <v>0.6855041687969915</v>
      </c>
    </row>
    <row r="58" spans="2:42">
      <c r="B58" s="97" t="s">
        <v>15</v>
      </c>
      <c r="C58" s="61">
        <v>18230627</v>
      </c>
      <c r="D58" s="61" t="s">
        <v>80</v>
      </c>
      <c r="E58" s="38">
        <v>13251</v>
      </c>
      <c r="F58" s="39" t="s">
        <v>1095</v>
      </c>
      <c r="G58" s="39">
        <v>45</v>
      </c>
      <c r="H58" s="39"/>
      <c r="I58" s="40" t="s">
        <v>282</v>
      </c>
      <c r="J58" s="41">
        <v>40</v>
      </c>
      <c r="K58" s="41">
        <v>3.2793000000000001</v>
      </c>
      <c r="L58" s="41"/>
      <c r="M58" s="42">
        <v>200</v>
      </c>
      <c r="N58" s="42">
        <v>28.01</v>
      </c>
      <c r="O58" s="43">
        <v>131.172</v>
      </c>
      <c r="P58" s="44">
        <v>400</v>
      </c>
      <c r="Q58" s="44">
        <f t="shared" si="12"/>
        <v>1120.4000000000001</v>
      </c>
      <c r="R58" s="45">
        <v>0</v>
      </c>
      <c r="S58" s="46">
        <v>0</v>
      </c>
      <c r="T58" s="39">
        <f t="shared" si="20"/>
        <v>45</v>
      </c>
      <c r="U58" s="47">
        <f t="shared" si="21"/>
        <v>4.4225387476562825E-3</v>
      </c>
      <c r="V58" s="48">
        <f t="shared" si="22"/>
        <v>-171.99</v>
      </c>
      <c r="W58" s="49">
        <f t="shared" si="23"/>
        <v>9.8278638836806273E-5</v>
      </c>
      <c r="X58" s="44">
        <f t="shared" si="24"/>
        <v>27.908524131791861</v>
      </c>
      <c r="Y58" s="44">
        <f t="shared" si="25"/>
        <v>720.40000000000009</v>
      </c>
      <c r="Z58" s="44">
        <f t="shared" si="26"/>
        <v>127.35788268408189</v>
      </c>
      <c r="AA58" s="50">
        <f t="shared" si="27"/>
        <v>1148.308524131792</v>
      </c>
      <c r="AB58" s="51">
        <f t="shared" si="28"/>
        <v>119.24895382404671</v>
      </c>
      <c r="AC58" s="44">
        <f t="shared" si="29"/>
        <v>1075.195247314412</v>
      </c>
      <c r="AD58" s="44">
        <f t="shared" si="30"/>
        <v>0</v>
      </c>
      <c r="AE58" s="44">
        <f t="shared" si="31"/>
        <v>0</v>
      </c>
      <c r="AF58" s="52">
        <f>HLOOKUP(I58,ElecAvoidedCostsWOCC!$A$5:$Q$50,G58+1,FALSE)</f>
        <v>3.4276422079642828</v>
      </c>
      <c r="AG58" s="44">
        <f t="shared" si="32"/>
        <v>449.6106837030909</v>
      </c>
      <c r="AH58" s="52">
        <f>HLOOKUP(I58,ElecAvoidedCostsWOCC!$A$5:$Q$50,T58+1,FALSE)</f>
        <v>3.4276422079642828</v>
      </c>
      <c r="AI58" s="44">
        <f t="shared" si="33"/>
        <v>0</v>
      </c>
      <c r="AJ58" s="44">
        <f t="shared" si="34"/>
        <v>449.6106837030909</v>
      </c>
      <c r="AK58" s="44">
        <f>HLOOKUP(I58,ElecAvoidedCostsWOCC!$A$5:$Q$50,G58+1,FALSE)*J58*L58</f>
        <v>0</v>
      </c>
      <c r="AL58" s="44">
        <f t="shared" si="35"/>
        <v>449.6106837030909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449.6106837030909</v>
      </c>
      <c r="AN58" s="48">
        <f t="shared" si="36"/>
        <v>494.57175207340003</v>
      </c>
      <c r="AO58" s="47">
        <f t="shared" si="37"/>
        <v>3.7703532759414977</v>
      </c>
      <c r="AP58" s="47">
        <f t="shared" si="38"/>
        <v>0.45998320147780175</v>
      </c>
    </row>
    <row r="59" spans="2:42">
      <c r="B59" s="97" t="s">
        <v>15</v>
      </c>
      <c r="C59" s="61">
        <v>18230627</v>
      </c>
      <c r="D59" s="61" t="s">
        <v>80</v>
      </c>
      <c r="E59" s="38">
        <v>13249</v>
      </c>
      <c r="F59" s="39" t="s">
        <v>1096</v>
      </c>
      <c r="G59" s="39">
        <v>45</v>
      </c>
      <c r="H59" s="39"/>
      <c r="I59" s="40" t="s">
        <v>282</v>
      </c>
      <c r="J59" s="41">
        <v>380</v>
      </c>
      <c r="K59" s="41">
        <v>0.35260000000000002</v>
      </c>
      <c r="L59" s="41"/>
      <c r="M59" s="42">
        <v>0</v>
      </c>
      <c r="N59" s="42">
        <v>0</v>
      </c>
      <c r="O59" s="43">
        <v>133.988</v>
      </c>
      <c r="P59" s="44">
        <v>0</v>
      </c>
      <c r="Q59" s="44">
        <f t="shared" si="12"/>
        <v>0</v>
      </c>
      <c r="R59" s="45">
        <v>0</v>
      </c>
      <c r="S59" s="46">
        <v>0</v>
      </c>
      <c r="T59" s="39">
        <f t="shared" si="20"/>
        <v>45</v>
      </c>
      <c r="U59" s="47">
        <f t="shared" si="21"/>
        <v>4.5174817927680451E-3</v>
      </c>
      <c r="V59" s="48">
        <f t="shared" si="22"/>
        <v>0</v>
      </c>
      <c r="W59" s="49">
        <f t="shared" si="23"/>
        <v>1.0038848428373433E-4</v>
      </c>
      <c r="X59" s="44">
        <f t="shared" si="24"/>
        <v>28.507664222322813</v>
      </c>
      <c r="Y59" s="44">
        <f t="shared" si="25"/>
        <v>0</v>
      </c>
      <c r="Z59" s="44">
        <f t="shared" si="26"/>
        <v>130.09200122796605</v>
      </c>
      <c r="AA59" s="50">
        <f t="shared" si="27"/>
        <v>28.507664222322813</v>
      </c>
      <c r="AB59" s="51">
        <f t="shared" si="28"/>
        <v>121.80898991382588</v>
      </c>
      <c r="AC59" s="44">
        <f t="shared" si="29"/>
        <v>26.692569496556938</v>
      </c>
      <c r="AD59" s="44">
        <f t="shared" si="30"/>
        <v>0</v>
      </c>
      <c r="AE59" s="44">
        <f t="shared" si="31"/>
        <v>0</v>
      </c>
      <c r="AF59" s="52">
        <f>HLOOKUP(I59,ElecAvoidedCostsWOCC!$A$5:$Q$50,G59+1,FALSE)</f>
        <v>3.4276422079642828</v>
      </c>
      <c r="AG59" s="44">
        <f t="shared" si="32"/>
        <v>459.2629241607184</v>
      </c>
      <c r="AH59" s="52">
        <f>HLOOKUP(I59,ElecAvoidedCostsWOCC!$A$5:$Q$50,T59+1,FALSE)</f>
        <v>3.4276422079642828</v>
      </c>
      <c r="AI59" s="44">
        <f t="shared" si="33"/>
        <v>0</v>
      </c>
      <c r="AJ59" s="44">
        <f t="shared" si="34"/>
        <v>459.2629241607184</v>
      </c>
      <c r="AK59" s="44">
        <f>HLOOKUP(I59,ElecAvoidedCostsWOCC!$A$5:$Q$50,G59+1,FALSE)*J59*L59</f>
        <v>0</v>
      </c>
      <c r="AL59" s="44">
        <f t="shared" si="35"/>
        <v>459.2629241607184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459.26292416071834</v>
      </c>
      <c r="AN59" s="48">
        <f t="shared" si="36"/>
        <v>505.18921657679022</v>
      </c>
      <c r="AO59" s="47">
        <f t="shared" si="37"/>
        <v>3.7703532759414982</v>
      </c>
      <c r="AP59" s="47">
        <f t="shared" si="38"/>
        <v>18.926211530214591</v>
      </c>
    </row>
    <row r="60" spans="2:42">
      <c r="B60" s="97" t="s">
        <v>15</v>
      </c>
      <c r="C60" s="61">
        <v>18230627</v>
      </c>
      <c r="D60" s="61" t="s">
        <v>80</v>
      </c>
      <c r="E60" s="38">
        <v>13237</v>
      </c>
      <c r="F60" s="39" t="s">
        <v>1097</v>
      </c>
      <c r="G60" s="39">
        <v>45</v>
      </c>
      <c r="H60" s="39"/>
      <c r="I60" s="40" t="s">
        <v>282</v>
      </c>
      <c r="J60" s="41">
        <v>80</v>
      </c>
      <c r="K60" s="41">
        <v>3.6520000000000001</v>
      </c>
      <c r="L60" s="41"/>
      <c r="M60" s="42">
        <v>200</v>
      </c>
      <c r="N60" s="42">
        <v>28.01</v>
      </c>
      <c r="O60" s="43">
        <v>292.16000000000003</v>
      </c>
      <c r="P60" s="44">
        <v>800</v>
      </c>
      <c r="Q60" s="44">
        <f t="shared" si="12"/>
        <v>2240.8000000000002</v>
      </c>
      <c r="R60" s="45">
        <v>0</v>
      </c>
      <c r="S60" s="46">
        <v>0</v>
      </c>
      <c r="T60" s="39">
        <f t="shared" si="20"/>
        <v>45</v>
      </c>
      <c r="U60" s="47">
        <f t="shared" si="21"/>
        <v>9.850340930345345E-3</v>
      </c>
      <c r="V60" s="48">
        <f t="shared" si="22"/>
        <v>-171.99</v>
      </c>
      <c r="W60" s="49">
        <f t="shared" si="23"/>
        <v>2.1889646511878545E-4</v>
      </c>
      <c r="X60" s="44">
        <f t="shared" si="24"/>
        <v>62.160784392586152</v>
      </c>
      <c r="Y60" s="44">
        <f t="shared" si="25"/>
        <v>1440.8000000000002</v>
      </c>
      <c r="Z60" s="44">
        <f t="shared" si="26"/>
        <v>283.66479892798282</v>
      </c>
      <c r="AA60" s="50">
        <f t="shared" si="27"/>
        <v>2302.9607843925864</v>
      </c>
      <c r="AB60" s="51">
        <f t="shared" si="28"/>
        <v>265.60374431459064</v>
      </c>
      <c r="AC60" s="44">
        <f t="shared" si="29"/>
        <v>2156.3303224649685</v>
      </c>
      <c r="AD60" s="44">
        <f t="shared" si="30"/>
        <v>0</v>
      </c>
      <c r="AE60" s="44">
        <f t="shared" si="31"/>
        <v>0</v>
      </c>
      <c r="AF60" s="52">
        <f>HLOOKUP(I60,ElecAvoidedCostsWOCC!$A$5:$Q$50,G60+1,FALSE)</f>
        <v>3.4276422079642828</v>
      </c>
      <c r="AG60" s="44">
        <f t="shared" si="32"/>
        <v>1001.4199474788448</v>
      </c>
      <c r="AH60" s="52">
        <f>HLOOKUP(I60,ElecAvoidedCostsWOCC!$A$5:$Q$50,T60+1,FALSE)</f>
        <v>3.4276422079642828</v>
      </c>
      <c r="AI60" s="44">
        <f t="shared" si="33"/>
        <v>0</v>
      </c>
      <c r="AJ60" s="44">
        <f t="shared" si="34"/>
        <v>1001.4199474788448</v>
      </c>
      <c r="AK60" s="44">
        <f>HLOOKUP(I60,ElecAvoidedCostsWOCC!$A$5:$Q$50,G60+1,FALSE)*J60*L60</f>
        <v>0</v>
      </c>
      <c r="AL60" s="44">
        <f t="shared" si="35"/>
        <v>1001.4199474788448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1001.4199474788448</v>
      </c>
      <c r="AN60" s="48">
        <f t="shared" si="36"/>
        <v>1101.5619422267293</v>
      </c>
      <c r="AO60" s="47">
        <f t="shared" si="37"/>
        <v>3.7703532759414982</v>
      </c>
      <c r="AP60" s="47">
        <f t="shared" si="38"/>
        <v>0.51085027685716511</v>
      </c>
    </row>
    <row r="61" spans="2:42">
      <c r="B61" s="97" t="s">
        <v>15</v>
      </c>
      <c r="C61" s="61">
        <v>18230627</v>
      </c>
      <c r="D61" s="61" t="s">
        <v>80</v>
      </c>
      <c r="E61" s="38">
        <v>13243</v>
      </c>
      <c r="F61" s="39" t="s">
        <v>1098</v>
      </c>
      <c r="G61" s="39">
        <v>45</v>
      </c>
      <c r="H61" s="39"/>
      <c r="I61" s="40" t="s">
        <v>282</v>
      </c>
      <c r="J61" s="41">
        <v>60</v>
      </c>
      <c r="K61" s="41">
        <v>3.4018999999999999</v>
      </c>
      <c r="L61" s="41"/>
      <c r="M61" s="42">
        <v>200</v>
      </c>
      <c r="N61" s="42">
        <v>28.01</v>
      </c>
      <c r="O61" s="43">
        <v>204.114</v>
      </c>
      <c r="P61" s="44">
        <v>600</v>
      </c>
      <c r="Q61" s="44">
        <f t="shared" si="12"/>
        <v>1680.6000000000001</v>
      </c>
      <c r="R61" s="45">
        <v>0</v>
      </c>
      <c r="S61" s="46">
        <v>0</v>
      </c>
      <c r="T61" s="39">
        <f t="shared" si="20"/>
        <v>45</v>
      </c>
      <c r="U61" s="47">
        <f t="shared" si="21"/>
        <v>6.8818198543829055E-3</v>
      </c>
      <c r="V61" s="48">
        <f t="shared" si="22"/>
        <v>-171.99</v>
      </c>
      <c r="W61" s="49">
        <f t="shared" si="23"/>
        <v>1.529293300973979E-4</v>
      </c>
      <c r="X61" s="44">
        <f t="shared" si="24"/>
        <v>43.427869473946913</v>
      </c>
      <c r="Y61" s="44">
        <f t="shared" si="25"/>
        <v>1080.6000000000001</v>
      </c>
      <c r="Z61" s="44">
        <f t="shared" si="26"/>
        <v>198.17893198379755</v>
      </c>
      <c r="AA61" s="50">
        <f t="shared" si="27"/>
        <v>1724.027869473947</v>
      </c>
      <c r="AB61" s="51">
        <f t="shared" si="28"/>
        <v>185.56079773763815</v>
      </c>
      <c r="AC61" s="44">
        <f t="shared" si="29"/>
        <v>1614.2583047508867</v>
      </c>
      <c r="AD61" s="44">
        <f t="shared" si="30"/>
        <v>0</v>
      </c>
      <c r="AE61" s="44">
        <f t="shared" si="31"/>
        <v>0</v>
      </c>
      <c r="AF61" s="52">
        <f>HLOOKUP(I61,ElecAvoidedCostsWOCC!$A$5:$Q$50,G61+1,FALSE)</f>
        <v>3.4276422079642828</v>
      </c>
      <c r="AG61" s="44">
        <f t="shared" si="32"/>
        <v>699.62976163642156</v>
      </c>
      <c r="AH61" s="52">
        <f>HLOOKUP(I61,ElecAvoidedCostsWOCC!$A$5:$Q$50,T61+1,FALSE)</f>
        <v>3.4276422079642828</v>
      </c>
      <c r="AI61" s="44">
        <f t="shared" si="33"/>
        <v>0</v>
      </c>
      <c r="AJ61" s="44">
        <f t="shared" si="34"/>
        <v>699.62976163642156</v>
      </c>
      <c r="AK61" s="44">
        <f>HLOOKUP(I61,ElecAvoidedCostsWOCC!$A$5:$Q$50,G61+1,FALSE)*J61*L61</f>
        <v>0</v>
      </c>
      <c r="AL61" s="44">
        <f t="shared" si="35"/>
        <v>699.62976163642156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699.62976163642156</v>
      </c>
      <c r="AN61" s="48">
        <f t="shared" si="36"/>
        <v>769.59273780006379</v>
      </c>
      <c r="AO61" s="47">
        <f t="shared" si="37"/>
        <v>3.7703532759414973</v>
      </c>
      <c r="AP61" s="47">
        <f t="shared" si="38"/>
        <v>0.47674695898115749</v>
      </c>
    </row>
    <row r="62" spans="2:42">
      <c r="B62" s="97" t="s">
        <v>15</v>
      </c>
      <c r="C62" s="61">
        <v>18230627</v>
      </c>
      <c r="D62" s="61" t="s">
        <v>80</v>
      </c>
      <c r="E62" s="38">
        <v>13241</v>
      </c>
      <c r="F62" s="39" t="s">
        <v>1099</v>
      </c>
      <c r="G62" s="39">
        <v>45</v>
      </c>
      <c r="H62" s="39"/>
      <c r="I62" s="40" t="s">
        <v>282</v>
      </c>
      <c r="J62" s="41">
        <v>40</v>
      </c>
      <c r="K62" s="41">
        <v>2.5678000000000001</v>
      </c>
      <c r="L62" s="41"/>
      <c r="M62" s="42">
        <v>200</v>
      </c>
      <c r="N62" s="42">
        <v>28.01</v>
      </c>
      <c r="O62" s="43">
        <v>102.712</v>
      </c>
      <c r="P62" s="44">
        <v>400</v>
      </c>
      <c r="Q62" s="44">
        <f t="shared" si="12"/>
        <v>1120.4000000000001</v>
      </c>
      <c r="R62" s="45">
        <v>0</v>
      </c>
      <c r="S62" s="46">
        <v>0</v>
      </c>
      <c r="T62" s="39">
        <f t="shared" si="20"/>
        <v>45</v>
      </c>
      <c r="U62" s="47">
        <f t="shared" si="21"/>
        <v>3.462993625539537E-3</v>
      </c>
      <c r="V62" s="48">
        <f t="shared" si="22"/>
        <v>-171.99</v>
      </c>
      <c r="W62" s="49">
        <f t="shared" si="23"/>
        <v>7.6955413900878602E-5</v>
      </c>
      <c r="X62" s="44">
        <f t="shared" si="24"/>
        <v>21.85329438161045</v>
      </c>
      <c r="Y62" s="44">
        <f t="shared" si="25"/>
        <v>720.40000000000009</v>
      </c>
      <c r="Z62" s="44">
        <f t="shared" si="26"/>
        <v>99.7254204117298</v>
      </c>
      <c r="AA62" s="50">
        <f t="shared" si="27"/>
        <v>1142.2532943816104</v>
      </c>
      <c r="AB62" s="51">
        <f t="shared" si="28"/>
        <v>93.375861808735763</v>
      </c>
      <c r="AC62" s="44">
        <f t="shared" si="29"/>
        <v>1069.5255565370883</v>
      </c>
      <c r="AD62" s="44">
        <f t="shared" si="30"/>
        <v>0</v>
      </c>
      <c r="AE62" s="44">
        <f t="shared" si="31"/>
        <v>0</v>
      </c>
      <c r="AF62" s="52">
        <f>HLOOKUP(I62,ElecAvoidedCostsWOCC!$A$5:$Q$50,G62+1,FALSE)</f>
        <v>3.4276422079642828</v>
      </c>
      <c r="AG62" s="44">
        <f t="shared" si="32"/>
        <v>352.05998646442742</v>
      </c>
      <c r="AH62" s="52">
        <f>HLOOKUP(I62,ElecAvoidedCostsWOCC!$A$5:$Q$50,T62+1,FALSE)</f>
        <v>3.4276422079642828</v>
      </c>
      <c r="AI62" s="44">
        <f t="shared" si="33"/>
        <v>0</v>
      </c>
      <c r="AJ62" s="44">
        <f t="shared" si="34"/>
        <v>352.05998646442742</v>
      </c>
      <c r="AK62" s="44">
        <f>HLOOKUP(I62,ElecAvoidedCostsWOCC!$A$5:$Q$50,G62+1,FALSE)*J62*L62</f>
        <v>0</v>
      </c>
      <c r="AL62" s="44">
        <f t="shared" si="35"/>
        <v>352.05998646442742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352.05998646442742</v>
      </c>
      <c r="AN62" s="48">
        <f t="shared" si="36"/>
        <v>387.26598511087019</v>
      </c>
      <c r="AO62" s="47">
        <f t="shared" si="37"/>
        <v>3.7703532759414973</v>
      </c>
      <c r="AP62" s="47">
        <f t="shared" si="38"/>
        <v>0.36209138037314476</v>
      </c>
    </row>
    <row r="63" spans="2:42">
      <c r="B63" s="97" t="s">
        <v>15</v>
      </c>
      <c r="C63" s="61">
        <v>18230627</v>
      </c>
      <c r="D63" s="61" t="s">
        <v>80</v>
      </c>
      <c r="E63" s="38">
        <v>13239</v>
      </c>
      <c r="F63" s="39" t="s">
        <v>1100</v>
      </c>
      <c r="G63" s="39">
        <v>45</v>
      </c>
      <c r="H63" s="39"/>
      <c r="I63" s="40" t="s">
        <v>282</v>
      </c>
      <c r="J63" s="41">
        <v>380</v>
      </c>
      <c r="K63" s="41">
        <v>0.23119999999999999</v>
      </c>
      <c r="L63" s="41"/>
      <c r="M63" s="42">
        <v>0</v>
      </c>
      <c r="N63" s="42">
        <v>0</v>
      </c>
      <c r="O63" s="43">
        <v>87.855999999999995</v>
      </c>
      <c r="P63" s="44">
        <v>0</v>
      </c>
      <c r="Q63" s="44">
        <f t="shared" si="12"/>
        <v>0</v>
      </c>
      <c r="R63" s="45">
        <v>0</v>
      </c>
      <c r="S63" s="46">
        <v>0</v>
      </c>
      <c r="T63" s="39">
        <f t="shared" si="20"/>
        <v>45</v>
      </c>
      <c r="U63" s="47">
        <f t="shared" si="21"/>
        <v>2.9621151176629952E-3</v>
      </c>
      <c r="V63" s="48">
        <f t="shared" si="22"/>
        <v>0</v>
      </c>
      <c r="W63" s="49">
        <f t="shared" si="23"/>
        <v>6.5824780392511001E-5</v>
      </c>
      <c r="X63" s="44">
        <f t="shared" si="24"/>
        <v>18.692489983553699</v>
      </c>
      <c r="Y63" s="44">
        <f t="shared" si="25"/>
        <v>0</v>
      </c>
      <c r="Z63" s="44">
        <f t="shared" si="26"/>
        <v>85.30139161629539</v>
      </c>
      <c r="AA63" s="50">
        <f t="shared" si="27"/>
        <v>18.692489983553699</v>
      </c>
      <c r="AB63" s="51">
        <f t="shared" si="28"/>
        <v>79.870216869190429</v>
      </c>
      <c r="AC63" s="44">
        <f t="shared" si="29"/>
        <v>17.502331445274997</v>
      </c>
      <c r="AD63" s="44">
        <f t="shared" si="30"/>
        <v>0</v>
      </c>
      <c r="AE63" s="44">
        <f t="shared" si="31"/>
        <v>0</v>
      </c>
      <c r="AF63" s="52">
        <f>HLOOKUP(I63,ElecAvoidedCostsWOCC!$A$5:$Q$50,G63+1,FALSE)</f>
        <v>3.4276422079642828</v>
      </c>
      <c r="AG63" s="44">
        <f t="shared" si="32"/>
        <v>301.13893382291002</v>
      </c>
      <c r="AH63" s="52">
        <f>HLOOKUP(I63,ElecAvoidedCostsWOCC!$A$5:$Q$50,T63+1,FALSE)</f>
        <v>3.4276422079642828</v>
      </c>
      <c r="AI63" s="44">
        <f t="shared" si="33"/>
        <v>0</v>
      </c>
      <c r="AJ63" s="44">
        <f t="shared" si="34"/>
        <v>301.13893382291002</v>
      </c>
      <c r="AK63" s="44">
        <f>HLOOKUP(I63,ElecAvoidedCostsWOCC!$A$5:$Q$50,G63+1,FALSE)*J63*L63</f>
        <v>0</v>
      </c>
      <c r="AL63" s="44">
        <f t="shared" si="35"/>
        <v>301.13893382291002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301.13893382291002</v>
      </c>
      <c r="AN63" s="48">
        <f t="shared" si="36"/>
        <v>331.25282720520107</v>
      </c>
      <c r="AO63" s="47">
        <f t="shared" si="37"/>
        <v>3.7703532759414977</v>
      </c>
      <c r="AP63" s="47">
        <f t="shared" si="38"/>
        <v>18.926211530214591</v>
      </c>
    </row>
    <row r="64" spans="2:42">
      <c r="B64" s="97" t="s">
        <v>15</v>
      </c>
      <c r="C64" s="61">
        <v>18230627</v>
      </c>
      <c r="D64" s="61" t="s">
        <v>80</v>
      </c>
      <c r="E64" s="38" t="s">
        <v>824</v>
      </c>
      <c r="F64" s="39" t="s">
        <v>1101</v>
      </c>
      <c r="G64" s="39">
        <v>20</v>
      </c>
      <c r="H64" s="39"/>
      <c r="I64" s="40" t="s">
        <v>282</v>
      </c>
      <c r="J64" s="41">
        <v>15</v>
      </c>
      <c r="K64" s="41">
        <v>1252</v>
      </c>
      <c r="L64" s="41"/>
      <c r="M64" s="42">
        <v>2850</v>
      </c>
      <c r="N64" s="42">
        <v>1000</v>
      </c>
      <c r="O64" s="43">
        <v>18780</v>
      </c>
      <c r="P64" s="44">
        <v>42750</v>
      </c>
      <c r="Q64" s="44">
        <f t="shared" si="12"/>
        <v>15000</v>
      </c>
      <c r="R64" s="45">
        <v>45.579099999999997</v>
      </c>
      <c r="S64" s="46">
        <v>0</v>
      </c>
      <c r="T64" s="39">
        <f t="shared" si="20"/>
        <v>20</v>
      </c>
      <c r="U64" s="47">
        <f t="shared" si="21"/>
        <v>0.28141262424225016</v>
      </c>
      <c r="V64" s="48">
        <f t="shared" si="22"/>
        <v>-1850</v>
      </c>
      <c r="W64" s="49">
        <f t="shared" si="23"/>
        <v>1.4070631212112508E-2</v>
      </c>
      <c r="X64" s="44">
        <f t="shared" si="24"/>
        <v>3995.6856889812702</v>
      </c>
      <c r="Y64" s="44">
        <f t="shared" si="25"/>
        <v>-27750</v>
      </c>
      <c r="Z64" s="44">
        <f t="shared" si="26"/>
        <v>18233.929777750265</v>
      </c>
      <c r="AA64" s="50">
        <f t="shared" si="27"/>
        <v>18995.68568898127</v>
      </c>
      <c r="AB64" s="51">
        <f t="shared" si="28"/>
        <v>17072.967956695004</v>
      </c>
      <c r="AC64" s="44">
        <f t="shared" si="29"/>
        <v>17786.222555225908</v>
      </c>
      <c r="AD64" s="44">
        <f t="shared" si="30"/>
        <v>7356.9518317369111</v>
      </c>
      <c r="AE64" s="44">
        <f t="shared" si="31"/>
        <v>0</v>
      </c>
      <c r="AF64" s="52">
        <f>HLOOKUP(I64,ElecAvoidedCostsWOCC!$A$5:$Q$50,G64+1,FALSE)</f>
        <v>1.727945421646023</v>
      </c>
      <c r="AG64" s="44">
        <f t="shared" si="32"/>
        <v>32450.815018512312</v>
      </c>
      <c r="AH64" s="52">
        <f>HLOOKUP(I64,ElecAvoidedCostsWOCC!$A$5:$Q$50,T64+1,FALSE)</f>
        <v>1.727945421646023</v>
      </c>
      <c r="AI64" s="44">
        <f t="shared" si="33"/>
        <v>0</v>
      </c>
      <c r="AJ64" s="44">
        <f t="shared" si="34"/>
        <v>32450.815018512312</v>
      </c>
      <c r="AK64" s="44">
        <f>HLOOKUP(I64,ElecAvoidedCostsWOCC!$A$5:$Q$50,G64+1,FALSE)*J64*L64</f>
        <v>0</v>
      </c>
      <c r="AL64" s="44">
        <f t="shared" si="35"/>
        <v>32450.815018512312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32450.815018512312</v>
      </c>
      <c r="AN64" s="48">
        <f t="shared" si="36"/>
        <v>43052.848352100453</v>
      </c>
      <c r="AO64" s="47">
        <f t="shared" si="37"/>
        <v>1.900713168373694</v>
      </c>
      <c r="AP64" s="47">
        <f t="shared" si="38"/>
        <v>2.4205729023361826</v>
      </c>
    </row>
    <row r="65" spans="2:42">
      <c r="B65" s="97" t="s">
        <v>15</v>
      </c>
      <c r="C65" s="61">
        <v>18230627</v>
      </c>
      <c r="D65" s="61" t="s">
        <v>80</v>
      </c>
      <c r="E65" s="38" t="s">
        <v>824</v>
      </c>
      <c r="F65" s="39" t="s">
        <v>1102</v>
      </c>
      <c r="G65" s="39">
        <v>20</v>
      </c>
      <c r="H65" s="39"/>
      <c r="I65" s="40" t="s">
        <v>282</v>
      </c>
      <c r="J65" s="41">
        <v>20</v>
      </c>
      <c r="K65" s="41">
        <v>1254</v>
      </c>
      <c r="L65" s="41"/>
      <c r="M65" s="42">
        <v>2850</v>
      </c>
      <c r="N65" s="42">
        <v>631.58000000000004</v>
      </c>
      <c r="O65" s="43">
        <v>25080</v>
      </c>
      <c r="P65" s="44">
        <v>57000</v>
      </c>
      <c r="Q65" s="44">
        <f t="shared" si="12"/>
        <v>12631.6</v>
      </c>
      <c r="R65" s="45">
        <v>46.674900000000001</v>
      </c>
      <c r="S65" s="46">
        <v>0</v>
      </c>
      <c r="T65" s="39">
        <f t="shared" si="20"/>
        <v>20</v>
      </c>
      <c r="U65" s="47">
        <f t="shared" si="21"/>
        <v>0.37581622023405931</v>
      </c>
      <c r="V65" s="48">
        <f t="shared" si="22"/>
        <v>-2218.42</v>
      </c>
      <c r="W65" s="49">
        <f t="shared" si="23"/>
        <v>1.8790811011702966E-2</v>
      </c>
      <c r="X65" s="44">
        <f t="shared" si="24"/>
        <v>5336.091431291281</v>
      </c>
      <c r="Y65" s="44">
        <f t="shared" si="25"/>
        <v>-44368.4</v>
      </c>
      <c r="Z65" s="44">
        <f t="shared" si="26"/>
        <v>24350.743281468407</v>
      </c>
      <c r="AA65" s="50">
        <f t="shared" si="27"/>
        <v>17967.691431291281</v>
      </c>
      <c r="AB65" s="51">
        <f t="shared" si="28"/>
        <v>22800.321424595884</v>
      </c>
      <c r="AC65" s="44">
        <f t="shared" si="29"/>
        <v>16823.681115441275</v>
      </c>
      <c r="AD65" s="44">
        <f t="shared" si="30"/>
        <v>10045.100818902734</v>
      </c>
      <c r="AE65" s="44">
        <f t="shared" si="31"/>
        <v>0</v>
      </c>
      <c r="AF65" s="52">
        <f>HLOOKUP(I65,ElecAvoidedCostsWOCC!$A$5:$Q$50,G65+1,FALSE)</f>
        <v>1.727945421646023</v>
      </c>
      <c r="AG65" s="44">
        <f t="shared" si="32"/>
        <v>43336.871174882261</v>
      </c>
      <c r="AH65" s="52">
        <f>HLOOKUP(I65,ElecAvoidedCostsWOCC!$A$5:$Q$50,T65+1,FALSE)</f>
        <v>1.727945421646023</v>
      </c>
      <c r="AI65" s="44">
        <f t="shared" si="33"/>
        <v>0</v>
      </c>
      <c r="AJ65" s="44">
        <f t="shared" si="34"/>
        <v>43336.871174882261</v>
      </c>
      <c r="AK65" s="44">
        <f>HLOOKUP(I65,ElecAvoidedCostsWOCC!$A$5:$Q$50,G65+1,FALSE)*J65*L65</f>
        <v>0</v>
      </c>
      <c r="AL65" s="44">
        <f t="shared" si="35"/>
        <v>43336.871174882261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43336.871174882261</v>
      </c>
      <c r="AN65" s="48">
        <f t="shared" si="36"/>
        <v>57715.659111273228</v>
      </c>
      <c r="AO65" s="47">
        <f t="shared" si="37"/>
        <v>1.900713168373694</v>
      </c>
      <c r="AP65" s="47">
        <f t="shared" si="38"/>
        <v>3.4306201309474464</v>
      </c>
    </row>
    <row r="66" spans="2:42">
      <c r="B66" s="97" t="s">
        <v>15</v>
      </c>
      <c r="C66" s="61">
        <v>18230627</v>
      </c>
      <c r="D66" s="61" t="s">
        <v>80</v>
      </c>
      <c r="E66" s="38">
        <v>12562</v>
      </c>
      <c r="F66" s="39" t="s">
        <v>557</v>
      </c>
      <c r="G66" s="39">
        <v>1</v>
      </c>
      <c r="H66" s="39"/>
      <c r="I66" s="40" t="s">
        <v>282</v>
      </c>
      <c r="J66" s="41">
        <v>150</v>
      </c>
      <c r="K66" s="41">
        <v>0</v>
      </c>
      <c r="L66" s="41"/>
      <c r="M66" s="42">
        <v>500</v>
      </c>
      <c r="N66" s="42">
        <v>0</v>
      </c>
      <c r="O66" s="43">
        <v>0</v>
      </c>
      <c r="P66" s="44">
        <v>75000</v>
      </c>
      <c r="Q66" s="44">
        <f t="shared" si="12"/>
        <v>0</v>
      </c>
      <c r="R66" s="45">
        <v>0</v>
      </c>
      <c r="S66" s="46">
        <v>0</v>
      </c>
      <c r="T66" s="39">
        <f t="shared" si="20"/>
        <v>1</v>
      </c>
      <c r="U66" s="47">
        <f t="shared" si="21"/>
        <v>0</v>
      </c>
      <c r="V66" s="48">
        <f t="shared" si="22"/>
        <v>-500</v>
      </c>
      <c r="W66" s="49">
        <f t="shared" si="23"/>
        <v>0</v>
      </c>
      <c r="X66" s="44">
        <f t="shared" si="24"/>
        <v>0</v>
      </c>
      <c r="Y66" s="44">
        <f t="shared" si="25"/>
        <v>-75000</v>
      </c>
      <c r="Z66" s="44">
        <f t="shared" si="26"/>
        <v>0</v>
      </c>
      <c r="AA66" s="50">
        <f t="shared" si="27"/>
        <v>0</v>
      </c>
      <c r="AB66" s="51">
        <f t="shared" si="28"/>
        <v>0</v>
      </c>
      <c r="AC66" s="44">
        <f t="shared" si="29"/>
        <v>0</v>
      </c>
      <c r="AD66" s="44">
        <f t="shared" si="30"/>
        <v>0</v>
      </c>
      <c r="AE66" s="44">
        <f t="shared" si="31"/>
        <v>0</v>
      </c>
      <c r="AF66" s="52">
        <f>HLOOKUP(I66,ElecAvoidedCostsWOCC!$A$5:$Q$50,G66+1,FALSE)</f>
        <v>0.11346597036450218</v>
      </c>
      <c r="AG66" s="44">
        <f t="shared" si="32"/>
        <v>0</v>
      </c>
      <c r="AH66" s="52">
        <f>HLOOKUP(I66,ElecAvoidedCostsWOCC!$A$5:$Q$50,T66+1,FALSE)</f>
        <v>0.11346597036450218</v>
      </c>
      <c r="AI66" s="44">
        <f t="shared" si="33"/>
        <v>0</v>
      </c>
      <c r="AJ66" s="44">
        <f t="shared" si="34"/>
        <v>0</v>
      </c>
      <c r="AK66" s="44">
        <f>HLOOKUP(I66,ElecAvoidedCostsWOCC!$A$5:$Q$50,G66+1,FALSE)*J66*L66</f>
        <v>0</v>
      </c>
      <c r="AL66" s="44">
        <f t="shared" si="35"/>
        <v>0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6"/>
        <v>0</v>
      </c>
      <c r="AO66" s="47">
        <f t="shared" si="37"/>
        <v>0</v>
      </c>
      <c r="AP66" s="47" t="e">
        <f t="shared" si="38"/>
        <v>#DIV/0!</v>
      </c>
    </row>
    <row r="67" spans="2:42">
      <c r="B67" s="97" t="s">
        <v>15</v>
      </c>
      <c r="C67" s="61">
        <v>18230627</v>
      </c>
      <c r="D67" s="61" t="s">
        <v>80</v>
      </c>
      <c r="E67" s="38">
        <v>12564</v>
      </c>
      <c r="F67" s="39" t="s">
        <v>558</v>
      </c>
      <c r="G67" s="39">
        <v>1</v>
      </c>
      <c r="H67" s="39"/>
      <c r="I67" s="40" t="s">
        <v>282</v>
      </c>
      <c r="J67" s="41">
        <v>50</v>
      </c>
      <c r="K67" s="41">
        <v>0</v>
      </c>
      <c r="L67" s="41"/>
      <c r="M67" s="42">
        <v>700</v>
      </c>
      <c r="N67" s="42">
        <v>0</v>
      </c>
      <c r="O67" s="43">
        <v>0</v>
      </c>
      <c r="P67" s="44">
        <v>35000</v>
      </c>
      <c r="Q67" s="44">
        <f t="shared" si="12"/>
        <v>0</v>
      </c>
      <c r="R67" s="45">
        <v>0</v>
      </c>
      <c r="S67" s="46">
        <v>0</v>
      </c>
      <c r="T67" s="39">
        <f t="shared" si="20"/>
        <v>1</v>
      </c>
      <c r="U67" s="47">
        <f t="shared" si="21"/>
        <v>0</v>
      </c>
      <c r="V67" s="48">
        <f t="shared" si="22"/>
        <v>-700</v>
      </c>
      <c r="W67" s="49">
        <f t="shared" si="23"/>
        <v>0</v>
      </c>
      <c r="X67" s="44">
        <f t="shared" si="24"/>
        <v>0</v>
      </c>
      <c r="Y67" s="44">
        <f t="shared" si="25"/>
        <v>-35000</v>
      </c>
      <c r="Z67" s="44">
        <f t="shared" si="26"/>
        <v>0</v>
      </c>
      <c r="AA67" s="50">
        <f t="shared" si="27"/>
        <v>0</v>
      </c>
      <c r="AB67" s="51">
        <f t="shared" si="28"/>
        <v>0</v>
      </c>
      <c r="AC67" s="44">
        <f t="shared" si="29"/>
        <v>0</v>
      </c>
      <c r="AD67" s="44">
        <f t="shared" si="30"/>
        <v>0</v>
      </c>
      <c r="AE67" s="44">
        <f t="shared" si="31"/>
        <v>0</v>
      </c>
      <c r="AF67" s="52">
        <f>HLOOKUP(I67,ElecAvoidedCostsWOCC!$A$5:$Q$50,G67+1,FALSE)</f>
        <v>0.11346597036450218</v>
      </c>
      <c r="AG67" s="44">
        <f t="shared" si="32"/>
        <v>0</v>
      </c>
      <c r="AH67" s="52">
        <f>HLOOKUP(I67,ElecAvoidedCostsWOCC!$A$5:$Q$50,T67+1,FALSE)</f>
        <v>0.11346597036450218</v>
      </c>
      <c r="AI67" s="44">
        <f t="shared" si="33"/>
        <v>0</v>
      </c>
      <c r="AJ67" s="44">
        <f t="shared" si="34"/>
        <v>0</v>
      </c>
      <c r="AK67" s="44">
        <f>HLOOKUP(I67,ElecAvoidedCostsWOCC!$A$5:$Q$50,G67+1,FALSE)*J67*L67</f>
        <v>0</v>
      </c>
      <c r="AL67" s="44">
        <f t="shared" si="35"/>
        <v>0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6"/>
        <v>0</v>
      </c>
      <c r="AO67" s="47">
        <f t="shared" si="37"/>
        <v>0</v>
      </c>
      <c r="AP67" s="47" t="e">
        <f t="shared" si="38"/>
        <v>#DIV/0!</v>
      </c>
    </row>
    <row r="68" spans="2:42">
      <c r="B68" s="97" t="s">
        <v>15</v>
      </c>
      <c r="C68" s="61">
        <v>18230627</v>
      </c>
      <c r="D68" s="61" t="s">
        <v>80</v>
      </c>
      <c r="E68" s="38" t="s">
        <v>824</v>
      </c>
      <c r="F68" s="39" t="s">
        <v>1103</v>
      </c>
      <c r="G68" s="39">
        <v>45</v>
      </c>
      <c r="H68" s="39"/>
      <c r="I68" s="40" t="s">
        <v>282</v>
      </c>
      <c r="J68" s="41">
        <v>320000</v>
      </c>
      <c r="K68" s="41">
        <v>7.9500000000000001E-2</v>
      </c>
      <c r="L68" s="41"/>
      <c r="M68" s="42">
        <v>0</v>
      </c>
      <c r="N68" s="42">
        <v>0</v>
      </c>
      <c r="O68" s="43">
        <v>25440</v>
      </c>
      <c r="P68" s="44">
        <v>0</v>
      </c>
      <c r="Q68" s="44">
        <f t="shared" si="12"/>
        <v>0</v>
      </c>
      <c r="R68" s="45">
        <v>3.85E-2</v>
      </c>
      <c r="S68" s="46">
        <v>0</v>
      </c>
      <c r="T68" s="39">
        <f t="shared" ref="T68:T131" si="39">G68+H68</f>
        <v>45</v>
      </c>
      <c r="U68" s="47">
        <f t="shared" ref="U68:U131" si="40">(O68/$A$10)*T68</f>
        <v>0.85772410072558036</v>
      </c>
      <c r="V68" s="48">
        <f t="shared" ref="V68:V131" si="41">N68-M68</f>
        <v>0</v>
      </c>
      <c r="W68" s="49">
        <f t="shared" ref="W68:W131" si="42">(O68/A$10)</f>
        <v>1.9060535571679565E-2</v>
      </c>
      <c r="X68" s="44">
        <f t="shared" ref="X68:X131" si="43">W68*A$8</f>
        <v>5412.6860451375678</v>
      </c>
      <c r="Y68" s="44">
        <f t="shared" ref="Y68:Y131" si="44">Q68-P68</f>
        <v>0</v>
      </c>
      <c r="Z68" s="44">
        <f t="shared" ref="Z68:Z131" si="45">X68+(A$6*W68)</f>
        <v>24700.275481680874</v>
      </c>
      <c r="AA68" s="50">
        <f t="shared" ref="AA68:AA131" si="46">Q68+X68</f>
        <v>5412.6860451375678</v>
      </c>
      <c r="AB68" s="51">
        <f t="shared" ref="AB68:AB131" si="47">Z68/(1+ElecDiscountRate)^1</f>
        <v>23127.598765618794</v>
      </c>
      <c r="AC68" s="44">
        <f t="shared" ref="AC68:AC131" si="48">AA68/(1+ElecDiscountRate)^1</f>
        <v>5068.0580946980972</v>
      </c>
      <c r="AD68" s="44">
        <f t="shared" ref="AD68:AD131" si="49">-PV(ElecDiscountRate,T68,R68)*J68</f>
        <v>171792.31015471462</v>
      </c>
      <c r="AE68" s="44">
        <f t="shared" ref="AE68:AE131" si="50">-PV(ElecDiscountRate,T68,S68)*J68</f>
        <v>0</v>
      </c>
      <c r="AF68" s="52">
        <f>HLOOKUP(I68,ElecAvoidedCostsWOCC!$A$5:$Q$50,G68+1,FALSE)</f>
        <v>3.4276422079642828</v>
      </c>
      <c r="AG68" s="44">
        <f t="shared" ref="AG68:AG131" si="51">AF68*J68*K68</f>
        <v>87199.217770611358</v>
      </c>
      <c r="AH68" s="52">
        <f>HLOOKUP(I68,ElecAvoidedCostsWOCC!$A$5:$Q$50,T68+1,FALSE)</f>
        <v>3.4276422079642828</v>
      </c>
      <c r="AI68" s="44">
        <f t="shared" ref="AI68:AI131" si="52">AH68*J68*L68</f>
        <v>0</v>
      </c>
      <c r="AJ68" s="44">
        <f t="shared" ref="AJ68:AJ131" si="53">AG68+AI68</f>
        <v>87199.217770611358</v>
      </c>
      <c r="AK68" s="44">
        <f>HLOOKUP(I68,ElecAvoidedCostsWOCC!$A$5:$Q$50,G68+1,FALSE)*J68*L68</f>
        <v>0</v>
      </c>
      <c r="AL68" s="44">
        <f t="shared" ref="AL68:AL131" si="54">AG68+AI68-AK68</f>
        <v>87199.217770611358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87199.217770611343</v>
      </c>
      <c r="AN68" s="48">
        <f t="shared" ref="AN68:AN131" si="55">AM68*1.1+AD68+AE68</f>
        <v>267711.44970238709</v>
      </c>
      <c r="AO68" s="47">
        <f t="shared" ref="AO68:AO131" si="56">IFERROR(AM68/AB68,0)</f>
        <v>3.7703532759414973</v>
      </c>
      <c r="AP68" s="47">
        <f t="shared" ref="AP68:AP131" si="57">AN68/AC68</f>
        <v>52.823279587590164</v>
      </c>
    </row>
    <row r="69" spans="2:42">
      <c r="B69" s="97" t="s">
        <v>15</v>
      </c>
      <c r="C69" s="61">
        <v>18230627</v>
      </c>
      <c r="D69" s="61" t="s">
        <v>80</v>
      </c>
      <c r="E69" s="38" t="s">
        <v>824</v>
      </c>
      <c r="F69" s="39" t="s">
        <v>1104</v>
      </c>
      <c r="G69" s="39">
        <v>45</v>
      </c>
      <c r="H69" s="39"/>
      <c r="I69" s="40" t="s">
        <v>282</v>
      </c>
      <c r="J69" s="41">
        <v>450000</v>
      </c>
      <c r="K69" s="41">
        <v>2.87E-2</v>
      </c>
      <c r="L69" s="41"/>
      <c r="M69" s="42">
        <v>0</v>
      </c>
      <c r="N69" s="42">
        <v>0</v>
      </c>
      <c r="O69" s="43">
        <v>12915</v>
      </c>
      <c r="P69" s="44">
        <v>0</v>
      </c>
      <c r="Q69" s="44">
        <f t="shared" si="12"/>
        <v>0</v>
      </c>
      <c r="R69" s="45">
        <v>4.2799999999999998E-2</v>
      </c>
      <c r="S69" s="46">
        <v>0</v>
      </c>
      <c r="T69" s="39">
        <f t="shared" si="39"/>
        <v>45</v>
      </c>
      <c r="U69" s="47">
        <f t="shared" si="40"/>
        <v>0.43543658651221973</v>
      </c>
      <c r="V69" s="48">
        <f t="shared" si="41"/>
        <v>0</v>
      </c>
      <c r="W69" s="49">
        <f t="shared" si="42"/>
        <v>9.6763685891604386E-3</v>
      </c>
      <c r="X69" s="44">
        <f t="shared" si="43"/>
        <v>2747.8317717355221</v>
      </c>
      <c r="Y69" s="44">
        <f t="shared" si="44"/>
        <v>0</v>
      </c>
      <c r="Z69" s="44">
        <f t="shared" si="45"/>
        <v>12539.467682622188</v>
      </c>
      <c r="AA69" s="50">
        <f t="shared" si="46"/>
        <v>2747.8317717355221</v>
      </c>
      <c r="AB69" s="51">
        <f t="shared" si="47"/>
        <v>11741.074609196805</v>
      </c>
      <c r="AC69" s="44">
        <f t="shared" si="48"/>
        <v>2572.8761907635972</v>
      </c>
      <c r="AD69" s="44">
        <f t="shared" si="49"/>
        <v>268564.92642693216</v>
      </c>
      <c r="AE69" s="44">
        <f t="shared" si="50"/>
        <v>0</v>
      </c>
      <c r="AF69" s="52">
        <f>HLOOKUP(I69,ElecAvoidedCostsWOCC!$A$5:$Q$50,G69+1,FALSE)</f>
        <v>3.4276422079642828</v>
      </c>
      <c r="AG69" s="44">
        <f t="shared" si="51"/>
        <v>44267.999115858707</v>
      </c>
      <c r="AH69" s="52">
        <f>HLOOKUP(I69,ElecAvoidedCostsWOCC!$A$5:$Q$50,T69+1,FALSE)</f>
        <v>3.4276422079642828</v>
      </c>
      <c r="AI69" s="44">
        <f t="shared" si="52"/>
        <v>0</v>
      </c>
      <c r="AJ69" s="44">
        <f t="shared" si="53"/>
        <v>44267.999115858707</v>
      </c>
      <c r="AK69" s="44">
        <f>HLOOKUP(I69,ElecAvoidedCostsWOCC!$A$5:$Q$50,G69+1,FALSE)*J69*L69</f>
        <v>0</v>
      </c>
      <c r="AL69" s="44">
        <f t="shared" si="54"/>
        <v>44267.999115858707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44267.999115858715</v>
      </c>
      <c r="AN69" s="48">
        <f t="shared" si="55"/>
        <v>317259.72545437678</v>
      </c>
      <c r="AO69" s="47">
        <f t="shared" si="56"/>
        <v>3.7703532759414977</v>
      </c>
      <c r="AP69" s="47">
        <f t="shared" si="57"/>
        <v>123.30936350272576</v>
      </c>
    </row>
    <row r="70" spans="2:42">
      <c r="B70" s="97" t="s">
        <v>15</v>
      </c>
      <c r="C70" s="61">
        <v>18230627</v>
      </c>
      <c r="D70" s="61" t="s">
        <v>80</v>
      </c>
      <c r="E70" s="38" t="s">
        <v>824</v>
      </c>
      <c r="F70" s="39" t="s">
        <v>1105</v>
      </c>
      <c r="G70" s="39">
        <v>25</v>
      </c>
      <c r="H70" s="39"/>
      <c r="I70" s="40" t="s">
        <v>282</v>
      </c>
      <c r="J70" s="41">
        <v>3000</v>
      </c>
      <c r="K70" s="41">
        <v>2.7300000000000001E-2</v>
      </c>
      <c r="L70" s="41"/>
      <c r="M70" s="42">
        <v>0</v>
      </c>
      <c r="N70" s="42">
        <v>0</v>
      </c>
      <c r="O70" s="43">
        <v>81.900000000000006</v>
      </c>
      <c r="P70" s="44">
        <v>0</v>
      </c>
      <c r="Q70" s="44">
        <f t="shared" ref="Q70:Q109" si="58">N70*J70</f>
        <v>0</v>
      </c>
      <c r="R70" s="45">
        <v>8.1600000000000006E-2</v>
      </c>
      <c r="S70" s="46">
        <v>0</v>
      </c>
      <c r="T70" s="39">
        <f t="shared" si="39"/>
        <v>25</v>
      </c>
      <c r="U70" s="47">
        <f t="shared" si="40"/>
        <v>1.534058434866899E-3</v>
      </c>
      <c r="V70" s="48">
        <f t="shared" si="41"/>
        <v>0</v>
      </c>
      <c r="W70" s="49">
        <f t="shared" si="42"/>
        <v>6.1362337394675959E-5</v>
      </c>
      <c r="X70" s="44">
        <f t="shared" si="43"/>
        <v>17.42527465003014</v>
      </c>
      <c r="Y70" s="44">
        <f t="shared" si="44"/>
        <v>0</v>
      </c>
      <c r="Z70" s="44">
        <f t="shared" si="45"/>
        <v>79.518575548335832</v>
      </c>
      <c r="AA70" s="50">
        <f t="shared" si="46"/>
        <v>17.42527465003014</v>
      </c>
      <c r="AB70" s="51">
        <f t="shared" si="47"/>
        <v>74.455595082711454</v>
      </c>
      <c r="AC70" s="44">
        <f t="shared" si="48"/>
        <v>16.315800234110618</v>
      </c>
      <c r="AD70" s="44">
        <f t="shared" si="49"/>
        <v>2904.9417805882626</v>
      </c>
      <c r="AE70" s="44">
        <f t="shared" si="50"/>
        <v>0</v>
      </c>
      <c r="AF70" s="52">
        <f>HLOOKUP(I70,ElecAvoidedCostsWOCC!$A$5:$Q$50,G70+1,FALSE)</f>
        <v>2.0508206305871441</v>
      </c>
      <c r="AG70" s="44">
        <f t="shared" si="51"/>
        <v>167.96220964508711</v>
      </c>
      <c r="AH70" s="52">
        <f>HLOOKUP(I70,ElecAvoidedCostsWOCC!$A$5:$Q$50,T70+1,FALSE)</f>
        <v>2.0508206305871441</v>
      </c>
      <c r="AI70" s="44">
        <f t="shared" si="52"/>
        <v>0</v>
      </c>
      <c r="AJ70" s="44">
        <f t="shared" si="53"/>
        <v>167.96220964508711</v>
      </c>
      <c r="AK70" s="44">
        <f>HLOOKUP(I70,ElecAvoidedCostsWOCC!$A$5:$Q$50,G70+1,FALSE)*J70*L70</f>
        <v>0</v>
      </c>
      <c r="AL70" s="44">
        <f t="shared" si="54"/>
        <v>167.96220964508711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167.96220964508711</v>
      </c>
      <c r="AN70" s="48">
        <f t="shared" si="55"/>
        <v>3089.7002111978586</v>
      </c>
      <c r="AO70" s="47">
        <f t="shared" si="56"/>
        <v>2.2558708913480681</v>
      </c>
      <c r="AP70" s="47">
        <f t="shared" si="57"/>
        <v>189.36859773131928</v>
      </c>
    </row>
    <row r="71" spans="2:42">
      <c r="B71" s="97" t="s">
        <v>15</v>
      </c>
      <c r="C71" s="61">
        <v>18230627</v>
      </c>
      <c r="D71" s="61" t="s">
        <v>80</v>
      </c>
      <c r="E71" s="38" t="s">
        <v>824</v>
      </c>
      <c r="F71" s="39" t="s">
        <v>1106</v>
      </c>
      <c r="G71" s="39">
        <v>45</v>
      </c>
      <c r="H71" s="39"/>
      <c r="I71" s="40" t="s">
        <v>282</v>
      </c>
      <c r="J71" s="41">
        <v>800000</v>
      </c>
      <c r="K71" s="41">
        <v>3.3599999999999998E-2</v>
      </c>
      <c r="L71" s="41"/>
      <c r="M71" s="42">
        <v>0</v>
      </c>
      <c r="N71" s="42">
        <v>0</v>
      </c>
      <c r="O71" s="43">
        <v>26880</v>
      </c>
      <c r="P71" s="44">
        <v>0</v>
      </c>
      <c r="Q71" s="44">
        <f t="shared" si="58"/>
        <v>0</v>
      </c>
      <c r="R71" s="45">
        <v>3.5900000000000001E-2</v>
      </c>
      <c r="S71" s="46">
        <v>0</v>
      </c>
      <c r="T71" s="39">
        <f t="shared" si="39"/>
        <v>45</v>
      </c>
      <c r="U71" s="47">
        <f t="shared" si="40"/>
        <v>0.906274521521368</v>
      </c>
      <c r="V71" s="48">
        <f t="shared" si="41"/>
        <v>0</v>
      </c>
      <c r="W71" s="49">
        <f t="shared" si="42"/>
        <v>2.0139433811585956E-2</v>
      </c>
      <c r="X71" s="44">
        <f t="shared" si="43"/>
        <v>5719.0645005227134</v>
      </c>
      <c r="Y71" s="44">
        <f t="shared" si="44"/>
        <v>0</v>
      </c>
      <c r="Z71" s="44">
        <f t="shared" si="45"/>
        <v>26098.404282530733</v>
      </c>
      <c r="AA71" s="50">
        <f t="shared" si="46"/>
        <v>5719.0645005227134</v>
      </c>
      <c r="AB71" s="51">
        <f t="shared" si="47"/>
        <v>24436.708129710423</v>
      </c>
      <c r="AC71" s="44">
        <f t="shared" si="48"/>
        <v>5354.9293076055365</v>
      </c>
      <c r="AD71" s="44">
        <f t="shared" si="49"/>
        <v>400476.87886715948</v>
      </c>
      <c r="AE71" s="44">
        <f t="shared" si="50"/>
        <v>0</v>
      </c>
      <c r="AF71" s="52">
        <f>HLOOKUP(I71,ElecAvoidedCostsWOCC!$A$5:$Q$50,G71+1,FALSE)</f>
        <v>3.4276422079642828</v>
      </c>
      <c r="AG71" s="44">
        <f t="shared" si="51"/>
        <v>92135.022550079913</v>
      </c>
      <c r="AH71" s="52">
        <f>HLOOKUP(I71,ElecAvoidedCostsWOCC!$A$5:$Q$50,T71+1,FALSE)</f>
        <v>3.4276422079642828</v>
      </c>
      <c r="AI71" s="44">
        <f t="shared" si="52"/>
        <v>0</v>
      </c>
      <c r="AJ71" s="44">
        <f t="shared" si="53"/>
        <v>92135.022550079913</v>
      </c>
      <c r="AK71" s="44">
        <f>HLOOKUP(I71,ElecAvoidedCostsWOCC!$A$5:$Q$50,G71+1,FALSE)*J71*L71</f>
        <v>0</v>
      </c>
      <c r="AL71" s="44">
        <f t="shared" si="54"/>
        <v>92135.022550079913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92135.022550079913</v>
      </c>
      <c r="AN71" s="48">
        <f t="shared" si="55"/>
        <v>501825.40367224743</v>
      </c>
      <c r="AO71" s="47">
        <f t="shared" si="56"/>
        <v>3.7703532759414973</v>
      </c>
      <c r="AP71" s="47">
        <f t="shared" si="57"/>
        <v>93.712797096968458</v>
      </c>
    </row>
    <row r="72" spans="2:42">
      <c r="B72" s="97" t="s">
        <v>15</v>
      </c>
      <c r="C72" s="61">
        <v>18230627</v>
      </c>
      <c r="D72" s="61" t="s">
        <v>80</v>
      </c>
      <c r="E72" s="38" t="s">
        <v>824</v>
      </c>
      <c r="F72" s="39" t="s">
        <v>1107</v>
      </c>
      <c r="G72" s="39">
        <v>45</v>
      </c>
      <c r="H72" s="39"/>
      <c r="I72" s="40" t="s">
        <v>282</v>
      </c>
      <c r="J72" s="41">
        <v>150000</v>
      </c>
      <c r="K72" s="41">
        <v>6.2700000000000006E-2</v>
      </c>
      <c r="L72" s="41"/>
      <c r="M72" s="42">
        <v>0</v>
      </c>
      <c r="N72" s="42">
        <v>0</v>
      </c>
      <c r="O72" s="43">
        <v>9405</v>
      </c>
      <c r="P72" s="44">
        <v>0</v>
      </c>
      <c r="Q72" s="44">
        <f t="shared" si="58"/>
        <v>0</v>
      </c>
      <c r="R72" s="45">
        <v>3.7100000000000001E-2</v>
      </c>
      <c r="S72" s="46">
        <v>0</v>
      </c>
      <c r="T72" s="39">
        <f t="shared" si="39"/>
        <v>45</v>
      </c>
      <c r="U72" s="47">
        <f t="shared" si="40"/>
        <v>0.31709493582248754</v>
      </c>
      <c r="V72" s="48">
        <f t="shared" si="41"/>
        <v>0</v>
      </c>
      <c r="W72" s="49">
        <f t="shared" si="42"/>
        <v>7.0465541293886127E-3</v>
      </c>
      <c r="X72" s="44">
        <f t="shared" si="43"/>
        <v>2001.0342867342304</v>
      </c>
      <c r="Y72" s="44">
        <f t="shared" si="44"/>
        <v>0</v>
      </c>
      <c r="Z72" s="44">
        <f t="shared" si="45"/>
        <v>9131.5287305506517</v>
      </c>
      <c r="AA72" s="50">
        <f t="shared" si="46"/>
        <v>2001.0342867342304</v>
      </c>
      <c r="AB72" s="51">
        <f t="shared" si="47"/>
        <v>8550.1205342234571</v>
      </c>
      <c r="AC72" s="44">
        <f t="shared" si="48"/>
        <v>1873.6276093017136</v>
      </c>
      <c r="AD72" s="44">
        <f t="shared" si="49"/>
        <v>77599.367371021683</v>
      </c>
      <c r="AE72" s="44">
        <f t="shared" si="50"/>
        <v>0</v>
      </c>
      <c r="AF72" s="52">
        <f>HLOOKUP(I72,ElecAvoidedCostsWOCC!$A$5:$Q$50,G72+1,FALSE)</f>
        <v>3.4276422079642828</v>
      </c>
      <c r="AG72" s="44">
        <f t="shared" si="51"/>
        <v>32236.974965904083</v>
      </c>
      <c r="AH72" s="52">
        <f>HLOOKUP(I72,ElecAvoidedCostsWOCC!$A$5:$Q$50,T72+1,FALSE)</f>
        <v>3.4276422079642828</v>
      </c>
      <c r="AI72" s="44">
        <f t="shared" si="52"/>
        <v>0</v>
      </c>
      <c r="AJ72" s="44">
        <f t="shared" si="53"/>
        <v>32236.974965904083</v>
      </c>
      <c r="AK72" s="44">
        <f>HLOOKUP(I72,ElecAvoidedCostsWOCC!$A$5:$Q$50,G72+1,FALSE)*J72*L72</f>
        <v>0</v>
      </c>
      <c r="AL72" s="44">
        <f t="shared" si="54"/>
        <v>32236.974965904083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32236.974965904079</v>
      </c>
      <c r="AN72" s="48">
        <f t="shared" si="55"/>
        <v>113060.03983351617</v>
      </c>
      <c r="AO72" s="47">
        <f t="shared" si="56"/>
        <v>3.7703532759414977</v>
      </c>
      <c r="AP72" s="47">
        <f t="shared" si="57"/>
        <v>60.342855363693516</v>
      </c>
    </row>
    <row r="73" spans="2:42">
      <c r="B73" s="97" t="s">
        <v>15</v>
      </c>
      <c r="C73" s="61">
        <v>18230627</v>
      </c>
      <c r="D73" s="61" t="s">
        <v>80</v>
      </c>
      <c r="E73" s="38" t="s">
        <v>824</v>
      </c>
      <c r="F73" s="39" t="s">
        <v>1108</v>
      </c>
      <c r="G73" s="39">
        <v>25</v>
      </c>
      <c r="H73" s="39"/>
      <c r="I73" s="40" t="s">
        <v>282</v>
      </c>
      <c r="J73" s="41">
        <v>1</v>
      </c>
      <c r="K73" s="41">
        <v>0.68330000000000002</v>
      </c>
      <c r="L73" s="41"/>
      <c r="M73" s="42">
        <v>1.89</v>
      </c>
      <c r="N73" s="42">
        <v>3.25</v>
      </c>
      <c r="O73" s="43">
        <v>0.68330000000000002</v>
      </c>
      <c r="P73" s="44">
        <v>0</v>
      </c>
      <c r="Q73" s="44">
        <f t="shared" si="58"/>
        <v>3.25</v>
      </c>
      <c r="R73" s="45">
        <v>0</v>
      </c>
      <c r="S73" s="46">
        <v>0</v>
      </c>
      <c r="T73" s="39">
        <f t="shared" si="39"/>
        <v>25</v>
      </c>
      <c r="U73" s="47">
        <f t="shared" si="40"/>
        <v>1.2798804988333968E-5</v>
      </c>
      <c r="V73" s="48">
        <f t="shared" si="41"/>
        <v>1.36</v>
      </c>
      <c r="W73" s="49">
        <f t="shared" si="42"/>
        <v>5.1195219953335871E-7</v>
      </c>
      <c r="X73" s="44">
        <f t="shared" si="43"/>
        <v>0.14538083233657623</v>
      </c>
      <c r="Y73" s="44">
        <f t="shared" si="44"/>
        <v>3.25</v>
      </c>
      <c r="Z73" s="44">
        <f t="shared" si="45"/>
        <v>0.66343153445882619</v>
      </c>
      <c r="AA73" s="50">
        <f t="shared" si="46"/>
        <v>3.3953808323365764</v>
      </c>
      <c r="AB73" s="51">
        <f t="shared" si="47"/>
        <v>0.62119057533597954</v>
      </c>
      <c r="AC73" s="44">
        <f t="shared" si="48"/>
        <v>3.1791955358956705</v>
      </c>
      <c r="AD73" s="44">
        <f t="shared" si="49"/>
        <v>0</v>
      </c>
      <c r="AE73" s="44">
        <f t="shared" si="50"/>
        <v>0</v>
      </c>
      <c r="AF73" s="52">
        <f>HLOOKUP(I73,ElecAvoidedCostsWOCC!$A$5:$Q$50,G73+1,FALSE)</f>
        <v>2.0508206305871441</v>
      </c>
      <c r="AG73" s="44">
        <f t="shared" si="51"/>
        <v>1.4013257368801957</v>
      </c>
      <c r="AH73" s="52">
        <f>HLOOKUP(I73,ElecAvoidedCostsWOCC!$A$5:$Q$50,T73+1,FALSE)</f>
        <v>2.0508206305871441</v>
      </c>
      <c r="AI73" s="44">
        <f t="shared" si="52"/>
        <v>0</v>
      </c>
      <c r="AJ73" s="44">
        <f t="shared" si="53"/>
        <v>1.4013257368801957</v>
      </c>
      <c r="AK73" s="44">
        <f>HLOOKUP(I73,ElecAvoidedCostsWOCC!$A$5:$Q$50,G73+1,FALSE)*J73*L73</f>
        <v>0</v>
      </c>
      <c r="AL73" s="44">
        <f t="shared" si="54"/>
        <v>1.4013257368801957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1.4013257368801957</v>
      </c>
      <c r="AN73" s="48">
        <f t="shared" si="55"/>
        <v>1.5414583105682154</v>
      </c>
      <c r="AO73" s="47">
        <f t="shared" si="56"/>
        <v>2.2558708913480685</v>
      </c>
      <c r="AP73" s="47">
        <f t="shared" si="57"/>
        <v>0.48485797528460056</v>
      </c>
    </row>
    <row r="74" spans="2:42">
      <c r="B74" s="97" t="s">
        <v>15</v>
      </c>
      <c r="C74" s="61">
        <v>18230627</v>
      </c>
      <c r="D74" s="61" t="s">
        <v>80</v>
      </c>
      <c r="E74" s="38" t="s">
        <v>824</v>
      </c>
      <c r="F74" s="39" t="s">
        <v>1109</v>
      </c>
      <c r="G74" s="39">
        <v>25</v>
      </c>
      <c r="H74" s="39"/>
      <c r="I74" s="40" t="s">
        <v>282</v>
      </c>
      <c r="J74" s="41">
        <v>1</v>
      </c>
      <c r="K74" s="41">
        <v>0.4491</v>
      </c>
      <c r="L74" s="41"/>
      <c r="M74" s="42">
        <v>1.24</v>
      </c>
      <c r="N74" s="42">
        <v>3.25</v>
      </c>
      <c r="O74" s="43">
        <v>0.4491</v>
      </c>
      <c r="P74" s="44">
        <v>0</v>
      </c>
      <c r="Q74" s="44">
        <f t="shared" si="58"/>
        <v>3.25</v>
      </c>
      <c r="R74" s="45">
        <v>0</v>
      </c>
      <c r="S74" s="46">
        <v>0</v>
      </c>
      <c r="T74" s="39">
        <f t="shared" si="39"/>
        <v>25</v>
      </c>
      <c r="U74" s="47">
        <f t="shared" si="40"/>
        <v>8.4120347142701379E-6</v>
      </c>
      <c r="V74" s="48">
        <f t="shared" si="41"/>
        <v>2.0099999999999998</v>
      </c>
      <c r="W74" s="49">
        <f t="shared" si="42"/>
        <v>3.3648138857080551E-7</v>
      </c>
      <c r="X74" s="44">
        <f t="shared" si="43"/>
        <v>9.5551780773242195E-2</v>
      </c>
      <c r="Y74" s="44">
        <f t="shared" si="44"/>
        <v>3.25</v>
      </c>
      <c r="Z74" s="44">
        <f t="shared" si="45"/>
        <v>0.43604141976505029</v>
      </c>
      <c r="AA74" s="50">
        <f t="shared" si="46"/>
        <v>3.345551780773242</v>
      </c>
      <c r="AB74" s="51">
        <f t="shared" si="47"/>
        <v>0.40827848292607705</v>
      </c>
      <c r="AC74" s="44">
        <f t="shared" si="48"/>
        <v>3.1325391205741964</v>
      </c>
      <c r="AD74" s="44">
        <f t="shared" si="49"/>
        <v>0</v>
      </c>
      <c r="AE74" s="44">
        <f t="shared" si="50"/>
        <v>0</v>
      </c>
      <c r="AF74" s="52">
        <f>HLOOKUP(I74,ElecAvoidedCostsWOCC!$A$5:$Q$50,G74+1,FALSE)</f>
        <v>2.0508206305871441</v>
      </c>
      <c r="AG74" s="44">
        <f t="shared" si="51"/>
        <v>0.92102354519668639</v>
      </c>
      <c r="AH74" s="52">
        <f>HLOOKUP(I74,ElecAvoidedCostsWOCC!$A$5:$Q$50,T74+1,FALSE)</f>
        <v>2.0508206305871441</v>
      </c>
      <c r="AI74" s="44">
        <f t="shared" si="52"/>
        <v>0</v>
      </c>
      <c r="AJ74" s="44">
        <f t="shared" si="53"/>
        <v>0.92102354519668639</v>
      </c>
      <c r="AK74" s="44">
        <f>HLOOKUP(I74,ElecAvoidedCostsWOCC!$A$5:$Q$50,G74+1,FALSE)*J74*L74</f>
        <v>0</v>
      </c>
      <c r="AL74" s="44">
        <f t="shared" si="54"/>
        <v>0.92102354519668639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0.92102354519668639</v>
      </c>
      <c r="AN74" s="48">
        <f t="shared" si="55"/>
        <v>1.013125899716355</v>
      </c>
      <c r="AO74" s="47">
        <f t="shared" si="56"/>
        <v>2.2558708913480681</v>
      </c>
      <c r="AP74" s="47">
        <f t="shared" si="57"/>
        <v>0.32342003107391309</v>
      </c>
    </row>
    <row r="75" spans="2:42">
      <c r="B75" s="97" t="s">
        <v>15</v>
      </c>
      <c r="C75" s="61">
        <v>18230627</v>
      </c>
      <c r="D75" s="61" t="s">
        <v>80</v>
      </c>
      <c r="E75" s="38" t="s">
        <v>824</v>
      </c>
      <c r="F75" s="39" t="s">
        <v>1110</v>
      </c>
      <c r="G75" s="39">
        <v>25</v>
      </c>
      <c r="H75" s="39"/>
      <c r="I75" s="40" t="s">
        <v>282</v>
      </c>
      <c r="J75" s="41">
        <v>1</v>
      </c>
      <c r="K75" s="41">
        <v>0.92520000000000002</v>
      </c>
      <c r="L75" s="41"/>
      <c r="M75" s="42">
        <v>2.54</v>
      </c>
      <c r="N75" s="42">
        <v>4.18</v>
      </c>
      <c r="O75" s="43">
        <v>0.92520000000000002</v>
      </c>
      <c r="P75" s="44">
        <v>0</v>
      </c>
      <c r="Q75" s="44">
        <f t="shared" si="58"/>
        <v>4.18</v>
      </c>
      <c r="R75" s="45">
        <v>0</v>
      </c>
      <c r="S75" s="46">
        <v>0</v>
      </c>
      <c r="T75" s="39">
        <f t="shared" si="39"/>
        <v>25</v>
      </c>
      <c r="U75" s="47">
        <f t="shared" si="40"/>
        <v>1.7329802978496394E-5</v>
      </c>
      <c r="V75" s="48">
        <f t="shared" si="41"/>
        <v>1.6399999999999997</v>
      </c>
      <c r="W75" s="49">
        <f t="shared" si="42"/>
        <v>6.9319211913985582E-7</v>
      </c>
      <c r="X75" s="44">
        <f t="shared" si="43"/>
        <v>0.19684815758495586</v>
      </c>
      <c r="Y75" s="44">
        <f t="shared" si="44"/>
        <v>4.18</v>
      </c>
      <c r="Z75" s="44">
        <f t="shared" si="45"/>
        <v>0.89829775454603544</v>
      </c>
      <c r="AA75" s="50">
        <f t="shared" si="46"/>
        <v>4.3768481575849556</v>
      </c>
      <c r="AB75" s="51">
        <f t="shared" si="47"/>
        <v>0.84110276642887205</v>
      </c>
      <c r="AC75" s="44">
        <f t="shared" si="48"/>
        <v>4.0981724321956507</v>
      </c>
      <c r="AD75" s="44">
        <f t="shared" si="49"/>
        <v>0</v>
      </c>
      <c r="AE75" s="44">
        <f t="shared" si="50"/>
        <v>0</v>
      </c>
      <c r="AF75" s="52">
        <f>HLOOKUP(I75,ElecAvoidedCostsWOCC!$A$5:$Q$50,G75+1,FALSE)</f>
        <v>2.0508206305871441</v>
      </c>
      <c r="AG75" s="44">
        <f t="shared" si="51"/>
        <v>1.8974192474192257</v>
      </c>
      <c r="AH75" s="52">
        <f>HLOOKUP(I75,ElecAvoidedCostsWOCC!$A$5:$Q$50,T75+1,FALSE)</f>
        <v>2.0508206305871441</v>
      </c>
      <c r="AI75" s="44">
        <f t="shared" si="52"/>
        <v>0</v>
      </c>
      <c r="AJ75" s="44">
        <f t="shared" si="53"/>
        <v>1.8974192474192257</v>
      </c>
      <c r="AK75" s="44">
        <f>HLOOKUP(I75,ElecAvoidedCostsWOCC!$A$5:$Q$50,G75+1,FALSE)*J75*L75</f>
        <v>0</v>
      </c>
      <c r="AL75" s="44">
        <f t="shared" si="54"/>
        <v>1.8974192474192257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1.8974192474192257</v>
      </c>
      <c r="AN75" s="48">
        <f t="shared" si="55"/>
        <v>2.0871611721611485</v>
      </c>
      <c r="AO75" s="47">
        <f t="shared" si="56"/>
        <v>2.2558708913480685</v>
      </c>
      <c r="AP75" s="47">
        <f t="shared" si="57"/>
        <v>0.50929071596992903</v>
      </c>
    </row>
    <row r="76" spans="2:42">
      <c r="B76" s="97" t="s">
        <v>15</v>
      </c>
      <c r="C76" s="61">
        <v>18230627</v>
      </c>
      <c r="D76" s="61" t="s">
        <v>80</v>
      </c>
      <c r="E76" s="38" t="s">
        <v>824</v>
      </c>
      <c r="F76" s="39" t="s">
        <v>1111</v>
      </c>
      <c r="G76" s="39">
        <v>25</v>
      </c>
      <c r="H76" s="39"/>
      <c r="I76" s="40" t="s">
        <v>282</v>
      </c>
      <c r="J76" s="41">
        <v>1</v>
      </c>
      <c r="K76" s="41">
        <v>0.60940000000000005</v>
      </c>
      <c r="L76" s="41"/>
      <c r="M76" s="42">
        <v>1.68</v>
      </c>
      <c r="N76" s="42">
        <v>4.18</v>
      </c>
      <c r="O76" s="43">
        <v>0.60940000000000005</v>
      </c>
      <c r="P76" s="44">
        <v>0</v>
      </c>
      <c r="Q76" s="44">
        <f t="shared" si="58"/>
        <v>4.18</v>
      </c>
      <c r="R76" s="45">
        <v>0</v>
      </c>
      <c r="S76" s="46">
        <v>0</v>
      </c>
      <c r="T76" s="39">
        <f t="shared" si="39"/>
        <v>25</v>
      </c>
      <c r="U76" s="47">
        <f t="shared" si="40"/>
        <v>1.1414593531231848E-5</v>
      </c>
      <c r="V76" s="48">
        <f t="shared" si="41"/>
        <v>2.5</v>
      </c>
      <c r="W76" s="49">
        <f t="shared" si="42"/>
        <v>4.565837412492739E-7</v>
      </c>
      <c r="X76" s="44">
        <f t="shared" si="43"/>
        <v>0.1296576602164636</v>
      </c>
      <c r="Y76" s="44">
        <f t="shared" si="44"/>
        <v>4.18</v>
      </c>
      <c r="Z76" s="44">
        <f t="shared" si="45"/>
        <v>0.59168034113743417</v>
      </c>
      <c r="AA76" s="50">
        <f t="shared" si="46"/>
        <v>4.3096576602164633</v>
      </c>
      <c r="AB76" s="51">
        <f t="shared" si="47"/>
        <v>0.55400781005377731</v>
      </c>
      <c r="AC76" s="44">
        <f t="shared" si="48"/>
        <v>4.0352599814760888</v>
      </c>
      <c r="AD76" s="44">
        <f t="shared" si="49"/>
        <v>0</v>
      </c>
      <c r="AE76" s="44">
        <f t="shared" si="50"/>
        <v>0</v>
      </c>
      <c r="AF76" s="52">
        <f>HLOOKUP(I76,ElecAvoidedCostsWOCC!$A$5:$Q$50,G76+1,FALSE)</f>
        <v>2.0508206305871441</v>
      </c>
      <c r="AG76" s="44">
        <f t="shared" si="51"/>
        <v>1.2497700922798058</v>
      </c>
      <c r="AH76" s="52">
        <f>HLOOKUP(I76,ElecAvoidedCostsWOCC!$A$5:$Q$50,T76+1,FALSE)</f>
        <v>2.0508206305871441</v>
      </c>
      <c r="AI76" s="44">
        <f t="shared" si="52"/>
        <v>0</v>
      </c>
      <c r="AJ76" s="44">
        <f t="shared" si="53"/>
        <v>1.2497700922798058</v>
      </c>
      <c r="AK76" s="44">
        <f>HLOOKUP(I76,ElecAvoidedCostsWOCC!$A$5:$Q$50,G76+1,FALSE)*J76*L76</f>
        <v>0</v>
      </c>
      <c r="AL76" s="44">
        <f t="shared" si="54"/>
        <v>1.2497700922798058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1.2497700922798058</v>
      </c>
      <c r="AN76" s="48">
        <f t="shared" si="55"/>
        <v>1.3747471015077866</v>
      </c>
      <c r="AO76" s="47">
        <f t="shared" si="56"/>
        <v>2.2558708913480681</v>
      </c>
      <c r="AP76" s="47">
        <f t="shared" si="57"/>
        <v>0.34068365057482797</v>
      </c>
    </row>
    <row r="77" spans="2:42">
      <c r="B77" s="97" t="s">
        <v>15</v>
      </c>
      <c r="C77" s="61">
        <v>18230627</v>
      </c>
      <c r="D77" s="61" t="s">
        <v>80</v>
      </c>
      <c r="E77" s="38" t="s">
        <v>824</v>
      </c>
      <c r="F77" s="39" t="s">
        <v>1112</v>
      </c>
      <c r="G77" s="39">
        <v>45</v>
      </c>
      <c r="H77" s="39"/>
      <c r="I77" s="40" t="s">
        <v>282</v>
      </c>
      <c r="J77" s="41">
        <v>5</v>
      </c>
      <c r="K77" s="41">
        <v>3.4018999999999999</v>
      </c>
      <c r="L77" s="41"/>
      <c r="M77" s="42">
        <v>200</v>
      </c>
      <c r="N77" s="42">
        <v>28.01</v>
      </c>
      <c r="O77" s="43">
        <v>17.009499999999999</v>
      </c>
      <c r="P77" s="44">
        <v>0</v>
      </c>
      <c r="Q77" s="44">
        <f t="shared" si="58"/>
        <v>140.05000000000001</v>
      </c>
      <c r="R77" s="45">
        <v>0</v>
      </c>
      <c r="S77" s="46">
        <v>0</v>
      </c>
      <c r="T77" s="39">
        <f t="shared" si="39"/>
        <v>45</v>
      </c>
      <c r="U77" s="47">
        <f t="shared" si="40"/>
        <v>5.7348498786524205E-4</v>
      </c>
      <c r="V77" s="48">
        <f t="shared" si="41"/>
        <v>-171.99</v>
      </c>
      <c r="W77" s="49">
        <f t="shared" si="42"/>
        <v>1.2744110841449824E-5</v>
      </c>
      <c r="X77" s="44">
        <f t="shared" si="43"/>
        <v>3.6189891228289088</v>
      </c>
      <c r="Y77" s="44">
        <f t="shared" si="44"/>
        <v>140.05000000000001</v>
      </c>
      <c r="Z77" s="44">
        <f t="shared" si="45"/>
        <v>16.514910998649793</v>
      </c>
      <c r="AA77" s="50">
        <f t="shared" si="46"/>
        <v>143.66898912282892</v>
      </c>
      <c r="AB77" s="51">
        <f t="shared" si="47"/>
        <v>15.463399811469843</v>
      </c>
      <c r="AC77" s="44">
        <f t="shared" si="48"/>
        <v>134.52152539590722</v>
      </c>
      <c r="AD77" s="44">
        <f t="shared" si="49"/>
        <v>0</v>
      </c>
      <c r="AE77" s="44">
        <f t="shared" si="50"/>
        <v>0</v>
      </c>
      <c r="AF77" s="52">
        <f>HLOOKUP(I77,ElecAvoidedCostsWOCC!$A$5:$Q$50,G77+1,FALSE)</f>
        <v>3.4276422079642828</v>
      </c>
      <c r="AG77" s="44">
        <f t="shared" si="51"/>
        <v>58.302480136368466</v>
      </c>
      <c r="AH77" s="52">
        <f>HLOOKUP(I77,ElecAvoidedCostsWOCC!$A$5:$Q$50,T77+1,FALSE)</f>
        <v>3.4276422079642828</v>
      </c>
      <c r="AI77" s="44">
        <f t="shared" si="52"/>
        <v>0</v>
      </c>
      <c r="AJ77" s="44">
        <f t="shared" si="53"/>
        <v>58.302480136368466</v>
      </c>
      <c r="AK77" s="44">
        <f>HLOOKUP(I77,ElecAvoidedCostsWOCC!$A$5:$Q$50,G77+1,FALSE)*J77*L77</f>
        <v>0</v>
      </c>
      <c r="AL77" s="44">
        <f t="shared" si="54"/>
        <v>58.302480136368466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58.302480136368466</v>
      </c>
      <c r="AN77" s="48">
        <f t="shared" si="55"/>
        <v>64.13272815000532</v>
      </c>
      <c r="AO77" s="47">
        <f t="shared" si="56"/>
        <v>3.7703532759414982</v>
      </c>
      <c r="AP77" s="47">
        <f t="shared" si="57"/>
        <v>0.47674695898115754</v>
      </c>
    </row>
    <row r="78" spans="2:42">
      <c r="B78" s="97" t="s">
        <v>15</v>
      </c>
      <c r="C78" s="61">
        <v>18230627</v>
      </c>
      <c r="D78" s="61" t="s">
        <v>80</v>
      </c>
      <c r="E78" s="38" t="s">
        <v>824</v>
      </c>
      <c r="F78" s="39" t="s">
        <v>1113</v>
      </c>
      <c r="G78" s="39">
        <v>45</v>
      </c>
      <c r="H78" s="39"/>
      <c r="I78" s="40" t="s">
        <v>282</v>
      </c>
      <c r="J78" s="41">
        <v>5</v>
      </c>
      <c r="K78" s="41">
        <v>4.6673999999999998</v>
      </c>
      <c r="L78" s="41"/>
      <c r="M78" s="42">
        <v>200</v>
      </c>
      <c r="N78" s="42">
        <v>24.11</v>
      </c>
      <c r="O78" s="43">
        <v>23.337</v>
      </c>
      <c r="P78" s="44">
        <v>0</v>
      </c>
      <c r="Q78" s="44">
        <f t="shared" si="58"/>
        <v>120.55</v>
      </c>
      <c r="R78" s="45">
        <v>0</v>
      </c>
      <c r="S78" s="46">
        <v>0</v>
      </c>
      <c r="T78" s="39">
        <f t="shared" si="39"/>
        <v>45</v>
      </c>
      <c r="U78" s="47">
        <f t="shared" si="40"/>
        <v>7.8682025702173227E-4</v>
      </c>
      <c r="V78" s="48">
        <f t="shared" si="41"/>
        <v>-175.89</v>
      </c>
      <c r="W78" s="49">
        <f t="shared" si="42"/>
        <v>1.748489460048294E-5</v>
      </c>
      <c r="X78" s="44">
        <f t="shared" si="43"/>
        <v>4.965245842585511</v>
      </c>
      <c r="Y78" s="44">
        <f t="shared" si="44"/>
        <v>120.55</v>
      </c>
      <c r="Z78" s="44">
        <f t="shared" si="45"/>
        <v>22.658424878773054</v>
      </c>
      <c r="AA78" s="50">
        <f t="shared" si="46"/>
        <v>125.51524584258551</v>
      </c>
      <c r="AB78" s="51">
        <f t="shared" si="47"/>
        <v>21.215753631809974</v>
      </c>
      <c r="AC78" s="44">
        <f t="shared" si="48"/>
        <v>117.52363842938718</v>
      </c>
      <c r="AD78" s="44">
        <f t="shared" si="49"/>
        <v>0</v>
      </c>
      <c r="AE78" s="44">
        <f t="shared" si="50"/>
        <v>0</v>
      </c>
      <c r="AF78" s="52">
        <f>HLOOKUP(I78,ElecAvoidedCostsWOCC!$A$5:$Q$50,G78+1,FALSE)</f>
        <v>3.4276422079642828</v>
      </c>
      <c r="AG78" s="44">
        <f t="shared" si="51"/>
        <v>79.990886207262463</v>
      </c>
      <c r="AH78" s="52">
        <f>HLOOKUP(I78,ElecAvoidedCostsWOCC!$A$5:$Q$50,T78+1,FALSE)</f>
        <v>3.4276422079642828</v>
      </c>
      <c r="AI78" s="44">
        <f t="shared" si="52"/>
        <v>0</v>
      </c>
      <c r="AJ78" s="44">
        <f t="shared" si="53"/>
        <v>79.990886207262463</v>
      </c>
      <c r="AK78" s="44">
        <f>HLOOKUP(I78,ElecAvoidedCostsWOCC!$A$5:$Q$50,G78+1,FALSE)*J78*L78</f>
        <v>0</v>
      </c>
      <c r="AL78" s="44">
        <f t="shared" si="54"/>
        <v>79.990886207262463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79.990886207262463</v>
      </c>
      <c r="AN78" s="48">
        <f t="shared" si="55"/>
        <v>87.989974827988718</v>
      </c>
      <c r="AO78" s="47">
        <f t="shared" si="56"/>
        <v>3.7703532759414977</v>
      </c>
      <c r="AP78" s="47">
        <f t="shared" si="57"/>
        <v>0.74870022749386334</v>
      </c>
    </row>
    <row r="79" spans="2:42">
      <c r="B79" s="97" t="s">
        <v>15</v>
      </c>
      <c r="C79" s="61">
        <v>18230627</v>
      </c>
      <c r="D79" s="61" t="s">
        <v>80</v>
      </c>
      <c r="E79" s="38" t="s">
        <v>824</v>
      </c>
      <c r="F79" s="39" t="s">
        <v>1114</v>
      </c>
      <c r="G79" s="39">
        <v>45</v>
      </c>
      <c r="H79" s="39"/>
      <c r="I79" s="40" t="s">
        <v>282</v>
      </c>
      <c r="J79" s="41">
        <v>5</v>
      </c>
      <c r="K79" s="41">
        <v>2.8994</v>
      </c>
      <c r="L79" s="41"/>
      <c r="M79" s="42">
        <v>200</v>
      </c>
      <c r="N79" s="42">
        <v>24.11</v>
      </c>
      <c r="O79" s="43">
        <v>14.497</v>
      </c>
      <c r="P79" s="44">
        <v>0</v>
      </c>
      <c r="Q79" s="44">
        <f t="shared" si="58"/>
        <v>120.55</v>
      </c>
      <c r="R79" s="45">
        <v>0</v>
      </c>
      <c r="S79" s="46">
        <v>0</v>
      </c>
      <c r="T79" s="39">
        <f t="shared" si="39"/>
        <v>45</v>
      </c>
      <c r="U79" s="47">
        <f t="shared" si="40"/>
        <v>4.8877461824759188E-4</v>
      </c>
      <c r="V79" s="48">
        <f t="shared" si="41"/>
        <v>-175.89</v>
      </c>
      <c r="W79" s="49">
        <f t="shared" si="42"/>
        <v>1.086165818327982E-5</v>
      </c>
      <c r="X79" s="44">
        <f t="shared" si="43"/>
        <v>3.0844225470267022</v>
      </c>
      <c r="Y79" s="44">
        <f t="shared" si="44"/>
        <v>120.55</v>
      </c>
      <c r="Z79" s="44">
        <f t="shared" si="45"/>
        <v>14.075467518000298</v>
      </c>
      <c r="AA79" s="50">
        <f t="shared" si="46"/>
        <v>123.6344225470267</v>
      </c>
      <c r="AB79" s="51">
        <f t="shared" si="47"/>
        <v>13.179276702247469</v>
      </c>
      <c r="AC79" s="44">
        <f t="shared" si="48"/>
        <v>115.76256792792762</v>
      </c>
      <c r="AD79" s="44">
        <f t="shared" si="49"/>
        <v>0</v>
      </c>
      <c r="AE79" s="44">
        <f t="shared" si="50"/>
        <v>0</v>
      </c>
      <c r="AF79" s="52">
        <f>HLOOKUP(I79,ElecAvoidedCostsWOCC!$A$5:$Q$50,G79+1,FALSE)</f>
        <v>3.4276422079642828</v>
      </c>
      <c r="AG79" s="44">
        <f t="shared" si="51"/>
        <v>49.690529088858206</v>
      </c>
      <c r="AH79" s="52">
        <f>HLOOKUP(I79,ElecAvoidedCostsWOCC!$A$5:$Q$50,T79+1,FALSE)</f>
        <v>3.4276422079642828</v>
      </c>
      <c r="AI79" s="44">
        <f t="shared" si="52"/>
        <v>0</v>
      </c>
      <c r="AJ79" s="44">
        <f t="shared" si="53"/>
        <v>49.690529088858206</v>
      </c>
      <c r="AK79" s="44">
        <f>HLOOKUP(I79,ElecAvoidedCostsWOCC!$A$5:$Q$50,G79+1,FALSE)*J79*L79</f>
        <v>0</v>
      </c>
      <c r="AL79" s="44">
        <f t="shared" si="54"/>
        <v>49.690529088858206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49.690529088858206</v>
      </c>
      <c r="AN79" s="48">
        <f t="shared" si="55"/>
        <v>54.659581997744034</v>
      </c>
      <c r="AO79" s="47">
        <f t="shared" si="56"/>
        <v>3.7703532759414982</v>
      </c>
      <c r="AP79" s="47">
        <f t="shared" si="57"/>
        <v>0.47216974343359791</v>
      </c>
    </row>
    <row r="80" spans="2:42">
      <c r="B80" s="97" t="s">
        <v>15</v>
      </c>
      <c r="C80" s="61">
        <v>18230627</v>
      </c>
      <c r="D80" s="61" t="s">
        <v>80</v>
      </c>
      <c r="E80" s="38" t="s">
        <v>824</v>
      </c>
      <c r="F80" s="39" t="s">
        <v>1115</v>
      </c>
      <c r="G80" s="39">
        <v>45</v>
      </c>
      <c r="H80" s="39"/>
      <c r="I80" s="40" t="s">
        <v>282</v>
      </c>
      <c r="J80" s="41">
        <v>5</v>
      </c>
      <c r="K80" s="41">
        <v>4.4339000000000004</v>
      </c>
      <c r="L80" s="41"/>
      <c r="M80" s="42">
        <v>200</v>
      </c>
      <c r="N80" s="42">
        <v>24.11</v>
      </c>
      <c r="O80" s="43">
        <v>22.169500000000003</v>
      </c>
      <c r="P80" s="44">
        <v>0</v>
      </c>
      <c r="Q80" s="44">
        <f t="shared" si="58"/>
        <v>120.55</v>
      </c>
      <c r="R80" s="45">
        <v>0</v>
      </c>
      <c r="S80" s="46">
        <v>0</v>
      </c>
      <c r="T80" s="39">
        <f t="shared" si="39"/>
        <v>45</v>
      </c>
      <c r="U80" s="47">
        <f t="shared" si="40"/>
        <v>7.4745732905014757E-4</v>
      </c>
      <c r="V80" s="48">
        <f t="shared" si="41"/>
        <v>-175.89</v>
      </c>
      <c r="W80" s="49">
        <f t="shared" si="42"/>
        <v>1.6610162867781058E-5</v>
      </c>
      <c r="X80" s="44">
        <f t="shared" si="43"/>
        <v>4.7168452546256798</v>
      </c>
      <c r="Y80" s="44">
        <f t="shared" si="44"/>
        <v>120.55</v>
      </c>
      <c r="Z80" s="44">
        <f t="shared" si="45"/>
        <v>21.524872535028464</v>
      </c>
      <c r="AA80" s="50">
        <f t="shared" si="46"/>
        <v>125.26684525462568</v>
      </c>
      <c r="AB80" s="51">
        <f t="shared" si="47"/>
        <v>20.154375032798185</v>
      </c>
      <c r="AC80" s="44">
        <f t="shared" si="48"/>
        <v>117.29105360920006</v>
      </c>
      <c r="AD80" s="44">
        <f t="shared" si="49"/>
        <v>0</v>
      </c>
      <c r="AE80" s="44">
        <f t="shared" si="50"/>
        <v>0</v>
      </c>
      <c r="AF80" s="52">
        <f>HLOOKUP(I80,ElecAvoidedCostsWOCC!$A$5:$Q$50,G80+1,FALSE)</f>
        <v>3.4276422079642828</v>
      </c>
      <c r="AG80" s="44">
        <f t="shared" si="51"/>
        <v>75.989113929464168</v>
      </c>
      <c r="AH80" s="52">
        <f>HLOOKUP(I80,ElecAvoidedCostsWOCC!$A$5:$Q$50,T80+1,FALSE)</f>
        <v>3.4276422079642828</v>
      </c>
      <c r="AI80" s="44">
        <f t="shared" si="52"/>
        <v>0</v>
      </c>
      <c r="AJ80" s="44">
        <f t="shared" si="53"/>
        <v>75.989113929464168</v>
      </c>
      <c r="AK80" s="44">
        <f>HLOOKUP(I80,ElecAvoidedCostsWOCC!$A$5:$Q$50,G80+1,FALSE)*J80*L80</f>
        <v>0</v>
      </c>
      <c r="AL80" s="44">
        <f t="shared" si="54"/>
        <v>75.989113929464168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75.989113929464168</v>
      </c>
      <c r="AN80" s="48">
        <f t="shared" si="55"/>
        <v>83.588025322410587</v>
      </c>
      <c r="AO80" s="47">
        <f t="shared" si="56"/>
        <v>3.7703532759414977</v>
      </c>
      <c r="AP80" s="47">
        <f t="shared" si="57"/>
        <v>0.71265474007008256</v>
      </c>
    </row>
    <row r="81" spans="2:42">
      <c r="B81" s="97" t="s">
        <v>15</v>
      </c>
      <c r="C81" s="61">
        <v>18230627</v>
      </c>
      <c r="D81" s="61" t="s">
        <v>80</v>
      </c>
      <c r="E81" s="38" t="s">
        <v>824</v>
      </c>
      <c r="F81" s="39" t="s">
        <v>1116</v>
      </c>
      <c r="G81" s="39">
        <v>45</v>
      </c>
      <c r="H81" s="39"/>
      <c r="I81" s="40" t="s">
        <v>282</v>
      </c>
      <c r="J81" s="41">
        <v>5</v>
      </c>
      <c r="K81" s="41">
        <v>3.6252</v>
      </c>
      <c r="L81" s="41"/>
      <c r="M81" s="42">
        <v>200</v>
      </c>
      <c r="N81" s="42">
        <v>24.11</v>
      </c>
      <c r="O81" s="43">
        <v>18.126000000000001</v>
      </c>
      <c r="P81" s="44">
        <v>0</v>
      </c>
      <c r="Q81" s="44">
        <f t="shared" si="58"/>
        <v>120.55</v>
      </c>
      <c r="R81" s="45">
        <v>0</v>
      </c>
      <c r="S81" s="46">
        <v>0</v>
      </c>
      <c r="T81" s="39">
        <f t="shared" si="39"/>
        <v>45</v>
      </c>
      <c r="U81" s="47">
        <f t="shared" si="40"/>
        <v>6.1112842176697612E-4</v>
      </c>
      <c r="V81" s="48">
        <f t="shared" si="41"/>
        <v>-175.89</v>
      </c>
      <c r="W81" s="49">
        <f t="shared" si="42"/>
        <v>1.3580631594821691E-5</v>
      </c>
      <c r="X81" s="44">
        <f t="shared" si="43"/>
        <v>3.8565388071605171</v>
      </c>
      <c r="Y81" s="44">
        <f t="shared" si="44"/>
        <v>120.55</v>
      </c>
      <c r="Z81" s="44">
        <f t="shared" si="45"/>
        <v>17.598946280697621</v>
      </c>
      <c r="AA81" s="50">
        <f t="shared" si="46"/>
        <v>124.40653880716052</v>
      </c>
      <c r="AB81" s="51">
        <f t="shared" si="47"/>
        <v>16.478414120503391</v>
      </c>
      <c r="AC81" s="44">
        <f t="shared" si="48"/>
        <v>116.48552322767839</v>
      </c>
      <c r="AD81" s="44">
        <f t="shared" si="49"/>
        <v>0</v>
      </c>
      <c r="AE81" s="44">
        <f t="shared" si="50"/>
        <v>0</v>
      </c>
      <c r="AF81" s="52">
        <f>HLOOKUP(I81,ElecAvoidedCostsWOCC!$A$5:$Q$50,G81+1,FALSE)</f>
        <v>3.4276422079642828</v>
      </c>
      <c r="AG81" s="44">
        <f t="shared" si="51"/>
        <v>62.129442661560589</v>
      </c>
      <c r="AH81" s="52">
        <f>HLOOKUP(I81,ElecAvoidedCostsWOCC!$A$5:$Q$50,T81+1,FALSE)</f>
        <v>3.4276422079642828</v>
      </c>
      <c r="AI81" s="44">
        <f t="shared" si="52"/>
        <v>0</v>
      </c>
      <c r="AJ81" s="44">
        <f t="shared" si="53"/>
        <v>62.129442661560589</v>
      </c>
      <c r="AK81" s="44">
        <f>HLOOKUP(I81,ElecAvoidedCostsWOCC!$A$5:$Q$50,G81+1,FALSE)*J81*L81</f>
        <v>0</v>
      </c>
      <c r="AL81" s="44">
        <f t="shared" si="54"/>
        <v>62.129442661560589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62.129442661560589</v>
      </c>
      <c r="AN81" s="48">
        <f t="shared" si="55"/>
        <v>68.342386927716646</v>
      </c>
      <c r="AO81" s="47">
        <f t="shared" si="56"/>
        <v>3.7703532759414973</v>
      </c>
      <c r="AP81" s="47">
        <f t="shared" si="57"/>
        <v>0.58670283683352731</v>
      </c>
    </row>
    <row r="82" spans="2:42">
      <c r="B82" s="97" t="s">
        <v>15</v>
      </c>
      <c r="C82" s="61">
        <v>18230627</v>
      </c>
      <c r="D82" s="61" t="s">
        <v>80</v>
      </c>
      <c r="E82" s="38" t="s">
        <v>824</v>
      </c>
      <c r="F82" s="39" t="s">
        <v>1117</v>
      </c>
      <c r="G82" s="39">
        <v>45</v>
      </c>
      <c r="H82" s="39"/>
      <c r="I82" s="40" t="s">
        <v>282</v>
      </c>
      <c r="J82" s="41">
        <v>5</v>
      </c>
      <c r="K82" s="41">
        <v>2.5678000000000001</v>
      </c>
      <c r="L82" s="41"/>
      <c r="M82" s="42">
        <v>200</v>
      </c>
      <c r="N82" s="42">
        <v>24.11</v>
      </c>
      <c r="O82" s="43">
        <v>12.839</v>
      </c>
      <c r="P82" s="44">
        <v>0</v>
      </c>
      <c r="Q82" s="44">
        <f t="shared" si="58"/>
        <v>120.55</v>
      </c>
      <c r="R82" s="45">
        <v>0</v>
      </c>
      <c r="S82" s="46">
        <v>0</v>
      </c>
      <c r="T82" s="39">
        <f t="shared" si="39"/>
        <v>45</v>
      </c>
      <c r="U82" s="47">
        <f t="shared" si="40"/>
        <v>4.3287420319244212E-4</v>
      </c>
      <c r="V82" s="48">
        <f t="shared" si="41"/>
        <v>-175.89</v>
      </c>
      <c r="W82" s="49">
        <f t="shared" si="42"/>
        <v>9.6194267376098253E-6</v>
      </c>
      <c r="X82" s="44">
        <f t="shared" si="43"/>
        <v>2.7316617977013062</v>
      </c>
      <c r="Y82" s="44">
        <f t="shared" si="44"/>
        <v>120.55</v>
      </c>
      <c r="Z82" s="44">
        <f t="shared" si="45"/>
        <v>12.465677551466225</v>
      </c>
      <c r="AA82" s="50">
        <f t="shared" si="46"/>
        <v>123.2816617977013</v>
      </c>
      <c r="AB82" s="51">
        <f t="shared" si="47"/>
        <v>11.67198272609197</v>
      </c>
      <c r="AC82" s="44">
        <f t="shared" si="48"/>
        <v>115.43226760084391</v>
      </c>
      <c r="AD82" s="44">
        <f t="shared" si="49"/>
        <v>0</v>
      </c>
      <c r="AE82" s="44">
        <f t="shared" si="50"/>
        <v>0</v>
      </c>
      <c r="AF82" s="52">
        <f>HLOOKUP(I82,ElecAvoidedCostsWOCC!$A$5:$Q$50,G82+1,FALSE)</f>
        <v>3.4276422079642828</v>
      </c>
      <c r="AG82" s="44">
        <f t="shared" si="51"/>
        <v>44.007498308053428</v>
      </c>
      <c r="AH82" s="52">
        <f>HLOOKUP(I82,ElecAvoidedCostsWOCC!$A$5:$Q$50,T82+1,FALSE)</f>
        <v>3.4276422079642828</v>
      </c>
      <c r="AI82" s="44">
        <f t="shared" si="52"/>
        <v>0</v>
      </c>
      <c r="AJ82" s="44">
        <f t="shared" si="53"/>
        <v>44.007498308053428</v>
      </c>
      <c r="AK82" s="44">
        <f>HLOOKUP(I82,ElecAvoidedCostsWOCC!$A$5:$Q$50,G82+1,FALSE)*J82*L82</f>
        <v>0</v>
      </c>
      <c r="AL82" s="44">
        <f t="shared" si="54"/>
        <v>44.007498308053428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44.007498308053428</v>
      </c>
      <c r="AN82" s="48">
        <f t="shared" si="55"/>
        <v>48.408248138858774</v>
      </c>
      <c r="AO82" s="47">
        <f t="shared" si="56"/>
        <v>3.7703532759414973</v>
      </c>
      <c r="AP82" s="47">
        <f t="shared" si="57"/>
        <v>0.41936495873277696</v>
      </c>
    </row>
    <row r="83" spans="2:42">
      <c r="B83" s="97" t="s">
        <v>15</v>
      </c>
      <c r="C83" s="61">
        <v>18230627</v>
      </c>
      <c r="D83" s="61" t="s">
        <v>80</v>
      </c>
      <c r="E83" s="38" t="s">
        <v>824</v>
      </c>
      <c r="F83" s="39" t="s">
        <v>1118</v>
      </c>
      <c r="G83" s="39">
        <v>45</v>
      </c>
      <c r="H83" s="39"/>
      <c r="I83" s="40" t="s">
        <v>282</v>
      </c>
      <c r="J83" s="41">
        <v>12000</v>
      </c>
      <c r="K83" s="41">
        <v>0.77990000000000004</v>
      </c>
      <c r="L83" s="41"/>
      <c r="M83" s="42">
        <v>2.19</v>
      </c>
      <c r="N83" s="42">
        <v>2.09</v>
      </c>
      <c r="O83" s="43">
        <v>9358.8000000000011</v>
      </c>
      <c r="P83" s="44">
        <v>26280</v>
      </c>
      <c r="Q83" s="44">
        <f t="shared" si="58"/>
        <v>25080</v>
      </c>
      <c r="R83" s="45">
        <v>0</v>
      </c>
      <c r="S83" s="46">
        <v>0</v>
      </c>
      <c r="T83" s="39">
        <f t="shared" si="39"/>
        <v>45</v>
      </c>
      <c r="U83" s="47">
        <f t="shared" si="40"/>
        <v>0.31553727648862273</v>
      </c>
      <c r="V83" s="48">
        <f t="shared" si="41"/>
        <v>-0.10000000000000009</v>
      </c>
      <c r="W83" s="49">
        <f t="shared" si="42"/>
        <v>7.0119394775249502E-3</v>
      </c>
      <c r="X83" s="44">
        <f t="shared" si="43"/>
        <v>1991.2046446239572</v>
      </c>
      <c r="Y83" s="44">
        <f t="shared" si="44"/>
        <v>-1200</v>
      </c>
      <c r="Z83" s="44">
        <f t="shared" si="45"/>
        <v>9086.6720981900544</v>
      </c>
      <c r="AA83" s="50">
        <f t="shared" si="46"/>
        <v>27071.204644623958</v>
      </c>
      <c r="AB83" s="51">
        <f t="shared" si="47"/>
        <v>8508.1199421255187</v>
      </c>
      <c r="AC83" s="44">
        <f t="shared" si="48"/>
        <v>25347.569891969997</v>
      </c>
      <c r="AD83" s="44">
        <f t="shared" si="49"/>
        <v>0</v>
      </c>
      <c r="AE83" s="44">
        <f t="shared" si="50"/>
        <v>0</v>
      </c>
      <c r="AF83" s="52">
        <f>HLOOKUP(I83,ElecAvoidedCostsWOCC!$A$5:$Q$50,G83+1,FALSE)</f>
        <v>3.4276422079642828</v>
      </c>
      <c r="AG83" s="44">
        <f t="shared" si="51"/>
        <v>32078.617895896132</v>
      </c>
      <c r="AH83" s="52">
        <f>HLOOKUP(I83,ElecAvoidedCostsWOCC!$A$5:$Q$50,T83+1,FALSE)</f>
        <v>3.4276422079642828</v>
      </c>
      <c r="AI83" s="44">
        <f t="shared" si="52"/>
        <v>0</v>
      </c>
      <c r="AJ83" s="44">
        <f t="shared" si="53"/>
        <v>32078.617895896132</v>
      </c>
      <c r="AK83" s="44">
        <f>HLOOKUP(I83,ElecAvoidedCostsWOCC!$A$5:$Q$50,G83+1,FALSE)*J83*L83</f>
        <v>0</v>
      </c>
      <c r="AL83" s="44">
        <f t="shared" si="54"/>
        <v>32078.617895896132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32078.617895896132</v>
      </c>
      <c r="AN83" s="48">
        <f t="shared" si="55"/>
        <v>35286.479685485749</v>
      </c>
      <c r="AO83" s="47">
        <f t="shared" si="56"/>
        <v>3.7703532759414973</v>
      </c>
      <c r="AP83" s="47">
        <f t="shared" si="57"/>
        <v>1.3921050355467943</v>
      </c>
    </row>
    <row r="84" spans="2:42">
      <c r="B84" s="97" t="s">
        <v>15</v>
      </c>
      <c r="C84" s="61">
        <v>18230627</v>
      </c>
      <c r="D84" s="61" t="s">
        <v>80</v>
      </c>
      <c r="E84" s="38" t="s">
        <v>824</v>
      </c>
      <c r="F84" s="39" t="s">
        <v>1119</v>
      </c>
      <c r="G84" s="39">
        <v>45</v>
      </c>
      <c r="H84" s="39"/>
      <c r="I84" s="40" t="s">
        <v>282</v>
      </c>
      <c r="J84" s="41">
        <v>9000</v>
      </c>
      <c r="K84" s="41">
        <v>0.82679999999999998</v>
      </c>
      <c r="L84" s="41"/>
      <c r="M84" s="42">
        <v>3.78</v>
      </c>
      <c r="N84" s="42">
        <v>1.56</v>
      </c>
      <c r="O84" s="43">
        <v>7441.2</v>
      </c>
      <c r="P84" s="44">
        <v>34020</v>
      </c>
      <c r="Q84" s="44">
        <f t="shared" si="58"/>
        <v>14040</v>
      </c>
      <c r="R84" s="45">
        <v>7.9000000000000008E-3</v>
      </c>
      <c r="S84" s="46">
        <v>0</v>
      </c>
      <c r="T84" s="39">
        <f t="shared" si="39"/>
        <v>45</v>
      </c>
      <c r="U84" s="47">
        <f t="shared" si="40"/>
        <v>0.25088429946223229</v>
      </c>
      <c r="V84" s="48">
        <f t="shared" si="41"/>
        <v>-2.2199999999999998</v>
      </c>
      <c r="W84" s="49">
        <f t="shared" si="42"/>
        <v>5.5752066547162726E-3</v>
      </c>
      <c r="X84" s="44">
        <f t="shared" si="43"/>
        <v>1583.2106682027384</v>
      </c>
      <c r="Y84" s="44">
        <f t="shared" si="44"/>
        <v>-19980</v>
      </c>
      <c r="Z84" s="44">
        <f t="shared" si="45"/>
        <v>7224.8305783916549</v>
      </c>
      <c r="AA84" s="50">
        <f t="shared" si="46"/>
        <v>15623.210668202739</v>
      </c>
      <c r="AB84" s="51">
        <f t="shared" si="47"/>
        <v>6764.8226389434967</v>
      </c>
      <c r="AC84" s="44">
        <f t="shared" si="48"/>
        <v>14628.474408429531</v>
      </c>
      <c r="AD84" s="44">
        <f t="shared" si="49"/>
        <v>991.43127045456265</v>
      </c>
      <c r="AE84" s="44">
        <f t="shared" si="50"/>
        <v>0</v>
      </c>
      <c r="AF84" s="52">
        <f>HLOOKUP(I84,ElecAvoidedCostsWOCC!$A$5:$Q$50,G84+1,FALSE)</f>
        <v>3.4276422079642828</v>
      </c>
      <c r="AG84" s="44">
        <f t="shared" si="51"/>
        <v>25505.771197903818</v>
      </c>
      <c r="AH84" s="52">
        <f>HLOOKUP(I84,ElecAvoidedCostsWOCC!$A$5:$Q$50,T84+1,FALSE)</f>
        <v>3.4276422079642828</v>
      </c>
      <c r="AI84" s="44">
        <f t="shared" si="52"/>
        <v>0</v>
      </c>
      <c r="AJ84" s="44">
        <f t="shared" si="53"/>
        <v>25505.771197903818</v>
      </c>
      <c r="AK84" s="44">
        <f>HLOOKUP(I84,ElecAvoidedCostsWOCC!$A$5:$Q$50,G84+1,FALSE)*J84*L84</f>
        <v>0</v>
      </c>
      <c r="AL84" s="44">
        <f t="shared" si="54"/>
        <v>25505.771197903818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25505.771197903818</v>
      </c>
      <c r="AN84" s="48">
        <f t="shared" si="55"/>
        <v>29047.779588148765</v>
      </c>
      <c r="AO84" s="47">
        <f t="shared" si="56"/>
        <v>3.7703532759414973</v>
      </c>
      <c r="AP84" s="47">
        <f t="shared" si="57"/>
        <v>1.9857012274232941</v>
      </c>
    </row>
    <row r="85" spans="2:42">
      <c r="B85" s="97" t="s">
        <v>15</v>
      </c>
      <c r="C85" s="61">
        <v>18230627</v>
      </c>
      <c r="D85" s="61" t="s">
        <v>80</v>
      </c>
      <c r="E85" s="38" t="s">
        <v>824</v>
      </c>
      <c r="F85" s="39" t="s">
        <v>1120</v>
      </c>
      <c r="G85" s="39">
        <v>45</v>
      </c>
      <c r="H85" s="39"/>
      <c r="I85" s="40" t="s">
        <v>282</v>
      </c>
      <c r="J85" s="41">
        <v>4000</v>
      </c>
      <c r="K85" s="41">
        <v>0.48749999999999999</v>
      </c>
      <c r="L85" s="41"/>
      <c r="M85" s="42">
        <v>1.82</v>
      </c>
      <c r="N85" s="42">
        <v>1.64</v>
      </c>
      <c r="O85" s="43">
        <v>1950</v>
      </c>
      <c r="P85" s="44">
        <v>7280</v>
      </c>
      <c r="Q85" s="44">
        <f t="shared" si="58"/>
        <v>6560</v>
      </c>
      <c r="R85" s="45">
        <v>4.7000000000000002E-3</v>
      </c>
      <c r="S85" s="46">
        <v>0</v>
      </c>
      <c r="T85" s="39">
        <f t="shared" si="39"/>
        <v>45</v>
      </c>
      <c r="U85" s="47">
        <f t="shared" si="40"/>
        <v>6.5745361494295662E-2</v>
      </c>
      <c r="V85" s="48">
        <f t="shared" si="41"/>
        <v>-0.18000000000000016</v>
      </c>
      <c r="W85" s="49">
        <f t="shared" si="42"/>
        <v>1.4610080332065703E-3</v>
      </c>
      <c r="X85" s="44">
        <f t="shared" si="43"/>
        <v>414.88749166738427</v>
      </c>
      <c r="Y85" s="44">
        <f t="shared" si="44"/>
        <v>-720</v>
      </c>
      <c r="Z85" s="44">
        <f t="shared" si="45"/>
        <v>1893.2994178175195</v>
      </c>
      <c r="AA85" s="50">
        <f t="shared" si="46"/>
        <v>6974.887491667384</v>
      </c>
      <c r="AB85" s="51">
        <f t="shared" si="47"/>
        <v>1772.7522638740818</v>
      </c>
      <c r="AC85" s="44">
        <f t="shared" si="48"/>
        <v>6530.7935315237673</v>
      </c>
      <c r="AD85" s="44">
        <f t="shared" si="49"/>
        <v>262.15060315816845</v>
      </c>
      <c r="AE85" s="44">
        <f t="shared" si="50"/>
        <v>0</v>
      </c>
      <c r="AF85" s="52">
        <f>HLOOKUP(I85,ElecAvoidedCostsWOCC!$A$5:$Q$50,G85+1,FALSE)</f>
        <v>3.4276422079642828</v>
      </c>
      <c r="AG85" s="44">
        <f t="shared" si="51"/>
        <v>6683.9023055303505</v>
      </c>
      <c r="AH85" s="52">
        <f>HLOOKUP(I85,ElecAvoidedCostsWOCC!$A$5:$Q$50,T85+1,FALSE)</f>
        <v>3.4276422079642828</v>
      </c>
      <c r="AI85" s="44">
        <f t="shared" si="52"/>
        <v>0</v>
      </c>
      <c r="AJ85" s="44">
        <f t="shared" si="53"/>
        <v>6683.9023055303505</v>
      </c>
      <c r="AK85" s="44">
        <f>HLOOKUP(I85,ElecAvoidedCostsWOCC!$A$5:$Q$50,G85+1,FALSE)*J85*L85</f>
        <v>0</v>
      </c>
      <c r="AL85" s="44">
        <f t="shared" si="54"/>
        <v>6683.9023055303505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6683.9023055303514</v>
      </c>
      <c r="AN85" s="48">
        <f t="shared" si="55"/>
        <v>7614.4431392415554</v>
      </c>
      <c r="AO85" s="47">
        <f t="shared" si="56"/>
        <v>3.7703532759414982</v>
      </c>
      <c r="AP85" s="47">
        <f t="shared" si="57"/>
        <v>1.1659292400666279</v>
      </c>
    </row>
    <row r="86" spans="2:42">
      <c r="B86" s="97" t="s">
        <v>15</v>
      </c>
      <c r="C86" s="61">
        <v>18230627</v>
      </c>
      <c r="D86" s="61" t="s">
        <v>80</v>
      </c>
      <c r="E86" s="38" t="s">
        <v>824</v>
      </c>
      <c r="F86" s="39" t="s">
        <v>1121</v>
      </c>
      <c r="G86" s="39">
        <v>20</v>
      </c>
      <c r="H86" s="39"/>
      <c r="I86" s="40" t="s">
        <v>282</v>
      </c>
      <c r="J86" s="41">
        <v>15</v>
      </c>
      <c r="K86" s="41">
        <v>848</v>
      </c>
      <c r="L86" s="41"/>
      <c r="M86" s="42">
        <v>1850</v>
      </c>
      <c r="N86" s="42">
        <v>631.58000000000004</v>
      </c>
      <c r="O86" s="43">
        <v>12720</v>
      </c>
      <c r="P86" s="44">
        <v>27750</v>
      </c>
      <c r="Q86" s="44">
        <f t="shared" si="58"/>
        <v>9473.7000000000007</v>
      </c>
      <c r="R86" s="45">
        <v>33.346699999999998</v>
      </c>
      <c r="S86" s="46">
        <v>0</v>
      </c>
      <c r="T86" s="39">
        <f t="shared" si="39"/>
        <v>20</v>
      </c>
      <c r="U86" s="47">
        <f t="shared" si="40"/>
        <v>0.19060535571679565</v>
      </c>
      <c r="V86" s="48">
        <f t="shared" si="41"/>
        <v>-1218.42</v>
      </c>
      <c r="W86" s="49">
        <f t="shared" si="42"/>
        <v>9.5302677858397824E-3</v>
      </c>
      <c r="X86" s="44">
        <f t="shared" si="43"/>
        <v>2706.3430225687839</v>
      </c>
      <c r="Y86" s="44">
        <f t="shared" si="44"/>
        <v>-18276.3</v>
      </c>
      <c r="Z86" s="44">
        <f t="shared" si="45"/>
        <v>12350.137740840437</v>
      </c>
      <c r="AA86" s="50">
        <f t="shared" si="46"/>
        <v>12180.043022568785</v>
      </c>
      <c r="AB86" s="51">
        <f t="shared" si="47"/>
        <v>11563.799382809397</v>
      </c>
      <c r="AC86" s="44">
        <f t="shared" si="48"/>
        <v>11404.534665326577</v>
      </c>
      <c r="AD86" s="44">
        <f t="shared" si="49"/>
        <v>5382.5122840815475</v>
      </c>
      <c r="AE86" s="44">
        <f t="shared" si="50"/>
        <v>0</v>
      </c>
      <c r="AF86" s="52">
        <f>HLOOKUP(I86,ElecAvoidedCostsWOCC!$A$5:$Q$50,G86+1,FALSE)</f>
        <v>1.727945421646023</v>
      </c>
      <c r="AG86" s="44">
        <f t="shared" si="51"/>
        <v>21979.465763337412</v>
      </c>
      <c r="AH86" s="52">
        <f>HLOOKUP(I86,ElecAvoidedCostsWOCC!$A$5:$Q$50,T86+1,FALSE)</f>
        <v>1.727945421646023</v>
      </c>
      <c r="AI86" s="44">
        <f t="shared" si="52"/>
        <v>0</v>
      </c>
      <c r="AJ86" s="44">
        <f t="shared" si="53"/>
        <v>21979.465763337412</v>
      </c>
      <c r="AK86" s="44">
        <f>HLOOKUP(I86,ElecAvoidedCostsWOCC!$A$5:$Q$50,G86+1,FALSE)*J86*L86</f>
        <v>0</v>
      </c>
      <c r="AL86" s="44">
        <f t="shared" si="54"/>
        <v>21979.465763337412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21979.465763337415</v>
      </c>
      <c r="AN86" s="48">
        <f t="shared" si="55"/>
        <v>29559.924623752704</v>
      </c>
      <c r="AO86" s="47">
        <f t="shared" si="56"/>
        <v>1.900713168373694</v>
      </c>
      <c r="AP86" s="47">
        <f t="shared" si="57"/>
        <v>2.5919448264403373</v>
      </c>
    </row>
    <row r="87" spans="2:42">
      <c r="B87" s="97" t="s">
        <v>15</v>
      </c>
      <c r="C87" s="61">
        <v>18230627</v>
      </c>
      <c r="D87" s="61" t="s">
        <v>80</v>
      </c>
      <c r="E87" s="38" t="s">
        <v>824</v>
      </c>
      <c r="F87" s="39" t="s">
        <v>1122</v>
      </c>
      <c r="G87" s="39">
        <v>45</v>
      </c>
      <c r="H87" s="39"/>
      <c r="I87" s="40" t="s">
        <v>282</v>
      </c>
      <c r="J87" s="41">
        <v>15</v>
      </c>
      <c r="K87" s="41">
        <v>0.15</v>
      </c>
      <c r="L87" s="41"/>
      <c r="M87" s="42">
        <v>0.69</v>
      </c>
      <c r="N87" s="42">
        <v>0.2</v>
      </c>
      <c r="O87" s="43">
        <v>2.25</v>
      </c>
      <c r="P87" s="44">
        <v>10.35</v>
      </c>
      <c r="Q87" s="44">
        <f t="shared" si="58"/>
        <v>3</v>
      </c>
      <c r="R87" s="45">
        <v>8.0000000000000004E-4</v>
      </c>
      <c r="S87" s="46">
        <v>0</v>
      </c>
      <c r="T87" s="39">
        <f t="shared" si="39"/>
        <v>45</v>
      </c>
      <c r="U87" s="47">
        <f t="shared" si="40"/>
        <v>7.5860032493418067E-5</v>
      </c>
      <c r="V87" s="48">
        <f t="shared" si="41"/>
        <v>-0.48999999999999994</v>
      </c>
      <c r="W87" s="49">
        <f t="shared" si="42"/>
        <v>1.6857784998537349E-6</v>
      </c>
      <c r="X87" s="44">
        <f t="shared" si="43"/>
        <v>0.47871633653928952</v>
      </c>
      <c r="Y87" s="44">
        <f t="shared" si="44"/>
        <v>-7.35</v>
      </c>
      <c r="Z87" s="44">
        <f t="shared" si="45"/>
        <v>2.1845762513279072</v>
      </c>
      <c r="AA87" s="50">
        <f t="shared" si="46"/>
        <v>3.4787163365392897</v>
      </c>
      <c r="AB87" s="51">
        <f t="shared" si="47"/>
        <v>2.0454833813931717</v>
      </c>
      <c r="AC87" s="44">
        <f t="shared" si="48"/>
        <v>3.2572250342128179</v>
      </c>
      <c r="AD87" s="44">
        <f t="shared" si="49"/>
        <v>0.16733017222861815</v>
      </c>
      <c r="AE87" s="44">
        <f t="shared" si="50"/>
        <v>0</v>
      </c>
      <c r="AF87" s="52">
        <f>HLOOKUP(I87,ElecAvoidedCostsWOCC!$A$5:$Q$50,G87+1,FALSE)</f>
        <v>3.4276422079642828</v>
      </c>
      <c r="AG87" s="44">
        <f t="shared" si="51"/>
        <v>7.7121949679196362</v>
      </c>
      <c r="AH87" s="52">
        <f>HLOOKUP(I87,ElecAvoidedCostsWOCC!$A$5:$Q$50,T87+1,FALSE)</f>
        <v>3.4276422079642828</v>
      </c>
      <c r="AI87" s="44">
        <f t="shared" si="52"/>
        <v>0</v>
      </c>
      <c r="AJ87" s="44">
        <f t="shared" si="53"/>
        <v>7.7121949679196362</v>
      </c>
      <c r="AK87" s="44">
        <f>HLOOKUP(I87,ElecAvoidedCostsWOCC!$A$5:$Q$50,G87+1,FALSE)*J87*L87</f>
        <v>0</v>
      </c>
      <c r="AL87" s="44">
        <f t="shared" si="54"/>
        <v>7.7121949679196362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7.7121949679196353</v>
      </c>
      <c r="AN87" s="48">
        <f t="shared" si="55"/>
        <v>8.6507446369402174</v>
      </c>
      <c r="AO87" s="47">
        <f t="shared" si="56"/>
        <v>3.7703532759414968</v>
      </c>
      <c r="AP87" s="47">
        <f t="shared" si="57"/>
        <v>2.6558633640831224</v>
      </c>
    </row>
    <row r="88" spans="2:42">
      <c r="B88" s="97" t="s">
        <v>15</v>
      </c>
      <c r="C88" s="61">
        <v>18230627</v>
      </c>
      <c r="D88" s="61" t="s">
        <v>80</v>
      </c>
      <c r="E88" s="38" t="s">
        <v>824</v>
      </c>
      <c r="F88" s="39" t="s">
        <v>1123</v>
      </c>
      <c r="G88" s="39">
        <v>45</v>
      </c>
      <c r="H88" s="39"/>
      <c r="I88" s="40" t="s">
        <v>282</v>
      </c>
      <c r="J88" s="41">
        <v>10</v>
      </c>
      <c r="K88" s="41">
        <v>0.15</v>
      </c>
      <c r="L88" s="41"/>
      <c r="M88" s="42">
        <v>0.69</v>
      </c>
      <c r="N88" s="42">
        <v>0.2</v>
      </c>
      <c r="O88" s="43">
        <v>1.5</v>
      </c>
      <c r="P88" s="44">
        <v>6.8999999999999995</v>
      </c>
      <c r="Q88" s="44">
        <f t="shared" si="58"/>
        <v>2</v>
      </c>
      <c r="R88" s="45">
        <v>8.0000000000000004E-4</v>
      </c>
      <c r="S88" s="46">
        <v>0</v>
      </c>
      <c r="T88" s="39">
        <f t="shared" si="39"/>
        <v>45</v>
      </c>
      <c r="U88" s="47">
        <f t="shared" si="40"/>
        <v>5.0573354995612054E-5</v>
      </c>
      <c r="V88" s="48">
        <f t="shared" si="41"/>
        <v>-0.48999999999999994</v>
      </c>
      <c r="W88" s="49">
        <f t="shared" si="42"/>
        <v>1.1238523332358234E-6</v>
      </c>
      <c r="X88" s="44">
        <f t="shared" si="43"/>
        <v>0.31914422435952639</v>
      </c>
      <c r="Y88" s="44">
        <f t="shared" si="44"/>
        <v>-4.8999999999999995</v>
      </c>
      <c r="Z88" s="44">
        <f t="shared" si="45"/>
        <v>1.4563841675519382</v>
      </c>
      <c r="AA88" s="50">
        <f t="shared" si="46"/>
        <v>2.3191442243595262</v>
      </c>
      <c r="AB88" s="51">
        <f t="shared" si="47"/>
        <v>1.3636555875954477</v>
      </c>
      <c r="AC88" s="44">
        <f t="shared" si="48"/>
        <v>2.1714833561418785</v>
      </c>
      <c r="AD88" s="44">
        <f t="shared" si="49"/>
        <v>0.11155344815241211</v>
      </c>
      <c r="AE88" s="44">
        <f t="shared" si="50"/>
        <v>0</v>
      </c>
      <c r="AF88" s="52">
        <f>HLOOKUP(I88,ElecAvoidedCostsWOCC!$A$5:$Q$50,G88+1,FALSE)</f>
        <v>3.4276422079642828</v>
      </c>
      <c r="AG88" s="44">
        <f t="shared" si="51"/>
        <v>5.1414633119464241</v>
      </c>
      <c r="AH88" s="52">
        <f>HLOOKUP(I88,ElecAvoidedCostsWOCC!$A$5:$Q$50,T88+1,FALSE)</f>
        <v>3.4276422079642828</v>
      </c>
      <c r="AI88" s="44">
        <f t="shared" si="52"/>
        <v>0</v>
      </c>
      <c r="AJ88" s="44">
        <f t="shared" si="53"/>
        <v>5.1414633119464241</v>
      </c>
      <c r="AK88" s="44">
        <f>HLOOKUP(I88,ElecAvoidedCostsWOCC!$A$5:$Q$50,G88+1,FALSE)*J88*L88</f>
        <v>0</v>
      </c>
      <c r="AL88" s="44">
        <f t="shared" si="54"/>
        <v>5.1414633119464241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5.1414633119464241</v>
      </c>
      <c r="AN88" s="48">
        <f t="shared" si="55"/>
        <v>5.7671630912934786</v>
      </c>
      <c r="AO88" s="47">
        <f t="shared" si="56"/>
        <v>3.7703532759414977</v>
      </c>
      <c r="AP88" s="47">
        <f t="shared" si="57"/>
        <v>2.6558633640831224</v>
      </c>
    </row>
    <row r="89" spans="2:42">
      <c r="B89" s="97" t="s">
        <v>15</v>
      </c>
      <c r="C89" s="61">
        <v>18230627</v>
      </c>
      <c r="D89" s="61" t="s">
        <v>80</v>
      </c>
      <c r="E89" s="38">
        <v>12549</v>
      </c>
      <c r="F89" s="39" t="s">
        <v>553</v>
      </c>
      <c r="G89" s="39">
        <v>25</v>
      </c>
      <c r="H89" s="39"/>
      <c r="I89" s="40" t="s">
        <v>282</v>
      </c>
      <c r="J89" s="41">
        <v>2000</v>
      </c>
      <c r="K89" s="41">
        <v>0.68330000000000002</v>
      </c>
      <c r="L89" s="41"/>
      <c r="M89" s="42">
        <v>1</v>
      </c>
      <c r="N89" s="42">
        <v>3.25</v>
      </c>
      <c r="O89" s="43">
        <v>1366.6000000000001</v>
      </c>
      <c r="P89" s="44">
        <v>2000</v>
      </c>
      <c r="Q89" s="44">
        <f t="shared" si="58"/>
        <v>6500</v>
      </c>
      <c r="R89" s="45">
        <v>6.8999999999999999E-3</v>
      </c>
      <c r="S89" s="46">
        <v>0</v>
      </c>
      <c r="T89" s="39">
        <f t="shared" si="39"/>
        <v>25</v>
      </c>
      <c r="U89" s="47">
        <f t="shared" si="40"/>
        <v>2.5597609976667938E-2</v>
      </c>
      <c r="V89" s="48">
        <f t="shared" si="41"/>
        <v>2.25</v>
      </c>
      <c r="W89" s="49">
        <f t="shared" si="42"/>
        <v>1.0239043990667176E-3</v>
      </c>
      <c r="X89" s="44">
        <f t="shared" si="43"/>
        <v>290.7616646731525</v>
      </c>
      <c r="Y89" s="44">
        <f t="shared" si="44"/>
        <v>4500</v>
      </c>
      <c r="Z89" s="44">
        <f t="shared" si="45"/>
        <v>1326.8630689176525</v>
      </c>
      <c r="AA89" s="50">
        <f t="shared" si="46"/>
        <v>6790.7616646731522</v>
      </c>
      <c r="AB89" s="51">
        <f t="shared" si="47"/>
        <v>1242.3811506719592</v>
      </c>
      <c r="AC89" s="44">
        <f t="shared" si="48"/>
        <v>6358.3910717913404</v>
      </c>
      <c r="AD89" s="44">
        <f t="shared" si="49"/>
        <v>163.75897292531872</v>
      </c>
      <c r="AE89" s="44">
        <f t="shared" si="50"/>
        <v>0</v>
      </c>
      <c r="AF89" s="52">
        <f>HLOOKUP(I89,ElecAvoidedCostsWOCC!$A$5:$Q$50,G89+1,FALSE)</f>
        <v>2.0508206305871441</v>
      </c>
      <c r="AG89" s="44">
        <f t="shared" si="51"/>
        <v>2802.6514737603911</v>
      </c>
      <c r="AH89" s="52">
        <f>HLOOKUP(I89,ElecAvoidedCostsWOCC!$A$5:$Q$50,T89+1,FALSE)</f>
        <v>2.0508206305871441</v>
      </c>
      <c r="AI89" s="44">
        <f t="shared" si="52"/>
        <v>0</v>
      </c>
      <c r="AJ89" s="44">
        <f t="shared" si="53"/>
        <v>2802.6514737603911</v>
      </c>
      <c r="AK89" s="44">
        <f>HLOOKUP(I89,ElecAvoidedCostsWOCC!$A$5:$Q$50,G89+1,FALSE)*J89*L89</f>
        <v>0</v>
      </c>
      <c r="AL89" s="44">
        <f t="shared" si="54"/>
        <v>2802.6514737603911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2802.6514737603916</v>
      </c>
      <c r="AN89" s="48">
        <f t="shared" si="55"/>
        <v>3246.6755940617495</v>
      </c>
      <c r="AO89" s="47">
        <f t="shared" si="56"/>
        <v>2.2558708913480685</v>
      </c>
      <c r="AP89" s="47">
        <f t="shared" si="57"/>
        <v>0.51061275681287532</v>
      </c>
    </row>
    <row r="90" spans="2:42">
      <c r="B90" s="97" t="s">
        <v>15</v>
      </c>
      <c r="C90" s="61">
        <v>18230627</v>
      </c>
      <c r="D90" s="61" t="s">
        <v>80</v>
      </c>
      <c r="E90" s="38">
        <v>12550</v>
      </c>
      <c r="F90" s="39" t="s">
        <v>1124</v>
      </c>
      <c r="G90" s="39">
        <v>25</v>
      </c>
      <c r="H90" s="39"/>
      <c r="I90" s="40" t="s">
        <v>282</v>
      </c>
      <c r="J90" s="41">
        <v>1000</v>
      </c>
      <c r="K90" s="41">
        <v>0.4491</v>
      </c>
      <c r="L90" s="41"/>
      <c r="M90" s="42">
        <v>1</v>
      </c>
      <c r="N90" s="42">
        <v>3.25</v>
      </c>
      <c r="O90" s="43">
        <v>449.1</v>
      </c>
      <c r="P90" s="44">
        <v>1000</v>
      </c>
      <c r="Q90" s="44">
        <f t="shared" si="58"/>
        <v>3250</v>
      </c>
      <c r="R90" s="45">
        <v>4.4999999999999997E-3</v>
      </c>
      <c r="S90" s="46">
        <v>0</v>
      </c>
      <c r="T90" s="39">
        <f t="shared" si="39"/>
        <v>25</v>
      </c>
      <c r="U90" s="47">
        <f t="shared" si="40"/>
        <v>8.4120347142701384E-3</v>
      </c>
      <c r="V90" s="48">
        <f t="shared" si="41"/>
        <v>2.25</v>
      </c>
      <c r="W90" s="49">
        <f t="shared" si="42"/>
        <v>3.3648138857080554E-4</v>
      </c>
      <c r="X90" s="44">
        <f t="shared" si="43"/>
        <v>95.5517807732422</v>
      </c>
      <c r="Y90" s="44">
        <f t="shared" si="44"/>
        <v>2250</v>
      </c>
      <c r="Z90" s="44">
        <f t="shared" si="45"/>
        <v>436.04141976505036</v>
      </c>
      <c r="AA90" s="50">
        <f t="shared" si="46"/>
        <v>3345.5517807732422</v>
      </c>
      <c r="AB90" s="51">
        <f t="shared" si="47"/>
        <v>408.27848292607712</v>
      </c>
      <c r="AC90" s="44">
        <f t="shared" si="48"/>
        <v>3132.5391205741967</v>
      </c>
      <c r="AD90" s="44">
        <f t="shared" si="49"/>
        <v>53.399665084343056</v>
      </c>
      <c r="AE90" s="44">
        <f t="shared" si="50"/>
        <v>0</v>
      </c>
      <c r="AF90" s="52">
        <f>HLOOKUP(I90,ElecAvoidedCostsWOCC!$A$5:$Q$50,G90+1,FALSE)</f>
        <v>2.0508206305871441</v>
      </c>
      <c r="AG90" s="44">
        <f t="shared" si="51"/>
        <v>921.02354519668643</v>
      </c>
      <c r="AH90" s="52">
        <f>HLOOKUP(I90,ElecAvoidedCostsWOCC!$A$5:$Q$50,T90+1,FALSE)</f>
        <v>2.0508206305871441</v>
      </c>
      <c r="AI90" s="44">
        <f t="shared" si="52"/>
        <v>0</v>
      </c>
      <c r="AJ90" s="44">
        <f t="shared" si="53"/>
        <v>921.02354519668643</v>
      </c>
      <c r="AK90" s="44">
        <f>HLOOKUP(I90,ElecAvoidedCostsWOCC!$A$5:$Q$50,G90+1,FALSE)*J90*L90</f>
        <v>0</v>
      </c>
      <c r="AL90" s="44">
        <f t="shared" si="54"/>
        <v>921.02354519668643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921.02354519668643</v>
      </c>
      <c r="AN90" s="48">
        <f t="shared" si="55"/>
        <v>1066.5255648006982</v>
      </c>
      <c r="AO90" s="47">
        <f t="shared" si="56"/>
        <v>2.2558708913480676</v>
      </c>
      <c r="AP90" s="47">
        <f t="shared" si="57"/>
        <v>0.34046679825827791</v>
      </c>
    </row>
    <row r="91" spans="2:42">
      <c r="B91" s="97" t="s">
        <v>15</v>
      </c>
      <c r="C91" s="61">
        <v>18230627</v>
      </c>
      <c r="D91" s="61" t="s">
        <v>80</v>
      </c>
      <c r="E91" s="38">
        <v>12552</v>
      </c>
      <c r="F91" s="39" t="s">
        <v>1125</v>
      </c>
      <c r="G91" s="39">
        <v>25</v>
      </c>
      <c r="H91" s="39"/>
      <c r="I91" s="40" t="s">
        <v>282</v>
      </c>
      <c r="J91" s="41">
        <v>1000</v>
      </c>
      <c r="K91" s="41">
        <v>0.92520000000000002</v>
      </c>
      <c r="L91" s="41"/>
      <c r="M91" s="42">
        <v>1</v>
      </c>
      <c r="N91" s="42">
        <v>4.18</v>
      </c>
      <c r="O91" s="43">
        <v>925.2</v>
      </c>
      <c r="P91" s="44">
        <v>1000</v>
      </c>
      <c r="Q91" s="44">
        <f t="shared" si="58"/>
        <v>4180</v>
      </c>
      <c r="R91" s="45">
        <v>4.7600000000000003E-2</v>
      </c>
      <c r="S91" s="46">
        <v>0</v>
      </c>
      <c r="T91" s="39">
        <f t="shared" si="39"/>
        <v>25</v>
      </c>
      <c r="U91" s="47">
        <f t="shared" si="40"/>
        <v>1.7329802978496397E-2</v>
      </c>
      <c r="V91" s="48">
        <f t="shared" si="41"/>
        <v>3.1799999999999997</v>
      </c>
      <c r="W91" s="49">
        <f t="shared" si="42"/>
        <v>6.9319211913985589E-4</v>
      </c>
      <c r="X91" s="44">
        <f t="shared" si="43"/>
        <v>196.84815758495589</v>
      </c>
      <c r="Y91" s="44">
        <f t="shared" si="44"/>
        <v>3180</v>
      </c>
      <c r="Z91" s="44">
        <f t="shared" si="45"/>
        <v>898.29775454603543</v>
      </c>
      <c r="AA91" s="50">
        <f t="shared" si="46"/>
        <v>4376.8481575849555</v>
      </c>
      <c r="AB91" s="51">
        <f t="shared" si="47"/>
        <v>841.10276642887209</v>
      </c>
      <c r="AC91" s="44">
        <f t="shared" si="48"/>
        <v>4098.1724321956508</v>
      </c>
      <c r="AD91" s="44">
        <f t="shared" si="49"/>
        <v>564.84979066993992</v>
      </c>
      <c r="AE91" s="44">
        <f t="shared" si="50"/>
        <v>0</v>
      </c>
      <c r="AF91" s="52">
        <f>HLOOKUP(I91,ElecAvoidedCostsWOCC!$A$5:$Q$50,G91+1,FALSE)</f>
        <v>2.0508206305871441</v>
      </c>
      <c r="AG91" s="44">
        <f t="shared" si="51"/>
        <v>1897.4192474192257</v>
      </c>
      <c r="AH91" s="52">
        <f>HLOOKUP(I91,ElecAvoidedCostsWOCC!$A$5:$Q$50,T91+1,FALSE)</f>
        <v>2.0508206305871441</v>
      </c>
      <c r="AI91" s="44">
        <f t="shared" si="52"/>
        <v>0</v>
      </c>
      <c r="AJ91" s="44">
        <f t="shared" si="53"/>
        <v>1897.4192474192257</v>
      </c>
      <c r="AK91" s="44">
        <f>HLOOKUP(I91,ElecAvoidedCostsWOCC!$A$5:$Q$50,G91+1,FALSE)*J91*L91</f>
        <v>0</v>
      </c>
      <c r="AL91" s="44">
        <f t="shared" si="54"/>
        <v>1897.4192474192257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1897.4192474192257</v>
      </c>
      <c r="AN91" s="48">
        <f t="shared" si="55"/>
        <v>2652.0109628310884</v>
      </c>
      <c r="AO91" s="47">
        <f t="shared" si="56"/>
        <v>2.2558708913480681</v>
      </c>
      <c r="AP91" s="47">
        <f t="shared" si="57"/>
        <v>0.64712039493424589</v>
      </c>
    </row>
    <row r="92" spans="2:42">
      <c r="B92" s="97" t="s">
        <v>15</v>
      </c>
      <c r="C92" s="61">
        <v>18230627</v>
      </c>
      <c r="D92" s="61" t="s">
        <v>80</v>
      </c>
      <c r="E92" s="38">
        <v>12553</v>
      </c>
      <c r="F92" s="39" t="s">
        <v>1126</v>
      </c>
      <c r="G92" s="39">
        <v>25</v>
      </c>
      <c r="H92" s="39"/>
      <c r="I92" s="40" t="s">
        <v>282</v>
      </c>
      <c r="J92" s="41">
        <v>1500</v>
      </c>
      <c r="K92" s="41">
        <v>0.60940000000000005</v>
      </c>
      <c r="L92" s="41"/>
      <c r="M92" s="42">
        <v>1</v>
      </c>
      <c r="N92" s="42">
        <v>4.18</v>
      </c>
      <c r="O92" s="43">
        <v>914.1</v>
      </c>
      <c r="P92" s="44">
        <v>1500</v>
      </c>
      <c r="Q92" s="44">
        <f t="shared" si="58"/>
        <v>6270</v>
      </c>
      <c r="R92" s="45">
        <v>9.2999999999999992E-3</v>
      </c>
      <c r="S92" s="46">
        <v>0</v>
      </c>
      <c r="T92" s="39">
        <f t="shared" si="39"/>
        <v>25</v>
      </c>
      <c r="U92" s="47">
        <f t="shared" si="40"/>
        <v>1.7121890296847769E-2</v>
      </c>
      <c r="V92" s="48">
        <f t="shared" si="41"/>
        <v>3.1799999999999997</v>
      </c>
      <c r="W92" s="49">
        <f t="shared" si="42"/>
        <v>6.8487561187391074E-4</v>
      </c>
      <c r="X92" s="44">
        <f t="shared" si="43"/>
        <v>194.48649032469535</v>
      </c>
      <c r="Y92" s="44">
        <f t="shared" si="44"/>
        <v>4770</v>
      </c>
      <c r="Z92" s="44">
        <f t="shared" si="45"/>
        <v>887.52051170615118</v>
      </c>
      <c r="AA92" s="50">
        <f t="shared" si="46"/>
        <v>6464.4864903246953</v>
      </c>
      <c r="AB92" s="51">
        <f t="shared" si="47"/>
        <v>831.01171508066591</v>
      </c>
      <c r="AC92" s="44">
        <f t="shared" si="48"/>
        <v>6052.8899722141341</v>
      </c>
      <c r="AD92" s="44">
        <f t="shared" si="49"/>
        <v>165.53896176146344</v>
      </c>
      <c r="AE92" s="44">
        <f t="shared" si="50"/>
        <v>0</v>
      </c>
      <c r="AF92" s="52">
        <f>HLOOKUP(I92,ElecAvoidedCostsWOCC!$A$5:$Q$50,G92+1,FALSE)</f>
        <v>2.0508206305871441</v>
      </c>
      <c r="AG92" s="44">
        <f t="shared" si="51"/>
        <v>1874.6551384197087</v>
      </c>
      <c r="AH92" s="52">
        <f>HLOOKUP(I92,ElecAvoidedCostsWOCC!$A$5:$Q$50,T92+1,FALSE)</f>
        <v>2.0508206305871441</v>
      </c>
      <c r="AI92" s="44">
        <f t="shared" si="52"/>
        <v>0</v>
      </c>
      <c r="AJ92" s="44">
        <f t="shared" si="53"/>
        <v>1874.6551384197087</v>
      </c>
      <c r="AK92" s="44">
        <f>HLOOKUP(I92,ElecAvoidedCostsWOCC!$A$5:$Q$50,G92+1,FALSE)*J92*L92</f>
        <v>0</v>
      </c>
      <c r="AL92" s="44">
        <f t="shared" si="54"/>
        <v>1874.6551384197087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1874.6551384197087</v>
      </c>
      <c r="AN92" s="48">
        <f t="shared" si="55"/>
        <v>2227.6596140231431</v>
      </c>
      <c r="AO92" s="47">
        <f t="shared" si="56"/>
        <v>2.2558708913480681</v>
      </c>
      <c r="AP92" s="47">
        <f t="shared" si="57"/>
        <v>0.36803239844921054</v>
      </c>
    </row>
    <row r="93" spans="2:42">
      <c r="B93" s="97" t="s">
        <v>15</v>
      </c>
      <c r="C93" s="61">
        <v>18230627</v>
      </c>
      <c r="D93" s="61" t="s">
        <v>80</v>
      </c>
      <c r="E93" s="38">
        <v>12551</v>
      </c>
      <c r="F93" s="39" t="s">
        <v>1127</v>
      </c>
      <c r="G93" s="39">
        <v>25</v>
      </c>
      <c r="H93" s="39"/>
      <c r="I93" s="40" t="s">
        <v>282</v>
      </c>
      <c r="J93" s="41">
        <v>1000</v>
      </c>
      <c r="K93" s="41">
        <v>2.0799999999999999E-2</v>
      </c>
      <c r="L93" s="41"/>
      <c r="M93" s="42">
        <v>0</v>
      </c>
      <c r="N93" s="42">
        <v>0</v>
      </c>
      <c r="O93" s="43">
        <v>20.8</v>
      </c>
      <c r="P93" s="44">
        <v>0</v>
      </c>
      <c r="Q93" s="44">
        <f t="shared" si="58"/>
        <v>0</v>
      </c>
      <c r="R93" s="45">
        <v>6.1000000000000004E-3</v>
      </c>
      <c r="S93" s="46">
        <v>0</v>
      </c>
      <c r="T93" s="39">
        <f t="shared" si="39"/>
        <v>25</v>
      </c>
      <c r="U93" s="47">
        <f t="shared" si="40"/>
        <v>3.8960214218841882E-4</v>
      </c>
      <c r="V93" s="48">
        <f t="shared" si="41"/>
        <v>0</v>
      </c>
      <c r="W93" s="49">
        <f t="shared" si="42"/>
        <v>1.5584085687536753E-5</v>
      </c>
      <c r="X93" s="44">
        <f t="shared" si="43"/>
        <v>4.425466577785433</v>
      </c>
      <c r="Y93" s="44">
        <f t="shared" si="44"/>
        <v>0</v>
      </c>
      <c r="Z93" s="44">
        <f t="shared" si="45"/>
        <v>20.195193790053544</v>
      </c>
      <c r="AA93" s="50">
        <f t="shared" si="46"/>
        <v>4.425466577785433</v>
      </c>
      <c r="AB93" s="51">
        <f t="shared" si="47"/>
        <v>18.909357481323543</v>
      </c>
      <c r="AC93" s="44">
        <f t="shared" si="48"/>
        <v>4.1436952975519032</v>
      </c>
      <c r="AD93" s="44">
        <f t="shared" si="49"/>
        <v>72.386212669887257</v>
      </c>
      <c r="AE93" s="44">
        <f t="shared" si="50"/>
        <v>0</v>
      </c>
      <c r="AF93" s="52">
        <f>HLOOKUP(I93,ElecAvoidedCostsWOCC!$A$5:$Q$50,G93+1,FALSE)</f>
        <v>2.0508206305871441</v>
      </c>
      <c r="AG93" s="44">
        <f t="shared" si="51"/>
        <v>42.657069116212597</v>
      </c>
      <c r="AH93" s="52">
        <f>HLOOKUP(I93,ElecAvoidedCostsWOCC!$A$5:$Q$50,T93+1,FALSE)</f>
        <v>2.0508206305871441</v>
      </c>
      <c r="AI93" s="44">
        <f t="shared" si="52"/>
        <v>0</v>
      </c>
      <c r="AJ93" s="44">
        <f t="shared" si="53"/>
        <v>42.657069116212597</v>
      </c>
      <c r="AK93" s="44">
        <f>HLOOKUP(I93,ElecAvoidedCostsWOCC!$A$5:$Q$50,G93+1,FALSE)*J93*L93</f>
        <v>0</v>
      </c>
      <c r="AL93" s="44">
        <f t="shared" si="54"/>
        <v>42.657069116212597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42.657069116212597</v>
      </c>
      <c r="AN93" s="48">
        <f t="shared" si="55"/>
        <v>119.30898869772112</v>
      </c>
      <c r="AO93" s="47">
        <f t="shared" si="56"/>
        <v>2.2558708913480681</v>
      </c>
      <c r="AP93" s="47">
        <f t="shared" si="57"/>
        <v>28.79289622675898</v>
      </c>
    </row>
    <row r="94" spans="2:42">
      <c r="B94" s="97" t="s">
        <v>15</v>
      </c>
      <c r="C94" s="61">
        <v>18230627</v>
      </c>
      <c r="D94" s="61" t="s">
        <v>80</v>
      </c>
      <c r="E94" s="38">
        <v>12554</v>
      </c>
      <c r="F94" s="39" t="s">
        <v>1128</v>
      </c>
      <c r="G94" s="39">
        <v>25</v>
      </c>
      <c r="H94" s="39"/>
      <c r="I94" s="40" t="s">
        <v>282</v>
      </c>
      <c r="J94" s="41">
        <v>1000</v>
      </c>
      <c r="K94" s="41">
        <v>2.8000000000000001E-2</v>
      </c>
      <c r="L94" s="41"/>
      <c r="M94" s="42">
        <v>0</v>
      </c>
      <c r="N94" s="42">
        <v>0</v>
      </c>
      <c r="O94" s="43">
        <v>28</v>
      </c>
      <c r="P94" s="44">
        <v>0</v>
      </c>
      <c r="Q94" s="44">
        <f t="shared" si="58"/>
        <v>0</v>
      </c>
      <c r="R94" s="45">
        <v>0</v>
      </c>
      <c r="S94" s="46">
        <v>0</v>
      </c>
      <c r="T94" s="39">
        <f t="shared" si="39"/>
        <v>25</v>
      </c>
      <c r="U94" s="47">
        <f t="shared" si="40"/>
        <v>5.2446442217671751E-4</v>
      </c>
      <c r="V94" s="48">
        <f t="shared" si="41"/>
        <v>0</v>
      </c>
      <c r="W94" s="49">
        <f t="shared" si="42"/>
        <v>2.0978576887068702E-5</v>
      </c>
      <c r="X94" s="44">
        <f t="shared" si="43"/>
        <v>5.9573588547111589</v>
      </c>
      <c r="Y94" s="44">
        <f t="shared" si="44"/>
        <v>0</v>
      </c>
      <c r="Z94" s="44">
        <f t="shared" si="45"/>
        <v>27.185837794302845</v>
      </c>
      <c r="AA94" s="50">
        <f t="shared" si="46"/>
        <v>5.9573588547111589</v>
      </c>
      <c r="AB94" s="51">
        <f t="shared" si="47"/>
        <v>25.454904301781689</v>
      </c>
      <c r="AC94" s="44">
        <f t="shared" si="48"/>
        <v>5.5780513620890995</v>
      </c>
      <c r="AD94" s="44">
        <f t="shared" si="49"/>
        <v>0</v>
      </c>
      <c r="AE94" s="44">
        <f t="shared" si="50"/>
        <v>0</v>
      </c>
      <c r="AF94" s="52">
        <f>HLOOKUP(I94,ElecAvoidedCostsWOCC!$A$5:$Q$50,G94+1,FALSE)</f>
        <v>2.0508206305871441</v>
      </c>
      <c r="AG94" s="44">
        <f t="shared" si="51"/>
        <v>57.422977656440032</v>
      </c>
      <c r="AH94" s="52">
        <f>HLOOKUP(I94,ElecAvoidedCostsWOCC!$A$5:$Q$50,T94+1,FALSE)</f>
        <v>2.0508206305871441</v>
      </c>
      <c r="AI94" s="44">
        <f t="shared" si="52"/>
        <v>0</v>
      </c>
      <c r="AJ94" s="44">
        <f t="shared" si="53"/>
        <v>57.422977656440032</v>
      </c>
      <c r="AK94" s="44">
        <f>HLOOKUP(I94,ElecAvoidedCostsWOCC!$A$5:$Q$50,G94+1,FALSE)*J94*L94</f>
        <v>0</v>
      </c>
      <c r="AL94" s="44">
        <f t="shared" si="54"/>
        <v>57.422977656440032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57.422977656440032</v>
      </c>
      <c r="AN94" s="48">
        <f t="shared" si="55"/>
        <v>63.165275422084044</v>
      </c>
      <c r="AO94" s="47">
        <f t="shared" si="56"/>
        <v>2.2558708913480681</v>
      </c>
      <c r="AP94" s="47">
        <f t="shared" si="57"/>
        <v>11.323896343332933</v>
      </c>
    </row>
    <row r="95" spans="2:42">
      <c r="B95" s="97" t="s">
        <v>15</v>
      </c>
      <c r="C95" s="61">
        <v>18230627</v>
      </c>
      <c r="D95" s="61" t="s">
        <v>80</v>
      </c>
      <c r="E95" s="38">
        <v>12631</v>
      </c>
      <c r="F95" s="39" t="s">
        <v>560</v>
      </c>
      <c r="G95" s="39">
        <v>45</v>
      </c>
      <c r="H95" s="39"/>
      <c r="I95" s="40" t="s">
        <v>282</v>
      </c>
      <c r="J95" s="41">
        <v>16000</v>
      </c>
      <c r="K95" s="41">
        <v>7.9500000000000001E-2</v>
      </c>
      <c r="L95" s="41"/>
      <c r="M95" s="42">
        <v>0</v>
      </c>
      <c r="N95" s="42">
        <v>0</v>
      </c>
      <c r="O95" s="43">
        <v>1272</v>
      </c>
      <c r="P95" s="44">
        <v>0</v>
      </c>
      <c r="Q95" s="44">
        <f t="shared" si="58"/>
        <v>0</v>
      </c>
      <c r="R95" s="45">
        <v>0</v>
      </c>
      <c r="S95" s="46">
        <v>0</v>
      </c>
      <c r="T95" s="39">
        <f t="shared" si="39"/>
        <v>45</v>
      </c>
      <c r="U95" s="47">
        <f t="shared" si="40"/>
        <v>4.2886205036279025E-2</v>
      </c>
      <c r="V95" s="48">
        <f t="shared" si="41"/>
        <v>0</v>
      </c>
      <c r="W95" s="49">
        <f t="shared" si="42"/>
        <v>9.5302677858397826E-4</v>
      </c>
      <c r="X95" s="44">
        <f t="shared" si="43"/>
        <v>270.63430225687836</v>
      </c>
      <c r="Y95" s="44">
        <f t="shared" si="44"/>
        <v>0</v>
      </c>
      <c r="Z95" s="44">
        <f t="shared" si="45"/>
        <v>1235.0137740840437</v>
      </c>
      <c r="AA95" s="50">
        <f t="shared" si="46"/>
        <v>270.63430225687836</v>
      </c>
      <c r="AB95" s="51">
        <f t="shared" si="47"/>
        <v>1156.3799382809398</v>
      </c>
      <c r="AC95" s="44">
        <f t="shared" si="48"/>
        <v>253.40290473490481</v>
      </c>
      <c r="AD95" s="44">
        <f t="shared" si="49"/>
        <v>0</v>
      </c>
      <c r="AE95" s="44">
        <f t="shared" si="50"/>
        <v>0</v>
      </c>
      <c r="AF95" s="52">
        <f>HLOOKUP(I95,ElecAvoidedCostsWOCC!$A$5:$Q$50,G95+1,FALSE)</f>
        <v>3.4276422079642828</v>
      </c>
      <c r="AG95" s="44">
        <f t="shared" si="51"/>
        <v>4359.9608885305679</v>
      </c>
      <c r="AH95" s="52">
        <f>HLOOKUP(I95,ElecAvoidedCostsWOCC!$A$5:$Q$50,T95+1,FALSE)</f>
        <v>3.4276422079642828</v>
      </c>
      <c r="AI95" s="44">
        <f t="shared" si="52"/>
        <v>0</v>
      </c>
      <c r="AJ95" s="44">
        <f t="shared" si="53"/>
        <v>4359.9608885305679</v>
      </c>
      <c r="AK95" s="44">
        <f>HLOOKUP(I95,ElecAvoidedCostsWOCC!$A$5:$Q$50,G95+1,FALSE)*J95*L95</f>
        <v>0</v>
      </c>
      <c r="AL95" s="44">
        <f t="shared" si="54"/>
        <v>4359.9608885305679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4359.960888530567</v>
      </c>
      <c r="AN95" s="48">
        <f t="shared" si="55"/>
        <v>4795.9569773836238</v>
      </c>
      <c r="AO95" s="47">
        <f t="shared" si="56"/>
        <v>3.7703532759414968</v>
      </c>
      <c r="AP95" s="47">
        <f t="shared" si="57"/>
        <v>18.926211530214587</v>
      </c>
    </row>
    <row r="96" spans="2:42">
      <c r="B96" s="97" t="s">
        <v>15</v>
      </c>
      <c r="C96" s="61">
        <v>18230627</v>
      </c>
      <c r="D96" s="61" t="s">
        <v>80</v>
      </c>
      <c r="E96" s="38">
        <v>12635</v>
      </c>
      <c r="F96" s="39" t="s">
        <v>563</v>
      </c>
      <c r="G96" s="39">
        <v>45</v>
      </c>
      <c r="H96" s="39"/>
      <c r="I96" s="40" t="s">
        <v>282</v>
      </c>
      <c r="J96" s="41">
        <v>22500</v>
      </c>
      <c r="K96" s="41">
        <v>2.87E-2</v>
      </c>
      <c r="L96" s="41"/>
      <c r="M96" s="42">
        <v>0</v>
      </c>
      <c r="N96" s="42">
        <v>0</v>
      </c>
      <c r="O96" s="43">
        <v>645.75</v>
      </c>
      <c r="P96" s="44">
        <v>0</v>
      </c>
      <c r="Q96" s="44">
        <f t="shared" si="58"/>
        <v>0</v>
      </c>
      <c r="R96" s="45">
        <v>4.3400000000000001E-2</v>
      </c>
      <c r="S96" s="46">
        <v>0</v>
      </c>
      <c r="T96" s="39">
        <f t="shared" si="39"/>
        <v>45</v>
      </c>
      <c r="U96" s="47">
        <f t="shared" si="40"/>
        <v>2.1771829325610989E-2</v>
      </c>
      <c r="V96" s="48">
        <f t="shared" si="41"/>
        <v>0</v>
      </c>
      <c r="W96" s="49">
        <f t="shared" si="42"/>
        <v>4.8381842945802194E-4</v>
      </c>
      <c r="X96" s="44">
        <f t="shared" si="43"/>
        <v>137.39158858677609</v>
      </c>
      <c r="Y96" s="44">
        <f t="shared" si="44"/>
        <v>0</v>
      </c>
      <c r="Z96" s="44">
        <f t="shared" si="45"/>
        <v>626.97338413110936</v>
      </c>
      <c r="AA96" s="50">
        <f t="shared" si="46"/>
        <v>137.39158858677609</v>
      </c>
      <c r="AB96" s="51">
        <f t="shared" si="47"/>
        <v>587.05373045984015</v>
      </c>
      <c r="AC96" s="44">
        <f t="shared" si="48"/>
        <v>128.64380953817985</v>
      </c>
      <c r="AD96" s="44">
        <f t="shared" si="49"/>
        <v>13616.492765103803</v>
      </c>
      <c r="AE96" s="44">
        <f t="shared" si="50"/>
        <v>0</v>
      </c>
      <c r="AF96" s="52">
        <f>HLOOKUP(I96,ElecAvoidedCostsWOCC!$A$5:$Q$50,G96+1,FALSE)</f>
        <v>3.4276422079642828</v>
      </c>
      <c r="AG96" s="44">
        <f t="shared" si="51"/>
        <v>2213.3999557929355</v>
      </c>
      <c r="AH96" s="52">
        <f>HLOOKUP(I96,ElecAvoidedCostsWOCC!$A$5:$Q$50,T96+1,FALSE)</f>
        <v>3.4276422079642828</v>
      </c>
      <c r="AI96" s="44">
        <f t="shared" si="52"/>
        <v>0</v>
      </c>
      <c r="AJ96" s="44">
        <f t="shared" si="53"/>
        <v>2213.3999557929355</v>
      </c>
      <c r="AK96" s="44">
        <f>HLOOKUP(I96,ElecAvoidedCostsWOCC!$A$5:$Q$50,G96+1,FALSE)*J96*L96</f>
        <v>0</v>
      </c>
      <c r="AL96" s="44">
        <f t="shared" si="54"/>
        <v>2213.3999557929355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2213.3999557929355</v>
      </c>
      <c r="AN96" s="48">
        <f t="shared" si="55"/>
        <v>16051.232716476032</v>
      </c>
      <c r="AO96" s="47">
        <f t="shared" si="56"/>
        <v>3.7703532759414982</v>
      </c>
      <c r="AP96" s="47">
        <f t="shared" si="57"/>
        <v>124.77267871729366</v>
      </c>
    </row>
    <row r="97" spans="2:42">
      <c r="B97" s="97" t="s">
        <v>15</v>
      </c>
      <c r="C97" s="61">
        <v>18230627</v>
      </c>
      <c r="D97" s="61" t="s">
        <v>80</v>
      </c>
      <c r="E97" s="38">
        <v>12643</v>
      </c>
      <c r="F97" s="39" t="s">
        <v>1129</v>
      </c>
      <c r="G97" s="39">
        <v>45</v>
      </c>
      <c r="H97" s="39"/>
      <c r="I97" s="40" t="s">
        <v>282</v>
      </c>
      <c r="J97" s="41">
        <v>250</v>
      </c>
      <c r="K97" s="41">
        <v>1.0428999999999999</v>
      </c>
      <c r="L97" s="41"/>
      <c r="M97" s="42">
        <v>1.6</v>
      </c>
      <c r="N97" s="42">
        <v>1.67</v>
      </c>
      <c r="O97" s="43">
        <v>260.72499999999997</v>
      </c>
      <c r="P97" s="44">
        <v>400</v>
      </c>
      <c r="Q97" s="44">
        <f t="shared" si="58"/>
        <v>417.5</v>
      </c>
      <c r="R97" s="45">
        <v>0.01</v>
      </c>
      <c r="S97" s="46">
        <v>0</v>
      </c>
      <c r="T97" s="39">
        <f t="shared" si="39"/>
        <v>45</v>
      </c>
      <c r="U97" s="47">
        <f t="shared" si="40"/>
        <v>8.7904919874872995E-3</v>
      </c>
      <c r="V97" s="48">
        <f t="shared" si="41"/>
        <v>6.999999999999984E-2</v>
      </c>
      <c r="W97" s="49">
        <f t="shared" si="42"/>
        <v>1.9534426638860667E-4</v>
      </c>
      <c r="X97" s="44">
        <f t="shared" si="43"/>
        <v>55.47258526409167</v>
      </c>
      <c r="Y97" s="44">
        <f t="shared" si="44"/>
        <v>17.5</v>
      </c>
      <c r="Z97" s="44">
        <f t="shared" si="45"/>
        <v>253.14384138998602</v>
      </c>
      <c r="AA97" s="50">
        <f t="shared" si="46"/>
        <v>472.97258526409166</v>
      </c>
      <c r="AB97" s="51">
        <f t="shared" si="47"/>
        <v>237.02606871721537</v>
      </c>
      <c r="AC97" s="44">
        <f t="shared" si="48"/>
        <v>442.85822590270755</v>
      </c>
      <c r="AD97" s="44">
        <f t="shared" si="49"/>
        <v>34.860452547628782</v>
      </c>
      <c r="AE97" s="44">
        <f t="shared" si="50"/>
        <v>0</v>
      </c>
      <c r="AF97" s="52">
        <f>HLOOKUP(I97,ElecAvoidedCostsWOCC!$A$5:$Q$50,G97+1,FALSE)</f>
        <v>3.4276422079642828</v>
      </c>
      <c r="AG97" s="44">
        <f t="shared" si="51"/>
        <v>893.67201467148755</v>
      </c>
      <c r="AH97" s="52">
        <f>HLOOKUP(I97,ElecAvoidedCostsWOCC!$A$5:$Q$50,T97+1,FALSE)</f>
        <v>3.4276422079642828</v>
      </c>
      <c r="AI97" s="44">
        <f t="shared" si="52"/>
        <v>0</v>
      </c>
      <c r="AJ97" s="44">
        <f t="shared" si="53"/>
        <v>893.67201467148755</v>
      </c>
      <c r="AK97" s="44">
        <f>HLOOKUP(I97,ElecAvoidedCostsWOCC!$A$5:$Q$50,G97+1,FALSE)*J97*L97</f>
        <v>0</v>
      </c>
      <c r="AL97" s="44">
        <f t="shared" si="54"/>
        <v>893.67201467148755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893.67201467148766</v>
      </c>
      <c r="AN97" s="48">
        <f t="shared" si="55"/>
        <v>1017.8996686862653</v>
      </c>
      <c r="AO97" s="47">
        <f t="shared" si="56"/>
        <v>3.7703532759414982</v>
      </c>
      <c r="AP97" s="47">
        <f t="shared" si="57"/>
        <v>2.2984775017138097</v>
      </c>
    </row>
    <row r="98" spans="2:42">
      <c r="B98" s="97" t="s">
        <v>15</v>
      </c>
      <c r="C98" s="61">
        <v>18230627</v>
      </c>
      <c r="D98" s="61" t="s">
        <v>80</v>
      </c>
      <c r="E98" s="38">
        <v>12645</v>
      </c>
      <c r="F98" s="39" t="s">
        <v>1130</v>
      </c>
      <c r="G98" s="39">
        <v>45</v>
      </c>
      <c r="H98" s="39"/>
      <c r="I98" s="40" t="s">
        <v>282</v>
      </c>
      <c r="J98" s="41">
        <v>750</v>
      </c>
      <c r="K98" s="41">
        <v>0.84260000000000002</v>
      </c>
      <c r="L98" s="41"/>
      <c r="M98" s="42">
        <v>1.6</v>
      </c>
      <c r="N98" s="42">
        <v>1.67</v>
      </c>
      <c r="O98" s="43">
        <v>631.95000000000005</v>
      </c>
      <c r="P98" s="44">
        <v>1200</v>
      </c>
      <c r="Q98" s="44">
        <f t="shared" si="58"/>
        <v>1252.5</v>
      </c>
      <c r="R98" s="45">
        <v>8.0000000000000002E-3</v>
      </c>
      <c r="S98" s="46">
        <v>0</v>
      </c>
      <c r="T98" s="39">
        <f t="shared" si="39"/>
        <v>45</v>
      </c>
      <c r="U98" s="47">
        <f t="shared" si="40"/>
        <v>2.1306554459651357E-2</v>
      </c>
      <c r="V98" s="48">
        <f t="shared" si="41"/>
        <v>6.999999999999984E-2</v>
      </c>
      <c r="W98" s="49">
        <f t="shared" si="42"/>
        <v>4.734789879922524E-4</v>
      </c>
      <c r="X98" s="44">
        <f t="shared" si="43"/>
        <v>134.45546172266847</v>
      </c>
      <c r="Y98" s="44">
        <f t="shared" si="44"/>
        <v>52.5</v>
      </c>
      <c r="Z98" s="44">
        <f t="shared" si="45"/>
        <v>613.57464978963162</v>
      </c>
      <c r="AA98" s="50">
        <f t="shared" si="46"/>
        <v>1386.9554617226686</v>
      </c>
      <c r="AB98" s="51">
        <f t="shared" si="47"/>
        <v>574.50809905396216</v>
      </c>
      <c r="AC98" s="44">
        <f t="shared" si="48"/>
        <v>1298.6474360699144</v>
      </c>
      <c r="AD98" s="44">
        <f t="shared" si="49"/>
        <v>83.665086114309076</v>
      </c>
      <c r="AE98" s="44">
        <f t="shared" si="50"/>
        <v>0</v>
      </c>
      <c r="AF98" s="52">
        <f>HLOOKUP(I98,ElecAvoidedCostsWOCC!$A$5:$Q$50,G98+1,FALSE)</f>
        <v>3.4276422079642828</v>
      </c>
      <c r="AG98" s="44">
        <f t="shared" si="51"/>
        <v>2166.0984933230284</v>
      </c>
      <c r="AH98" s="52">
        <f>HLOOKUP(I98,ElecAvoidedCostsWOCC!$A$5:$Q$50,T98+1,FALSE)</f>
        <v>3.4276422079642828</v>
      </c>
      <c r="AI98" s="44">
        <f t="shared" si="52"/>
        <v>0</v>
      </c>
      <c r="AJ98" s="44">
        <f t="shared" si="53"/>
        <v>2166.0984933230284</v>
      </c>
      <c r="AK98" s="44">
        <f>HLOOKUP(I98,ElecAvoidedCostsWOCC!$A$5:$Q$50,G98+1,FALSE)*J98*L98</f>
        <v>0</v>
      </c>
      <c r="AL98" s="44">
        <f t="shared" si="54"/>
        <v>2166.0984933230284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2166.0984933230284</v>
      </c>
      <c r="AN98" s="48">
        <f t="shared" si="55"/>
        <v>2466.3734287696402</v>
      </c>
      <c r="AO98" s="47">
        <f t="shared" si="56"/>
        <v>3.7703532759414973</v>
      </c>
      <c r="AP98" s="47">
        <f t="shared" si="57"/>
        <v>1.8991863074350688</v>
      </c>
    </row>
    <row r="99" spans="2:42">
      <c r="B99" s="97" t="s">
        <v>15</v>
      </c>
      <c r="C99" s="61">
        <v>18230627</v>
      </c>
      <c r="D99" s="61" t="s">
        <v>80</v>
      </c>
      <c r="E99" s="38">
        <v>12646</v>
      </c>
      <c r="F99" s="39" t="s">
        <v>571</v>
      </c>
      <c r="G99" s="39">
        <v>45</v>
      </c>
      <c r="H99" s="39"/>
      <c r="I99" s="40" t="s">
        <v>282</v>
      </c>
      <c r="J99" s="41">
        <v>400</v>
      </c>
      <c r="K99" s="41">
        <v>0.59489999999999998</v>
      </c>
      <c r="L99" s="41"/>
      <c r="M99" s="42">
        <v>1.6</v>
      </c>
      <c r="N99" s="42">
        <v>1.67</v>
      </c>
      <c r="O99" s="43">
        <v>237.95999999999998</v>
      </c>
      <c r="P99" s="44">
        <v>640</v>
      </c>
      <c r="Q99" s="44">
        <f t="shared" si="58"/>
        <v>668</v>
      </c>
      <c r="R99" s="45">
        <v>5.7000000000000002E-3</v>
      </c>
      <c r="S99" s="46">
        <v>0</v>
      </c>
      <c r="T99" s="39">
        <f t="shared" si="39"/>
        <v>45</v>
      </c>
      <c r="U99" s="47">
        <f t="shared" si="40"/>
        <v>8.0229570365038944E-3</v>
      </c>
      <c r="V99" s="48">
        <f t="shared" si="41"/>
        <v>6.999999999999984E-2</v>
      </c>
      <c r="W99" s="49">
        <f t="shared" si="42"/>
        <v>1.78287934144531E-4</v>
      </c>
      <c r="X99" s="44">
        <f t="shared" si="43"/>
        <v>50.629039752395258</v>
      </c>
      <c r="Y99" s="44">
        <f t="shared" si="44"/>
        <v>28</v>
      </c>
      <c r="Z99" s="44">
        <f t="shared" si="45"/>
        <v>231.04078434043947</v>
      </c>
      <c r="AA99" s="50">
        <f t="shared" si="46"/>
        <v>718.62903975239522</v>
      </c>
      <c r="AB99" s="51">
        <f t="shared" si="47"/>
        <v>216.33032241614183</v>
      </c>
      <c r="AC99" s="44">
        <f t="shared" si="48"/>
        <v>672.87363272696177</v>
      </c>
      <c r="AD99" s="44">
        <f t="shared" si="49"/>
        <v>31.792732723437449</v>
      </c>
      <c r="AE99" s="44">
        <f t="shared" si="50"/>
        <v>0</v>
      </c>
      <c r="AF99" s="52">
        <f>HLOOKUP(I99,ElecAvoidedCostsWOCC!$A$5:$Q$50,G99+1,FALSE)</f>
        <v>3.4276422079642828</v>
      </c>
      <c r="AG99" s="44">
        <f t="shared" si="51"/>
        <v>815.64173980718067</v>
      </c>
      <c r="AH99" s="52">
        <f>HLOOKUP(I99,ElecAvoidedCostsWOCC!$A$5:$Q$50,T99+1,FALSE)</f>
        <v>3.4276422079642828</v>
      </c>
      <c r="AI99" s="44">
        <f t="shared" si="52"/>
        <v>0</v>
      </c>
      <c r="AJ99" s="44">
        <f t="shared" si="53"/>
        <v>815.64173980718067</v>
      </c>
      <c r="AK99" s="44">
        <f>HLOOKUP(I99,ElecAvoidedCostsWOCC!$A$5:$Q$50,G99+1,FALSE)*J99*L99</f>
        <v>0</v>
      </c>
      <c r="AL99" s="44">
        <f t="shared" si="54"/>
        <v>815.64173980718067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815.64173980718078</v>
      </c>
      <c r="AN99" s="48">
        <f t="shared" si="55"/>
        <v>928.99864651133635</v>
      </c>
      <c r="AO99" s="47">
        <f t="shared" si="56"/>
        <v>3.7703532759414977</v>
      </c>
      <c r="AP99" s="47">
        <f t="shared" si="57"/>
        <v>1.3806435582062773</v>
      </c>
    </row>
    <row r="100" spans="2:42">
      <c r="B100" s="97" t="s">
        <v>15</v>
      </c>
      <c r="C100" s="61">
        <v>18230627</v>
      </c>
      <c r="D100" s="61" t="s">
        <v>80</v>
      </c>
      <c r="E100" s="38">
        <v>12639</v>
      </c>
      <c r="F100" s="39" t="s">
        <v>567</v>
      </c>
      <c r="G100" s="39">
        <v>45</v>
      </c>
      <c r="H100" s="39"/>
      <c r="I100" s="40" t="s">
        <v>282</v>
      </c>
      <c r="J100" s="41">
        <v>40000</v>
      </c>
      <c r="K100" s="41">
        <v>3.3599999999999998E-2</v>
      </c>
      <c r="L100" s="41"/>
      <c r="M100" s="42">
        <v>0</v>
      </c>
      <c r="N100" s="42">
        <v>0</v>
      </c>
      <c r="O100" s="43">
        <v>1344</v>
      </c>
      <c r="P100" s="44">
        <v>0</v>
      </c>
      <c r="Q100" s="44">
        <f t="shared" si="58"/>
        <v>0</v>
      </c>
      <c r="R100" s="45">
        <v>3.9300000000000002E-2</v>
      </c>
      <c r="S100" s="46">
        <v>0</v>
      </c>
      <c r="T100" s="39">
        <f t="shared" si="39"/>
        <v>45</v>
      </c>
      <c r="U100" s="47">
        <f t="shared" si="40"/>
        <v>4.5313726076068393E-2</v>
      </c>
      <c r="V100" s="48">
        <f t="shared" si="41"/>
        <v>0</v>
      </c>
      <c r="W100" s="49">
        <f t="shared" si="42"/>
        <v>1.0069716905792977E-3</v>
      </c>
      <c r="X100" s="44">
        <f t="shared" si="43"/>
        <v>285.95322502613561</v>
      </c>
      <c r="Y100" s="44">
        <f t="shared" si="44"/>
        <v>0</v>
      </c>
      <c r="Z100" s="44">
        <f t="shared" si="45"/>
        <v>1304.9202141265366</v>
      </c>
      <c r="AA100" s="50">
        <f t="shared" si="46"/>
        <v>285.95322502613561</v>
      </c>
      <c r="AB100" s="51">
        <f t="shared" si="47"/>
        <v>1221.8354064855212</v>
      </c>
      <c r="AC100" s="44">
        <f t="shared" si="48"/>
        <v>267.74646538027679</v>
      </c>
      <c r="AD100" s="44">
        <f t="shared" si="49"/>
        <v>21920.252561948979</v>
      </c>
      <c r="AE100" s="44">
        <f t="shared" si="50"/>
        <v>0</v>
      </c>
      <c r="AF100" s="52">
        <f>HLOOKUP(I100,ElecAvoidedCostsWOCC!$A$5:$Q$50,G100+1,FALSE)</f>
        <v>3.4276422079642828</v>
      </c>
      <c r="AG100" s="44">
        <f t="shared" si="51"/>
        <v>4606.751127503996</v>
      </c>
      <c r="AH100" s="52">
        <f>HLOOKUP(I100,ElecAvoidedCostsWOCC!$A$5:$Q$50,T100+1,FALSE)</f>
        <v>3.4276422079642828</v>
      </c>
      <c r="AI100" s="44">
        <f t="shared" si="52"/>
        <v>0</v>
      </c>
      <c r="AJ100" s="44">
        <f t="shared" si="53"/>
        <v>4606.751127503996</v>
      </c>
      <c r="AK100" s="44">
        <f>HLOOKUP(I100,ElecAvoidedCostsWOCC!$A$5:$Q$50,G100+1,FALSE)*J100*L100</f>
        <v>0</v>
      </c>
      <c r="AL100" s="44">
        <f t="shared" si="54"/>
        <v>4606.751127503996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4606.751127503996</v>
      </c>
      <c r="AN100" s="48">
        <f t="shared" si="55"/>
        <v>26987.678802203376</v>
      </c>
      <c r="AO100" s="47">
        <f t="shared" si="56"/>
        <v>3.7703532759414977</v>
      </c>
      <c r="AP100" s="47">
        <f t="shared" si="57"/>
        <v>100.79564921192565</v>
      </c>
    </row>
    <row r="101" spans="2:42">
      <c r="B101" s="97" t="s">
        <v>15</v>
      </c>
      <c r="C101" s="61">
        <v>18230627</v>
      </c>
      <c r="D101" s="61" t="s">
        <v>80</v>
      </c>
      <c r="E101" s="38">
        <v>12644</v>
      </c>
      <c r="F101" s="39" t="s">
        <v>570</v>
      </c>
      <c r="G101" s="39">
        <v>45</v>
      </c>
      <c r="H101" s="39"/>
      <c r="I101" s="40" t="s">
        <v>282</v>
      </c>
      <c r="J101" s="41">
        <v>7500</v>
      </c>
      <c r="K101" s="41">
        <v>6.2700000000000006E-2</v>
      </c>
      <c r="L101" s="41"/>
      <c r="M101" s="42">
        <v>0</v>
      </c>
      <c r="N101" s="42">
        <v>0</v>
      </c>
      <c r="O101" s="43">
        <v>470.25000000000006</v>
      </c>
      <c r="P101" s="44">
        <v>0</v>
      </c>
      <c r="Q101" s="44">
        <f t="shared" si="58"/>
        <v>0</v>
      </c>
      <c r="R101" s="45">
        <v>0</v>
      </c>
      <c r="S101" s="46">
        <v>0</v>
      </c>
      <c r="T101" s="39">
        <f t="shared" si="39"/>
        <v>45</v>
      </c>
      <c r="U101" s="47">
        <f t="shared" si="40"/>
        <v>1.5854746791124381E-2</v>
      </c>
      <c r="V101" s="48">
        <f t="shared" si="41"/>
        <v>0</v>
      </c>
      <c r="W101" s="49">
        <f t="shared" si="42"/>
        <v>3.5232770646943069E-4</v>
      </c>
      <c r="X101" s="44">
        <f t="shared" si="43"/>
        <v>100.05171433671154</v>
      </c>
      <c r="Y101" s="44">
        <f t="shared" si="44"/>
        <v>0</v>
      </c>
      <c r="Z101" s="44">
        <f t="shared" si="45"/>
        <v>456.57643652753268</v>
      </c>
      <c r="AA101" s="50">
        <f t="shared" si="46"/>
        <v>100.05171433671154</v>
      </c>
      <c r="AB101" s="51">
        <f t="shared" si="47"/>
        <v>427.50602671117292</v>
      </c>
      <c r="AC101" s="44">
        <f t="shared" si="48"/>
        <v>93.681380465085709</v>
      </c>
      <c r="AD101" s="44">
        <f t="shared" si="49"/>
        <v>0</v>
      </c>
      <c r="AE101" s="44">
        <f t="shared" si="50"/>
        <v>0</v>
      </c>
      <c r="AF101" s="52">
        <f>HLOOKUP(I101,ElecAvoidedCostsWOCC!$A$5:$Q$50,G101+1,FALSE)</f>
        <v>3.4276422079642828</v>
      </c>
      <c r="AG101" s="44">
        <f t="shared" si="51"/>
        <v>1611.8487482952041</v>
      </c>
      <c r="AH101" s="52">
        <f>HLOOKUP(I101,ElecAvoidedCostsWOCC!$A$5:$Q$50,T101+1,FALSE)</f>
        <v>3.4276422079642828</v>
      </c>
      <c r="AI101" s="44">
        <f t="shared" si="52"/>
        <v>0</v>
      </c>
      <c r="AJ101" s="44">
        <f t="shared" si="53"/>
        <v>1611.8487482952041</v>
      </c>
      <c r="AK101" s="44">
        <f>HLOOKUP(I101,ElecAvoidedCostsWOCC!$A$5:$Q$50,G101+1,FALSE)*J101*L101</f>
        <v>0</v>
      </c>
      <c r="AL101" s="44">
        <f t="shared" si="54"/>
        <v>1611.8487482952041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1611.8487482952041</v>
      </c>
      <c r="AN101" s="48">
        <f t="shared" si="55"/>
        <v>1773.0336231247247</v>
      </c>
      <c r="AO101" s="47">
        <f t="shared" si="56"/>
        <v>3.7703532759414973</v>
      </c>
      <c r="AP101" s="47">
        <f t="shared" si="57"/>
        <v>18.926211530214587</v>
      </c>
    </row>
    <row r="102" spans="2:42">
      <c r="B102" s="97" t="s">
        <v>15</v>
      </c>
      <c r="C102" s="61">
        <v>18230627</v>
      </c>
      <c r="D102" s="61" t="s">
        <v>80</v>
      </c>
      <c r="E102" s="38">
        <v>12555</v>
      </c>
      <c r="F102" s="39" t="s">
        <v>554</v>
      </c>
      <c r="G102" s="39">
        <v>25</v>
      </c>
      <c r="H102" s="39"/>
      <c r="I102" s="40" t="s">
        <v>282</v>
      </c>
      <c r="J102" s="41">
        <v>5000</v>
      </c>
      <c r="K102" s="41">
        <v>6.7148000000000003</v>
      </c>
      <c r="L102" s="41"/>
      <c r="M102" s="42">
        <v>200</v>
      </c>
      <c r="N102" s="42">
        <v>19.79</v>
      </c>
      <c r="O102" s="43">
        <v>33574</v>
      </c>
      <c r="P102" s="44">
        <v>0</v>
      </c>
      <c r="Q102" s="44">
        <f t="shared" si="58"/>
        <v>98950</v>
      </c>
      <c r="R102" s="45">
        <v>0</v>
      </c>
      <c r="S102" s="46">
        <v>0</v>
      </c>
      <c r="T102" s="39">
        <f t="shared" si="39"/>
        <v>25</v>
      </c>
      <c r="U102" s="47">
        <f t="shared" si="40"/>
        <v>0.62887030393432553</v>
      </c>
      <c r="V102" s="48">
        <f t="shared" si="41"/>
        <v>-180.21</v>
      </c>
      <c r="W102" s="49">
        <f t="shared" si="42"/>
        <v>2.5154812157373023E-2</v>
      </c>
      <c r="X102" s="44">
        <f t="shared" si="43"/>
        <v>7143.2987924311592</v>
      </c>
      <c r="Y102" s="44">
        <f t="shared" si="44"/>
        <v>98950</v>
      </c>
      <c r="Z102" s="44">
        <f t="shared" si="45"/>
        <v>32597.761360925851</v>
      </c>
      <c r="AA102" s="50">
        <f t="shared" si="46"/>
        <v>106093.29879243116</v>
      </c>
      <c r="AB102" s="51">
        <f t="shared" si="47"/>
        <v>30522.248465286375</v>
      </c>
      <c r="AC102" s="44">
        <f t="shared" si="48"/>
        <v>99338.294749467372</v>
      </c>
      <c r="AD102" s="44">
        <f t="shared" si="49"/>
        <v>0</v>
      </c>
      <c r="AE102" s="44">
        <f t="shared" si="50"/>
        <v>0</v>
      </c>
      <c r="AF102" s="52">
        <f>HLOOKUP(I102,ElecAvoidedCostsWOCC!$A$5:$Q$50,G102+1,FALSE)</f>
        <v>2.0508206305871441</v>
      </c>
      <c r="AG102" s="44">
        <f t="shared" si="51"/>
        <v>68854.251851332781</v>
      </c>
      <c r="AH102" s="52">
        <f>HLOOKUP(I102,ElecAvoidedCostsWOCC!$A$5:$Q$50,T102+1,FALSE)</f>
        <v>2.0508206305871441</v>
      </c>
      <c r="AI102" s="44">
        <f t="shared" si="52"/>
        <v>0</v>
      </c>
      <c r="AJ102" s="44">
        <f t="shared" si="53"/>
        <v>68854.251851332781</v>
      </c>
      <c r="AK102" s="44">
        <f>HLOOKUP(I102,ElecAvoidedCostsWOCC!$A$5:$Q$50,G102+1,FALSE)*J102*L102</f>
        <v>0</v>
      </c>
      <c r="AL102" s="44">
        <f t="shared" si="54"/>
        <v>68854.251851332781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68854.251851332781</v>
      </c>
      <c r="AN102" s="48">
        <f t="shared" si="55"/>
        <v>75739.677036466062</v>
      </c>
      <c r="AO102" s="47">
        <f t="shared" si="56"/>
        <v>2.2558708913480681</v>
      </c>
      <c r="AP102" s="47">
        <f t="shared" si="57"/>
        <v>0.76244188837228011</v>
      </c>
    </row>
    <row r="103" spans="2:42">
      <c r="B103" s="97" t="s">
        <v>15</v>
      </c>
      <c r="C103" s="61">
        <v>18230627</v>
      </c>
      <c r="D103" s="61" t="s">
        <v>80</v>
      </c>
      <c r="E103" s="38">
        <v>12556</v>
      </c>
      <c r="F103" s="39" t="s">
        <v>555</v>
      </c>
      <c r="G103" s="39">
        <v>25</v>
      </c>
      <c r="H103" s="39"/>
      <c r="I103" s="40" t="s">
        <v>282</v>
      </c>
      <c r="J103" s="41">
        <v>2000</v>
      </c>
      <c r="K103" s="41">
        <v>5.1642000000000001</v>
      </c>
      <c r="L103" s="41"/>
      <c r="M103" s="42">
        <v>200</v>
      </c>
      <c r="N103" s="42">
        <v>19.79</v>
      </c>
      <c r="O103" s="43">
        <v>10328.4</v>
      </c>
      <c r="P103" s="44">
        <v>0</v>
      </c>
      <c r="Q103" s="44">
        <f t="shared" si="58"/>
        <v>39580</v>
      </c>
      <c r="R103" s="45">
        <v>0</v>
      </c>
      <c r="S103" s="46">
        <v>0</v>
      </c>
      <c r="T103" s="39">
        <f t="shared" si="39"/>
        <v>25</v>
      </c>
      <c r="U103" s="47">
        <f t="shared" si="40"/>
        <v>0.19345994064321465</v>
      </c>
      <c r="V103" s="48">
        <f t="shared" si="41"/>
        <v>-180.21</v>
      </c>
      <c r="W103" s="49">
        <f t="shared" si="42"/>
        <v>7.7383976257285854E-3</v>
      </c>
      <c r="X103" s="44">
        <f t="shared" si="43"/>
        <v>2197.4994712499547</v>
      </c>
      <c r="Y103" s="44">
        <f t="shared" si="44"/>
        <v>39580</v>
      </c>
      <c r="Z103" s="44">
        <f t="shared" si="45"/>
        <v>10028.078824095624</v>
      </c>
      <c r="AA103" s="50">
        <f t="shared" si="46"/>
        <v>41777.499471249954</v>
      </c>
      <c r="AB103" s="51">
        <f t="shared" si="47"/>
        <v>9389.5869139472143</v>
      </c>
      <c r="AC103" s="44">
        <f t="shared" si="48"/>
        <v>39117.508868211567</v>
      </c>
      <c r="AD103" s="44">
        <f t="shared" si="49"/>
        <v>0</v>
      </c>
      <c r="AE103" s="44">
        <f t="shared" si="50"/>
        <v>0</v>
      </c>
      <c r="AF103" s="52">
        <f>HLOOKUP(I103,ElecAvoidedCostsWOCC!$A$5:$Q$50,G103+1,FALSE)</f>
        <v>2.0508206305871441</v>
      </c>
      <c r="AG103" s="44">
        <f t="shared" si="51"/>
        <v>21181.695800956259</v>
      </c>
      <c r="AH103" s="52">
        <f>HLOOKUP(I103,ElecAvoidedCostsWOCC!$A$5:$Q$50,T103+1,FALSE)</f>
        <v>2.0508206305871441</v>
      </c>
      <c r="AI103" s="44">
        <f t="shared" si="52"/>
        <v>0</v>
      </c>
      <c r="AJ103" s="44">
        <f t="shared" si="53"/>
        <v>21181.695800956259</v>
      </c>
      <c r="AK103" s="44">
        <f>HLOOKUP(I103,ElecAvoidedCostsWOCC!$A$5:$Q$50,G103+1,FALSE)*J103*L103</f>
        <v>0</v>
      </c>
      <c r="AL103" s="44">
        <f t="shared" si="54"/>
        <v>21181.695800956259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21181.695800956259</v>
      </c>
      <c r="AN103" s="48">
        <f t="shared" si="55"/>
        <v>23299.865381051888</v>
      </c>
      <c r="AO103" s="47">
        <f t="shared" si="56"/>
        <v>2.2558708913480681</v>
      </c>
      <c r="AP103" s="47">
        <f t="shared" si="57"/>
        <v>0.59563776056266915</v>
      </c>
    </row>
    <row r="104" spans="2:42">
      <c r="B104" s="37"/>
      <c r="C104" s="61"/>
      <c r="D104" s="61"/>
      <c r="E104" s="38">
        <v>12557</v>
      </c>
      <c r="F104" s="39" t="s">
        <v>556</v>
      </c>
      <c r="G104" s="39">
        <v>25</v>
      </c>
      <c r="H104" s="39"/>
      <c r="I104" s="40" t="s">
        <v>282</v>
      </c>
      <c r="J104" s="41">
        <v>500</v>
      </c>
      <c r="K104" s="41">
        <v>0.20749999999999999</v>
      </c>
      <c r="L104" s="41"/>
      <c r="M104" s="42">
        <v>0</v>
      </c>
      <c r="N104" s="42">
        <v>0</v>
      </c>
      <c r="O104" s="43">
        <v>103.75</v>
      </c>
      <c r="P104" s="44">
        <v>0</v>
      </c>
      <c r="Q104" s="44">
        <f t="shared" si="58"/>
        <v>0</v>
      </c>
      <c r="R104" s="45">
        <v>0</v>
      </c>
      <c r="S104" s="46">
        <v>0</v>
      </c>
      <c r="T104" s="39">
        <f t="shared" si="39"/>
        <v>25</v>
      </c>
      <c r="U104" s="47">
        <f t="shared" si="40"/>
        <v>1.9433279928869447E-3</v>
      </c>
      <c r="V104" s="48">
        <f t="shared" si="41"/>
        <v>0</v>
      </c>
      <c r="W104" s="49">
        <f t="shared" si="42"/>
        <v>7.7733119715477788E-5</v>
      </c>
      <c r="X104" s="44">
        <f t="shared" si="43"/>
        <v>22.074142184867242</v>
      </c>
      <c r="Y104" s="44">
        <f t="shared" si="44"/>
        <v>0</v>
      </c>
      <c r="Z104" s="44">
        <f t="shared" si="45"/>
        <v>100.73323825567573</v>
      </c>
      <c r="AA104" s="50">
        <f t="shared" si="46"/>
        <v>22.074142184867242</v>
      </c>
      <c r="AB104" s="51">
        <f t="shared" si="47"/>
        <v>94.319511475351803</v>
      </c>
      <c r="AC104" s="44">
        <f t="shared" si="48"/>
        <v>20.668672457740861</v>
      </c>
      <c r="AD104" s="44">
        <f t="shared" si="49"/>
        <v>0</v>
      </c>
      <c r="AE104" s="44">
        <f t="shared" si="50"/>
        <v>0</v>
      </c>
      <c r="AF104" s="52">
        <f>HLOOKUP(I104,ElecAvoidedCostsWOCC!$A$5:$Q$50,G104+1,FALSE)</f>
        <v>2.0508206305871441</v>
      </c>
      <c r="AG104" s="44">
        <f t="shared" si="51"/>
        <v>212.77264042341619</v>
      </c>
      <c r="AH104" s="52">
        <f>HLOOKUP(I104,ElecAvoidedCostsWOCC!$A$5:$Q$50,T104+1,FALSE)</f>
        <v>2.0508206305871441</v>
      </c>
      <c r="AI104" s="44">
        <f t="shared" si="52"/>
        <v>0</v>
      </c>
      <c r="AJ104" s="44">
        <f t="shared" si="53"/>
        <v>212.77264042341619</v>
      </c>
      <c r="AK104" s="44">
        <f>HLOOKUP(I104,ElecAvoidedCostsWOCC!$A$5:$Q$50,G104+1,FALSE)*J104*L104</f>
        <v>0</v>
      </c>
      <c r="AL104" s="44">
        <f t="shared" si="54"/>
        <v>212.77264042341619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212.77264042341619</v>
      </c>
      <c r="AN104" s="48">
        <f t="shared" si="55"/>
        <v>234.04990446575783</v>
      </c>
      <c r="AO104" s="47">
        <f t="shared" si="56"/>
        <v>2.2558708913480681</v>
      </c>
      <c r="AP104" s="47">
        <f t="shared" si="57"/>
        <v>11.323896343332933</v>
      </c>
    </row>
    <row r="105" spans="2:42">
      <c r="B105" s="37"/>
      <c r="C105" s="61"/>
      <c r="D105" s="61"/>
      <c r="E105" s="38">
        <v>12652</v>
      </c>
      <c r="F105" s="39" t="s">
        <v>572</v>
      </c>
      <c r="G105" s="39">
        <v>45</v>
      </c>
      <c r="H105" s="39"/>
      <c r="I105" s="40" t="s">
        <v>282</v>
      </c>
      <c r="J105" s="41">
        <v>750</v>
      </c>
      <c r="K105" s="41">
        <v>4.6673999999999998</v>
      </c>
      <c r="L105" s="41"/>
      <c r="M105" s="42">
        <v>200</v>
      </c>
      <c r="N105" s="42">
        <v>24.11</v>
      </c>
      <c r="O105" s="43">
        <v>3500.5499999999997</v>
      </c>
      <c r="P105" s="44">
        <v>0</v>
      </c>
      <c r="Q105" s="44">
        <f t="shared" si="58"/>
        <v>18082.5</v>
      </c>
      <c r="R105" s="45">
        <v>0</v>
      </c>
      <c r="S105" s="46">
        <v>0</v>
      </c>
      <c r="T105" s="39">
        <f t="shared" si="39"/>
        <v>45</v>
      </c>
      <c r="U105" s="47">
        <f t="shared" si="40"/>
        <v>0.11802303855325984</v>
      </c>
      <c r="V105" s="48">
        <f t="shared" si="41"/>
        <v>-175.89</v>
      </c>
      <c r="W105" s="49">
        <f t="shared" si="42"/>
        <v>2.6227341900724407E-3</v>
      </c>
      <c r="X105" s="44">
        <f t="shared" si="43"/>
        <v>744.78687638782662</v>
      </c>
      <c r="Y105" s="44">
        <f t="shared" si="44"/>
        <v>18082.5</v>
      </c>
      <c r="Z105" s="44">
        <f t="shared" si="45"/>
        <v>3398.7637318159577</v>
      </c>
      <c r="AA105" s="50">
        <f t="shared" si="46"/>
        <v>18827.286876387825</v>
      </c>
      <c r="AB105" s="51">
        <f t="shared" si="47"/>
        <v>3182.3630447714959</v>
      </c>
      <c r="AC105" s="44">
        <f t="shared" si="48"/>
        <v>17628.545764408074</v>
      </c>
      <c r="AD105" s="44">
        <f t="shared" si="49"/>
        <v>0</v>
      </c>
      <c r="AE105" s="44">
        <f t="shared" si="50"/>
        <v>0</v>
      </c>
      <c r="AF105" s="52">
        <f>HLOOKUP(I105,ElecAvoidedCostsWOCC!$A$5:$Q$50,G105+1,FALSE)</f>
        <v>3.4276422079642828</v>
      </c>
      <c r="AG105" s="44">
        <f t="shared" si="51"/>
        <v>11998.632931089369</v>
      </c>
      <c r="AH105" s="52">
        <f>HLOOKUP(I105,ElecAvoidedCostsWOCC!$A$5:$Q$50,T105+1,FALSE)</f>
        <v>3.4276422079642828</v>
      </c>
      <c r="AI105" s="44">
        <f t="shared" si="52"/>
        <v>0</v>
      </c>
      <c r="AJ105" s="44">
        <f t="shared" si="53"/>
        <v>11998.632931089369</v>
      </c>
      <c r="AK105" s="44">
        <f>HLOOKUP(I105,ElecAvoidedCostsWOCC!$A$5:$Q$50,G105+1,FALSE)*J105*L105</f>
        <v>0</v>
      </c>
      <c r="AL105" s="44">
        <f t="shared" si="54"/>
        <v>11998.632931089369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11998.632931089369</v>
      </c>
      <c r="AN105" s="48">
        <f t="shared" si="55"/>
        <v>13198.496224198307</v>
      </c>
      <c r="AO105" s="47">
        <f t="shared" si="56"/>
        <v>3.7703532759414977</v>
      </c>
      <c r="AP105" s="47">
        <f t="shared" si="57"/>
        <v>0.74870022749386334</v>
      </c>
    </row>
    <row r="106" spans="2:42">
      <c r="B106" s="37"/>
      <c r="C106" s="61"/>
      <c r="D106" s="61"/>
      <c r="E106" s="38">
        <v>12653</v>
      </c>
      <c r="F106" s="39" t="s">
        <v>573</v>
      </c>
      <c r="G106" s="39">
        <v>45</v>
      </c>
      <c r="H106" s="39"/>
      <c r="I106" s="40" t="s">
        <v>282</v>
      </c>
      <c r="J106" s="41">
        <v>7500</v>
      </c>
      <c r="K106" s="41">
        <v>0.31830000000000003</v>
      </c>
      <c r="L106" s="41"/>
      <c r="M106" s="42">
        <v>0</v>
      </c>
      <c r="N106" s="42">
        <v>0</v>
      </c>
      <c r="O106" s="43">
        <v>2387.25</v>
      </c>
      <c r="P106" s="44">
        <v>0</v>
      </c>
      <c r="Q106" s="44">
        <f t="shared" si="58"/>
        <v>0</v>
      </c>
      <c r="R106" s="45">
        <v>0</v>
      </c>
      <c r="S106" s="46">
        <v>0</v>
      </c>
      <c r="T106" s="39">
        <f t="shared" si="39"/>
        <v>45</v>
      </c>
      <c r="U106" s="47">
        <f t="shared" si="40"/>
        <v>8.0487494475516577E-2</v>
      </c>
      <c r="V106" s="48">
        <f t="shared" si="41"/>
        <v>0</v>
      </c>
      <c r="W106" s="49">
        <f t="shared" si="42"/>
        <v>1.7886109883448128E-3</v>
      </c>
      <c r="X106" s="44">
        <f t="shared" si="43"/>
        <v>507.91803306818622</v>
      </c>
      <c r="Y106" s="44">
        <f t="shared" si="44"/>
        <v>0</v>
      </c>
      <c r="Z106" s="44">
        <f t="shared" si="45"/>
        <v>2317.8354026589095</v>
      </c>
      <c r="AA106" s="50">
        <f t="shared" si="46"/>
        <v>507.91803306818622</v>
      </c>
      <c r="AB106" s="51">
        <f t="shared" si="47"/>
        <v>2170.2578676581547</v>
      </c>
      <c r="AC106" s="44">
        <f t="shared" si="48"/>
        <v>475.57868264811441</v>
      </c>
      <c r="AD106" s="44">
        <f t="shared" si="49"/>
        <v>0</v>
      </c>
      <c r="AE106" s="44">
        <f t="shared" si="50"/>
        <v>0</v>
      </c>
      <c r="AF106" s="52">
        <f>HLOOKUP(I106,ElecAvoidedCostsWOCC!$A$5:$Q$50,G106+1,FALSE)</f>
        <v>3.4276422079642828</v>
      </c>
      <c r="AG106" s="44">
        <f t="shared" si="51"/>
        <v>8182.6388609627347</v>
      </c>
      <c r="AH106" s="52">
        <f>HLOOKUP(I106,ElecAvoidedCostsWOCC!$A$5:$Q$50,T106+1,FALSE)</f>
        <v>3.4276422079642828</v>
      </c>
      <c r="AI106" s="44">
        <f t="shared" si="52"/>
        <v>0</v>
      </c>
      <c r="AJ106" s="44">
        <f t="shared" si="53"/>
        <v>8182.6388609627347</v>
      </c>
      <c r="AK106" s="44">
        <f>HLOOKUP(I106,ElecAvoidedCostsWOCC!$A$5:$Q$50,G106+1,FALSE)*J106*L106</f>
        <v>0</v>
      </c>
      <c r="AL106" s="44">
        <f t="shared" si="54"/>
        <v>8182.6388609627347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8182.6388609627347</v>
      </c>
      <c r="AN106" s="48">
        <f t="shared" si="55"/>
        <v>9000.9027470590081</v>
      </c>
      <c r="AO106" s="47">
        <f t="shared" si="56"/>
        <v>3.7703532759414986</v>
      </c>
      <c r="AP106" s="47">
        <f t="shared" si="57"/>
        <v>18.926211530214591</v>
      </c>
    </row>
    <row r="107" spans="2:42">
      <c r="B107" s="37"/>
      <c r="C107" s="61"/>
      <c r="D107" s="61"/>
      <c r="E107" s="38">
        <v>12654</v>
      </c>
      <c r="F107" s="39" t="s">
        <v>574</v>
      </c>
      <c r="G107" s="39">
        <v>25</v>
      </c>
      <c r="H107" s="39"/>
      <c r="I107" s="40" t="s">
        <v>282</v>
      </c>
      <c r="J107" s="41">
        <v>3000</v>
      </c>
      <c r="K107" s="41">
        <v>10.0243</v>
      </c>
      <c r="L107" s="41"/>
      <c r="M107" s="42">
        <v>200</v>
      </c>
      <c r="N107" s="42">
        <v>19.79</v>
      </c>
      <c r="O107" s="43">
        <v>30072.9</v>
      </c>
      <c r="P107" s="44">
        <v>0</v>
      </c>
      <c r="Q107" s="44">
        <f t="shared" si="58"/>
        <v>59370</v>
      </c>
      <c r="R107" s="45">
        <v>0</v>
      </c>
      <c r="S107" s="46">
        <v>0</v>
      </c>
      <c r="T107" s="39">
        <f t="shared" si="39"/>
        <v>25</v>
      </c>
      <c r="U107" s="47">
        <f t="shared" si="40"/>
        <v>0.56329164720279323</v>
      </c>
      <c r="V107" s="48">
        <f t="shared" si="41"/>
        <v>-180.21</v>
      </c>
      <c r="W107" s="49">
        <f t="shared" si="42"/>
        <v>2.2531665888111729E-2</v>
      </c>
      <c r="X107" s="44">
        <f t="shared" si="43"/>
        <v>6398.3948964944011</v>
      </c>
      <c r="Y107" s="44">
        <f t="shared" si="44"/>
        <v>59370</v>
      </c>
      <c r="Z107" s="44">
        <f t="shared" si="45"/>
        <v>29198.463621581788</v>
      </c>
      <c r="AA107" s="50">
        <f t="shared" si="46"/>
        <v>65768.394896494399</v>
      </c>
      <c r="AB107" s="51">
        <f t="shared" si="47"/>
        <v>27339.385413466091</v>
      </c>
      <c r="AC107" s="44">
        <f t="shared" si="48"/>
        <v>61580.894097841192</v>
      </c>
      <c r="AD107" s="44">
        <f t="shared" si="49"/>
        <v>0</v>
      </c>
      <c r="AE107" s="44">
        <f t="shared" si="50"/>
        <v>0</v>
      </c>
      <c r="AF107" s="52">
        <f>HLOOKUP(I107,ElecAvoidedCostsWOCC!$A$5:$Q$50,G107+1,FALSE)</f>
        <v>2.0508206305871441</v>
      </c>
      <c r="AG107" s="44">
        <f t="shared" si="51"/>
        <v>61674.123741584131</v>
      </c>
      <c r="AH107" s="52">
        <f>HLOOKUP(I107,ElecAvoidedCostsWOCC!$A$5:$Q$50,T107+1,FALSE)</f>
        <v>2.0508206305871441</v>
      </c>
      <c r="AI107" s="44">
        <f t="shared" si="52"/>
        <v>0</v>
      </c>
      <c r="AJ107" s="44">
        <f t="shared" si="53"/>
        <v>61674.123741584131</v>
      </c>
      <c r="AK107" s="44">
        <f>HLOOKUP(I107,ElecAvoidedCostsWOCC!$A$5:$Q$50,G107+1,FALSE)*J107*L107</f>
        <v>0</v>
      </c>
      <c r="AL107" s="44">
        <f t="shared" si="54"/>
        <v>61674.123741584131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61674.123741584124</v>
      </c>
      <c r="AN107" s="48">
        <f t="shared" si="55"/>
        <v>67841.536115742536</v>
      </c>
      <c r="AO107" s="47">
        <f t="shared" si="56"/>
        <v>2.2558708913480681</v>
      </c>
      <c r="AP107" s="47">
        <f t="shared" si="57"/>
        <v>1.101665331587331</v>
      </c>
    </row>
    <row r="108" spans="2:42">
      <c r="B108" s="37"/>
      <c r="C108" s="61"/>
      <c r="D108" s="61"/>
      <c r="E108" s="38">
        <v>12655</v>
      </c>
      <c r="F108" s="39" t="s">
        <v>575</v>
      </c>
      <c r="G108" s="39">
        <v>45</v>
      </c>
      <c r="H108" s="39"/>
      <c r="I108" s="40" t="s">
        <v>282</v>
      </c>
      <c r="J108" s="41">
        <v>750</v>
      </c>
      <c r="K108" s="41">
        <v>2.8994</v>
      </c>
      <c r="L108" s="41"/>
      <c r="M108" s="42">
        <v>200</v>
      </c>
      <c r="N108" s="42">
        <v>24.11</v>
      </c>
      <c r="O108" s="43">
        <v>2174.5500000000002</v>
      </c>
      <c r="P108" s="44">
        <v>0</v>
      </c>
      <c r="Q108" s="44">
        <f t="shared" si="58"/>
        <v>18082.5</v>
      </c>
      <c r="R108" s="45">
        <v>0</v>
      </c>
      <c r="S108" s="46">
        <v>0</v>
      </c>
      <c r="T108" s="39">
        <f t="shared" si="39"/>
        <v>45</v>
      </c>
      <c r="U108" s="47">
        <f t="shared" si="40"/>
        <v>7.3316192737138797E-2</v>
      </c>
      <c r="V108" s="48">
        <f t="shared" si="41"/>
        <v>-175.89</v>
      </c>
      <c r="W108" s="49">
        <f t="shared" si="42"/>
        <v>1.6292487274919734E-3</v>
      </c>
      <c r="X108" s="44">
        <f t="shared" si="43"/>
        <v>462.66338205400547</v>
      </c>
      <c r="Y108" s="44">
        <f t="shared" si="44"/>
        <v>18082.5</v>
      </c>
      <c r="Z108" s="44">
        <f t="shared" si="45"/>
        <v>2111.3201277000448</v>
      </c>
      <c r="AA108" s="50">
        <f t="shared" si="46"/>
        <v>18545.163382054005</v>
      </c>
      <c r="AB108" s="51">
        <f t="shared" si="47"/>
        <v>1976.8915053371206</v>
      </c>
      <c r="AC108" s="44">
        <f t="shared" si="48"/>
        <v>17364.385189189143</v>
      </c>
      <c r="AD108" s="44">
        <f t="shared" si="49"/>
        <v>0</v>
      </c>
      <c r="AE108" s="44">
        <f t="shared" si="50"/>
        <v>0</v>
      </c>
      <c r="AF108" s="52">
        <f>HLOOKUP(I108,ElecAvoidedCostsWOCC!$A$5:$Q$50,G108+1,FALSE)</f>
        <v>3.4276422079642828</v>
      </c>
      <c r="AG108" s="44">
        <f t="shared" si="51"/>
        <v>7453.5793633287312</v>
      </c>
      <c r="AH108" s="52">
        <f>HLOOKUP(I108,ElecAvoidedCostsWOCC!$A$5:$Q$50,T108+1,FALSE)</f>
        <v>3.4276422079642828</v>
      </c>
      <c r="AI108" s="44">
        <f t="shared" si="52"/>
        <v>0</v>
      </c>
      <c r="AJ108" s="44">
        <f t="shared" si="53"/>
        <v>7453.5793633287312</v>
      </c>
      <c r="AK108" s="44">
        <f>HLOOKUP(I108,ElecAvoidedCostsWOCC!$A$5:$Q$50,G108+1,FALSE)*J108*L108</f>
        <v>0</v>
      </c>
      <c r="AL108" s="44">
        <f t="shared" si="54"/>
        <v>7453.5793633287312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7453.5793633287303</v>
      </c>
      <c r="AN108" s="48">
        <f t="shared" si="55"/>
        <v>8198.9372996616039</v>
      </c>
      <c r="AO108" s="47">
        <f t="shared" si="56"/>
        <v>3.7703532759414973</v>
      </c>
      <c r="AP108" s="47">
        <f t="shared" si="57"/>
        <v>0.47216974343359785</v>
      </c>
    </row>
    <row r="109" spans="2:42">
      <c r="B109" s="37"/>
      <c r="C109" s="61"/>
      <c r="D109" s="61"/>
      <c r="E109" s="38">
        <v>12656</v>
      </c>
      <c r="F109" s="39" t="s">
        <v>576</v>
      </c>
      <c r="G109" s="39">
        <v>45</v>
      </c>
      <c r="H109" s="39"/>
      <c r="I109" s="40" t="s">
        <v>282</v>
      </c>
      <c r="J109" s="41">
        <v>1000</v>
      </c>
      <c r="K109" s="41">
        <v>4.4339000000000004</v>
      </c>
      <c r="L109" s="41"/>
      <c r="M109" s="42">
        <v>200</v>
      </c>
      <c r="N109" s="42">
        <v>24.11</v>
      </c>
      <c r="O109" s="43">
        <v>4433.9000000000005</v>
      </c>
      <c r="P109" s="44">
        <v>0</v>
      </c>
      <c r="Q109" s="44">
        <f t="shared" si="58"/>
        <v>24110</v>
      </c>
      <c r="R109" s="45">
        <v>0</v>
      </c>
      <c r="S109" s="46">
        <v>0</v>
      </c>
      <c r="T109" s="39">
        <f t="shared" si="39"/>
        <v>45</v>
      </c>
      <c r="U109" s="47">
        <f t="shared" si="40"/>
        <v>0.14949146581002953</v>
      </c>
      <c r="V109" s="48">
        <f t="shared" si="41"/>
        <v>-175.89</v>
      </c>
      <c r="W109" s="49">
        <f t="shared" si="42"/>
        <v>3.322032573556212E-3</v>
      </c>
      <c r="X109" s="44">
        <f t="shared" si="43"/>
        <v>943.36905092513609</v>
      </c>
      <c r="Y109" s="44">
        <f t="shared" si="44"/>
        <v>24110</v>
      </c>
      <c r="Z109" s="44">
        <f t="shared" si="45"/>
        <v>4304.9745070056933</v>
      </c>
      <c r="AA109" s="50">
        <f t="shared" si="46"/>
        <v>25053.369050925136</v>
      </c>
      <c r="AB109" s="51">
        <f t="shared" si="47"/>
        <v>4030.8750065596378</v>
      </c>
      <c r="AC109" s="44">
        <f t="shared" si="48"/>
        <v>23458.210721840012</v>
      </c>
      <c r="AD109" s="44">
        <f t="shared" si="49"/>
        <v>0</v>
      </c>
      <c r="AE109" s="44">
        <f t="shared" si="50"/>
        <v>0</v>
      </c>
      <c r="AF109" s="52">
        <f>HLOOKUP(I109,ElecAvoidedCostsWOCC!$A$5:$Q$50,G109+1,FALSE)</f>
        <v>3.4276422079642828</v>
      </c>
      <c r="AG109" s="44">
        <f t="shared" si="51"/>
        <v>15197.822785892833</v>
      </c>
      <c r="AH109" s="52">
        <f>HLOOKUP(I109,ElecAvoidedCostsWOCC!$A$5:$Q$50,T109+1,FALSE)</f>
        <v>3.4276422079642828</v>
      </c>
      <c r="AI109" s="44">
        <f t="shared" si="52"/>
        <v>0</v>
      </c>
      <c r="AJ109" s="44">
        <f t="shared" si="53"/>
        <v>15197.822785892833</v>
      </c>
      <c r="AK109" s="44">
        <f>HLOOKUP(I109,ElecAvoidedCostsWOCC!$A$5:$Q$50,G109+1,FALSE)*J109*L109</f>
        <v>0</v>
      </c>
      <c r="AL109" s="44">
        <f t="shared" si="54"/>
        <v>15197.822785892833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15197.822785892833</v>
      </c>
      <c r="AN109" s="48">
        <f t="shared" si="55"/>
        <v>16717.605064482119</v>
      </c>
      <c r="AO109" s="47">
        <f t="shared" si="56"/>
        <v>3.7703532759414968</v>
      </c>
      <c r="AP109" s="47">
        <f t="shared" si="57"/>
        <v>0.71265474007008256</v>
      </c>
    </row>
    <row r="110" spans="2:42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9"/>
        <v>0</v>
      </c>
      <c r="U110" s="47">
        <f t="shared" si="40"/>
        <v>0</v>
      </c>
      <c r="V110" s="48">
        <f t="shared" si="41"/>
        <v>0</v>
      </c>
      <c r="W110" s="49">
        <f t="shared" si="42"/>
        <v>0</v>
      </c>
      <c r="X110" s="44">
        <f t="shared" si="43"/>
        <v>0</v>
      </c>
      <c r="Y110" s="44">
        <f t="shared" si="44"/>
        <v>0</v>
      </c>
      <c r="Z110" s="44">
        <f t="shared" si="45"/>
        <v>0</v>
      </c>
      <c r="AA110" s="50">
        <f t="shared" si="46"/>
        <v>0</v>
      </c>
      <c r="AB110" s="51">
        <f t="shared" si="47"/>
        <v>0</v>
      </c>
      <c r="AC110" s="44">
        <f t="shared" si="48"/>
        <v>0</v>
      </c>
      <c r="AD110" s="44">
        <f t="shared" si="49"/>
        <v>0</v>
      </c>
      <c r="AE110" s="44">
        <f t="shared" si="50"/>
        <v>0</v>
      </c>
      <c r="AF110" s="52" t="e">
        <f>HLOOKUP(I110,ElecAvoidedCostsWOCC!$A$5:$Q$50,G110+1,FALSE)</f>
        <v>#N/A</v>
      </c>
      <c r="AG110" s="44" t="e">
        <f t="shared" si="51"/>
        <v>#N/A</v>
      </c>
      <c r="AH110" s="52" t="e">
        <f>HLOOKUP(I110,ElecAvoidedCostsWOCC!$A$5:$Q$50,T110+1,FALSE)</f>
        <v>#N/A</v>
      </c>
      <c r="AI110" s="44" t="e">
        <f t="shared" si="52"/>
        <v>#N/A</v>
      </c>
      <c r="AJ110" s="44" t="e">
        <f t="shared" si="53"/>
        <v>#N/A</v>
      </c>
      <c r="AK110" s="44" t="e">
        <f>HLOOKUP(I110,ElecAvoidedCostsWOCC!$A$5:$Q$50,G110+1,FALSE)*J110*L110</f>
        <v>#N/A</v>
      </c>
      <c r="AL110" s="44" t="e">
        <f t="shared" si="54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5"/>
        <v>0</v>
      </c>
      <c r="AO110" s="47">
        <f t="shared" si="56"/>
        <v>0</v>
      </c>
      <c r="AP110" s="47" t="e">
        <f t="shared" si="57"/>
        <v>#DIV/0!</v>
      </c>
    </row>
    <row r="111" spans="2:42">
      <c r="B111" s="3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9"/>
        <v>0</v>
      </c>
      <c r="U111" s="47">
        <f t="shared" si="40"/>
        <v>0</v>
      </c>
      <c r="V111" s="48">
        <f t="shared" si="41"/>
        <v>0</v>
      </c>
      <c r="W111" s="49">
        <f t="shared" si="42"/>
        <v>0</v>
      </c>
      <c r="X111" s="44">
        <f t="shared" si="43"/>
        <v>0</v>
      </c>
      <c r="Y111" s="44">
        <f t="shared" si="44"/>
        <v>0</v>
      </c>
      <c r="Z111" s="44">
        <f t="shared" si="45"/>
        <v>0</v>
      </c>
      <c r="AA111" s="50">
        <f t="shared" si="46"/>
        <v>0</v>
      </c>
      <c r="AB111" s="51">
        <f t="shared" si="47"/>
        <v>0</v>
      </c>
      <c r="AC111" s="44">
        <f t="shared" si="48"/>
        <v>0</v>
      </c>
      <c r="AD111" s="44">
        <f t="shared" si="49"/>
        <v>0</v>
      </c>
      <c r="AE111" s="44">
        <f t="shared" si="50"/>
        <v>0</v>
      </c>
      <c r="AF111" s="52" t="e">
        <f>HLOOKUP(I111,ElecAvoidedCostsWOCC!$A$5:$Q$50,G111+1,FALSE)</f>
        <v>#N/A</v>
      </c>
      <c r="AG111" s="44" t="e">
        <f t="shared" si="51"/>
        <v>#N/A</v>
      </c>
      <c r="AH111" s="52" t="e">
        <f>HLOOKUP(I111,ElecAvoidedCostsWOCC!$A$5:$Q$50,T111+1,FALSE)</f>
        <v>#N/A</v>
      </c>
      <c r="AI111" s="44" t="e">
        <f t="shared" si="52"/>
        <v>#N/A</v>
      </c>
      <c r="AJ111" s="44" t="e">
        <f t="shared" si="53"/>
        <v>#N/A</v>
      </c>
      <c r="AK111" s="44" t="e">
        <f>HLOOKUP(I111,ElecAvoidedCostsWOCC!$A$5:$Q$50,G111+1,FALSE)*J111*L111</f>
        <v>#N/A</v>
      </c>
      <c r="AL111" s="44" t="e">
        <f t="shared" si="54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5"/>
        <v>0</v>
      </c>
      <c r="AO111" s="47">
        <f t="shared" si="56"/>
        <v>0</v>
      </c>
      <c r="AP111" s="47" t="e">
        <f t="shared" si="57"/>
        <v>#DIV/0!</v>
      </c>
    </row>
    <row r="112" spans="2:42">
      <c r="B112" s="3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9"/>
        <v>0</v>
      </c>
      <c r="U112" s="47">
        <f t="shared" si="40"/>
        <v>0</v>
      </c>
      <c r="V112" s="48">
        <f t="shared" si="41"/>
        <v>0</v>
      </c>
      <c r="W112" s="49">
        <f t="shared" si="42"/>
        <v>0</v>
      </c>
      <c r="X112" s="44">
        <f t="shared" si="43"/>
        <v>0</v>
      </c>
      <c r="Y112" s="44">
        <f t="shared" si="44"/>
        <v>0</v>
      </c>
      <c r="Z112" s="44">
        <f t="shared" si="45"/>
        <v>0</v>
      </c>
      <c r="AA112" s="50">
        <f t="shared" si="46"/>
        <v>0</v>
      </c>
      <c r="AB112" s="51">
        <f t="shared" si="47"/>
        <v>0</v>
      </c>
      <c r="AC112" s="44">
        <f t="shared" si="48"/>
        <v>0</v>
      </c>
      <c r="AD112" s="44">
        <f t="shared" si="49"/>
        <v>0</v>
      </c>
      <c r="AE112" s="44">
        <f t="shared" si="50"/>
        <v>0</v>
      </c>
      <c r="AF112" s="52" t="e">
        <f>HLOOKUP(I112,ElecAvoidedCostsWOCC!$A$5:$Q$50,G112+1,FALSE)</f>
        <v>#N/A</v>
      </c>
      <c r="AG112" s="44" t="e">
        <f t="shared" si="51"/>
        <v>#N/A</v>
      </c>
      <c r="AH112" s="52" t="e">
        <f>HLOOKUP(I112,ElecAvoidedCostsWOCC!$A$5:$Q$50,T112+1,FALSE)</f>
        <v>#N/A</v>
      </c>
      <c r="AI112" s="44" t="e">
        <f t="shared" si="52"/>
        <v>#N/A</v>
      </c>
      <c r="AJ112" s="44" t="e">
        <f t="shared" si="53"/>
        <v>#N/A</v>
      </c>
      <c r="AK112" s="44" t="e">
        <f>HLOOKUP(I112,ElecAvoidedCostsWOCC!$A$5:$Q$50,G112+1,FALSE)*J112*L112</f>
        <v>#N/A</v>
      </c>
      <c r="AL112" s="44" t="e">
        <f t="shared" si="54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5"/>
        <v>0</v>
      </c>
      <c r="AO112" s="47">
        <f t="shared" si="56"/>
        <v>0</v>
      </c>
      <c r="AP112" s="47" t="e">
        <f t="shared" si="57"/>
        <v>#DIV/0!</v>
      </c>
    </row>
    <row r="113" spans="2:42">
      <c r="B113" s="3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9"/>
        <v>0</v>
      </c>
      <c r="U113" s="47">
        <f t="shared" si="40"/>
        <v>0</v>
      </c>
      <c r="V113" s="48">
        <f t="shared" si="41"/>
        <v>0</v>
      </c>
      <c r="W113" s="49">
        <f t="shared" si="42"/>
        <v>0</v>
      </c>
      <c r="X113" s="44">
        <f t="shared" si="43"/>
        <v>0</v>
      </c>
      <c r="Y113" s="44">
        <f t="shared" si="44"/>
        <v>0</v>
      </c>
      <c r="Z113" s="44">
        <f t="shared" si="45"/>
        <v>0</v>
      </c>
      <c r="AA113" s="50">
        <f t="shared" si="46"/>
        <v>0</v>
      </c>
      <c r="AB113" s="51">
        <f t="shared" si="47"/>
        <v>0</v>
      </c>
      <c r="AC113" s="44">
        <f t="shared" si="48"/>
        <v>0</v>
      </c>
      <c r="AD113" s="44">
        <f t="shared" si="49"/>
        <v>0</v>
      </c>
      <c r="AE113" s="44">
        <f t="shared" si="50"/>
        <v>0</v>
      </c>
      <c r="AF113" s="52" t="e">
        <f>HLOOKUP(I113,ElecAvoidedCostsWOCC!$A$5:$Q$50,G113+1,FALSE)</f>
        <v>#N/A</v>
      </c>
      <c r="AG113" s="44" t="e">
        <f t="shared" si="51"/>
        <v>#N/A</v>
      </c>
      <c r="AH113" s="52" t="e">
        <f>HLOOKUP(I113,ElecAvoidedCostsWOCC!$A$5:$Q$50,T113+1,FALSE)</f>
        <v>#N/A</v>
      </c>
      <c r="AI113" s="44" t="e">
        <f t="shared" si="52"/>
        <v>#N/A</v>
      </c>
      <c r="AJ113" s="44" t="e">
        <f t="shared" si="53"/>
        <v>#N/A</v>
      </c>
      <c r="AK113" s="44" t="e">
        <f>HLOOKUP(I113,ElecAvoidedCostsWOCC!$A$5:$Q$50,G113+1,FALSE)*J113*L113</f>
        <v>#N/A</v>
      </c>
      <c r="AL113" s="44" t="e">
        <f t="shared" si="54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5"/>
        <v>0</v>
      </c>
      <c r="AO113" s="47">
        <f t="shared" si="56"/>
        <v>0</v>
      </c>
      <c r="AP113" s="47" t="e">
        <f t="shared" si="57"/>
        <v>#DIV/0!</v>
      </c>
    </row>
    <row r="114" spans="2:42">
      <c r="B114" s="3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9"/>
        <v>0</v>
      </c>
      <c r="U114" s="47">
        <f t="shared" si="40"/>
        <v>0</v>
      </c>
      <c r="V114" s="48">
        <f t="shared" si="41"/>
        <v>0</v>
      </c>
      <c r="W114" s="49">
        <f t="shared" si="42"/>
        <v>0</v>
      </c>
      <c r="X114" s="44">
        <f t="shared" si="43"/>
        <v>0</v>
      </c>
      <c r="Y114" s="44">
        <f t="shared" si="44"/>
        <v>0</v>
      </c>
      <c r="Z114" s="44">
        <f t="shared" si="45"/>
        <v>0</v>
      </c>
      <c r="AA114" s="50">
        <f t="shared" si="46"/>
        <v>0</v>
      </c>
      <c r="AB114" s="51">
        <f t="shared" si="47"/>
        <v>0</v>
      </c>
      <c r="AC114" s="44">
        <f t="shared" si="48"/>
        <v>0</v>
      </c>
      <c r="AD114" s="44">
        <f t="shared" si="49"/>
        <v>0</v>
      </c>
      <c r="AE114" s="44">
        <f t="shared" si="50"/>
        <v>0</v>
      </c>
      <c r="AF114" s="52" t="e">
        <f>HLOOKUP(I114,ElecAvoidedCostsWOCC!$A$5:$Q$50,G114+1,FALSE)</f>
        <v>#N/A</v>
      </c>
      <c r="AG114" s="44" t="e">
        <f t="shared" si="51"/>
        <v>#N/A</v>
      </c>
      <c r="AH114" s="52" t="e">
        <f>HLOOKUP(I114,ElecAvoidedCostsWOCC!$A$5:$Q$50,T114+1,FALSE)</f>
        <v>#N/A</v>
      </c>
      <c r="AI114" s="44" t="e">
        <f t="shared" si="52"/>
        <v>#N/A</v>
      </c>
      <c r="AJ114" s="44" t="e">
        <f t="shared" si="53"/>
        <v>#N/A</v>
      </c>
      <c r="AK114" s="44" t="e">
        <f>HLOOKUP(I114,ElecAvoidedCostsWOCC!$A$5:$Q$50,G114+1,FALSE)*J114*L114</f>
        <v>#N/A</v>
      </c>
      <c r="AL114" s="44" t="e">
        <f t="shared" si="54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5"/>
        <v>0</v>
      </c>
      <c r="AO114" s="47">
        <f t="shared" si="56"/>
        <v>0</v>
      </c>
      <c r="AP114" s="47" t="e">
        <f t="shared" si="57"/>
        <v>#DIV/0!</v>
      </c>
    </row>
    <row r="115" spans="2:42">
      <c r="B115" s="3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9"/>
        <v>0</v>
      </c>
      <c r="U115" s="47">
        <f t="shared" si="40"/>
        <v>0</v>
      </c>
      <c r="V115" s="48">
        <f t="shared" si="41"/>
        <v>0</v>
      </c>
      <c r="W115" s="49">
        <f t="shared" si="42"/>
        <v>0</v>
      </c>
      <c r="X115" s="44">
        <f t="shared" si="43"/>
        <v>0</v>
      </c>
      <c r="Y115" s="44">
        <f t="shared" si="44"/>
        <v>0</v>
      </c>
      <c r="Z115" s="44">
        <f t="shared" si="45"/>
        <v>0</v>
      </c>
      <c r="AA115" s="50">
        <f t="shared" si="46"/>
        <v>0</v>
      </c>
      <c r="AB115" s="51">
        <f t="shared" si="47"/>
        <v>0</v>
      </c>
      <c r="AC115" s="44">
        <f t="shared" si="48"/>
        <v>0</v>
      </c>
      <c r="AD115" s="44">
        <f t="shared" si="49"/>
        <v>0</v>
      </c>
      <c r="AE115" s="44">
        <f t="shared" si="50"/>
        <v>0</v>
      </c>
      <c r="AF115" s="52" t="e">
        <f>HLOOKUP(I115,ElecAvoidedCostsWOCC!$A$5:$Q$50,G115+1,FALSE)</f>
        <v>#N/A</v>
      </c>
      <c r="AG115" s="44" t="e">
        <f t="shared" si="51"/>
        <v>#N/A</v>
      </c>
      <c r="AH115" s="52" t="e">
        <f>HLOOKUP(I115,ElecAvoidedCostsWOCC!$A$5:$Q$50,T115+1,FALSE)</f>
        <v>#N/A</v>
      </c>
      <c r="AI115" s="44" t="e">
        <f t="shared" si="52"/>
        <v>#N/A</v>
      </c>
      <c r="AJ115" s="44" t="e">
        <f t="shared" si="53"/>
        <v>#N/A</v>
      </c>
      <c r="AK115" s="44" t="e">
        <f>HLOOKUP(I115,ElecAvoidedCostsWOCC!$A$5:$Q$50,G115+1,FALSE)*J115*L115</f>
        <v>#N/A</v>
      </c>
      <c r="AL115" s="44" t="e">
        <f t="shared" si="54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5"/>
        <v>0</v>
      </c>
      <c r="AO115" s="47">
        <f t="shared" si="56"/>
        <v>0</v>
      </c>
      <c r="AP115" s="47" t="e">
        <f t="shared" si="57"/>
        <v>#DIV/0!</v>
      </c>
    </row>
    <row r="116" spans="2:42">
      <c r="B116" s="3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9"/>
        <v>0</v>
      </c>
      <c r="U116" s="47">
        <f t="shared" si="40"/>
        <v>0</v>
      </c>
      <c r="V116" s="48">
        <f t="shared" si="41"/>
        <v>0</v>
      </c>
      <c r="W116" s="49">
        <f t="shared" si="42"/>
        <v>0</v>
      </c>
      <c r="X116" s="44">
        <f t="shared" si="43"/>
        <v>0</v>
      </c>
      <c r="Y116" s="44">
        <f t="shared" si="44"/>
        <v>0</v>
      </c>
      <c r="Z116" s="44">
        <f t="shared" si="45"/>
        <v>0</v>
      </c>
      <c r="AA116" s="50">
        <f t="shared" si="46"/>
        <v>0</v>
      </c>
      <c r="AB116" s="51">
        <f t="shared" si="47"/>
        <v>0</v>
      </c>
      <c r="AC116" s="44">
        <f t="shared" si="48"/>
        <v>0</v>
      </c>
      <c r="AD116" s="44">
        <f t="shared" si="49"/>
        <v>0</v>
      </c>
      <c r="AE116" s="44">
        <f t="shared" si="50"/>
        <v>0</v>
      </c>
      <c r="AF116" s="52" t="e">
        <f>HLOOKUP(I116,ElecAvoidedCostsWOCC!$A$5:$Q$50,G116+1,FALSE)</f>
        <v>#N/A</v>
      </c>
      <c r="AG116" s="44" t="e">
        <f t="shared" si="51"/>
        <v>#N/A</v>
      </c>
      <c r="AH116" s="52" t="e">
        <f>HLOOKUP(I116,ElecAvoidedCostsWOCC!$A$5:$Q$50,T116+1,FALSE)</f>
        <v>#N/A</v>
      </c>
      <c r="AI116" s="44" t="e">
        <f t="shared" si="52"/>
        <v>#N/A</v>
      </c>
      <c r="AJ116" s="44" t="e">
        <f t="shared" si="53"/>
        <v>#N/A</v>
      </c>
      <c r="AK116" s="44" t="e">
        <f>HLOOKUP(I116,ElecAvoidedCostsWOCC!$A$5:$Q$50,G116+1,FALSE)*J116*L116</f>
        <v>#N/A</v>
      </c>
      <c r="AL116" s="44" t="e">
        <f t="shared" si="54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5"/>
        <v>0</v>
      </c>
      <c r="AO116" s="47">
        <f t="shared" si="56"/>
        <v>0</v>
      </c>
      <c r="AP116" s="47" t="e">
        <f t="shared" si="57"/>
        <v>#DIV/0!</v>
      </c>
    </row>
    <row r="117" spans="2:42">
      <c r="B117" s="3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9"/>
        <v>0</v>
      </c>
      <c r="U117" s="47">
        <f t="shared" si="40"/>
        <v>0</v>
      </c>
      <c r="V117" s="48">
        <f t="shared" si="41"/>
        <v>0</v>
      </c>
      <c r="W117" s="49">
        <f t="shared" si="42"/>
        <v>0</v>
      </c>
      <c r="X117" s="44">
        <f t="shared" si="43"/>
        <v>0</v>
      </c>
      <c r="Y117" s="44">
        <f t="shared" si="44"/>
        <v>0</v>
      </c>
      <c r="Z117" s="44">
        <f t="shared" si="45"/>
        <v>0</v>
      </c>
      <c r="AA117" s="50">
        <f t="shared" si="46"/>
        <v>0</v>
      </c>
      <c r="AB117" s="51">
        <f t="shared" si="47"/>
        <v>0</v>
      </c>
      <c r="AC117" s="44">
        <f t="shared" si="48"/>
        <v>0</v>
      </c>
      <c r="AD117" s="44">
        <f t="shared" si="49"/>
        <v>0</v>
      </c>
      <c r="AE117" s="44">
        <f t="shared" si="50"/>
        <v>0</v>
      </c>
      <c r="AF117" s="52" t="e">
        <f>HLOOKUP(I117,ElecAvoidedCostsWOCC!$A$5:$Q$50,G117+1,FALSE)</f>
        <v>#N/A</v>
      </c>
      <c r="AG117" s="44" t="e">
        <f t="shared" si="51"/>
        <v>#N/A</v>
      </c>
      <c r="AH117" s="52" t="e">
        <f>HLOOKUP(I117,ElecAvoidedCostsWOCC!$A$5:$Q$50,T117+1,FALSE)</f>
        <v>#N/A</v>
      </c>
      <c r="AI117" s="44" t="e">
        <f t="shared" si="52"/>
        <v>#N/A</v>
      </c>
      <c r="AJ117" s="44" t="e">
        <f t="shared" si="53"/>
        <v>#N/A</v>
      </c>
      <c r="AK117" s="44" t="e">
        <f>HLOOKUP(I117,ElecAvoidedCostsWOCC!$A$5:$Q$50,G117+1,FALSE)*J117*L117</f>
        <v>#N/A</v>
      </c>
      <c r="AL117" s="44" t="e">
        <f t="shared" si="54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5"/>
        <v>0</v>
      </c>
      <c r="AO117" s="47">
        <f t="shared" si="56"/>
        <v>0</v>
      </c>
      <c r="AP117" s="47" t="e">
        <f t="shared" si="57"/>
        <v>#DIV/0!</v>
      </c>
    </row>
    <row r="118" spans="2:42">
      <c r="B118" s="3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9"/>
        <v>0</v>
      </c>
      <c r="U118" s="47">
        <f t="shared" si="40"/>
        <v>0</v>
      </c>
      <c r="V118" s="48">
        <f t="shared" si="41"/>
        <v>0</v>
      </c>
      <c r="W118" s="49">
        <f t="shared" si="42"/>
        <v>0</v>
      </c>
      <c r="X118" s="44">
        <f t="shared" si="43"/>
        <v>0</v>
      </c>
      <c r="Y118" s="44">
        <f t="shared" si="44"/>
        <v>0</v>
      </c>
      <c r="Z118" s="44">
        <f t="shared" si="45"/>
        <v>0</v>
      </c>
      <c r="AA118" s="50">
        <f t="shared" si="46"/>
        <v>0</v>
      </c>
      <c r="AB118" s="51">
        <f t="shared" si="47"/>
        <v>0</v>
      </c>
      <c r="AC118" s="44">
        <f t="shared" si="48"/>
        <v>0</v>
      </c>
      <c r="AD118" s="44">
        <f t="shared" si="49"/>
        <v>0</v>
      </c>
      <c r="AE118" s="44">
        <f t="shared" si="50"/>
        <v>0</v>
      </c>
      <c r="AF118" s="52" t="e">
        <f>HLOOKUP(I118,ElecAvoidedCostsWOCC!$A$5:$Q$50,G118+1,FALSE)</f>
        <v>#N/A</v>
      </c>
      <c r="AG118" s="44" t="e">
        <f t="shared" si="51"/>
        <v>#N/A</v>
      </c>
      <c r="AH118" s="52" t="e">
        <f>HLOOKUP(I118,ElecAvoidedCostsWOCC!$A$5:$Q$50,T118+1,FALSE)</f>
        <v>#N/A</v>
      </c>
      <c r="AI118" s="44" t="e">
        <f t="shared" si="52"/>
        <v>#N/A</v>
      </c>
      <c r="AJ118" s="44" t="e">
        <f t="shared" si="53"/>
        <v>#N/A</v>
      </c>
      <c r="AK118" s="44" t="e">
        <f>HLOOKUP(I118,ElecAvoidedCostsWOCC!$A$5:$Q$50,G118+1,FALSE)*J118*L118</f>
        <v>#N/A</v>
      </c>
      <c r="AL118" s="44" t="e">
        <f t="shared" si="54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5"/>
        <v>0</v>
      </c>
      <c r="AO118" s="47">
        <f t="shared" si="56"/>
        <v>0</v>
      </c>
      <c r="AP118" s="47" t="e">
        <f t="shared" si="57"/>
        <v>#DIV/0!</v>
      </c>
    </row>
    <row r="119" spans="2:42">
      <c r="B119" s="3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9"/>
        <v>0</v>
      </c>
      <c r="U119" s="47">
        <f t="shared" si="40"/>
        <v>0</v>
      </c>
      <c r="V119" s="48">
        <f t="shared" si="41"/>
        <v>0</v>
      </c>
      <c r="W119" s="49">
        <f t="shared" si="42"/>
        <v>0</v>
      </c>
      <c r="X119" s="44">
        <f t="shared" si="43"/>
        <v>0</v>
      </c>
      <c r="Y119" s="44">
        <f t="shared" si="44"/>
        <v>0</v>
      </c>
      <c r="Z119" s="44">
        <f t="shared" si="45"/>
        <v>0</v>
      </c>
      <c r="AA119" s="50">
        <f t="shared" si="46"/>
        <v>0</v>
      </c>
      <c r="AB119" s="51">
        <f t="shared" si="47"/>
        <v>0</v>
      </c>
      <c r="AC119" s="44">
        <f t="shared" si="48"/>
        <v>0</v>
      </c>
      <c r="AD119" s="44">
        <f t="shared" si="49"/>
        <v>0</v>
      </c>
      <c r="AE119" s="44">
        <f t="shared" si="50"/>
        <v>0</v>
      </c>
      <c r="AF119" s="52" t="e">
        <f>HLOOKUP(I119,ElecAvoidedCostsWOCC!$A$5:$Q$50,G119+1,FALSE)</f>
        <v>#N/A</v>
      </c>
      <c r="AG119" s="44" t="e">
        <f t="shared" si="51"/>
        <v>#N/A</v>
      </c>
      <c r="AH119" s="52" t="e">
        <f>HLOOKUP(I119,ElecAvoidedCostsWOCC!$A$5:$Q$50,T119+1,FALSE)</f>
        <v>#N/A</v>
      </c>
      <c r="AI119" s="44" t="e">
        <f t="shared" si="52"/>
        <v>#N/A</v>
      </c>
      <c r="AJ119" s="44" t="e">
        <f t="shared" si="53"/>
        <v>#N/A</v>
      </c>
      <c r="AK119" s="44" t="e">
        <f>HLOOKUP(I119,ElecAvoidedCostsWOCC!$A$5:$Q$50,G119+1,FALSE)*J119*L119</f>
        <v>#N/A</v>
      </c>
      <c r="AL119" s="44" t="e">
        <f t="shared" si="54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5"/>
        <v>0</v>
      </c>
      <c r="AO119" s="47">
        <f t="shared" si="56"/>
        <v>0</v>
      </c>
      <c r="AP119" s="47" t="e">
        <f t="shared" si="57"/>
        <v>#DIV/0!</v>
      </c>
    </row>
    <row r="120" spans="2:42">
      <c r="B120" s="3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9"/>
        <v>0</v>
      </c>
      <c r="U120" s="47">
        <f t="shared" si="40"/>
        <v>0</v>
      </c>
      <c r="V120" s="48">
        <f t="shared" si="41"/>
        <v>0</v>
      </c>
      <c r="W120" s="49">
        <f t="shared" si="42"/>
        <v>0</v>
      </c>
      <c r="X120" s="44">
        <f t="shared" si="43"/>
        <v>0</v>
      </c>
      <c r="Y120" s="44">
        <f t="shared" si="44"/>
        <v>0</v>
      </c>
      <c r="Z120" s="44">
        <f t="shared" si="45"/>
        <v>0</v>
      </c>
      <c r="AA120" s="50">
        <f t="shared" si="46"/>
        <v>0</v>
      </c>
      <c r="AB120" s="51">
        <f t="shared" si="47"/>
        <v>0</v>
      </c>
      <c r="AC120" s="44">
        <f t="shared" si="48"/>
        <v>0</v>
      </c>
      <c r="AD120" s="44">
        <f t="shared" si="49"/>
        <v>0</v>
      </c>
      <c r="AE120" s="44">
        <f t="shared" si="50"/>
        <v>0</v>
      </c>
      <c r="AF120" s="52" t="e">
        <f>HLOOKUP(I120,ElecAvoidedCostsWOCC!$A$5:$Q$50,G120+1,FALSE)</f>
        <v>#N/A</v>
      </c>
      <c r="AG120" s="44" t="e">
        <f t="shared" si="51"/>
        <v>#N/A</v>
      </c>
      <c r="AH120" s="52" t="e">
        <f>HLOOKUP(I120,ElecAvoidedCostsWOCC!$A$5:$Q$50,T120+1,FALSE)</f>
        <v>#N/A</v>
      </c>
      <c r="AI120" s="44" t="e">
        <f t="shared" si="52"/>
        <v>#N/A</v>
      </c>
      <c r="AJ120" s="44" t="e">
        <f t="shared" si="53"/>
        <v>#N/A</v>
      </c>
      <c r="AK120" s="44" t="e">
        <f>HLOOKUP(I120,ElecAvoidedCostsWOCC!$A$5:$Q$50,G120+1,FALSE)*J120*L120</f>
        <v>#N/A</v>
      </c>
      <c r="AL120" s="44" t="e">
        <f t="shared" si="54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5"/>
        <v>0</v>
      </c>
      <c r="AO120" s="47">
        <f t="shared" si="56"/>
        <v>0</v>
      </c>
      <c r="AP120" s="47" t="e">
        <f t="shared" si="57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9"/>
        <v>0</v>
      </c>
      <c r="U121" s="47">
        <f t="shared" si="40"/>
        <v>0</v>
      </c>
      <c r="V121" s="48">
        <f t="shared" si="41"/>
        <v>0</v>
      </c>
      <c r="W121" s="49">
        <f t="shared" si="42"/>
        <v>0</v>
      </c>
      <c r="X121" s="44">
        <f t="shared" si="43"/>
        <v>0</v>
      </c>
      <c r="Y121" s="44">
        <f t="shared" si="44"/>
        <v>0</v>
      </c>
      <c r="Z121" s="44">
        <f t="shared" si="45"/>
        <v>0</v>
      </c>
      <c r="AA121" s="50">
        <f t="shared" si="46"/>
        <v>0</v>
      </c>
      <c r="AB121" s="51">
        <f t="shared" si="47"/>
        <v>0</v>
      </c>
      <c r="AC121" s="44">
        <f t="shared" si="48"/>
        <v>0</v>
      </c>
      <c r="AD121" s="44">
        <f t="shared" si="49"/>
        <v>0</v>
      </c>
      <c r="AE121" s="44">
        <f t="shared" si="50"/>
        <v>0</v>
      </c>
      <c r="AF121" s="52" t="e">
        <f>HLOOKUP(I121,ElecAvoidedCostsWOCC!$A$5:$Q$50,G121+1,FALSE)</f>
        <v>#N/A</v>
      </c>
      <c r="AG121" s="44" t="e">
        <f t="shared" si="51"/>
        <v>#N/A</v>
      </c>
      <c r="AH121" s="52" t="e">
        <f>HLOOKUP(I121,ElecAvoidedCostsWOCC!$A$5:$Q$50,T121+1,FALSE)</f>
        <v>#N/A</v>
      </c>
      <c r="AI121" s="44" t="e">
        <f t="shared" si="52"/>
        <v>#N/A</v>
      </c>
      <c r="AJ121" s="44" t="e">
        <f t="shared" si="53"/>
        <v>#N/A</v>
      </c>
      <c r="AK121" s="44" t="e">
        <f>HLOOKUP(I121,ElecAvoidedCostsWOCC!$A$5:$Q$50,G121+1,FALSE)*J121*L121</f>
        <v>#N/A</v>
      </c>
      <c r="AL121" s="44" t="e">
        <f t="shared" si="54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5"/>
        <v>0</v>
      </c>
      <c r="AO121" s="47">
        <f t="shared" si="56"/>
        <v>0</v>
      </c>
      <c r="AP121" s="47" t="e">
        <f t="shared" si="57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9"/>
        <v>0</v>
      </c>
      <c r="U122" s="47">
        <f t="shared" si="40"/>
        <v>0</v>
      </c>
      <c r="V122" s="48">
        <f t="shared" si="41"/>
        <v>0</v>
      </c>
      <c r="W122" s="49">
        <f t="shared" si="42"/>
        <v>0</v>
      </c>
      <c r="X122" s="44">
        <f t="shared" si="43"/>
        <v>0</v>
      </c>
      <c r="Y122" s="44">
        <f t="shared" si="44"/>
        <v>0</v>
      </c>
      <c r="Z122" s="44">
        <f t="shared" si="45"/>
        <v>0</v>
      </c>
      <c r="AA122" s="50">
        <f t="shared" si="46"/>
        <v>0</v>
      </c>
      <c r="AB122" s="51">
        <f t="shared" si="47"/>
        <v>0</v>
      </c>
      <c r="AC122" s="44">
        <f t="shared" si="48"/>
        <v>0</v>
      </c>
      <c r="AD122" s="44">
        <f t="shared" si="49"/>
        <v>0</v>
      </c>
      <c r="AE122" s="44">
        <f t="shared" si="50"/>
        <v>0</v>
      </c>
      <c r="AF122" s="52" t="e">
        <f>HLOOKUP(I122,ElecAvoidedCostsWOCC!$A$5:$Q$50,G122+1,FALSE)</f>
        <v>#N/A</v>
      </c>
      <c r="AG122" s="44" t="e">
        <f t="shared" si="51"/>
        <v>#N/A</v>
      </c>
      <c r="AH122" s="52" t="e">
        <f>HLOOKUP(I122,ElecAvoidedCostsWOCC!$A$5:$Q$50,T122+1,FALSE)</f>
        <v>#N/A</v>
      </c>
      <c r="AI122" s="44" t="e">
        <f t="shared" si="52"/>
        <v>#N/A</v>
      </c>
      <c r="AJ122" s="44" t="e">
        <f t="shared" si="53"/>
        <v>#N/A</v>
      </c>
      <c r="AK122" s="44" t="e">
        <f>HLOOKUP(I122,ElecAvoidedCostsWOCC!$A$5:$Q$50,G122+1,FALSE)*J122*L122</f>
        <v>#N/A</v>
      </c>
      <c r="AL122" s="44" t="e">
        <f t="shared" si="54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5"/>
        <v>0</v>
      </c>
      <c r="AO122" s="47">
        <f t="shared" si="56"/>
        <v>0</v>
      </c>
      <c r="AP122" s="47" t="e">
        <f t="shared" si="57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9"/>
        <v>0</v>
      </c>
      <c r="U123" s="47">
        <f t="shared" si="40"/>
        <v>0</v>
      </c>
      <c r="V123" s="48">
        <f t="shared" si="41"/>
        <v>0</v>
      </c>
      <c r="W123" s="49">
        <f t="shared" si="42"/>
        <v>0</v>
      </c>
      <c r="X123" s="44">
        <f t="shared" si="43"/>
        <v>0</v>
      </c>
      <c r="Y123" s="44">
        <f t="shared" si="44"/>
        <v>0</v>
      </c>
      <c r="Z123" s="44">
        <f t="shared" si="45"/>
        <v>0</v>
      </c>
      <c r="AA123" s="50">
        <f t="shared" si="46"/>
        <v>0</v>
      </c>
      <c r="AB123" s="51">
        <f t="shared" si="47"/>
        <v>0</v>
      </c>
      <c r="AC123" s="44">
        <f t="shared" si="48"/>
        <v>0</v>
      </c>
      <c r="AD123" s="44">
        <f t="shared" si="49"/>
        <v>0</v>
      </c>
      <c r="AE123" s="44">
        <f t="shared" si="50"/>
        <v>0</v>
      </c>
      <c r="AF123" s="52" t="e">
        <f>HLOOKUP(I123,ElecAvoidedCostsWOCC!$A$5:$Q$50,G123+1,FALSE)</f>
        <v>#N/A</v>
      </c>
      <c r="AG123" s="44" t="e">
        <f t="shared" si="51"/>
        <v>#N/A</v>
      </c>
      <c r="AH123" s="52" t="e">
        <f>HLOOKUP(I123,ElecAvoidedCostsWOCC!$A$5:$Q$50,T123+1,FALSE)</f>
        <v>#N/A</v>
      </c>
      <c r="AI123" s="44" t="e">
        <f t="shared" si="52"/>
        <v>#N/A</v>
      </c>
      <c r="AJ123" s="44" t="e">
        <f t="shared" si="53"/>
        <v>#N/A</v>
      </c>
      <c r="AK123" s="44" t="e">
        <f>HLOOKUP(I123,ElecAvoidedCostsWOCC!$A$5:$Q$50,G123+1,FALSE)*J123*L123</f>
        <v>#N/A</v>
      </c>
      <c r="AL123" s="44" t="e">
        <f t="shared" si="54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5"/>
        <v>0</v>
      </c>
      <c r="AO123" s="47">
        <f t="shared" si="56"/>
        <v>0</v>
      </c>
      <c r="AP123" s="47" t="e">
        <f t="shared" si="57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9"/>
        <v>0</v>
      </c>
      <c r="U124" s="47">
        <f t="shared" si="40"/>
        <v>0</v>
      </c>
      <c r="V124" s="48">
        <f t="shared" si="41"/>
        <v>0</v>
      </c>
      <c r="W124" s="49">
        <f t="shared" si="42"/>
        <v>0</v>
      </c>
      <c r="X124" s="44">
        <f t="shared" si="43"/>
        <v>0</v>
      </c>
      <c r="Y124" s="44">
        <f t="shared" si="44"/>
        <v>0</v>
      </c>
      <c r="Z124" s="44">
        <f t="shared" si="45"/>
        <v>0</v>
      </c>
      <c r="AA124" s="50">
        <f t="shared" si="46"/>
        <v>0</v>
      </c>
      <c r="AB124" s="51">
        <f t="shared" si="47"/>
        <v>0</v>
      </c>
      <c r="AC124" s="44">
        <f t="shared" si="48"/>
        <v>0</v>
      </c>
      <c r="AD124" s="44">
        <f t="shared" si="49"/>
        <v>0</v>
      </c>
      <c r="AE124" s="44">
        <f t="shared" si="50"/>
        <v>0</v>
      </c>
      <c r="AF124" s="52" t="e">
        <f>HLOOKUP(I124,ElecAvoidedCostsWOCC!$A$5:$Q$50,G124+1,FALSE)</f>
        <v>#N/A</v>
      </c>
      <c r="AG124" s="44" t="e">
        <f t="shared" si="51"/>
        <v>#N/A</v>
      </c>
      <c r="AH124" s="52" t="e">
        <f>HLOOKUP(I124,ElecAvoidedCostsWOCC!$A$5:$Q$50,T124+1,FALSE)</f>
        <v>#N/A</v>
      </c>
      <c r="AI124" s="44" t="e">
        <f t="shared" si="52"/>
        <v>#N/A</v>
      </c>
      <c r="AJ124" s="44" t="e">
        <f t="shared" si="53"/>
        <v>#N/A</v>
      </c>
      <c r="AK124" s="44" t="e">
        <f>HLOOKUP(I124,ElecAvoidedCostsWOCC!$A$5:$Q$50,G124+1,FALSE)*J124*L124</f>
        <v>#N/A</v>
      </c>
      <c r="AL124" s="44" t="e">
        <f t="shared" si="54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5"/>
        <v>0</v>
      </c>
      <c r="AO124" s="47">
        <f t="shared" si="56"/>
        <v>0</v>
      </c>
      <c r="AP124" s="47" t="e">
        <f t="shared" si="57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9"/>
        <v>0</v>
      </c>
      <c r="U125" s="47">
        <f t="shared" si="40"/>
        <v>0</v>
      </c>
      <c r="V125" s="48">
        <f t="shared" si="41"/>
        <v>0</v>
      </c>
      <c r="W125" s="49">
        <f t="shared" si="42"/>
        <v>0</v>
      </c>
      <c r="X125" s="44">
        <f t="shared" si="43"/>
        <v>0</v>
      </c>
      <c r="Y125" s="44">
        <f t="shared" si="44"/>
        <v>0</v>
      </c>
      <c r="Z125" s="44">
        <f t="shared" si="45"/>
        <v>0</v>
      </c>
      <c r="AA125" s="50">
        <f t="shared" si="46"/>
        <v>0</v>
      </c>
      <c r="AB125" s="51">
        <f t="shared" si="47"/>
        <v>0</v>
      </c>
      <c r="AC125" s="44">
        <f t="shared" si="48"/>
        <v>0</v>
      </c>
      <c r="AD125" s="44">
        <f t="shared" si="49"/>
        <v>0</v>
      </c>
      <c r="AE125" s="44">
        <f t="shared" si="50"/>
        <v>0</v>
      </c>
      <c r="AF125" s="52" t="e">
        <f>HLOOKUP(I125,ElecAvoidedCostsWOCC!$A$5:$Q$50,G125+1,FALSE)</f>
        <v>#N/A</v>
      </c>
      <c r="AG125" s="44" t="e">
        <f t="shared" si="51"/>
        <v>#N/A</v>
      </c>
      <c r="AH125" s="52" t="e">
        <f>HLOOKUP(I125,ElecAvoidedCostsWOCC!$A$5:$Q$50,T125+1,FALSE)</f>
        <v>#N/A</v>
      </c>
      <c r="AI125" s="44" t="e">
        <f t="shared" si="52"/>
        <v>#N/A</v>
      </c>
      <c r="AJ125" s="44" t="e">
        <f t="shared" si="53"/>
        <v>#N/A</v>
      </c>
      <c r="AK125" s="44" t="e">
        <f>HLOOKUP(I125,ElecAvoidedCostsWOCC!$A$5:$Q$50,G125+1,FALSE)*J125*L125</f>
        <v>#N/A</v>
      </c>
      <c r="AL125" s="44" t="e">
        <f t="shared" si="54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5"/>
        <v>0</v>
      </c>
      <c r="AO125" s="47">
        <f t="shared" si="56"/>
        <v>0</v>
      </c>
      <c r="AP125" s="47" t="e">
        <f t="shared" si="57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9"/>
        <v>0</v>
      </c>
      <c r="U126" s="47">
        <f t="shared" si="40"/>
        <v>0</v>
      </c>
      <c r="V126" s="48">
        <f t="shared" si="41"/>
        <v>0</v>
      </c>
      <c r="W126" s="49">
        <f t="shared" si="42"/>
        <v>0</v>
      </c>
      <c r="X126" s="44">
        <f t="shared" si="43"/>
        <v>0</v>
      </c>
      <c r="Y126" s="44">
        <f t="shared" si="44"/>
        <v>0</v>
      </c>
      <c r="Z126" s="44">
        <f t="shared" si="45"/>
        <v>0</v>
      </c>
      <c r="AA126" s="50">
        <f t="shared" si="46"/>
        <v>0</v>
      </c>
      <c r="AB126" s="51">
        <f t="shared" si="47"/>
        <v>0</v>
      </c>
      <c r="AC126" s="44">
        <f t="shared" si="48"/>
        <v>0</v>
      </c>
      <c r="AD126" s="44">
        <f t="shared" si="49"/>
        <v>0</v>
      </c>
      <c r="AE126" s="44">
        <f t="shared" si="50"/>
        <v>0</v>
      </c>
      <c r="AF126" s="52" t="e">
        <f>HLOOKUP(I126,ElecAvoidedCostsWOCC!$A$5:$Q$50,G126+1,FALSE)</f>
        <v>#N/A</v>
      </c>
      <c r="AG126" s="44" t="e">
        <f t="shared" si="51"/>
        <v>#N/A</v>
      </c>
      <c r="AH126" s="52" t="e">
        <f>HLOOKUP(I126,ElecAvoidedCostsWOCC!$A$5:$Q$50,T126+1,FALSE)</f>
        <v>#N/A</v>
      </c>
      <c r="AI126" s="44" t="e">
        <f t="shared" si="52"/>
        <v>#N/A</v>
      </c>
      <c r="AJ126" s="44" t="e">
        <f t="shared" si="53"/>
        <v>#N/A</v>
      </c>
      <c r="AK126" s="44" t="e">
        <f>HLOOKUP(I126,ElecAvoidedCostsWOCC!$A$5:$Q$50,G126+1,FALSE)*J126*L126</f>
        <v>#N/A</v>
      </c>
      <c r="AL126" s="44" t="e">
        <f t="shared" si="54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5"/>
        <v>0</v>
      </c>
      <c r="AO126" s="47">
        <f t="shared" si="56"/>
        <v>0</v>
      </c>
      <c r="AP126" s="47" t="e">
        <f t="shared" si="57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9"/>
        <v>0</v>
      </c>
      <c r="U127" s="47">
        <f t="shared" si="40"/>
        <v>0</v>
      </c>
      <c r="V127" s="48">
        <f t="shared" si="41"/>
        <v>0</v>
      </c>
      <c r="W127" s="49">
        <f t="shared" si="42"/>
        <v>0</v>
      </c>
      <c r="X127" s="44">
        <f t="shared" si="43"/>
        <v>0</v>
      </c>
      <c r="Y127" s="44">
        <f t="shared" si="44"/>
        <v>0</v>
      </c>
      <c r="Z127" s="44">
        <f t="shared" si="45"/>
        <v>0</v>
      </c>
      <c r="AA127" s="50">
        <f t="shared" si="46"/>
        <v>0</v>
      </c>
      <c r="AB127" s="51">
        <f t="shared" si="47"/>
        <v>0</v>
      </c>
      <c r="AC127" s="44">
        <f t="shared" si="48"/>
        <v>0</v>
      </c>
      <c r="AD127" s="44">
        <f t="shared" si="49"/>
        <v>0</v>
      </c>
      <c r="AE127" s="44">
        <f t="shared" si="50"/>
        <v>0</v>
      </c>
      <c r="AF127" s="52" t="e">
        <f>HLOOKUP(I127,ElecAvoidedCostsWOCC!$A$5:$Q$50,G127+1,FALSE)</f>
        <v>#N/A</v>
      </c>
      <c r="AG127" s="44" t="e">
        <f t="shared" si="51"/>
        <v>#N/A</v>
      </c>
      <c r="AH127" s="52" t="e">
        <f>HLOOKUP(I127,ElecAvoidedCostsWOCC!$A$5:$Q$50,T127+1,FALSE)</f>
        <v>#N/A</v>
      </c>
      <c r="AI127" s="44" t="e">
        <f t="shared" si="52"/>
        <v>#N/A</v>
      </c>
      <c r="AJ127" s="44" t="e">
        <f t="shared" si="53"/>
        <v>#N/A</v>
      </c>
      <c r="AK127" s="44" t="e">
        <f>HLOOKUP(I127,ElecAvoidedCostsWOCC!$A$5:$Q$50,G127+1,FALSE)*J127*L127</f>
        <v>#N/A</v>
      </c>
      <c r="AL127" s="44" t="e">
        <f t="shared" si="54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5"/>
        <v>0</v>
      </c>
      <c r="AO127" s="47">
        <f t="shared" si="56"/>
        <v>0</v>
      </c>
      <c r="AP127" s="47" t="e">
        <f t="shared" si="57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9"/>
        <v>0</v>
      </c>
      <c r="U128" s="47">
        <f t="shared" si="40"/>
        <v>0</v>
      </c>
      <c r="V128" s="48">
        <f t="shared" si="41"/>
        <v>0</v>
      </c>
      <c r="W128" s="49">
        <f t="shared" si="42"/>
        <v>0</v>
      </c>
      <c r="X128" s="44">
        <f t="shared" si="43"/>
        <v>0</v>
      </c>
      <c r="Y128" s="44">
        <f t="shared" si="44"/>
        <v>0</v>
      </c>
      <c r="Z128" s="44">
        <f t="shared" si="45"/>
        <v>0</v>
      </c>
      <c r="AA128" s="50">
        <f t="shared" si="46"/>
        <v>0</v>
      </c>
      <c r="AB128" s="51">
        <f t="shared" si="47"/>
        <v>0</v>
      </c>
      <c r="AC128" s="44">
        <f t="shared" si="48"/>
        <v>0</v>
      </c>
      <c r="AD128" s="44">
        <f t="shared" si="49"/>
        <v>0</v>
      </c>
      <c r="AE128" s="44">
        <f t="shared" si="50"/>
        <v>0</v>
      </c>
      <c r="AF128" s="52" t="e">
        <f>HLOOKUP(I128,ElecAvoidedCostsWOCC!$A$5:$Q$50,G128+1,FALSE)</f>
        <v>#N/A</v>
      </c>
      <c r="AG128" s="44" t="e">
        <f t="shared" si="51"/>
        <v>#N/A</v>
      </c>
      <c r="AH128" s="52" t="e">
        <f>HLOOKUP(I128,ElecAvoidedCostsWOCC!$A$5:$Q$50,T128+1,FALSE)</f>
        <v>#N/A</v>
      </c>
      <c r="AI128" s="44" t="e">
        <f t="shared" si="52"/>
        <v>#N/A</v>
      </c>
      <c r="AJ128" s="44" t="e">
        <f t="shared" si="53"/>
        <v>#N/A</v>
      </c>
      <c r="AK128" s="44" t="e">
        <f>HLOOKUP(I128,ElecAvoidedCostsWOCC!$A$5:$Q$50,G128+1,FALSE)*J128*L128</f>
        <v>#N/A</v>
      </c>
      <c r="AL128" s="44" t="e">
        <f t="shared" si="54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5"/>
        <v>0</v>
      </c>
      <c r="AO128" s="47">
        <f t="shared" si="56"/>
        <v>0</v>
      </c>
      <c r="AP128" s="47" t="e">
        <f t="shared" si="57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9"/>
        <v>0</v>
      </c>
      <c r="U129" s="47">
        <f t="shared" si="40"/>
        <v>0</v>
      </c>
      <c r="V129" s="48">
        <f t="shared" si="41"/>
        <v>0</v>
      </c>
      <c r="W129" s="49">
        <f t="shared" si="42"/>
        <v>0</v>
      </c>
      <c r="X129" s="44">
        <f t="shared" si="43"/>
        <v>0</v>
      </c>
      <c r="Y129" s="44">
        <f t="shared" si="44"/>
        <v>0</v>
      </c>
      <c r="Z129" s="44">
        <f t="shared" si="45"/>
        <v>0</v>
      </c>
      <c r="AA129" s="50">
        <f t="shared" si="46"/>
        <v>0</v>
      </c>
      <c r="AB129" s="51">
        <f t="shared" si="47"/>
        <v>0</v>
      </c>
      <c r="AC129" s="44">
        <f t="shared" si="48"/>
        <v>0</v>
      </c>
      <c r="AD129" s="44">
        <f t="shared" si="49"/>
        <v>0</v>
      </c>
      <c r="AE129" s="44">
        <f t="shared" si="50"/>
        <v>0</v>
      </c>
      <c r="AF129" s="52" t="e">
        <f>HLOOKUP(I129,ElecAvoidedCostsWOCC!$A$5:$Q$50,G129+1,FALSE)</f>
        <v>#N/A</v>
      </c>
      <c r="AG129" s="44" t="e">
        <f t="shared" si="51"/>
        <v>#N/A</v>
      </c>
      <c r="AH129" s="52" t="e">
        <f>HLOOKUP(I129,ElecAvoidedCostsWOCC!$A$5:$Q$50,T129+1,FALSE)</f>
        <v>#N/A</v>
      </c>
      <c r="AI129" s="44" t="e">
        <f t="shared" si="52"/>
        <v>#N/A</v>
      </c>
      <c r="AJ129" s="44" t="e">
        <f t="shared" si="53"/>
        <v>#N/A</v>
      </c>
      <c r="AK129" s="44" t="e">
        <f>HLOOKUP(I129,ElecAvoidedCostsWOCC!$A$5:$Q$50,G129+1,FALSE)*J129*L129</f>
        <v>#N/A</v>
      </c>
      <c r="AL129" s="44" t="e">
        <f t="shared" si="54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5"/>
        <v>0</v>
      </c>
      <c r="AO129" s="47">
        <f t="shared" si="56"/>
        <v>0</v>
      </c>
      <c r="AP129" s="47" t="e">
        <f t="shared" si="57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9"/>
        <v>0</v>
      </c>
      <c r="U130" s="47">
        <f t="shared" si="40"/>
        <v>0</v>
      </c>
      <c r="V130" s="48">
        <f t="shared" si="41"/>
        <v>0</v>
      </c>
      <c r="W130" s="49">
        <f t="shared" si="42"/>
        <v>0</v>
      </c>
      <c r="X130" s="44">
        <f t="shared" si="43"/>
        <v>0</v>
      </c>
      <c r="Y130" s="44">
        <f t="shared" si="44"/>
        <v>0</v>
      </c>
      <c r="Z130" s="44">
        <f t="shared" si="45"/>
        <v>0</v>
      </c>
      <c r="AA130" s="50">
        <f t="shared" si="46"/>
        <v>0</v>
      </c>
      <c r="AB130" s="51">
        <f t="shared" si="47"/>
        <v>0</v>
      </c>
      <c r="AC130" s="44">
        <f t="shared" si="48"/>
        <v>0</v>
      </c>
      <c r="AD130" s="44">
        <f t="shared" si="49"/>
        <v>0</v>
      </c>
      <c r="AE130" s="44">
        <f t="shared" si="50"/>
        <v>0</v>
      </c>
      <c r="AF130" s="52" t="e">
        <f>HLOOKUP(I130,ElecAvoidedCostsWOCC!$A$5:$Q$50,G130+1,FALSE)</f>
        <v>#N/A</v>
      </c>
      <c r="AG130" s="44" t="e">
        <f t="shared" si="51"/>
        <v>#N/A</v>
      </c>
      <c r="AH130" s="52" t="e">
        <f>HLOOKUP(I130,ElecAvoidedCostsWOCC!$A$5:$Q$50,T130+1,FALSE)</f>
        <v>#N/A</v>
      </c>
      <c r="AI130" s="44" t="e">
        <f t="shared" si="52"/>
        <v>#N/A</v>
      </c>
      <c r="AJ130" s="44" t="e">
        <f t="shared" si="53"/>
        <v>#N/A</v>
      </c>
      <c r="AK130" s="44" t="e">
        <f>HLOOKUP(I130,ElecAvoidedCostsWOCC!$A$5:$Q$50,G130+1,FALSE)*J130*L130</f>
        <v>#N/A</v>
      </c>
      <c r="AL130" s="44" t="e">
        <f t="shared" si="54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5"/>
        <v>0</v>
      </c>
      <c r="AO130" s="47">
        <f t="shared" si="56"/>
        <v>0</v>
      </c>
      <c r="AP130" s="47" t="e">
        <f t="shared" si="57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9"/>
        <v>0</v>
      </c>
      <c r="U131" s="47">
        <f t="shared" si="40"/>
        <v>0</v>
      </c>
      <c r="V131" s="48">
        <f t="shared" si="41"/>
        <v>0</v>
      </c>
      <c r="W131" s="49">
        <f t="shared" si="42"/>
        <v>0</v>
      </c>
      <c r="X131" s="44">
        <f t="shared" si="43"/>
        <v>0</v>
      </c>
      <c r="Y131" s="44">
        <f t="shared" si="44"/>
        <v>0</v>
      </c>
      <c r="Z131" s="44">
        <f t="shared" si="45"/>
        <v>0</v>
      </c>
      <c r="AA131" s="50">
        <f t="shared" si="46"/>
        <v>0</v>
      </c>
      <c r="AB131" s="51">
        <f t="shared" si="47"/>
        <v>0</v>
      </c>
      <c r="AC131" s="44">
        <f t="shared" si="48"/>
        <v>0</v>
      </c>
      <c r="AD131" s="44">
        <f t="shared" si="49"/>
        <v>0</v>
      </c>
      <c r="AE131" s="44">
        <f t="shared" si="50"/>
        <v>0</v>
      </c>
      <c r="AF131" s="52" t="e">
        <f>HLOOKUP(I131,ElecAvoidedCostsWOCC!$A$5:$Q$50,G131+1,FALSE)</f>
        <v>#N/A</v>
      </c>
      <c r="AG131" s="44" t="e">
        <f t="shared" si="51"/>
        <v>#N/A</v>
      </c>
      <c r="AH131" s="52" t="e">
        <f>HLOOKUP(I131,ElecAvoidedCostsWOCC!$A$5:$Q$50,T131+1,FALSE)</f>
        <v>#N/A</v>
      </c>
      <c r="AI131" s="44" t="e">
        <f t="shared" si="52"/>
        <v>#N/A</v>
      </c>
      <c r="AJ131" s="44" t="e">
        <f t="shared" si="53"/>
        <v>#N/A</v>
      </c>
      <c r="AK131" s="44" t="e">
        <f>HLOOKUP(I131,ElecAvoidedCostsWOCC!$A$5:$Q$50,G131+1,FALSE)*J131*L131</f>
        <v>#N/A</v>
      </c>
      <c r="AL131" s="44" t="e">
        <f t="shared" si="54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5"/>
        <v>0</v>
      </c>
      <c r="AO131" s="47">
        <f t="shared" si="56"/>
        <v>0</v>
      </c>
      <c r="AP131" s="47" t="e">
        <f t="shared" si="57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ref="T132:T195" si="59">G132+H132</f>
        <v>0</v>
      </c>
      <c r="U132" s="47">
        <f t="shared" ref="U132:U195" si="60">(O132/$A$10)*T132</f>
        <v>0</v>
      </c>
      <c r="V132" s="48">
        <f t="shared" ref="V132:V195" si="61">N132-M132</f>
        <v>0</v>
      </c>
      <c r="W132" s="49">
        <f t="shared" ref="W132:W195" si="62">(O132/A$10)</f>
        <v>0</v>
      </c>
      <c r="X132" s="44">
        <f t="shared" ref="X132:X195" si="63">W132*A$8</f>
        <v>0</v>
      </c>
      <c r="Y132" s="44">
        <f t="shared" ref="Y132:Y195" si="64">Q132-P132</f>
        <v>0</v>
      </c>
      <c r="Z132" s="44">
        <f t="shared" ref="Z132:Z195" si="65">X132+(A$6*W132)</f>
        <v>0</v>
      </c>
      <c r="AA132" s="50">
        <f t="shared" ref="AA132:AA195" si="66">Q132+X132</f>
        <v>0</v>
      </c>
      <c r="AB132" s="51">
        <f t="shared" ref="AB132:AB195" si="67">Z132/(1+ElecDiscountRate)^1</f>
        <v>0</v>
      </c>
      <c r="AC132" s="44">
        <f t="shared" ref="AC132:AC195" si="68">AA132/(1+ElecDiscountRate)^1</f>
        <v>0</v>
      </c>
      <c r="AD132" s="44">
        <f t="shared" ref="AD132:AD195" si="69">-PV(ElecDiscountRate,T132,R132)*J132</f>
        <v>0</v>
      </c>
      <c r="AE132" s="44">
        <f t="shared" ref="AE132:AE195" si="70">-PV(ElecDiscountRate,T132,S132)*J132</f>
        <v>0</v>
      </c>
      <c r="AF132" s="52" t="e">
        <f>HLOOKUP(I132,ElecAvoidedCostsWOCC!$A$5:$Q$50,G132+1,FALSE)</f>
        <v>#N/A</v>
      </c>
      <c r="AG132" s="44" t="e">
        <f t="shared" ref="AG132:AG195" si="71">AF132*J132*K132</f>
        <v>#N/A</v>
      </c>
      <c r="AH132" s="52" t="e">
        <f>HLOOKUP(I132,ElecAvoidedCostsWOCC!$A$5:$Q$50,T132+1,FALSE)</f>
        <v>#N/A</v>
      </c>
      <c r="AI132" s="44" t="e">
        <f t="shared" ref="AI132:AI195" si="72">AH132*J132*L132</f>
        <v>#N/A</v>
      </c>
      <c r="AJ132" s="44" t="e">
        <f t="shared" ref="AJ132:AJ195" si="73">AG132+AI132</f>
        <v>#N/A</v>
      </c>
      <c r="AK132" s="44" t="e">
        <f>HLOOKUP(I132,ElecAvoidedCostsWOCC!$A$5:$Q$50,G132+1,FALSE)*J132*L132</f>
        <v>#N/A</v>
      </c>
      <c r="AL132" s="44" t="e">
        <f t="shared" ref="AL132:AL195" si="74">AG132+AI132-AK132</f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ref="AN132:AN195" si="75">AM132*1.1+AD132+AE132</f>
        <v>0</v>
      </c>
      <c r="AO132" s="47">
        <f t="shared" ref="AO132:AO195" si="76">IFERROR(AM132/AB132,0)</f>
        <v>0</v>
      </c>
      <c r="AP132" s="47" t="e">
        <f t="shared" ref="AP132:AP195" si="77">AN132/AC132</f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59"/>
        <v>0</v>
      </c>
      <c r="U133" s="47">
        <f t="shared" si="60"/>
        <v>0</v>
      </c>
      <c r="V133" s="48">
        <f t="shared" si="61"/>
        <v>0</v>
      </c>
      <c r="W133" s="49">
        <f t="shared" si="62"/>
        <v>0</v>
      </c>
      <c r="X133" s="44">
        <f t="shared" si="63"/>
        <v>0</v>
      </c>
      <c r="Y133" s="44">
        <f t="shared" si="64"/>
        <v>0</v>
      </c>
      <c r="Z133" s="44">
        <f t="shared" si="65"/>
        <v>0</v>
      </c>
      <c r="AA133" s="50">
        <f t="shared" si="66"/>
        <v>0</v>
      </c>
      <c r="AB133" s="51">
        <f t="shared" si="67"/>
        <v>0</v>
      </c>
      <c r="AC133" s="44">
        <f t="shared" si="68"/>
        <v>0</v>
      </c>
      <c r="AD133" s="44">
        <f t="shared" si="69"/>
        <v>0</v>
      </c>
      <c r="AE133" s="44">
        <f t="shared" si="70"/>
        <v>0</v>
      </c>
      <c r="AF133" s="52" t="e">
        <f>HLOOKUP(I133,ElecAvoidedCostsWOCC!$A$5:$Q$50,G133+1,FALSE)</f>
        <v>#N/A</v>
      </c>
      <c r="AG133" s="44" t="e">
        <f t="shared" si="71"/>
        <v>#N/A</v>
      </c>
      <c r="AH133" s="52" t="e">
        <f>HLOOKUP(I133,ElecAvoidedCostsWOCC!$A$5:$Q$50,T133+1,FALSE)</f>
        <v>#N/A</v>
      </c>
      <c r="AI133" s="44" t="e">
        <f t="shared" si="72"/>
        <v>#N/A</v>
      </c>
      <c r="AJ133" s="44" t="e">
        <f t="shared" si="73"/>
        <v>#N/A</v>
      </c>
      <c r="AK133" s="44" t="e">
        <f>HLOOKUP(I133,ElecAvoidedCostsWOCC!$A$5:$Q$50,G133+1,FALSE)*J133*L133</f>
        <v>#N/A</v>
      </c>
      <c r="AL133" s="44" t="e">
        <f t="shared" si="74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75"/>
        <v>0</v>
      </c>
      <c r="AO133" s="47">
        <f t="shared" si="76"/>
        <v>0</v>
      </c>
      <c r="AP133" s="47" t="e">
        <f t="shared" si="77"/>
        <v>#DIV/0!</v>
      </c>
    </row>
    <row r="134" spans="2:42">
      <c r="B134" s="3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59"/>
        <v>0</v>
      </c>
      <c r="U134" s="47">
        <f t="shared" si="60"/>
        <v>0</v>
      </c>
      <c r="V134" s="48">
        <f t="shared" si="61"/>
        <v>0</v>
      </c>
      <c r="W134" s="49">
        <f t="shared" si="62"/>
        <v>0</v>
      </c>
      <c r="X134" s="44">
        <f t="shared" si="63"/>
        <v>0</v>
      </c>
      <c r="Y134" s="44">
        <f t="shared" si="64"/>
        <v>0</v>
      </c>
      <c r="Z134" s="44">
        <f t="shared" si="65"/>
        <v>0</v>
      </c>
      <c r="AA134" s="50">
        <f t="shared" si="66"/>
        <v>0</v>
      </c>
      <c r="AB134" s="51">
        <f t="shared" si="67"/>
        <v>0</v>
      </c>
      <c r="AC134" s="44">
        <f t="shared" si="68"/>
        <v>0</v>
      </c>
      <c r="AD134" s="44">
        <f t="shared" si="69"/>
        <v>0</v>
      </c>
      <c r="AE134" s="44">
        <f t="shared" si="70"/>
        <v>0</v>
      </c>
      <c r="AF134" s="52" t="e">
        <f>HLOOKUP(I134,ElecAvoidedCostsWOCC!$A$5:$Q$50,G134+1,FALSE)</f>
        <v>#N/A</v>
      </c>
      <c r="AG134" s="44" t="e">
        <f t="shared" si="71"/>
        <v>#N/A</v>
      </c>
      <c r="AH134" s="52" t="e">
        <f>HLOOKUP(I134,ElecAvoidedCostsWOCC!$A$5:$Q$50,T134+1,FALSE)</f>
        <v>#N/A</v>
      </c>
      <c r="AI134" s="44" t="e">
        <f t="shared" si="72"/>
        <v>#N/A</v>
      </c>
      <c r="AJ134" s="44" t="e">
        <f t="shared" si="73"/>
        <v>#N/A</v>
      </c>
      <c r="AK134" s="44" t="e">
        <f>HLOOKUP(I134,ElecAvoidedCostsWOCC!$A$5:$Q$50,G134+1,FALSE)*J134*L134</f>
        <v>#N/A</v>
      </c>
      <c r="AL134" s="44" t="e">
        <f t="shared" si="74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75"/>
        <v>0</v>
      </c>
      <c r="AO134" s="47">
        <f t="shared" si="76"/>
        <v>0</v>
      </c>
      <c r="AP134" s="47" t="e">
        <f t="shared" si="77"/>
        <v>#DIV/0!</v>
      </c>
    </row>
    <row r="135" spans="2:42">
      <c r="B135" s="3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59"/>
        <v>0</v>
      </c>
      <c r="U135" s="47">
        <f t="shared" si="60"/>
        <v>0</v>
      </c>
      <c r="V135" s="48">
        <f t="shared" si="61"/>
        <v>0</v>
      </c>
      <c r="W135" s="49">
        <f t="shared" si="62"/>
        <v>0</v>
      </c>
      <c r="X135" s="44">
        <f t="shared" si="63"/>
        <v>0</v>
      </c>
      <c r="Y135" s="44">
        <f t="shared" si="64"/>
        <v>0</v>
      </c>
      <c r="Z135" s="44">
        <f t="shared" si="65"/>
        <v>0</v>
      </c>
      <c r="AA135" s="50">
        <f t="shared" si="66"/>
        <v>0</v>
      </c>
      <c r="AB135" s="51">
        <f t="shared" si="67"/>
        <v>0</v>
      </c>
      <c r="AC135" s="44">
        <f t="shared" si="68"/>
        <v>0</v>
      </c>
      <c r="AD135" s="44">
        <f t="shared" si="69"/>
        <v>0</v>
      </c>
      <c r="AE135" s="44">
        <f t="shared" si="70"/>
        <v>0</v>
      </c>
      <c r="AF135" s="52" t="e">
        <f>HLOOKUP(I135,ElecAvoidedCostsWOCC!$A$5:$Q$50,G135+1,FALSE)</f>
        <v>#N/A</v>
      </c>
      <c r="AG135" s="44" t="e">
        <f t="shared" si="71"/>
        <v>#N/A</v>
      </c>
      <c r="AH135" s="52" t="e">
        <f>HLOOKUP(I135,ElecAvoidedCostsWOCC!$A$5:$Q$50,T135+1,FALSE)</f>
        <v>#N/A</v>
      </c>
      <c r="AI135" s="44" t="e">
        <f t="shared" si="72"/>
        <v>#N/A</v>
      </c>
      <c r="AJ135" s="44" t="e">
        <f t="shared" si="73"/>
        <v>#N/A</v>
      </c>
      <c r="AK135" s="44" t="e">
        <f>HLOOKUP(I135,ElecAvoidedCostsWOCC!$A$5:$Q$50,G135+1,FALSE)*J135*L135</f>
        <v>#N/A</v>
      </c>
      <c r="AL135" s="44" t="e">
        <f t="shared" si="74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75"/>
        <v>0</v>
      </c>
      <c r="AO135" s="47">
        <f t="shared" si="76"/>
        <v>0</v>
      </c>
      <c r="AP135" s="47" t="e">
        <f t="shared" si="77"/>
        <v>#DIV/0!</v>
      </c>
    </row>
    <row r="136" spans="2:42">
      <c r="B136" s="3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59"/>
        <v>0</v>
      </c>
      <c r="U136" s="47">
        <f t="shared" si="60"/>
        <v>0</v>
      </c>
      <c r="V136" s="48">
        <f t="shared" si="61"/>
        <v>0</v>
      </c>
      <c r="W136" s="49">
        <f t="shared" si="62"/>
        <v>0</v>
      </c>
      <c r="X136" s="44">
        <f t="shared" si="63"/>
        <v>0</v>
      </c>
      <c r="Y136" s="44">
        <f t="shared" si="64"/>
        <v>0</v>
      </c>
      <c r="Z136" s="44">
        <f t="shared" si="65"/>
        <v>0</v>
      </c>
      <c r="AA136" s="50">
        <f t="shared" si="66"/>
        <v>0</v>
      </c>
      <c r="AB136" s="51">
        <f t="shared" si="67"/>
        <v>0</v>
      </c>
      <c r="AC136" s="44">
        <f t="shared" si="68"/>
        <v>0</v>
      </c>
      <c r="AD136" s="44">
        <f t="shared" si="69"/>
        <v>0</v>
      </c>
      <c r="AE136" s="44">
        <f t="shared" si="70"/>
        <v>0</v>
      </c>
      <c r="AF136" s="52" t="e">
        <f>HLOOKUP(I136,ElecAvoidedCostsWOCC!$A$5:$Q$50,G136+1,FALSE)</f>
        <v>#N/A</v>
      </c>
      <c r="AG136" s="44" t="e">
        <f t="shared" si="71"/>
        <v>#N/A</v>
      </c>
      <c r="AH136" s="52" t="e">
        <f>HLOOKUP(I136,ElecAvoidedCostsWOCC!$A$5:$Q$50,T136+1,FALSE)</f>
        <v>#N/A</v>
      </c>
      <c r="AI136" s="44" t="e">
        <f t="shared" si="72"/>
        <v>#N/A</v>
      </c>
      <c r="AJ136" s="44" t="e">
        <f t="shared" si="73"/>
        <v>#N/A</v>
      </c>
      <c r="AK136" s="44" t="e">
        <f>HLOOKUP(I136,ElecAvoidedCostsWOCC!$A$5:$Q$50,G136+1,FALSE)*J136*L136</f>
        <v>#N/A</v>
      </c>
      <c r="AL136" s="44" t="e">
        <f t="shared" si="74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75"/>
        <v>0</v>
      </c>
      <c r="AO136" s="47">
        <f t="shared" si="76"/>
        <v>0</v>
      </c>
      <c r="AP136" s="47" t="e">
        <f t="shared" si="77"/>
        <v>#DIV/0!</v>
      </c>
    </row>
    <row r="137" spans="2:42">
      <c r="B137" s="3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59"/>
        <v>0</v>
      </c>
      <c r="U137" s="47">
        <f t="shared" si="60"/>
        <v>0</v>
      </c>
      <c r="V137" s="48">
        <f t="shared" si="61"/>
        <v>0</v>
      </c>
      <c r="W137" s="49">
        <f t="shared" si="62"/>
        <v>0</v>
      </c>
      <c r="X137" s="44">
        <f t="shared" si="63"/>
        <v>0</v>
      </c>
      <c r="Y137" s="44">
        <f t="shared" si="64"/>
        <v>0</v>
      </c>
      <c r="Z137" s="44">
        <f t="shared" si="65"/>
        <v>0</v>
      </c>
      <c r="AA137" s="50">
        <f t="shared" si="66"/>
        <v>0</v>
      </c>
      <c r="AB137" s="51">
        <f t="shared" si="67"/>
        <v>0</v>
      </c>
      <c r="AC137" s="44">
        <f t="shared" si="68"/>
        <v>0</v>
      </c>
      <c r="AD137" s="44">
        <f t="shared" si="69"/>
        <v>0</v>
      </c>
      <c r="AE137" s="44">
        <f t="shared" si="70"/>
        <v>0</v>
      </c>
      <c r="AF137" s="52" t="e">
        <f>HLOOKUP(I137,ElecAvoidedCostsWOCC!$A$5:$Q$50,G137+1,FALSE)</f>
        <v>#N/A</v>
      </c>
      <c r="AG137" s="44" t="e">
        <f t="shared" si="71"/>
        <v>#N/A</v>
      </c>
      <c r="AH137" s="52" t="e">
        <f>HLOOKUP(I137,ElecAvoidedCostsWOCC!$A$5:$Q$50,T137+1,FALSE)</f>
        <v>#N/A</v>
      </c>
      <c r="AI137" s="44" t="e">
        <f t="shared" si="72"/>
        <v>#N/A</v>
      </c>
      <c r="AJ137" s="44" t="e">
        <f t="shared" si="73"/>
        <v>#N/A</v>
      </c>
      <c r="AK137" s="44" t="e">
        <f>HLOOKUP(I137,ElecAvoidedCostsWOCC!$A$5:$Q$50,G137+1,FALSE)*J137*L137</f>
        <v>#N/A</v>
      </c>
      <c r="AL137" s="44" t="e">
        <f t="shared" si="74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75"/>
        <v>0</v>
      </c>
      <c r="AO137" s="47">
        <f t="shared" si="76"/>
        <v>0</v>
      </c>
      <c r="AP137" s="47" t="e">
        <f t="shared" si="77"/>
        <v>#DIV/0!</v>
      </c>
    </row>
    <row r="138" spans="2:42">
      <c r="B138" s="3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59"/>
        <v>0</v>
      </c>
      <c r="U138" s="47">
        <f t="shared" si="60"/>
        <v>0</v>
      </c>
      <c r="V138" s="48">
        <f t="shared" si="61"/>
        <v>0</v>
      </c>
      <c r="W138" s="49">
        <f t="shared" si="62"/>
        <v>0</v>
      </c>
      <c r="X138" s="44">
        <f t="shared" si="63"/>
        <v>0</v>
      </c>
      <c r="Y138" s="44">
        <f t="shared" si="64"/>
        <v>0</v>
      </c>
      <c r="Z138" s="44">
        <f t="shared" si="65"/>
        <v>0</v>
      </c>
      <c r="AA138" s="50">
        <f t="shared" si="66"/>
        <v>0</v>
      </c>
      <c r="AB138" s="51">
        <f t="shared" si="67"/>
        <v>0</v>
      </c>
      <c r="AC138" s="44">
        <f t="shared" si="68"/>
        <v>0</v>
      </c>
      <c r="AD138" s="44">
        <f t="shared" si="69"/>
        <v>0</v>
      </c>
      <c r="AE138" s="44">
        <f t="shared" si="70"/>
        <v>0</v>
      </c>
      <c r="AF138" s="52" t="e">
        <f>HLOOKUP(I138,ElecAvoidedCostsWOCC!$A$5:$Q$50,G138+1,FALSE)</f>
        <v>#N/A</v>
      </c>
      <c r="AG138" s="44" t="e">
        <f t="shared" si="71"/>
        <v>#N/A</v>
      </c>
      <c r="AH138" s="52" t="e">
        <f>HLOOKUP(I138,ElecAvoidedCostsWOCC!$A$5:$Q$50,T138+1,FALSE)</f>
        <v>#N/A</v>
      </c>
      <c r="AI138" s="44" t="e">
        <f t="shared" si="72"/>
        <v>#N/A</v>
      </c>
      <c r="AJ138" s="44" t="e">
        <f t="shared" si="73"/>
        <v>#N/A</v>
      </c>
      <c r="AK138" s="44" t="e">
        <f>HLOOKUP(I138,ElecAvoidedCostsWOCC!$A$5:$Q$50,G138+1,FALSE)*J138*L138</f>
        <v>#N/A</v>
      </c>
      <c r="AL138" s="44" t="e">
        <f t="shared" si="74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75"/>
        <v>0</v>
      </c>
      <c r="AO138" s="47">
        <f t="shared" si="76"/>
        <v>0</v>
      </c>
      <c r="AP138" s="47" t="e">
        <f t="shared" si="77"/>
        <v>#DIV/0!</v>
      </c>
    </row>
    <row r="139" spans="2:42">
      <c r="B139" s="3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59"/>
        <v>0</v>
      </c>
      <c r="U139" s="47">
        <f t="shared" si="60"/>
        <v>0</v>
      </c>
      <c r="V139" s="48">
        <f t="shared" si="61"/>
        <v>0</v>
      </c>
      <c r="W139" s="49">
        <f t="shared" si="62"/>
        <v>0</v>
      </c>
      <c r="X139" s="44">
        <f t="shared" si="63"/>
        <v>0</v>
      </c>
      <c r="Y139" s="44">
        <f t="shared" si="64"/>
        <v>0</v>
      </c>
      <c r="Z139" s="44">
        <f t="shared" si="65"/>
        <v>0</v>
      </c>
      <c r="AA139" s="50">
        <f t="shared" si="66"/>
        <v>0</v>
      </c>
      <c r="AB139" s="51">
        <f t="shared" si="67"/>
        <v>0</v>
      </c>
      <c r="AC139" s="44">
        <f t="shared" si="68"/>
        <v>0</v>
      </c>
      <c r="AD139" s="44">
        <f t="shared" si="69"/>
        <v>0</v>
      </c>
      <c r="AE139" s="44">
        <f t="shared" si="70"/>
        <v>0</v>
      </c>
      <c r="AF139" s="52" t="e">
        <f>HLOOKUP(I139,ElecAvoidedCostsWOCC!$A$5:$Q$50,G139+1,FALSE)</f>
        <v>#N/A</v>
      </c>
      <c r="AG139" s="44" t="e">
        <f t="shared" si="71"/>
        <v>#N/A</v>
      </c>
      <c r="AH139" s="52" t="e">
        <f>HLOOKUP(I139,ElecAvoidedCostsWOCC!$A$5:$Q$50,T139+1,FALSE)</f>
        <v>#N/A</v>
      </c>
      <c r="AI139" s="44" t="e">
        <f t="shared" si="72"/>
        <v>#N/A</v>
      </c>
      <c r="AJ139" s="44" t="e">
        <f t="shared" si="73"/>
        <v>#N/A</v>
      </c>
      <c r="AK139" s="44" t="e">
        <f>HLOOKUP(I139,ElecAvoidedCostsWOCC!$A$5:$Q$50,G139+1,FALSE)*J139*L139</f>
        <v>#N/A</v>
      </c>
      <c r="AL139" s="44" t="e">
        <f t="shared" si="74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75"/>
        <v>0</v>
      </c>
      <c r="AO139" s="47">
        <f t="shared" si="76"/>
        <v>0</v>
      </c>
      <c r="AP139" s="47" t="e">
        <f t="shared" si="77"/>
        <v>#DIV/0!</v>
      </c>
    </row>
    <row r="140" spans="2:42">
      <c r="B140" s="3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59"/>
        <v>0</v>
      </c>
      <c r="U140" s="47">
        <f t="shared" si="60"/>
        <v>0</v>
      </c>
      <c r="V140" s="48">
        <f t="shared" si="61"/>
        <v>0</v>
      </c>
      <c r="W140" s="49">
        <f t="shared" si="62"/>
        <v>0</v>
      </c>
      <c r="X140" s="44">
        <f t="shared" si="63"/>
        <v>0</v>
      </c>
      <c r="Y140" s="44">
        <f t="shared" si="64"/>
        <v>0</v>
      </c>
      <c r="Z140" s="44">
        <f t="shared" si="65"/>
        <v>0</v>
      </c>
      <c r="AA140" s="50">
        <f t="shared" si="66"/>
        <v>0</v>
      </c>
      <c r="AB140" s="51">
        <f t="shared" si="67"/>
        <v>0</v>
      </c>
      <c r="AC140" s="44">
        <f t="shared" si="68"/>
        <v>0</v>
      </c>
      <c r="AD140" s="44">
        <f t="shared" si="69"/>
        <v>0</v>
      </c>
      <c r="AE140" s="44">
        <f t="shared" si="70"/>
        <v>0</v>
      </c>
      <c r="AF140" s="52" t="e">
        <f>HLOOKUP(I140,ElecAvoidedCostsWOCC!$A$5:$Q$50,G140+1,FALSE)</f>
        <v>#N/A</v>
      </c>
      <c r="AG140" s="44" t="e">
        <f t="shared" si="71"/>
        <v>#N/A</v>
      </c>
      <c r="AH140" s="52" t="e">
        <f>HLOOKUP(I140,ElecAvoidedCostsWOCC!$A$5:$Q$50,T140+1,FALSE)</f>
        <v>#N/A</v>
      </c>
      <c r="AI140" s="44" t="e">
        <f t="shared" si="72"/>
        <v>#N/A</v>
      </c>
      <c r="AJ140" s="44" t="e">
        <f t="shared" si="73"/>
        <v>#N/A</v>
      </c>
      <c r="AK140" s="44" t="e">
        <f>HLOOKUP(I140,ElecAvoidedCostsWOCC!$A$5:$Q$50,G140+1,FALSE)*J140*L140</f>
        <v>#N/A</v>
      </c>
      <c r="AL140" s="44" t="e">
        <f t="shared" si="74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75"/>
        <v>0</v>
      </c>
      <c r="AO140" s="47">
        <f t="shared" si="76"/>
        <v>0</v>
      </c>
      <c r="AP140" s="47" t="e">
        <f t="shared" si="77"/>
        <v>#DIV/0!</v>
      </c>
    </row>
    <row r="141" spans="2:42">
      <c r="B141" s="3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59"/>
        <v>0</v>
      </c>
      <c r="U141" s="47">
        <f t="shared" si="60"/>
        <v>0</v>
      </c>
      <c r="V141" s="48">
        <f t="shared" si="61"/>
        <v>0</v>
      </c>
      <c r="W141" s="49">
        <f t="shared" si="62"/>
        <v>0</v>
      </c>
      <c r="X141" s="44">
        <f t="shared" si="63"/>
        <v>0</v>
      </c>
      <c r="Y141" s="44">
        <f t="shared" si="64"/>
        <v>0</v>
      </c>
      <c r="Z141" s="44">
        <f t="shared" si="65"/>
        <v>0</v>
      </c>
      <c r="AA141" s="50">
        <f t="shared" si="66"/>
        <v>0</v>
      </c>
      <c r="AB141" s="51">
        <f t="shared" si="67"/>
        <v>0</v>
      </c>
      <c r="AC141" s="44">
        <f t="shared" si="68"/>
        <v>0</v>
      </c>
      <c r="AD141" s="44">
        <f t="shared" si="69"/>
        <v>0</v>
      </c>
      <c r="AE141" s="44">
        <f t="shared" si="70"/>
        <v>0</v>
      </c>
      <c r="AF141" s="52" t="e">
        <f>HLOOKUP(I141,ElecAvoidedCostsWOCC!$A$5:$Q$50,G141+1,FALSE)</f>
        <v>#N/A</v>
      </c>
      <c r="AG141" s="44" t="e">
        <f t="shared" si="71"/>
        <v>#N/A</v>
      </c>
      <c r="AH141" s="52" t="e">
        <f>HLOOKUP(I141,ElecAvoidedCostsWOCC!$A$5:$Q$50,T141+1,FALSE)</f>
        <v>#N/A</v>
      </c>
      <c r="AI141" s="44" t="e">
        <f t="shared" si="72"/>
        <v>#N/A</v>
      </c>
      <c r="AJ141" s="44" t="e">
        <f t="shared" si="73"/>
        <v>#N/A</v>
      </c>
      <c r="AK141" s="44" t="e">
        <f>HLOOKUP(I141,ElecAvoidedCostsWOCC!$A$5:$Q$50,G141+1,FALSE)*J141*L141</f>
        <v>#N/A</v>
      </c>
      <c r="AL141" s="44" t="e">
        <f t="shared" si="74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75"/>
        <v>0</v>
      </c>
      <c r="AO141" s="47">
        <f t="shared" si="76"/>
        <v>0</v>
      </c>
      <c r="AP141" s="47" t="e">
        <f t="shared" si="77"/>
        <v>#DIV/0!</v>
      </c>
    </row>
    <row r="142" spans="2:42">
      <c r="B142" s="3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59"/>
        <v>0</v>
      </c>
      <c r="U142" s="47">
        <f t="shared" si="60"/>
        <v>0</v>
      </c>
      <c r="V142" s="48">
        <f t="shared" si="61"/>
        <v>0</v>
      </c>
      <c r="W142" s="49">
        <f t="shared" si="62"/>
        <v>0</v>
      </c>
      <c r="X142" s="44">
        <f t="shared" si="63"/>
        <v>0</v>
      </c>
      <c r="Y142" s="44">
        <f t="shared" si="64"/>
        <v>0</v>
      </c>
      <c r="Z142" s="44">
        <f t="shared" si="65"/>
        <v>0</v>
      </c>
      <c r="AA142" s="50">
        <f t="shared" si="66"/>
        <v>0</v>
      </c>
      <c r="AB142" s="51">
        <f t="shared" si="67"/>
        <v>0</v>
      </c>
      <c r="AC142" s="44">
        <f t="shared" si="68"/>
        <v>0</v>
      </c>
      <c r="AD142" s="44">
        <f t="shared" si="69"/>
        <v>0</v>
      </c>
      <c r="AE142" s="44">
        <f t="shared" si="70"/>
        <v>0</v>
      </c>
      <c r="AF142" s="52" t="e">
        <f>HLOOKUP(I142,ElecAvoidedCostsWOCC!$A$5:$Q$50,G142+1,FALSE)</f>
        <v>#N/A</v>
      </c>
      <c r="AG142" s="44" t="e">
        <f t="shared" si="71"/>
        <v>#N/A</v>
      </c>
      <c r="AH142" s="52" t="e">
        <f>HLOOKUP(I142,ElecAvoidedCostsWOCC!$A$5:$Q$50,T142+1,FALSE)</f>
        <v>#N/A</v>
      </c>
      <c r="AI142" s="44" t="e">
        <f t="shared" si="72"/>
        <v>#N/A</v>
      </c>
      <c r="AJ142" s="44" t="e">
        <f t="shared" si="73"/>
        <v>#N/A</v>
      </c>
      <c r="AK142" s="44" t="e">
        <f>HLOOKUP(I142,ElecAvoidedCostsWOCC!$A$5:$Q$50,G142+1,FALSE)*J142*L142</f>
        <v>#N/A</v>
      </c>
      <c r="AL142" s="44" t="e">
        <f t="shared" si="74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75"/>
        <v>0</v>
      </c>
      <c r="AO142" s="47">
        <f t="shared" si="76"/>
        <v>0</v>
      </c>
      <c r="AP142" s="47" t="e">
        <f t="shared" si="77"/>
        <v>#DIV/0!</v>
      </c>
    </row>
    <row r="143" spans="2:42">
      <c r="B143" s="3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59"/>
        <v>0</v>
      </c>
      <c r="U143" s="47">
        <f t="shared" si="60"/>
        <v>0</v>
      </c>
      <c r="V143" s="48">
        <f t="shared" si="61"/>
        <v>0</v>
      </c>
      <c r="W143" s="49">
        <f t="shared" si="62"/>
        <v>0</v>
      </c>
      <c r="X143" s="44">
        <f t="shared" si="63"/>
        <v>0</v>
      </c>
      <c r="Y143" s="44">
        <f t="shared" si="64"/>
        <v>0</v>
      </c>
      <c r="Z143" s="44">
        <f t="shared" si="65"/>
        <v>0</v>
      </c>
      <c r="AA143" s="50">
        <f t="shared" si="66"/>
        <v>0</v>
      </c>
      <c r="AB143" s="51">
        <f t="shared" si="67"/>
        <v>0</v>
      </c>
      <c r="AC143" s="44">
        <f t="shared" si="68"/>
        <v>0</v>
      </c>
      <c r="AD143" s="44">
        <f t="shared" si="69"/>
        <v>0</v>
      </c>
      <c r="AE143" s="44">
        <f t="shared" si="70"/>
        <v>0</v>
      </c>
      <c r="AF143" s="52" t="e">
        <f>HLOOKUP(I143,ElecAvoidedCostsWOCC!$A$5:$Q$50,G143+1,FALSE)</f>
        <v>#N/A</v>
      </c>
      <c r="AG143" s="44" t="e">
        <f t="shared" si="71"/>
        <v>#N/A</v>
      </c>
      <c r="AH143" s="52" t="e">
        <f>HLOOKUP(I143,ElecAvoidedCostsWOCC!$A$5:$Q$50,T143+1,FALSE)</f>
        <v>#N/A</v>
      </c>
      <c r="AI143" s="44" t="e">
        <f t="shared" si="72"/>
        <v>#N/A</v>
      </c>
      <c r="AJ143" s="44" t="e">
        <f t="shared" si="73"/>
        <v>#N/A</v>
      </c>
      <c r="AK143" s="44" t="e">
        <f>HLOOKUP(I143,ElecAvoidedCostsWOCC!$A$5:$Q$50,G143+1,FALSE)*J143*L143</f>
        <v>#N/A</v>
      </c>
      <c r="AL143" s="44" t="e">
        <f t="shared" si="74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75"/>
        <v>0</v>
      </c>
      <c r="AO143" s="47">
        <f t="shared" si="76"/>
        <v>0</v>
      </c>
      <c r="AP143" s="47" t="e">
        <f t="shared" si="77"/>
        <v>#DIV/0!</v>
      </c>
    </row>
    <row r="144" spans="2:42">
      <c r="B144" s="3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59"/>
        <v>0</v>
      </c>
      <c r="U144" s="47">
        <f t="shared" si="60"/>
        <v>0</v>
      </c>
      <c r="V144" s="48">
        <f t="shared" si="61"/>
        <v>0</v>
      </c>
      <c r="W144" s="49">
        <f t="shared" si="62"/>
        <v>0</v>
      </c>
      <c r="X144" s="44">
        <f t="shared" si="63"/>
        <v>0</v>
      </c>
      <c r="Y144" s="44">
        <f t="shared" si="64"/>
        <v>0</v>
      </c>
      <c r="Z144" s="44">
        <f t="shared" si="65"/>
        <v>0</v>
      </c>
      <c r="AA144" s="50">
        <f t="shared" si="66"/>
        <v>0</v>
      </c>
      <c r="AB144" s="51">
        <f t="shared" si="67"/>
        <v>0</v>
      </c>
      <c r="AC144" s="44">
        <f t="shared" si="68"/>
        <v>0</v>
      </c>
      <c r="AD144" s="44">
        <f t="shared" si="69"/>
        <v>0</v>
      </c>
      <c r="AE144" s="44">
        <f t="shared" si="70"/>
        <v>0</v>
      </c>
      <c r="AF144" s="52" t="e">
        <f>HLOOKUP(I144,ElecAvoidedCostsWOCC!$A$5:$Q$50,G144+1,FALSE)</f>
        <v>#N/A</v>
      </c>
      <c r="AG144" s="44" t="e">
        <f t="shared" si="71"/>
        <v>#N/A</v>
      </c>
      <c r="AH144" s="52" t="e">
        <f>HLOOKUP(I144,ElecAvoidedCostsWOCC!$A$5:$Q$50,T144+1,FALSE)</f>
        <v>#N/A</v>
      </c>
      <c r="AI144" s="44" t="e">
        <f t="shared" si="72"/>
        <v>#N/A</v>
      </c>
      <c r="AJ144" s="44" t="e">
        <f t="shared" si="73"/>
        <v>#N/A</v>
      </c>
      <c r="AK144" s="44" t="e">
        <f>HLOOKUP(I144,ElecAvoidedCostsWOCC!$A$5:$Q$50,G144+1,FALSE)*J144*L144</f>
        <v>#N/A</v>
      </c>
      <c r="AL144" s="44" t="e">
        <f t="shared" si="74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75"/>
        <v>0</v>
      </c>
      <c r="AO144" s="47">
        <f t="shared" si="76"/>
        <v>0</v>
      </c>
      <c r="AP144" s="47" t="e">
        <f t="shared" si="77"/>
        <v>#DIV/0!</v>
      </c>
    </row>
    <row r="145" spans="2:42">
      <c r="B145" s="3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59"/>
        <v>0</v>
      </c>
      <c r="U145" s="47">
        <f t="shared" si="60"/>
        <v>0</v>
      </c>
      <c r="V145" s="48">
        <f t="shared" si="61"/>
        <v>0</v>
      </c>
      <c r="W145" s="49">
        <f t="shared" si="62"/>
        <v>0</v>
      </c>
      <c r="X145" s="44">
        <f t="shared" si="63"/>
        <v>0</v>
      </c>
      <c r="Y145" s="44">
        <f t="shared" si="64"/>
        <v>0</v>
      </c>
      <c r="Z145" s="44">
        <f t="shared" si="65"/>
        <v>0</v>
      </c>
      <c r="AA145" s="50">
        <f t="shared" si="66"/>
        <v>0</v>
      </c>
      <c r="AB145" s="51">
        <f t="shared" si="67"/>
        <v>0</v>
      </c>
      <c r="AC145" s="44">
        <f t="shared" si="68"/>
        <v>0</v>
      </c>
      <c r="AD145" s="44">
        <f t="shared" si="69"/>
        <v>0</v>
      </c>
      <c r="AE145" s="44">
        <f t="shared" si="70"/>
        <v>0</v>
      </c>
      <c r="AF145" s="52" t="e">
        <f>HLOOKUP(I145,ElecAvoidedCostsWOCC!$A$5:$Q$50,G145+1,FALSE)</f>
        <v>#N/A</v>
      </c>
      <c r="AG145" s="44" t="e">
        <f t="shared" si="71"/>
        <v>#N/A</v>
      </c>
      <c r="AH145" s="52" t="e">
        <f>HLOOKUP(I145,ElecAvoidedCostsWOCC!$A$5:$Q$50,T145+1,FALSE)</f>
        <v>#N/A</v>
      </c>
      <c r="AI145" s="44" t="e">
        <f t="shared" si="72"/>
        <v>#N/A</v>
      </c>
      <c r="AJ145" s="44" t="e">
        <f t="shared" si="73"/>
        <v>#N/A</v>
      </c>
      <c r="AK145" s="44" t="e">
        <f>HLOOKUP(I145,ElecAvoidedCostsWOCC!$A$5:$Q$50,G145+1,FALSE)*J145*L145</f>
        <v>#N/A</v>
      </c>
      <c r="AL145" s="44" t="e">
        <f t="shared" si="74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75"/>
        <v>0</v>
      </c>
      <c r="AO145" s="47">
        <f t="shared" si="76"/>
        <v>0</v>
      </c>
      <c r="AP145" s="47" t="e">
        <f t="shared" si="77"/>
        <v>#DIV/0!</v>
      </c>
    </row>
    <row r="146" spans="2:42">
      <c r="B146" s="3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59"/>
        <v>0</v>
      </c>
      <c r="U146" s="47">
        <f t="shared" si="60"/>
        <v>0</v>
      </c>
      <c r="V146" s="48">
        <f t="shared" si="61"/>
        <v>0</v>
      </c>
      <c r="W146" s="49">
        <f t="shared" si="62"/>
        <v>0</v>
      </c>
      <c r="X146" s="44">
        <f t="shared" si="63"/>
        <v>0</v>
      </c>
      <c r="Y146" s="44">
        <f t="shared" si="64"/>
        <v>0</v>
      </c>
      <c r="Z146" s="44">
        <f t="shared" si="65"/>
        <v>0</v>
      </c>
      <c r="AA146" s="50">
        <f t="shared" si="66"/>
        <v>0</v>
      </c>
      <c r="AB146" s="51">
        <f t="shared" si="67"/>
        <v>0</v>
      </c>
      <c r="AC146" s="44">
        <f t="shared" si="68"/>
        <v>0</v>
      </c>
      <c r="AD146" s="44">
        <f t="shared" si="69"/>
        <v>0</v>
      </c>
      <c r="AE146" s="44">
        <f t="shared" si="70"/>
        <v>0</v>
      </c>
      <c r="AF146" s="52" t="e">
        <f>HLOOKUP(I146,ElecAvoidedCostsWOCC!$A$5:$Q$50,G146+1,FALSE)</f>
        <v>#N/A</v>
      </c>
      <c r="AG146" s="44" t="e">
        <f t="shared" si="71"/>
        <v>#N/A</v>
      </c>
      <c r="AH146" s="52" t="e">
        <f>HLOOKUP(I146,ElecAvoidedCostsWOCC!$A$5:$Q$50,T146+1,FALSE)</f>
        <v>#N/A</v>
      </c>
      <c r="AI146" s="44" t="e">
        <f t="shared" si="72"/>
        <v>#N/A</v>
      </c>
      <c r="AJ146" s="44" t="e">
        <f t="shared" si="73"/>
        <v>#N/A</v>
      </c>
      <c r="AK146" s="44" t="e">
        <f>HLOOKUP(I146,ElecAvoidedCostsWOCC!$A$5:$Q$50,G146+1,FALSE)*J146*L146</f>
        <v>#N/A</v>
      </c>
      <c r="AL146" s="44" t="e">
        <f t="shared" si="74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75"/>
        <v>0</v>
      </c>
      <c r="AO146" s="47">
        <f t="shared" si="76"/>
        <v>0</v>
      </c>
      <c r="AP146" s="47" t="e">
        <f t="shared" si="77"/>
        <v>#DIV/0!</v>
      </c>
    </row>
    <row r="147" spans="2:42">
      <c r="B147" s="3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59"/>
        <v>0</v>
      </c>
      <c r="U147" s="47">
        <f t="shared" si="60"/>
        <v>0</v>
      </c>
      <c r="V147" s="48">
        <f t="shared" si="61"/>
        <v>0</v>
      </c>
      <c r="W147" s="49">
        <f t="shared" si="62"/>
        <v>0</v>
      </c>
      <c r="X147" s="44">
        <f t="shared" si="63"/>
        <v>0</v>
      </c>
      <c r="Y147" s="44">
        <f t="shared" si="64"/>
        <v>0</v>
      </c>
      <c r="Z147" s="44">
        <f t="shared" si="65"/>
        <v>0</v>
      </c>
      <c r="AA147" s="50">
        <f t="shared" si="66"/>
        <v>0</v>
      </c>
      <c r="AB147" s="51">
        <f t="shared" si="67"/>
        <v>0</v>
      </c>
      <c r="AC147" s="44">
        <f t="shared" si="68"/>
        <v>0</v>
      </c>
      <c r="AD147" s="44">
        <f t="shared" si="69"/>
        <v>0</v>
      </c>
      <c r="AE147" s="44">
        <f t="shared" si="70"/>
        <v>0</v>
      </c>
      <c r="AF147" s="52" t="e">
        <f>HLOOKUP(I147,ElecAvoidedCostsWOCC!$A$5:$Q$50,G147+1,FALSE)</f>
        <v>#N/A</v>
      </c>
      <c r="AG147" s="44" t="e">
        <f t="shared" si="71"/>
        <v>#N/A</v>
      </c>
      <c r="AH147" s="52" t="e">
        <f>HLOOKUP(I147,ElecAvoidedCostsWOCC!$A$5:$Q$50,T147+1,FALSE)</f>
        <v>#N/A</v>
      </c>
      <c r="AI147" s="44" t="e">
        <f t="shared" si="72"/>
        <v>#N/A</v>
      </c>
      <c r="AJ147" s="44" t="e">
        <f t="shared" si="73"/>
        <v>#N/A</v>
      </c>
      <c r="AK147" s="44" t="e">
        <f>HLOOKUP(I147,ElecAvoidedCostsWOCC!$A$5:$Q$50,G147+1,FALSE)*J147*L147</f>
        <v>#N/A</v>
      </c>
      <c r="AL147" s="44" t="e">
        <f t="shared" si="74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75"/>
        <v>0</v>
      </c>
      <c r="AO147" s="47">
        <f t="shared" si="76"/>
        <v>0</v>
      </c>
      <c r="AP147" s="47" t="e">
        <f t="shared" si="77"/>
        <v>#DIV/0!</v>
      </c>
    </row>
    <row r="148" spans="2:42">
      <c r="B148" s="3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59"/>
        <v>0</v>
      </c>
      <c r="U148" s="47">
        <f t="shared" si="60"/>
        <v>0</v>
      </c>
      <c r="V148" s="48">
        <f t="shared" si="61"/>
        <v>0</v>
      </c>
      <c r="W148" s="49">
        <f t="shared" si="62"/>
        <v>0</v>
      </c>
      <c r="X148" s="44">
        <f t="shared" si="63"/>
        <v>0</v>
      </c>
      <c r="Y148" s="44">
        <f t="shared" si="64"/>
        <v>0</v>
      </c>
      <c r="Z148" s="44">
        <f t="shared" si="65"/>
        <v>0</v>
      </c>
      <c r="AA148" s="50">
        <f t="shared" si="66"/>
        <v>0</v>
      </c>
      <c r="AB148" s="51">
        <f t="shared" si="67"/>
        <v>0</v>
      </c>
      <c r="AC148" s="44">
        <f t="shared" si="68"/>
        <v>0</v>
      </c>
      <c r="AD148" s="44">
        <f t="shared" si="69"/>
        <v>0</v>
      </c>
      <c r="AE148" s="44">
        <f t="shared" si="70"/>
        <v>0</v>
      </c>
      <c r="AF148" s="52" t="e">
        <f>HLOOKUP(I148,ElecAvoidedCostsWOCC!$A$5:$Q$50,G148+1,FALSE)</f>
        <v>#N/A</v>
      </c>
      <c r="AG148" s="44" t="e">
        <f t="shared" si="71"/>
        <v>#N/A</v>
      </c>
      <c r="AH148" s="52" t="e">
        <f>HLOOKUP(I148,ElecAvoidedCostsWOCC!$A$5:$Q$50,T148+1,FALSE)</f>
        <v>#N/A</v>
      </c>
      <c r="AI148" s="44" t="e">
        <f t="shared" si="72"/>
        <v>#N/A</v>
      </c>
      <c r="AJ148" s="44" t="e">
        <f t="shared" si="73"/>
        <v>#N/A</v>
      </c>
      <c r="AK148" s="44" t="e">
        <f>HLOOKUP(I148,ElecAvoidedCostsWOCC!$A$5:$Q$50,G148+1,FALSE)*J148*L148</f>
        <v>#N/A</v>
      </c>
      <c r="AL148" s="44" t="e">
        <f t="shared" si="74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75"/>
        <v>0</v>
      </c>
      <c r="AO148" s="47">
        <f t="shared" si="76"/>
        <v>0</v>
      </c>
      <c r="AP148" s="47" t="e">
        <f t="shared" si="77"/>
        <v>#DIV/0!</v>
      </c>
    </row>
    <row r="149" spans="2:42">
      <c r="B149" s="3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59"/>
        <v>0</v>
      </c>
      <c r="U149" s="47">
        <f t="shared" si="60"/>
        <v>0</v>
      </c>
      <c r="V149" s="48">
        <f t="shared" si="61"/>
        <v>0</v>
      </c>
      <c r="W149" s="49">
        <f t="shared" si="62"/>
        <v>0</v>
      </c>
      <c r="X149" s="44">
        <f t="shared" si="63"/>
        <v>0</v>
      </c>
      <c r="Y149" s="44">
        <f t="shared" si="64"/>
        <v>0</v>
      </c>
      <c r="Z149" s="44">
        <f t="shared" si="65"/>
        <v>0</v>
      </c>
      <c r="AA149" s="50">
        <f t="shared" si="66"/>
        <v>0</v>
      </c>
      <c r="AB149" s="51">
        <f t="shared" si="67"/>
        <v>0</v>
      </c>
      <c r="AC149" s="44">
        <f t="shared" si="68"/>
        <v>0</v>
      </c>
      <c r="AD149" s="44">
        <f t="shared" si="69"/>
        <v>0</v>
      </c>
      <c r="AE149" s="44">
        <f t="shared" si="70"/>
        <v>0</v>
      </c>
      <c r="AF149" s="52" t="e">
        <f>HLOOKUP(I149,ElecAvoidedCostsWOCC!$A$5:$Q$50,G149+1,FALSE)</f>
        <v>#N/A</v>
      </c>
      <c r="AG149" s="44" t="e">
        <f t="shared" si="71"/>
        <v>#N/A</v>
      </c>
      <c r="AH149" s="52" t="e">
        <f>HLOOKUP(I149,ElecAvoidedCostsWOCC!$A$5:$Q$50,T149+1,FALSE)</f>
        <v>#N/A</v>
      </c>
      <c r="AI149" s="44" t="e">
        <f t="shared" si="72"/>
        <v>#N/A</v>
      </c>
      <c r="AJ149" s="44" t="e">
        <f t="shared" si="73"/>
        <v>#N/A</v>
      </c>
      <c r="AK149" s="44" t="e">
        <f>HLOOKUP(I149,ElecAvoidedCostsWOCC!$A$5:$Q$50,G149+1,FALSE)*J149*L149</f>
        <v>#N/A</v>
      </c>
      <c r="AL149" s="44" t="e">
        <f t="shared" si="74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75"/>
        <v>0</v>
      </c>
      <c r="AO149" s="47">
        <f t="shared" si="76"/>
        <v>0</v>
      </c>
      <c r="AP149" s="47" t="e">
        <f t="shared" si="77"/>
        <v>#DIV/0!</v>
      </c>
    </row>
    <row r="150" spans="2:42">
      <c r="B150" s="3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59"/>
        <v>0</v>
      </c>
      <c r="U150" s="47">
        <f t="shared" si="60"/>
        <v>0</v>
      </c>
      <c r="V150" s="48">
        <f t="shared" si="61"/>
        <v>0</v>
      </c>
      <c r="W150" s="49">
        <f t="shared" si="62"/>
        <v>0</v>
      </c>
      <c r="X150" s="44">
        <f t="shared" si="63"/>
        <v>0</v>
      </c>
      <c r="Y150" s="44">
        <f t="shared" si="64"/>
        <v>0</v>
      </c>
      <c r="Z150" s="44">
        <f t="shared" si="65"/>
        <v>0</v>
      </c>
      <c r="AA150" s="50">
        <f t="shared" si="66"/>
        <v>0</v>
      </c>
      <c r="AB150" s="51">
        <f t="shared" si="67"/>
        <v>0</v>
      </c>
      <c r="AC150" s="44">
        <f t="shared" si="68"/>
        <v>0</v>
      </c>
      <c r="AD150" s="44">
        <f t="shared" si="69"/>
        <v>0</v>
      </c>
      <c r="AE150" s="44">
        <f t="shared" si="70"/>
        <v>0</v>
      </c>
      <c r="AF150" s="52" t="e">
        <f>HLOOKUP(I150,ElecAvoidedCostsWOCC!$A$5:$Q$50,G150+1,FALSE)</f>
        <v>#N/A</v>
      </c>
      <c r="AG150" s="44" t="e">
        <f t="shared" si="71"/>
        <v>#N/A</v>
      </c>
      <c r="AH150" s="52" t="e">
        <f>HLOOKUP(I150,ElecAvoidedCostsWOCC!$A$5:$Q$50,T150+1,FALSE)</f>
        <v>#N/A</v>
      </c>
      <c r="AI150" s="44" t="e">
        <f t="shared" si="72"/>
        <v>#N/A</v>
      </c>
      <c r="AJ150" s="44" t="e">
        <f t="shared" si="73"/>
        <v>#N/A</v>
      </c>
      <c r="AK150" s="44" t="e">
        <f>HLOOKUP(I150,ElecAvoidedCostsWOCC!$A$5:$Q$50,G150+1,FALSE)*J150*L150</f>
        <v>#N/A</v>
      </c>
      <c r="AL150" s="44" t="e">
        <f t="shared" si="74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75"/>
        <v>0</v>
      </c>
      <c r="AO150" s="47">
        <f t="shared" si="76"/>
        <v>0</v>
      </c>
      <c r="AP150" s="47" t="e">
        <f t="shared" si="77"/>
        <v>#DIV/0!</v>
      </c>
    </row>
    <row r="151" spans="2:42">
      <c r="B151" s="3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59"/>
        <v>0</v>
      </c>
      <c r="U151" s="47">
        <f t="shared" si="60"/>
        <v>0</v>
      </c>
      <c r="V151" s="48">
        <f t="shared" si="61"/>
        <v>0</v>
      </c>
      <c r="W151" s="49">
        <f t="shared" si="62"/>
        <v>0</v>
      </c>
      <c r="X151" s="44">
        <f t="shared" si="63"/>
        <v>0</v>
      </c>
      <c r="Y151" s="44">
        <f t="shared" si="64"/>
        <v>0</v>
      </c>
      <c r="Z151" s="44">
        <f t="shared" si="65"/>
        <v>0</v>
      </c>
      <c r="AA151" s="50">
        <f t="shared" si="66"/>
        <v>0</v>
      </c>
      <c r="AB151" s="51">
        <f t="shared" si="67"/>
        <v>0</v>
      </c>
      <c r="AC151" s="44">
        <f t="shared" si="68"/>
        <v>0</v>
      </c>
      <c r="AD151" s="44">
        <f t="shared" si="69"/>
        <v>0</v>
      </c>
      <c r="AE151" s="44">
        <f t="shared" si="70"/>
        <v>0</v>
      </c>
      <c r="AF151" s="52" t="e">
        <f>HLOOKUP(I151,ElecAvoidedCostsWOCC!$A$5:$Q$50,G151+1,FALSE)</f>
        <v>#N/A</v>
      </c>
      <c r="AG151" s="44" t="e">
        <f t="shared" si="71"/>
        <v>#N/A</v>
      </c>
      <c r="AH151" s="52" t="e">
        <f>HLOOKUP(I151,ElecAvoidedCostsWOCC!$A$5:$Q$50,T151+1,FALSE)</f>
        <v>#N/A</v>
      </c>
      <c r="AI151" s="44" t="e">
        <f t="shared" si="72"/>
        <v>#N/A</v>
      </c>
      <c r="AJ151" s="44" t="e">
        <f t="shared" si="73"/>
        <v>#N/A</v>
      </c>
      <c r="AK151" s="44" t="e">
        <f>HLOOKUP(I151,ElecAvoidedCostsWOCC!$A$5:$Q$50,G151+1,FALSE)*J151*L151</f>
        <v>#N/A</v>
      </c>
      <c r="AL151" s="44" t="e">
        <f t="shared" si="74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75"/>
        <v>0</v>
      </c>
      <c r="AO151" s="47">
        <f t="shared" si="76"/>
        <v>0</v>
      </c>
      <c r="AP151" s="47" t="e">
        <f t="shared" si="77"/>
        <v>#DIV/0!</v>
      </c>
    </row>
    <row r="152" spans="2:42">
      <c r="B152" s="3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9"/>
        <v>0</v>
      </c>
      <c r="U152" s="47">
        <f t="shared" si="60"/>
        <v>0</v>
      </c>
      <c r="V152" s="48">
        <f t="shared" si="61"/>
        <v>0</v>
      </c>
      <c r="W152" s="49">
        <f t="shared" si="62"/>
        <v>0</v>
      </c>
      <c r="X152" s="44">
        <f t="shared" si="63"/>
        <v>0</v>
      </c>
      <c r="Y152" s="44">
        <f t="shared" si="64"/>
        <v>0</v>
      </c>
      <c r="Z152" s="44">
        <f t="shared" si="65"/>
        <v>0</v>
      </c>
      <c r="AA152" s="50">
        <f t="shared" si="66"/>
        <v>0</v>
      </c>
      <c r="AB152" s="51">
        <f t="shared" si="67"/>
        <v>0</v>
      </c>
      <c r="AC152" s="44">
        <f t="shared" si="68"/>
        <v>0</v>
      </c>
      <c r="AD152" s="44">
        <f t="shared" si="69"/>
        <v>0</v>
      </c>
      <c r="AE152" s="44">
        <f t="shared" si="70"/>
        <v>0</v>
      </c>
      <c r="AF152" s="52" t="e">
        <f>HLOOKUP(I152,ElecAvoidedCostsWOCC!$A$5:$Q$50,G152+1,FALSE)</f>
        <v>#N/A</v>
      </c>
      <c r="AG152" s="44" t="e">
        <f t="shared" si="71"/>
        <v>#N/A</v>
      </c>
      <c r="AH152" s="52" t="e">
        <f>HLOOKUP(I152,ElecAvoidedCostsWOCC!$A$5:$Q$50,T152+1,FALSE)</f>
        <v>#N/A</v>
      </c>
      <c r="AI152" s="44" t="e">
        <f t="shared" si="72"/>
        <v>#N/A</v>
      </c>
      <c r="AJ152" s="44" t="e">
        <f t="shared" si="73"/>
        <v>#N/A</v>
      </c>
      <c r="AK152" s="44" t="e">
        <f>HLOOKUP(I152,ElecAvoidedCostsWOCC!$A$5:$Q$50,G152+1,FALSE)*J152*L152</f>
        <v>#N/A</v>
      </c>
      <c r="AL152" s="44" t="e">
        <f t="shared" si="74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5"/>
        <v>0</v>
      </c>
      <c r="AO152" s="47">
        <f t="shared" si="76"/>
        <v>0</v>
      </c>
      <c r="AP152" s="47" t="e">
        <f t="shared" si="77"/>
        <v>#DIV/0!</v>
      </c>
    </row>
    <row r="153" spans="2:42">
      <c r="B153" s="3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9"/>
        <v>0</v>
      </c>
      <c r="U153" s="47">
        <f t="shared" si="60"/>
        <v>0</v>
      </c>
      <c r="V153" s="48">
        <f t="shared" si="61"/>
        <v>0</v>
      </c>
      <c r="W153" s="49">
        <f t="shared" si="62"/>
        <v>0</v>
      </c>
      <c r="X153" s="44">
        <f t="shared" si="63"/>
        <v>0</v>
      </c>
      <c r="Y153" s="44">
        <f t="shared" si="64"/>
        <v>0</v>
      </c>
      <c r="Z153" s="44">
        <f t="shared" si="65"/>
        <v>0</v>
      </c>
      <c r="AA153" s="50">
        <f t="shared" si="66"/>
        <v>0</v>
      </c>
      <c r="AB153" s="51">
        <f t="shared" si="67"/>
        <v>0</v>
      </c>
      <c r="AC153" s="44">
        <f t="shared" si="68"/>
        <v>0</v>
      </c>
      <c r="AD153" s="44">
        <f t="shared" si="69"/>
        <v>0</v>
      </c>
      <c r="AE153" s="44">
        <f t="shared" si="70"/>
        <v>0</v>
      </c>
      <c r="AF153" s="52" t="e">
        <f>HLOOKUP(I153,ElecAvoidedCostsWOCC!$A$5:$Q$50,G153+1,FALSE)</f>
        <v>#N/A</v>
      </c>
      <c r="AG153" s="44" t="e">
        <f t="shared" si="71"/>
        <v>#N/A</v>
      </c>
      <c r="AH153" s="52" t="e">
        <f>HLOOKUP(I153,ElecAvoidedCostsWOCC!$A$5:$Q$50,T153+1,FALSE)</f>
        <v>#N/A</v>
      </c>
      <c r="AI153" s="44" t="e">
        <f t="shared" si="72"/>
        <v>#N/A</v>
      </c>
      <c r="AJ153" s="44" t="e">
        <f t="shared" si="73"/>
        <v>#N/A</v>
      </c>
      <c r="AK153" s="44" t="e">
        <f>HLOOKUP(I153,ElecAvoidedCostsWOCC!$A$5:$Q$50,G153+1,FALSE)*J153*L153</f>
        <v>#N/A</v>
      </c>
      <c r="AL153" s="44" t="e">
        <f t="shared" si="74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5"/>
        <v>0</v>
      </c>
      <c r="AO153" s="47">
        <f t="shared" si="76"/>
        <v>0</v>
      </c>
      <c r="AP153" s="47" t="e">
        <f t="shared" si="77"/>
        <v>#DIV/0!</v>
      </c>
    </row>
    <row r="154" spans="2:42">
      <c r="B154" s="3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9"/>
        <v>0</v>
      </c>
      <c r="U154" s="47">
        <f t="shared" si="60"/>
        <v>0</v>
      </c>
      <c r="V154" s="48">
        <f t="shared" si="61"/>
        <v>0</v>
      </c>
      <c r="W154" s="49">
        <f t="shared" si="62"/>
        <v>0</v>
      </c>
      <c r="X154" s="44">
        <f t="shared" si="63"/>
        <v>0</v>
      </c>
      <c r="Y154" s="44">
        <f t="shared" si="64"/>
        <v>0</v>
      </c>
      <c r="Z154" s="44">
        <f t="shared" si="65"/>
        <v>0</v>
      </c>
      <c r="AA154" s="50">
        <f t="shared" si="66"/>
        <v>0</v>
      </c>
      <c r="AB154" s="51">
        <f t="shared" si="67"/>
        <v>0</v>
      </c>
      <c r="AC154" s="44">
        <f t="shared" si="68"/>
        <v>0</v>
      </c>
      <c r="AD154" s="44">
        <f t="shared" si="69"/>
        <v>0</v>
      </c>
      <c r="AE154" s="44">
        <f t="shared" si="70"/>
        <v>0</v>
      </c>
      <c r="AF154" s="52" t="e">
        <f>HLOOKUP(I154,ElecAvoidedCostsWOCC!$A$5:$Q$50,G154+1,FALSE)</f>
        <v>#N/A</v>
      </c>
      <c r="AG154" s="44" t="e">
        <f t="shared" si="71"/>
        <v>#N/A</v>
      </c>
      <c r="AH154" s="52" t="e">
        <f>HLOOKUP(I154,ElecAvoidedCostsWOCC!$A$5:$Q$50,T154+1,FALSE)</f>
        <v>#N/A</v>
      </c>
      <c r="AI154" s="44" t="e">
        <f t="shared" si="72"/>
        <v>#N/A</v>
      </c>
      <c r="AJ154" s="44" t="e">
        <f t="shared" si="73"/>
        <v>#N/A</v>
      </c>
      <c r="AK154" s="44" t="e">
        <f>HLOOKUP(I154,ElecAvoidedCostsWOCC!$A$5:$Q$50,G154+1,FALSE)*J154*L154</f>
        <v>#N/A</v>
      </c>
      <c r="AL154" s="44" t="e">
        <f t="shared" si="74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5"/>
        <v>0</v>
      </c>
      <c r="AO154" s="47">
        <f t="shared" si="76"/>
        <v>0</v>
      </c>
      <c r="AP154" s="47" t="e">
        <f t="shared" si="77"/>
        <v>#DIV/0!</v>
      </c>
    </row>
    <row r="155" spans="2:42">
      <c r="B155" s="3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9"/>
        <v>0</v>
      </c>
      <c r="U155" s="47">
        <f t="shared" si="60"/>
        <v>0</v>
      </c>
      <c r="V155" s="48">
        <f t="shared" si="61"/>
        <v>0</v>
      </c>
      <c r="W155" s="49">
        <f t="shared" si="62"/>
        <v>0</v>
      </c>
      <c r="X155" s="44">
        <f t="shared" si="63"/>
        <v>0</v>
      </c>
      <c r="Y155" s="44">
        <f t="shared" si="64"/>
        <v>0</v>
      </c>
      <c r="Z155" s="44">
        <f t="shared" si="65"/>
        <v>0</v>
      </c>
      <c r="AA155" s="50">
        <f t="shared" si="66"/>
        <v>0</v>
      </c>
      <c r="AB155" s="51">
        <f t="shared" si="67"/>
        <v>0</v>
      </c>
      <c r="AC155" s="44">
        <f t="shared" si="68"/>
        <v>0</v>
      </c>
      <c r="AD155" s="44">
        <f t="shared" si="69"/>
        <v>0</v>
      </c>
      <c r="AE155" s="44">
        <f t="shared" si="70"/>
        <v>0</v>
      </c>
      <c r="AF155" s="52" t="e">
        <f>HLOOKUP(I155,ElecAvoidedCostsWOCC!$A$5:$Q$50,G155+1,FALSE)</f>
        <v>#N/A</v>
      </c>
      <c r="AG155" s="44" t="e">
        <f t="shared" si="71"/>
        <v>#N/A</v>
      </c>
      <c r="AH155" s="52" t="e">
        <f>HLOOKUP(I155,ElecAvoidedCostsWOCC!$A$5:$Q$50,T155+1,FALSE)</f>
        <v>#N/A</v>
      </c>
      <c r="AI155" s="44" t="e">
        <f t="shared" si="72"/>
        <v>#N/A</v>
      </c>
      <c r="AJ155" s="44" t="e">
        <f t="shared" si="73"/>
        <v>#N/A</v>
      </c>
      <c r="AK155" s="44" t="e">
        <f>HLOOKUP(I155,ElecAvoidedCostsWOCC!$A$5:$Q$50,G155+1,FALSE)*J155*L155</f>
        <v>#N/A</v>
      </c>
      <c r="AL155" s="44" t="e">
        <f t="shared" si="74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5"/>
        <v>0</v>
      </c>
      <c r="AO155" s="47">
        <f t="shared" si="76"/>
        <v>0</v>
      </c>
      <c r="AP155" s="47" t="e">
        <f t="shared" si="77"/>
        <v>#DIV/0!</v>
      </c>
    </row>
    <row r="156" spans="2:42">
      <c r="B156" s="3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9"/>
        <v>0</v>
      </c>
      <c r="U156" s="47">
        <f t="shared" si="60"/>
        <v>0</v>
      </c>
      <c r="V156" s="48">
        <f t="shared" si="61"/>
        <v>0</v>
      </c>
      <c r="W156" s="49">
        <f t="shared" si="62"/>
        <v>0</v>
      </c>
      <c r="X156" s="44">
        <f t="shared" si="63"/>
        <v>0</v>
      </c>
      <c r="Y156" s="44">
        <f t="shared" si="64"/>
        <v>0</v>
      </c>
      <c r="Z156" s="44">
        <f t="shared" si="65"/>
        <v>0</v>
      </c>
      <c r="AA156" s="50">
        <f t="shared" si="66"/>
        <v>0</v>
      </c>
      <c r="AB156" s="51">
        <f t="shared" si="67"/>
        <v>0</v>
      </c>
      <c r="AC156" s="44">
        <f t="shared" si="68"/>
        <v>0</v>
      </c>
      <c r="AD156" s="44">
        <f t="shared" si="69"/>
        <v>0</v>
      </c>
      <c r="AE156" s="44">
        <f t="shared" si="70"/>
        <v>0</v>
      </c>
      <c r="AF156" s="52" t="e">
        <f>HLOOKUP(I156,ElecAvoidedCostsWOCC!$A$5:$Q$50,G156+1,FALSE)</f>
        <v>#N/A</v>
      </c>
      <c r="AG156" s="44" t="e">
        <f t="shared" si="71"/>
        <v>#N/A</v>
      </c>
      <c r="AH156" s="52" t="e">
        <f>HLOOKUP(I156,ElecAvoidedCostsWOCC!$A$5:$Q$50,T156+1,FALSE)</f>
        <v>#N/A</v>
      </c>
      <c r="AI156" s="44" t="e">
        <f t="shared" si="72"/>
        <v>#N/A</v>
      </c>
      <c r="AJ156" s="44" t="e">
        <f t="shared" si="73"/>
        <v>#N/A</v>
      </c>
      <c r="AK156" s="44" t="e">
        <f>HLOOKUP(I156,ElecAvoidedCostsWOCC!$A$5:$Q$50,G156+1,FALSE)*J156*L156</f>
        <v>#N/A</v>
      </c>
      <c r="AL156" s="44" t="e">
        <f t="shared" si="74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5"/>
        <v>0</v>
      </c>
      <c r="AO156" s="47">
        <f t="shared" si="76"/>
        <v>0</v>
      </c>
      <c r="AP156" s="47" t="e">
        <f t="shared" si="77"/>
        <v>#DIV/0!</v>
      </c>
    </row>
    <row r="157" spans="2:42">
      <c r="B157" s="3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9"/>
        <v>0</v>
      </c>
      <c r="U157" s="47">
        <f t="shared" si="60"/>
        <v>0</v>
      </c>
      <c r="V157" s="48">
        <f t="shared" si="61"/>
        <v>0</v>
      </c>
      <c r="W157" s="49">
        <f t="shared" si="62"/>
        <v>0</v>
      </c>
      <c r="X157" s="44">
        <f t="shared" si="63"/>
        <v>0</v>
      </c>
      <c r="Y157" s="44">
        <f t="shared" si="64"/>
        <v>0</v>
      </c>
      <c r="Z157" s="44">
        <f t="shared" si="65"/>
        <v>0</v>
      </c>
      <c r="AA157" s="50">
        <f t="shared" si="66"/>
        <v>0</v>
      </c>
      <c r="AB157" s="51">
        <f t="shared" si="67"/>
        <v>0</v>
      </c>
      <c r="AC157" s="44">
        <f t="shared" si="68"/>
        <v>0</v>
      </c>
      <c r="AD157" s="44">
        <f t="shared" si="69"/>
        <v>0</v>
      </c>
      <c r="AE157" s="44">
        <f t="shared" si="70"/>
        <v>0</v>
      </c>
      <c r="AF157" s="52" t="e">
        <f>HLOOKUP(I157,ElecAvoidedCostsWOCC!$A$5:$Q$50,G157+1,FALSE)</f>
        <v>#N/A</v>
      </c>
      <c r="AG157" s="44" t="e">
        <f t="shared" si="71"/>
        <v>#N/A</v>
      </c>
      <c r="AH157" s="52" t="e">
        <f>HLOOKUP(I157,ElecAvoidedCostsWOCC!$A$5:$Q$50,T157+1,FALSE)</f>
        <v>#N/A</v>
      </c>
      <c r="AI157" s="44" t="e">
        <f t="shared" si="72"/>
        <v>#N/A</v>
      </c>
      <c r="AJ157" s="44" t="e">
        <f t="shared" si="73"/>
        <v>#N/A</v>
      </c>
      <c r="AK157" s="44" t="e">
        <f>HLOOKUP(I157,ElecAvoidedCostsWOCC!$A$5:$Q$50,G157+1,FALSE)*J157*L157</f>
        <v>#N/A</v>
      </c>
      <c r="AL157" s="44" t="e">
        <f t="shared" si="74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5"/>
        <v>0</v>
      </c>
      <c r="AO157" s="47">
        <f t="shared" si="76"/>
        <v>0</v>
      </c>
      <c r="AP157" s="47" t="e">
        <f t="shared" si="77"/>
        <v>#DIV/0!</v>
      </c>
    </row>
    <row r="158" spans="2:42">
      <c r="B158" s="3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9"/>
        <v>0</v>
      </c>
      <c r="U158" s="47">
        <f t="shared" si="60"/>
        <v>0</v>
      </c>
      <c r="V158" s="48">
        <f t="shared" si="61"/>
        <v>0</v>
      </c>
      <c r="W158" s="49">
        <f t="shared" si="62"/>
        <v>0</v>
      </c>
      <c r="X158" s="44">
        <f t="shared" si="63"/>
        <v>0</v>
      </c>
      <c r="Y158" s="44">
        <f t="shared" si="64"/>
        <v>0</v>
      </c>
      <c r="Z158" s="44">
        <f t="shared" si="65"/>
        <v>0</v>
      </c>
      <c r="AA158" s="50">
        <f t="shared" si="66"/>
        <v>0</v>
      </c>
      <c r="AB158" s="51">
        <f t="shared" si="67"/>
        <v>0</v>
      </c>
      <c r="AC158" s="44">
        <f t="shared" si="68"/>
        <v>0</v>
      </c>
      <c r="AD158" s="44">
        <f t="shared" si="69"/>
        <v>0</v>
      </c>
      <c r="AE158" s="44">
        <f t="shared" si="70"/>
        <v>0</v>
      </c>
      <c r="AF158" s="52" t="e">
        <f>HLOOKUP(I158,ElecAvoidedCostsWOCC!$A$5:$Q$50,G158+1,FALSE)</f>
        <v>#N/A</v>
      </c>
      <c r="AG158" s="44" t="e">
        <f t="shared" si="71"/>
        <v>#N/A</v>
      </c>
      <c r="AH158" s="52" t="e">
        <f>HLOOKUP(I158,ElecAvoidedCostsWOCC!$A$5:$Q$50,T158+1,FALSE)</f>
        <v>#N/A</v>
      </c>
      <c r="AI158" s="44" t="e">
        <f t="shared" si="72"/>
        <v>#N/A</v>
      </c>
      <c r="AJ158" s="44" t="e">
        <f t="shared" si="73"/>
        <v>#N/A</v>
      </c>
      <c r="AK158" s="44" t="e">
        <f>HLOOKUP(I158,ElecAvoidedCostsWOCC!$A$5:$Q$50,G158+1,FALSE)*J158*L158</f>
        <v>#N/A</v>
      </c>
      <c r="AL158" s="44" t="e">
        <f t="shared" si="74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5"/>
        <v>0</v>
      </c>
      <c r="AO158" s="47">
        <f t="shared" si="76"/>
        <v>0</v>
      </c>
      <c r="AP158" s="47" t="e">
        <f t="shared" si="77"/>
        <v>#DIV/0!</v>
      </c>
    </row>
    <row r="159" spans="2:42">
      <c r="B159" s="3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9"/>
        <v>0</v>
      </c>
      <c r="U159" s="47">
        <f t="shared" si="60"/>
        <v>0</v>
      </c>
      <c r="V159" s="48">
        <f t="shared" si="61"/>
        <v>0</v>
      </c>
      <c r="W159" s="49">
        <f t="shared" si="62"/>
        <v>0</v>
      </c>
      <c r="X159" s="44">
        <f t="shared" si="63"/>
        <v>0</v>
      </c>
      <c r="Y159" s="44">
        <f t="shared" si="64"/>
        <v>0</v>
      </c>
      <c r="Z159" s="44">
        <f t="shared" si="65"/>
        <v>0</v>
      </c>
      <c r="AA159" s="50">
        <f t="shared" si="66"/>
        <v>0</v>
      </c>
      <c r="AB159" s="51">
        <f t="shared" si="67"/>
        <v>0</v>
      </c>
      <c r="AC159" s="44">
        <f t="shared" si="68"/>
        <v>0</v>
      </c>
      <c r="AD159" s="44">
        <f t="shared" si="69"/>
        <v>0</v>
      </c>
      <c r="AE159" s="44">
        <f t="shared" si="70"/>
        <v>0</v>
      </c>
      <c r="AF159" s="52" t="e">
        <f>HLOOKUP(I159,ElecAvoidedCostsWOCC!$A$5:$Q$50,G159+1,FALSE)</f>
        <v>#N/A</v>
      </c>
      <c r="AG159" s="44" t="e">
        <f t="shared" si="71"/>
        <v>#N/A</v>
      </c>
      <c r="AH159" s="52" t="e">
        <f>HLOOKUP(I159,ElecAvoidedCostsWOCC!$A$5:$Q$50,T159+1,FALSE)</f>
        <v>#N/A</v>
      </c>
      <c r="AI159" s="44" t="e">
        <f t="shared" si="72"/>
        <v>#N/A</v>
      </c>
      <c r="AJ159" s="44" t="e">
        <f t="shared" si="73"/>
        <v>#N/A</v>
      </c>
      <c r="AK159" s="44" t="e">
        <f>HLOOKUP(I159,ElecAvoidedCostsWOCC!$A$5:$Q$50,G159+1,FALSE)*J159*L159</f>
        <v>#N/A</v>
      </c>
      <c r="AL159" s="44" t="e">
        <f t="shared" si="74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5"/>
        <v>0</v>
      </c>
      <c r="AO159" s="47">
        <f t="shared" si="76"/>
        <v>0</v>
      </c>
      <c r="AP159" s="47" t="e">
        <f t="shared" si="77"/>
        <v>#DIV/0!</v>
      </c>
    </row>
    <row r="160" spans="2:42">
      <c r="B160" s="3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9"/>
        <v>0</v>
      </c>
      <c r="U160" s="47">
        <f t="shared" si="60"/>
        <v>0</v>
      </c>
      <c r="V160" s="48">
        <f t="shared" si="61"/>
        <v>0</v>
      </c>
      <c r="W160" s="49">
        <f t="shared" si="62"/>
        <v>0</v>
      </c>
      <c r="X160" s="44">
        <f t="shared" si="63"/>
        <v>0</v>
      </c>
      <c r="Y160" s="44">
        <f t="shared" si="64"/>
        <v>0</v>
      </c>
      <c r="Z160" s="44">
        <f t="shared" si="65"/>
        <v>0</v>
      </c>
      <c r="AA160" s="50">
        <f t="shared" si="66"/>
        <v>0</v>
      </c>
      <c r="AB160" s="51">
        <f t="shared" si="67"/>
        <v>0</v>
      </c>
      <c r="AC160" s="44">
        <f t="shared" si="68"/>
        <v>0</v>
      </c>
      <c r="AD160" s="44">
        <f t="shared" si="69"/>
        <v>0</v>
      </c>
      <c r="AE160" s="44">
        <f t="shared" si="70"/>
        <v>0</v>
      </c>
      <c r="AF160" s="52" t="e">
        <f>HLOOKUP(I160,ElecAvoidedCostsWOCC!$A$5:$Q$50,G160+1,FALSE)</f>
        <v>#N/A</v>
      </c>
      <c r="AG160" s="44" t="e">
        <f t="shared" si="71"/>
        <v>#N/A</v>
      </c>
      <c r="AH160" s="52" t="e">
        <f>HLOOKUP(I160,ElecAvoidedCostsWOCC!$A$5:$Q$50,T160+1,FALSE)</f>
        <v>#N/A</v>
      </c>
      <c r="AI160" s="44" t="e">
        <f t="shared" si="72"/>
        <v>#N/A</v>
      </c>
      <c r="AJ160" s="44" t="e">
        <f t="shared" si="73"/>
        <v>#N/A</v>
      </c>
      <c r="AK160" s="44" t="e">
        <f>HLOOKUP(I160,ElecAvoidedCostsWOCC!$A$5:$Q$50,G160+1,FALSE)*J160*L160</f>
        <v>#N/A</v>
      </c>
      <c r="AL160" s="44" t="e">
        <f t="shared" si="74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5"/>
        <v>0</v>
      </c>
      <c r="AO160" s="47">
        <f t="shared" si="76"/>
        <v>0</v>
      </c>
      <c r="AP160" s="47" t="e">
        <f t="shared" si="77"/>
        <v>#DIV/0!</v>
      </c>
    </row>
    <row r="161" spans="2:42">
      <c r="B161" s="3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9"/>
        <v>0</v>
      </c>
      <c r="U161" s="47">
        <f t="shared" si="60"/>
        <v>0</v>
      </c>
      <c r="V161" s="48">
        <f t="shared" si="61"/>
        <v>0</v>
      </c>
      <c r="W161" s="49">
        <f t="shared" si="62"/>
        <v>0</v>
      </c>
      <c r="X161" s="44">
        <f t="shared" si="63"/>
        <v>0</v>
      </c>
      <c r="Y161" s="44">
        <f t="shared" si="64"/>
        <v>0</v>
      </c>
      <c r="Z161" s="44">
        <f t="shared" si="65"/>
        <v>0</v>
      </c>
      <c r="AA161" s="50">
        <f t="shared" si="66"/>
        <v>0</v>
      </c>
      <c r="AB161" s="51">
        <f t="shared" si="67"/>
        <v>0</v>
      </c>
      <c r="AC161" s="44">
        <f t="shared" si="68"/>
        <v>0</v>
      </c>
      <c r="AD161" s="44">
        <f t="shared" si="69"/>
        <v>0</v>
      </c>
      <c r="AE161" s="44">
        <f t="shared" si="70"/>
        <v>0</v>
      </c>
      <c r="AF161" s="52" t="e">
        <f>HLOOKUP(I161,ElecAvoidedCostsWOCC!$A$5:$Q$50,G161+1,FALSE)</f>
        <v>#N/A</v>
      </c>
      <c r="AG161" s="44" t="e">
        <f t="shared" si="71"/>
        <v>#N/A</v>
      </c>
      <c r="AH161" s="52" t="e">
        <f>HLOOKUP(I161,ElecAvoidedCostsWOCC!$A$5:$Q$50,T161+1,FALSE)</f>
        <v>#N/A</v>
      </c>
      <c r="AI161" s="44" t="e">
        <f t="shared" si="72"/>
        <v>#N/A</v>
      </c>
      <c r="AJ161" s="44" t="e">
        <f t="shared" si="73"/>
        <v>#N/A</v>
      </c>
      <c r="AK161" s="44" t="e">
        <f>HLOOKUP(I161,ElecAvoidedCostsWOCC!$A$5:$Q$50,G161+1,FALSE)*J161*L161</f>
        <v>#N/A</v>
      </c>
      <c r="AL161" s="44" t="e">
        <f t="shared" si="74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5"/>
        <v>0</v>
      </c>
      <c r="AO161" s="47">
        <f t="shared" si="76"/>
        <v>0</v>
      </c>
      <c r="AP161" s="47" t="e">
        <f t="shared" si="77"/>
        <v>#DIV/0!</v>
      </c>
    </row>
    <row r="162" spans="2:42">
      <c r="B162" s="3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9"/>
        <v>0</v>
      </c>
      <c r="U162" s="47">
        <f t="shared" si="60"/>
        <v>0</v>
      </c>
      <c r="V162" s="48">
        <f t="shared" si="61"/>
        <v>0</v>
      </c>
      <c r="W162" s="49">
        <f t="shared" si="62"/>
        <v>0</v>
      </c>
      <c r="X162" s="44">
        <f t="shared" si="63"/>
        <v>0</v>
      </c>
      <c r="Y162" s="44">
        <f t="shared" si="64"/>
        <v>0</v>
      </c>
      <c r="Z162" s="44">
        <f t="shared" si="65"/>
        <v>0</v>
      </c>
      <c r="AA162" s="50">
        <f t="shared" si="66"/>
        <v>0</v>
      </c>
      <c r="AB162" s="51">
        <f t="shared" si="67"/>
        <v>0</v>
      </c>
      <c r="AC162" s="44">
        <f t="shared" si="68"/>
        <v>0</v>
      </c>
      <c r="AD162" s="44">
        <f t="shared" si="69"/>
        <v>0</v>
      </c>
      <c r="AE162" s="44">
        <f t="shared" si="70"/>
        <v>0</v>
      </c>
      <c r="AF162" s="52" t="e">
        <f>HLOOKUP(I162,ElecAvoidedCostsWOCC!$A$5:$Q$50,G162+1,FALSE)</f>
        <v>#N/A</v>
      </c>
      <c r="AG162" s="44" t="e">
        <f t="shared" si="71"/>
        <v>#N/A</v>
      </c>
      <c r="AH162" s="52" t="e">
        <f>HLOOKUP(I162,ElecAvoidedCostsWOCC!$A$5:$Q$50,T162+1,FALSE)</f>
        <v>#N/A</v>
      </c>
      <c r="AI162" s="44" t="e">
        <f t="shared" si="72"/>
        <v>#N/A</v>
      </c>
      <c r="AJ162" s="44" t="e">
        <f t="shared" si="73"/>
        <v>#N/A</v>
      </c>
      <c r="AK162" s="44" t="e">
        <f>HLOOKUP(I162,ElecAvoidedCostsWOCC!$A$5:$Q$50,G162+1,FALSE)*J162*L162</f>
        <v>#N/A</v>
      </c>
      <c r="AL162" s="44" t="e">
        <f t="shared" si="74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5"/>
        <v>0</v>
      </c>
      <c r="AO162" s="47">
        <f t="shared" si="76"/>
        <v>0</v>
      </c>
      <c r="AP162" s="47" t="e">
        <f t="shared" si="77"/>
        <v>#DIV/0!</v>
      </c>
    </row>
    <row r="163" spans="2:42">
      <c r="B163" s="3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9"/>
        <v>0</v>
      </c>
      <c r="U163" s="47">
        <f t="shared" si="60"/>
        <v>0</v>
      </c>
      <c r="V163" s="48">
        <f t="shared" si="61"/>
        <v>0</v>
      </c>
      <c r="W163" s="49">
        <f t="shared" si="62"/>
        <v>0</v>
      </c>
      <c r="X163" s="44">
        <f t="shared" si="63"/>
        <v>0</v>
      </c>
      <c r="Y163" s="44">
        <f t="shared" si="64"/>
        <v>0</v>
      </c>
      <c r="Z163" s="44">
        <f t="shared" si="65"/>
        <v>0</v>
      </c>
      <c r="AA163" s="50">
        <f t="shared" si="66"/>
        <v>0</v>
      </c>
      <c r="AB163" s="51">
        <f t="shared" si="67"/>
        <v>0</v>
      </c>
      <c r="AC163" s="44">
        <f t="shared" si="68"/>
        <v>0</v>
      </c>
      <c r="AD163" s="44">
        <f t="shared" si="69"/>
        <v>0</v>
      </c>
      <c r="AE163" s="44">
        <f t="shared" si="70"/>
        <v>0</v>
      </c>
      <c r="AF163" s="52" t="e">
        <f>HLOOKUP(I163,ElecAvoidedCostsWOCC!$A$5:$Q$50,G163+1,FALSE)</f>
        <v>#N/A</v>
      </c>
      <c r="AG163" s="44" t="e">
        <f t="shared" si="71"/>
        <v>#N/A</v>
      </c>
      <c r="AH163" s="52" t="e">
        <f>HLOOKUP(I163,ElecAvoidedCostsWOCC!$A$5:$Q$50,T163+1,FALSE)</f>
        <v>#N/A</v>
      </c>
      <c r="AI163" s="44" t="e">
        <f t="shared" si="72"/>
        <v>#N/A</v>
      </c>
      <c r="AJ163" s="44" t="e">
        <f t="shared" si="73"/>
        <v>#N/A</v>
      </c>
      <c r="AK163" s="44" t="e">
        <f>HLOOKUP(I163,ElecAvoidedCostsWOCC!$A$5:$Q$50,G163+1,FALSE)*J163*L163</f>
        <v>#N/A</v>
      </c>
      <c r="AL163" s="44" t="e">
        <f t="shared" si="74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5"/>
        <v>0</v>
      </c>
      <c r="AO163" s="47">
        <f t="shared" si="76"/>
        <v>0</v>
      </c>
      <c r="AP163" s="47" t="e">
        <f t="shared" si="77"/>
        <v>#DIV/0!</v>
      </c>
    </row>
    <row r="164" spans="2:42">
      <c r="B164" s="3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9"/>
        <v>0</v>
      </c>
      <c r="U164" s="47">
        <f t="shared" si="60"/>
        <v>0</v>
      </c>
      <c r="V164" s="48">
        <f t="shared" si="61"/>
        <v>0</v>
      </c>
      <c r="W164" s="49">
        <f t="shared" si="62"/>
        <v>0</v>
      </c>
      <c r="X164" s="44">
        <f t="shared" si="63"/>
        <v>0</v>
      </c>
      <c r="Y164" s="44">
        <f t="shared" si="64"/>
        <v>0</v>
      </c>
      <c r="Z164" s="44">
        <f t="shared" si="65"/>
        <v>0</v>
      </c>
      <c r="AA164" s="50">
        <f t="shared" si="66"/>
        <v>0</v>
      </c>
      <c r="AB164" s="51">
        <f t="shared" si="67"/>
        <v>0</v>
      </c>
      <c r="AC164" s="44">
        <f t="shared" si="68"/>
        <v>0</v>
      </c>
      <c r="AD164" s="44">
        <f t="shared" si="69"/>
        <v>0</v>
      </c>
      <c r="AE164" s="44">
        <f t="shared" si="70"/>
        <v>0</v>
      </c>
      <c r="AF164" s="52" t="e">
        <f>HLOOKUP(I164,ElecAvoidedCostsWOCC!$A$5:$Q$50,G164+1,FALSE)</f>
        <v>#N/A</v>
      </c>
      <c r="AG164" s="44" t="e">
        <f t="shared" si="71"/>
        <v>#N/A</v>
      </c>
      <c r="AH164" s="52" t="e">
        <f>HLOOKUP(I164,ElecAvoidedCostsWOCC!$A$5:$Q$50,T164+1,FALSE)</f>
        <v>#N/A</v>
      </c>
      <c r="AI164" s="44" t="e">
        <f t="shared" si="72"/>
        <v>#N/A</v>
      </c>
      <c r="AJ164" s="44" t="e">
        <f t="shared" si="73"/>
        <v>#N/A</v>
      </c>
      <c r="AK164" s="44" t="e">
        <f>HLOOKUP(I164,ElecAvoidedCostsWOCC!$A$5:$Q$50,G164+1,FALSE)*J164*L164</f>
        <v>#N/A</v>
      </c>
      <c r="AL164" s="44" t="e">
        <f t="shared" si="74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5"/>
        <v>0</v>
      </c>
      <c r="AO164" s="47">
        <f t="shared" si="76"/>
        <v>0</v>
      </c>
      <c r="AP164" s="47" t="e">
        <f t="shared" si="77"/>
        <v>#DIV/0!</v>
      </c>
    </row>
    <row r="165" spans="2:42">
      <c r="B165" s="3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9"/>
        <v>0</v>
      </c>
      <c r="U165" s="47">
        <f t="shared" si="60"/>
        <v>0</v>
      </c>
      <c r="V165" s="48">
        <f t="shared" si="61"/>
        <v>0</v>
      </c>
      <c r="W165" s="49">
        <f t="shared" si="62"/>
        <v>0</v>
      </c>
      <c r="X165" s="44">
        <f t="shared" si="63"/>
        <v>0</v>
      </c>
      <c r="Y165" s="44">
        <f t="shared" si="64"/>
        <v>0</v>
      </c>
      <c r="Z165" s="44">
        <f t="shared" si="65"/>
        <v>0</v>
      </c>
      <c r="AA165" s="50">
        <f t="shared" si="66"/>
        <v>0</v>
      </c>
      <c r="AB165" s="51">
        <f t="shared" si="67"/>
        <v>0</v>
      </c>
      <c r="AC165" s="44">
        <f t="shared" si="68"/>
        <v>0</v>
      </c>
      <c r="AD165" s="44">
        <f t="shared" si="69"/>
        <v>0</v>
      </c>
      <c r="AE165" s="44">
        <f t="shared" si="70"/>
        <v>0</v>
      </c>
      <c r="AF165" s="52" t="e">
        <f>HLOOKUP(I165,ElecAvoidedCostsWOCC!$A$5:$Q$50,G165+1,FALSE)</f>
        <v>#N/A</v>
      </c>
      <c r="AG165" s="44" t="e">
        <f t="shared" si="71"/>
        <v>#N/A</v>
      </c>
      <c r="AH165" s="52" t="e">
        <f>HLOOKUP(I165,ElecAvoidedCostsWOCC!$A$5:$Q$50,T165+1,FALSE)</f>
        <v>#N/A</v>
      </c>
      <c r="AI165" s="44" t="e">
        <f t="shared" si="72"/>
        <v>#N/A</v>
      </c>
      <c r="AJ165" s="44" t="e">
        <f t="shared" si="73"/>
        <v>#N/A</v>
      </c>
      <c r="AK165" s="44" t="e">
        <f>HLOOKUP(I165,ElecAvoidedCostsWOCC!$A$5:$Q$50,G165+1,FALSE)*J165*L165</f>
        <v>#N/A</v>
      </c>
      <c r="AL165" s="44" t="e">
        <f t="shared" si="74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5"/>
        <v>0</v>
      </c>
      <c r="AO165" s="47">
        <f t="shared" si="76"/>
        <v>0</v>
      </c>
      <c r="AP165" s="47" t="e">
        <f t="shared" si="77"/>
        <v>#DIV/0!</v>
      </c>
    </row>
    <row r="166" spans="2:42">
      <c r="B166" s="3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9"/>
        <v>0</v>
      </c>
      <c r="U166" s="47">
        <f t="shared" si="60"/>
        <v>0</v>
      </c>
      <c r="V166" s="48">
        <f t="shared" si="61"/>
        <v>0</v>
      </c>
      <c r="W166" s="49">
        <f t="shared" si="62"/>
        <v>0</v>
      </c>
      <c r="X166" s="44">
        <f t="shared" si="63"/>
        <v>0</v>
      </c>
      <c r="Y166" s="44">
        <f t="shared" si="64"/>
        <v>0</v>
      </c>
      <c r="Z166" s="44">
        <f t="shared" si="65"/>
        <v>0</v>
      </c>
      <c r="AA166" s="50">
        <f t="shared" si="66"/>
        <v>0</v>
      </c>
      <c r="AB166" s="51">
        <f t="shared" si="67"/>
        <v>0</v>
      </c>
      <c r="AC166" s="44">
        <f t="shared" si="68"/>
        <v>0</v>
      </c>
      <c r="AD166" s="44">
        <f t="shared" si="69"/>
        <v>0</v>
      </c>
      <c r="AE166" s="44">
        <f t="shared" si="70"/>
        <v>0</v>
      </c>
      <c r="AF166" s="52" t="e">
        <f>HLOOKUP(I166,ElecAvoidedCostsWOCC!$A$5:$Q$50,G166+1,FALSE)</f>
        <v>#N/A</v>
      </c>
      <c r="AG166" s="44" t="e">
        <f t="shared" si="71"/>
        <v>#N/A</v>
      </c>
      <c r="AH166" s="52" t="e">
        <f>HLOOKUP(I166,ElecAvoidedCostsWOCC!$A$5:$Q$50,T166+1,FALSE)</f>
        <v>#N/A</v>
      </c>
      <c r="AI166" s="44" t="e">
        <f t="shared" si="72"/>
        <v>#N/A</v>
      </c>
      <c r="AJ166" s="44" t="e">
        <f t="shared" si="73"/>
        <v>#N/A</v>
      </c>
      <c r="AK166" s="44" t="e">
        <f>HLOOKUP(I166,ElecAvoidedCostsWOCC!$A$5:$Q$50,G166+1,FALSE)*J166*L166</f>
        <v>#N/A</v>
      </c>
      <c r="AL166" s="44" t="e">
        <f t="shared" si="74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5"/>
        <v>0</v>
      </c>
      <c r="AO166" s="47">
        <f t="shared" si="76"/>
        <v>0</v>
      </c>
      <c r="AP166" s="47" t="e">
        <f t="shared" si="77"/>
        <v>#DIV/0!</v>
      </c>
    </row>
    <row r="167" spans="2:42">
      <c r="B167" s="3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9"/>
        <v>0</v>
      </c>
      <c r="U167" s="47">
        <f t="shared" si="60"/>
        <v>0</v>
      </c>
      <c r="V167" s="48">
        <f t="shared" si="61"/>
        <v>0</v>
      </c>
      <c r="W167" s="49">
        <f t="shared" si="62"/>
        <v>0</v>
      </c>
      <c r="X167" s="44">
        <f t="shared" si="63"/>
        <v>0</v>
      </c>
      <c r="Y167" s="44">
        <f t="shared" si="64"/>
        <v>0</v>
      </c>
      <c r="Z167" s="44">
        <f t="shared" si="65"/>
        <v>0</v>
      </c>
      <c r="AA167" s="50">
        <f t="shared" si="66"/>
        <v>0</v>
      </c>
      <c r="AB167" s="51">
        <f t="shared" si="67"/>
        <v>0</v>
      </c>
      <c r="AC167" s="44">
        <f t="shared" si="68"/>
        <v>0</v>
      </c>
      <c r="AD167" s="44">
        <f t="shared" si="69"/>
        <v>0</v>
      </c>
      <c r="AE167" s="44">
        <f t="shared" si="70"/>
        <v>0</v>
      </c>
      <c r="AF167" s="52" t="e">
        <f>HLOOKUP(I167,ElecAvoidedCostsWOCC!$A$5:$Q$50,G167+1,FALSE)</f>
        <v>#N/A</v>
      </c>
      <c r="AG167" s="44" t="e">
        <f t="shared" si="71"/>
        <v>#N/A</v>
      </c>
      <c r="AH167" s="52" t="e">
        <f>HLOOKUP(I167,ElecAvoidedCostsWOCC!$A$5:$Q$50,T167+1,FALSE)</f>
        <v>#N/A</v>
      </c>
      <c r="AI167" s="44" t="e">
        <f t="shared" si="72"/>
        <v>#N/A</v>
      </c>
      <c r="AJ167" s="44" t="e">
        <f t="shared" si="73"/>
        <v>#N/A</v>
      </c>
      <c r="AK167" s="44" t="e">
        <f>HLOOKUP(I167,ElecAvoidedCostsWOCC!$A$5:$Q$50,G167+1,FALSE)*J167*L167</f>
        <v>#N/A</v>
      </c>
      <c r="AL167" s="44" t="e">
        <f t="shared" si="74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5"/>
        <v>0</v>
      </c>
      <c r="AO167" s="47">
        <f t="shared" si="76"/>
        <v>0</v>
      </c>
      <c r="AP167" s="47" t="e">
        <f t="shared" si="77"/>
        <v>#DIV/0!</v>
      </c>
    </row>
    <row r="168" spans="2:42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9"/>
        <v>0</v>
      </c>
      <c r="U168" s="47">
        <f t="shared" si="60"/>
        <v>0</v>
      </c>
      <c r="V168" s="48">
        <f t="shared" si="61"/>
        <v>0</v>
      </c>
      <c r="W168" s="49">
        <f t="shared" si="62"/>
        <v>0</v>
      </c>
      <c r="X168" s="44">
        <f t="shared" si="63"/>
        <v>0</v>
      </c>
      <c r="Y168" s="44">
        <f t="shared" si="64"/>
        <v>0</v>
      </c>
      <c r="Z168" s="44">
        <f t="shared" si="65"/>
        <v>0</v>
      </c>
      <c r="AA168" s="50">
        <f t="shared" si="66"/>
        <v>0</v>
      </c>
      <c r="AB168" s="51">
        <f t="shared" si="67"/>
        <v>0</v>
      </c>
      <c r="AC168" s="44">
        <f t="shared" si="68"/>
        <v>0</v>
      </c>
      <c r="AD168" s="44">
        <f t="shared" si="69"/>
        <v>0</v>
      </c>
      <c r="AE168" s="44">
        <f t="shared" si="70"/>
        <v>0</v>
      </c>
      <c r="AF168" s="52" t="e">
        <f>HLOOKUP(I168,ElecAvoidedCostsWOCC!$A$5:$Q$50,G168+1,FALSE)</f>
        <v>#N/A</v>
      </c>
      <c r="AG168" s="44" t="e">
        <f t="shared" si="71"/>
        <v>#N/A</v>
      </c>
      <c r="AH168" s="52" t="e">
        <f>HLOOKUP(I168,ElecAvoidedCostsWOCC!$A$5:$Q$50,T168+1,FALSE)</f>
        <v>#N/A</v>
      </c>
      <c r="AI168" s="44" t="e">
        <f t="shared" si="72"/>
        <v>#N/A</v>
      </c>
      <c r="AJ168" s="44" t="e">
        <f t="shared" si="73"/>
        <v>#N/A</v>
      </c>
      <c r="AK168" s="44" t="e">
        <f>HLOOKUP(I168,ElecAvoidedCostsWOCC!$A$5:$Q$50,G168+1,FALSE)*J168*L168</f>
        <v>#N/A</v>
      </c>
      <c r="AL168" s="44" t="e">
        <f t="shared" si="74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5"/>
        <v>0</v>
      </c>
      <c r="AO168" s="47">
        <f t="shared" si="76"/>
        <v>0</v>
      </c>
      <c r="AP168" s="47" t="e">
        <f t="shared" si="77"/>
        <v>#DIV/0!</v>
      </c>
    </row>
    <row r="169" spans="2:42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9"/>
        <v>0</v>
      </c>
      <c r="U169" s="47">
        <f t="shared" si="60"/>
        <v>0</v>
      </c>
      <c r="V169" s="48">
        <f t="shared" si="61"/>
        <v>0</v>
      </c>
      <c r="W169" s="49">
        <f t="shared" si="62"/>
        <v>0</v>
      </c>
      <c r="X169" s="44">
        <f t="shared" si="63"/>
        <v>0</v>
      </c>
      <c r="Y169" s="44">
        <f t="shared" si="64"/>
        <v>0</v>
      </c>
      <c r="Z169" s="44">
        <f t="shared" si="65"/>
        <v>0</v>
      </c>
      <c r="AA169" s="50">
        <f t="shared" si="66"/>
        <v>0</v>
      </c>
      <c r="AB169" s="51">
        <f t="shared" si="67"/>
        <v>0</v>
      </c>
      <c r="AC169" s="44">
        <f t="shared" si="68"/>
        <v>0</v>
      </c>
      <c r="AD169" s="44">
        <f t="shared" si="69"/>
        <v>0</v>
      </c>
      <c r="AE169" s="44">
        <f t="shared" si="70"/>
        <v>0</v>
      </c>
      <c r="AF169" s="52" t="e">
        <f>HLOOKUP(I169,ElecAvoidedCostsWOCC!$A$5:$Q$50,G169+1,FALSE)</f>
        <v>#N/A</v>
      </c>
      <c r="AG169" s="44" t="e">
        <f t="shared" si="71"/>
        <v>#N/A</v>
      </c>
      <c r="AH169" s="52" t="e">
        <f>HLOOKUP(I169,ElecAvoidedCostsWOCC!$A$5:$Q$50,T169+1,FALSE)</f>
        <v>#N/A</v>
      </c>
      <c r="AI169" s="44" t="e">
        <f t="shared" si="72"/>
        <v>#N/A</v>
      </c>
      <c r="AJ169" s="44" t="e">
        <f t="shared" si="73"/>
        <v>#N/A</v>
      </c>
      <c r="AK169" s="44" t="e">
        <f>HLOOKUP(I169,ElecAvoidedCostsWOCC!$A$5:$Q$50,G169+1,FALSE)*J169*L169</f>
        <v>#N/A</v>
      </c>
      <c r="AL169" s="44" t="e">
        <f t="shared" si="74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5"/>
        <v>0</v>
      </c>
      <c r="AO169" s="47">
        <f t="shared" si="76"/>
        <v>0</v>
      </c>
      <c r="AP169" s="47" t="e">
        <f t="shared" si="77"/>
        <v>#DIV/0!</v>
      </c>
    </row>
    <row r="170" spans="2:42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9"/>
        <v>0</v>
      </c>
      <c r="U170" s="47">
        <f t="shared" si="60"/>
        <v>0</v>
      </c>
      <c r="V170" s="48">
        <f t="shared" si="61"/>
        <v>0</v>
      </c>
      <c r="W170" s="49">
        <f t="shared" si="62"/>
        <v>0</v>
      </c>
      <c r="X170" s="44">
        <f t="shared" si="63"/>
        <v>0</v>
      </c>
      <c r="Y170" s="44">
        <f t="shared" si="64"/>
        <v>0</v>
      </c>
      <c r="Z170" s="44">
        <f t="shared" si="65"/>
        <v>0</v>
      </c>
      <c r="AA170" s="50">
        <f t="shared" si="66"/>
        <v>0</v>
      </c>
      <c r="AB170" s="51">
        <f t="shared" si="67"/>
        <v>0</v>
      </c>
      <c r="AC170" s="44">
        <f t="shared" si="68"/>
        <v>0</v>
      </c>
      <c r="AD170" s="44">
        <f t="shared" si="69"/>
        <v>0</v>
      </c>
      <c r="AE170" s="44">
        <f t="shared" si="70"/>
        <v>0</v>
      </c>
      <c r="AF170" s="52" t="e">
        <f>HLOOKUP(I170,ElecAvoidedCostsWOCC!$A$5:$Q$50,G170+1,FALSE)</f>
        <v>#N/A</v>
      </c>
      <c r="AG170" s="44" t="e">
        <f t="shared" si="71"/>
        <v>#N/A</v>
      </c>
      <c r="AH170" s="52" t="e">
        <f>HLOOKUP(I170,ElecAvoidedCostsWOCC!$A$5:$Q$50,T170+1,FALSE)</f>
        <v>#N/A</v>
      </c>
      <c r="AI170" s="44" t="e">
        <f t="shared" si="72"/>
        <v>#N/A</v>
      </c>
      <c r="AJ170" s="44" t="e">
        <f t="shared" si="73"/>
        <v>#N/A</v>
      </c>
      <c r="AK170" s="44" t="e">
        <f>HLOOKUP(I170,ElecAvoidedCostsWOCC!$A$5:$Q$50,G170+1,FALSE)*J170*L170</f>
        <v>#N/A</v>
      </c>
      <c r="AL170" s="44" t="e">
        <f t="shared" si="74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5"/>
        <v>0</v>
      </c>
      <c r="AO170" s="47">
        <f t="shared" si="76"/>
        <v>0</v>
      </c>
      <c r="AP170" s="47" t="e">
        <f t="shared" si="77"/>
        <v>#DIV/0!</v>
      </c>
    </row>
    <row r="171" spans="2:42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9"/>
        <v>0</v>
      </c>
      <c r="U171" s="47">
        <f t="shared" si="60"/>
        <v>0</v>
      </c>
      <c r="V171" s="48">
        <f t="shared" si="61"/>
        <v>0</v>
      </c>
      <c r="W171" s="49">
        <f t="shared" si="62"/>
        <v>0</v>
      </c>
      <c r="X171" s="44">
        <f t="shared" si="63"/>
        <v>0</v>
      </c>
      <c r="Y171" s="44">
        <f t="shared" si="64"/>
        <v>0</v>
      </c>
      <c r="Z171" s="44">
        <f t="shared" si="65"/>
        <v>0</v>
      </c>
      <c r="AA171" s="50">
        <f t="shared" si="66"/>
        <v>0</v>
      </c>
      <c r="AB171" s="51">
        <f t="shared" si="67"/>
        <v>0</v>
      </c>
      <c r="AC171" s="44">
        <f t="shared" si="68"/>
        <v>0</v>
      </c>
      <c r="AD171" s="44">
        <f t="shared" si="69"/>
        <v>0</v>
      </c>
      <c r="AE171" s="44">
        <f t="shared" si="70"/>
        <v>0</v>
      </c>
      <c r="AF171" s="52" t="e">
        <f>HLOOKUP(I171,ElecAvoidedCostsWOCC!$A$5:$Q$50,G171+1,FALSE)</f>
        <v>#N/A</v>
      </c>
      <c r="AG171" s="44" t="e">
        <f t="shared" si="71"/>
        <v>#N/A</v>
      </c>
      <c r="AH171" s="52" t="e">
        <f>HLOOKUP(I171,ElecAvoidedCostsWOCC!$A$5:$Q$50,T171+1,FALSE)</f>
        <v>#N/A</v>
      </c>
      <c r="AI171" s="44" t="e">
        <f t="shared" si="72"/>
        <v>#N/A</v>
      </c>
      <c r="AJ171" s="44" t="e">
        <f t="shared" si="73"/>
        <v>#N/A</v>
      </c>
      <c r="AK171" s="44" t="e">
        <f>HLOOKUP(I171,ElecAvoidedCostsWOCC!$A$5:$Q$50,G171+1,FALSE)*J171*L171</f>
        <v>#N/A</v>
      </c>
      <c r="AL171" s="44" t="e">
        <f t="shared" si="74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5"/>
        <v>0</v>
      </c>
      <c r="AO171" s="47">
        <f t="shared" si="76"/>
        <v>0</v>
      </c>
      <c r="AP171" s="47" t="e">
        <f t="shared" si="77"/>
        <v>#DIV/0!</v>
      </c>
    </row>
    <row r="172" spans="2:42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9"/>
        <v>0</v>
      </c>
      <c r="U172" s="47">
        <f t="shared" si="60"/>
        <v>0</v>
      </c>
      <c r="V172" s="48">
        <f t="shared" si="61"/>
        <v>0</v>
      </c>
      <c r="W172" s="49">
        <f t="shared" si="62"/>
        <v>0</v>
      </c>
      <c r="X172" s="44">
        <f t="shared" si="63"/>
        <v>0</v>
      </c>
      <c r="Y172" s="44">
        <f t="shared" si="64"/>
        <v>0</v>
      </c>
      <c r="Z172" s="44">
        <f t="shared" si="65"/>
        <v>0</v>
      </c>
      <c r="AA172" s="50">
        <f t="shared" si="66"/>
        <v>0</v>
      </c>
      <c r="AB172" s="51">
        <f t="shared" si="67"/>
        <v>0</v>
      </c>
      <c r="AC172" s="44">
        <f t="shared" si="68"/>
        <v>0</v>
      </c>
      <c r="AD172" s="44">
        <f t="shared" si="69"/>
        <v>0</v>
      </c>
      <c r="AE172" s="44">
        <f t="shared" si="70"/>
        <v>0</v>
      </c>
      <c r="AF172" s="52" t="e">
        <f>HLOOKUP(I172,ElecAvoidedCostsWOCC!$A$5:$Q$50,G172+1,FALSE)</f>
        <v>#N/A</v>
      </c>
      <c r="AG172" s="44" t="e">
        <f t="shared" si="71"/>
        <v>#N/A</v>
      </c>
      <c r="AH172" s="52" t="e">
        <f>HLOOKUP(I172,ElecAvoidedCostsWOCC!$A$5:$Q$50,T172+1,FALSE)</f>
        <v>#N/A</v>
      </c>
      <c r="AI172" s="44" t="e">
        <f t="shared" si="72"/>
        <v>#N/A</v>
      </c>
      <c r="AJ172" s="44" t="e">
        <f t="shared" si="73"/>
        <v>#N/A</v>
      </c>
      <c r="AK172" s="44" t="e">
        <f>HLOOKUP(I172,ElecAvoidedCostsWOCC!$A$5:$Q$50,G172+1,FALSE)*J172*L172</f>
        <v>#N/A</v>
      </c>
      <c r="AL172" s="44" t="e">
        <f t="shared" si="74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5"/>
        <v>0</v>
      </c>
      <c r="AO172" s="47">
        <f t="shared" si="76"/>
        <v>0</v>
      </c>
      <c r="AP172" s="47" t="e">
        <f t="shared" si="77"/>
        <v>#DIV/0!</v>
      </c>
    </row>
    <row r="173" spans="2:42">
      <c r="B173" s="37"/>
      <c r="C173" s="61"/>
      <c r="D173" s="61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9"/>
        <v>0</v>
      </c>
      <c r="U173" s="47">
        <f t="shared" si="60"/>
        <v>0</v>
      </c>
      <c r="V173" s="48">
        <f t="shared" si="61"/>
        <v>0</v>
      </c>
      <c r="W173" s="49">
        <f t="shared" si="62"/>
        <v>0</v>
      </c>
      <c r="X173" s="44">
        <f t="shared" si="63"/>
        <v>0</v>
      </c>
      <c r="Y173" s="44">
        <f t="shared" si="64"/>
        <v>0</v>
      </c>
      <c r="Z173" s="44">
        <f t="shared" si="65"/>
        <v>0</v>
      </c>
      <c r="AA173" s="50">
        <f t="shared" si="66"/>
        <v>0</v>
      </c>
      <c r="AB173" s="51">
        <f t="shared" si="67"/>
        <v>0</v>
      </c>
      <c r="AC173" s="44">
        <f t="shared" si="68"/>
        <v>0</v>
      </c>
      <c r="AD173" s="44">
        <f t="shared" si="69"/>
        <v>0</v>
      </c>
      <c r="AE173" s="44">
        <f t="shared" si="70"/>
        <v>0</v>
      </c>
      <c r="AF173" s="52" t="e">
        <f>HLOOKUP(I173,ElecAvoidedCostsWOCC!$A$5:$Q$50,G173+1,FALSE)</f>
        <v>#N/A</v>
      </c>
      <c r="AG173" s="44" t="e">
        <f t="shared" si="71"/>
        <v>#N/A</v>
      </c>
      <c r="AH173" s="52" t="e">
        <f>HLOOKUP(I173,ElecAvoidedCostsWOCC!$A$5:$Q$50,T173+1,FALSE)</f>
        <v>#N/A</v>
      </c>
      <c r="AI173" s="44" t="e">
        <f t="shared" si="72"/>
        <v>#N/A</v>
      </c>
      <c r="AJ173" s="44" t="e">
        <f t="shared" si="73"/>
        <v>#N/A</v>
      </c>
      <c r="AK173" s="44" t="e">
        <f>HLOOKUP(I173,ElecAvoidedCostsWOCC!$A$5:$Q$50,G173+1,FALSE)*J173*L173</f>
        <v>#N/A</v>
      </c>
      <c r="AL173" s="44" t="e">
        <f t="shared" si="74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5"/>
        <v>0</v>
      </c>
      <c r="AO173" s="47">
        <f t="shared" si="76"/>
        <v>0</v>
      </c>
      <c r="AP173" s="47" t="e">
        <f t="shared" si="77"/>
        <v>#DIV/0!</v>
      </c>
    </row>
    <row r="174" spans="2:42">
      <c r="B174" s="37"/>
      <c r="C174" s="61"/>
      <c r="D174" s="61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9"/>
        <v>0</v>
      </c>
      <c r="U174" s="47">
        <f t="shared" si="60"/>
        <v>0</v>
      </c>
      <c r="V174" s="48">
        <f t="shared" si="61"/>
        <v>0</v>
      </c>
      <c r="W174" s="49">
        <f t="shared" si="62"/>
        <v>0</v>
      </c>
      <c r="X174" s="44">
        <f t="shared" si="63"/>
        <v>0</v>
      </c>
      <c r="Y174" s="44">
        <f t="shared" si="64"/>
        <v>0</v>
      </c>
      <c r="Z174" s="44">
        <f t="shared" si="65"/>
        <v>0</v>
      </c>
      <c r="AA174" s="50">
        <f t="shared" si="66"/>
        <v>0</v>
      </c>
      <c r="AB174" s="51">
        <f t="shared" si="67"/>
        <v>0</v>
      </c>
      <c r="AC174" s="44">
        <f t="shared" si="68"/>
        <v>0</v>
      </c>
      <c r="AD174" s="44">
        <f t="shared" si="69"/>
        <v>0</v>
      </c>
      <c r="AE174" s="44">
        <f t="shared" si="70"/>
        <v>0</v>
      </c>
      <c r="AF174" s="52" t="e">
        <f>HLOOKUP(I174,ElecAvoidedCostsWOCC!$A$5:$Q$50,G174+1,FALSE)</f>
        <v>#N/A</v>
      </c>
      <c r="AG174" s="44" t="e">
        <f t="shared" si="71"/>
        <v>#N/A</v>
      </c>
      <c r="AH174" s="52" t="e">
        <f>HLOOKUP(I174,ElecAvoidedCostsWOCC!$A$5:$Q$50,T174+1,FALSE)</f>
        <v>#N/A</v>
      </c>
      <c r="AI174" s="44" t="e">
        <f t="shared" si="72"/>
        <v>#N/A</v>
      </c>
      <c r="AJ174" s="44" t="e">
        <f t="shared" si="73"/>
        <v>#N/A</v>
      </c>
      <c r="AK174" s="44" t="e">
        <f>HLOOKUP(I174,ElecAvoidedCostsWOCC!$A$5:$Q$50,G174+1,FALSE)*J174*L174</f>
        <v>#N/A</v>
      </c>
      <c r="AL174" s="44" t="e">
        <f t="shared" si="74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5"/>
        <v>0</v>
      </c>
      <c r="AO174" s="47">
        <f t="shared" si="76"/>
        <v>0</v>
      </c>
      <c r="AP174" s="47" t="e">
        <f t="shared" si="77"/>
        <v>#DIV/0!</v>
      </c>
    </row>
    <row r="175" spans="2:42">
      <c r="B175" s="37"/>
      <c r="C175" s="61"/>
      <c r="D175" s="61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9"/>
        <v>0</v>
      </c>
      <c r="U175" s="47">
        <f t="shared" si="60"/>
        <v>0</v>
      </c>
      <c r="V175" s="48">
        <f t="shared" si="61"/>
        <v>0</v>
      </c>
      <c r="W175" s="49">
        <f t="shared" si="62"/>
        <v>0</v>
      </c>
      <c r="X175" s="44">
        <f t="shared" si="63"/>
        <v>0</v>
      </c>
      <c r="Y175" s="44">
        <f t="shared" si="64"/>
        <v>0</v>
      </c>
      <c r="Z175" s="44">
        <f t="shared" si="65"/>
        <v>0</v>
      </c>
      <c r="AA175" s="50">
        <f t="shared" si="66"/>
        <v>0</v>
      </c>
      <c r="AB175" s="51">
        <f t="shared" si="67"/>
        <v>0</v>
      </c>
      <c r="AC175" s="44">
        <f t="shared" si="68"/>
        <v>0</v>
      </c>
      <c r="AD175" s="44">
        <f t="shared" si="69"/>
        <v>0</v>
      </c>
      <c r="AE175" s="44">
        <f t="shared" si="70"/>
        <v>0</v>
      </c>
      <c r="AF175" s="52" t="e">
        <f>HLOOKUP(I175,ElecAvoidedCostsWOCC!$A$5:$Q$50,G175+1,FALSE)</f>
        <v>#N/A</v>
      </c>
      <c r="AG175" s="44" t="e">
        <f t="shared" si="71"/>
        <v>#N/A</v>
      </c>
      <c r="AH175" s="52" t="e">
        <f>HLOOKUP(I175,ElecAvoidedCostsWOCC!$A$5:$Q$50,T175+1,FALSE)</f>
        <v>#N/A</v>
      </c>
      <c r="AI175" s="44" t="e">
        <f t="shared" si="72"/>
        <v>#N/A</v>
      </c>
      <c r="AJ175" s="44" t="e">
        <f t="shared" si="73"/>
        <v>#N/A</v>
      </c>
      <c r="AK175" s="44" t="e">
        <f>HLOOKUP(I175,ElecAvoidedCostsWOCC!$A$5:$Q$50,G175+1,FALSE)*J175*L175</f>
        <v>#N/A</v>
      </c>
      <c r="AL175" s="44" t="e">
        <f t="shared" si="74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5"/>
        <v>0</v>
      </c>
      <c r="AO175" s="47">
        <f t="shared" si="76"/>
        <v>0</v>
      </c>
      <c r="AP175" s="47" t="e">
        <f t="shared" si="77"/>
        <v>#DIV/0!</v>
      </c>
    </row>
    <row r="176" spans="2:42">
      <c r="B176" s="37"/>
      <c r="C176" s="61"/>
      <c r="D176" s="61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9"/>
        <v>0</v>
      </c>
      <c r="U176" s="47">
        <f t="shared" si="60"/>
        <v>0</v>
      </c>
      <c r="V176" s="48">
        <f t="shared" si="61"/>
        <v>0</v>
      </c>
      <c r="W176" s="49">
        <f t="shared" si="62"/>
        <v>0</v>
      </c>
      <c r="X176" s="44">
        <f t="shared" si="63"/>
        <v>0</v>
      </c>
      <c r="Y176" s="44">
        <f t="shared" si="64"/>
        <v>0</v>
      </c>
      <c r="Z176" s="44">
        <f t="shared" si="65"/>
        <v>0</v>
      </c>
      <c r="AA176" s="50">
        <f t="shared" si="66"/>
        <v>0</v>
      </c>
      <c r="AB176" s="51">
        <f t="shared" si="67"/>
        <v>0</v>
      </c>
      <c r="AC176" s="44">
        <f t="shared" si="68"/>
        <v>0</v>
      </c>
      <c r="AD176" s="44">
        <f t="shared" si="69"/>
        <v>0</v>
      </c>
      <c r="AE176" s="44">
        <f t="shared" si="70"/>
        <v>0</v>
      </c>
      <c r="AF176" s="52" t="e">
        <f>HLOOKUP(I176,ElecAvoidedCostsWOCC!$A$5:$Q$50,G176+1,FALSE)</f>
        <v>#N/A</v>
      </c>
      <c r="AG176" s="44" t="e">
        <f t="shared" si="71"/>
        <v>#N/A</v>
      </c>
      <c r="AH176" s="52" t="e">
        <f>HLOOKUP(I176,ElecAvoidedCostsWOCC!$A$5:$Q$50,T176+1,FALSE)</f>
        <v>#N/A</v>
      </c>
      <c r="AI176" s="44" t="e">
        <f t="shared" si="72"/>
        <v>#N/A</v>
      </c>
      <c r="AJ176" s="44" t="e">
        <f t="shared" si="73"/>
        <v>#N/A</v>
      </c>
      <c r="AK176" s="44" t="e">
        <f>HLOOKUP(I176,ElecAvoidedCostsWOCC!$A$5:$Q$50,G176+1,FALSE)*J176*L176</f>
        <v>#N/A</v>
      </c>
      <c r="AL176" s="44" t="e">
        <f t="shared" si="74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5"/>
        <v>0</v>
      </c>
      <c r="AO176" s="47">
        <f t="shared" si="76"/>
        <v>0</v>
      </c>
      <c r="AP176" s="47" t="e">
        <f t="shared" si="77"/>
        <v>#DIV/0!</v>
      </c>
    </row>
    <row r="177" spans="2:42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9"/>
        <v>0</v>
      </c>
      <c r="U177" s="47">
        <f t="shared" si="60"/>
        <v>0</v>
      </c>
      <c r="V177" s="48">
        <f t="shared" si="61"/>
        <v>0</v>
      </c>
      <c r="W177" s="49">
        <f t="shared" si="62"/>
        <v>0</v>
      </c>
      <c r="X177" s="44">
        <f t="shared" si="63"/>
        <v>0</v>
      </c>
      <c r="Y177" s="44">
        <f t="shared" si="64"/>
        <v>0</v>
      </c>
      <c r="Z177" s="44">
        <f t="shared" si="65"/>
        <v>0</v>
      </c>
      <c r="AA177" s="50">
        <f t="shared" si="66"/>
        <v>0</v>
      </c>
      <c r="AB177" s="51">
        <f t="shared" si="67"/>
        <v>0</v>
      </c>
      <c r="AC177" s="44">
        <f t="shared" si="68"/>
        <v>0</v>
      </c>
      <c r="AD177" s="44">
        <f t="shared" si="69"/>
        <v>0</v>
      </c>
      <c r="AE177" s="44">
        <f t="shared" si="70"/>
        <v>0</v>
      </c>
      <c r="AF177" s="52" t="e">
        <f>HLOOKUP(I177,ElecAvoidedCostsWOCC!$A$5:$Q$50,G177+1,FALSE)</f>
        <v>#N/A</v>
      </c>
      <c r="AG177" s="44" t="e">
        <f t="shared" si="71"/>
        <v>#N/A</v>
      </c>
      <c r="AH177" s="52" t="e">
        <f>HLOOKUP(I177,ElecAvoidedCostsWOCC!$A$5:$Q$50,T177+1,FALSE)</f>
        <v>#N/A</v>
      </c>
      <c r="AI177" s="44" t="e">
        <f t="shared" si="72"/>
        <v>#N/A</v>
      </c>
      <c r="AJ177" s="44" t="e">
        <f t="shared" si="73"/>
        <v>#N/A</v>
      </c>
      <c r="AK177" s="44" t="e">
        <f>HLOOKUP(I177,ElecAvoidedCostsWOCC!$A$5:$Q$50,G177+1,FALSE)*J177*L177</f>
        <v>#N/A</v>
      </c>
      <c r="AL177" s="44" t="e">
        <f t="shared" si="74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5"/>
        <v>0</v>
      </c>
      <c r="AO177" s="47">
        <f t="shared" si="76"/>
        <v>0</v>
      </c>
      <c r="AP177" s="47" t="e">
        <f t="shared" si="77"/>
        <v>#DIV/0!</v>
      </c>
    </row>
    <row r="178" spans="2:42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9"/>
        <v>0</v>
      </c>
      <c r="U178" s="47">
        <f t="shared" si="60"/>
        <v>0</v>
      </c>
      <c r="V178" s="48">
        <f t="shared" si="61"/>
        <v>0</v>
      </c>
      <c r="W178" s="49">
        <f t="shared" si="62"/>
        <v>0</v>
      </c>
      <c r="X178" s="44">
        <f t="shared" si="63"/>
        <v>0</v>
      </c>
      <c r="Y178" s="44">
        <f t="shared" si="64"/>
        <v>0</v>
      </c>
      <c r="Z178" s="44">
        <f t="shared" si="65"/>
        <v>0</v>
      </c>
      <c r="AA178" s="50">
        <f t="shared" si="66"/>
        <v>0</v>
      </c>
      <c r="AB178" s="51">
        <f t="shared" si="67"/>
        <v>0</v>
      </c>
      <c r="AC178" s="44">
        <f t="shared" si="68"/>
        <v>0</v>
      </c>
      <c r="AD178" s="44">
        <f t="shared" si="69"/>
        <v>0</v>
      </c>
      <c r="AE178" s="44">
        <f t="shared" si="70"/>
        <v>0</v>
      </c>
      <c r="AF178" s="52" t="e">
        <f>HLOOKUP(I178,ElecAvoidedCostsWOCC!$A$5:$Q$50,G178+1,FALSE)</f>
        <v>#N/A</v>
      </c>
      <c r="AG178" s="44" t="e">
        <f t="shared" si="71"/>
        <v>#N/A</v>
      </c>
      <c r="AH178" s="52" t="e">
        <f>HLOOKUP(I178,ElecAvoidedCostsWOCC!$A$5:$Q$50,T178+1,FALSE)</f>
        <v>#N/A</v>
      </c>
      <c r="AI178" s="44" t="e">
        <f t="shared" si="72"/>
        <v>#N/A</v>
      </c>
      <c r="AJ178" s="44" t="e">
        <f t="shared" si="73"/>
        <v>#N/A</v>
      </c>
      <c r="AK178" s="44" t="e">
        <f>HLOOKUP(I178,ElecAvoidedCostsWOCC!$A$5:$Q$50,G178+1,FALSE)*J178*L178</f>
        <v>#N/A</v>
      </c>
      <c r="AL178" s="44" t="e">
        <f t="shared" si="74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75"/>
        <v>0</v>
      </c>
      <c r="AO178" s="47">
        <f t="shared" si="76"/>
        <v>0</v>
      </c>
      <c r="AP178" s="47" t="e">
        <f t="shared" si="77"/>
        <v>#DIV/0!</v>
      </c>
    </row>
    <row r="179" spans="2:42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9"/>
        <v>0</v>
      </c>
      <c r="U179" s="47">
        <f t="shared" si="60"/>
        <v>0</v>
      </c>
      <c r="V179" s="48">
        <f t="shared" si="61"/>
        <v>0</v>
      </c>
      <c r="W179" s="49">
        <f t="shared" si="62"/>
        <v>0</v>
      </c>
      <c r="X179" s="44">
        <f t="shared" si="63"/>
        <v>0</v>
      </c>
      <c r="Y179" s="44">
        <f t="shared" si="64"/>
        <v>0</v>
      </c>
      <c r="Z179" s="44">
        <f t="shared" si="65"/>
        <v>0</v>
      </c>
      <c r="AA179" s="50">
        <f t="shared" si="66"/>
        <v>0</v>
      </c>
      <c r="AB179" s="51">
        <f t="shared" si="67"/>
        <v>0</v>
      </c>
      <c r="AC179" s="44">
        <f t="shared" si="68"/>
        <v>0</v>
      </c>
      <c r="AD179" s="44">
        <f t="shared" si="69"/>
        <v>0</v>
      </c>
      <c r="AE179" s="44">
        <f t="shared" si="70"/>
        <v>0</v>
      </c>
      <c r="AF179" s="52" t="e">
        <f>HLOOKUP(I179,ElecAvoidedCostsWOCC!$A$5:$Q$50,G179+1,FALSE)</f>
        <v>#N/A</v>
      </c>
      <c r="AG179" s="44" t="e">
        <f t="shared" si="71"/>
        <v>#N/A</v>
      </c>
      <c r="AH179" s="52" t="e">
        <f>HLOOKUP(I179,ElecAvoidedCostsWOCC!$A$5:$Q$50,T179+1,FALSE)</f>
        <v>#N/A</v>
      </c>
      <c r="AI179" s="44" t="e">
        <f t="shared" si="72"/>
        <v>#N/A</v>
      </c>
      <c r="AJ179" s="44" t="e">
        <f t="shared" si="73"/>
        <v>#N/A</v>
      </c>
      <c r="AK179" s="44" t="e">
        <f>HLOOKUP(I179,ElecAvoidedCostsWOCC!$A$5:$Q$50,G179+1,FALSE)*J179*L179</f>
        <v>#N/A</v>
      </c>
      <c r="AL179" s="44" t="e">
        <f t="shared" si="74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75"/>
        <v>0</v>
      </c>
      <c r="AO179" s="47">
        <f t="shared" si="76"/>
        <v>0</v>
      </c>
      <c r="AP179" s="47" t="e">
        <f t="shared" si="77"/>
        <v>#DIV/0!</v>
      </c>
    </row>
    <row r="180" spans="2:42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9"/>
        <v>0</v>
      </c>
      <c r="U180" s="47">
        <f t="shared" si="60"/>
        <v>0</v>
      </c>
      <c r="V180" s="48">
        <f t="shared" si="61"/>
        <v>0</v>
      </c>
      <c r="W180" s="49">
        <f t="shared" si="62"/>
        <v>0</v>
      </c>
      <c r="X180" s="44">
        <f t="shared" si="63"/>
        <v>0</v>
      </c>
      <c r="Y180" s="44">
        <f t="shared" si="64"/>
        <v>0</v>
      </c>
      <c r="Z180" s="44">
        <f t="shared" si="65"/>
        <v>0</v>
      </c>
      <c r="AA180" s="50">
        <f t="shared" si="66"/>
        <v>0</v>
      </c>
      <c r="AB180" s="51">
        <f t="shared" si="67"/>
        <v>0</v>
      </c>
      <c r="AC180" s="44">
        <f t="shared" si="68"/>
        <v>0</v>
      </c>
      <c r="AD180" s="44">
        <f t="shared" si="69"/>
        <v>0</v>
      </c>
      <c r="AE180" s="44">
        <f t="shared" si="70"/>
        <v>0</v>
      </c>
      <c r="AF180" s="52" t="e">
        <f>HLOOKUP(I180,ElecAvoidedCostsWOCC!$A$5:$Q$50,G180+1,FALSE)</f>
        <v>#N/A</v>
      </c>
      <c r="AG180" s="44" t="e">
        <f t="shared" si="71"/>
        <v>#N/A</v>
      </c>
      <c r="AH180" s="52" t="e">
        <f>HLOOKUP(I180,ElecAvoidedCostsWOCC!$A$5:$Q$50,T180+1,FALSE)</f>
        <v>#N/A</v>
      </c>
      <c r="AI180" s="44" t="e">
        <f t="shared" si="72"/>
        <v>#N/A</v>
      </c>
      <c r="AJ180" s="44" t="e">
        <f t="shared" si="73"/>
        <v>#N/A</v>
      </c>
      <c r="AK180" s="44" t="e">
        <f>HLOOKUP(I180,ElecAvoidedCostsWOCC!$A$5:$Q$50,G180+1,FALSE)*J180*L180</f>
        <v>#N/A</v>
      </c>
      <c r="AL180" s="44" t="e">
        <f t="shared" si="74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75"/>
        <v>0</v>
      </c>
      <c r="AO180" s="47">
        <f t="shared" si="76"/>
        <v>0</v>
      </c>
      <c r="AP180" s="47" t="e">
        <f t="shared" si="77"/>
        <v>#DIV/0!</v>
      </c>
    </row>
    <row r="181" spans="2:42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9"/>
        <v>0</v>
      </c>
      <c r="U181" s="47">
        <f t="shared" si="60"/>
        <v>0</v>
      </c>
      <c r="V181" s="48">
        <f t="shared" si="61"/>
        <v>0</v>
      </c>
      <c r="W181" s="49">
        <f t="shared" si="62"/>
        <v>0</v>
      </c>
      <c r="X181" s="44">
        <f t="shared" si="63"/>
        <v>0</v>
      </c>
      <c r="Y181" s="44">
        <f t="shared" si="64"/>
        <v>0</v>
      </c>
      <c r="Z181" s="44">
        <f t="shared" si="65"/>
        <v>0</v>
      </c>
      <c r="AA181" s="50">
        <f t="shared" si="66"/>
        <v>0</v>
      </c>
      <c r="AB181" s="51">
        <f t="shared" si="67"/>
        <v>0</v>
      </c>
      <c r="AC181" s="44">
        <f t="shared" si="68"/>
        <v>0</v>
      </c>
      <c r="AD181" s="44">
        <f t="shared" si="69"/>
        <v>0</v>
      </c>
      <c r="AE181" s="44">
        <f t="shared" si="70"/>
        <v>0</v>
      </c>
      <c r="AF181" s="52" t="e">
        <f>HLOOKUP(I181,ElecAvoidedCostsWOCC!$A$5:$Q$50,G181+1,FALSE)</f>
        <v>#N/A</v>
      </c>
      <c r="AG181" s="44" t="e">
        <f t="shared" si="71"/>
        <v>#N/A</v>
      </c>
      <c r="AH181" s="52" t="e">
        <f>HLOOKUP(I181,ElecAvoidedCostsWOCC!$A$5:$Q$50,T181+1,FALSE)</f>
        <v>#N/A</v>
      </c>
      <c r="AI181" s="44" t="e">
        <f t="shared" si="72"/>
        <v>#N/A</v>
      </c>
      <c r="AJ181" s="44" t="e">
        <f t="shared" si="73"/>
        <v>#N/A</v>
      </c>
      <c r="AK181" s="44" t="e">
        <f>HLOOKUP(I181,ElecAvoidedCostsWOCC!$A$5:$Q$50,G181+1,FALSE)*J181*L181</f>
        <v>#N/A</v>
      </c>
      <c r="AL181" s="44" t="e">
        <f t="shared" si="74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75"/>
        <v>0</v>
      </c>
      <c r="AO181" s="47">
        <f t="shared" si="76"/>
        <v>0</v>
      </c>
      <c r="AP181" s="47" t="e">
        <f t="shared" si="77"/>
        <v>#DIV/0!</v>
      </c>
    </row>
    <row r="182" spans="2:42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9"/>
        <v>0</v>
      </c>
      <c r="U182" s="47">
        <f t="shared" si="60"/>
        <v>0</v>
      </c>
      <c r="V182" s="48">
        <f t="shared" si="61"/>
        <v>0</v>
      </c>
      <c r="W182" s="49">
        <f t="shared" si="62"/>
        <v>0</v>
      </c>
      <c r="X182" s="44">
        <f t="shared" si="63"/>
        <v>0</v>
      </c>
      <c r="Y182" s="44">
        <f t="shared" si="64"/>
        <v>0</v>
      </c>
      <c r="Z182" s="44">
        <f t="shared" si="65"/>
        <v>0</v>
      </c>
      <c r="AA182" s="50">
        <f t="shared" si="66"/>
        <v>0</v>
      </c>
      <c r="AB182" s="51">
        <f t="shared" si="67"/>
        <v>0</v>
      </c>
      <c r="AC182" s="44">
        <f t="shared" si="68"/>
        <v>0</v>
      </c>
      <c r="AD182" s="44">
        <f t="shared" si="69"/>
        <v>0</v>
      </c>
      <c r="AE182" s="44">
        <f t="shared" si="70"/>
        <v>0</v>
      </c>
      <c r="AF182" s="52" t="e">
        <f>HLOOKUP(I182,ElecAvoidedCostsWOCC!$A$5:$Q$50,G182+1,FALSE)</f>
        <v>#N/A</v>
      </c>
      <c r="AG182" s="44" t="e">
        <f t="shared" si="71"/>
        <v>#N/A</v>
      </c>
      <c r="AH182" s="52" t="e">
        <f>HLOOKUP(I182,ElecAvoidedCostsWOCC!$A$5:$Q$50,T182+1,FALSE)</f>
        <v>#N/A</v>
      </c>
      <c r="AI182" s="44" t="e">
        <f t="shared" si="72"/>
        <v>#N/A</v>
      </c>
      <c r="AJ182" s="44" t="e">
        <f t="shared" si="73"/>
        <v>#N/A</v>
      </c>
      <c r="AK182" s="44" t="e">
        <f>HLOOKUP(I182,ElecAvoidedCostsWOCC!$A$5:$Q$50,G182+1,FALSE)*J182*L182</f>
        <v>#N/A</v>
      </c>
      <c r="AL182" s="44" t="e">
        <f t="shared" si="74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5"/>
        <v>0</v>
      </c>
      <c r="AO182" s="47">
        <f t="shared" si="76"/>
        <v>0</v>
      </c>
      <c r="AP182" s="47" t="e">
        <f t="shared" si="77"/>
        <v>#DIV/0!</v>
      </c>
    </row>
    <row r="183" spans="2:42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9"/>
        <v>0</v>
      </c>
      <c r="U183" s="47">
        <f t="shared" si="60"/>
        <v>0</v>
      </c>
      <c r="V183" s="48">
        <f t="shared" si="61"/>
        <v>0</v>
      </c>
      <c r="W183" s="49">
        <f t="shared" si="62"/>
        <v>0</v>
      </c>
      <c r="X183" s="44">
        <f t="shared" si="63"/>
        <v>0</v>
      </c>
      <c r="Y183" s="44">
        <f t="shared" si="64"/>
        <v>0</v>
      </c>
      <c r="Z183" s="44">
        <f t="shared" si="65"/>
        <v>0</v>
      </c>
      <c r="AA183" s="50">
        <f t="shared" si="66"/>
        <v>0</v>
      </c>
      <c r="AB183" s="51">
        <f t="shared" si="67"/>
        <v>0</v>
      </c>
      <c r="AC183" s="44">
        <f t="shared" si="68"/>
        <v>0</v>
      </c>
      <c r="AD183" s="44">
        <f t="shared" si="69"/>
        <v>0</v>
      </c>
      <c r="AE183" s="44">
        <f t="shared" si="70"/>
        <v>0</v>
      </c>
      <c r="AF183" s="52" t="e">
        <f>HLOOKUP(I183,ElecAvoidedCostsWOCC!$A$5:$Q$50,G183+1,FALSE)</f>
        <v>#N/A</v>
      </c>
      <c r="AG183" s="44" t="e">
        <f t="shared" si="71"/>
        <v>#N/A</v>
      </c>
      <c r="AH183" s="52" t="e">
        <f>HLOOKUP(I183,ElecAvoidedCostsWOCC!$A$5:$Q$50,T183+1,FALSE)</f>
        <v>#N/A</v>
      </c>
      <c r="AI183" s="44" t="e">
        <f t="shared" si="72"/>
        <v>#N/A</v>
      </c>
      <c r="AJ183" s="44" t="e">
        <f t="shared" si="73"/>
        <v>#N/A</v>
      </c>
      <c r="AK183" s="44" t="e">
        <f>HLOOKUP(I183,ElecAvoidedCostsWOCC!$A$5:$Q$50,G183+1,FALSE)*J183*L183</f>
        <v>#N/A</v>
      </c>
      <c r="AL183" s="44" t="e">
        <f t="shared" si="74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5"/>
        <v>0</v>
      </c>
      <c r="AO183" s="47">
        <f t="shared" si="76"/>
        <v>0</v>
      </c>
      <c r="AP183" s="47" t="e">
        <f t="shared" si="77"/>
        <v>#DIV/0!</v>
      </c>
    </row>
    <row r="184" spans="2:42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9"/>
        <v>0</v>
      </c>
      <c r="U184" s="47">
        <f t="shared" si="60"/>
        <v>0</v>
      </c>
      <c r="V184" s="48">
        <f t="shared" si="61"/>
        <v>0</v>
      </c>
      <c r="W184" s="49">
        <f t="shared" si="62"/>
        <v>0</v>
      </c>
      <c r="X184" s="44">
        <f t="shared" si="63"/>
        <v>0</v>
      </c>
      <c r="Y184" s="44">
        <f t="shared" si="64"/>
        <v>0</v>
      </c>
      <c r="Z184" s="44">
        <f t="shared" si="65"/>
        <v>0</v>
      </c>
      <c r="AA184" s="50">
        <f t="shared" si="66"/>
        <v>0</v>
      </c>
      <c r="AB184" s="51">
        <f t="shared" si="67"/>
        <v>0</v>
      </c>
      <c r="AC184" s="44">
        <f t="shared" si="68"/>
        <v>0</v>
      </c>
      <c r="AD184" s="44">
        <f t="shared" si="69"/>
        <v>0</v>
      </c>
      <c r="AE184" s="44">
        <f t="shared" si="70"/>
        <v>0</v>
      </c>
      <c r="AF184" s="52" t="e">
        <f>HLOOKUP(I184,ElecAvoidedCostsWOCC!$A$5:$Q$50,G184+1,FALSE)</f>
        <v>#N/A</v>
      </c>
      <c r="AG184" s="44" t="e">
        <f t="shared" si="71"/>
        <v>#N/A</v>
      </c>
      <c r="AH184" s="52" t="e">
        <f>HLOOKUP(I184,ElecAvoidedCostsWOCC!$A$5:$Q$50,T184+1,FALSE)</f>
        <v>#N/A</v>
      </c>
      <c r="AI184" s="44" t="e">
        <f t="shared" si="72"/>
        <v>#N/A</v>
      </c>
      <c r="AJ184" s="44" t="e">
        <f t="shared" si="73"/>
        <v>#N/A</v>
      </c>
      <c r="AK184" s="44" t="e">
        <f>HLOOKUP(I184,ElecAvoidedCostsWOCC!$A$5:$Q$50,G184+1,FALSE)*J184*L184</f>
        <v>#N/A</v>
      </c>
      <c r="AL184" s="44" t="e">
        <f t="shared" si="74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5"/>
        <v>0</v>
      </c>
      <c r="AO184" s="47">
        <f t="shared" si="76"/>
        <v>0</v>
      </c>
      <c r="AP184" s="47" t="e">
        <f t="shared" si="77"/>
        <v>#DIV/0!</v>
      </c>
    </row>
    <row r="185" spans="2:42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9"/>
        <v>0</v>
      </c>
      <c r="U185" s="47">
        <f t="shared" si="60"/>
        <v>0</v>
      </c>
      <c r="V185" s="48">
        <f t="shared" si="61"/>
        <v>0</v>
      </c>
      <c r="W185" s="49">
        <f t="shared" si="62"/>
        <v>0</v>
      </c>
      <c r="X185" s="44">
        <f t="shared" si="63"/>
        <v>0</v>
      </c>
      <c r="Y185" s="44">
        <f t="shared" si="64"/>
        <v>0</v>
      </c>
      <c r="Z185" s="44">
        <f t="shared" si="65"/>
        <v>0</v>
      </c>
      <c r="AA185" s="50">
        <f t="shared" si="66"/>
        <v>0</v>
      </c>
      <c r="AB185" s="51">
        <f t="shared" si="67"/>
        <v>0</v>
      </c>
      <c r="AC185" s="44">
        <f t="shared" si="68"/>
        <v>0</v>
      </c>
      <c r="AD185" s="44">
        <f t="shared" si="69"/>
        <v>0</v>
      </c>
      <c r="AE185" s="44">
        <f t="shared" si="70"/>
        <v>0</v>
      </c>
      <c r="AF185" s="52" t="e">
        <f>HLOOKUP(I185,ElecAvoidedCostsWOCC!$A$5:$Q$50,G185+1,FALSE)</f>
        <v>#N/A</v>
      </c>
      <c r="AG185" s="44" t="e">
        <f t="shared" si="71"/>
        <v>#N/A</v>
      </c>
      <c r="AH185" s="52" t="e">
        <f>HLOOKUP(I185,ElecAvoidedCostsWOCC!$A$5:$Q$50,T185+1,FALSE)</f>
        <v>#N/A</v>
      </c>
      <c r="AI185" s="44" t="e">
        <f t="shared" si="72"/>
        <v>#N/A</v>
      </c>
      <c r="AJ185" s="44" t="e">
        <f t="shared" si="73"/>
        <v>#N/A</v>
      </c>
      <c r="AK185" s="44" t="e">
        <f>HLOOKUP(I185,ElecAvoidedCostsWOCC!$A$5:$Q$50,G185+1,FALSE)*J185*L185</f>
        <v>#N/A</v>
      </c>
      <c r="AL185" s="44" t="e">
        <f t="shared" si="74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5"/>
        <v>0</v>
      </c>
      <c r="AO185" s="47">
        <f t="shared" si="76"/>
        <v>0</v>
      </c>
      <c r="AP185" s="47" t="e">
        <f t="shared" si="77"/>
        <v>#DIV/0!</v>
      </c>
    </row>
    <row r="186" spans="2:42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9"/>
        <v>0</v>
      </c>
      <c r="U186" s="47">
        <f t="shared" si="60"/>
        <v>0</v>
      </c>
      <c r="V186" s="48">
        <f t="shared" si="61"/>
        <v>0</v>
      </c>
      <c r="W186" s="49">
        <f t="shared" si="62"/>
        <v>0</v>
      </c>
      <c r="X186" s="44">
        <f t="shared" si="63"/>
        <v>0</v>
      </c>
      <c r="Y186" s="44">
        <f t="shared" si="64"/>
        <v>0</v>
      </c>
      <c r="Z186" s="44">
        <f t="shared" si="65"/>
        <v>0</v>
      </c>
      <c r="AA186" s="50">
        <f t="shared" si="66"/>
        <v>0</v>
      </c>
      <c r="AB186" s="51">
        <f t="shared" si="67"/>
        <v>0</v>
      </c>
      <c r="AC186" s="44">
        <f t="shared" si="68"/>
        <v>0</v>
      </c>
      <c r="AD186" s="44">
        <f t="shared" si="69"/>
        <v>0</v>
      </c>
      <c r="AE186" s="44">
        <f t="shared" si="70"/>
        <v>0</v>
      </c>
      <c r="AF186" s="52" t="e">
        <f>HLOOKUP(I186,ElecAvoidedCostsWOCC!$A$5:$Q$50,G186+1,FALSE)</f>
        <v>#N/A</v>
      </c>
      <c r="AG186" s="44" t="e">
        <f t="shared" si="71"/>
        <v>#N/A</v>
      </c>
      <c r="AH186" s="52" t="e">
        <f>HLOOKUP(I186,ElecAvoidedCostsWOCC!$A$5:$Q$50,T186+1,FALSE)</f>
        <v>#N/A</v>
      </c>
      <c r="AI186" s="44" t="e">
        <f t="shared" si="72"/>
        <v>#N/A</v>
      </c>
      <c r="AJ186" s="44" t="e">
        <f t="shared" si="73"/>
        <v>#N/A</v>
      </c>
      <c r="AK186" s="44" t="e">
        <f>HLOOKUP(I186,ElecAvoidedCostsWOCC!$A$5:$Q$50,G186+1,FALSE)*J186*L186</f>
        <v>#N/A</v>
      </c>
      <c r="AL186" s="44" t="e">
        <f t="shared" si="74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5"/>
        <v>0</v>
      </c>
      <c r="AO186" s="47">
        <f t="shared" si="76"/>
        <v>0</v>
      </c>
      <c r="AP186" s="47" t="e">
        <f t="shared" si="77"/>
        <v>#DIV/0!</v>
      </c>
    </row>
    <row r="187" spans="2:42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9"/>
        <v>0</v>
      </c>
      <c r="U187" s="47">
        <f t="shared" si="60"/>
        <v>0</v>
      </c>
      <c r="V187" s="48">
        <f t="shared" si="61"/>
        <v>0</v>
      </c>
      <c r="W187" s="49">
        <f t="shared" si="62"/>
        <v>0</v>
      </c>
      <c r="X187" s="44">
        <f t="shared" si="63"/>
        <v>0</v>
      </c>
      <c r="Y187" s="44">
        <f t="shared" si="64"/>
        <v>0</v>
      </c>
      <c r="Z187" s="44">
        <f t="shared" si="65"/>
        <v>0</v>
      </c>
      <c r="AA187" s="50">
        <f t="shared" si="66"/>
        <v>0</v>
      </c>
      <c r="AB187" s="51">
        <f t="shared" si="67"/>
        <v>0</v>
      </c>
      <c r="AC187" s="44">
        <f t="shared" si="68"/>
        <v>0</v>
      </c>
      <c r="AD187" s="44">
        <f t="shared" si="69"/>
        <v>0</v>
      </c>
      <c r="AE187" s="44">
        <f t="shared" si="70"/>
        <v>0</v>
      </c>
      <c r="AF187" s="52" t="e">
        <f>HLOOKUP(I187,ElecAvoidedCostsWOCC!$A$5:$Q$50,G187+1,FALSE)</f>
        <v>#N/A</v>
      </c>
      <c r="AG187" s="44" t="e">
        <f t="shared" si="71"/>
        <v>#N/A</v>
      </c>
      <c r="AH187" s="52" t="e">
        <f>HLOOKUP(I187,ElecAvoidedCostsWOCC!$A$5:$Q$50,T187+1,FALSE)</f>
        <v>#N/A</v>
      </c>
      <c r="AI187" s="44" t="e">
        <f t="shared" si="72"/>
        <v>#N/A</v>
      </c>
      <c r="AJ187" s="44" t="e">
        <f t="shared" si="73"/>
        <v>#N/A</v>
      </c>
      <c r="AK187" s="44" t="e">
        <f>HLOOKUP(I187,ElecAvoidedCostsWOCC!$A$5:$Q$50,G187+1,FALSE)*J187*L187</f>
        <v>#N/A</v>
      </c>
      <c r="AL187" s="44" t="e">
        <f t="shared" si="74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5"/>
        <v>0</v>
      </c>
      <c r="AO187" s="47">
        <f t="shared" si="76"/>
        <v>0</v>
      </c>
      <c r="AP187" s="47" t="e">
        <f t="shared" si="77"/>
        <v>#DIV/0!</v>
      </c>
    </row>
    <row r="188" spans="2:42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9"/>
        <v>0</v>
      </c>
      <c r="U188" s="47">
        <f t="shared" si="60"/>
        <v>0</v>
      </c>
      <c r="V188" s="48">
        <f t="shared" si="61"/>
        <v>0</v>
      </c>
      <c r="W188" s="49">
        <f t="shared" si="62"/>
        <v>0</v>
      </c>
      <c r="X188" s="44">
        <f t="shared" si="63"/>
        <v>0</v>
      </c>
      <c r="Y188" s="44">
        <f t="shared" si="64"/>
        <v>0</v>
      </c>
      <c r="Z188" s="44">
        <f t="shared" si="65"/>
        <v>0</v>
      </c>
      <c r="AA188" s="50">
        <f t="shared" si="66"/>
        <v>0</v>
      </c>
      <c r="AB188" s="51">
        <f t="shared" si="67"/>
        <v>0</v>
      </c>
      <c r="AC188" s="44">
        <f t="shared" si="68"/>
        <v>0</v>
      </c>
      <c r="AD188" s="44">
        <f t="shared" si="69"/>
        <v>0</v>
      </c>
      <c r="AE188" s="44">
        <f t="shared" si="70"/>
        <v>0</v>
      </c>
      <c r="AF188" s="52" t="e">
        <f>HLOOKUP(I188,ElecAvoidedCostsWOCC!$A$5:$Q$50,G188+1,FALSE)</f>
        <v>#N/A</v>
      </c>
      <c r="AG188" s="44" t="e">
        <f t="shared" si="71"/>
        <v>#N/A</v>
      </c>
      <c r="AH188" s="52" t="e">
        <f>HLOOKUP(I188,ElecAvoidedCostsWOCC!$A$5:$Q$50,T188+1,FALSE)</f>
        <v>#N/A</v>
      </c>
      <c r="AI188" s="44" t="e">
        <f t="shared" si="72"/>
        <v>#N/A</v>
      </c>
      <c r="AJ188" s="44" t="e">
        <f t="shared" si="73"/>
        <v>#N/A</v>
      </c>
      <c r="AK188" s="44" t="e">
        <f>HLOOKUP(I188,ElecAvoidedCostsWOCC!$A$5:$Q$50,G188+1,FALSE)*J188*L188</f>
        <v>#N/A</v>
      </c>
      <c r="AL188" s="44" t="e">
        <f t="shared" si="74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5"/>
        <v>0</v>
      </c>
      <c r="AO188" s="47">
        <f t="shared" si="76"/>
        <v>0</v>
      </c>
      <c r="AP188" s="47" t="e">
        <f t="shared" si="77"/>
        <v>#DIV/0!</v>
      </c>
    </row>
    <row r="189" spans="2:42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9"/>
        <v>0</v>
      </c>
      <c r="U189" s="47">
        <f t="shared" si="60"/>
        <v>0</v>
      </c>
      <c r="V189" s="48">
        <f t="shared" si="61"/>
        <v>0</v>
      </c>
      <c r="W189" s="49">
        <f t="shared" si="62"/>
        <v>0</v>
      </c>
      <c r="X189" s="44">
        <f t="shared" si="63"/>
        <v>0</v>
      </c>
      <c r="Y189" s="44">
        <f t="shared" si="64"/>
        <v>0</v>
      </c>
      <c r="Z189" s="44">
        <f t="shared" si="65"/>
        <v>0</v>
      </c>
      <c r="AA189" s="50">
        <f t="shared" si="66"/>
        <v>0</v>
      </c>
      <c r="AB189" s="51">
        <f t="shared" si="67"/>
        <v>0</v>
      </c>
      <c r="AC189" s="44">
        <f t="shared" si="68"/>
        <v>0</v>
      </c>
      <c r="AD189" s="44">
        <f t="shared" si="69"/>
        <v>0</v>
      </c>
      <c r="AE189" s="44">
        <f t="shared" si="70"/>
        <v>0</v>
      </c>
      <c r="AF189" s="52" t="e">
        <f>HLOOKUP(I189,ElecAvoidedCostsWOCC!$A$5:$Q$50,G189+1,FALSE)</f>
        <v>#N/A</v>
      </c>
      <c r="AG189" s="44" t="e">
        <f t="shared" si="71"/>
        <v>#N/A</v>
      </c>
      <c r="AH189" s="52" t="e">
        <f>HLOOKUP(I189,ElecAvoidedCostsWOCC!$A$5:$Q$50,T189+1,FALSE)</f>
        <v>#N/A</v>
      </c>
      <c r="AI189" s="44" t="e">
        <f t="shared" si="72"/>
        <v>#N/A</v>
      </c>
      <c r="AJ189" s="44" t="e">
        <f t="shared" si="73"/>
        <v>#N/A</v>
      </c>
      <c r="AK189" s="44" t="e">
        <f>HLOOKUP(I189,ElecAvoidedCostsWOCC!$A$5:$Q$50,G189+1,FALSE)*J189*L189</f>
        <v>#N/A</v>
      </c>
      <c r="AL189" s="44" t="e">
        <f t="shared" si="74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5"/>
        <v>0</v>
      </c>
      <c r="AO189" s="47">
        <f t="shared" si="76"/>
        <v>0</v>
      </c>
      <c r="AP189" s="47" t="e">
        <f t="shared" si="77"/>
        <v>#DIV/0!</v>
      </c>
    </row>
    <row r="190" spans="2:42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9"/>
        <v>0</v>
      </c>
      <c r="U190" s="47">
        <f t="shared" si="60"/>
        <v>0</v>
      </c>
      <c r="V190" s="48">
        <f t="shared" si="61"/>
        <v>0</v>
      </c>
      <c r="W190" s="49">
        <f t="shared" si="62"/>
        <v>0</v>
      </c>
      <c r="X190" s="44">
        <f t="shared" si="63"/>
        <v>0</v>
      </c>
      <c r="Y190" s="44">
        <f t="shared" si="64"/>
        <v>0</v>
      </c>
      <c r="Z190" s="44">
        <f t="shared" si="65"/>
        <v>0</v>
      </c>
      <c r="AA190" s="50">
        <f t="shared" si="66"/>
        <v>0</v>
      </c>
      <c r="AB190" s="51">
        <f t="shared" si="67"/>
        <v>0</v>
      </c>
      <c r="AC190" s="44">
        <f t="shared" si="68"/>
        <v>0</v>
      </c>
      <c r="AD190" s="44">
        <f t="shared" si="69"/>
        <v>0</v>
      </c>
      <c r="AE190" s="44">
        <f t="shared" si="70"/>
        <v>0</v>
      </c>
      <c r="AF190" s="52" t="e">
        <f>HLOOKUP(I190,ElecAvoidedCostsWOCC!$A$5:$Q$50,G190+1,FALSE)</f>
        <v>#N/A</v>
      </c>
      <c r="AG190" s="44" t="e">
        <f t="shared" si="71"/>
        <v>#N/A</v>
      </c>
      <c r="AH190" s="52" t="e">
        <f>HLOOKUP(I190,ElecAvoidedCostsWOCC!$A$5:$Q$50,T190+1,FALSE)</f>
        <v>#N/A</v>
      </c>
      <c r="AI190" s="44" t="e">
        <f t="shared" si="72"/>
        <v>#N/A</v>
      </c>
      <c r="AJ190" s="44" t="e">
        <f t="shared" si="73"/>
        <v>#N/A</v>
      </c>
      <c r="AK190" s="44" t="e">
        <f>HLOOKUP(I190,ElecAvoidedCostsWOCC!$A$5:$Q$50,G190+1,FALSE)*J190*L190</f>
        <v>#N/A</v>
      </c>
      <c r="AL190" s="44" t="e">
        <f t="shared" si="74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5"/>
        <v>0</v>
      </c>
      <c r="AO190" s="47">
        <f t="shared" si="76"/>
        <v>0</v>
      </c>
      <c r="AP190" s="47" t="e">
        <f t="shared" si="77"/>
        <v>#DIV/0!</v>
      </c>
    </row>
    <row r="191" spans="2:42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9"/>
        <v>0</v>
      </c>
      <c r="U191" s="47">
        <f t="shared" si="60"/>
        <v>0</v>
      </c>
      <c r="V191" s="48">
        <f t="shared" si="61"/>
        <v>0</v>
      </c>
      <c r="W191" s="49">
        <f t="shared" si="62"/>
        <v>0</v>
      </c>
      <c r="X191" s="44">
        <f t="shared" si="63"/>
        <v>0</v>
      </c>
      <c r="Y191" s="44">
        <f t="shared" si="64"/>
        <v>0</v>
      </c>
      <c r="Z191" s="44">
        <f t="shared" si="65"/>
        <v>0</v>
      </c>
      <c r="AA191" s="50">
        <f t="shared" si="66"/>
        <v>0</v>
      </c>
      <c r="AB191" s="51">
        <f t="shared" si="67"/>
        <v>0</v>
      </c>
      <c r="AC191" s="44">
        <f t="shared" si="68"/>
        <v>0</v>
      </c>
      <c r="AD191" s="44">
        <f t="shared" si="69"/>
        <v>0</v>
      </c>
      <c r="AE191" s="44">
        <f t="shared" si="70"/>
        <v>0</v>
      </c>
      <c r="AF191" s="52" t="e">
        <f>HLOOKUP(I191,ElecAvoidedCostsWOCC!$A$5:$Q$50,G191+1,FALSE)</f>
        <v>#N/A</v>
      </c>
      <c r="AG191" s="44" t="e">
        <f t="shared" si="71"/>
        <v>#N/A</v>
      </c>
      <c r="AH191" s="52" t="e">
        <f>HLOOKUP(I191,ElecAvoidedCostsWOCC!$A$5:$Q$50,T191+1,FALSE)</f>
        <v>#N/A</v>
      </c>
      <c r="AI191" s="44" t="e">
        <f t="shared" si="72"/>
        <v>#N/A</v>
      </c>
      <c r="AJ191" s="44" t="e">
        <f t="shared" si="73"/>
        <v>#N/A</v>
      </c>
      <c r="AK191" s="44" t="e">
        <f>HLOOKUP(I191,ElecAvoidedCostsWOCC!$A$5:$Q$50,G191+1,FALSE)*J191*L191</f>
        <v>#N/A</v>
      </c>
      <c r="AL191" s="44" t="e">
        <f t="shared" si="74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5"/>
        <v>0</v>
      </c>
      <c r="AO191" s="47">
        <f t="shared" si="76"/>
        <v>0</v>
      </c>
      <c r="AP191" s="47" t="e">
        <f t="shared" si="77"/>
        <v>#DIV/0!</v>
      </c>
    </row>
    <row r="192" spans="2:42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9"/>
        <v>0</v>
      </c>
      <c r="U192" s="47">
        <f t="shared" si="60"/>
        <v>0</v>
      </c>
      <c r="V192" s="48">
        <f t="shared" si="61"/>
        <v>0</v>
      </c>
      <c r="W192" s="49">
        <f t="shared" si="62"/>
        <v>0</v>
      </c>
      <c r="X192" s="44">
        <f t="shared" si="63"/>
        <v>0</v>
      </c>
      <c r="Y192" s="44">
        <f t="shared" si="64"/>
        <v>0</v>
      </c>
      <c r="Z192" s="44">
        <f t="shared" si="65"/>
        <v>0</v>
      </c>
      <c r="AA192" s="50">
        <f t="shared" si="66"/>
        <v>0</v>
      </c>
      <c r="AB192" s="51">
        <f t="shared" si="67"/>
        <v>0</v>
      </c>
      <c r="AC192" s="44">
        <f t="shared" si="68"/>
        <v>0</v>
      </c>
      <c r="AD192" s="44">
        <f t="shared" si="69"/>
        <v>0</v>
      </c>
      <c r="AE192" s="44">
        <f t="shared" si="70"/>
        <v>0</v>
      </c>
      <c r="AF192" s="52" t="e">
        <f>HLOOKUP(I192,ElecAvoidedCostsWOCC!$A$5:$Q$50,G192+1,FALSE)</f>
        <v>#N/A</v>
      </c>
      <c r="AG192" s="44" t="e">
        <f t="shared" si="71"/>
        <v>#N/A</v>
      </c>
      <c r="AH192" s="52" t="e">
        <f>HLOOKUP(I192,ElecAvoidedCostsWOCC!$A$5:$Q$50,T192+1,FALSE)</f>
        <v>#N/A</v>
      </c>
      <c r="AI192" s="44" t="e">
        <f t="shared" si="72"/>
        <v>#N/A</v>
      </c>
      <c r="AJ192" s="44" t="e">
        <f t="shared" si="73"/>
        <v>#N/A</v>
      </c>
      <c r="AK192" s="44" t="e">
        <f>HLOOKUP(I192,ElecAvoidedCostsWOCC!$A$5:$Q$50,G192+1,FALSE)*J192*L192</f>
        <v>#N/A</v>
      </c>
      <c r="AL192" s="44" t="e">
        <f t="shared" si="74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5"/>
        <v>0</v>
      </c>
      <c r="AO192" s="47">
        <f t="shared" si="76"/>
        <v>0</v>
      </c>
      <c r="AP192" s="47" t="e">
        <f t="shared" si="77"/>
        <v>#DIV/0!</v>
      </c>
    </row>
    <row r="193" spans="2:42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9"/>
        <v>0</v>
      </c>
      <c r="U193" s="47">
        <f t="shared" si="60"/>
        <v>0</v>
      </c>
      <c r="V193" s="48">
        <f t="shared" si="61"/>
        <v>0</v>
      </c>
      <c r="W193" s="49">
        <f t="shared" si="62"/>
        <v>0</v>
      </c>
      <c r="X193" s="44">
        <f t="shared" si="63"/>
        <v>0</v>
      </c>
      <c r="Y193" s="44">
        <f t="shared" si="64"/>
        <v>0</v>
      </c>
      <c r="Z193" s="44">
        <f t="shared" si="65"/>
        <v>0</v>
      </c>
      <c r="AA193" s="50">
        <f t="shared" si="66"/>
        <v>0</v>
      </c>
      <c r="AB193" s="51">
        <f t="shared" si="67"/>
        <v>0</v>
      </c>
      <c r="AC193" s="44">
        <f t="shared" si="68"/>
        <v>0</v>
      </c>
      <c r="AD193" s="44">
        <f t="shared" si="69"/>
        <v>0</v>
      </c>
      <c r="AE193" s="44">
        <f t="shared" si="70"/>
        <v>0</v>
      </c>
      <c r="AF193" s="52" t="e">
        <f>HLOOKUP(I193,ElecAvoidedCostsWOCC!$A$5:$Q$50,G193+1,FALSE)</f>
        <v>#N/A</v>
      </c>
      <c r="AG193" s="44" t="e">
        <f t="shared" si="71"/>
        <v>#N/A</v>
      </c>
      <c r="AH193" s="52" t="e">
        <f>HLOOKUP(I193,ElecAvoidedCostsWOCC!$A$5:$Q$50,T193+1,FALSE)</f>
        <v>#N/A</v>
      </c>
      <c r="AI193" s="44" t="e">
        <f t="shared" si="72"/>
        <v>#N/A</v>
      </c>
      <c r="AJ193" s="44" t="e">
        <f t="shared" si="73"/>
        <v>#N/A</v>
      </c>
      <c r="AK193" s="44" t="e">
        <f>HLOOKUP(I193,ElecAvoidedCostsWOCC!$A$5:$Q$50,G193+1,FALSE)*J193*L193</f>
        <v>#N/A</v>
      </c>
      <c r="AL193" s="44" t="e">
        <f t="shared" si="74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5"/>
        <v>0</v>
      </c>
      <c r="AO193" s="47">
        <f t="shared" si="76"/>
        <v>0</v>
      </c>
      <c r="AP193" s="47" t="e">
        <f t="shared" si="77"/>
        <v>#DIV/0!</v>
      </c>
    </row>
    <row r="194" spans="2:42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9"/>
        <v>0</v>
      </c>
      <c r="U194" s="47">
        <f t="shared" si="60"/>
        <v>0</v>
      </c>
      <c r="V194" s="48">
        <f t="shared" si="61"/>
        <v>0</v>
      </c>
      <c r="W194" s="49">
        <f t="shared" si="62"/>
        <v>0</v>
      </c>
      <c r="X194" s="44">
        <f t="shared" si="63"/>
        <v>0</v>
      </c>
      <c r="Y194" s="44">
        <f t="shared" si="64"/>
        <v>0</v>
      </c>
      <c r="Z194" s="44">
        <f t="shared" si="65"/>
        <v>0</v>
      </c>
      <c r="AA194" s="50">
        <f t="shared" si="66"/>
        <v>0</v>
      </c>
      <c r="AB194" s="51">
        <f t="shared" si="67"/>
        <v>0</v>
      </c>
      <c r="AC194" s="44">
        <f t="shared" si="68"/>
        <v>0</v>
      </c>
      <c r="AD194" s="44">
        <f t="shared" si="69"/>
        <v>0</v>
      </c>
      <c r="AE194" s="44">
        <f t="shared" si="70"/>
        <v>0</v>
      </c>
      <c r="AF194" s="52" t="e">
        <f>HLOOKUP(I194,ElecAvoidedCostsWOCC!$A$5:$Q$50,G194+1,FALSE)</f>
        <v>#N/A</v>
      </c>
      <c r="AG194" s="44" t="e">
        <f t="shared" si="71"/>
        <v>#N/A</v>
      </c>
      <c r="AH194" s="52" t="e">
        <f>HLOOKUP(I194,ElecAvoidedCostsWOCC!$A$5:$Q$50,T194+1,FALSE)</f>
        <v>#N/A</v>
      </c>
      <c r="AI194" s="44" t="e">
        <f t="shared" si="72"/>
        <v>#N/A</v>
      </c>
      <c r="AJ194" s="44" t="e">
        <f t="shared" si="73"/>
        <v>#N/A</v>
      </c>
      <c r="AK194" s="44" t="e">
        <f>HLOOKUP(I194,ElecAvoidedCostsWOCC!$A$5:$Q$50,G194+1,FALSE)*J194*L194</f>
        <v>#N/A</v>
      </c>
      <c r="AL194" s="44" t="e">
        <f t="shared" si="74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5"/>
        <v>0</v>
      </c>
      <c r="AO194" s="47">
        <f t="shared" si="76"/>
        <v>0</v>
      </c>
      <c r="AP194" s="47" t="e">
        <f t="shared" si="77"/>
        <v>#DIV/0!</v>
      </c>
    </row>
    <row r="195" spans="2:42">
      <c r="B195" s="3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9"/>
        <v>0</v>
      </c>
      <c r="U195" s="47">
        <f t="shared" si="60"/>
        <v>0</v>
      </c>
      <c r="V195" s="48">
        <f t="shared" si="61"/>
        <v>0</v>
      </c>
      <c r="W195" s="49">
        <f t="shared" si="62"/>
        <v>0</v>
      </c>
      <c r="X195" s="44">
        <f t="shared" si="63"/>
        <v>0</v>
      </c>
      <c r="Y195" s="44">
        <f t="shared" si="64"/>
        <v>0</v>
      </c>
      <c r="Z195" s="44">
        <f t="shared" si="65"/>
        <v>0</v>
      </c>
      <c r="AA195" s="50">
        <f t="shared" si="66"/>
        <v>0</v>
      </c>
      <c r="AB195" s="51">
        <f t="shared" si="67"/>
        <v>0</v>
      </c>
      <c r="AC195" s="44">
        <f t="shared" si="68"/>
        <v>0</v>
      </c>
      <c r="AD195" s="44">
        <f t="shared" si="69"/>
        <v>0</v>
      </c>
      <c r="AE195" s="44">
        <f t="shared" si="70"/>
        <v>0</v>
      </c>
      <c r="AF195" s="52" t="e">
        <f>HLOOKUP(I195,ElecAvoidedCostsWOCC!$A$5:$Q$50,G195+1,FALSE)</f>
        <v>#N/A</v>
      </c>
      <c r="AG195" s="44" t="e">
        <f t="shared" si="71"/>
        <v>#N/A</v>
      </c>
      <c r="AH195" s="52" t="e">
        <f>HLOOKUP(I195,ElecAvoidedCostsWOCC!$A$5:$Q$50,T195+1,FALSE)</f>
        <v>#N/A</v>
      </c>
      <c r="AI195" s="44" t="e">
        <f t="shared" si="72"/>
        <v>#N/A</v>
      </c>
      <c r="AJ195" s="44" t="e">
        <f t="shared" si="73"/>
        <v>#N/A</v>
      </c>
      <c r="AK195" s="44" t="e">
        <f>HLOOKUP(I195,ElecAvoidedCostsWOCC!$A$5:$Q$50,G195+1,FALSE)*J195*L195</f>
        <v>#N/A</v>
      </c>
      <c r="AL195" s="44" t="e">
        <f t="shared" si="74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5"/>
        <v>0</v>
      </c>
      <c r="AO195" s="47">
        <f t="shared" si="76"/>
        <v>0</v>
      </c>
      <c r="AP195" s="47" t="e">
        <f t="shared" si="77"/>
        <v>#DIV/0!</v>
      </c>
    </row>
    <row r="196" spans="2:42">
      <c r="B196" s="3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ref="T196:T259" si="78">G196+H196</f>
        <v>0</v>
      </c>
      <c r="U196" s="47">
        <f t="shared" ref="U196:U259" si="79">(O196/$A$10)*T196</f>
        <v>0</v>
      </c>
      <c r="V196" s="48">
        <f t="shared" ref="V196:V259" si="80">N196-M196</f>
        <v>0</v>
      </c>
      <c r="W196" s="49">
        <f t="shared" ref="W196:W259" si="81">(O196/A$10)</f>
        <v>0</v>
      </c>
      <c r="X196" s="44">
        <f t="shared" ref="X196:X259" si="82">W196*A$8</f>
        <v>0</v>
      </c>
      <c r="Y196" s="44">
        <f t="shared" ref="Y196:Y259" si="83">Q196-P196</f>
        <v>0</v>
      </c>
      <c r="Z196" s="44">
        <f t="shared" ref="Z196:Z259" si="84">X196+(A$6*W196)</f>
        <v>0</v>
      </c>
      <c r="AA196" s="50">
        <f t="shared" ref="AA196:AA259" si="85">Q196+X196</f>
        <v>0</v>
      </c>
      <c r="AB196" s="51">
        <f t="shared" ref="AB196:AB259" si="86">Z196/(1+ElecDiscountRate)^1</f>
        <v>0</v>
      </c>
      <c r="AC196" s="44">
        <f t="shared" ref="AC196:AC259" si="87">AA196/(1+ElecDiscountRate)^1</f>
        <v>0</v>
      </c>
      <c r="AD196" s="44">
        <f t="shared" ref="AD196:AD259" si="88">-PV(ElecDiscountRate,T196,R196)*J196</f>
        <v>0</v>
      </c>
      <c r="AE196" s="44">
        <f t="shared" ref="AE196:AE259" si="89">-PV(ElecDiscountRate,T196,S196)*J196</f>
        <v>0</v>
      </c>
      <c r="AF196" s="52" t="e">
        <f>HLOOKUP(I196,ElecAvoidedCostsWOCC!$A$5:$Q$50,G196+1,FALSE)</f>
        <v>#N/A</v>
      </c>
      <c r="AG196" s="44" t="e">
        <f t="shared" ref="AG196:AG259" si="90">AF196*J196*K196</f>
        <v>#N/A</v>
      </c>
      <c r="AH196" s="52" t="e">
        <f>HLOOKUP(I196,ElecAvoidedCostsWOCC!$A$5:$Q$50,T196+1,FALSE)</f>
        <v>#N/A</v>
      </c>
      <c r="AI196" s="44" t="e">
        <f t="shared" ref="AI196:AI259" si="91">AH196*J196*L196</f>
        <v>#N/A</v>
      </c>
      <c r="AJ196" s="44" t="e">
        <f t="shared" ref="AJ196:AJ259" si="92">AG196+AI196</f>
        <v>#N/A</v>
      </c>
      <c r="AK196" s="44" t="e">
        <f>HLOOKUP(I196,ElecAvoidedCostsWOCC!$A$5:$Q$50,G196+1,FALSE)*J196*L196</f>
        <v>#N/A</v>
      </c>
      <c r="AL196" s="44" t="e">
        <f t="shared" ref="AL196:AL259" si="93">AG196+AI196-AK196</f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ref="AN196:AN259" si="94">AM196*1.1+AD196+AE196</f>
        <v>0</v>
      </c>
      <c r="AO196" s="47">
        <f t="shared" ref="AO196:AO259" si="95">IFERROR(AM196/AB196,0)</f>
        <v>0</v>
      </c>
      <c r="AP196" s="47" t="e">
        <f t="shared" ref="AP196:AP259" si="96">AN196/AC196</f>
        <v>#DIV/0!</v>
      </c>
    </row>
    <row r="197" spans="2:42">
      <c r="B197" s="3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78"/>
        <v>0</v>
      </c>
      <c r="U197" s="47">
        <f t="shared" si="79"/>
        <v>0</v>
      </c>
      <c r="V197" s="48">
        <f t="shared" si="80"/>
        <v>0</v>
      </c>
      <c r="W197" s="49">
        <f t="shared" si="81"/>
        <v>0</v>
      </c>
      <c r="X197" s="44">
        <f t="shared" si="82"/>
        <v>0</v>
      </c>
      <c r="Y197" s="44">
        <f t="shared" si="83"/>
        <v>0</v>
      </c>
      <c r="Z197" s="44">
        <f t="shared" si="84"/>
        <v>0</v>
      </c>
      <c r="AA197" s="50">
        <f t="shared" si="85"/>
        <v>0</v>
      </c>
      <c r="AB197" s="51">
        <f t="shared" si="86"/>
        <v>0</v>
      </c>
      <c r="AC197" s="44">
        <f t="shared" si="87"/>
        <v>0</v>
      </c>
      <c r="AD197" s="44">
        <f t="shared" si="88"/>
        <v>0</v>
      </c>
      <c r="AE197" s="44">
        <f t="shared" si="89"/>
        <v>0</v>
      </c>
      <c r="AF197" s="52" t="e">
        <f>HLOOKUP(I197,ElecAvoidedCostsWOCC!$A$5:$Q$50,G197+1,FALSE)</f>
        <v>#N/A</v>
      </c>
      <c r="AG197" s="44" t="e">
        <f t="shared" si="90"/>
        <v>#N/A</v>
      </c>
      <c r="AH197" s="52" t="e">
        <f>HLOOKUP(I197,ElecAvoidedCostsWOCC!$A$5:$Q$50,T197+1,FALSE)</f>
        <v>#N/A</v>
      </c>
      <c r="AI197" s="44" t="e">
        <f t="shared" si="91"/>
        <v>#N/A</v>
      </c>
      <c r="AJ197" s="44" t="e">
        <f t="shared" si="92"/>
        <v>#N/A</v>
      </c>
      <c r="AK197" s="44" t="e">
        <f>HLOOKUP(I197,ElecAvoidedCostsWOCC!$A$5:$Q$50,G197+1,FALSE)*J197*L197</f>
        <v>#N/A</v>
      </c>
      <c r="AL197" s="44" t="e">
        <f t="shared" si="93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4"/>
        <v>0</v>
      </c>
      <c r="AO197" s="47">
        <f t="shared" si="95"/>
        <v>0</v>
      </c>
      <c r="AP197" s="47" t="e">
        <f t="shared" si="96"/>
        <v>#DIV/0!</v>
      </c>
    </row>
    <row r="198" spans="2:42">
      <c r="B198" s="3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8"/>
        <v>0</v>
      </c>
      <c r="U198" s="47">
        <f t="shared" si="79"/>
        <v>0</v>
      </c>
      <c r="V198" s="48">
        <f t="shared" si="80"/>
        <v>0</v>
      </c>
      <c r="W198" s="49">
        <f t="shared" si="81"/>
        <v>0</v>
      </c>
      <c r="X198" s="44">
        <f t="shared" si="82"/>
        <v>0</v>
      </c>
      <c r="Y198" s="44">
        <f t="shared" si="83"/>
        <v>0</v>
      </c>
      <c r="Z198" s="44">
        <f t="shared" si="84"/>
        <v>0</v>
      </c>
      <c r="AA198" s="50">
        <f t="shared" si="85"/>
        <v>0</v>
      </c>
      <c r="AB198" s="51">
        <f t="shared" si="86"/>
        <v>0</v>
      </c>
      <c r="AC198" s="44">
        <f t="shared" si="87"/>
        <v>0</v>
      </c>
      <c r="AD198" s="44">
        <f t="shared" si="88"/>
        <v>0</v>
      </c>
      <c r="AE198" s="44">
        <f t="shared" si="89"/>
        <v>0</v>
      </c>
      <c r="AF198" s="52" t="e">
        <f>HLOOKUP(I198,ElecAvoidedCostsWOCC!$A$5:$Q$50,G198+1,FALSE)</f>
        <v>#N/A</v>
      </c>
      <c r="AG198" s="44" t="e">
        <f t="shared" si="90"/>
        <v>#N/A</v>
      </c>
      <c r="AH198" s="52" t="e">
        <f>HLOOKUP(I198,ElecAvoidedCostsWOCC!$A$5:$Q$50,T198+1,FALSE)</f>
        <v>#N/A</v>
      </c>
      <c r="AI198" s="44" t="e">
        <f t="shared" si="91"/>
        <v>#N/A</v>
      </c>
      <c r="AJ198" s="44" t="e">
        <f t="shared" si="92"/>
        <v>#N/A</v>
      </c>
      <c r="AK198" s="44" t="e">
        <f>HLOOKUP(I198,ElecAvoidedCostsWOCC!$A$5:$Q$50,G198+1,FALSE)*J198*L198</f>
        <v>#N/A</v>
      </c>
      <c r="AL198" s="44" t="e">
        <f t="shared" si="93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4"/>
        <v>0</v>
      </c>
      <c r="AO198" s="47">
        <f t="shared" si="95"/>
        <v>0</v>
      </c>
      <c r="AP198" s="47" t="e">
        <f t="shared" si="96"/>
        <v>#DIV/0!</v>
      </c>
    </row>
    <row r="199" spans="2:42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8"/>
        <v>0</v>
      </c>
      <c r="U199" s="47">
        <f t="shared" si="79"/>
        <v>0</v>
      </c>
      <c r="V199" s="48">
        <f t="shared" si="80"/>
        <v>0</v>
      </c>
      <c r="W199" s="49">
        <f t="shared" si="81"/>
        <v>0</v>
      </c>
      <c r="X199" s="44">
        <f t="shared" si="82"/>
        <v>0</v>
      </c>
      <c r="Y199" s="44">
        <f t="shared" si="83"/>
        <v>0</v>
      </c>
      <c r="Z199" s="44">
        <f t="shared" si="84"/>
        <v>0</v>
      </c>
      <c r="AA199" s="50">
        <f t="shared" si="85"/>
        <v>0</v>
      </c>
      <c r="AB199" s="51">
        <f t="shared" si="86"/>
        <v>0</v>
      </c>
      <c r="AC199" s="44">
        <f t="shared" si="87"/>
        <v>0</v>
      </c>
      <c r="AD199" s="44">
        <f t="shared" si="88"/>
        <v>0</v>
      </c>
      <c r="AE199" s="44">
        <f t="shared" si="89"/>
        <v>0</v>
      </c>
      <c r="AF199" s="52" t="e">
        <f>HLOOKUP(I199,ElecAvoidedCostsWOCC!$A$5:$Q$50,G199+1,FALSE)</f>
        <v>#N/A</v>
      </c>
      <c r="AG199" s="44" t="e">
        <f t="shared" si="90"/>
        <v>#N/A</v>
      </c>
      <c r="AH199" s="52" t="e">
        <f>HLOOKUP(I199,ElecAvoidedCostsWOCC!$A$5:$Q$50,T199+1,FALSE)</f>
        <v>#N/A</v>
      </c>
      <c r="AI199" s="44" t="e">
        <f t="shared" si="91"/>
        <v>#N/A</v>
      </c>
      <c r="AJ199" s="44" t="e">
        <f t="shared" si="92"/>
        <v>#N/A</v>
      </c>
      <c r="AK199" s="44" t="e">
        <f>HLOOKUP(I199,ElecAvoidedCostsWOCC!$A$5:$Q$50,G199+1,FALSE)*J199*L199</f>
        <v>#N/A</v>
      </c>
      <c r="AL199" s="44" t="e">
        <f t="shared" si="93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4"/>
        <v>0</v>
      </c>
      <c r="AO199" s="47">
        <f t="shared" si="95"/>
        <v>0</v>
      </c>
      <c r="AP199" s="47" t="e">
        <f t="shared" si="96"/>
        <v>#DIV/0!</v>
      </c>
    </row>
    <row r="200" spans="2:42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8"/>
        <v>0</v>
      </c>
      <c r="U200" s="47">
        <f t="shared" si="79"/>
        <v>0</v>
      </c>
      <c r="V200" s="48">
        <f t="shared" si="80"/>
        <v>0</v>
      </c>
      <c r="W200" s="49">
        <f t="shared" si="81"/>
        <v>0</v>
      </c>
      <c r="X200" s="44">
        <f t="shared" si="82"/>
        <v>0</v>
      </c>
      <c r="Y200" s="44">
        <f t="shared" si="83"/>
        <v>0</v>
      </c>
      <c r="Z200" s="44">
        <f t="shared" si="84"/>
        <v>0</v>
      </c>
      <c r="AA200" s="50">
        <f t="shared" si="85"/>
        <v>0</v>
      </c>
      <c r="AB200" s="51">
        <f t="shared" si="86"/>
        <v>0</v>
      </c>
      <c r="AC200" s="44">
        <f t="shared" si="87"/>
        <v>0</v>
      </c>
      <c r="AD200" s="44">
        <f t="shared" si="88"/>
        <v>0</v>
      </c>
      <c r="AE200" s="44">
        <f t="shared" si="89"/>
        <v>0</v>
      </c>
      <c r="AF200" s="52" t="e">
        <f>HLOOKUP(I200,ElecAvoidedCostsWOCC!$A$5:$Q$50,G200+1,FALSE)</f>
        <v>#N/A</v>
      </c>
      <c r="AG200" s="44" t="e">
        <f t="shared" si="90"/>
        <v>#N/A</v>
      </c>
      <c r="AH200" s="52" t="e">
        <f>HLOOKUP(I200,ElecAvoidedCostsWOCC!$A$5:$Q$50,T200+1,FALSE)</f>
        <v>#N/A</v>
      </c>
      <c r="AI200" s="44" t="e">
        <f t="shared" si="91"/>
        <v>#N/A</v>
      </c>
      <c r="AJ200" s="44" t="e">
        <f t="shared" si="92"/>
        <v>#N/A</v>
      </c>
      <c r="AK200" s="44" t="e">
        <f>HLOOKUP(I200,ElecAvoidedCostsWOCC!$A$5:$Q$50,G200+1,FALSE)*J200*L200</f>
        <v>#N/A</v>
      </c>
      <c r="AL200" s="44" t="e">
        <f t="shared" si="93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4"/>
        <v>0</v>
      </c>
      <c r="AO200" s="47">
        <f t="shared" si="95"/>
        <v>0</v>
      </c>
      <c r="AP200" s="47" t="e">
        <f t="shared" si="96"/>
        <v>#DIV/0!</v>
      </c>
    </row>
    <row r="201" spans="2:42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8"/>
        <v>0</v>
      </c>
      <c r="U201" s="47">
        <f t="shared" si="79"/>
        <v>0</v>
      </c>
      <c r="V201" s="48">
        <f t="shared" si="80"/>
        <v>0</v>
      </c>
      <c r="W201" s="49">
        <f t="shared" si="81"/>
        <v>0</v>
      </c>
      <c r="X201" s="44">
        <f t="shared" si="82"/>
        <v>0</v>
      </c>
      <c r="Y201" s="44">
        <f t="shared" si="83"/>
        <v>0</v>
      </c>
      <c r="Z201" s="44">
        <f t="shared" si="84"/>
        <v>0</v>
      </c>
      <c r="AA201" s="50">
        <f t="shared" si="85"/>
        <v>0</v>
      </c>
      <c r="AB201" s="51">
        <f t="shared" si="86"/>
        <v>0</v>
      </c>
      <c r="AC201" s="44">
        <f t="shared" si="87"/>
        <v>0</v>
      </c>
      <c r="AD201" s="44">
        <f t="shared" si="88"/>
        <v>0</v>
      </c>
      <c r="AE201" s="44">
        <f t="shared" si="89"/>
        <v>0</v>
      </c>
      <c r="AF201" s="52" t="e">
        <f>HLOOKUP(I201,ElecAvoidedCostsWOCC!$A$5:$Q$50,G201+1,FALSE)</f>
        <v>#N/A</v>
      </c>
      <c r="AG201" s="44" t="e">
        <f t="shared" si="90"/>
        <v>#N/A</v>
      </c>
      <c r="AH201" s="52" t="e">
        <f>HLOOKUP(I201,ElecAvoidedCostsWOCC!$A$5:$Q$50,T201+1,FALSE)</f>
        <v>#N/A</v>
      </c>
      <c r="AI201" s="44" t="e">
        <f t="shared" si="91"/>
        <v>#N/A</v>
      </c>
      <c r="AJ201" s="44" t="e">
        <f t="shared" si="92"/>
        <v>#N/A</v>
      </c>
      <c r="AK201" s="44" t="e">
        <f>HLOOKUP(I201,ElecAvoidedCostsWOCC!$A$5:$Q$50,G201+1,FALSE)*J201*L201</f>
        <v>#N/A</v>
      </c>
      <c r="AL201" s="44" t="e">
        <f t="shared" si="93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4"/>
        <v>0</v>
      </c>
      <c r="AO201" s="47">
        <f t="shared" si="95"/>
        <v>0</v>
      </c>
      <c r="AP201" s="47" t="e">
        <f t="shared" si="96"/>
        <v>#DIV/0!</v>
      </c>
    </row>
    <row r="202" spans="2:42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8"/>
        <v>0</v>
      </c>
      <c r="U202" s="47">
        <f t="shared" si="79"/>
        <v>0</v>
      </c>
      <c r="V202" s="48">
        <f t="shared" si="80"/>
        <v>0</v>
      </c>
      <c r="W202" s="49">
        <f t="shared" si="81"/>
        <v>0</v>
      </c>
      <c r="X202" s="44">
        <f t="shared" si="82"/>
        <v>0</v>
      </c>
      <c r="Y202" s="44">
        <f t="shared" si="83"/>
        <v>0</v>
      </c>
      <c r="Z202" s="44">
        <f t="shared" si="84"/>
        <v>0</v>
      </c>
      <c r="AA202" s="50">
        <f t="shared" si="85"/>
        <v>0</v>
      </c>
      <c r="AB202" s="51">
        <f t="shared" si="86"/>
        <v>0</v>
      </c>
      <c r="AC202" s="44">
        <f t="shared" si="87"/>
        <v>0</v>
      </c>
      <c r="AD202" s="44">
        <f t="shared" si="88"/>
        <v>0</v>
      </c>
      <c r="AE202" s="44">
        <f t="shared" si="89"/>
        <v>0</v>
      </c>
      <c r="AF202" s="52" t="e">
        <f>HLOOKUP(I202,ElecAvoidedCostsWOCC!$A$5:$Q$50,G202+1,FALSE)</f>
        <v>#N/A</v>
      </c>
      <c r="AG202" s="44" t="e">
        <f t="shared" si="90"/>
        <v>#N/A</v>
      </c>
      <c r="AH202" s="52" t="e">
        <f>HLOOKUP(I202,ElecAvoidedCostsWOCC!$A$5:$Q$50,T202+1,FALSE)</f>
        <v>#N/A</v>
      </c>
      <c r="AI202" s="44" t="e">
        <f t="shared" si="91"/>
        <v>#N/A</v>
      </c>
      <c r="AJ202" s="44" t="e">
        <f t="shared" si="92"/>
        <v>#N/A</v>
      </c>
      <c r="AK202" s="44" t="e">
        <f>HLOOKUP(I202,ElecAvoidedCostsWOCC!$A$5:$Q$50,G202+1,FALSE)*J202*L202</f>
        <v>#N/A</v>
      </c>
      <c r="AL202" s="44" t="e">
        <f t="shared" si="93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4"/>
        <v>0</v>
      </c>
      <c r="AO202" s="47">
        <f t="shared" si="95"/>
        <v>0</v>
      </c>
      <c r="AP202" s="47" t="e">
        <f t="shared" si="96"/>
        <v>#DIV/0!</v>
      </c>
    </row>
    <row r="203" spans="2:42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8"/>
        <v>0</v>
      </c>
      <c r="U203" s="47">
        <f t="shared" si="79"/>
        <v>0</v>
      </c>
      <c r="V203" s="48">
        <f t="shared" si="80"/>
        <v>0</v>
      </c>
      <c r="W203" s="49">
        <f t="shared" si="81"/>
        <v>0</v>
      </c>
      <c r="X203" s="44">
        <f t="shared" si="82"/>
        <v>0</v>
      </c>
      <c r="Y203" s="44">
        <f t="shared" si="83"/>
        <v>0</v>
      </c>
      <c r="Z203" s="44">
        <f t="shared" si="84"/>
        <v>0</v>
      </c>
      <c r="AA203" s="50">
        <f t="shared" si="85"/>
        <v>0</v>
      </c>
      <c r="AB203" s="51">
        <f t="shared" si="86"/>
        <v>0</v>
      </c>
      <c r="AC203" s="44">
        <f t="shared" si="87"/>
        <v>0</v>
      </c>
      <c r="AD203" s="44">
        <f t="shared" si="88"/>
        <v>0</v>
      </c>
      <c r="AE203" s="44">
        <f t="shared" si="89"/>
        <v>0</v>
      </c>
      <c r="AF203" s="52" t="e">
        <f>HLOOKUP(I203,ElecAvoidedCostsWOCC!$A$5:$Q$50,G203+1,FALSE)</f>
        <v>#N/A</v>
      </c>
      <c r="AG203" s="44" t="e">
        <f t="shared" si="90"/>
        <v>#N/A</v>
      </c>
      <c r="AH203" s="52" t="e">
        <f>HLOOKUP(I203,ElecAvoidedCostsWOCC!$A$5:$Q$50,T203+1,FALSE)</f>
        <v>#N/A</v>
      </c>
      <c r="AI203" s="44" t="e">
        <f t="shared" si="91"/>
        <v>#N/A</v>
      </c>
      <c r="AJ203" s="44" t="e">
        <f t="shared" si="92"/>
        <v>#N/A</v>
      </c>
      <c r="AK203" s="44" t="e">
        <f>HLOOKUP(I203,ElecAvoidedCostsWOCC!$A$5:$Q$50,G203+1,FALSE)*J203*L203</f>
        <v>#N/A</v>
      </c>
      <c r="AL203" s="44" t="e">
        <f t="shared" si="93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4"/>
        <v>0</v>
      </c>
      <c r="AO203" s="47">
        <f t="shared" si="95"/>
        <v>0</v>
      </c>
      <c r="AP203" s="47" t="e">
        <f t="shared" si="96"/>
        <v>#DIV/0!</v>
      </c>
    </row>
    <row r="204" spans="2:42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8"/>
        <v>0</v>
      </c>
      <c r="U204" s="47">
        <f t="shared" si="79"/>
        <v>0</v>
      </c>
      <c r="V204" s="48">
        <f t="shared" si="80"/>
        <v>0</v>
      </c>
      <c r="W204" s="49">
        <f t="shared" si="81"/>
        <v>0</v>
      </c>
      <c r="X204" s="44">
        <f t="shared" si="82"/>
        <v>0</v>
      </c>
      <c r="Y204" s="44">
        <f t="shared" si="83"/>
        <v>0</v>
      </c>
      <c r="Z204" s="44">
        <f t="shared" si="84"/>
        <v>0</v>
      </c>
      <c r="AA204" s="50">
        <f t="shared" si="85"/>
        <v>0</v>
      </c>
      <c r="AB204" s="51">
        <f t="shared" si="86"/>
        <v>0</v>
      </c>
      <c r="AC204" s="44">
        <f t="shared" si="87"/>
        <v>0</v>
      </c>
      <c r="AD204" s="44">
        <f t="shared" si="88"/>
        <v>0</v>
      </c>
      <c r="AE204" s="44">
        <f t="shared" si="89"/>
        <v>0</v>
      </c>
      <c r="AF204" s="52" t="e">
        <f>HLOOKUP(I204,ElecAvoidedCostsWOCC!$A$5:$Q$50,G204+1,FALSE)</f>
        <v>#N/A</v>
      </c>
      <c r="AG204" s="44" t="e">
        <f t="shared" si="90"/>
        <v>#N/A</v>
      </c>
      <c r="AH204" s="52" t="e">
        <f>HLOOKUP(I204,ElecAvoidedCostsWOCC!$A$5:$Q$50,T204+1,FALSE)</f>
        <v>#N/A</v>
      </c>
      <c r="AI204" s="44" t="e">
        <f t="shared" si="91"/>
        <v>#N/A</v>
      </c>
      <c r="AJ204" s="44" t="e">
        <f t="shared" si="92"/>
        <v>#N/A</v>
      </c>
      <c r="AK204" s="44" t="e">
        <f>HLOOKUP(I204,ElecAvoidedCostsWOCC!$A$5:$Q$50,G204+1,FALSE)*J204*L204</f>
        <v>#N/A</v>
      </c>
      <c r="AL204" s="44" t="e">
        <f t="shared" si="93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4"/>
        <v>0</v>
      </c>
      <c r="AO204" s="47">
        <f t="shared" si="95"/>
        <v>0</v>
      </c>
      <c r="AP204" s="47" t="e">
        <f t="shared" si="96"/>
        <v>#DIV/0!</v>
      </c>
    </row>
    <row r="205" spans="2:42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8"/>
        <v>0</v>
      </c>
      <c r="U205" s="47">
        <f t="shared" si="79"/>
        <v>0</v>
      </c>
      <c r="V205" s="48">
        <f t="shared" si="80"/>
        <v>0</v>
      </c>
      <c r="W205" s="49">
        <f t="shared" si="81"/>
        <v>0</v>
      </c>
      <c r="X205" s="44">
        <f t="shared" si="82"/>
        <v>0</v>
      </c>
      <c r="Y205" s="44">
        <f t="shared" si="83"/>
        <v>0</v>
      </c>
      <c r="Z205" s="44">
        <f t="shared" si="84"/>
        <v>0</v>
      </c>
      <c r="AA205" s="50">
        <f t="shared" si="85"/>
        <v>0</v>
      </c>
      <c r="AB205" s="51">
        <f t="shared" si="86"/>
        <v>0</v>
      </c>
      <c r="AC205" s="44">
        <f t="shared" si="87"/>
        <v>0</v>
      </c>
      <c r="AD205" s="44">
        <f t="shared" si="88"/>
        <v>0</v>
      </c>
      <c r="AE205" s="44">
        <f t="shared" si="89"/>
        <v>0</v>
      </c>
      <c r="AF205" s="52" t="e">
        <f>HLOOKUP(I205,ElecAvoidedCostsWOCC!$A$5:$Q$50,G205+1,FALSE)</f>
        <v>#N/A</v>
      </c>
      <c r="AG205" s="44" t="e">
        <f t="shared" si="90"/>
        <v>#N/A</v>
      </c>
      <c r="AH205" s="52" t="e">
        <f>HLOOKUP(I205,ElecAvoidedCostsWOCC!$A$5:$Q$50,T205+1,FALSE)</f>
        <v>#N/A</v>
      </c>
      <c r="AI205" s="44" t="e">
        <f t="shared" si="91"/>
        <v>#N/A</v>
      </c>
      <c r="AJ205" s="44" t="e">
        <f t="shared" si="92"/>
        <v>#N/A</v>
      </c>
      <c r="AK205" s="44" t="e">
        <f>HLOOKUP(I205,ElecAvoidedCostsWOCC!$A$5:$Q$50,G205+1,FALSE)*J205*L205</f>
        <v>#N/A</v>
      </c>
      <c r="AL205" s="44" t="e">
        <f t="shared" si="93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4"/>
        <v>0</v>
      </c>
      <c r="AO205" s="47">
        <f t="shared" si="95"/>
        <v>0</v>
      </c>
      <c r="AP205" s="47" t="e">
        <f t="shared" si="96"/>
        <v>#DIV/0!</v>
      </c>
    </row>
    <row r="206" spans="2:42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8"/>
        <v>0</v>
      </c>
      <c r="U206" s="47">
        <f t="shared" si="79"/>
        <v>0</v>
      </c>
      <c r="V206" s="48">
        <f t="shared" si="80"/>
        <v>0</v>
      </c>
      <c r="W206" s="49">
        <f t="shared" si="81"/>
        <v>0</v>
      </c>
      <c r="X206" s="44">
        <f t="shared" si="82"/>
        <v>0</v>
      </c>
      <c r="Y206" s="44">
        <f t="shared" si="83"/>
        <v>0</v>
      </c>
      <c r="Z206" s="44">
        <f t="shared" si="84"/>
        <v>0</v>
      </c>
      <c r="AA206" s="50">
        <f t="shared" si="85"/>
        <v>0</v>
      </c>
      <c r="AB206" s="51">
        <f t="shared" si="86"/>
        <v>0</v>
      </c>
      <c r="AC206" s="44">
        <f t="shared" si="87"/>
        <v>0</v>
      </c>
      <c r="AD206" s="44">
        <f t="shared" si="88"/>
        <v>0</v>
      </c>
      <c r="AE206" s="44">
        <f t="shared" si="89"/>
        <v>0</v>
      </c>
      <c r="AF206" s="52" t="e">
        <f>HLOOKUP(I206,ElecAvoidedCostsWOCC!$A$5:$Q$50,G206+1,FALSE)</f>
        <v>#N/A</v>
      </c>
      <c r="AG206" s="44" t="e">
        <f t="shared" si="90"/>
        <v>#N/A</v>
      </c>
      <c r="AH206" s="52" t="e">
        <f>HLOOKUP(I206,ElecAvoidedCostsWOCC!$A$5:$Q$50,T206+1,FALSE)</f>
        <v>#N/A</v>
      </c>
      <c r="AI206" s="44" t="e">
        <f t="shared" si="91"/>
        <v>#N/A</v>
      </c>
      <c r="AJ206" s="44" t="e">
        <f t="shared" si="92"/>
        <v>#N/A</v>
      </c>
      <c r="AK206" s="44" t="e">
        <f>HLOOKUP(I206,ElecAvoidedCostsWOCC!$A$5:$Q$50,G206+1,FALSE)*J206*L206</f>
        <v>#N/A</v>
      </c>
      <c r="AL206" s="44" t="e">
        <f t="shared" si="93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4"/>
        <v>0</v>
      </c>
      <c r="AO206" s="47">
        <f t="shared" si="95"/>
        <v>0</v>
      </c>
      <c r="AP206" s="47" t="e">
        <f t="shared" si="96"/>
        <v>#DIV/0!</v>
      </c>
    </row>
    <row r="207" spans="2:42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8"/>
        <v>0</v>
      </c>
      <c r="U207" s="47">
        <f t="shared" si="79"/>
        <v>0</v>
      </c>
      <c r="V207" s="48">
        <f t="shared" si="80"/>
        <v>0</v>
      </c>
      <c r="W207" s="49">
        <f t="shared" si="81"/>
        <v>0</v>
      </c>
      <c r="X207" s="44">
        <f t="shared" si="82"/>
        <v>0</v>
      </c>
      <c r="Y207" s="44">
        <f t="shared" si="83"/>
        <v>0</v>
      </c>
      <c r="Z207" s="44">
        <f t="shared" si="84"/>
        <v>0</v>
      </c>
      <c r="AA207" s="50">
        <f t="shared" si="85"/>
        <v>0</v>
      </c>
      <c r="AB207" s="51">
        <f t="shared" si="86"/>
        <v>0</v>
      </c>
      <c r="AC207" s="44">
        <f t="shared" si="87"/>
        <v>0</v>
      </c>
      <c r="AD207" s="44">
        <f t="shared" si="88"/>
        <v>0</v>
      </c>
      <c r="AE207" s="44">
        <f t="shared" si="89"/>
        <v>0</v>
      </c>
      <c r="AF207" s="52" t="e">
        <f>HLOOKUP(I207,ElecAvoidedCostsWOCC!$A$5:$Q$50,G207+1,FALSE)</f>
        <v>#N/A</v>
      </c>
      <c r="AG207" s="44" t="e">
        <f t="shared" si="90"/>
        <v>#N/A</v>
      </c>
      <c r="AH207" s="52" t="e">
        <f>HLOOKUP(I207,ElecAvoidedCostsWOCC!$A$5:$Q$50,T207+1,FALSE)</f>
        <v>#N/A</v>
      </c>
      <c r="AI207" s="44" t="e">
        <f t="shared" si="91"/>
        <v>#N/A</v>
      </c>
      <c r="AJ207" s="44" t="e">
        <f t="shared" si="92"/>
        <v>#N/A</v>
      </c>
      <c r="AK207" s="44" t="e">
        <f>HLOOKUP(I207,ElecAvoidedCostsWOCC!$A$5:$Q$50,G207+1,FALSE)*J207*L207</f>
        <v>#N/A</v>
      </c>
      <c r="AL207" s="44" t="e">
        <f t="shared" si="93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4"/>
        <v>0</v>
      </c>
      <c r="AO207" s="47">
        <f t="shared" si="95"/>
        <v>0</v>
      </c>
      <c r="AP207" s="47" t="e">
        <f t="shared" si="96"/>
        <v>#DIV/0!</v>
      </c>
    </row>
    <row r="208" spans="2:42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8"/>
        <v>0</v>
      </c>
      <c r="U208" s="47">
        <f t="shared" si="79"/>
        <v>0</v>
      </c>
      <c r="V208" s="48">
        <f t="shared" si="80"/>
        <v>0</v>
      </c>
      <c r="W208" s="49">
        <f t="shared" si="81"/>
        <v>0</v>
      </c>
      <c r="X208" s="44">
        <f t="shared" si="82"/>
        <v>0</v>
      </c>
      <c r="Y208" s="44">
        <f t="shared" si="83"/>
        <v>0</v>
      </c>
      <c r="Z208" s="44">
        <f t="shared" si="84"/>
        <v>0</v>
      </c>
      <c r="AA208" s="50">
        <f t="shared" si="85"/>
        <v>0</v>
      </c>
      <c r="AB208" s="51">
        <f t="shared" si="86"/>
        <v>0</v>
      </c>
      <c r="AC208" s="44">
        <f t="shared" si="87"/>
        <v>0</v>
      </c>
      <c r="AD208" s="44">
        <f t="shared" si="88"/>
        <v>0</v>
      </c>
      <c r="AE208" s="44">
        <f t="shared" si="89"/>
        <v>0</v>
      </c>
      <c r="AF208" s="52" t="e">
        <f>HLOOKUP(I208,ElecAvoidedCostsWOCC!$A$5:$Q$50,G208+1,FALSE)</f>
        <v>#N/A</v>
      </c>
      <c r="AG208" s="44" t="e">
        <f t="shared" si="90"/>
        <v>#N/A</v>
      </c>
      <c r="AH208" s="52" t="e">
        <f>HLOOKUP(I208,ElecAvoidedCostsWOCC!$A$5:$Q$50,T208+1,FALSE)</f>
        <v>#N/A</v>
      </c>
      <c r="AI208" s="44" t="e">
        <f t="shared" si="91"/>
        <v>#N/A</v>
      </c>
      <c r="AJ208" s="44" t="e">
        <f t="shared" si="92"/>
        <v>#N/A</v>
      </c>
      <c r="AK208" s="44" t="e">
        <f>HLOOKUP(I208,ElecAvoidedCostsWOCC!$A$5:$Q$50,G208+1,FALSE)*J208*L208</f>
        <v>#N/A</v>
      </c>
      <c r="AL208" s="44" t="e">
        <f t="shared" si="93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4"/>
        <v>0</v>
      </c>
      <c r="AO208" s="47">
        <f t="shared" si="95"/>
        <v>0</v>
      </c>
      <c r="AP208" s="47" t="e">
        <f t="shared" si="96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8"/>
        <v>0</v>
      </c>
      <c r="U209" s="47">
        <f t="shared" si="79"/>
        <v>0</v>
      </c>
      <c r="V209" s="48">
        <f t="shared" si="80"/>
        <v>0</v>
      </c>
      <c r="W209" s="49">
        <f t="shared" si="81"/>
        <v>0</v>
      </c>
      <c r="X209" s="44">
        <f t="shared" si="82"/>
        <v>0</v>
      </c>
      <c r="Y209" s="44">
        <f t="shared" si="83"/>
        <v>0</v>
      </c>
      <c r="Z209" s="44">
        <f t="shared" si="84"/>
        <v>0</v>
      </c>
      <c r="AA209" s="50">
        <f t="shared" si="85"/>
        <v>0</v>
      </c>
      <c r="AB209" s="51">
        <f t="shared" si="86"/>
        <v>0</v>
      </c>
      <c r="AC209" s="44">
        <f t="shared" si="87"/>
        <v>0</v>
      </c>
      <c r="AD209" s="44">
        <f t="shared" si="88"/>
        <v>0</v>
      </c>
      <c r="AE209" s="44">
        <f t="shared" si="89"/>
        <v>0</v>
      </c>
      <c r="AF209" s="52" t="e">
        <f>HLOOKUP(I209,ElecAvoidedCostsWOCC!$A$5:$Q$50,G209+1,FALSE)</f>
        <v>#N/A</v>
      </c>
      <c r="AG209" s="44" t="e">
        <f t="shared" si="90"/>
        <v>#N/A</v>
      </c>
      <c r="AH209" s="52" t="e">
        <f>HLOOKUP(I209,ElecAvoidedCostsWOCC!$A$5:$Q$50,T209+1,FALSE)</f>
        <v>#N/A</v>
      </c>
      <c r="AI209" s="44" t="e">
        <f t="shared" si="91"/>
        <v>#N/A</v>
      </c>
      <c r="AJ209" s="44" t="e">
        <f t="shared" si="92"/>
        <v>#N/A</v>
      </c>
      <c r="AK209" s="44" t="e">
        <f>HLOOKUP(I209,ElecAvoidedCostsWOCC!$A$5:$Q$50,G209+1,FALSE)*J209*L209</f>
        <v>#N/A</v>
      </c>
      <c r="AL209" s="44" t="e">
        <f t="shared" si="93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4"/>
        <v>0</v>
      </c>
      <c r="AO209" s="47">
        <f t="shared" si="95"/>
        <v>0</v>
      </c>
      <c r="AP209" s="47" t="e">
        <f t="shared" si="96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8"/>
        <v>0</v>
      </c>
      <c r="U210" s="47">
        <f t="shared" si="79"/>
        <v>0</v>
      </c>
      <c r="V210" s="48">
        <f t="shared" si="80"/>
        <v>0</v>
      </c>
      <c r="W210" s="49">
        <f t="shared" si="81"/>
        <v>0</v>
      </c>
      <c r="X210" s="44">
        <f t="shared" si="82"/>
        <v>0</v>
      </c>
      <c r="Y210" s="44">
        <f t="shared" si="83"/>
        <v>0</v>
      </c>
      <c r="Z210" s="44">
        <f t="shared" si="84"/>
        <v>0</v>
      </c>
      <c r="AA210" s="50">
        <f t="shared" si="85"/>
        <v>0</v>
      </c>
      <c r="AB210" s="51">
        <f t="shared" si="86"/>
        <v>0</v>
      </c>
      <c r="AC210" s="44">
        <f t="shared" si="87"/>
        <v>0</v>
      </c>
      <c r="AD210" s="44">
        <f t="shared" si="88"/>
        <v>0</v>
      </c>
      <c r="AE210" s="44">
        <f t="shared" si="89"/>
        <v>0</v>
      </c>
      <c r="AF210" s="52" t="e">
        <f>HLOOKUP(I210,ElecAvoidedCostsWOCC!$A$5:$Q$50,G210+1,FALSE)</f>
        <v>#N/A</v>
      </c>
      <c r="AG210" s="44" t="e">
        <f t="shared" si="90"/>
        <v>#N/A</v>
      </c>
      <c r="AH210" s="52" t="e">
        <f>HLOOKUP(I210,ElecAvoidedCostsWOCC!$A$5:$Q$50,T210+1,FALSE)</f>
        <v>#N/A</v>
      </c>
      <c r="AI210" s="44" t="e">
        <f t="shared" si="91"/>
        <v>#N/A</v>
      </c>
      <c r="AJ210" s="44" t="e">
        <f t="shared" si="92"/>
        <v>#N/A</v>
      </c>
      <c r="AK210" s="44" t="e">
        <f>HLOOKUP(I210,ElecAvoidedCostsWOCC!$A$5:$Q$50,G210+1,FALSE)*J210*L210</f>
        <v>#N/A</v>
      </c>
      <c r="AL210" s="44" t="e">
        <f t="shared" si="93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4"/>
        <v>0</v>
      </c>
      <c r="AO210" s="47">
        <f t="shared" si="95"/>
        <v>0</v>
      </c>
      <c r="AP210" s="47" t="e">
        <f t="shared" si="96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8"/>
        <v>0</v>
      </c>
      <c r="U211" s="47">
        <f t="shared" si="79"/>
        <v>0</v>
      </c>
      <c r="V211" s="48">
        <f t="shared" si="80"/>
        <v>0</v>
      </c>
      <c r="W211" s="49">
        <f t="shared" si="81"/>
        <v>0</v>
      </c>
      <c r="X211" s="44">
        <f t="shared" si="82"/>
        <v>0</v>
      </c>
      <c r="Y211" s="44">
        <f t="shared" si="83"/>
        <v>0</v>
      </c>
      <c r="Z211" s="44">
        <f t="shared" si="84"/>
        <v>0</v>
      </c>
      <c r="AA211" s="50">
        <f t="shared" si="85"/>
        <v>0</v>
      </c>
      <c r="AB211" s="51">
        <f t="shared" si="86"/>
        <v>0</v>
      </c>
      <c r="AC211" s="44">
        <f t="shared" si="87"/>
        <v>0</v>
      </c>
      <c r="AD211" s="44">
        <f t="shared" si="88"/>
        <v>0</v>
      </c>
      <c r="AE211" s="44">
        <f t="shared" si="89"/>
        <v>0</v>
      </c>
      <c r="AF211" s="52" t="e">
        <f>HLOOKUP(I211,ElecAvoidedCostsWOCC!$A$5:$Q$50,G211+1,FALSE)</f>
        <v>#N/A</v>
      </c>
      <c r="AG211" s="44" t="e">
        <f t="shared" si="90"/>
        <v>#N/A</v>
      </c>
      <c r="AH211" s="52" t="e">
        <f>HLOOKUP(I211,ElecAvoidedCostsWOCC!$A$5:$Q$50,T211+1,FALSE)</f>
        <v>#N/A</v>
      </c>
      <c r="AI211" s="44" t="e">
        <f t="shared" si="91"/>
        <v>#N/A</v>
      </c>
      <c r="AJ211" s="44" t="e">
        <f t="shared" si="92"/>
        <v>#N/A</v>
      </c>
      <c r="AK211" s="44" t="e">
        <f>HLOOKUP(I211,ElecAvoidedCostsWOCC!$A$5:$Q$50,G211+1,FALSE)*J211*L211</f>
        <v>#N/A</v>
      </c>
      <c r="AL211" s="44" t="e">
        <f t="shared" si="93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4"/>
        <v>0</v>
      </c>
      <c r="AO211" s="47">
        <f t="shared" si="95"/>
        <v>0</v>
      </c>
      <c r="AP211" s="47" t="e">
        <f t="shared" si="96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8"/>
        <v>0</v>
      </c>
      <c r="U212" s="47">
        <f t="shared" si="79"/>
        <v>0</v>
      </c>
      <c r="V212" s="48">
        <f t="shared" si="80"/>
        <v>0</v>
      </c>
      <c r="W212" s="49">
        <f t="shared" si="81"/>
        <v>0</v>
      </c>
      <c r="X212" s="44">
        <f t="shared" si="82"/>
        <v>0</v>
      </c>
      <c r="Y212" s="44">
        <f t="shared" si="83"/>
        <v>0</v>
      </c>
      <c r="Z212" s="44">
        <f t="shared" si="84"/>
        <v>0</v>
      </c>
      <c r="AA212" s="50">
        <f t="shared" si="85"/>
        <v>0</v>
      </c>
      <c r="AB212" s="51">
        <f t="shared" si="86"/>
        <v>0</v>
      </c>
      <c r="AC212" s="44">
        <f t="shared" si="87"/>
        <v>0</v>
      </c>
      <c r="AD212" s="44">
        <f t="shared" si="88"/>
        <v>0</v>
      </c>
      <c r="AE212" s="44">
        <f t="shared" si="89"/>
        <v>0</v>
      </c>
      <c r="AF212" s="52" t="e">
        <f>HLOOKUP(I212,ElecAvoidedCostsWOCC!$A$5:$Q$50,G212+1,FALSE)</f>
        <v>#N/A</v>
      </c>
      <c r="AG212" s="44" t="e">
        <f t="shared" si="90"/>
        <v>#N/A</v>
      </c>
      <c r="AH212" s="52" t="e">
        <f>HLOOKUP(I212,ElecAvoidedCostsWOCC!$A$5:$Q$50,T212+1,FALSE)</f>
        <v>#N/A</v>
      </c>
      <c r="AI212" s="44" t="e">
        <f t="shared" si="91"/>
        <v>#N/A</v>
      </c>
      <c r="AJ212" s="44" t="e">
        <f t="shared" si="92"/>
        <v>#N/A</v>
      </c>
      <c r="AK212" s="44" t="e">
        <f>HLOOKUP(I212,ElecAvoidedCostsWOCC!$A$5:$Q$50,G212+1,FALSE)*J212*L212</f>
        <v>#N/A</v>
      </c>
      <c r="AL212" s="44" t="e">
        <f t="shared" si="93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4"/>
        <v>0</v>
      </c>
      <c r="AO212" s="47">
        <f t="shared" si="95"/>
        <v>0</v>
      </c>
      <c r="AP212" s="47" t="e">
        <f t="shared" si="96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8"/>
        <v>0</v>
      </c>
      <c r="U213" s="47">
        <f t="shared" si="79"/>
        <v>0</v>
      </c>
      <c r="V213" s="48">
        <f t="shared" si="80"/>
        <v>0</v>
      </c>
      <c r="W213" s="49">
        <f t="shared" si="81"/>
        <v>0</v>
      </c>
      <c r="X213" s="44">
        <f t="shared" si="82"/>
        <v>0</v>
      </c>
      <c r="Y213" s="44">
        <f t="shared" si="83"/>
        <v>0</v>
      </c>
      <c r="Z213" s="44">
        <f t="shared" si="84"/>
        <v>0</v>
      </c>
      <c r="AA213" s="50">
        <f t="shared" si="85"/>
        <v>0</v>
      </c>
      <c r="AB213" s="51">
        <f t="shared" si="86"/>
        <v>0</v>
      </c>
      <c r="AC213" s="44">
        <f t="shared" si="87"/>
        <v>0</v>
      </c>
      <c r="AD213" s="44">
        <f t="shared" si="88"/>
        <v>0</v>
      </c>
      <c r="AE213" s="44">
        <f t="shared" si="89"/>
        <v>0</v>
      </c>
      <c r="AF213" s="52" t="e">
        <f>HLOOKUP(I213,ElecAvoidedCostsWOCC!$A$5:$Q$50,G213+1,FALSE)</f>
        <v>#N/A</v>
      </c>
      <c r="AG213" s="44" t="e">
        <f t="shared" si="90"/>
        <v>#N/A</v>
      </c>
      <c r="AH213" s="52" t="e">
        <f>HLOOKUP(I213,ElecAvoidedCostsWOCC!$A$5:$Q$50,T213+1,FALSE)</f>
        <v>#N/A</v>
      </c>
      <c r="AI213" s="44" t="e">
        <f t="shared" si="91"/>
        <v>#N/A</v>
      </c>
      <c r="AJ213" s="44" t="e">
        <f t="shared" si="92"/>
        <v>#N/A</v>
      </c>
      <c r="AK213" s="44" t="e">
        <f>HLOOKUP(I213,ElecAvoidedCostsWOCC!$A$5:$Q$50,G213+1,FALSE)*J213*L213</f>
        <v>#N/A</v>
      </c>
      <c r="AL213" s="44" t="e">
        <f t="shared" si="93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94"/>
        <v>0</v>
      </c>
      <c r="AO213" s="47">
        <f t="shared" si="95"/>
        <v>0</v>
      </c>
      <c r="AP213" s="47" t="e">
        <f t="shared" si="96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8"/>
        <v>0</v>
      </c>
      <c r="U214" s="47">
        <f t="shared" si="79"/>
        <v>0</v>
      </c>
      <c r="V214" s="48">
        <f t="shared" si="80"/>
        <v>0</v>
      </c>
      <c r="W214" s="49">
        <f t="shared" si="81"/>
        <v>0</v>
      </c>
      <c r="X214" s="44">
        <f t="shared" si="82"/>
        <v>0</v>
      </c>
      <c r="Y214" s="44">
        <f t="shared" si="83"/>
        <v>0</v>
      </c>
      <c r="Z214" s="44">
        <f t="shared" si="84"/>
        <v>0</v>
      </c>
      <c r="AA214" s="50">
        <f t="shared" si="85"/>
        <v>0</v>
      </c>
      <c r="AB214" s="51">
        <f t="shared" si="86"/>
        <v>0</v>
      </c>
      <c r="AC214" s="44">
        <f t="shared" si="87"/>
        <v>0</v>
      </c>
      <c r="AD214" s="44">
        <f t="shared" si="88"/>
        <v>0</v>
      </c>
      <c r="AE214" s="44">
        <f t="shared" si="89"/>
        <v>0</v>
      </c>
      <c r="AF214" s="52" t="e">
        <f>HLOOKUP(I214,ElecAvoidedCostsWOCC!$A$5:$Q$50,G214+1,FALSE)</f>
        <v>#N/A</v>
      </c>
      <c r="AG214" s="44" t="e">
        <f t="shared" si="90"/>
        <v>#N/A</v>
      </c>
      <c r="AH214" s="52" t="e">
        <f>HLOOKUP(I214,ElecAvoidedCostsWOCC!$A$5:$Q$50,T214+1,FALSE)</f>
        <v>#N/A</v>
      </c>
      <c r="AI214" s="44" t="e">
        <f t="shared" si="91"/>
        <v>#N/A</v>
      </c>
      <c r="AJ214" s="44" t="e">
        <f t="shared" si="92"/>
        <v>#N/A</v>
      </c>
      <c r="AK214" s="44" t="e">
        <f>HLOOKUP(I214,ElecAvoidedCostsWOCC!$A$5:$Q$50,G214+1,FALSE)*J214*L214</f>
        <v>#N/A</v>
      </c>
      <c r="AL214" s="44" t="e">
        <f t="shared" si="93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94"/>
        <v>0</v>
      </c>
      <c r="AO214" s="47">
        <f t="shared" si="95"/>
        <v>0</v>
      </c>
      <c r="AP214" s="47" t="e">
        <f t="shared" si="96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8"/>
        <v>0</v>
      </c>
      <c r="U215" s="47">
        <f t="shared" si="79"/>
        <v>0</v>
      </c>
      <c r="V215" s="48">
        <f t="shared" si="80"/>
        <v>0</v>
      </c>
      <c r="W215" s="49">
        <f t="shared" si="81"/>
        <v>0</v>
      </c>
      <c r="X215" s="44">
        <f t="shared" si="82"/>
        <v>0</v>
      </c>
      <c r="Y215" s="44">
        <f t="shared" si="83"/>
        <v>0</v>
      </c>
      <c r="Z215" s="44">
        <f t="shared" si="84"/>
        <v>0</v>
      </c>
      <c r="AA215" s="50">
        <f t="shared" si="85"/>
        <v>0</v>
      </c>
      <c r="AB215" s="51">
        <f t="shared" si="86"/>
        <v>0</v>
      </c>
      <c r="AC215" s="44">
        <f t="shared" si="87"/>
        <v>0</v>
      </c>
      <c r="AD215" s="44">
        <f t="shared" si="88"/>
        <v>0</v>
      </c>
      <c r="AE215" s="44">
        <f t="shared" si="89"/>
        <v>0</v>
      </c>
      <c r="AF215" s="52" t="e">
        <f>HLOOKUP(I215,ElecAvoidedCostsWOCC!$A$5:$Q$50,G215+1,FALSE)</f>
        <v>#N/A</v>
      </c>
      <c r="AG215" s="44" t="e">
        <f t="shared" si="90"/>
        <v>#N/A</v>
      </c>
      <c r="AH215" s="52" t="e">
        <f>HLOOKUP(I215,ElecAvoidedCostsWOCC!$A$5:$Q$50,T215+1,FALSE)</f>
        <v>#N/A</v>
      </c>
      <c r="AI215" s="44" t="e">
        <f t="shared" si="91"/>
        <v>#N/A</v>
      </c>
      <c r="AJ215" s="44" t="e">
        <f t="shared" si="92"/>
        <v>#N/A</v>
      </c>
      <c r="AK215" s="44" t="e">
        <f>HLOOKUP(I215,ElecAvoidedCostsWOCC!$A$5:$Q$50,G215+1,FALSE)*J215*L215</f>
        <v>#N/A</v>
      </c>
      <c r="AL215" s="44" t="e">
        <f t="shared" si="93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94"/>
        <v>0</v>
      </c>
      <c r="AO215" s="47">
        <f t="shared" si="95"/>
        <v>0</v>
      </c>
      <c r="AP215" s="47" t="e">
        <f t="shared" si="96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78"/>
        <v>0</v>
      </c>
      <c r="U216" s="47">
        <f t="shared" si="79"/>
        <v>0</v>
      </c>
      <c r="V216" s="48">
        <f t="shared" si="80"/>
        <v>0</v>
      </c>
      <c r="W216" s="49">
        <f t="shared" si="81"/>
        <v>0</v>
      </c>
      <c r="X216" s="44">
        <f t="shared" si="82"/>
        <v>0</v>
      </c>
      <c r="Y216" s="44">
        <f t="shared" si="83"/>
        <v>0</v>
      </c>
      <c r="Z216" s="44">
        <f t="shared" si="84"/>
        <v>0</v>
      </c>
      <c r="AA216" s="50">
        <f t="shared" si="85"/>
        <v>0</v>
      </c>
      <c r="AB216" s="51">
        <f t="shared" si="86"/>
        <v>0</v>
      </c>
      <c r="AC216" s="44">
        <f t="shared" si="87"/>
        <v>0</v>
      </c>
      <c r="AD216" s="44">
        <f t="shared" si="88"/>
        <v>0</v>
      </c>
      <c r="AE216" s="44">
        <f t="shared" si="89"/>
        <v>0</v>
      </c>
      <c r="AF216" s="52" t="e">
        <f>HLOOKUP(I216,ElecAvoidedCostsWOCC!$A$5:$Q$50,G216+1,FALSE)</f>
        <v>#N/A</v>
      </c>
      <c r="AG216" s="44" t="e">
        <f t="shared" si="90"/>
        <v>#N/A</v>
      </c>
      <c r="AH216" s="52" t="e">
        <f>HLOOKUP(I216,ElecAvoidedCostsWOCC!$A$5:$Q$50,T216+1,FALSE)</f>
        <v>#N/A</v>
      </c>
      <c r="AI216" s="44" t="e">
        <f t="shared" si="91"/>
        <v>#N/A</v>
      </c>
      <c r="AJ216" s="44" t="e">
        <f t="shared" si="92"/>
        <v>#N/A</v>
      </c>
      <c r="AK216" s="44" t="e">
        <f>HLOOKUP(I216,ElecAvoidedCostsWOCC!$A$5:$Q$50,G216+1,FALSE)*J216*L216</f>
        <v>#N/A</v>
      </c>
      <c r="AL216" s="44" t="e">
        <f t="shared" si="93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94"/>
        <v>0</v>
      </c>
      <c r="AO216" s="47">
        <f t="shared" si="95"/>
        <v>0</v>
      </c>
      <c r="AP216" s="47" t="e">
        <f t="shared" si="96"/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8"/>
        <v>0</v>
      </c>
      <c r="U217" s="47">
        <f t="shared" si="79"/>
        <v>0</v>
      </c>
      <c r="V217" s="48">
        <f t="shared" si="80"/>
        <v>0</v>
      </c>
      <c r="W217" s="49">
        <f t="shared" si="81"/>
        <v>0</v>
      </c>
      <c r="X217" s="44">
        <f t="shared" si="82"/>
        <v>0</v>
      </c>
      <c r="Y217" s="44">
        <f t="shared" si="83"/>
        <v>0</v>
      </c>
      <c r="Z217" s="44">
        <f t="shared" si="84"/>
        <v>0</v>
      </c>
      <c r="AA217" s="50">
        <f t="shared" si="85"/>
        <v>0</v>
      </c>
      <c r="AB217" s="51">
        <f t="shared" si="86"/>
        <v>0</v>
      </c>
      <c r="AC217" s="44">
        <f t="shared" si="87"/>
        <v>0</v>
      </c>
      <c r="AD217" s="44">
        <f t="shared" si="88"/>
        <v>0</v>
      </c>
      <c r="AE217" s="44">
        <f t="shared" si="89"/>
        <v>0</v>
      </c>
      <c r="AF217" s="52" t="e">
        <f>HLOOKUP(I217,ElecAvoidedCostsWOCC!$A$5:$Q$50,G217+1,FALSE)</f>
        <v>#N/A</v>
      </c>
      <c r="AG217" s="44" t="e">
        <f t="shared" si="90"/>
        <v>#N/A</v>
      </c>
      <c r="AH217" s="52" t="e">
        <f>HLOOKUP(I217,ElecAvoidedCostsWOCC!$A$5:$Q$50,T217+1,FALSE)</f>
        <v>#N/A</v>
      </c>
      <c r="AI217" s="44" t="e">
        <f t="shared" si="91"/>
        <v>#N/A</v>
      </c>
      <c r="AJ217" s="44" t="e">
        <f t="shared" si="92"/>
        <v>#N/A</v>
      </c>
      <c r="AK217" s="44" t="e">
        <f>HLOOKUP(I217,ElecAvoidedCostsWOCC!$A$5:$Q$50,G217+1,FALSE)*J217*L217</f>
        <v>#N/A</v>
      </c>
      <c r="AL217" s="44" t="e">
        <f t="shared" si="93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4"/>
        <v>0</v>
      </c>
      <c r="AO217" s="47">
        <f t="shared" si="95"/>
        <v>0</v>
      </c>
      <c r="AP217" s="47" t="e">
        <f t="shared" si="96"/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8"/>
        <v>0</v>
      </c>
      <c r="U218" s="47">
        <f t="shared" si="79"/>
        <v>0</v>
      </c>
      <c r="V218" s="48">
        <f t="shared" si="80"/>
        <v>0</v>
      </c>
      <c r="W218" s="49">
        <f t="shared" si="81"/>
        <v>0</v>
      </c>
      <c r="X218" s="44">
        <f t="shared" si="82"/>
        <v>0</v>
      </c>
      <c r="Y218" s="44">
        <f t="shared" si="83"/>
        <v>0</v>
      </c>
      <c r="Z218" s="44">
        <f t="shared" si="84"/>
        <v>0</v>
      </c>
      <c r="AA218" s="50">
        <f t="shared" si="85"/>
        <v>0</v>
      </c>
      <c r="AB218" s="51">
        <f t="shared" si="86"/>
        <v>0</v>
      </c>
      <c r="AC218" s="44">
        <f t="shared" si="87"/>
        <v>0</v>
      </c>
      <c r="AD218" s="44">
        <f t="shared" si="88"/>
        <v>0</v>
      </c>
      <c r="AE218" s="44">
        <f t="shared" si="89"/>
        <v>0</v>
      </c>
      <c r="AF218" s="52" t="e">
        <f>HLOOKUP(I218,ElecAvoidedCostsWOCC!$A$5:$Q$50,G218+1,FALSE)</f>
        <v>#N/A</v>
      </c>
      <c r="AG218" s="44" t="e">
        <f t="shared" si="90"/>
        <v>#N/A</v>
      </c>
      <c r="AH218" s="52" t="e">
        <f>HLOOKUP(I218,ElecAvoidedCostsWOCC!$A$5:$Q$50,T218+1,FALSE)</f>
        <v>#N/A</v>
      </c>
      <c r="AI218" s="44" t="e">
        <f t="shared" si="91"/>
        <v>#N/A</v>
      </c>
      <c r="AJ218" s="44" t="e">
        <f t="shared" si="92"/>
        <v>#N/A</v>
      </c>
      <c r="AK218" s="44" t="e">
        <f>HLOOKUP(I218,ElecAvoidedCostsWOCC!$A$5:$Q$50,G218+1,FALSE)*J218*L218</f>
        <v>#N/A</v>
      </c>
      <c r="AL218" s="44" t="e">
        <f t="shared" si="93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4"/>
        <v>0</v>
      </c>
      <c r="AO218" s="47">
        <f t="shared" si="95"/>
        <v>0</v>
      </c>
      <c r="AP218" s="47" t="e">
        <f t="shared" si="96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8"/>
        <v>0</v>
      </c>
      <c r="U219" s="47">
        <f t="shared" si="79"/>
        <v>0</v>
      </c>
      <c r="V219" s="48">
        <f t="shared" si="80"/>
        <v>0</v>
      </c>
      <c r="W219" s="49">
        <f t="shared" si="81"/>
        <v>0</v>
      </c>
      <c r="X219" s="44">
        <f t="shared" si="82"/>
        <v>0</v>
      </c>
      <c r="Y219" s="44">
        <f t="shared" si="83"/>
        <v>0</v>
      </c>
      <c r="Z219" s="44">
        <f t="shared" si="84"/>
        <v>0</v>
      </c>
      <c r="AA219" s="50">
        <f t="shared" si="85"/>
        <v>0</v>
      </c>
      <c r="AB219" s="51">
        <f t="shared" si="86"/>
        <v>0</v>
      </c>
      <c r="AC219" s="44">
        <f t="shared" si="87"/>
        <v>0</v>
      </c>
      <c r="AD219" s="44">
        <f t="shared" si="88"/>
        <v>0</v>
      </c>
      <c r="AE219" s="44">
        <f t="shared" si="89"/>
        <v>0</v>
      </c>
      <c r="AF219" s="52" t="e">
        <f>HLOOKUP(I219,ElecAvoidedCostsWOCC!$A$5:$Q$50,G219+1,FALSE)</f>
        <v>#N/A</v>
      </c>
      <c r="AG219" s="44" t="e">
        <f t="shared" si="90"/>
        <v>#N/A</v>
      </c>
      <c r="AH219" s="52" t="e">
        <f>HLOOKUP(I219,ElecAvoidedCostsWOCC!$A$5:$Q$50,T219+1,FALSE)</f>
        <v>#N/A</v>
      </c>
      <c r="AI219" s="44" t="e">
        <f t="shared" si="91"/>
        <v>#N/A</v>
      </c>
      <c r="AJ219" s="44" t="e">
        <f t="shared" si="92"/>
        <v>#N/A</v>
      </c>
      <c r="AK219" s="44" t="e">
        <f>HLOOKUP(I219,ElecAvoidedCostsWOCC!$A$5:$Q$50,G219+1,FALSE)*J219*L219</f>
        <v>#N/A</v>
      </c>
      <c r="AL219" s="44" t="e">
        <f t="shared" si="93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4"/>
        <v>0</v>
      </c>
      <c r="AO219" s="47">
        <f t="shared" si="95"/>
        <v>0</v>
      </c>
      <c r="AP219" s="47" t="e">
        <f t="shared" si="96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8"/>
        <v>0</v>
      </c>
      <c r="U220" s="47">
        <f t="shared" si="79"/>
        <v>0</v>
      </c>
      <c r="V220" s="48">
        <f t="shared" si="80"/>
        <v>0</v>
      </c>
      <c r="W220" s="49">
        <f t="shared" si="81"/>
        <v>0</v>
      </c>
      <c r="X220" s="44">
        <f t="shared" si="82"/>
        <v>0</v>
      </c>
      <c r="Y220" s="44">
        <f t="shared" si="83"/>
        <v>0</v>
      </c>
      <c r="Z220" s="44">
        <f t="shared" si="84"/>
        <v>0</v>
      </c>
      <c r="AA220" s="50">
        <f t="shared" si="85"/>
        <v>0</v>
      </c>
      <c r="AB220" s="51">
        <f t="shared" si="86"/>
        <v>0</v>
      </c>
      <c r="AC220" s="44">
        <f t="shared" si="87"/>
        <v>0</v>
      </c>
      <c r="AD220" s="44">
        <f t="shared" si="88"/>
        <v>0</v>
      </c>
      <c r="AE220" s="44">
        <f t="shared" si="89"/>
        <v>0</v>
      </c>
      <c r="AF220" s="52" t="e">
        <f>HLOOKUP(I220,ElecAvoidedCostsWOCC!$A$5:$Q$50,G220+1,FALSE)</f>
        <v>#N/A</v>
      </c>
      <c r="AG220" s="44" t="e">
        <f t="shared" si="90"/>
        <v>#N/A</v>
      </c>
      <c r="AH220" s="52" t="e">
        <f>HLOOKUP(I220,ElecAvoidedCostsWOCC!$A$5:$Q$50,T220+1,FALSE)</f>
        <v>#N/A</v>
      </c>
      <c r="AI220" s="44" t="e">
        <f t="shared" si="91"/>
        <v>#N/A</v>
      </c>
      <c r="AJ220" s="44" t="e">
        <f t="shared" si="92"/>
        <v>#N/A</v>
      </c>
      <c r="AK220" s="44" t="e">
        <f>HLOOKUP(I220,ElecAvoidedCostsWOCC!$A$5:$Q$50,G220+1,FALSE)*J220*L220</f>
        <v>#N/A</v>
      </c>
      <c r="AL220" s="44" t="e">
        <f t="shared" si="93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4"/>
        <v>0</v>
      </c>
      <c r="AO220" s="47">
        <f t="shared" si="95"/>
        <v>0</v>
      </c>
      <c r="AP220" s="47" t="e">
        <f t="shared" si="96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8"/>
        <v>0</v>
      </c>
      <c r="U221" s="47">
        <f t="shared" si="79"/>
        <v>0</v>
      </c>
      <c r="V221" s="48">
        <f t="shared" si="80"/>
        <v>0</v>
      </c>
      <c r="W221" s="49">
        <f t="shared" si="81"/>
        <v>0</v>
      </c>
      <c r="X221" s="44">
        <f t="shared" si="82"/>
        <v>0</v>
      </c>
      <c r="Y221" s="44">
        <f t="shared" si="83"/>
        <v>0</v>
      </c>
      <c r="Z221" s="44">
        <f t="shared" si="84"/>
        <v>0</v>
      </c>
      <c r="AA221" s="50">
        <f t="shared" si="85"/>
        <v>0</v>
      </c>
      <c r="AB221" s="51">
        <f t="shared" si="86"/>
        <v>0</v>
      </c>
      <c r="AC221" s="44">
        <f t="shared" si="87"/>
        <v>0</v>
      </c>
      <c r="AD221" s="44">
        <f t="shared" si="88"/>
        <v>0</v>
      </c>
      <c r="AE221" s="44">
        <f t="shared" si="89"/>
        <v>0</v>
      </c>
      <c r="AF221" s="52" t="e">
        <f>HLOOKUP(I221,ElecAvoidedCostsWOCC!$A$5:$Q$50,G221+1,FALSE)</f>
        <v>#N/A</v>
      </c>
      <c r="AG221" s="44" t="e">
        <f t="shared" si="90"/>
        <v>#N/A</v>
      </c>
      <c r="AH221" s="52" t="e">
        <f>HLOOKUP(I221,ElecAvoidedCostsWOCC!$A$5:$Q$50,T221+1,FALSE)</f>
        <v>#N/A</v>
      </c>
      <c r="AI221" s="44" t="e">
        <f t="shared" si="91"/>
        <v>#N/A</v>
      </c>
      <c r="AJ221" s="44" t="e">
        <f t="shared" si="92"/>
        <v>#N/A</v>
      </c>
      <c r="AK221" s="44" t="e">
        <f>HLOOKUP(I221,ElecAvoidedCostsWOCC!$A$5:$Q$50,G221+1,FALSE)*J221*L221</f>
        <v>#N/A</v>
      </c>
      <c r="AL221" s="44" t="e">
        <f t="shared" si="93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4"/>
        <v>0</v>
      </c>
      <c r="AO221" s="47">
        <f t="shared" si="95"/>
        <v>0</v>
      </c>
      <c r="AP221" s="47" t="e">
        <f t="shared" si="96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8"/>
        <v>0</v>
      </c>
      <c r="U222" s="47">
        <f t="shared" si="79"/>
        <v>0</v>
      </c>
      <c r="V222" s="48">
        <f t="shared" si="80"/>
        <v>0</v>
      </c>
      <c r="W222" s="49">
        <f t="shared" si="81"/>
        <v>0</v>
      </c>
      <c r="X222" s="44">
        <f t="shared" si="82"/>
        <v>0</v>
      </c>
      <c r="Y222" s="44">
        <f t="shared" si="83"/>
        <v>0</v>
      </c>
      <c r="Z222" s="44">
        <f t="shared" si="84"/>
        <v>0</v>
      </c>
      <c r="AA222" s="50">
        <f t="shared" si="85"/>
        <v>0</v>
      </c>
      <c r="AB222" s="51">
        <f t="shared" si="86"/>
        <v>0</v>
      </c>
      <c r="AC222" s="44">
        <f t="shared" si="87"/>
        <v>0</v>
      </c>
      <c r="AD222" s="44">
        <f t="shared" si="88"/>
        <v>0</v>
      </c>
      <c r="AE222" s="44">
        <f t="shared" si="89"/>
        <v>0</v>
      </c>
      <c r="AF222" s="52" t="e">
        <f>HLOOKUP(I222,ElecAvoidedCostsWOCC!$A$5:$Q$50,G222+1,FALSE)</f>
        <v>#N/A</v>
      </c>
      <c r="AG222" s="44" t="e">
        <f t="shared" si="90"/>
        <v>#N/A</v>
      </c>
      <c r="AH222" s="52" t="e">
        <f>HLOOKUP(I222,ElecAvoidedCostsWOCC!$A$5:$Q$50,T222+1,FALSE)</f>
        <v>#N/A</v>
      </c>
      <c r="AI222" s="44" t="e">
        <f t="shared" si="91"/>
        <v>#N/A</v>
      </c>
      <c r="AJ222" s="44" t="e">
        <f t="shared" si="92"/>
        <v>#N/A</v>
      </c>
      <c r="AK222" s="44" t="e">
        <f>HLOOKUP(I222,ElecAvoidedCostsWOCC!$A$5:$Q$50,G222+1,FALSE)*J222*L222</f>
        <v>#N/A</v>
      </c>
      <c r="AL222" s="44" t="e">
        <f t="shared" si="93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4"/>
        <v>0</v>
      </c>
      <c r="AO222" s="47">
        <f t="shared" si="95"/>
        <v>0</v>
      </c>
      <c r="AP222" s="47" t="e">
        <f t="shared" si="96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8"/>
        <v>0</v>
      </c>
      <c r="U223" s="47">
        <f t="shared" si="79"/>
        <v>0</v>
      </c>
      <c r="V223" s="48">
        <f t="shared" si="80"/>
        <v>0</v>
      </c>
      <c r="W223" s="49">
        <f t="shared" si="81"/>
        <v>0</v>
      </c>
      <c r="X223" s="44">
        <f t="shared" si="82"/>
        <v>0</v>
      </c>
      <c r="Y223" s="44">
        <f t="shared" si="83"/>
        <v>0</v>
      </c>
      <c r="Z223" s="44">
        <f t="shared" si="84"/>
        <v>0</v>
      </c>
      <c r="AA223" s="50">
        <f t="shared" si="85"/>
        <v>0</v>
      </c>
      <c r="AB223" s="51">
        <f t="shared" si="86"/>
        <v>0</v>
      </c>
      <c r="AC223" s="44">
        <f t="shared" si="87"/>
        <v>0</v>
      </c>
      <c r="AD223" s="44">
        <f t="shared" si="88"/>
        <v>0</v>
      </c>
      <c r="AE223" s="44">
        <f t="shared" si="89"/>
        <v>0</v>
      </c>
      <c r="AF223" s="52" t="e">
        <f>HLOOKUP(I223,ElecAvoidedCostsWOCC!$A$5:$Q$50,G223+1,FALSE)</f>
        <v>#N/A</v>
      </c>
      <c r="AG223" s="44" t="e">
        <f t="shared" si="90"/>
        <v>#N/A</v>
      </c>
      <c r="AH223" s="52" t="e">
        <f>HLOOKUP(I223,ElecAvoidedCostsWOCC!$A$5:$Q$50,T223+1,FALSE)</f>
        <v>#N/A</v>
      </c>
      <c r="AI223" s="44" t="e">
        <f t="shared" si="91"/>
        <v>#N/A</v>
      </c>
      <c r="AJ223" s="44" t="e">
        <f t="shared" si="92"/>
        <v>#N/A</v>
      </c>
      <c r="AK223" s="44" t="e">
        <f>HLOOKUP(I223,ElecAvoidedCostsWOCC!$A$5:$Q$50,G223+1,FALSE)*J223*L223</f>
        <v>#N/A</v>
      </c>
      <c r="AL223" s="44" t="e">
        <f t="shared" si="93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4"/>
        <v>0</v>
      </c>
      <c r="AO223" s="47">
        <f t="shared" si="95"/>
        <v>0</v>
      </c>
      <c r="AP223" s="47" t="e">
        <f t="shared" si="96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8"/>
        <v>0</v>
      </c>
      <c r="U224" s="47">
        <f t="shared" si="79"/>
        <v>0</v>
      </c>
      <c r="V224" s="48">
        <f t="shared" si="80"/>
        <v>0</v>
      </c>
      <c r="W224" s="49">
        <f t="shared" si="81"/>
        <v>0</v>
      </c>
      <c r="X224" s="44">
        <f t="shared" si="82"/>
        <v>0</v>
      </c>
      <c r="Y224" s="44">
        <f t="shared" si="83"/>
        <v>0</v>
      </c>
      <c r="Z224" s="44">
        <f t="shared" si="84"/>
        <v>0</v>
      </c>
      <c r="AA224" s="50">
        <f t="shared" si="85"/>
        <v>0</v>
      </c>
      <c r="AB224" s="51">
        <f t="shared" si="86"/>
        <v>0</v>
      </c>
      <c r="AC224" s="44">
        <f t="shared" si="87"/>
        <v>0</v>
      </c>
      <c r="AD224" s="44">
        <f t="shared" si="88"/>
        <v>0</v>
      </c>
      <c r="AE224" s="44">
        <f t="shared" si="89"/>
        <v>0</v>
      </c>
      <c r="AF224" s="52" t="e">
        <f>HLOOKUP(I224,ElecAvoidedCostsWOCC!$A$5:$Q$50,G224+1,FALSE)</f>
        <v>#N/A</v>
      </c>
      <c r="AG224" s="44" t="e">
        <f t="shared" si="90"/>
        <v>#N/A</v>
      </c>
      <c r="AH224" s="52" t="e">
        <f>HLOOKUP(I224,ElecAvoidedCostsWOCC!$A$5:$Q$50,T224+1,FALSE)</f>
        <v>#N/A</v>
      </c>
      <c r="AI224" s="44" t="e">
        <f t="shared" si="91"/>
        <v>#N/A</v>
      </c>
      <c r="AJ224" s="44" t="e">
        <f t="shared" si="92"/>
        <v>#N/A</v>
      </c>
      <c r="AK224" s="44" t="e">
        <f>HLOOKUP(I224,ElecAvoidedCostsWOCC!$A$5:$Q$50,G224+1,FALSE)*J224*L224</f>
        <v>#N/A</v>
      </c>
      <c r="AL224" s="44" t="e">
        <f t="shared" si="93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4"/>
        <v>0</v>
      </c>
      <c r="AO224" s="47">
        <f t="shared" si="95"/>
        <v>0</v>
      </c>
      <c r="AP224" s="47" t="e">
        <f t="shared" si="96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8"/>
        <v>0</v>
      </c>
      <c r="U225" s="47">
        <f t="shared" si="79"/>
        <v>0</v>
      </c>
      <c r="V225" s="48">
        <f t="shared" si="80"/>
        <v>0</v>
      </c>
      <c r="W225" s="49">
        <f t="shared" si="81"/>
        <v>0</v>
      </c>
      <c r="X225" s="44">
        <f t="shared" si="82"/>
        <v>0</v>
      </c>
      <c r="Y225" s="44">
        <f t="shared" si="83"/>
        <v>0</v>
      </c>
      <c r="Z225" s="44">
        <f t="shared" si="84"/>
        <v>0</v>
      </c>
      <c r="AA225" s="50">
        <f t="shared" si="85"/>
        <v>0</v>
      </c>
      <c r="AB225" s="51">
        <f t="shared" si="86"/>
        <v>0</v>
      </c>
      <c r="AC225" s="44">
        <f t="shared" si="87"/>
        <v>0</v>
      </c>
      <c r="AD225" s="44">
        <f t="shared" si="88"/>
        <v>0</v>
      </c>
      <c r="AE225" s="44">
        <f t="shared" si="89"/>
        <v>0</v>
      </c>
      <c r="AF225" s="52" t="e">
        <f>HLOOKUP(I225,ElecAvoidedCostsWOCC!$A$5:$Q$50,G225+1,FALSE)</f>
        <v>#N/A</v>
      </c>
      <c r="AG225" s="44" t="e">
        <f t="shared" si="90"/>
        <v>#N/A</v>
      </c>
      <c r="AH225" s="52" t="e">
        <f>HLOOKUP(I225,ElecAvoidedCostsWOCC!$A$5:$Q$50,T225+1,FALSE)</f>
        <v>#N/A</v>
      </c>
      <c r="AI225" s="44" t="e">
        <f t="shared" si="91"/>
        <v>#N/A</v>
      </c>
      <c r="AJ225" s="44" t="e">
        <f t="shared" si="92"/>
        <v>#N/A</v>
      </c>
      <c r="AK225" s="44" t="e">
        <f>HLOOKUP(I225,ElecAvoidedCostsWOCC!$A$5:$Q$50,G225+1,FALSE)*J225*L225</f>
        <v>#N/A</v>
      </c>
      <c r="AL225" s="44" t="e">
        <f t="shared" si="93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4"/>
        <v>0</v>
      </c>
      <c r="AO225" s="47">
        <f t="shared" si="95"/>
        <v>0</v>
      </c>
      <c r="AP225" s="47" t="e">
        <f t="shared" si="96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8"/>
        <v>0</v>
      </c>
      <c r="U226" s="47">
        <f t="shared" si="79"/>
        <v>0</v>
      </c>
      <c r="V226" s="48">
        <f t="shared" si="80"/>
        <v>0</v>
      </c>
      <c r="W226" s="49">
        <f t="shared" si="81"/>
        <v>0</v>
      </c>
      <c r="X226" s="44">
        <f t="shared" si="82"/>
        <v>0</v>
      </c>
      <c r="Y226" s="44">
        <f t="shared" si="83"/>
        <v>0</v>
      </c>
      <c r="Z226" s="44">
        <f t="shared" si="84"/>
        <v>0</v>
      </c>
      <c r="AA226" s="50">
        <f t="shared" si="85"/>
        <v>0</v>
      </c>
      <c r="AB226" s="51">
        <f t="shared" si="86"/>
        <v>0</v>
      </c>
      <c r="AC226" s="44">
        <f t="shared" si="87"/>
        <v>0</v>
      </c>
      <c r="AD226" s="44">
        <f t="shared" si="88"/>
        <v>0</v>
      </c>
      <c r="AE226" s="44">
        <f t="shared" si="89"/>
        <v>0</v>
      </c>
      <c r="AF226" s="52" t="e">
        <f>HLOOKUP(I226,ElecAvoidedCostsWOCC!$A$5:$Q$50,G226+1,FALSE)</f>
        <v>#N/A</v>
      </c>
      <c r="AG226" s="44" t="e">
        <f t="shared" si="90"/>
        <v>#N/A</v>
      </c>
      <c r="AH226" s="52" t="e">
        <f>HLOOKUP(I226,ElecAvoidedCostsWOCC!$A$5:$Q$50,T226+1,FALSE)</f>
        <v>#N/A</v>
      </c>
      <c r="AI226" s="44" t="e">
        <f t="shared" si="91"/>
        <v>#N/A</v>
      </c>
      <c r="AJ226" s="44" t="e">
        <f t="shared" si="92"/>
        <v>#N/A</v>
      </c>
      <c r="AK226" s="44" t="e">
        <f>HLOOKUP(I226,ElecAvoidedCostsWOCC!$A$5:$Q$50,G226+1,FALSE)*J226*L226</f>
        <v>#N/A</v>
      </c>
      <c r="AL226" s="44" t="e">
        <f t="shared" si="93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4"/>
        <v>0</v>
      </c>
      <c r="AO226" s="47">
        <f t="shared" si="95"/>
        <v>0</v>
      </c>
      <c r="AP226" s="47" t="e">
        <f t="shared" si="96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8"/>
        <v>0</v>
      </c>
      <c r="U227" s="47">
        <f t="shared" si="79"/>
        <v>0</v>
      </c>
      <c r="V227" s="48">
        <f t="shared" si="80"/>
        <v>0</v>
      </c>
      <c r="W227" s="49">
        <f t="shared" si="81"/>
        <v>0</v>
      </c>
      <c r="X227" s="44">
        <f t="shared" si="82"/>
        <v>0</v>
      </c>
      <c r="Y227" s="44">
        <f t="shared" si="83"/>
        <v>0</v>
      </c>
      <c r="Z227" s="44">
        <f t="shared" si="84"/>
        <v>0</v>
      </c>
      <c r="AA227" s="50">
        <f t="shared" si="85"/>
        <v>0</v>
      </c>
      <c r="AB227" s="51">
        <f t="shared" si="86"/>
        <v>0</v>
      </c>
      <c r="AC227" s="44">
        <f t="shared" si="87"/>
        <v>0</v>
      </c>
      <c r="AD227" s="44">
        <f t="shared" si="88"/>
        <v>0</v>
      </c>
      <c r="AE227" s="44">
        <f t="shared" si="89"/>
        <v>0</v>
      </c>
      <c r="AF227" s="52" t="e">
        <f>HLOOKUP(I227,ElecAvoidedCostsWOCC!$A$5:$Q$50,G227+1,FALSE)</f>
        <v>#N/A</v>
      </c>
      <c r="AG227" s="44" t="e">
        <f t="shared" si="90"/>
        <v>#N/A</v>
      </c>
      <c r="AH227" s="52" t="e">
        <f>HLOOKUP(I227,ElecAvoidedCostsWOCC!$A$5:$Q$50,T227+1,FALSE)</f>
        <v>#N/A</v>
      </c>
      <c r="AI227" s="44" t="e">
        <f t="shared" si="91"/>
        <v>#N/A</v>
      </c>
      <c r="AJ227" s="44" t="e">
        <f t="shared" si="92"/>
        <v>#N/A</v>
      </c>
      <c r="AK227" s="44" t="e">
        <f>HLOOKUP(I227,ElecAvoidedCostsWOCC!$A$5:$Q$50,G227+1,FALSE)*J227*L227</f>
        <v>#N/A</v>
      </c>
      <c r="AL227" s="44" t="e">
        <f t="shared" si="93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4"/>
        <v>0</v>
      </c>
      <c r="AO227" s="47">
        <f t="shared" si="95"/>
        <v>0</v>
      </c>
      <c r="AP227" s="47" t="e">
        <f t="shared" si="96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8"/>
        <v>0</v>
      </c>
      <c r="U228" s="47">
        <f t="shared" si="79"/>
        <v>0</v>
      </c>
      <c r="V228" s="48">
        <f t="shared" si="80"/>
        <v>0</v>
      </c>
      <c r="W228" s="49">
        <f t="shared" si="81"/>
        <v>0</v>
      </c>
      <c r="X228" s="44">
        <f t="shared" si="82"/>
        <v>0</v>
      </c>
      <c r="Y228" s="44">
        <f t="shared" si="83"/>
        <v>0</v>
      </c>
      <c r="Z228" s="44">
        <f t="shared" si="84"/>
        <v>0</v>
      </c>
      <c r="AA228" s="50">
        <f t="shared" si="85"/>
        <v>0</v>
      </c>
      <c r="AB228" s="51">
        <f t="shared" si="86"/>
        <v>0</v>
      </c>
      <c r="AC228" s="44">
        <f t="shared" si="87"/>
        <v>0</v>
      </c>
      <c r="AD228" s="44">
        <f t="shared" si="88"/>
        <v>0</v>
      </c>
      <c r="AE228" s="44">
        <f t="shared" si="89"/>
        <v>0</v>
      </c>
      <c r="AF228" s="52" t="e">
        <f>HLOOKUP(I228,ElecAvoidedCostsWOCC!$A$5:$Q$50,G228+1,FALSE)</f>
        <v>#N/A</v>
      </c>
      <c r="AG228" s="44" t="e">
        <f t="shared" si="90"/>
        <v>#N/A</v>
      </c>
      <c r="AH228" s="52" t="e">
        <f>HLOOKUP(I228,ElecAvoidedCostsWOCC!$A$5:$Q$50,T228+1,FALSE)</f>
        <v>#N/A</v>
      </c>
      <c r="AI228" s="44" t="e">
        <f t="shared" si="91"/>
        <v>#N/A</v>
      </c>
      <c r="AJ228" s="44" t="e">
        <f t="shared" si="92"/>
        <v>#N/A</v>
      </c>
      <c r="AK228" s="44" t="e">
        <f>HLOOKUP(I228,ElecAvoidedCostsWOCC!$A$5:$Q$50,G228+1,FALSE)*J228*L228</f>
        <v>#N/A</v>
      </c>
      <c r="AL228" s="44" t="e">
        <f t="shared" si="93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4"/>
        <v>0</v>
      </c>
      <c r="AO228" s="47">
        <f t="shared" si="95"/>
        <v>0</v>
      </c>
      <c r="AP228" s="47" t="e">
        <f t="shared" si="96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8"/>
        <v>0</v>
      </c>
      <c r="U229" s="47">
        <f t="shared" si="79"/>
        <v>0</v>
      </c>
      <c r="V229" s="48">
        <f t="shared" si="80"/>
        <v>0</v>
      </c>
      <c r="W229" s="49">
        <f t="shared" si="81"/>
        <v>0</v>
      </c>
      <c r="X229" s="44">
        <f t="shared" si="82"/>
        <v>0</v>
      </c>
      <c r="Y229" s="44">
        <f t="shared" si="83"/>
        <v>0</v>
      </c>
      <c r="Z229" s="44">
        <f t="shared" si="84"/>
        <v>0</v>
      </c>
      <c r="AA229" s="50">
        <f t="shared" si="85"/>
        <v>0</v>
      </c>
      <c r="AB229" s="51">
        <f t="shared" si="86"/>
        <v>0</v>
      </c>
      <c r="AC229" s="44">
        <f t="shared" si="87"/>
        <v>0</v>
      </c>
      <c r="AD229" s="44">
        <f t="shared" si="88"/>
        <v>0</v>
      </c>
      <c r="AE229" s="44">
        <f t="shared" si="89"/>
        <v>0</v>
      </c>
      <c r="AF229" s="52" t="e">
        <f>HLOOKUP(I229,ElecAvoidedCostsWOCC!$A$5:$Q$50,G229+1,FALSE)</f>
        <v>#N/A</v>
      </c>
      <c r="AG229" s="44" t="e">
        <f t="shared" si="90"/>
        <v>#N/A</v>
      </c>
      <c r="AH229" s="52" t="e">
        <f>HLOOKUP(I229,ElecAvoidedCostsWOCC!$A$5:$Q$50,T229+1,FALSE)</f>
        <v>#N/A</v>
      </c>
      <c r="AI229" s="44" t="e">
        <f t="shared" si="91"/>
        <v>#N/A</v>
      </c>
      <c r="AJ229" s="44" t="e">
        <f t="shared" si="92"/>
        <v>#N/A</v>
      </c>
      <c r="AK229" s="44" t="e">
        <f>HLOOKUP(I229,ElecAvoidedCostsWOCC!$A$5:$Q$50,G229+1,FALSE)*J229*L229</f>
        <v>#N/A</v>
      </c>
      <c r="AL229" s="44" t="e">
        <f t="shared" si="93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4"/>
        <v>0</v>
      </c>
      <c r="AO229" s="47">
        <f t="shared" si="95"/>
        <v>0</v>
      </c>
      <c r="AP229" s="47" t="e">
        <f t="shared" si="96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8"/>
        <v>0</v>
      </c>
      <c r="U230" s="47">
        <f t="shared" si="79"/>
        <v>0</v>
      </c>
      <c r="V230" s="48">
        <f t="shared" si="80"/>
        <v>0</v>
      </c>
      <c r="W230" s="49">
        <f t="shared" si="81"/>
        <v>0</v>
      </c>
      <c r="X230" s="44">
        <f t="shared" si="82"/>
        <v>0</v>
      </c>
      <c r="Y230" s="44">
        <f t="shared" si="83"/>
        <v>0</v>
      </c>
      <c r="Z230" s="44">
        <f t="shared" si="84"/>
        <v>0</v>
      </c>
      <c r="AA230" s="50">
        <f t="shared" si="85"/>
        <v>0</v>
      </c>
      <c r="AB230" s="51">
        <f t="shared" si="86"/>
        <v>0</v>
      </c>
      <c r="AC230" s="44">
        <f t="shared" si="87"/>
        <v>0</v>
      </c>
      <c r="AD230" s="44">
        <f t="shared" si="88"/>
        <v>0</v>
      </c>
      <c r="AE230" s="44">
        <f t="shared" si="89"/>
        <v>0</v>
      </c>
      <c r="AF230" s="52" t="e">
        <f>HLOOKUP(I230,ElecAvoidedCostsWOCC!$A$5:$Q$50,G230+1,FALSE)</f>
        <v>#N/A</v>
      </c>
      <c r="AG230" s="44" t="e">
        <f t="shared" si="90"/>
        <v>#N/A</v>
      </c>
      <c r="AH230" s="52" t="e">
        <f>HLOOKUP(I230,ElecAvoidedCostsWOCC!$A$5:$Q$50,T230+1,FALSE)</f>
        <v>#N/A</v>
      </c>
      <c r="AI230" s="44" t="e">
        <f t="shared" si="91"/>
        <v>#N/A</v>
      </c>
      <c r="AJ230" s="44" t="e">
        <f t="shared" si="92"/>
        <v>#N/A</v>
      </c>
      <c r="AK230" s="44" t="e">
        <f>HLOOKUP(I230,ElecAvoidedCostsWOCC!$A$5:$Q$50,G230+1,FALSE)*J230*L230</f>
        <v>#N/A</v>
      </c>
      <c r="AL230" s="44" t="e">
        <f t="shared" si="93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4"/>
        <v>0</v>
      </c>
      <c r="AO230" s="47">
        <f t="shared" si="95"/>
        <v>0</v>
      </c>
      <c r="AP230" s="47" t="e">
        <f t="shared" si="96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8"/>
        <v>0</v>
      </c>
      <c r="U231" s="47">
        <f t="shared" si="79"/>
        <v>0</v>
      </c>
      <c r="V231" s="48">
        <f t="shared" si="80"/>
        <v>0</v>
      </c>
      <c r="W231" s="49">
        <f t="shared" si="81"/>
        <v>0</v>
      </c>
      <c r="X231" s="44">
        <f t="shared" si="82"/>
        <v>0</v>
      </c>
      <c r="Y231" s="44">
        <f t="shared" si="83"/>
        <v>0</v>
      </c>
      <c r="Z231" s="44">
        <f t="shared" si="84"/>
        <v>0</v>
      </c>
      <c r="AA231" s="50">
        <f t="shared" si="85"/>
        <v>0</v>
      </c>
      <c r="AB231" s="51">
        <f t="shared" si="86"/>
        <v>0</v>
      </c>
      <c r="AC231" s="44">
        <f t="shared" si="87"/>
        <v>0</v>
      </c>
      <c r="AD231" s="44">
        <f t="shared" si="88"/>
        <v>0</v>
      </c>
      <c r="AE231" s="44">
        <f t="shared" si="89"/>
        <v>0</v>
      </c>
      <c r="AF231" s="52" t="e">
        <f>HLOOKUP(I231,ElecAvoidedCostsWOCC!$A$5:$Q$50,G231+1,FALSE)</f>
        <v>#N/A</v>
      </c>
      <c r="AG231" s="44" t="e">
        <f t="shared" si="90"/>
        <v>#N/A</v>
      </c>
      <c r="AH231" s="52" t="e">
        <f>HLOOKUP(I231,ElecAvoidedCostsWOCC!$A$5:$Q$50,T231+1,FALSE)</f>
        <v>#N/A</v>
      </c>
      <c r="AI231" s="44" t="e">
        <f t="shared" si="91"/>
        <v>#N/A</v>
      </c>
      <c r="AJ231" s="44" t="e">
        <f t="shared" si="92"/>
        <v>#N/A</v>
      </c>
      <c r="AK231" s="44" t="e">
        <f>HLOOKUP(I231,ElecAvoidedCostsWOCC!$A$5:$Q$50,G231+1,FALSE)*J231*L231</f>
        <v>#N/A</v>
      </c>
      <c r="AL231" s="44" t="e">
        <f t="shared" si="93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4"/>
        <v>0</v>
      </c>
      <c r="AO231" s="47">
        <f t="shared" si="95"/>
        <v>0</v>
      </c>
      <c r="AP231" s="47" t="e">
        <f t="shared" si="96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8"/>
        <v>0</v>
      </c>
      <c r="U232" s="47">
        <f t="shared" si="79"/>
        <v>0</v>
      </c>
      <c r="V232" s="48">
        <f t="shared" si="80"/>
        <v>0</v>
      </c>
      <c r="W232" s="49">
        <f t="shared" si="81"/>
        <v>0</v>
      </c>
      <c r="X232" s="44">
        <f t="shared" si="82"/>
        <v>0</v>
      </c>
      <c r="Y232" s="44">
        <f t="shared" si="83"/>
        <v>0</v>
      </c>
      <c r="Z232" s="44">
        <f t="shared" si="84"/>
        <v>0</v>
      </c>
      <c r="AA232" s="50">
        <f t="shared" si="85"/>
        <v>0</v>
      </c>
      <c r="AB232" s="51">
        <f t="shared" si="86"/>
        <v>0</v>
      </c>
      <c r="AC232" s="44">
        <f t="shared" si="87"/>
        <v>0</v>
      </c>
      <c r="AD232" s="44">
        <f t="shared" si="88"/>
        <v>0</v>
      </c>
      <c r="AE232" s="44">
        <f t="shared" si="89"/>
        <v>0</v>
      </c>
      <c r="AF232" s="52" t="e">
        <f>HLOOKUP(I232,ElecAvoidedCostsWOCC!$A$5:$Q$50,G232+1,FALSE)</f>
        <v>#N/A</v>
      </c>
      <c r="AG232" s="44" t="e">
        <f t="shared" si="90"/>
        <v>#N/A</v>
      </c>
      <c r="AH232" s="52" t="e">
        <f>HLOOKUP(I232,ElecAvoidedCostsWOCC!$A$5:$Q$50,T232+1,FALSE)</f>
        <v>#N/A</v>
      </c>
      <c r="AI232" s="44" t="e">
        <f t="shared" si="91"/>
        <v>#N/A</v>
      </c>
      <c r="AJ232" s="44" t="e">
        <f t="shared" si="92"/>
        <v>#N/A</v>
      </c>
      <c r="AK232" s="44" t="e">
        <f>HLOOKUP(I232,ElecAvoidedCostsWOCC!$A$5:$Q$50,G232+1,FALSE)*J232*L232</f>
        <v>#N/A</v>
      </c>
      <c r="AL232" s="44" t="e">
        <f t="shared" si="93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4"/>
        <v>0</v>
      </c>
      <c r="AO232" s="47">
        <f t="shared" si="95"/>
        <v>0</v>
      </c>
      <c r="AP232" s="47" t="e">
        <f t="shared" si="96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8"/>
        <v>0</v>
      </c>
      <c r="U233" s="47">
        <f t="shared" si="79"/>
        <v>0</v>
      </c>
      <c r="V233" s="48">
        <f t="shared" si="80"/>
        <v>0</v>
      </c>
      <c r="W233" s="49">
        <f t="shared" si="81"/>
        <v>0</v>
      </c>
      <c r="X233" s="44">
        <f t="shared" si="82"/>
        <v>0</v>
      </c>
      <c r="Y233" s="44">
        <f t="shared" si="83"/>
        <v>0</v>
      </c>
      <c r="Z233" s="44">
        <f t="shared" si="84"/>
        <v>0</v>
      </c>
      <c r="AA233" s="50">
        <f t="shared" si="85"/>
        <v>0</v>
      </c>
      <c r="AB233" s="51">
        <f t="shared" si="86"/>
        <v>0</v>
      </c>
      <c r="AC233" s="44">
        <f t="shared" si="87"/>
        <v>0</v>
      </c>
      <c r="AD233" s="44">
        <f t="shared" si="88"/>
        <v>0</v>
      </c>
      <c r="AE233" s="44">
        <f t="shared" si="89"/>
        <v>0</v>
      </c>
      <c r="AF233" s="52" t="e">
        <f>HLOOKUP(I233,ElecAvoidedCostsWOCC!$A$5:$Q$50,G233+1,FALSE)</f>
        <v>#N/A</v>
      </c>
      <c r="AG233" s="44" t="e">
        <f t="shared" si="90"/>
        <v>#N/A</v>
      </c>
      <c r="AH233" s="52" t="e">
        <f>HLOOKUP(I233,ElecAvoidedCostsWOCC!$A$5:$Q$50,T233+1,FALSE)</f>
        <v>#N/A</v>
      </c>
      <c r="AI233" s="44" t="e">
        <f t="shared" si="91"/>
        <v>#N/A</v>
      </c>
      <c r="AJ233" s="44" t="e">
        <f t="shared" si="92"/>
        <v>#N/A</v>
      </c>
      <c r="AK233" s="44" t="e">
        <f>HLOOKUP(I233,ElecAvoidedCostsWOCC!$A$5:$Q$50,G233+1,FALSE)*J233*L233</f>
        <v>#N/A</v>
      </c>
      <c r="AL233" s="44" t="e">
        <f t="shared" si="93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4"/>
        <v>0</v>
      </c>
      <c r="AO233" s="47">
        <f t="shared" si="95"/>
        <v>0</v>
      </c>
      <c r="AP233" s="47" t="e">
        <f t="shared" si="96"/>
        <v>#DIV/0!</v>
      </c>
    </row>
    <row r="234" spans="2:42">
      <c r="B234" s="37"/>
      <c r="C234" s="61"/>
      <c r="D234" s="61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78"/>
        <v>0</v>
      </c>
      <c r="U234" s="47">
        <f t="shared" si="79"/>
        <v>0</v>
      </c>
      <c r="V234" s="48">
        <f t="shared" si="80"/>
        <v>0</v>
      </c>
      <c r="W234" s="49">
        <f t="shared" si="81"/>
        <v>0</v>
      </c>
      <c r="X234" s="44">
        <f t="shared" si="82"/>
        <v>0</v>
      </c>
      <c r="Y234" s="44">
        <f t="shared" si="83"/>
        <v>0</v>
      </c>
      <c r="Z234" s="44">
        <f t="shared" si="84"/>
        <v>0</v>
      </c>
      <c r="AA234" s="50">
        <f t="shared" si="85"/>
        <v>0</v>
      </c>
      <c r="AB234" s="51">
        <f t="shared" si="86"/>
        <v>0</v>
      </c>
      <c r="AC234" s="44">
        <f t="shared" si="87"/>
        <v>0</v>
      </c>
      <c r="AD234" s="44">
        <f t="shared" si="88"/>
        <v>0</v>
      </c>
      <c r="AE234" s="44">
        <f t="shared" si="89"/>
        <v>0</v>
      </c>
      <c r="AF234" s="52" t="e">
        <f>HLOOKUP(I234,ElecAvoidedCostsWOCC!$A$5:$Q$50,G234+1,FALSE)</f>
        <v>#N/A</v>
      </c>
      <c r="AG234" s="44" t="e">
        <f t="shared" si="90"/>
        <v>#N/A</v>
      </c>
      <c r="AH234" s="52" t="e">
        <f>HLOOKUP(I234,ElecAvoidedCostsWOCC!$A$5:$Q$50,T234+1,FALSE)</f>
        <v>#N/A</v>
      </c>
      <c r="AI234" s="44" t="e">
        <f t="shared" si="91"/>
        <v>#N/A</v>
      </c>
      <c r="AJ234" s="44" t="e">
        <f t="shared" si="92"/>
        <v>#N/A</v>
      </c>
      <c r="AK234" s="44" t="e">
        <f>HLOOKUP(I234,ElecAvoidedCostsWOCC!$A$5:$Q$50,G234+1,FALSE)*J234*L234</f>
        <v>#N/A</v>
      </c>
      <c r="AL234" s="44" t="e">
        <f t="shared" si="93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94"/>
        <v>0</v>
      </c>
      <c r="AO234" s="47">
        <f t="shared" si="95"/>
        <v>0</v>
      </c>
      <c r="AP234" s="47" t="e">
        <f t="shared" si="96"/>
        <v>#DIV/0!</v>
      </c>
    </row>
    <row r="235" spans="2:42">
      <c r="B235" s="37"/>
      <c r="C235" s="61"/>
      <c r="D235" s="61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78"/>
        <v>0</v>
      </c>
      <c r="U235" s="47">
        <f t="shared" si="79"/>
        <v>0</v>
      </c>
      <c r="V235" s="48">
        <f t="shared" si="80"/>
        <v>0</v>
      </c>
      <c r="W235" s="49">
        <f t="shared" si="81"/>
        <v>0</v>
      </c>
      <c r="X235" s="44">
        <f t="shared" si="82"/>
        <v>0</v>
      </c>
      <c r="Y235" s="44">
        <f t="shared" si="83"/>
        <v>0</v>
      </c>
      <c r="Z235" s="44">
        <f t="shared" si="84"/>
        <v>0</v>
      </c>
      <c r="AA235" s="50">
        <f t="shared" si="85"/>
        <v>0</v>
      </c>
      <c r="AB235" s="51">
        <f t="shared" si="86"/>
        <v>0</v>
      </c>
      <c r="AC235" s="44">
        <f t="shared" si="87"/>
        <v>0</v>
      </c>
      <c r="AD235" s="44">
        <f t="shared" si="88"/>
        <v>0</v>
      </c>
      <c r="AE235" s="44">
        <f t="shared" si="89"/>
        <v>0</v>
      </c>
      <c r="AF235" s="52" t="e">
        <f>HLOOKUP(I235,ElecAvoidedCostsWOCC!$A$5:$Q$50,G235+1,FALSE)</f>
        <v>#N/A</v>
      </c>
      <c r="AG235" s="44" t="e">
        <f t="shared" si="90"/>
        <v>#N/A</v>
      </c>
      <c r="AH235" s="52" t="e">
        <f>HLOOKUP(I235,ElecAvoidedCostsWOCC!$A$5:$Q$50,T235+1,FALSE)</f>
        <v>#N/A</v>
      </c>
      <c r="AI235" s="44" t="e">
        <f t="shared" si="91"/>
        <v>#N/A</v>
      </c>
      <c r="AJ235" s="44" t="e">
        <f t="shared" si="92"/>
        <v>#N/A</v>
      </c>
      <c r="AK235" s="44" t="e">
        <f>HLOOKUP(I235,ElecAvoidedCostsWOCC!$A$5:$Q$50,G235+1,FALSE)*J235*L235</f>
        <v>#N/A</v>
      </c>
      <c r="AL235" s="44" t="e">
        <f t="shared" si="93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94"/>
        <v>0</v>
      </c>
      <c r="AO235" s="47">
        <f t="shared" si="95"/>
        <v>0</v>
      </c>
      <c r="AP235" s="47" t="e">
        <f t="shared" si="96"/>
        <v>#DIV/0!</v>
      </c>
    </row>
    <row r="236" spans="2:42">
      <c r="B236" s="37"/>
      <c r="C236" s="61"/>
      <c r="D236" s="61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78"/>
        <v>0</v>
      </c>
      <c r="U236" s="47">
        <f t="shared" si="79"/>
        <v>0</v>
      </c>
      <c r="V236" s="48">
        <f t="shared" si="80"/>
        <v>0</v>
      </c>
      <c r="W236" s="49">
        <f t="shared" si="81"/>
        <v>0</v>
      </c>
      <c r="X236" s="44">
        <f t="shared" si="82"/>
        <v>0</v>
      </c>
      <c r="Y236" s="44">
        <f t="shared" si="83"/>
        <v>0</v>
      </c>
      <c r="Z236" s="44">
        <f t="shared" si="84"/>
        <v>0</v>
      </c>
      <c r="AA236" s="50">
        <f t="shared" si="85"/>
        <v>0</v>
      </c>
      <c r="AB236" s="51">
        <f t="shared" si="86"/>
        <v>0</v>
      </c>
      <c r="AC236" s="44">
        <f t="shared" si="87"/>
        <v>0</v>
      </c>
      <c r="AD236" s="44">
        <f t="shared" si="88"/>
        <v>0</v>
      </c>
      <c r="AE236" s="44">
        <f t="shared" si="89"/>
        <v>0</v>
      </c>
      <c r="AF236" s="52" t="e">
        <f>HLOOKUP(I236,ElecAvoidedCostsWOCC!$A$5:$Q$50,G236+1,FALSE)</f>
        <v>#N/A</v>
      </c>
      <c r="AG236" s="44" t="e">
        <f t="shared" si="90"/>
        <v>#N/A</v>
      </c>
      <c r="AH236" s="52" t="e">
        <f>HLOOKUP(I236,ElecAvoidedCostsWOCC!$A$5:$Q$50,T236+1,FALSE)</f>
        <v>#N/A</v>
      </c>
      <c r="AI236" s="44" t="e">
        <f t="shared" si="91"/>
        <v>#N/A</v>
      </c>
      <c r="AJ236" s="44" t="e">
        <f t="shared" si="92"/>
        <v>#N/A</v>
      </c>
      <c r="AK236" s="44" t="e">
        <f>HLOOKUP(I236,ElecAvoidedCostsWOCC!$A$5:$Q$50,G236+1,FALSE)*J236*L236</f>
        <v>#N/A</v>
      </c>
      <c r="AL236" s="44" t="e">
        <f t="shared" si="93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94"/>
        <v>0</v>
      </c>
      <c r="AO236" s="47">
        <f t="shared" si="95"/>
        <v>0</v>
      </c>
      <c r="AP236" s="47" t="e">
        <f t="shared" si="96"/>
        <v>#DIV/0!</v>
      </c>
    </row>
    <row r="237" spans="2:42">
      <c r="B237" s="37"/>
      <c r="C237" s="61"/>
      <c r="D237" s="61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78"/>
        <v>0</v>
      </c>
      <c r="U237" s="47">
        <f t="shared" si="79"/>
        <v>0</v>
      </c>
      <c r="V237" s="48">
        <f t="shared" si="80"/>
        <v>0</v>
      </c>
      <c r="W237" s="49">
        <f t="shared" si="81"/>
        <v>0</v>
      </c>
      <c r="X237" s="44">
        <f t="shared" si="82"/>
        <v>0</v>
      </c>
      <c r="Y237" s="44">
        <f t="shared" si="83"/>
        <v>0</v>
      </c>
      <c r="Z237" s="44">
        <f t="shared" si="84"/>
        <v>0</v>
      </c>
      <c r="AA237" s="50">
        <f t="shared" si="85"/>
        <v>0</v>
      </c>
      <c r="AB237" s="51">
        <f t="shared" si="86"/>
        <v>0</v>
      </c>
      <c r="AC237" s="44">
        <f t="shared" si="87"/>
        <v>0</v>
      </c>
      <c r="AD237" s="44">
        <f t="shared" si="88"/>
        <v>0</v>
      </c>
      <c r="AE237" s="44">
        <f t="shared" si="89"/>
        <v>0</v>
      </c>
      <c r="AF237" s="52" t="e">
        <f>HLOOKUP(I237,ElecAvoidedCostsWOCC!$A$5:$Q$50,G237+1,FALSE)</f>
        <v>#N/A</v>
      </c>
      <c r="AG237" s="44" t="e">
        <f t="shared" si="90"/>
        <v>#N/A</v>
      </c>
      <c r="AH237" s="52" t="e">
        <f>HLOOKUP(I237,ElecAvoidedCostsWOCC!$A$5:$Q$50,T237+1,FALSE)</f>
        <v>#N/A</v>
      </c>
      <c r="AI237" s="44" t="e">
        <f t="shared" si="91"/>
        <v>#N/A</v>
      </c>
      <c r="AJ237" s="44" t="e">
        <f t="shared" si="92"/>
        <v>#N/A</v>
      </c>
      <c r="AK237" s="44" t="e">
        <f>HLOOKUP(I237,ElecAvoidedCostsWOCC!$A$5:$Q$50,G237+1,FALSE)*J237*L237</f>
        <v>#N/A</v>
      </c>
      <c r="AL237" s="44" t="e">
        <f t="shared" si="93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94"/>
        <v>0</v>
      </c>
      <c r="AO237" s="47">
        <f t="shared" si="95"/>
        <v>0</v>
      </c>
      <c r="AP237" s="47" t="e">
        <f t="shared" si="96"/>
        <v>#DIV/0!</v>
      </c>
    </row>
    <row r="238" spans="2:42">
      <c r="B238" s="37"/>
      <c r="C238" s="61"/>
      <c r="D238" s="61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78"/>
        <v>0</v>
      </c>
      <c r="U238" s="47">
        <f t="shared" si="79"/>
        <v>0</v>
      </c>
      <c r="V238" s="48">
        <f t="shared" si="80"/>
        <v>0</v>
      </c>
      <c r="W238" s="49">
        <f t="shared" si="81"/>
        <v>0</v>
      </c>
      <c r="X238" s="44">
        <f t="shared" si="82"/>
        <v>0</v>
      </c>
      <c r="Y238" s="44">
        <f t="shared" si="83"/>
        <v>0</v>
      </c>
      <c r="Z238" s="44">
        <f t="shared" si="84"/>
        <v>0</v>
      </c>
      <c r="AA238" s="50">
        <f t="shared" si="85"/>
        <v>0</v>
      </c>
      <c r="AB238" s="51">
        <f t="shared" si="86"/>
        <v>0</v>
      </c>
      <c r="AC238" s="44">
        <f t="shared" si="87"/>
        <v>0</v>
      </c>
      <c r="AD238" s="44">
        <f t="shared" si="88"/>
        <v>0</v>
      </c>
      <c r="AE238" s="44">
        <f t="shared" si="89"/>
        <v>0</v>
      </c>
      <c r="AF238" s="52" t="e">
        <f>HLOOKUP(I238,ElecAvoidedCostsWOCC!$A$5:$Q$50,G238+1,FALSE)</f>
        <v>#N/A</v>
      </c>
      <c r="AG238" s="44" t="e">
        <f t="shared" si="90"/>
        <v>#N/A</v>
      </c>
      <c r="AH238" s="52" t="e">
        <f>HLOOKUP(I238,ElecAvoidedCostsWOCC!$A$5:$Q$50,T238+1,FALSE)</f>
        <v>#N/A</v>
      </c>
      <c r="AI238" s="44" t="e">
        <f t="shared" si="91"/>
        <v>#N/A</v>
      </c>
      <c r="AJ238" s="44" t="e">
        <f t="shared" si="92"/>
        <v>#N/A</v>
      </c>
      <c r="AK238" s="44" t="e">
        <f>HLOOKUP(I238,ElecAvoidedCostsWOCC!$A$5:$Q$50,G238+1,FALSE)*J238*L238</f>
        <v>#N/A</v>
      </c>
      <c r="AL238" s="44" t="e">
        <f t="shared" si="93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94"/>
        <v>0</v>
      </c>
      <c r="AO238" s="47">
        <f t="shared" si="95"/>
        <v>0</v>
      </c>
      <c r="AP238" s="47" t="e">
        <f t="shared" si="96"/>
        <v>#DIV/0!</v>
      </c>
    </row>
    <row r="239" spans="2:42">
      <c r="B239" s="37"/>
      <c r="C239" s="61"/>
      <c r="D239" s="61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78"/>
        <v>0</v>
      </c>
      <c r="U239" s="47">
        <f t="shared" si="79"/>
        <v>0</v>
      </c>
      <c r="V239" s="48">
        <f t="shared" si="80"/>
        <v>0</v>
      </c>
      <c r="W239" s="49">
        <f t="shared" si="81"/>
        <v>0</v>
      </c>
      <c r="X239" s="44">
        <f t="shared" si="82"/>
        <v>0</v>
      </c>
      <c r="Y239" s="44">
        <f t="shared" si="83"/>
        <v>0</v>
      </c>
      <c r="Z239" s="44">
        <f t="shared" si="84"/>
        <v>0</v>
      </c>
      <c r="AA239" s="50">
        <f t="shared" si="85"/>
        <v>0</v>
      </c>
      <c r="AB239" s="51">
        <f t="shared" si="86"/>
        <v>0</v>
      </c>
      <c r="AC239" s="44">
        <f t="shared" si="87"/>
        <v>0</v>
      </c>
      <c r="AD239" s="44">
        <f t="shared" si="88"/>
        <v>0</v>
      </c>
      <c r="AE239" s="44">
        <f t="shared" si="89"/>
        <v>0</v>
      </c>
      <c r="AF239" s="52" t="e">
        <f>HLOOKUP(I239,ElecAvoidedCostsWOCC!$A$5:$Q$50,G239+1,FALSE)</f>
        <v>#N/A</v>
      </c>
      <c r="AG239" s="44" t="e">
        <f t="shared" si="90"/>
        <v>#N/A</v>
      </c>
      <c r="AH239" s="52" t="e">
        <f>HLOOKUP(I239,ElecAvoidedCostsWOCC!$A$5:$Q$50,T239+1,FALSE)</f>
        <v>#N/A</v>
      </c>
      <c r="AI239" s="44" t="e">
        <f t="shared" si="91"/>
        <v>#N/A</v>
      </c>
      <c r="AJ239" s="44" t="e">
        <f t="shared" si="92"/>
        <v>#N/A</v>
      </c>
      <c r="AK239" s="44" t="e">
        <f>HLOOKUP(I239,ElecAvoidedCostsWOCC!$A$5:$Q$50,G239+1,FALSE)*J239*L239</f>
        <v>#N/A</v>
      </c>
      <c r="AL239" s="44" t="e">
        <f t="shared" si="93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94"/>
        <v>0</v>
      </c>
      <c r="AO239" s="47">
        <f t="shared" si="95"/>
        <v>0</v>
      </c>
      <c r="AP239" s="47" t="e">
        <f t="shared" si="96"/>
        <v>#DIV/0!</v>
      </c>
    </row>
    <row r="240" spans="2:42">
      <c r="B240" s="37"/>
      <c r="C240" s="61"/>
      <c r="D240" s="61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78"/>
        <v>0</v>
      </c>
      <c r="U240" s="47">
        <f t="shared" si="79"/>
        <v>0</v>
      </c>
      <c r="V240" s="48">
        <f t="shared" si="80"/>
        <v>0</v>
      </c>
      <c r="W240" s="49">
        <f t="shared" si="81"/>
        <v>0</v>
      </c>
      <c r="X240" s="44">
        <f t="shared" si="82"/>
        <v>0</v>
      </c>
      <c r="Y240" s="44">
        <f t="shared" si="83"/>
        <v>0</v>
      </c>
      <c r="Z240" s="44">
        <f t="shared" si="84"/>
        <v>0</v>
      </c>
      <c r="AA240" s="50">
        <f t="shared" si="85"/>
        <v>0</v>
      </c>
      <c r="AB240" s="51">
        <f t="shared" si="86"/>
        <v>0</v>
      </c>
      <c r="AC240" s="44">
        <f t="shared" si="87"/>
        <v>0</v>
      </c>
      <c r="AD240" s="44">
        <f t="shared" si="88"/>
        <v>0</v>
      </c>
      <c r="AE240" s="44">
        <f t="shared" si="89"/>
        <v>0</v>
      </c>
      <c r="AF240" s="52" t="e">
        <f>HLOOKUP(I240,ElecAvoidedCostsWOCC!$A$5:$Q$50,G240+1,FALSE)</f>
        <v>#N/A</v>
      </c>
      <c r="AG240" s="44" t="e">
        <f t="shared" si="90"/>
        <v>#N/A</v>
      </c>
      <c r="AH240" s="52" t="e">
        <f>HLOOKUP(I240,ElecAvoidedCostsWOCC!$A$5:$Q$50,T240+1,FALSE)</f>
        <v>#N/A</v>
      </c>
      <c r="AI240" s="44" t="e">
        <f t="shared" si="91"/>
        <v>#N/A</v>
      </c>
      <c r="AJ240" s="44" t="e">
        <f t="shared" si="92"/>
        <v>#N/A</v>
      </c>
      <c r="AK240" s="44" t="e">
        <f>HLOOKUP(I240,ElecAvoidedCostsWOCC!$A$5:$Q$50,G240+1,FALSE)*J240*L240</f>
        <v>#N/A</v>
      </c>
      <c r="AL240" s="44" t="e">
        <f t="shared" si="93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94"/>
        <v>0</v>
      </c>
      <c r="AO240" s="47">
        <f t="shared" si="95"/>
        <v>0</v>
      </c>
      <c r="AP240" s="47" t="e">
        <f t="shared" si="96"/>
        <v>#DIV/0!</v>
      </c>
    </row>
    <row r="241" spans="2:42">
      <c r="B241" s="37"/>
      <c r="C241" s="61"/>
      <c r="D241" s="61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78"/>
        <v>0</v>
      </c>
      <c r="U241" s="47">
        <f t="shared" si="79"/>
        <v>0</v>
      </c>
      <c r="V241" s="48">
        <f t="shared" si="80"/>
        <v>0</v>
      </c>
      <c r="W241" s="49">
        <f t="shared" si="81"/>
        <v>0</v>
      </c>
      <c r="X241" s="44">
        <f t="shared" si="82"/>
        <v>0</v>
      </c>
      <c r="Y241" s="44">
        <f t="shared" si="83"/>
        <v>0</v>
      </c>
      <c r="Z241" s="44">
        <f t="shared" si="84"/>
        <v>0</v>
      </c>
      <c r="AA241" s="50">
        <f t="shared" si="85"/>
        <v>0</v>
      </c>
      <c r="AB241" s="51">
        <f t="shared" si="86"/>
        <v>0</v>
      </c>
      <c r="AC241" s="44">
        <f t="shared" si="87"/>
        <v>0</v>
      </c>
      <c r="AD241" s="44">
        <f t="shared" si="88"/>
        <v>0</v>
      </c>
      <c r="AE241" s="44">
        <f t="shared" si="89"/>
        <v>0</v>
      </c>
      <c r="AF241" s="52" t="e">
        <f>HLOOKUP(I241,ElecAvoidedCostsWOCC!$A$5:$Q$50,G241+1,FALSE)</f>
        <v>#N/A</v>
      </c>
      <c r="AG241" s="44" t="e">
        <f t="shared" si="90"/>
        <v>#N/A</v>
      </c>
      <c r="AH241" s="52" t="e">
        <f>HLOOKUP(I241,ElecAvoidedCostsWOCC!$A$5:$Q$50,T241+1,FALSE)</f>
        <v>#N/A</v>
      </c>
      <c r="AI241" s="44" t="e">
        <f t="shared" si="91"/>
        <v>#N/A</v>
      </c>
      <c r="AJ241" s="44" t="e">
        <f t="shared" si="92"/>
        <v>#N/A</v>
      </c>
      <c r="AK241" s="44" t="e">
        <f>HLOOKUP(I241,ElecAvoidedCostsWOCC!$A$5:$Q$50,G241+1,FALSE)*J241*L241</f>
        <v>#N/A</v>
      </c>
      <c r="AL241" s="44" t="e">
        <f t="shared" si="93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94"/>
        <v>0</v>
      </c>
      <c r="AO241" s="47">
        <f t="shared" si="95"/>
        <v>0</v>
      </c>
      <c r="AP241" s="47" t="e">
        <f t="shared" si="96"/>
        <v>#DIV/0!</v>
      </c>
    </row>
    <row r="242" spans="2:42">
      <c r="B242" s="37"/>
      <c r="C242" s="61"/>
      <c r="D242" s="61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78"/>
        <v>0</v>
      </c>
      <c r="U242" s="47">
        <f t="shared" si="79"/>
        <v>0</v>
      </c>
      <c r="V242" s="48">
        <f t="shared" si="80"/>
        <v>0</v>
      </c>
      <c r="W242" s="49">
        <f t="shared" si="81"/>
        <v>0</v>
      </c>
      <c r="X242" s="44">
        <f t="shared" si="82"/>
        <v>0</v>
      </c>
      <c r="Y242" s="44">
        <f t="shared" si="83"/>
        <v>0</v>
      </c>
      <c r="Z242" s="44">
        <f t="shared" si="84"/>
        <v>0</v>
      </c>
      <c r="AA242" s="50">
        <f t="shared" si="85"/>
        <v>0</v>
      </c>
      <c r="AB242" s="51">
        <f t="shared" si="86"/>
        <v>0</v>
      </c>
      <c r="AC242" s="44">
        <f t="shared" si="87"/>
        <v>0</v>
      </c>
      <c r="AD242" s="44">
        <f t="shared" si="88"/>
        <v>0</v>
      </c>
      <c r="AE242" s="44">
        <f t="shared" si="89"/>
        <v>0</v>
      </c>
      <c r="AF242" s="52" t="e">
        <f>HLOOKUP(I242,ElecAvoidedCostsWOCC!$A$5:$Q$50,G242+1,FALSE)</f>
        <v>#N/A</v>
      </c>
      <c r="AG242" s="44" t="e">
        <f t="shared" si="90"/>
        <v>#N/A</v>
      </c>
      <c r="AH242" s="52" t="e">
        <f>HLOOKUP(I242,ElecAvoidedCostsWOCC!$A$5:$Q$50,T242+1,FALSE)</f>
        <v>#N/A</v>
      </c>
      <c r="AI242" s="44" t="e">
        <f t="shared" si="91"/>
        <v>#N/A</v>
      </c>
      <c r="AJ242" s="44" t="e">
        <f t="shared" si="92"/>
        <v>#N/A</v>
      </c>
      <c r="AK242" s="44" t="e">
        <f>HLOOKUP(I242,ElecAvoidedCostsWOCC!$A$5:$Q$50,G242+1,FALSE)*J242*L242</f>
        <v>#N/A</v>
      </c>
      <c r="AL242" s="44" t="e">
        <f t="shared" si="93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94"/>
        <v>0</v>
      </c>
      <c r="AO242" s="47">
        <f t="shared" si="95"/>
        <v>0</v>
      </c>
      <c r="AP242" s="47" t="e">
        <f t="shared" si="96"/>
        <v>#DIV/0!</v>
      </c>
    </row>
    <row r="243" spans="2:42">
      <c r="B243" s="37"/>
      <c r="C243" s="61"/>
      <c r="D243" s="61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78"/>
        <v>0</v>
      </c>
      <c r="U243" s="47">
        <f t="shared" si="79"/>
        <v>0</v>
      </c>
      <c r="V243" s="48">
        <f t="shared" si="80"/>
        <v>0</v>
      </c>
      <c r="W243" s="49">
        <f t="shared" si="81"/>
        <v>0</v>
      </c>
      <c r="X243" s="44">
        <f t="shared" si="82"/>
        <v>0</v>
      </c>
      <c r="Y243" s="44">
        <f t="shared" si="83"/>
        <v>0</v>
      </c>
      <c r="Z243" s="44">
        <f t="shared" si="84"/>
        <v>0</v>
      </c>
      <c r="AA243" s="50">
        <f t="shared" si="85"/>
        <v>0</v>
      </c>
      <c r="AB243" s="51">
        <f t="shared" si="86"/>
        <v>0</v>
      </c>
      <c r="AC243" s="44">
        <f t="shared" si="87"/>
        <v>0</v>
      </c>
      <c r="AD243" s="44">
        <f t="shared" si="88"/>
        <v>0</v>
      </c>
      <c r="AE243" s="44">
        <f t="shared" si="89"/>
        <v>0</v>
      </c>
      <c r="AF243" s="52" t="e">
        <f>HLOOKUP(I243,ElecAvoidedCostsWOCC!$A$5:$Q$50,G243+1,FALSE)</f>
        <v>#N/A</v>
      </c>
      <c r="AG243" s="44" t="e">
        <f t="shared" si="90"/>
        <v>#N/A</v>
      </c>
      <c r="AH243" s="52" t="e">
        <f>HLOOKUP(I243,ElecAvoidedCostsWOCC!$A$5:$Q$50,T243+1,FALSE)</f>
        <v>#N/A</v>
      </c>
      <c r="AI243" s="44" t="e">
        <f t="shared" si="91"/>
        <v>#N/A</v>
      </c>
      <c r="AJ243" s="44" t="e">
        <f t="shared" si="92"/>
        <v>#N/A</v>
      </c>
      <c r="AK243" s="44" t="e">
        <f>HLOOKUP(I243,ElecAvoidedCostsWOCC!$A$5:$Q$50,G243+1,FALSE)*J243*L243</f>
        <v>#N/A</v>
      </c>
      <c r="AL243" s="44" t="e">
        <f t="shared" si="93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94"/>
        <v>0</v>
      </c>
      <c r="AO243" s="47">
        <f t="shared" si="95"/>
        <v>0</v>
      </c>
      <c r="AP243" s="47" t="e">
        <f t="shared" si="96"/>
        <v>#DIV/0!</v>
      </c>
    </row>
    <row r="244" spans="2:42">
      <c r="B244" s="37"/>
      <c r="C244" s="61"/>
      <c r="D244" s="61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78"/>
        <v>0</v>
      </c>
      <c r="U244" s="47">
        <f t="shared" si="79"/>
        <v>0</v>
      </c>
      <c r="V244" s="48">
        <f t="shared" si="80"/>
        <v>0</v>
      </c>
      <c r="W244" s="49">
        <f t="shared" si="81"/>
        <v>0</v>
      </c>
      <c r="X244" s="44">
        <f t="shared" si="82"/>
        <v>0</v>
      </c>
      <c r="Y244" s="44">
        <f t="shared" si="83"/>
        <v>0</v>
      </c>
      <c r="Z244" s="44">
        <f t="shared" si="84"/>
        <v>0</v>
      </c>
      <c r="AA244" s="50">
        <f t="shared" si="85"/>
        <v>0</v>
      </c>
      <c r="AB244" s="51">
        <f t="shared" si="86"/>
        <v>0</v>
      </c>
      <c r="AC244" s="44">
        <f t="shared" si="87"/>
        <v>0</v>
      </c>
      <c r="AD244" s="44">
        <f t="shared" si="88"/>
        <v>0</v>
      </c>
      <c r="AE244" s="44">
        <f t="shared" si="89"/>
        <v>0</v>
      </c>
      <c r="AF244" s="52" t="e">
        <f>HLOOKUP(I244,ElecAvoidedCostsWOCC!$A$5:$Q$50,G244+1,FALSE)</f>
        <v>#N/A</v>
      </c>
      <c r="AG244" s="44" t="e">
        <f t="shared" si="90"/>
        <v>#N/A</v>
      </c>
      <c r="AH244" s="52" t="e">
        <f>HLOOKUP(I244,ElecAvoidedCostsWOCC!$A$5:$Q$50,T244+1,FALSE)</f>
        <v>#N/A</v>
      </c>
      <c r="AI244" s="44" t="e">
        <f t="shared" si="91"/>
        <v>#N/A</v>
      </c>
      <c r="AJ244" s="44" t="e">
        <f t="shared" si="92"/>
        <v>#N/A</v>
      </c>
      <c r="AK244" s="44" t="e">
        <f>HLOOKUP(I244,ElecAvoidedCostsWOCC!$A$5:$Q$50,G244+1,FALSE)*J244*L244</f>
        <v>#N/A</v>
      </c>
      <c r="AL244" s="44" t="e">
        <f t="shared" si="93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94"/>
        <v>0</v>
      </c>
      <c r="AO244" s="47">
        <f t="shared" si="95"/>
        <v>0</v>
      </c>
      <c r="AP244" s="47" t="e">
        <f t="shared" si="96"/>
        <v>#DIV/0!</v>
      </c>
    </row>
    <row r="245" spans="2:42">
      <c r="B245" s="37"/>
      <c r="C245" s="61"/>
      <c r="D245" s="61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78"/>
        <v>0</v>
      </c>
      <c r="U245" s="47">
        <f t="shared" si="79"/>
        <v>0</v>
      </c>
      <c r="V245" s="48">
        <f t="shared" si="80"/>
        <v>0</v>
      </c>
      <c r="W245" s="49">
        <f t="shared" si="81"/>
        <v>0</v>
      </c>
      <c r="X245" s="44">
        <f t="shared" si="82"/>
        <v>0</v>
      </c>
      <c r="Y245" s="44">
        <f t="shared" si="83"/>
        <v>0</v>
      </c>
      <c r="Z245" s="44">
        <f t="shared" si="84"/>
        <v>0</v>
      </c>
      <c r="AA245" s="50">
        <f t="shared" si="85"/>
        <v>0</v>
      </c>
      <c r="AB245" s="51">
        <f t="shared" si="86"/>
        <v>0</v>
      </c>
      <c r="AC245" s="44">
        <f t="shared" si="87"/>
        <v>0</v>
      </c>
      <c r="AD245" s="44">
        <f t="shared" si="88"/>
        <v>0</v>
      </c>
      <c r="AE245" s="44">
        <f t="shared" si="89"/>
        <v>0</v>
      </c>
      <c r="AF245" s="52" t="e">
        <f>HLOOKUP(I245,ElecAvoidedCostsWOCC!$A$5:$Q$50,G245+1,FALSE)</f>
        <v>#N/A</v>
      </c>
      <c r="AG245" s="44" t="e">
        <f t="shared" si="90"/>
        <v>#N/A</v>
      </c>
      <c r="AH245" s="52" t="e">
        <f>HLOOKUP(I245,ElecAvoidedCostsWOCC!$A$5:$Q$50,T245+1,FALSE)</f>
        <v>#N/A</v>
      </c>
      <c r="AI245" s="44" t="e">
        <f t="shared" si="91"/>
        <v>#N/A</v>
      </c>
      <c r="AJ245" s="44" t="e">
        <f t="shared" si="92"/>
        <v>#N/A</v>
      </c>
      <c r="AK245" s="44" t="e">
        <f>HLOOKUP(I245,ElecAvoidedCostsWOCC!$A$5:$Q$50,G245+1,FALSE)*J245*L245</f>
        <v>#N/A</v>
      </c>
      <c r="AL245" s="44" t="e">
        <f t="shared" si="93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94"/>
        <v>0</v>
      </c>
      <c r="AO245" s="47">
        <f t="shared" si="95"/>
        <v>0</v>
      </c>
      <c r="AP245" s="47" t="e">
        <f t="shared" si="96"/>
        <v>#DIV/0!</v>
      </c>
    </row>
    <row r="246" spans="2:42">
      <c r="B246" s="37"/>
      <c r="C246" s="61"/>
      <c r="D246" s="61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78"/>
        <v>0</v>
      </c>
      <c r="U246" s="47">
        <f t="shared" si="79"/>
        <v>0</v>
      </c>
      <c r="V246" s="48">
        <f t="shared" si="80"/>
        <v>0</v>
      </c>
      <c r="W246" s="49">
        <f t="shared" si="81"/>
        <v>0</v>
      </c>
      <c r="X246" s="44">
        <f t="shared" si="82"/>
        <v>0</v>
      </c>
      <c r="Y246" s="44">
        <f t="shared" si="83"/>
        <v>0</v>
      </c>
      <c r="Z246" s="44">
        <f t="shared" si="84"/>
        <v>0</v>
      </c>
      <c r="AA246" s="50">
        <f t="shared" si="85"/>
        <v>0</v>
      </c>
      <c r="AB246" s="51">
        <f t="shared" si="86"/>
        <v>0</v>
      </c>
      <c r="AC246" s="44">
        <f t="shared" si="87"/>
        <v>0</v>
      </c>
      <c r="AD246" s="44">
        <f t="shared" si="88"/>
        <v>0</v>
      </c>
      <c r="AE246" s="44">
        <f t="shared" si="89"/>
        <v>0</v>
      </c>
      <c r="AF246" s="52" t="e">
        <f>HLOOKUP(I246,ElecAvoidedCostsWOCC!$A$5:$Q$50,G246+1,FALSE)</f>
        <v>#N/A</v>
      </c>
      <c r="AG246" s="44" t="e">
        <f t="shared" si="90"/>
        <v>#N/A</v>
      </c>
      <c r="AH246" s="52" t="e">
        <f>HLOOKUP(I246,ElecAvoidedCostsWOCC!$A$5:$Q$50,T246+1,FALSE)</f>
        <v>#N/A</v>
      </c>
      <c r="AI246" s="44" t="e">
        <f t="shared" si="91"/>
        <v>#N/A</v>
      </c>
      <c r="AJ246" s="44" t="e">
        <f t="shared" si="92"/>
        <v>#N/A</v>
      </c>
      <c r="AK246" s="44" t="e">
        <f>HLOOKUP(I246,ElecAvoidedCostsWOCC!$A$5:$Q$50,G246+1,FALSE)*J246*L246</f>
        <v>#N/A</v>
      </c>
      <c r="AL246" s="44" t="e">
        <f t="shared" si="93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94"/>
        <v>0</v>
      </c>
      <c r="AO246" s="47">
        <f t="shared" si="95"/>
        <v>0</v>
      </c>
      <c r="AP246" s="47" t="e">
        <f t="shared" si="96"/>
        <v>#DIV/0!</v>
      </c>
    </row>
    <row r="247" spans="2:42">
      <c r="B247" s="37"/>
      <c r="C247" s="61"/>
      <c r="D247" s="61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78"/>
        <v>0</v>
      </c>
      <c r="U247" s="47">
        <f t="shared" si="79"/>
        <v>0</v>
      </c>
      <c r="V247" s="48">
        <f t="shared" si="80"/>
        <v>0</v>
      </c>
      <c r="W247" s="49">
        <f t="shared" si="81"/>
        <v>0</v>
      </c>
      <c r="X247" s="44">
        <f t="shared" si="82"/>
        <v>0</v>
      </c>
      <c r="Y247" s="44">
        <f t="shared" si="83"/>
        <v>0</v>
      </c>
      <c r="Z247" s="44">
        <f t="shared" si="84"/>
        <v>0</v>
      </c>
      <c r="AA247" s="50">
        <f t="shared" si="85"/>
        <v>0</v>
      </c>
      <c r="AB247" s="51">
        <f t="shared" si="86"/>
        <v>0</v>
      </c>
      <c r="AC247" s="44">
        <f t="shared" si="87"/>
        <v>0</v>
      </c>
      <c r="AD247" s="44">
        <f t="shared" si="88"/>
        <v>0</v>
      </c>
      <c r="AE247" s="44">
        <f t="shared" si="89"/>
        <v>0</v>
      </c>
      <c r="AF247" s="52" t="e">
        <f>HLOOKUP(I247,ElecAvoidedCostsWOCC!$A$5:$Q$50,G247+1,FALSE)</f>
        <v>#N/A</v>
      </c>
      <c r="AG247" s="44" t="e">
        <f t="shared" si="90"/>
        <v>#N/A</v>
      </c>
      <c r="AH247" s="52" t="e">
        <f>HLOOKUP(I247,ElecAvoidedCostsWOCC!$A$5:$Q$50,T247+1,FALSE)</f>
        <v>#N/A</v>
      </c>
      <c r="AI247" s="44" t="e">
        <f t="shared" si="91"/>
        <v>#N/A</v>
      </c>
      <c r="AJ247" s="44" t="e">
        <f t="shared" si="92"/>
        <v>#N/A</v>
      </c>
      <c r="AK247" s="44" t="e">
        <f>HLOOKUP(I247,ElecAvoidedCostsWOCC!$A$5:$Q$50,G247+1,FALSE)*J247*L247</f>
        <v>#N/A</v>
      </c>
      <c r="AL247" s="44" t="e">
        <f t="shared" si="93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94"/>
        <v>0</v>
      </c>
      <c r="AO247" s="47">
        <f t="shared" si="95"/>
        <v>0</v>
      </c>
      <c r="AP247" s="47" t="e">
        <f t="shared" si="96"/>
        <v>#DIV/0!</v>
      </c>
    </row>
    <row r="248" spans="2:42">
      <c r="B248" s="37"/>
      <c r="C248" s="61"/>
      <c r="D248" s="61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78"/>
        <v>0</v>
      </c>
      <c r="U248" s="47">
        <f t="shared" si="79"/>
        <v>0</v>
      </c>
      <c r="V248" s="48">
        <f t="shared" si="80"/>
        <v>0</v>
      </c>
      <c r="W248" s="49">
        <f t="shared" si="81"/>
        <v>0</v>
      </c>
      <c r="X248" s="44">
        <f t="shared" si="82"/>
        <v>0</v>
      </c>
      <c r="Y248" s="44">
        <f t="shared" si="83"/>
        <v>0</v>
      </c>
      <c r="Z248" s="44">
        <f t="shared" si="84"/>
        <v>0</v>
      </c>
      <c r="AA248" s="50">
        <f t="shared" si="85"/>
        <v>0</v>
      </c>
      <c r="AB248" s="51">
        <f t="shared" si="86"/>
        <v>0</v>
      </c>
      <c r="AC248" s="44">
        <f t="shared" si="87"/>
        <v>0</v>
      </c>
      <c r="AD248" s="44">
        <f t="shared" si="88"/>
        <v>0</v>
      </c>
      <c r="AE248" s="44">
        <f t="shared" si="89"/>
        <v>0</v>
      </c>
      <c r="AF248" s="52" t="e">
        <f>HLOOKUP(I248,ElecAvoidedCostsWOCC!$A$5:$Q$50,G248+1,FALSE)</f>
        <v>#N/A</v>
      </c>
      <c r="AG248" s="44" t="e">
        <f t="shared" si="90"/>
        <v>#N/A</v>
      </c>
      <c r="AH248" s="52" t="e">
        <f>HLOOKUP(I248,ElecAvoidedCostsWOCC!$A$5:$Q$50,T248+1,FALSE)</f>
        <v>#N/A</v>
      </c>
      <c r="AI248" s="44" t="e">
        <f t="shared" si="91"/>
        <v>#N/A</v>
      </c>
      <c r="AJ248" s="44" t="e">
        <f t="shared" si="92"/>
        <v>#N/A</v>
      </c>
      <c r="AK248" s="44" t="e">
        <f>HLOOKUP(I248,ElecAvoidedCostsWOCC!$A$5:$Q$50,G248+1,FALSE)*J248*L248</f>
        <v>#N/A</v>
      </c>
      <c r="AL248" s="44" t="e">
        <f t="shared" si="93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94"/>
        <v>0</v>
      </c>
      <c r="AO248" s="47">
        <f t="shared" si="95"/>
        <v>0</v>
      </c>
      <c r="AP248" s="47" t="e">
        <f t="shared" si="96"/>
        <v>#DIV/0!</v>
      </c>
    </row>
    <row r="249" spans="2:42">
      <c r="B249" s="37"/>
      <c r="C249" s="61"/>
      <c r="D249" s="61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78"/>
        <v>0</v>
      </c>
      <c r="U249" s="47">
        <f t="shared" si="79"/>
        <v>0</v>
      </c>
      <c r="V249" s="48">
        <f t="shared" si="80"/>
        <v>0</v>
      </c>
      <c r="W249" s="49">
        <f t="shared" si="81"/>
        <v>0</v>
      </c>
      <c r="X249" s="44">
        <f t="shared" si="82"/>
        <v>0</v>
      </c>
      <c r="Y249" s="44">
        <f t="shared" si="83"/>
        <v>0</v>
      </c>
      <c r="Z249" s="44">
        <f t="shared" si="84"/>
        <v>0</v>
      </c>
      <c r="AA249" s="50">
        <f t="shared" si="85"/>
        <v>0</v>
      </c>
      <c r="AB249" s="51">
        <f t="shared" si="86"/>
        <v>0</v>
      </c>
      <c r="AC249" s="44">
        <f t="shared" si="87"/>
        <v>0</v>
      </c>
      <c r="AD249" s="44">
        <f t="shared" si="88"/>
        <v>0</v>
      </c>
      <c r="AE249" s="44">
        <f t="shared" si="89"/>
        <v>0</v>
      </c>
      <c r="AF249" s="52" t="e">
        <f>HLOOKUP(I249,ElecAvoidedCostsWOCC!$A$5:$Q$50,G249+1,FALSE)</f>
        <v>#N/A</v>
      </c>
      <c r="AG249" s="44" t="e">
        <f t="shared" si="90"/>
        <v>#N/A</v>
      </c>
      <c r="AH249" s="52" t="e">
        <f>HLOOKUP(I249,ElecAvoidedCostsWOCC!$A$5:$Q$50,T249+1,FALSE)</f>
        <v>#N/A</v>
      </c>
      <c r="AI249" s="44" t="e">
        <f t="shared" si="91"/>
        <v>#N/A</v>
      </c>
      <c r="AJ249" s="44" t="e">
        <f t="shared" si="92"/>
        <v>#N/A</v>
      </c>
      <c r="AK249" s="44" t="e">
        <f>HLOOKUP(I249,ElecAvoidedCostsWOCC!$A$5:$Q$50,G249+1,FALSE)*J249*L249</f>
        <v>#N/A</v>
      </c>
      <c r="AL249" s="44" t="e">
        <f t="shared" si="93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94"/>
        <v>0</v>
      </c>
      <c r="AO249" s="47">
        <f t="shared" si="95"/>
        <v>0</v>
      </c>
      <c r="AP249" s="47" t="e">
        <f t="shared" si="96"/>
        <v>#DIV/0!</v>
      </c>
    </row>
    <row r="250" spans="2:42">
      <c r="B250" s="37"/>
      <c r="C250" s="61"/>
      <c r="D250" s="61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78"/>
        <v>0</v>
      </c>
      <c r="U250" s="47">
        <f t="shared" si="79"/>
        <v>0</v>
      </c>
      <c r="V250" s="48">
        <f t="shared" si="80"/>
        <v>0</v>
      </c>
      <c r="W250" s="49">
        <f t="shared" si="81"/>
        <v>0</v>
      </c>
      <c r="X250" s="44">
        <f t="shared" si="82"/>
        <v>0</v>
      </c>
      <c r="Y250" s="44">
        <f t="shared" si="83"/>
        <v>0</v>
      </c>
      <c r="Z250" s="44">
        <f t="shared" si="84"/>
        <v>0</v>
      </c>
      <c r="AA250" s="50">
        <f t="shared" si="85"/>
        <v>0</v>
      </c>
      <c r="AB250" s="51">
        <f t="shared" si="86"/>
        <v>0</v>
      </c>
      <c r="AC250" s="44">
        <f t="shared" si="87"/>
        <v>0</v>
      </c>
      <c r="AD250" s="44">
        <f t="shared" si="88"/>
        <v>0</v>
      </c>
      <c r="AE250" s="44">
        <f t="shared" si="89"/>
        <v>0</v>
      </c>
      <c r="AF250" s="52" t="e">
        <f>HLOOKUP(I250,ElecAvoidedCostsWOCC!$A$5:$Q$50,G250+1,FALSE)</f>
        <v>#N/A</v>
      </c>
      <c r="AG250" s="44" t="e">
        <f t="shared" si="90"/>
        <v>#N/A</v>
      </c>
      <c r="AH250" s="52" t="e">
        <f>HLOOKUP(I250,ElecAvoidedCostsWOCC!$A$5:$Q$50,T250+1,FALSE)</f>
        <v>#N/A</v>
      </c>
      <c r="AI250" s="44" t="e">
        <f t="shared" si="91"/>
        <v>#N/A</v>
      </c>
      <c r="AJ250" s="44" t="e">
        <f t="shared" si="92"/>
        <v>#N/A</v>
      </c>
      <c r="AK250" s="44" t="e">
        <f>HLOOKUP(I250,ElecAvoidedCostsWOCC!$A$5:$Q$50,G250+1,FALSE)*J250*L250</f>
        <v>#N/A</v>
      </c>
      <c r="AL250" s="44" t="e">
        <f t="shared" si="93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94"/>
        <v>0</v>
      </c>
      <c r="AO250" s="47">
        <f t="shared" si="95"/>
        <v>0</v>
      </c>
      <c r="AP250" s="47" t="e">
        <f t="shared" si="96"/>
        <v>#DIV/0!</v>
      </c>
    </row>
    <row r="251" spans="2:42">
      <c r="B251" s="37"/>
      <c r="C251" s="61"/>
      <c r="D251" s="61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78"/>
        <v>0</v>
      </c>
      <c r="U251" s="47">
        <f t="shared" si="79"/>
        <v>0</v>
      </c>
      <c r="V251" s="48">
        <f t="shared" si="80"/>
        <v>0</v>
      </c>
      <c r="W251" s="49">
        <f t="shared" si="81"/>
        <v>0</v>
      </c>
      <c r="X251" s="44">
        <f t="shared" si="82"/>
        <v>0</v>
      </c>
      <c r="Y251" s="44">
        <f t="shared" si="83"/>
        <v>0</v>
      </c>
      <c r="Z251" s="44">
        <f t="shared" si="84"/>
        <v>0</v>
      </c>
      <c r="AA251" s="50">
        <f t="shared" si="85"/>
        <v>0</v>
      </c>
      <c r="AB251" s="51">
        <f t="shared" si="86"/>
        <v>0</v>
      </c>
      <c r="AC251" s="44">
        <f t="shared" si="87"/>
        <v>0</v>
      </c>
      <c r="AD251" s="44">
        <f t="shared" si="88"/>
        <v>0</v>
      </c>
      <c r="AE251" s="44">
        <f t="shared" si="89"/>
        <v>0</v>
      </c>
      <c r="AF251" s="52" t="e">
        <f>HLOOKUP(I251,ElecAvoidedCostsWOCC!$A$5:$Q$50,G251+1,FALSE)</f>
        <v>#N/A</v>
      </c>
      <c r="AG251" s="44" t="e">
        <f t="shared" si="90"/>
        <v>#N/A</v>
      </c>
      <c r="AH251" s="52" t="e">
        <f>HLOOKUP(I251,ElecAvoidedCostsWOCC!$A$5:$Q$50,T251+1,FALSE)</f>
        <v>#N/A</v>
      </c>
      <c r="AI251" s="44" t="e">
        <f t="shared" si="91"/>
        <v>#N/A</v>
      </c>
      <c r="AJ251" s="44" t="e">
        <f t="shared" si="92"/>
        <v>#N/A</v>
      </c>
      <c r="AK251" s="44" t="e">
        <f>HLOOKUP(I251,ElecAvoidedCostsWOCC!$A$5:$Q$50,G251+1,FALSE)*J251*L251</f>
        <v>#N/A</v>
      </c>
      <c r="AL251" s="44" t="e">
        <f t="shared" si="93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94"/>
        <v>0</v>
      </c>
      <c r="AO251" s="47">
        <f t="shared" si="95"/>
        <v>0</v>
      </c>
      <c r="AP251" s="47" t="e">
        <f t="shared" si="96"/>
        <v>#DIV/0!</v>
      </c>
    </row>
    <row r="252" spans="2:42">
      <c r="B252" s="37"/>
      <c r="C252" s="61"/>
      <c r="D252" s="61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78"/>
        <v>0</v>
      </c>
      <c r="U252" s="47">
        <f t="shared" si="79"/>
        <v>0</v>
      </c>
      <c r="V252" s="48">
        <f t="shared" si="80"/>
        <v>0</v>
      </c>
      <c r="W252" s="49">
        <f t="shared" si="81"/>
        <v>0</v>
      </c>
      <c r="X252" s="44">
        <f t="shared" si="82"/>
        <v>0</v>
      </c>
      <c r="Y252" s="44">
        <f t="shared" si="83"/>
        <v>0</v>
      </c>
      <c r="Z252" s="44">
        <f t="shared" si="84"/>
        <v>0</v>
      </c>
      <c r="AA252" s="50">
        <f t="shared" si="85"/>
        <v>0</v>
      </c>
      <c r="AB252" s="51">
        <f t="shared" si="86"/>
        <v>0</v>
      </c>
      <c r="AC252" s="44">
        <f t="shared" si="87"/>
        <v>0</v>
      </c>
      <c r="AD252" s="44">
        <f t="shared" si="88"/>
        <v>0</v>
      </c>
      <c r="AE252" s="44">
        <f t="shared" si="89"/>
        <v>0</v>
      </c>
      <c r="AF252" s="52" t="e">
        <f>HLOOKUP(I252,ElecAvoidedCostsWOCC!$A$5:$Q$50,G252+1,FALSE)</f>
        <v>#N/A</v>
      </c>
      <c r="AG252" s="44" t="e">
        <f t="shared" si="90"/>
        <v>#N/A</v>
      </c>
      <c r="AH252" s="52" t="e">
        <f>HLOOKUP(I252,ElecAvoidedCostsWOCC!$A$5:$Q$50,T252+1,FALSE)</f>
        <v>#N/A</v>
      </c>
      <c r="AI252" s="44" t="e">
        <f t="shared" si="91"/>
        <v>#N/A</v>
      </c>
      <c r="AJ252" s="44" t="e">
        <f t="shared" si="92"/>
        <v>#N/A</v>
      </c>
      <c r="AK252" s="44" t="e">
        <f>HLOOKUP(I252,ElecAvoidedCostsWOCC!$A$5:$Q$50,G252+1,FALSE)*J252*L252</f>
        <v>#N/A</v>
      </c>
      <c r="AL252" s="44" t="e">
        <f t="shared" si="93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94"/>
        <v>0</v>
      </c>
      <c r="AO252" s="47">
        <f t="shared" si="95"/>
        <v>0</v>
      </c>
      <c r="AP252" s="47" t="e">
        <f t="shared" si="96"/>
        <v>#DIV/0!</v>
      </c>
    </row>
    <row r="253" spans="2:42">
      <c r="B253" s="37"/>
      <c r="C253" s="61"/>
      <c r="D253" s="61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78"/>
        <v>0</v>
      </c>
      <c r="U253" s="47">
        <f t="shared" si="79"/>
        <v>0</v>
      </c>
      <c r="V253" s="48">
        <f t="shared" si="80"/>
        <v>0</v>
      </c>
      <c r="W253" s="49">
        <f t="shared" si="81"/>
        <v>0</v>
      </c>
      <c r="X253" s="44">
        <f t="shared" si="82"/>
        <v>0</v>
      </c>
      <c r="Y253" s="44">
        <f t="shared" si="83"/>
        <v>0</v>
      </c>
      <c r="Z253" s="44">
        <f t="shared" si="84"/>
        <v>0</v>
      </c>
      <c r="AA253" s="50">
        <f t="shared" si="85"/>
        <v>0</v>
      </c>
      <c r="AB253" s="51">
        <f t="shared" si="86"/>
        <v>0</v>
      </c>
      <c r="AC253" s="44">
        <f t="shared" si="87"/>
        <v>0</v>
      </c>
      <c r="AD253" s="44">
        <f t="shared" si="88"/>
        <v>0</v>
      </c>
      <c r="AE253" s="44">
        <f t="shared" si="89"/>
        <v>0</v>
      </c>
      <c r="AF253" s="52" t="e">
        <f>HLOOKUP(I253,ElecAvoidedCostsWOCC!$A$5:$Q$50,G253+1,FALSE)</f>
        <v>#N/A</v>
      </c>
      <c r="AG253" s="44" t="e">
        <f t="shared" si="90"/>
        <v>#N/A</v>
      </c>
      <c r="AH253" s="52" t="e">
        <f>HLOOKUP(I253,ElecAvoidedCostsWOCC!$A$5:$Q$50,T253+1,FALSE)</f>
        <v>#N/A</v>
      </c>
      <c r="AI253" s="44" t="e">
        <f t="shared" si="91"/>
        <v>#N/A</v>
      </c>
      <c r="AJ253" s="44" t="e">
        <f t="shared" si="92"/>
        <v>#N/A</v>
      </c>
      <c r="AK253" s="44" t="e">
        <f>HLOOKUP(I253,ElecAvoidedCostsWOCC!$A$5:$Q$50,G253+1,FALSE)*J253*L253</f>
        <v>#N/A</v>
      </c>
      <c r="AL253" s="44" t="e">
        <f t="shared" si="93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94"/>
        <v>0</v>
      </c>
      <c r="AO253" s="47">
        <f t="shared" si="95"/>
        <v>0</v>
      </c>
      <c r="AP253" s="47" t="e">
        <f t="shared" si="96"/>
        <v>#DIV/0!</v>
      </c>
    </row>
    <row r="254" spans="2:42">
      <c r="B254" s="37"/>
      <c r="C254" s="61"/>
      <c r="D254" s="61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78"/>
        <v>0</v>
      </c>
      <c r="U254" s="47">
        <f t="shared" si="79"/>
        <v>0</v>
      </c>
      <c r="V254" s="48">
        <f t="shared" si="80"/>
        <v>0</v>
      </c>
      <c r="W254" s="49">
        <f t="shared" si="81"/>
        <v>0</v>
      </c>
      <c r="X254" s="44">
        <f t="shared" si="82"/>
        <v>0</v>
      </c>
      <c r="Y254" s="44">
        <f t="shared" si="83"/>
        <v>0</v>
      </c>
      <c r="Z254" s="44">
        <f t="shared" si="84"/>
        <v>0</v>
      </c>
      <c r="AA254" s="50">
        <f t="shared" si="85"/>
        <v>0</v>
      </c>
      <c r="AB254" s="51">
        <f t="shared" si="86"/>
        <v>0</v>
      </c>
      <c r="AC254" s="44">
        <f t="shared" si="87"/>
        <v>0</v>
      </c>
      <c r="AD254" s="44">
        <f t="shared" si="88"/>
        <v>0</v>
      </c>
      <c r="AE254" s="44">
        <f t="shared" si="89"/>
        <v>0</v>
      </c>
      <c r="AF254" s="52" t="e">
        <f>HLOOKUP(I254,ElecAvoidedCostsWOCC!$A$5:$Q$50,G254+1,FALSE)</f>
        <v>#N/A</v>
      </c>
      <c r="AG254" s="44" t="e">
        <f t="shared" si="90"/>
        <v>#N/A</v>
      </c>
      <c r="AH254" s="52" t="e">
        <f>HLOOKUP(I254,ElecAvoidedCostsWOCC!$A$5:$Q$50,T254+1,FALSE)</f>
        <v>#N/A</v>
      </c>
      <c r="AI254" s="44" t="e">
        <f t="shared" si="91"/>
        <v>#N/A</v>
      </c>
      <c r="AJ254" s="44" t="e">
        <f t="shared" si="92"/>
        <v>#N/A</v>
      </c>
      <c r="AK254" s="44" t="e">
        <f>HLOOKUP(I254,ElecAvoidedCostsWOCC!$A$5:$Q$50,G254+1,FALSE)*J254*L254</f>
        <v>#N/A</v>
      </c>
      <c r="AL254" s="44" t="e">
        <f t="shared" si="93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94"/>
        <v>0</v>
      </c>
      <c r="AO254" s="47">
        <f t="shared" si="95"/>
        <v>0</v>
      </c>
      <c r="AP254" s="47" t="e">
        <f t="shared" si="96"/>
        <v>#DIV/0!</v>
      </c>
    </row>
    <row r="255" spans="2:42">
      <c r="B255" s="37"/>
      <c r="C255" s="61"/>
      <c r="D255" s="61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78"/>
        <v>0</v>
      </c>
      <c r="U255" s="47">
        <f t="shared" si="79"/>
        <v>0</v>
      </c>
      <c r="V255" s="48">
        <f t="shared" si="80"/>
        <v>0</v>
      </c>
      <c r="W255" s="49">
        <f t="shared" si="81"/>
        <v>0</v>
      </c>
      <c r="X255" s="44">
        <f t="shared" si="82"/>
        <v>0</v>
      </c>
      <c r="Y255" s="44">
        <f t="shared" si="83"/>
        <v>0</v>
      </c>
      <c r="Z255" s="44">
        <f t="shared" si="84"/>
        <v>0</v>
      </c>
      <c r="AA255" s="50">
        <f t="shared" si="85"/>
        <v>0</v>
      </c>
      <c r="AB255" s="51">
        <f t="shared" si="86"/>
        <v>0</v>
      </c>
      <c r="AC255" s="44">
        <f t="shared" si="87"/>
        <v>0</v>
      </c>
      <c r="AD255" s="44">
        <f t="shared" si="88"/>
        <v>0</v>
      </c>
      <c r="AE255" s="44">
        <f t="shared" si="89"/>
        <v>0</v>
      </c>
      <c r="AF255" s="52" t="e">
        <f>HLOOKUP(I255,ElecAvoidedCostsWOCC!$A$5:$Q$50,G255+1,FALSE)</f>
        <v>#N/A</v>
      </c>
      <c r="AG255" s="44" t="e">
        <f t="shared" si="90"/>
        <v>#N/A</v>
      </c>
      <c r="AH255" s="52" t="e">
        <f>HLOOKUP(I255,ElecAvoidedCostsWOCC!$A$5:$Q$50,T255+1,FALSE)</f>
        <v>#N/A</v>
      </c>
      <c r="AI255" s="44" t="e">
        <f t="shared" si="91"/>
        <v>#N/A</v>
      </c>
      <c r="AJ255" s="44" t="e">
        <f t="shared" si="92"/>
        <v>#N/A</v>
      </c>
      <c r="AK255" s="44" t="e">
        <f>HLOOKUP(I255,ElecAvoidedCostsWOCC!$A$5:$Q$50,G255+1,FALSE)*J255*L255</f>
        <v>#N/A</v>
      </c>
      <c r="AL255" s="44" t="e">
        <f t="shared" si="93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94"/>
        <v>0</v>
      </c>
      <c r="AO255" s="47">
        <f t="shared" si="95"/>
        <v>0</v>
      </c>
      <c r="AP255" s="47" t="e">
        <f t="shared" si="96"/>
        <v>#DIV/0!</v>
      </c>
    </row>
    <row r="256" spans="2:42">
      <c r="B256" s="37"/>
      <c r="C256" s="61"/>
      <c r="D256" s="61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78"/>
        <v>0</v>
      </c>
      <c r="U256" s="47">
        <f t="shared" si="79"/>
        <v>0</v>
      </c>
      <c r="V256" s="48">
        <f t="shared" si="80"/>
        <v>0</v>
      </c>
      <c r="W256" s="49">
        <f t="shared" si="81"/>
        <v>0</v>
      </c>
      <c r="X256" s="44">
        <f t="shared" si="82"/>
        <v>0</v>
      </c>
      <c r="Y256" s="44">
        <f t="shared" si="83"/>
        <v>0</v>
      </c>
      <c r="Z256" s="44">
        <f t="shared" si="84"/>
        <v>0</v>
      </c>
      <c r="AA256" s="50">
        <f t="shared" si="85"/>
        <v>0</v>
      </c>
      <c r="AB256" s="51">
        <f t="shared" si="86"/>
        <v>0</v>
      </c>
      <c r="AC256" s="44">
        <f t="shared" si="87"/>
        <v>0</v>
      </c>
      <c r="AD256" s="44">
        <f t="shared" si="88"/>
        <v>0</v>
      </c>
      <c r="AE256" s="44">
        <f t="shared" si="89"/>
        <v>0</v>
      </c>
      <c r="AF256" s="52" t="e">
        <f>HLOOKUP(I256,ElecAvoidedCostsWOCC!$A$5:$Q$50,G256+1,FALSE)</f>
        <v>#N/A</v>
      </c>
      <c r="AG256" s="44" t="e">
        <f t="shared" si="90"/>
        <v>#N/A</v>
      </c>
      <c r="AH256" s="52" t="e">
        <f>HLOOKUP(I256,ElecAvoidedCostsWOCC!$A$5:$Q$50,T256+1,FALSE)</f>
        <v>#N/A</v>
      </c>
      <c r="AI256" s="44" t="e">
        <f t="shared" si="91"/>
        <v>#N/A</v>
      </c>
      <c r="AJ256" s="44" t="e">
        <f t="shared" si="92"/>
        <v>#N/A</v>
      </c>
      <c r="AK256" s="44" t="e">
        <f>HLOOKUP(I256,ElecAvoidedCostsWOCC!$A$5:$Q$50,G256+1,FALSE)*J256*L256</f>
        <v>#N/A</v>
      </c>
      <c r="AL256" s="44" t="e">
        <f t="shared" si="93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94"/>
        <v>0</v>
      </c>
      <c r="AO256" s="47">
        <f t="shared" si="95"/>
        <v>0</v>
      </c>
      <c r="AP256" s="47" t="e">
        <f t="shared" si="96"/>
        <v>#DIV/0!</v>
      </c>
    </row>
    <row r="257" spans="2:42">
      <c r="B257" s="37"/>
      <c r="C257" s="61"/>
      <c r="D257" s="61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78"/>
        <v>0</v>
      </c>
      <c r="U257" s="47">
        <f t="shared" si="79"/>
        <v>0</v>
      </c>
      <c r="V257" s="48">
        <f t="shared" si="80"/>
        <v>0</v>
      </c>
      <c r="W257" s="49">
        <f t="shared" si="81"/>
        <v>0</v>
      </c>
      <c r="X257" s="44">
        <f t="shared" si="82"/>
        <v>0</v>
      </c>
      <c r="Y257" s="44">
        <f t="shared" si="83"/>
        <v>0</v>
      </c>
      <c r="Z257" s="44">
        <f t="shared" si="84"/>
        <v>0</v>
      </c>
      <c r="AA257" s="50">
        <f t="shared" si="85"/>
        <v>0</v>
      </c>
      <c r="AB257" s="51">
        <f t="shared" si="86"/>
        <v>0</v>
      </c>
      <c r="AC257" s="44">
        <f t="shared" si="87"/>
        <v>0</v>
      </c>
      <c r="AD257" s="44">
        <f t="shared" si="88"/>
        <v>0</v>
      </c>
      <c r="AE257" s="44">
        <f t="shared" si="89"/>
        <v>0</v>
      </c>
      <c r="AF257" s="52" t="e">
        <f>HLOOKUP(I257,ElecAvoidedCostsWOCC!$A$5:$Q$50,G257+1,FALSE)</f>
        <v>#N/A</v>
      </c>
      <c r="AG257" s="44" t="e">
        <f t="shared" si="90"/>
        <v>#N/A</v>
      </c>
      <c r="AH257" s="52" t="e">
        <f>HLOOKUP(I257,ElecAvoidedCostsWOCC!$A$5:$Q$50,T257+1,FALSE)</f>
        <v>#N/A</v>
      </c>
      <c r="AI257" s="44" t="e">
        <f t="shared" si="91"/>
        <v>#N/A</v>
      </c>
      <c r="AJ257" s="44" t="e">
        <f t="shared" si="92"/>
        <v>#N/A</v>
      </c>
      <c r="AK257" s="44" t="e">
        <f>HLOOKUP(I257,ElecAvoidedCostsWOCC!$A$5:$Q$50,G257+1,FALSE)*J257*L257</f>
        <v>#N/A</v>
      </c>
      <c r="AL257" s="44" t="e">
        <f t="shared" si="93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94"/>
        <v>0</v>
      </c>
      <c r="AO257" s="47">
        <f t="shared" si="95"/>
        <v>0</v>
      </c>
      <c r="AP257" s="47" t="e">
        <f t="shared" si="96"/>
        <v>#DIV/0!</v>
      </c>
    </row>
    <row r="258" spans="2:42">
      <c r="B258" s="37"/>
      <c r="C258" s="61"/>
      <c r="D258" s="61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78"/>
        <v>0</v>
      </c>
      <c r="U258" s="47">
        <f t="shared" si="79"/>
        <v>0</v>
      </c>
      <c r="V258" s="48">
        <f t="shared" si="80"/>
        <v>0</v>
      </c>
      <c r="W258" s="49">
        <f t="shared" si="81"/>
        <v>0</v>
      </c>
      <c r="X258" s="44">
        <f t="shared" si="82"/>
        <v>0</v>
      </c>
      <c r="Y258" s="44">
        <f t="shared" si="83"/>
        <v>0</v>
      </c>
      <c r="Z258" s="44">
        <f t="shared" si="84"/>
        <v>0</v>
      </c>
      <c r="AA258" s="50">
        <f t="shared" si="85"/>
        <v>0</v>
      </c>
      <c r="AB258" s="51">
        <f t="shared" si="86"/>
        <v>0</v>
      </c>
      <c r="AC258" s="44">
        <f t="shared" si="87"/>
        <v>0</v>
      </c>
      <c r="AD258" s="44">
        <f t="shared" si="88"/>
        <v>0</v>
      </c>
      <c r="AE258" s="44">
        <f t="shared" si="89"/>
        <v>0</v>
      </c>
      <c r="AF258" s="52" t="e">
        <f>HLOOKUP(I258,ElecAvoidedCostsWOCC!$A$5:$Q$50,G258+1,FALSE)</f>
        <v>#N/A</v>
      </c>
      <c r="AG258" s="44" t="e">
        <f t="shared" si="90"/>
        <v>#N/A</v>
      </c>
      <c r="AH258" s="52" t="e">
        <f>HLOOKUP(I258,ElecAvoidedCostsWOCC!$A$5:$Q$50,T258+1,FALSE)</f>
        <v>#N/A</v>
      </c>
      <c r="AI258" s="44" t="e">
        <f t="shared" si="91"/>
        <v>#N/A</v>
      </c>
      <c r="AJ258" s="44" t="e">
        <f t="shared" si="92"/>
        <v>#N/A</v>
      </c>
      <c r="AK258" s="44" t="e">
        <f>HLOOKUP(I258,ElecAvoidedCostsWOCC!$A$5:$Q$50,G258+1,FALSE)*J258*L258</f>
        <v>#N/A</v>
      </c>
      <c r="AL258" s="44" t="e">
        <f t="shared" si="93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94"/>
        <v>0</v>
      </c>
      <c r="AO258" s="47">
        <f t="shared" si="95"/>
        <v>0</v>
      </c>
      <c r="AP258" s="47" t="e">
        <f t="shared" si="96"/>
        <v>#DIV/0!</v>
      </c>
    </row>
    <row r="259" spans="2:42">
      <c r="B259" s="37"/>
      <c r="C259" s="61"/>
      <c r="D259" s="61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78"/>
        <v>0</v>
      </c>
      <c r="U259" s="47">
        <f t="shared" si="79"/>
        <v>0</v>
      </c>
      <c r="V259" s="48">
        <f t="shared" si="80"/>
        <v>0</v>
      </c>
      <c r="W259" s="49">
        <f t="shared" si="81"/>
        <v>0</v>
      </c>
      <c r="X259" s="44">
        <f t="shared" si="82"/>
        <v>0</v>
      </c>
      <c r="Y259" s="44">
        <f t="shared" si="83"/>
        <v>0</v>
      </c>
      <c r="Z259" s="44">
        <f t="shared" si="84"/>
        <v>0</v>
      </c>
      <c r="AA259" s="50">
        <f t="shared" si="85"/>
        <v>0</v>
      </c>
      <c r="AB259" s="51">
        <f t="shared" si="86"/>
        <v>0</v>
      </c>
      <c r="AC259" s="44">
        <f t="shared" si="87"/>
        <v>0</v>
      </c>
      <c r="AD259" s="44">
        <f t="shared" si="88"/>
        <v>0</v>
      </c>
      <c r="AE259" s="44">
        <f t="shared" si="89"/>
        <v>0</v>
      </c>
      <c r="AF259" s="52" t="e">
        <f>HLOOKUP(I259,ElecAvoidedCostsWOCC!$A$5:$Q$50,G259+1,FALSE)</f>
        <v>#N/A</v>
      </c>
      <c r="AG259" s="44" t="e">
        <f t="shared" si="90"/>
        <v>#N/A</v>
      </c>
      <c r="AH259" s="52" t="e">
        <f>HLOOKUP(I259,ElecAvoidedCostsWOCC!$A$5:$Q$50,T259+1,FALSE)</f>
        <v>#N/A</v>
      </c>
      <c r="AI259" s="44" t="e">
        <f t="shared" si="91"/>
        <v>#N/A</v>
      </c>
      <c r="AJ259" s="44" t="e">
        <f t="shared" si="92"/>
        <v>#N/A</v>
      </c>
      <c r="AK259" s="44" t="e">
        <f>HLOOKUP(I259,ElecAvoidedCostsWOCC!$A$5:$Q$50,G259+1,FALSE)*J259*L259</f>
        <v>#N/A</v>
      </c>
      <c r="AL259" s="44" t="e">
        <f t="shared" si="93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94"/>
        <v>0</v>
      </c>
      <c r="AO259" s="47">
        <f t="shared" si="95"/>
        <v>0</v>
      </c>
      <c r="AP259" s="47" t="e">
        <f t="shared" si="96"/>
        <v>#DIV/0!</v>
      </c>
    </row>
    <row r="260" spans="2:42">
      <c r="B260" s="37"/>
      <c r="C260" s="61"/>
      <c r="D260" s="61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ref="T260:T323" si="97">G260+H260</f>
        <v>0</v>
      </c>
      <c r="U260" s="47">
        <f t="shared" ref="U260:U323" si="98">(O260/$A$10)*T260</f>
        <v>0</v>
      </c>
      <c r="V260" s="48">
        <f t="shared" ref="V260:V323" si="99">N260-M260</f>
        <v>0</v>
      </c>
      <c r="W260" s="49">
        <f t="shared" ref="W260:W323" si="100">(O260/A$10)</f>
        <v>0</v>
      </c>
      <c r="X260" s="44">
        <f t="shared" ref="X260:X323" si="101">W260*A$8</f>
        <v>0</v>
      </c>
      <c r="Y260" s="44">
        <f t="shared" ref="Y260:Y323" si="102">Q260-P260</f>
        <v>0</v>
      </c>
      <c r="Z260" s="44">
        <f t="shared" ref="Z260:Z323" si="103">X260+(A$6*W260)</f>
        <v>0</v>
      </c>
      <c r="AA260" s="50">
        <f t="shared" ref="AA260:AA323" si="104">Q260+X260</f>
        <v>0</v>
      </c>
      <c r="AB260" s="51">
        <f t="shared" ref="AB260:AB323" si="105">Z260/(1+ElecDiscountRate)^1</f>
        <v>0</v>
      </c>
      <c r="AC260" s="44">
        <f t="shared" ref="AC260:AC323" si="106">AA260/(1+ElecDiscountRate)^1</f>
        <v>0</v>
      </c>
      <c r="AD260" s="44">
        <f t="shared" ref="AD260:AD323" si="107">-PV(ElecDiscountRate,T260,R260)*J260</f>
        <v>0</v>
      </c>
      <c r="AE260" s="44">
        <f t="shared" ref="AE260:AE323" si="108">-PV(ElecDiscountRate,T260,S260)*J260</f>
        <v>0</v>
      </c>
      <c r="AF260" s="52" t="e">
        <f>HLOOKUP(I260,ElecAvoidedCostsWOCC!$A$5:$Q$50,G260+1,FALSE)</f>
        <v>#N/A</v>
      </c>
      <c r="AG260" s="44" t="e">
        <f t="shared" ref="AG260:AG323" si="109">AF260*J260*K260</f>
        <v>#N/A</v>
      </c>
      <c r="AH260" s="52" t="e">
        <f>HLOOKUP(I260,ElecAvoidedCostsWOCC!$A$5:$Q$50,T260+1,FALSE)</f>
        <v>#N/A</v>
      </c>
      <c r="AI260" s="44" t="e">
        <f t="shared" ref="AI260:AI323" si="110">AH260*J260*L260</f>
        <v>#N/A</v>
      </c>
      <c r="AJ260" s="44" t="e">
        <f t="shared" ref="AJ260:AJ323" si="111">AG260+AI260</f>
        <v>#N/A</v>
      </c>
      <c r="AK260" s="44" t="e">
        <f>HLOOKUP(I260,ElecAvoidedCostsWOCC!$A$5:$Q$50,G260+1,FALSE)*J260*L260</f>
        <v>#N/A</v>
      </c>
      <c r="AL260" s="44" t="e">
        <f t="shared" ref="AL260:AL323" si="112">AG260+AI260-AK260</f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ref="AN260:AN323" si="113">AM260*1.1+AD260+AE260</f>
        <v>0</v>
      </c>
      <c r="AO260" s="47">
        <f t="shared" ref="AO260:AO323" si="114">IFERROR(AM260/AB260,0)</f>
        <v>0</v>
      </c>
      <c r="AP260" s="47" t="e">
        <f t="shared" ref="AP260:AP323" si="115">AN260/AC260</f>
        <v>#DIV/0!</v>
      </c>
    </row>
    <row r="261" spans="2:42">
      <c r="B261" s="37"/>
      <c r="C261" s="61"/>
      <c r="D261" s="61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97"/>
        <v>0</v>
      </c>
      <c r="U261" s="47">
        <f t="shared" si="98"/>
        <v>0</v>
      </c>
      <c r="V261" s="48">
        <f t="shared" si="99"/>
        <v>0</v>
      </c>
      <c r="W261" s="49">
        <f t="shared" si="100"/>
        <v>0</v>
      </c>
      <c r="X261" s="44">
        <f t="shared" si="101"/>
        <v>0</v>
      </c>
      <c r="Y261" s="44">
        <f t="shared" si="102"/>
        <v>0</v>
      </c>
      <c r="Z261" s="44">
        <f t="shared" si="103"/>
        <v>0</v>
      </c>
      <c r="AA261" s="50">
        <f t="shared" si="104"/>
        <v>0</v>
      </c>
      <c r="AB261" s="51">
        <f t="shared" si="105"/>
        <v>0</v>
      </c>
      <c r="AC261" s="44">
        <f t="shared" si="106"/>
        <v>0</v>
      </c>
      <c r="AD261" s="44">
        <f t="shared" si="107"/>
        <v>0</v>
      </c>
      <c r="AE261" s="44">
        <f t="shared" si="108"/>
        <v>0</v>
      </c>
      <c r="AF261" s="52" t="e">
        <f>HLOOKUP(I261,ElecAvoidedCostsWOCC!$A$5:$Q$50,G261+1,FALSE)</f>
        <v>#N/A</v>
      </c>
      <c r="AG261" s="44" t="e">
        <f t="shared" si="109"/>
        <v>#N/A</v>
      </c>
      <c r="AH261" s="52" t="e">
        <f>HLOOKUP(I261,ElecAvoidedCostsWOCC!$A$5:$Q$50,T261+1,FALSE)</f>
        <v>#N/A</v>
      </c>
      <c r="AI261" s="44" t="e">
        <f t="shared" si="110"/>
        <v>#N/A</v>
      </c>
      <c r="AJ261" s="44" t="e">
        <f t="shared" si="111"/>
        <v>#N/A</v>
      </c>
      <c r="AK261" s="44" t="e">
        <f>HLOOKUP(I261,ElecAvoidedCostsWOCC!$A$5:$Q$50,G261+1,FALSE)*J261*L261</f>
        <v>#N/A</v>
      </c>
      <c r="AL261" s="44" t="e">
        <f t="shared" si="112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13"/>
        <v>0</v>
      </c>
      <c r="AO261" s="47">
        <f t="shared" si="114"/>
        <v>0</v>
      </c>
      <c r="AP261" s="47" t="e">
        <f t="shared" si="115"/>
        <v>#DIV/0!</v>
      </c>
    </row>
    <row r="262" spans="2:42">
      <c r="B262" s="37"/>
      <c r="C262" s="61"/>
      <c r="D262" s="61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97"/>
        <v>0</v>
      </c>
      <c r="U262" s="47">
        <f t="shared" si="98"/>
        <v>0</v>
      </c>
      <c r="V262" s="48">
        <f t="shared" si="99"/>
        <v>0</v>
      </c>
      <c r="W262" s="49">
        <f t="shared" si="100"/>
        <v>0</v>
      </c>
      <c r="X262" s="44">
        <f t="shared" si="101"/>
        <v>0</v>
      </c>
      <c r="Y262" s="44">
        <f t="shared" si="102"/>
        <v>0</v>
      </c>
      <c r="Z262" s="44">
        <f t="shared" si="103"/>
        <v>0</v>
      </c>
      <c r="AA262" s="50">
        <f t="shared" si="104"/>
        <v>0</v>
      </c>
      <c r="AB262" s="51">
        <f t="shared" si="105"/>
        <v>0</v>
      </c>
      <c r="AC262" s="44">
        <f t="shared" si="106"/>
        <v>0</v>
      </c>
      <c r="AD262" s="44">
        <f t="shared" si="107"/>
        <v>0</v>
      </c>
      <c r="AE262" s="44">
        <f t="shared" si="108"/>
        <v>0</v>
      </c>
      <c r="AF262" s="52" t="e">
        <f>HLOOKUP(I262,ElecAvoidedCostsWOCC!$A$5:$Q$50,G262+1,FALSE)</f>
        <v>#N/A</v>
      </c>
      <c r="AG262" s="44" t="e">
        <f t="shared" si="109"/>
        <v>#N/A</v>
      </c>
      <c r="AH262" s="52" t="e">
        <f>HLOOKUP(I262,ElecAvoidedCostsWOCC!$A$5:$Q$50,T262+1,FALSE)</f>
        <v>#N/A</v>
      </c>
      <c r="AI262" s="44" t="e">
        <f t="shared" si="110"/>
        <v>#N/A</v>
      </c>
      <c r="AJ262" s="44" t="e">
        <f t="shared" si="111"/>
        <v>#N/A</v>
      </c>
      <c r="AK262" s="44" t="e">
        <f>HLOOKUP(I262,ElecAvoidedCostsWOCC!$A$5:$Q$50,G262+1,FALSE)*J262*L262</f>
        <v>#N/A</v>
      </c>
      <c r="AL262" s="44" t="e">
        <f t="shared" si="112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13"/>
        <v>0</v>
      </c>
      <c r="AO262" s="47">
        <f t="shared" si="114"/>
        <v>0</v>
      </c>
      <c r="AP262" s="47" t="e">
        <f t="shared" si="115"/>
        <v>#DIV/0!</v>
      </c>
    </row>
    <row r="263" spans="2:42">
      <c r="B263" s="37"/>
      <c r="C263" s="61"/>
      <c r="D263" s="61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97"/>
        <v>0</v>
      </c>
      <c r="U263" s="47">
        <f t="shared" si="98"/>
        <v>0</v>
      </c>
      <c r="V263" s="48">
        <f t="shared" si="99"/>
        <v>0</v>
      </c>
      <c r="W263" s="49">
        <f t="shared" si="100"/>
        <v>0</v>
      </c>
      <c r="X263" s="44">
        <f t="shared" si="101"/>
        <v>0</v>
      </c>
      <c r="Y263" s="44">
        <f t="shared" si="102"/>
        <v>0</v>
      </c>
      <c r="Z263" s="44">
        <f t="shared" si="103"/>
        <v>0</v>
      </c>
      <c r="AA263" s="50">
        <f t="shared" si="104"/>
        <v>0</v>
      </c>
      <c r="AB263" s="51">
        <f t="shared" si="105"/>
        <v>0</v>
      </c>
      <c r="AC263" s="44">
        <f t="shared" si="106"/>
        <v>0</v>
      </c>
      <c r="AD263" s="44">
        <f t="shared" si="107"/>
        <v>0</v>
      </c>
      <c r="AE263" s="44">
        <f t="shared" si="108"/>
        <v>0</v>
      </c>
      <c r="AF263" s="52" t="e">
        <f>HLOOKUP(I263,ElecAvoidedCostsWOCC!$A$5:$Q$50,G263+1,FALSE)</f>
        <v>#N/A</v>
      </c>
      <c r="AG263" s="44" t="e">
        <f t="shared" si="109"/>
        <v>#N/A</v>
      </c>
      <c r="AH263" s="52" t="e">
        <f>HLOOKUP(I263,ElecAvoidedCostsWOCC!$A$5:$Q$50,T263+1,FALSE)</f>
        <v>#N/A</v>
      </c>
      <c r="AI263" s="44" t="e">
        <f t="shared" si="110"/>
        <v>#N/A</v>
      </c>
      <c r="AJ263" s="44" t="e">
        <f t="shared" si="111"/>
        <v>#N/A</v>
      </c>
      <c r="AK263" s="44" t="e">
        <f>HLOOKUP(I263,ElecAvoidedCostsWOCC!$A$5:$Q$50,G263+1,FALSE)*J263*L263</f>
        <v>#N/A</v>
      </c>
      <c r="AL263" s="44" t="e">
        <f t="shared" si="112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13"/>
        <v>0</v>
      </c>
      <c r="AO263" s="47">
        <f t="shared" si="114"/>
        <v>0</v>
      </c>
      <c r="AP263" s="47" t="e">
        <f t="shared" si="115"/>
        <v>#DIV/0!</v>
      </c>
    </row>
    <row r="264" spans="2:42">
      <c r="B264" s="37"/>
      <c r="C264" s="61"/>
      <c r="D264" s="61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97"/>
        <v>0</v>
      </c>
      <c r="U264" s="47">
        <f t="shared" si="98"/>
        <v>0</v>
      </c>
      <c r="V264" s="48">
        <f t="shared" si="99"/>
        <v>0</v>
      </c>
      <c r="W264" s="49">
        <f t="shared" si="100"/>
        <v>0</v>
      </c>
      <c r="X264" s="44">
        <f t="shared" si="101"/>
        <v>0</v>
      </c>
      <c r="Y264" s="44">
        <f t="shared" si="102"/>
        <v>0</v>
      </c>
      <c r="Z264" s="44">
        <f t="shared" si="103"/>
        <v>0</v>
      </c>
      <c r="AA264" s="50">
        <f t="shared" si="104"/>
        <v>0</v>
      </c>
      <c r="AB264" s="51">
        <f t="shared" si="105"/>
        <v>0</v>
      </c>
      <c r="AC264" s="44">
        <f t="shared" si="106"/>
        <v>0</v>
      </c>
      <c r="AD264" s="44">
        <f t="shared" si="107"/>
        <v>0</v>
      </c>
      <c r="AE264" s="44">
        <f t="shared" si="108"/>
        <v>0</v>
      </c>
      <c r="AF264" s="52" t="e">
        <f>HLOOKUP(I264,ElecAvoidedCostsWOCC!$A$5:$Q$50,G264+1,FALSE)</f>
        <v>#N/A</v>
      </c>
      <c r="AG264" s="44" t="e">
        <f t="shared" si="109"/>
        <v>#N/A</v>
      </c>
      <c r="AH264" s="52" t="e">
        <f>HLOOKUP(I264,ElecAvoidedCostsWOCC!$A$5:$Q$50,T264+1,FALSE)</f>
        <v>#N/A</v>
      </c>
      <c r="AI264" s="44" t="e">
        <f t="shared" si="110"/>
        <v>#N/A</v>
      </c>
      <c r="AJ264" s="44" t="e">
        <f t="shared" si="111"/>
        <v>#N/A</v>
      </c>
      <c r="AK264" s="44" t="e">
        <f>HLOOKUP(I264,ElecAvoidedCostsWOCC!$A$5:$Q$50,G264+1,FALSE)*J264*L264</f>
        <v>#N/A</v>
      </c>
      <c r="AL264" s="44" t="e">
        <f t="shared" si="112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13"/>
        <v>0</v>
      </c>
      <c r="AO264" s="47">
        <f t="shared" si="114"/>
        <v>0</v>
      </c>
      <c r="AP264" s="47" t="e">
        <f t="shared" si="115"/>
        <v>#DIV/0!</v>
      </c>
    </row>
    <row r="265" spans="2:42">
      <c r="B265" s="37"/>
      <c r="C265" s="61"/>
      <c r="D265" s="61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97"/>
        <v>0</v>
      </c>
      <c r="U265" s="47">
        <f t="shared" si="98"/>
        <v>0</v>
      </c>
      <c r="V265" s="48">
        <f t="shared" si="99"/>
        <v>0</v>
      </c>
      <c r="W265" s="49">
        <f t="shared" si="100"/>
        <v>0</v>
      </c>
      <c r="X265" s="44">
        <f t="shared" si="101"/>
        <v>0</v>
      </c>
      <c r="Y265" s="44">
        <f t="shared" si="102"/>
        <v>0</v>
      </c>
      <c r="Z265" s="44">
        <f t="shared" si="103"/>
        <v>0</v>
      </c>
      <c r="AA265" s="50">
        <f t="shared" si="104"/>
        <v>0</v>
      </c>
      <c r="AB265" s="51">
        <f t="shared" si="105"/>
        <v>0</v>
      </c>
      <c r="AC265" s="44">
        <f t="shared" si="106"/>
        <v>0</v>
      </c>
      <c r="AD265" s="44">
        <f t="shared" si="107"/>
        <v>0</v>
      </c>
      <c r="AE265" s="44">
        <f t="shared" si="108"/>
        <v>0</v>
      </c>
      <c r="AF265" s="52" t="e">
        <f>HLOOKUP(I265,ElecAvoidedCostsWOCC!$A$5:$Q$50,G265+1,FALSE)</f>
        <v>#N/A</v>
      </c>
      <c r="AG265" s="44" t="e">
        <f t="shared" si="109"/>
        <v>#N/A</v>
      </c>
      <c r="AH265" s="52" t="e">
        <f>HLOOKUP(I265,ElecAvoidedCostsWOCC!$A$5:$Q$50,T265+1,FALSE)</f>
        <v>#N/A</v>
      </c>
      <c r="AI265" s="44" t="e">
        <f t="shared" si="110"/>
        <v>#N/A</v>
      </c>
      <c r="AJ265" s="44" t="e">
        <f t="shared" si="111"/>
        <v>#N/A</v>
      </c>
      <c r="AK265" s="44" t="e">
        <f>HLOOKUP(I265,ElecAvoidedCostsWOCC!$A$5:$Q$50,G265+1,FALSE)*J265*L265</f>
        <v>#N/A</v>
      </c>
      <c r="AL265" s="44" t="e">
        <f t="shared" si="112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13"/>
        <v>0</v>
      </c>
      <c r="AO265" s="47">
        <f t="shared" si="114"/>
        <v>0</v>
      </c>
      <c r="AP265" s="47" t="e">
        <f t="shared" si="115"/>
        <v>#DIV/0!</v>
      </c>
    </row>
    <row r="266" spans="2:42">
      <c r="B266" s="37"/>
      <c r="C266" s="61"/>
      <c r="D266" s="61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97"/>
        <v>0</v>
      </c>
      <c r="U266" s="47">
        <f t="shared" si="98"/>
        <v>0</v>
      </c>
      <c r="V266" s="48">
        <f t="shared" si="99"/>
        <v>0</v>
      </c>
      <c r="W266" s="49">
        <f t="shared" si="100"/>
        <v>0</v>
      </c>
      <c r="X266" s="44">
        <f t="shared" si="101"/>
        <v>0</v>
      </c>
      <c r="Y266" s="44">
        <f t="shared" si="102"/>
        <v>0</v>
      </c>
      <c r="Z266" s="44">
        <f t="shared" si="103"/>
        <v>0</v>
      </c>
      <c r="AA266" s="50">
        <f t="shared" si="104"/>
        <v>0</v>
      </c>
      <c r="AB266" s="51">
        <f t="shared" si="105"/>
        <v>0</v>
      </c>
      <c r="AC266" s="44">
        <f t="shared" si="106"/>
        <v>0</v>
      </c>
      <c r="AD266" s="44">
        <f t="shared" si="107"/>
        <v>0</v>
      </c>
      <c r="AE266" s="44">
        <f t="shared" si="108"/>
        <v>0</v>
      </c>
      <c r="AF266" s="52" t="e">
        <f>HLOOKUP(I266,ElecAvoidedCostsWOCC!$A$5:$Q$50,G266+1,FALSE)</f>
        <v>#N/A</v>
      </c>
      <c r="AG266" s="44" t="e">
        <f t="shared" si="109"/>
        <v>#N/A</v>
      </c>
      <c r="AH266" s="52" t="e">
        <f>HLOOKUP(I266,ElecAvoidedCostsWOCC!$A$5:$Q$50,T266+1,FALSE)</f>
        <v>#N/A</v>
      </c>
      <c r="AI266" s="44" t="e">
        <f t="shared" si="110"/>
        <v>#N/A</v>
      </c>
      <c r="AJ266" s="44" t="e">
        <f t="shared" si="111"/>
        <v>#N/A</v>
      </c>
      <c r="AK266" s="44" t="e">
        <f>HLOOKUP(I266,ElecAvoidedCostsWOCC!$A$5:$Q$50,G266+1,FALSE)*J266*L266</f>
        <v>#N/A</v>
      </c>
      <c r="AL266" s="44" t="e">
        <f t="shared" si="112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13"/>
        <v>0</v>
      </c>
      <c r="AO266" s="47">
        <f t="shared" si="114"/>
        <v>0</v>
      </c>
      <c r="AP266" s="47" t="e">
        <f t="shared" si="115"/>
        <v>#DIV/0!</v>
      </c>
    </row>
    <row r="267" spans="2:42">
      <c r="B267" s="37"/>
      <c r="C267" s="61"/>
      <c r="D267" s="61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97"/>
        <v>0</v>
      </c>
      <c r="U267" s="47">
        <f t="shared" si="98"/>
        <v>0</v>
      </c>
      <c r="V267" s="48">
        <f t="shared" si="99"/>
        <v>0</v>
      </c>
      <c r="W267" s="49">
        <f t="shared" si="100"/>
        <v>0</v>
      </c>
      <c r="X267" s="44">
        <f t="shared" si="101"/>
        <v>0</v>
      </c>
      <c r="Y267" s="44">
        <f t="shared" si="102"/>
        <v>0</v>
      </c>
      <c r="Z267" s="44">
        <f t="shared" si="103"/>
        <v>0</v>
      </c>
      <c r="AA267" s="50">
        <f t="shared" si="104"/>
        <v>0</v>
      </c>
      <c r="AB267" s="51">
        <f t="shared" si="105"/>
        <v>0</v>
      </c>
      <c r="AC267" s="44">
        <f t="shared" si="106"/>
        <v>0</v>
      </c>
      <c r="AD267" s="44">
        <f t="shared" si="107"/>
        <v>0</v>
      </c>
      <c r="AE267" s="44">
        <f t="shared" si="108"/>
        <v>0</v>
      </c>
      <c r="AF267" s="52" t="e">
        <f>HLOOKUP(I267,ElecAvoidedCostsWOCC!$A$5:$Q$50,G267+1,FALSE)</f>
        <v>#N/A</v>
      </c>
      <c r="AG267" s="44" t="e">
        <f t="shared" si="109"/>
        <v>#N/A</v>
      </c>
      <c r="AH267" s="52" t="e">
        <f>HLOOKUP(I267,ElecAvoidedCostsWOCC!$A$5:$Q$50,T267+1,FALSE)</f>
        <v>#N/A</v>
      </c>
      <c r="AI267" s="44" t="e">
        <f t="shared" si="110"/>
        <v>#N/A</v>
      </c>
      <c r="AJ267" s="44" t="e">
        <f t="shared" si="111"/>
        <v>#N/A</v>
      </c>
      <c r="AK267" s="44" t="e">
        <f>HLOOKUP(I267,ElecAvoidedCostsWOCC!$A$5:$Q$50,G267+1,FALSE)*J267*L267</f>
        <v>#N/A</v>
      </c>
      <c r="AL267" s="44" t="e">
        <f t="shared" si="112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13"/>
        <v>0</v>
      </c>
      <c r="AO267" s="47">
        <f t="shared" si="114"/>
        <v>0</v>
      </c>
      <c r="AP267" s="47" t="e">
        <f t="shared" si="115"/>
        <v>#DIV/0!</v>
      </c>
    </row>
    <row r="268" spans="2:42">
      <c r="B268" s="37"/>
      <c r="C268" s="61"/>
      <c r="D268" s="61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97"/>
        <v>0</v>
      </c>
      <c r="U268" s="47">
        <f t="shared" si="98"/>
        <v>0</v>
      </c>
      <c r="V268" s="48">
        <f t="shared" si="99"/>
        <v>0</v>
      </c>
      <c r="W268" s="49">
        <f t="shared" si="100"/>
        <v>0</v>
      </c>
      <c r="X268" s="44">
        <f t="shared" si="101"/>
        <v>0</v>
      </c>
      <c r="Y268" s="44">
        <f t="shared" si="102"/>
        <v>0</v>
      </c>
      <c r="Z268" s="44">
        <f t="shared" si="103"/>
        <v>0</v>
      </c>
      <c r="AA268" s="50">
        <f t="shared" si="104"/>
        <v>0</v>
      </c>
      <c r="AB268" s="51">
        <f t="shared" si="105"/>
        <v>0</v>
      </c>
      <c r="AC268" s="44">
        <f t="shared" si="106"/>
        <v>0</v>
      </c>
      <c r="AD268" s="44">
        <f t="shared" si="107"/>
        <v>0</v>
      </c>
      <c r="AE268" s="44">
        <f t="shared" si="108"/>
        <v>0</v>
      </c>
      <c r="AF268" s="52" t="e">
        <f>HLOOKUP(I268,ElecAvoidedCostsWOCC!$A$5:$Q$50,G268+1,FALSE)</f>
        <v>#N/A</v>
      </c>
      <c r="AG268" s="44" t="e">
        <f t="shared" si="109"/>
        <v>#N/A</v>
      </c>
      <c r="AH268" s="52" t="e">
        <f>HLOOKUP(I268,ElecAvoidedCostsWOCC!$A$5:$Q$50,T268+1,FALSE)</f>
        <v>#N/A</v>
      </c>
      <c r="AI268" s="44" t="e">
        <f t="shared" si="110"/>
        <v>#N/A</v>
      </c>
      <c r="AJ268" s="44" t="e">
        <f t="shared" si="111"/>
        <v>#N/A</v>
      </c>
      <c r="AK268" s="44" t="e">
        <f>HLOOKUP(I268,ElecAvoidedCostsWOCC!$A$5:$Q$50,G268+1,FALSE)*J268*L268</f>
        <v>#N/A</v>
      </c>
      <c r="AL268" s="44" t="e">
        <f t="shared" si="112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13"/>
        <v>0</v>
      </c>
      <c r="AO268" s="47">
        <f t="shared" si="114"/>
        <v>0</v>
      </c>
      <c r="AP268" s="47" t="e">
        <f t="shared" si="115"/>
        <v>#DIV/0!</v>
      </c>
    </row>
    <row r="269" spans="2:42">
      <c r="B269" s="37"/>
      <c r="C269" s="61"/>
      <c r="D269" s="61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97"/>
        <v>0</v>
      </c>
      <c r="U269" s="47">
        <f t="shared" si="98"/>
        <v>0</v>
      </c>
      <c r="V269" s="48">
        <f t="shared" si="99"/>
        <v>0</v>
      </c>
      <c r="W269" s="49">
        <f t="shared" si="100"/>
        <v>0</v>
      </c>
      <c r="X269" s="44">
        <f t="shared" si="101"/>
        <v>0</v>
      </c>
      <c r="Y269" s="44">
        <f t="shared" si="102"/>
        <v>0</v>
      </c>
      <c r="Z269" s="44">
        <f t="shared" si="103"/>
        <v>0</v>
      </c>
      <c r="AA269" s="50">
        <f t="shared" si="104"/>
        <v>0</v>
      </c>
      <c r="AB269" s="51">
        <f t="shared" si="105"/>
        <v>0</v>
      </c>
      <c r="AC269" s="44">
        <f t="shared" si="106"/>
        <v>0</v>
      </c>
      <c r="AD269" s="44">
        <f t="shared" si="107"/>
        <v>0</v>
      </c>
      <c r="AE269" s="44">
        <f t="shared" si="108"/>
        <v>0</v>
      </c>
      <c r="AF269" s="52" t="e">
        <f>HLOOKUP(I269,ElecAvoidedCostsWOCC!$A$5:$Q$50,G269+1,FALSE)</f>
        <v>#N/A</v>
      </c>
      <c r="AG269" s="44" t="e">
        <f t="shared" si="109"/>
        <v>#N/A</v>
      </c>
      <c r="AH269" s="52" t="e">
        <f>HLOOKUP(I269,ElecAvoidedCostsWOCC!$A$5:$Q$50,T269+1,FALSE)</f>
        <v>#N/A</v>
      </c>
      <c r="AI269" s="44" t="e">
        <f t="shared" si="110"/>
        <v>#N/A</v>
      </c>
      <c r="AJ269" s="44" t="e">
        <f t="shared" si="111"/>
        <v>#N/A</v>
      </c>
      <c r="AK269" s="44" t="e">
        <f>HLOOKUP(I269,ElecAvoidedCostsWOCC!$A$5:$Q$50,G269+1,FALSE)*J269*L269</f>
        <v>#N/A</v>
      </c>
      <c r="AL269" s="44" t="e">
        <f t="shared" si="112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13"/>
        <v>0</v>
      </c>
      <c r="AO269" s="47">
        <f t="shared" si="114"/>
        <v>0</v>
      </c>
      <c r="AP269" s="47" t="e">
        <f t="shared" si="115"/>
        <v>#DIV/0!</v>
      </c>
    </row>
    <row r="270" spans="2:42">
      <c r="B270" s="37"/>
      <c r="C270" s="61"/>
      <c r="D270" s="61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97"/>
        <v>0</v>
      </c>
      <c r="U270" s="47">
        <f t="shared" si="98"/>
        <v>0</v>
      </c>
      <c r="V270" s="48">
        <f t="shared" si="99"/>
        <v>0</v>
      </c>
      <c r="W270" s="49">
        <f t="shared" si="100"/>
        <v>0</v>
      </c>
      <c r="X270" s="44">
        <f t="shared" si="101"/>
        <v>0</v>
      </c>
      <c r="Y270" s="44">
        <f t="shared" si="102"/>
        <v>0</v>
      </c>
      <c r="Z270" s="44">
        <f t="shared" si="103"/>
        <v>0</v>
      </c>
      <c r="AA270" s="50">
        <f t="shared" si="104"/>
        <v>0</v>
      </c>
      <c r="AB270" s="51">
        <f t="shared" si="105"/>
        <v>0</v>
      </c>
      <c r="AC270" s="44">
        <f t="shared" si="106"/>
        <v>0</v>
      </c>
      <c r="AD270" s="44">
        <f t="shared" si="107"/>
        <v>0</v>
      </c>
      <c r="AE270" s="44">
        <f t="shared" si="108"/>
        <v>0</v>
      </c>
      <c r="AF270" s="52" t="e">
        <f>HLOOKUP(I270,ElecAvoidedCostsWOCC!$A$5:$Q$50,G270+1,FALSE)</f>
        <v>#N/A</v>
      </c>
      <c r="AG270" s="44" t="e">
        <f t="shared" si="109"/>
        <v>#N/A</v>
      </c>
      <c r="AH270" s="52" t="e">
        <f>HLOOKUP(I270,ElecAvoidedCostsWOCC!$A$5:$Q$50,T270+1,FALSE)</f>
        <v>#N/A</v>
      </c>
      <c r="AI270" s="44" t="e">
        <f t="shared" si="110"/>
        <v>#N/A</v>
      </c>
      <c r="AJ270" s="44" t="e">
        <f t="shared" si="111"/>
        <v>#N/A</v>
      </c>
      <c r="AK270" s="44" t="e">
        <f>HLOOKUP(I270,ElecAvoidedCostsWOCC!$A$5:$Q$50,G270+1,FALSE)*J270*L270</f>
        <v>#N/A</v>
      </c>
      <c r="AL270" s="44" t="e">
        <f t="shared" si="112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13"/>
        <v>0</v>
      </c>
      <c r="AO270" s="47">
        <f t="shared" si="114"/>
        <v>0</v>
      </c>
      <c r="AP270" s="47" t="e">
        <f t="shared" si="115"/>
        <v>#DIV/0!</v>
      </c>
    </row>
    <row r="271" spans="2:42">
      <c r="B271" s="37"/>
      <c r="C271" s="61"/>
      <c r="D271" s="61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97"/>
        <v>0</v>
      </c>
      <c r="U271" s="47">
        <f t="shared" si="98"/>
        <v>0</v>
      </c>
      <c r="V271" s="48">
        <f t="shared" si="99"/>
        <v>0</v>
      </c>
      <c r="W271" s="49">
        <f t="shared" si="100"/>
        <v>0</v>
      </c>
      <c r="X271" s="44">
        <f t="shared" si="101"/>
        <v>0</v>
      </c>
      <c r="Y271" s="44">
        <f t="shared" si="102"/>
        <v>0</v>
      </c>
      <c r="Z271" s="44">
        <f t="shared" si="103"/>
        <v>0</v>
      </c>
      <c r="AA271" s="50">
        <f t="shared" si="104"/>
        <v>0</v>
      </c>
      <c r="AB271" s="51">
        <f t="shared" si="105"/>
        <v>0</v>
      </c>
      <c r="AC271" s="44">
        <f t="shared" si="106"/>
        <v>0</v>
      </c>
      <c r="AD271" s="44">
        <f t="shared" si="107"/>
        <v>0</v>
      </c>
      <c r="AE271" s="44">
        <f t="shared" si="108"/>
        <v>0</v>
      </c>
      <c r="AF271" s="52" t="e">
        <f>HLOOKUP(I271,ElecAvoidedCostsWOCC!$A$5:$Q$50,G271+1,FALSE)</f>
        <v>#N/A</v>
      </c>
      <c r="AG271" s="44" t="e">
        <f t="shared" si="109"/>
        <v>#N/A</v>
      </c>
      <c r="AH271" s="52" t="e">
        <f>HLOOKUP(I271,ElecAvoidedCostsWOCC!$A$5:$Q$50,T271+1,FALSE)</f>
        <v>#N/A</v>
      </c>
      <c r="AI271" s="44" t="e">
        <f t="shared" si="110"/>
        <v>#N/A</v>
      </c>
      <c r="AJ271" s="44" t="e">
        <f t="shared" si="111"/>
        <v>#N/A</v>
      </c>
      <c r="AK271" s="44" t="e">
        <f>HLOOKUP(I271,ElecAvoidedCostsWOCC!$A$5:$Q$50,G271+1,FALSE)*J271*L271</f>
        <v>#N/A</v>
      </c>
      <c r="AL271" s="44" t="e">
        <f t="shared" si="112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13"/>
        <v>0</v>
      </c>
      <c r="AO271" s="47">
        <f t="shared" si="114"/>
        <v>0</v>
      </c>
      <c r="AP271" s="47" t="e">
        <f t="shared" si="115"/>
        <v>#DIV/0!</v>
      </c>
    </row>
    <row r="272" spans="2:42">
      <c r="B272" s="37"/>
      <c r="C272" s="61"/>
      <c r="D272" s="61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97"/>
        <v>0</v>
      </c>
      <c r="U272" s="47">
        <f t="shared" si="98"/>
        <v>0</v>
      </c>
      <c r="V272" s="48">
        <f t="shared" si="99"/>
        <v>0</v>
      </c>
      <c r="W272" s="49">
        <f t="shared" si="100"/>
        <v>0</v>
      </c>
      <c r="X272" s="44">
        <f t="shared" si="101"/>
        <v>0</v>
      </c>
      <c r="Y272" s="44">
        <f t="shared" si="102"/>
        <v>0</v>
      </c>
      <c r="Z272" s="44">
        <f t="shared" si="103"/>
        <v>0</v>
      </c>
      <c r="AA272" s="50">
        <f t="shared" si="104"/>
        <v>0</v>
      </c>
      <c r="AB272" s="51">
        <f t="shared" si="105"/>
        <v>0</v>
      </c>
      <c r="AC272" s="44">
        <f t="shared" si="106"/>
        <v>0</v>
      </c>
      <c r="AD272" s="44">
        <f t="shared" si="107"/>
        <v>0</v>
      </c>
      <c r="AE272" s="44">
        <f t="shared" si="108"/>
        <v>0</v>
      </c>
      <c r="AF272" s="52" t="e">
        <f>HLOOKUP(I272,ElecAvoidedCostsWOCC!$A$5:$Q$50,G272+1,FALSE)</f>
        <v>#N/A</v>
      </c>
      <c r="AG272" s="44" t="e">
        <f t="shared" si="109"/>
        <v>#N/A</v>
      </c>
      <c r="AH272" s="52" t="e">
        <f>HLOOKUP(I272,ElecAvoidedCostsWOCC!$A$5:$Q$50,T272+1,FALSE)</f>
        <v>#N/A</v>
      </c>
      <c r="AI272" s="44" t="e">
        <f t="shared" si="110"/>
        <v>#N/A</v>
      </c>
      <c r="AJ272" s="44" t="e">
        <f t="shared" si="111"/>
        <v>#N/A</v>
      </c>
      <c r="AK272" s="44" t="e">
        <f>HLOOKUP(I272,ElecAvoidedCostsWOCC!$A$5:$Q$50,G272+1,FALSE)*J272*L272</f>
        <v>#N/A</v>
      </c>
      <c r="AL272" s="44" t="e">
        <f t="shared" si="112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13"/>
        <v>0</v>
      </c>
      <c r="AO272" s="47">
        <f t="shared" si="114"/>
        <v>0</v>
      </c>
      <c r="AP272" s="47" t="e">
        <f t="shared" si="115"/>
        <v>#DIV/0!</v>
      </c>
    </row>
    <row r="273" spans="2:42">
      <c r="B273" s="37"/>
      <c r="C273" s="61"/>
      <c r="D273" s="61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97"/>
        <v>0</v>
      </c>
      <c r="U273" s="47">
        <f t="shared" si="98"/>
        <v>0</v>
      </c>
      <c r="V273" s="48">
        <f t="shared" si="99"/>
        <v>0</v>
      </c>
      <c r="W273" s="49">
        <f t="shared" si="100"/>
        <v>0</v>
      </c>
      <c r="X273" s="44">
        <f t="shared" si="101"/>
        <v>0</v>
      </c>
      <c r="Y273" s="44">
        <f t="shared" si="102"/>
        <v>0</v>
      </c>
      <c r="Z273" s="44">
        <f t="shared" si="103"/>
        <v>0</v>
      </c>
      <c r="AA273" s="50">
        <f t="shared" si="104"/>
        <v>0</v>
      </c>
      <c r="AB273" s="51">
        <f t="shared" si="105"/>
        <v>0</v>
      </c>
      <c r="AC273" s="44">
        <f t="shared" si="106"/>
        <v>0</v>
      </c>
      <c r="AD273" s="44">
        <f t="shared" si="107"/>
        <v>0</v>
      </c>
      <c r="AE273" s="44">
        <f t="shared" si="108"/>
        <v>0</v>
      </c>
      <c r="AF273" s="52" t="e">
        <f>HLOOKUP(I273,ElecAvoidedCostsWOCC!$A$5:$Q$50,G273+1,FALSE)</f>
        <v>#N/A</v>
      </c>
      <c r="AG273" s="44" t="e">
        <f t="shared" si="109"/>
        <v>#N/A</v>
      </c>
      <c r="AH273" s="52" t="e">
        <f>HLOOKUP(I273,ElecAvoidedCostsWOCC!$A$5:$Q$50,T273+1,FALSE)</f>
        <v>#N/A</v>
      </c>
      <c r="AI273" s="44" t="e">
        <f t="shared" si="110"/>
        <v>#N/A</v>
      </c>
      <c r="AJ273" s="44" t="e">
        <f t="shared" si="111"/>
        <v>#N/A</v>
      </c>
      <c r="AK273" s="44" t="e">
        <f>HLOOKUP(I273,ElecAvoidedCostsWOCC!$A$5:$Q$50,G273+1,FALSE)*J273*L273</f>
        <v>#N/A</v>
      </c>
      <c r="AL273" s="44" t="e">
        <f t="shared" si="112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13"/>
        <v>0</v>
      </c>
      <c r="AO273" s="47">
        <f t="shared" si="114"/>
        <v>0</v>
      </c>
      <c r="AP273" s="47" t="e">
        <f t="shared" si="115"/>
        <v>#DIV/0!</v>
      </c>
    </row>
    <row r="274" spans="2:42">
      <c r="B274" s="37"/>
      <c r="C274" s="61"/>
      <c r="D274" s="61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97"/>
        <v>0</v>
      </c>
      <c r="U274" s="47">
        <f t="shared" si="98"/>
        <v>0</v>
      </c>
      <c r="V274" s="48">
        <f t="shared" si="99"/>
        <v>0</v>
      </c>
      <c r="W274" s="49">
        <f t="shared" si="100"/>
        <v>0</v>
      </c>
      <c r="X274" s="44">
        <f t="shared" si="101"/>
        <v>0</v>
      </c>
      <c r="Y274" s="44">
        <f t="shared" si="102"/>
        <v>0</v>
      </c>
      <c r="Z274" s="44">
        <f t="shared" si="103"/>
        <v>0</v>
      </c>
      <c r="AA274" s="50">
        <f t="shared" si="104"/>
        <v>0</v>
      </c>
      <c r="AB274" s="51">
        <f t="shared" si="105"/>
        <v>0</v>
      </c>
      <c r="AC274" s="44">
        <f t="shared" si="106"/>
        <v>0</v>
      </c>
      <c r="AD274" s="44">
        <f t="shared" si="107"/>
        <v>0</v>
      </c>
      <c r="AE274" s="44">
        <f t="shared" si="108"/>
        <v>0</v>
      </c>
      <c r="AF274" s="52" t="e">
        <f>HLOOKUP(I274,ElecAvoidedCostsWOCC!$A$5:$Q$50,G274+1,FALSE)</f>
        <v>#N/A</v>
      </c>
      <c r="AG274" s="44" t="e">
        <f t="shared" si="109"/>
        <v>#N/A</v>
      </c>
      <c r="AH274" s="52" t="e">
        <f>HLOOKUP(I274,ElecAvoidedCostsWOCC!$A$5:$Q$50,T274+1,FALSE)</f>
        <v>#N/A</v>
      </c>
      <c r="AI274" s="44" t="e">
        <f t="shared" si="110"/>
        <v>#N/A</v>
      </c>
      <c r="AJ274" s="44" t="e">
        <f t="shared" si="111"/>
        <v>#N/A</v>
      </c>
      <c r="AK274" s="44" t="e">
        <f>HLOOKUP(I274,ElecAvoidedCostsWOCC!$A$5:$Q$50,G274+1,FALSE)*J274*L274</f>
        <v>#N/A</v>
      </c>
      <c r="AL274" s="44" t="e">
        <f t="shared" si="112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13"/>
        <v>0</v>
      </c>
      <c r="AO274" s="47">
        <f t="shared" si="114"/>
        <v>0</v>
      </c>
      <c r="AP274" s="47" t="e">
        <f t="shared" si="115"/>
        <v>#DIV/0!</v>
      </c>
    </row>
    <row r="275" spans="2:42">
      <c r="B275" s="37"/>
      <c r="C275" s="61"/>
      <c r="D275" s="61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97"/>
        <v>0</v>
      </c>
      <c r="U275" s="47">
        <f t="shared" si="98"/>
        <v>0</v>
      </c>
      <c r="V275" s="48">
        <f t="shared" si="99"/>
        <v>0</v>
      </c>
      <c r="W275" s="49">
        <f t="shared" si="100"/>
        <v>0</v>
      </c>
      <c r="X275" s="44">
        <f t="shared" si="101"/>
        <v>0</v>
      </c>
      <c r="Y275" s="44">
        <f t="shared" si="102"/>
        <v>0</v>
      </c>
      <c r="Z275" s="44">
        <f t="shared" si="103"/>
        <v>0</v>
      </c>
      <c r="AA275" s="50">
        <f t="shared" si="104"/>
        <v>0</v>
      </c>
      <c r="AB275" s="51">
        <f t="shared" si="105"/>
        <v>0</v>
      </c>
      <c r="AC275" s="44">
        <f t="shared" si="106"/>
        <v>0</v>
      </c>
      <c r="AD275" s="44">
        <f t="shared" si="107"/>
        <v>0</v>
      </c>
      <c r="AE275" s="44">
        <f t="shared" si="108"/>
        <v>0</v>
      </c>
      <c r="AF275" s="52" t="e">
        <f>HLOOKUP(I275,ElecAvoidedCostsWOCC!$A$5:$Q$50,G275+1,FALSE)</f>
        <v>#N/A</v>
      </c>
      <c r="AG275" s="44" t="e">
        <f t="shared" si="109"/>
        <v>#N/A</v>
      </c>
      <c r="AH275" s="52" t="e">
        <f>HLOOKUP(I275,ElecAvoidedCostsWOCC!$A$5:$Q$50,T275+1,FALSE)</f>
        <v>#N/A</v>
      </c>
      <c r="AI275" s="44" t="e">
        <f t="shared" si="110"/>
        <v>#N/A</v>
      </c>
      <c r="AJ275" s="44" t="e">
        <f t="shared" si="111"/>
        <v>#N/A</v>
      </c>
      <c r="AK275" s="44" t="e">
        <f>HLOOKUP(I275,ElecAvoidedCostsWOCC!$A$5:$Q$50,G275+1,FALSE)*J275*L275</f>
        <v>#N/A</v>
      </c>
      <c r="AL275" s="44" t="e">
        <f t="shared" si="112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13"/>
        <v>0</v>
      </c>
      <c r="AO275" s="47">
        <f t="shared" si="114"/>
        <v>0</v>
      </c>
      <c r="AP275" s="47" t="e">
        <f t="shared" si="115"/>
        <v>#DIV/0!</v>
      </c>
    </row>
    <row r="276" spans="2:42">
      <c r="B276" s="37"/>
      <c r="C276" s="61"/>
      <c r="D276" s="61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97"/>
        <v>0</v>
      </c>
      <c r="U276" s="47">
        <f t="shared" si="98"/>
        <v>0</v>
      </c>
      <c r="V276" s="48">
        <f t="shared" si="99"/>
        <v>0</v>
      </c>
      <c r="W276" s="49">
        <f t="shared" si="100"/>
        <v>0</v>
      </c>
      <c r="X276" s="44">
        <f t="shared" si="101"/>
        <v>0</v>
      </c>
      <c r="Y276" s="44">
        <f t="shared" si="102"/>
        <v>0</v>
      </c>
      <c r="Z276" s="44">
        <f t="shared" si="103"/>
        <v>0</v>
      </c>
      <c r="AA276" s="50">
        <f t="shared" si="104"/>
        <v>0</v>
      </c>
      <c r="AB276" s="51">
        <f t="shared" si="105"/>
        <v>0</v>
      </c>
      <c r="AC276" s="44">
        <f t="shared" si="106"/>
        <v>0</v>
      </c>
      <c r="AD276" s="44">
        <f t="shared" si="107"/>
        <v>0</v>
      </c>
      <c r="AE276" s="44">
        <f t="shared" si="108"/>
        <v>0</v>
      </c>
      <c r="AF276" s="52" t="e">
        <f>HLOOKUP(I276,ElecAvoidedCostsWOCC!$A$5:$Q$50,G276+1,FALSE)</f>
        <v>#N/A</v>
      </c>
      <c r="AG276" s="44" t="e">
        <f t="shared" si="109"/>
        <v>#N/A</v>
      </c>
      <c r="AH276" s="52" t="e">
        <f>HLOOKUP(I276,ElecAvoidedCostsWOCC!$A$5:$Q$50,T276+1,FALSE)</f>
        <v>#N/A</v>
      </c>
      <c r="AI276" s="44" t="e">
        <f t="shared" si="110"/>
        <v>#N/A</v>
      </c>
      <c r="AJ276" s="44" t="e">
        <f t="shared" si="111"/>
        <v>#N/A</v>
      </c>
      <c r="AK276" s="44" t="e">
        <f>HLOOKUP(I276,ElecAvoidedCostsWOCC!$A$5:$Q$50,G276+1,FALSE)*J276*L276</f>
        <v>#N/A</v>
      </c>
      <c r="AL276" s="44" t="e">
        <f t="shared" si="112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13"/>
        <v>0</v>
      </c>
      <c r="AO276" s="47">
        <f t="shared" si="114"/>
        <v>0</v>
      </c>
      <c r="AP276" s="47" t="e">
        <f t="shared" si="115"/>
        <v>#DIV/0!</v>
      </c>
    </row>
    <row r="277" spans="2:42">
      <c r="B277" s="37"/>
      <c r="C277" s="61"/>
      <c r="D277" s="61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97"/>
        <v>0</v>
      </c>
      <c r="U277" s="47">
        <f t="shared" si="98"/>
        <v>0</v>
      </c>
      <c r="V277" s="48">
        <f t="shared" si="99"/>
        <v>0</v>
      </c>
      <c r="W277" s="49">
        <f t="shared" si="100"/>
        <v>0</v>
      </c>
      <c r="X277" s="44">
        <f t="shared" si="101"/>
        <v>0</v>
      </c>
      <c r="Y277" s="44">
        <f t="shared" si="102"/>
        <v>0</v>
      </c>
      <c r="Z277" s="44">
        <f t="shared" si="103"/>
        <v>0</v>
      </c>
      <c r="AA277" s="50">
        <f t="shared" si="104"/>
        <v>0</v>
      </c>
      <c r="AB277" s="51">
        <f t="shared" si="105"/>
        <v>0</v>
      </c>
      <c r="AC277" s="44">
        <f t="shared" si="106"/>
        <v>0</v>
      </c>
      <c r="AD277" s="44">
        <f t="shared" si="107"/>
        <v>0</v>
      </c>
      <c r="AE277" s="44">
        <f t="shared" si="108"/>
        <v>0</v>
      </c>
      <c r="AF277" s="52" t="e">
        <f>HLOOKUP(I277,ElecAvoidedCostsWOCC!$A$5:$Q$50,G277+1,FALSE)</f>
        <v>#N/A</v>
      </c>
      <c r="AG277" s="44" t="e">
        <f t="shared" si="109"/>
        <v>#N/A</v>
      </c>
      <c r="AH277" s="52" t="e">
        <f>HLOOKUP(I277,ElecAvoidedCostsWOCC!$A$5:$Q$50,T277+1,FALSE)</f>
        <v>#N/A</v>
      </c>
      <c r="AI277" s="44" t="e">
        <f t="shared" si="110"/>
        <v>#N/A</v>
      </c>
      <c r="AJ277" s="44" t="e">
        <f t="shared" si="111"/>
        <v>#N/A</v>
      </c>
      <c r="AK277" s="44" t="e">
        <f>HLOOKUP(I277,ElecAvoidedCostsWOCC!$A$5:$Q$50,G277+1,FALSE)*J277*L277</f>
        <v>#N/A</v>
      </c>
      <c r="AL277" s="44" t="e">
        <f t="shared" si="112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13"/>
        <v>0</v>
      </c>
      <c r="AO277" s="47">
        <f t="shared" si="114"/>
        <v>0</v>
      </c>
      <c r="AP277" s="47" t="e">
        <f t="shared" si="115"/>
        <v>#DIV/0!</v>
      </c>
    </row>
    <row r="278" spans="2:42">
      <c r="B278" s="37"/>
      <c r="C278" s="61"/>
      <c r="D278" s="61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97"/>
        <v>0</v>
      </c>
      <c r="U278" s="47">
        <f t="shared" si="98"/>
        <v>0</v>
      </c>
      <c r="V278" s="48">
        <f t="shared" si="99"/>
        <v>0</v>
      </c>
      <c r="W278" s="49">
        <f t="shared" si="100"/>
        <v>0</v>
      </c>
      <c r="X278" s="44">
        <f t="shared" si="101"/>
        <v>0</v>
      </c>
      <c r="Y278" s="44">
        <f t="shared" si="102"/>
        <v>0</v>
      </c>
      <c r="Z278" s="44">
        <f t="shared" si="103"/>
        <v>0</v>
      </c>
      <c r="AA278" s="50">
        <f t="shared" si="104"/>
        <v>0</v>
      </c>
      <c r="AB278" s="51">
        <f t="shared" si="105"/>
        <v>0</v>
      </c>
      <c r="AC278" s="44">
        <f t="shared" si="106"/>
        <v>0</v>
      </c>
      <c r="AD278" s="44">
        <f t="shared" si="107"/>
        <v>0</v>
      </c>
      <c r="AE278" s="44">
        <f t="shared" si="108"/>
        <v>0</v>
      </c>
      <c r="AF278" s="52" t="e">
        <f>HLOOKUP(I278,ElecAvoidedCostsWOCC!$A$5:$Q$50,G278+1,FALSE)</f>
        <v>#N/A</v>
      </c>
      <c r="AG278" s="44" t="e">
        <f t="shared" si="109"/>
        <v>#N/A</v>
      </c>
      <c r="AH278" s="52" t="e">
        <f>HLOOKUP(I278,ElecAvoidedCostsWOCC!$A$5:$Q$50,T278+1,FALSE)</f>
        <v>#N/A</v>
      </c>
      <c r="AI278" s="44" t="e">
        <f t="shared" si="110"/>
        <v>#N/A</v>
      </c>
      <c r="AJ278" s="44" t="e">
        <f t="shared" si="111"/>
        <v>#N/A</v>
      </c>
      <c r="AK278" s="44" t="e">
        <f>HLOOKUP(I278,ElecAvoidedCostsWOCC!$A$5:$Q$50,G278+1,FALSE)*J278*L278</f>
        <v>#N/A</v>
      </c>
      <c r="AL278" s="44" t="e">
        <f t="shared" si="112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13"/>
        <v>0</v>
      </c>
      <c r="AO278" s="47">
        <f t="shared" si="114"/>
        <v>0</v>
      </c>
      <c r="AP278" s="47" t="e">
        <f t="shared" si="115"/>
        <v>#DIV/0!</v>
      </c>
    </row>
    <row r="279" spans="2:42">
      <c r="B279" s="37"/>
      <c r="C279" s="61"/>
      <c r="D279" s="61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97"/>
        <v>0</v>
      </c>
      <c r="U279" s="47">
        <f t="shared" si="98"/>
        <v>0</v>
      </c>
      <c r="V279" s="48">
        <f t="shared" si="99"/>
        <v>0</v>
      </c>
      <c r="W279" s="49">
        <f t="shared" si="100"/>
        <v>0</v>
      </c>
      <c r="X279" s="44">
        <f t="shared" si="101"/>
        <v>0</v>
      </c>
      <c r="Y279" s="44">
        <f t="shared" si="102"/>
        <v>0</v>
      </c>
      <c r="Z279" s="44">
        <f t="shared" si="103"/>
        <v>0</v>
      </c>
      <c r="AA279" s="50">
        <f t="shared" si="104"/>
        <v>0</v>
      </c>
      <c r="AB279" s="51">
        <f t="shared" si="105"/>
        <v>0</v>
      </c>
      <c r="AC279" s="44">
        <f t="shared" si="106"/>
        <v>0</v>
      </c>
      <c r="AD279" s="44">
        <f t="shared" si="107"/>
        <v>0</v>
      </c>
      <c r="AE279" s="44">
        <f t="shared" si="108"/>
        <v>0</v>
      </c>
      <c r="AF279" s="52" t="e">
        <f>HLOOKUP(I279,ElecAvoidedCostsWOCC!$A$5:$Q$50,G279+1,FALSE)</f>
        <v>#N/A</v>
      </c>
      <c r="AG279" s="44" t="e">
        <f t="shared" si="109"/>
        <v>#N/A</v>
      </c>
      <c r="AH279" s="52" t="e">
        <f>HLOOKUP(I279,ElecAvoidedCostsWOCC!$A$5:$Q$50,T279+1,FALSE)</f>
        <v>#N/A</v>
      </c>
      <c r="AI279" s="44" t="e">
        <f t="shared" si="110"/>
        <v>#N/A</v>
      </c>
      <c r="AJ279" s="44" t="e">
        <f t="shared" si="111"/>
        <v>#N/A</v>
      </c>
      <c r="AK279" s="44" t="e">
        <f>HLOOKUP(I279,ElecAvoidedCostsWOCC!$A$5:$Q$50,G279+1,FALSE)*J279*L279</f>
        <v>#N/A</v>
      </c>
      <c r="AL279" s="44" t="e">
        <f t="shared" si="112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13"/>
        <v>0</v>
      </c>
      <c r="AO279" s="47">
        <f t="shared" si="114"/>
        <v>0</v>
      </c>
      <c r="AP279" s="47" t="e">
        <f t="shared" si="115"/>
        <v>#DIV/0!</v>
      </c>
    </row>
    <row r="280" spans="2:42">
      <c r="B280" s="37"/>
      <c r="C280" s="61"/>
      <c r="D280" s="61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97"/>
        <v>0</v>
      </c>
      <c r="U280" s="47">
        <f t="shared" si="98"/>
        <v>0</v>
      </c>
      <c r="V280" s="48">
        <f t="shared" si="99"/>
        <v>0</v>
      </c>
      <c r="W280" s="49">
        <f t="shared" si="100"/>
        <v>0</v>
      </c>
      <c r="X280" s="44">
        <f t="shared" si="101"/>
        <v>0</v>
      </c>
      <c r="Y280" s="44">
        <f t="shared" si="102"/>
        <v>0</v>
      </c>
      <c r="Z280" s="44">
        <f t="shared" si="103"/>
        <v>0</v>
      </c>
      <c r="AA280" s="50">
        <f t="shared" si="104"/>
        <v>0</v>
      </c>
      <c r="AB280" s="51">
        <f t="shared" si="105"/>
        <v>0</v>
      </c>
      <c r="AC280" s="44">
        <f t="shared" si="106"/>
        <v>0</v>
      </c>
      <c r="AD280" s="44">
        <f t="shared" si="107"/>
        <v>0</v>
      </c>
      <c r="AE280" s="44">
        <f t="shared" si="108"/>
        <v>0</v>
      </c>
      <c r="AF280" s="52" t="e">
        <f>HLOOKUP(I280,ElecAvoidedCostsWOCC!$A$5:$Q$50,G280+1,FALSE)</f>
        <v>#N/A</v>
      </c>
      <c r="AG280" s="44" t="e">
        <f t="shared" si="109"/>
        <v>#N/A</v>
      </c>
      <c r="AH280" s="52" t="e">
        <f>HLOOKUP(I280,ElecAvoidedCostsWOCC!$A$5:$Q$50,T280+1,FALSE)</f>
        <v>#N/A</v>
      </c>
      <c r="AI280" s="44" t="e">
        <f t="shared" si="110"/>
        <v>#N/A</v>
      </c>
      <c r="AJ280" s="44" t="e">
        <f t="shared" si="111"/>
        <v>#N/A</v>
      </c>
      <c r="AK280" s="44" t="e">
        <f>HLOOKUP(I280,ElecAvoidedCostsWOCC!$A$5:$Q$50,G280+1,FALSE)*J280*L280</f>
        <v>#N/A</v>
      </c>
      <c r="AL280" s="44" t="e">
        <f t="shared" si="112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13"/>
        <v>0</v>
      </c>
      <c r="AO280" s="47">
        <f t="shared" si="114"/>
        <v>0</v>
      </c>
      <c r="AP280" s="47" t="e">
        <f t="shared" si="115"/>
        <v>#DIV/0!</v>
      </c>
    </row>
    <row r="281" spans="2:42">
      <c r="B281" s="37"/>
      <c r="C281" s="61"/>
      <c r="D281" s="61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97"/>
        <v>0</v>
      </c>
      <c r="U281" s="47">
        <f t="shared" si="98"/>
        <v>0</v>
      </c>
      <c r="V281" s="48">
        <f t="shared" si="99"/>
        <v>0</v>
      </c>
      <c r="W281" s="49">
        <f t="shared" si="100"/>
        <v>0</v>
      </c>
      <c r="X281" s="44">
        <f t="shared" si="101"/>
        <v>0</v>
      </c>
      <c r="Y281" s="44">
        <f t="shared" si="102"/>
        <v>0</v>
      </c>
      <c r="Z281" s="44">
        <f t="shared" si="103"/>
        <v>0</v>
      </c>
      <c r="AA281" s="50">
        <f t="shared" si="104"/>
        <v>0</v>
      </c>
      <c r="AB281" s="51">
        <f t="shared" si="105"/>
        <v>0</v>
      </c>
      <c r="AC281" s="44">
        <f t="shared" si="106"/>
        <v>0</v>
      </c>
      <c r="AD281" s="44">
        <f t="shared" si="107"/>
        <v>0</v>
      </c>
      <c r="AE281" s="44">
        <f t="shared" si="108"/>
        <v>0</v>
      </c>
      <c r="AF281" s="52" t="e">
        <f>HLOOKUP(I281,ElecAvoidedCostsWOCC!$A$5:$Q$50,G281+1,FALSE)</f>
        <v>#N/A</v>
      </c>
      <c r="AG281" s="44" t="e">
        <f t="shared" si="109"/>
        <v>#N/A</v>
      </c>
      <c r="AH281" s="52" t="e">
        <f>HLOOKUP(I281,ElecAvoidedCostsWOCC!$A$5:$Q$50,T281+1,FALSE)</f>
        <v>#N/A</v>
      </c>
      <c r="AI281" s="44" t="e">
        <f t="shared" si="110"/>
        <v>#N/A</v>
      </c>
      <c r="AJ281" s="44" t="e">
        <f t="shared" si="111"/>
        <v>#N/A</v>
      </c>
      <c r="AK281" s="44" t="e">
        <f>HLOOKUP(I281,ElecAvoidedCostsWOCC!$A$5:$Q$50,G281+1,FALSE)*J281*L281</f>
        <v>#N/A</v>
      </c>
      <c r="AL281" s="44" t="e">
        <f t="shared" si="112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13"/>
        <v>0</v>
      </c>
      <c r="AO281" s="47">
        <f t="shared" si="114"/>
        <v>0</v>
      </c>
      <c r="AP281" s="47" t="e">
        <f t="shared" si="115"/>
        <v>#DIV/0!</v>
      </c>
    </row>
    <row r="282" spans="2:42">
      <c r="B282" s="37"/>
      <c r="C282" s="61"/>
      <c r="D282" s="61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97"/>
        <v>0</v>
      </c>
      <c r="U282" s="47">
        <f t="shared" si="98"/>
        <v>0</v>
      </c>
      <c r="V282" s="48">
        <f t="shared" si="99"/>
        <v>0</v>
      </c>
      <c r="W282" s="49">
        <f t="shared" si="100"/>
        <v>0</v>
      </c>
      <c r="X282" s="44">
        <f t="shared" si="101"/>
        <v>0</v>
      </c>
      <c r="Y282" s="44">
        <f t="shared" si="102"/>
        <v>0</v>
      </c>
      <c r="Z282" s="44">
        <f t="shared" si="103"/>
        <v>0</v>
      </c>
      <c r="AA282" s="50">
        <f t="shared" si="104"/>
        <v>0</v>
      </c>
      <c r="AB282" s="51">
        <f t="shared" si="105"/>
        <v>0</v>
      </c>
      <c r="AC282" s="44">
        <f t="shared" si="106"/>
        <v>0</v>
      </c>
      <c r="AD282" s="44">
        <f t="shared" si="107"/>
        <v>0</v>
      </c>
      <c r="AE282" s="44">
        <f t="shared" si="108"/>
        <v>0</v>
      </c>
      <c r="AF282" s="52" t="e">
        <f>HLOOKUP(I282,ElecAvoidedCostsWOCC!$A$5:$Q$50,G282+1,FALSE)</f>
        <v>#N/A</v>
      </c>
      <c r="AG282" s="44" t="e">
        <f t="shared" si="109"/>
        <v>#N/A</v>
      </c>
      <c r="AH282" s="52" t="e">
        <f>HLOOKUP(I282,ElecAvoidedCostsWOCC!$A$5:$Q$50,T282+1,FALSE)</f>
        <v>#N/A</v>
      </c>
      <c r="AI282" s="44" t="e">
        <f t="shared" si="110"/>
        <v>#N/A</v>
      </c>
      <c r="AJ282" s="44" t="e">
        <f t="shared" si="111"/>
        <v>#N/A</v>
      </c>
      <c r="AK282" s="44" t="e">
        <f>HLOOKUP(I282,ElecAvoidedCostsWOCC!$A$5:$Q$50,G282+1,FALSE)*J282*L282</f>
        <v>#N/A</v>
      </c>
      <c r="AL282" s="44" t="e">
        <f t="shared" si="112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13"/>
        <v>0</v>
      </c>
      <c r="AO282" s="47">
        <f t="shared" si="114"/>
        <v>0</v>
      </c>
      <c r="AP282" s="47" t="e">
        <f t="shared" si="115"/>
        <v>#DIV/0!</v>
      </c>
    </row>
    <row r="283" spans="2:42">
      <c r="B283" s="37"/>
      <c r="C283" s="61"/>
      <c r="D283" s="61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97"/>
        <v>0</v>
      </c>
      <c r="U283" s="47">
        <f t="shared" si="98"/>
        <v>0</v>
      </c>
      <c r="V283" s="48">
        <f t="shared" si="99"/>
        <v>0</v>
      </c>
      <c r="W283" s="49">
        <f t="shared" si="100"/>
        <v>0</v>
      </c>
      <c r="X283" s="44">
        <f t="shared" si="101"/>
        <v>0</v>
      </c>
      <c r="Y283" s="44">
        <f t="shared" si="102"/>
        <v>0</v>
      </c>
      <c r="Z283" s="44">
        <f t="shared" si="103"/>
        <v>0</v>
      </c>
      <c r="AA283" s="50">
        <f t="shared" si="104"/>
        <v>0</v>
      </c>
      <c r="AB283" s="51">
        <f t="shared" si="105"/>
        <v>0</v>
      </c>
      <c r="AC283" s="44">
        <f t="shared" si="106"/>
        <v>0</v>
      </c>
      <c r="AD283" s="44">
        <f t="shared" si="107"/>
        <v>0</v>
      </c>
      <c r="AE283" s="44">
        <f t="shared" si="108"/>
        <v>0</v>
      </c>
      <c r="AF283" s="52" t="e">
        <f>HLOOKUP(I283,ElecAvoidedCostsWOCC!$A$5:$Q$50,G283+1,FALSE)</f>
        <v>#N/A</v>
      </c>
      <c r="AG283" s="44" t="e">
        <f t="shared" si="109"/>
        <v>#N/A</v>
      </c>
      <c r="AH283" s="52" t="e">
        <f>HLOOKUP(I283,ElecAvoidedCostsWOCC!$A$5:$Q$50,T283+1,FALSE)</f>
        <v>#N/A</v>
      </c>
      <c r="AI283" s="44" t="e">
        <f t="shared" si="110"/>
        <v>#N/A</v>
      </c>
      <c r="AJ283" s="44" t="e">
        <f t="shared" si="111"/>
        <v>#N/A</v>
      </c>
      <c r="AK283" s="44" t="e">
        <f>HLOOKUP(I283,ElecAvoidedCostsWOCC!$A$5:$Q$50,G283+1,FALSE)*J283*L283</f>
        <v>#N/A</v>
      </c>
      <c r="AL283" s="44" t="e">
        <f t="shared" si="112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13"/>
        <v>0</v>
      </c>
      <c r="AO283" s="47">
        <f t="shared" si="114"/>
        <v>0</v>
      </c>
      <c r="AP283" s="47" t="e">
        <f t="shared" si="115"/>
        <v>#DIV/0!</v>
      </c>
    </row>
    <row r="284" spans="2:42">
      <c r="B284" s="37"/>
      <c r="C284" s="61"/>
      <c r="D284" s="61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97"/>
        <v>0</v>
      </c>
      <c r="U284" s="47">
        <f t="shared" si="98"/>
        <v>0</v>
      </c>
      <c r="V284" s="48">
        <f t="shared" si="99"/>
        <v>0</v>
      </c>
      <c r="W284" s="49">
        <f t="shared" si="100"/>
        <v>0</v>
      </c>
      <c r="X284" s="44">
        <f t="shared" si="101"/>
        <v>0</v>
      </c>
      <c r="Y284" s="44">
        <f t="shared" si="102"/>
        <v>0</v>
      </c>
      <c r="Z284" s="44">
        <f t="shared" si="103"/>
        <v>0</v>
      </c>
      <c r="AA284" s="50">
        <f t="shared" si="104"/>
        <v>0</v>
      </c>
      <c r="AB284" s="51">
        <f t="shared" si="105"/>
        <v>0</v>
      </c>
      <c r="AC284" s="44">
        <f t="shared" si="106"/>
        <v>0</v>
      </c>
      <c r="AD284" s="44">
        <f t="shared" si="107"/>
        <v>0</v>
      </c>
      <c r="AE284" s="44">
        <f t="shared" si="108"/>
        <v>0</v>
      </c>
      <c r="AF284" s="52" t="e">
        <f>HLOOKUP(I284,ElecAvoidedCostsWOCC!$A$5:$Q$50,G284+1,FALSE)</f>
        <v>#N/A</v>
      </c>
      <c r="AG284" s="44" t="e">
        <f t="shared" si="109"/>
        <v>#N/A</v>
      </c>
      <c r="AH284" s="52" t="e">
        <f>HLOOKUP(I284,ElecAvoidedCostsWOCC!$A$5:$Q$50,T284+1,FALSE)</f>
        <v>#N/A</v>
      </c>
      <c r="AI284" s="44" t="e">
        <f t="shared" si="110"/>
        <v>#N/A</v>
      </c>
      <c r="AJ284" s="44" t="e">
        <f t="shared" si="111"/>
        <v>#N/A</v>
      </c>
      <c r="AK284" s="44" t="e">
        <f>HLOOKUP(I284,ElecAvoidedCostsWOCC!$A$5:$Q$50,G284+1,FALSE)*J284*L284</f>
        <v>#N/A</v>
      </c>
      <c r="AL284" s="44" t="e">
        <f t="shared" si="112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13"/>
        <v>0</v>
      </c>
      <c r="AO284" s="47">
        <f t="shared" si="114"/>
        <v>0</v>
      </c>
      <c r="AP284" s="47" t="e">
        <f t="shared" si="115"/>
        <v>#DIV/0!</v>
      </c>
    </row>
    <row r="285" spans="2:42">
      <c r="B285" s="37"/>
      <c r="C285" s="61"/>
      <c r="D285" s="61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97"/>
        <v>0</v>
      </c>
      <c r="U285" s="47">
        <f t="shared" si="98"/>
        <v>0</v>
      </c>
      <c r="V285" s="48">
        <f t="shared" si="99"/>
        <v>0</v>
      </c>
      <c r="W285" s="49">
        <f t="shared" si="100"/>
        <v>0</v>
      </c>
      <c r="X285" s="44">
        <f t="shared" si="101"/>
        <v>0</v>
      </c>
      <c r="Y285" s="44">
        <f t="shared" si="102"/>
        <v>0</v>
      </c>
      <c r="Z285" s="44">
        <f t="shared" si="103"/>
        <v>0</v>
      </c>
      <c r="AA285" s="50">
        <f t="shared" si="104"/>
        <v>0</v>
      </c>
      <c r="AB285" s="51">
        <f t="shared" si="105"/>
        <v>0</v>
      </c>
      <c r="AC285" s="44">
        <f t="shared" si="106"/>
        <v>0</v>
      </c>
      <c r="AD285" s="44">
        <f t="shared" si="107"/>
        <v>0</v>
      </c>
      <c r="AE285" s="44">
        <f t="shared" si="108"/>
        <v>0</v>
      </c>
      <c r="AF285" s="52" t="e">
        <f>HLOOKUP(I285,ElecAvoidedCostsWOCC!$A$5:$Q$50,G285+1,FALSE)</f>
        <v>#N/A</v>
      </c>
      <c r="AG285" s="44" t="e">
        <f t="shared" si="109"/>
        <v>#N/A</v>
      </c>
      <c r="AH285" s="52" t="e">
        <f>HLOOKUP(I285,ElecAvoidedCostsWOCC!$A$5:$Q$50,T285+1,FALSE)</f>
        <v>#N/A</v>
      </c>
      <c r="AI285" s="44" t="e">
        <f t="shared" si="110"/>
        <v>#N/A</v>
      </c>
      <c r="AJ285" s="44" t="e">
        <f t="shared" si="111"/>
        <v>#N/A</v>
      </c>
      <c r="AK285" s="44" t="e">
        <f>HLOOKUP(I285,ElecAvoidedCostsWOCC!$A$5:$Q$50,G285+1,FALSE)*J285*L285</f>
        <v>#N/A</v>
      </c>
      <c r="AL285" s="44" t="e">
        <f t="shared" si="112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13"/>
        <v>0</v>
      </c>
      <c r="AO285" s="47">
        <f t="shared" si="114"/>
        <v>0</v>
      </c>
      <c r="AP285" s="47" t="e">
        <f t="shared" si="115"/>
        <v>#DIV/0!</v>
      </c>
    </row>
    <row r="286" spans="2:42">
      <c r="B286" s="37"/>
      <c r="C286" s="61"/>
      <c r="D286" s="61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97"/>
        <v>0</v>
      </c>
      <c r="U286" s="47">
        <f t="shared" si="98"/>
        <v>0</v>
      </c>
      <c r="V286" s="48">
        <f t="shared" si="99"/>
        <v>0</v>
      </c>
      <c r="W286" s="49">
        <f t="shared" si="100"/>
        <v>0</v>
      </c>
      <c r="X286" s="44">
        <f t="shared" si="101"/>
        <v>0</v>
      </c>
      <c r="Y286" s="44">
        <f t="shared" si="102"/>
        <v>0</v>
      </c>
      <c r="Z286" s="44">
        <f t="shared" si="103"/>
        <v>0</v>
      </c>
      <c r="AA286" s="50">
        <f t="shared" si="104"/>
        <v>0</v>
      </c>
      <c r="AB286" s="51">
        <f t="shared" si="105"/>
        <v>0</v>
      </c>
      <c r="AC286" s="44">
        <f t="shared" si="106"/>
        <v>0</v>
      </c>
      <c r="AD286" s="44">
        <f t="shared" si="107"/>
        <v>0</v>
      </c>
      <c r="AE286" s="44">
        <f t="shared" si="108"/>
        <v>0</v>
      </c>
      <c r="AF286" s="52" t="e">
        <f>HLOOKUP(I286,ElecAvoidedCostsWOCC!$A$5:$Q$50,G286+1,FALSE)</f>
        <v>#N/A</v>
      </c>
      <c r="AG286" s="44" t="e">
        <f t="shared" si="109"/>
        <v>#N/A</v>
      </c>
      <c r="AH286" s="52" t="e">
        <f>HLOOKUP(I286,ElecAvoidedCostsWOCC!$A$5:$Q$50,T286+1,FALSE)</f>
        <v>#N/A</v>
      </c>
      <c r="AI286" s="44" t="e">
        <f t="shared" si="110"/>
        <v>#N/A</v>
      </c>
      <c r="AJ286" s="44" t="e">
        <f t="shared" si="111"/>
        <v>#N/A</v>
      </c>
      <c r="AK286" s="44" t="e">
        <f>HLOOKUP(I286,ElecAvoidedCostsWOCC!$A$5:$Q$50,G286+1,FALSE)*J286*L286</f>
        <v>#N/A</v>
      </c>
      <c r="AL286" s="44" t="e">
        <f t="shared" si="112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13"/>
        <v>0</v>
      </c>
      <c r="AO286" s="47">
        <f t="shared" si="114"/>
        <v>0</v>
      </c>
      <c r="AP286" s="47" t="e">
        <f t="shared" si="115"/>
        <v>#DIV/0!</v>
      </c>
    </row>
    <row r="287" spans="2:42">
      <c r="B287" s="37"/>
      <c r="C287" s="61"/>
      <c r="D287" s="61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97"/>
        <v>0</v>
      </c>
      <c r="U287" s="47">
        <f t="shared" si="98"/>
        <v>0</v>
      </c>
      <c r="V287" s="48">
        <f t="shared" si="99"/>
        <v>0</v>
      </c>
      <c r="W287" s="49">
        <f t="shared" si="100"/>
        <v>0</v>
      </c>
      <c r="X287" s="44">
        <f t="shared" si="101"/>
        <v>0</v>
      </c>
      <c r="Y287" s="44">
        <f t="shared" si="102"/>
        <v>0</v>
      </c>
      <c r="Z287" s="44">
        <f t="shared" si="103"/>
        <v>0</v>
      </c>
      <c r="AA287" s="50">
        <f t="shared" si="104"/>
        <v>0</v>
      </c>
      <c r="AB287" s="51">
        <f t="shared" si="105"/>
        <v>0</v>
      </c>
      <c r="AC287" s="44">
        <f t="shared" si="106"/>
        <v>0</v>
      </c>
      <c r="AD287" s="44">
        <f t="shared" si="107"/>
        <v>0</v>
      </c>
      <c r="AE287" s="44">
        <f t="shared" si="108"/>
        <v>0</v>
      </c>
      <c r="AF287" s="52" t="e">
        <f>HLOOKUP(I287,ElecAvoidedCostsWOCC!$A$5:$Q$50,G287+1,FALSE)</f>
        <v>#N/A</v>
      </c>
      <c r="AG287" s="44" t="e">
        <f t="shared" si="109"/>
        <v>#N/A</v>
      </c>
      <c r="AH287" s="52" t="e">
        <f>HLOOKUP(I287,ElecAvoidedCostsWOCC!$A$5:$Q$50,T287+1,FALSE)</f>
        <v>#N/A</v>
      </c>
      <c r="AI287" s="44" t="e">
        <f t="shared" si="110"/>
        <v>#N/A</v>
      </c>
      <c r="AJ287" s="44" t="e">
        <f t="shared" si="111"/>
        <v>#N/A</v>
      </c>
      <c r="AK287" s="44" t="e">
        <f>HLOOKUP(I287,ElecAvoidedCostsWOCC!$A$5:$Q$50,G287+1,FALSE)*J287*L287</f>
        <v>#N/A</v>
      </c>
      <c r="AL287" s="44" t="e">
        <f t="shared" si="112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13"/>
        <v>0</v>
      </c>
      <c r="AO287" s="47">
        <f t="shared" si="114"/>
        <v>0</v>
      </c>
      <c r="AP287" s="47" t="e">
        <f t="shared" si="115"/>
        <v>#DIV/0!</v>
      </c>
    </row>
    <row r="288" spans="2:42">
      <c r="B288" s="37"/>
      <c r="C288" s="61"/>
      <c r="D288" s="61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97"/>
        <v>0</v>
      </c>
      <c r="U288" s="47">
        <f t="shared" si="98"/>
        <v>0</v>
      </c>
      <c r="V288" s="48">
        <f t="shared" si="99"/>
        <v>0</v>
      </c>
      <c r="W288" s="49">
        <f t="shared" si="100"/>
        <v>0</v>
      </c>
      <c r="X288" s="44">
        <f t="shared" si="101"/>
        <v>0</v>
      </c>
      <c r="Y288" s="44">
        <f t="shared" si="102"/>
        <v>0</v>
      </c>
      <c r="Z288" s="44">
        <f t="shared" si="103"/>
        <v>0</v>
      </c>
      <c r="AA288" s="50">
        <f t="shared" si="104"/>
        <v>0</v>
      </c>
      <c r="AB288" s="51">
        <f t="shared" si="105"/>
        <v>0</v>
      </c>
      <c r="AC288" s="44">
        <f t="shared" si="106"/>
        <v>0</v>
      </c>
      <c r="AD288" s="44">
        <f t="shared" si="107"/>
        <v>0</v>
      </c>
      <c r="AE288" s="44">
        <f t="shared" si="108"/>
        <v>0</v>
      </c>
      <c r="AF288" s="52" t="e">
        <f>HLOOKUP(I288,ElecAvoidedCostsWOCC!$A$5:$Q$50,G288+1,FALSE)</f>
        <v>#N/A</v>
      </c>
      <c r="AG288" s="44" t="e">
        <f t="shared" si="109"/>
        <v>#N/A</v>
      </c>
      <c r="AH288" s="52" t="e">
        <f>HLOOKUP(I288,ElecAvoidedCostsWOCC!$A$5:$Q$50,T288+1,FALSE)</f>
        <v>#N/A</v>
      </c>
      <c r="AI288" s="44" t="e">
        <f t="shared" si="110"/>
        <v>#N/A</v>
      </c>
      <c r="AJ288" s="44" t="e">
        <f t="shared" si="111"/>
        <v>#N/A</v>
      </c>
      <c r="AK288" s="44" t="e">
        <f>HLOOKUP(I288,ElecAvoidedCostsWOCC!$A$5:$Q$50,G288+1,FALSE)*J288*L288</f>
        <v>#N/A</v>
      </c>
      <c r="AL288" s="44" t="e">
        <f t="shared" si="112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13"/>
        <v>0</v>
      </c>
      <c r="AO288" s="47">
        <f t="shared" si="114"/>
        <v>0</v>
      </c>
      <c r="AP288" s="47" t="e">
        <f t="shared" si="115"/>
        <v>#DIV/0!</v>
      </c>
    </row>
    <row r="289" spans="2:42">
      <c r="B289" s="37"/>
      <c r="C289" s="61"/>
      <c r="D289" s="61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97"/>
        <v>0</v>
      </c>
      <c r="U289" s="47">
        <f t="shared" si="98"/>
        <v>0</v>
      </c>
      <c r="V289" s="48">
        <f t="shared" si="99"/>
        <v>0</v>
      </c>
      <c r="W289" s="49">
        <f t="shared" si="100"/>
        <v>0</v>
      </c>
      <c r="X289" s="44">
        <f t="shared" si="101"/>
        <v>0</v>
      </c>
      <c r="Y289" s="44">
        <f t="shared" si="102"/>
        <v>0</v>
      </c>
      <c r="Z289" s="44">
        <f t="shared" si="103"/>
        <v>0</v>
      </c>
      <c r="AA289" s="50">
        <f t="shared" si="104"/>
        <v>0</v>
      </c>
      <c r="AB289" s="51">
        <f t="shared" si="105"/>
        <v>0</v>
      </c>
      <c r="AC289" s="44">
        <f t="shared" si="106"/>
        <v>0</v>
      </c>
      <c r="AD289" s="44">
        <f t="shared" si="107"/>
        <v>0</v>
      </c>
      <c r="AE289" s="44">
        <f t="shared" si="108"/>
        <v>0</v>
      </c>
      <c r="AF289" s="52" t="e">
        <f>HLOOKUP(I289,ElecAvoidedCostsWOCC!$A$5:$Q$50,G289+1,FALSE)</f>
        <v>#N/A</v>
      </c>
      <c r="AG289" s="44" t="e">
        <f t="shared" si="109"/>
        <v>#N/A</v>
      </c>
      <c r="AH289" s="52" t="e">
        <f>HLOOKUP(I289,ElecAvoidedCostsWOCC!$A$5:$Q$50,T289+1,FALSE)</f>
        <v>#N/A</v>
      </c>
      <c r="AI289" s="44" t="e">
        <f t="shared" si="110"/>
        <v>#N/A</v>
      </c>
      <c r="AJ289" s="44" t="e">
        <f t="shared" si="111"/>
        <v>#N/A</v>
      </c>
      <c r="AK289" s="44" t="e">
        <f>HLOOKUP(I289,ElecAvoidedCostsWOCC!$A$5:$Q$50,G289+1,FALSE)*J289*L289</f>
        <v>#N/A</v>
      </c>
      <c r="AL289" s="44" t="e">
        <f t="shared" si="112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13"/>
        <v>0</v>
      </c>
      <c r="AO289" s="47">
        <f t="shared" si="114"/>
        <v>0</v>
      </c>
      <c r="AP289" s="47" t="e">
        <f t="shared" si="115"/>
        <v>#DIV/0!</v>
      </c>
    </row>
    <row r="290" spans="2:42">
      <c r="B290" s="37"/>
      <c r="C290" s="61"/>
      <c r="D290" s="61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97"/>
        <v>0</v>
      </c>
      <c r="U290" s="47">
        <f t="shared" si="98"/>
        <v>0</v>
      </c>
      <c r="V290" s="48">
        <f t="shared" si="99"/>
        <v>0</v>
      </c>
      <c r="W290" s="49">
        <f t="shared" si="100"/>
        <v>0</v>
      </c>
      <c r="X290" s="44">
        <f t="shared" si="101"/>
        <v>0</v>
      </c>
      <c r="Y290" s="44">
        <f t="shared" si="102"/>
        <v>0</v>
      </c>
      <c r="Z290" s="44">
        <f t="shared" si="103"/>
        <v>0</v>
      </c>
      <c r="AA290" s="50">
        <f t="shared" si="104"/>
        <v>0</v>
      </c>
      <c r="AB290" s="51">
        <f t="shared" si="105"/>
        <v>0</v>
      </c>
      <c r="AC290" s="44">
        <f t="shared" si="106"/>
        <v>0</v>
      </c>
      <c r="AD290" s="44">
        <f t="shared" si="107"/>
        <v>0</v>
      </c>
      <c r="AE290" s="44">
        <f t="shared" si="108"/>
        <v>0</v>
      </c>
      <c r="AF290" s="52" t="e">
        <f>HLOOKUP(I290,ElecAvoidedCostsWOCC!$A$5:$Q$50,G290+1,FALSE)</f>
        <v>#N/A</v>
      </c>
      <c r="AG290" s="44" t="e">
        <f t="shared" si="109"/>
        <v>#N/A</v>
      </c>
      <c r="AH290" s="52" t="e">
        <f>HLOOKUP(I290,ElecAvoidedCostsWOCC!$A$5:$Q$50,T290+1,FALSE)</f>
        <v>#N/A</v>
      </c>
      <c r="AI290" s="44" t="e">
        <f t="shared" si="110"/>
        <v>#N/A</v>
      </c>
      <c r="AJ290" s="44" t="e">
        <f t="shared" si="111"/>
        <v>#N/A</v>
      </c>
      <c r="AK290" s="44" t="e">
        <f>HLOOKUP(I290,ElecAvoidedCostsWOCC!$A$5:$Q$50,G290+1,FALSE)*J290*L290</f>
        <v>#N/A</v>
      </c>
      <c r="AL290" s="44" t="e">
        <f t="shared" si="112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13"/>
        <v>0</v>
      </c>
      <c r="AO290" s="47">
        <f t="shared" si="114"/>
        <v>0</v>
      </c>
      <c r="AP290" s="47" t="e">
        <f t="shared" si="115"/>
        <v>#DIV/0!</v>
      </c>
    </row>
    <row r="291" spans="2:42">
      <c r="B291" s="37"/>
      <c r="C291" s="61"/>
      <c r="D291" s="61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97"/>
        <v>0</v>
      </c>
      <c r="U291" s="47">
        <f t="shared" si="98"/>
        <v>0</v>
      </c>
      <c r="V291" s="48">
        <f t="shared" si="99"/>
        <v>0</v>
      </c>
      <c r="W291" s="49">
        <f t="shared" si="100"/>
        <v>0</v>
      </c>
      <c r="X291" s="44">
        <f t="shared" si="101"/>
        <v>0</v>
      </c>
      <c r="Y291" s="44">
        <f t="shared" si="102"/>
        <v>0</v>
      </c>
      <c r="Z291" s="44">
        <f t="shared" si="103"/>
        <v>0</v>
      </c>
      <c r="AA291" s="50">
        <f t="shared" si="104"/>
        <v>0</v>
      </c>
      <c r="AB291" s="51">
        <f t="shared" si="105"/>
        <v>0</v>
      </c>
      <c r="AC291" s="44">
        <f t="shared" si="106"/>
        <v>0</v>
      </c>
      <c r="AD291" s="44">
        <f t="shared" si="107"/>
        <v>0</v>
      </c>
      <c r="AE291" s="44">
        <f t="shared" si="108"/>
        <v>0</v>
      </c>
      <c r="AF291" s="52" t="e">
        <f>HLOOKUP(I291,ElecAvoidedCostsWOCC!$A$5:$Q$50,G291+1,FALSE)</f>
        <v>#N/A</v>
      </c>
      <c r="AG291" s="44" t="e">
        <f t="shared" si="109"/>
        <v>#N/A</v>
      </c>
      <c r="AH291" s="52" t="e">
        <f>HLOOKUP(I291,ElecAvoidedCostsWOCC!$A$5:$Q$50,T291+1,FALSE)</f>
        <v>#N/A</v>
      </c>
      <c r="AI291" s="44" t="e">
        <f t="shared" si="110"/>
        <v>#N/A</v>
      </c>
      <c r="AJ291" s="44" t="e">
        <f t="shared" si="111"/>
        <v>#N/A</v>
      </c>
      <c r="AK291" s="44" t="e">
        <f>HLOOKUP(I291,ElecAvoidedCostsWOCC!$A$5:$Q$50,G291+1,FALSE)*J291*L291</f>
        <v>#N/A</v>
      </c>
      <c r="AL291" s="44" t="e">
        <f t="shared" si="112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13"/>
        <v>0</v>
      </c>
      <c r="AO291" s="47">
        <f t="shared" si="114"/>
        <v>0</v>
      </c>
      <c r="AP291" s="47" t="e">
        <f t="shared" si="115"/>
        <v>#DIV/0!</v>
      </c>
    </row>
    <row r="292" spans="2:42">
      <c r="B292" s="37"/>
      <c r="C292" s="61"/>
      <c r="D292" s="61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97"/>
        <v>0</v>
      </c>
      <c r="U292" s="47">
        <f t="shared" si="98"/>
        <v>0</v>
      </c>
      <c r="V292" s="48">
        <f t="shared" si="99"/>
        <v>0</v>
      </c>
      <c r="W292" s="49">
        <f t="shared" si="100"/>
        <v>0</v>
      </c>
      <c r="X292" s="44">
        <f t="shared" si="101"/>
        <v>0</v>
      </c>
      <c r="Y292" s="44">
        <f t="shared" si="102"/>
        <v>0</v>
      </c>
      <c r="Z292" s="44">
        <f t="shared" si="103"/>
        <v>0</v>
      </c>
      <c r="AA292" s="50">
        <f t="shared" si="104"/>
        <v>0</v>
      </c>
      <c r="AB292" s="51">
        <f t="shared" si="105"/>
        <v>0</v>
      </c>
      <c r="AC292" s="44">
        <f t="shared" si="106"/>
        <v>0</v>
      </c>
      <c r="AD292" s="44">
        <f t="shared" si="107"/>
        <v>0</v>
      </c>
      <c r="AE292" s="44">
        <f t="shared" si="108"/>
        <v>0</v>
      </c>
      <c r="AF292" s="52" t="e">
        <f>HLOOKUP(I292,ElecAvoidedCostsWOCC!$A$5:$Q$50,G292+1,FALSE)</f>
        <v>#N/A</v>
      </c>
      <c r="AG292" s="44" t="e">
        <f t="shared" si="109"/>
        <v>#N/A</v>
      </c>
      <c r="AH292" s="52" t="e">
        <f>HLOOKUP(I292,ElecAvoidedCostsWOCC!$A$5:$Q$50,T292+1,FALSE)</f>
        <v>#N/A</v>
      </c>
      <c r="AI292" s="44" t="e">
        <f t="shared" si="110"/>
        <v>#N/A</v>
      </c>
      <c r="AJ292" s="44" t="e">
        <f t="shared" si="111"/>
        <v>#N/A</v>
      </c>
      <c r="AK292" s="44" t="e">
        <f>HLOOKUP(I292,ElecAvoidedCostsWOCC!$A$5:$Q$50,G292+1,FALSE)*J292*L292</f>
        <v>#N/A</v>
      </c>
      <c r="AL292" s="44" t="e">
        <f t="shared" si="112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13"/>
        <v>0</v>
      </c>
      <c r="AO292" s="47">
        <f t="shared" si="114"/>
        <v>0</v>
      </c>
      <c r="AP292" s="47" t="e">
        <f t="shared" si="115"/>
        <v>#DIV/0!</v>
      </c>
    </row>
    <row r="293" spans="2:42">
      <c r="B293" s="37"/>
      <c r="C293" s="61"/>
      <c r="D293" s="61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97"/>
        <v>0</v>
      </c>
      <c r="U293" s="47">
        <f t="shared" si="98"/>
        <v>0</v>
      </c>
      <c r="V293" s="48">
        <f t="shared" si="99"/>
        <v>0</v>
      </c>
      <c r="W293" s="49">
        <f t="shared" si="100"/>
        <v>0</v>
      </c>
      <c r="X293" s="44">
        <f t="shared" si="101"/>
        <v>0</v>
      </c>
      <c r="Y293" s="44">
        <f t="shared" si="102"/>
        <v>0</v>
      </c>
      <c r="Z293" s="44">
        <f t="shared" si="103"/>
        <v>0</v>
      </c>
      <c r="AA293" s="50">
        <f t="shared" si="104"/>
        <v>0</v>
      </c>
      <c r="AB293" s="51">
        <f t="shared" si="105"/>
        <v>0</v>
      </c>
      <c r="AC293" s="44">
        <f t="shared" si="106"/>
        <v>0</v>
      </c>
      <c r="AD293" s="44">
        <f t="shared" si="107"/>
        <v>0</v>
      </c>
      <c r="AE293" s="44">
        <f t="shared" si="108"/>
        <v>0</v>
      </c>
      <c r="AF293" s="52" t="e">
        <f>HLOOKUP(I293,ElecAvoidedCostsWOCC!$A$5:$Q$50,G293+1,FALSE)</f>
        <v>#N/A</v>
      </c>
      <c r="AG293" s="44" t="e">
        <f t="shared" si="109"/>
        <v>#N/A</v>
      </c>
      <c r="AH293" s="52" t="e">
        <f>HLOOKUP(I293,ElecAvoidedCostsWOCC!$A$5:$Q$50,T293+1,FALSE)</f>
        <v>#N/A</v>
      </c>
      <c r="AI293" s="44" t="e">
        <f t="shared" si="110"/>
        <v>#N/A</v>
      </c>
      <c r="AJ293" s="44" t="e">
        <f t="shared" si="111"/>
        <v>#N/A</v>
      </c>
      <c r="AK293" s="44" t="e">
        <f>HLOOKUP(I293,ElecAvoidedCostsWOCC!$A$5:$Q$50,G293+1,FALSE)*J293*L293</f>
        <v>#N/A</v>
      </c>
      <c r="AL293" s="44" t="e">
        <f t="shared" si="112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13"/>
        <v>0</v>
      </c>
      <c r="AO293" s="47">
        <f t="shared" si="114"/>
        <v>0</v>
      </c>
      <c r="AP293" s="47" t="e">
        <f t="shared" si="115"/>
        <v>#DIV/0!</v>
      </c>
    </row>
    <row r="294" spans="2:42">
      <c r="B294" s="37"/>
      <c r="C294" s="61"/>
      <c r="D294" s="61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97"/>
        <v>0</v>
      </c>
      <c r="U294" s="47">
        <f t="shared" si="98"/>
        <v>0</v>
      </c>
      <c r="V294" s="48">
        <f t="shared" si="99"/>
        <v>0</v>
      </c>
      <c r="W294" s="49">
        <f t="shared" si="100"/>
        <v>0</v>
      </c>
      <c r="X294" s="44">
        <f t="shared" si="101"/>
        <v>0</v>
      </c>
      <c r="Y294" s="44">
        <f t="shared" si="102"/>
        <v>0</v>
      </c>
      <c r="Z294" s="44">
        <f t="shared" si="103"/>
        <v>0</v>
      </c>
      <c r="AA294" s="50">
        <f t="shared" si="104"/>
        <v>0</v>
      </c>
      <c r="AB294" s="51">
        <f t="shared" si="105"/>
        <v>0</v>
      </c>
      <c r="AC294" s="44">
        <f t="shared" si="106"/>
        <v>0</v>
      </c>
      <c r="AD294" s="44">
        <f t="shared" si="107"/>
        <v>0</v>
      </c>
      <c r="AE294" s="44">
        <f t="shared" si="108"/>
        <v>0</v>
      </c>
      <c r="AF294" s="52" t="e">
        <f>HLOOKUP(I294,ElecAvoidedCostsWOCC!$A$5:$Q$50,G294+1,FALSE)</f>
        <v>#N/A</v>
      </c>
      <c r="AG294" s="44" t="e">
        <f t="shared" si="109"/>
        <v>#N/A</v>
      </c>
      <c r="AH294" s="52" t="e">
        <f>HLOOKUP(I294,ElecAvoidedCostsWOCC!$A$5:$Q$50,T294+1,FALSE)</f>
        <v>#N/A</v>
      </c>
      <c r="AI294" s="44" t="e">
        <f t="shared" si="110"/>
        <v>#N/A</v>
      </c>
      <c r="AJ294" s="44" t="e">
        <f t="shared" si="111"/>
        <v>#N/A</v>
      </c>
      <c r="AK294" s="44" t="e">
        <f>HLOOKUP(I294,ElecAvoidedCostsWOCC!$A$5:$Q$50,G294+1,FALSE)*J294*L294</f>
        <v>#N/A</v>
      </c>
      <c r="AL294" s="44" t="e">
        <f t="shared" si="112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13"/>
        <v>0</v>
      </c>
      <c r="AO294" s="47">
        <f t="shared" si="114"/>
        <v>0</v>
      </c>
      <c r="AP294" s="47" t="e">
        <f t="shared" si="115"/>
        <v>#DIV/0!</v>
      </c>
    </row>
    <row r="295" spans="2:42">
      <c r="B295" s="37"/>
      <c r="C295" s="61"/>
      <c r="D295" s="61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si="97"/>
        <v>0</v>
      </c>
      <c r="U295" s="47">
        <f t="shared" si="98"/>
        <v>0</v>
      </c>
      <c r="V295" s="48">
        <f t="shared" si="99"/>
        <v>0</v>
      </c>
      <c r="W295" s="49">
        <f t="shared" si="100"/>
        <v>0</v>
      </c>
      <c r="X295" s="44">
        <f t="shared" si="101"/>
        <v>0</v>
      </c>
      <c r="Y295" s="44">
        <f t="shared" si="102"/>
        <v>0</v>
      </c>
      <c r="Z295" s="44">
        <f t="shared" si="103"/>
        <v>0</v>
      </c>
      <c r="AA295" s="50">
        <f t="shared" si="104"/>
        <v>0</v>
      </c>
      <c r="AB295" s="51">
        <f t="shared" si="105"/>
        <v>0</v>
      </c>
      <c r="AC295" s="44">
        <f t="shared" si="106"/>
        <v>0</v>
      </c>
      <c r="AD295" s="44">
        <f t="shared" si="107"/>
        <v>0</v>
      </c>
      <c r="AE295" s="44">
        <f t="shared" si="108"/>
        <v>0</v>
      </c>
      <c r="AF295" s="52" t="e">
        <f>HLOOKUP(I295,ElecAvoidedCostsWOCC!$A$5:$Q$50,G295+1,FALSE)</f>
        <v>#N/A</v>
      </c>
      <c r="AG295" s="44" t="e">
        <f t="shared" si="109"/>
        <v>#N/A</v>
      </c>
      <c r="AH295" s="52" t="e">
        <f>HLOOKUP(I295,ElecAvoidedCostsWOCC!$A$5:$Q$50,T295+1,FALSE)</f>
        <v>#N/A</v>
      </c>
      <c r="AI295" s="44" t="e">
        <f t="shared" si="110"/>
        <v>#N/A</v>
      </c>
      <c r="AJ295" s="44" t="e">
        <f t="shared" si="111"/>
        <v>#N/A</v>
      </c>
      <c r="AK295" s="44" t="e">
        <f>HLOOKUP(I295,ElecAvoidedCostsWOCC!$A$5:$Q$50,G295+1,FALSE)*J295*L295</f>
        <v>#N/A</v>
      </c>
      <c r="AL295" s="44" t="e">
        <f t="shared" si="112"/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si="113"/>
        <v>0</v>
      </c>
      <c r="AO295" s="47">
        <f t="shared" si="114"/>
        <v>0</v>
      </c>
      <c r="AP295" s="47" t="e">
        <f t="shared" si="115"/>
        <v>#DIV/0!</v>
      </c>
    </row>
    <row r="296" spans="2:42">
      <c r="B296" s="37"/>
      <c r="C296" s="61"/>
      <c r="D296" s="61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97"/>
        <v>0</v>
      </c>
      <c r="U296" s="47">
        <f t="shared" si="98"/>
        <v>0</v>
      </c>
      <c r="V296" s="48">
        <f t="shared" si="99"/>
        <v>0</v>
      </c>
      <c r="W296" s="49">
        <f t="shared" si="100"/>
        <v>0</v>
      </c>
      <c r="X296" s="44">
        <f t="shared" si="101"/>
        <v>0</v>
      </c>
      <c r="Y296" s="44">
        <f t="shared" si="102"/>
        <v>0</v>
      </c>
      <c r="Z296" s="44">
        <f t="shared" si="103"/>
        <v>0</v>
      </c>
      <c r="AA296" s="50">
        <f t="shared" si="104"/>
        <v>0</v>
      </c>
      <c r="AB296" s="51">
        <f t="shared" si="105"/>
        <v>0</v>
      </c>
      <c r="AC296" s="44">
        <f t="shared" si="106"/>
        <v>0</v>
      </c>
      <c r="AD296" s="44">
        <f t="shared" si="107"/>
        <v>0</v>
      </c>
      <c r="AE296" s="44">
        <f t="shared" si="108"/>
        <v>0</v>
      </c>
      <c r="AF296" s="52" t="e">
        <f>HLOOKUP(I296,ElecAvoidedCostsWOCC!$A$5:$Q$50,G296+1,FALSE)</f>
        <v>#N/A</v>
      </c>
      <c r="AG296" s="44" t="e">
        <f t="shared" si="109"/>
        <v>#N/A</v>
      </c>
      <c r="AH296" s="52" t="e">
        <f>HLOOKUP(I296,ElecAvoidedCostsWOCC!$A$5:$Q$50,T296+1,FALSE)</f>
        <v>#N/A</v>
      </c>
      <c r="AI296" s="44" t="e">
        <f t="shared" si="110"/>
        <v>#N/A</v>
      </c>
      <c r="AJ296" s="44" t="e">
        <f t="shared" si="111"/>
        <v>#N/A</v>
      </c>
      <c r="AK296" s="44" t="e">
        <f>HLOOKUP(I296,ElecAvoidedCostsWOCC!$A$5:$Q$50,G296+1,FALSE)*J296*L296</f>
        <v>#N/A</v>
      </c>
      <c r="AL296" s="44" t="e">
        <f t="shared" si="112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13"/>
        <v>0</v>
      </c>
      <c r="AO296" s="47">
        <f t="shared" si="114"/>
        <v>0</v>
      </c>
      <c r="AP296" s="47" t="e">
        <f t="shared" si="115"/>
        <v>#DIV/0!</v>
      </c>
    </row>
    <row r="297" spans="2:42">
      <c r="B297" s="37"/>
      <c r="C297" s="61"/>
      <c r="D297" s="61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97"/>
        <v>0</v>
      </c>
      <c r="U297" s="47">
        <f t="shared" si="98"/>
        <v>0</v>
      </c>
      <c r="V297" s="48">
        <f t="shared" si="99"/>
        <v>0</v>
      </c>
      <c r="W297" s="49">
        <f t="shared" si="100"/>
        <v>0</v>
      </c>
      <c r="X297" s="44">
        <f t="shared" si="101"/>
        <v>0</v>
      </c>
      <c r="Y297" s="44">
        <f t="shared" si="102"/>
        <v>0</v>
      </c>
      <c r="Z297" s="44">
        <f t="shared" si="103"/>
        <v>0</v>
      </c>
      <c r="AA297" s="50">
        <f t="shared" si="104"/>
        <v>0</v>
      </c>
      <c r="AB297" s="51">
        <f t="shared" si="105"/>
        <v>0</v>
      </c>
      <c r="AC297" s="44">
        <f t="shared" si="106"/>
        <v>0</v>
      </c>
      <c r="AD297" s="44">
        <f t="shared" si="107"/>
        <v>0</v>
      </c>
      <c r="AE297" s="44">
        <f t="shared" si="108"/>
        <v>0</v>
      </c>
      <c r="AF297" s="52" t="e">
        <f>HLOOKUP(I297,ElecAvoidedCostsWOCC!$A$5:$Q$50,G297+1,FALSE)</f>
        <v>#N/A</v>
      </c>
      <c r="AG297" s="44" t="e">
        <f t="shared" si="109"/>
        <v>#N/A</v>
      </c>
      <c r="AH297" s="52" t="e">
        <f>HLOOKUP(I297,ElecAvoidedCostsWOCC!$A$5:$Q$50,T297+1,FALSE)</f>
        <v>#N/A</v>
      </c>
      <c r="AI297" s="44" t="e">
        <f t="shared" si="110"/>
        <v>#N/A</v>
      </c>
      <c r="AJ297" s="44" t="e">
        <f t="shared" si="111"/>
        <v>#N/A</v>
      </c>
      <c r="AK297" s="44" t="e">
        <f>HLOOKUP(I297,ElecAvoidedCostsWOCC!$A$5:$Q$50,G297+1,FALSE)*J297*L297</f>
        <v>#N/A</v>
      </c>
      <c r="AL297" s="44" t="e">
        <f t="shared" si="112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13"/>
        <v>0</v>
      </c>
      <c r="AO297" s="47">
        <f t="shared" si="114"/>
        <v>0</v>
      </c>
      <c r="AP297" s="47" t="e">
        <f t="shared" si="115"/>
        <v>#DIV/0!</v>
      </c>
    </row>
    <row r="298" spans="2:42">
      <c r="B298" s="37"/>
      <c r="C298" s="61"/>
      <c r="D298" s="61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97"/>
        <v>0</v>
      </c>
      <c r="U298" s="47">
        <f t="shared" si="98"/>
        <v>0</v>
      </c>
      <c r="V298" s="48">
        <f t="shared" si="99"/>
        <v>0</v>
      </c>
      <c r="W298" s="49">
        <f t="shared" si="100"/>
        <v>0</v>
      </c>
      <c r="X298" s="44">
        <f t="shared" si="101"/>
        <v>0</v>
      </c>
      <c r="Y298" s="44">
        <f t="shared" si="102"/>
        <v>0</v>
      </c>
      <c r="Z298" s="44">
        <f t="shared" si="103"/>
        <v>0</v>
      </c>
      <c r="AA298" s="50">
        <f t="shared" si="104"/>
        <v>0</v>
      </c>
      <c r="AB298" s="51">
        <f t="shared" si="105"/>
        <v>0</v>
      </c>
      <c r="AC298" s="44">
        <f t="shared" si="106"/>
        <v>0</v>
      </c>
      <c r="AD298" s="44">
        <f t="shared" si="107"/>
        <v>0</v>
      </c>
      <c r="AE298" s="44">
        <f t="shared" si="108"/>
        <v>0</v>
      </c>
      <c r="AF298" s="52" t="e">
        <f>HLOOKUP(I298,ElecAvoidedCostsWOCC!$A$5:$Q$50,G298+1,FALSE)</f>
        <v>#N/A</v>
      </c>
      <c r="AG298" s="44" t="e">
        <f t="shared" si="109"/>
        <v>#N/A</v>
      </c>
      <c r="AH298" s="52" t="e">
        <f>HLOOKUP(I298,ElecAvoidedCostsWOCC!$A$5:$Q$50,T298+1,FALSE)</f>
        <v>#N/A</v>
      </c>
      <c r="AI298" s="44" t="e">
        <f t="shared" si="110"/>
        <v>#N/A</v>
      </c>
      <c r="AJ298" s="44" t="e">
        <f t="shared" si="111"/>
        <v>#N/A</v>
      </c>
      <c r="AK298" s="44" t="e">
        <f>HLOOKUP(I298,ElecAvoidedCostsWOCC!$A$5:$Q$50,G298+1,FALSE)*J298*L298</f>
        <v>#N/A</v>
      </c>
      <c r="AL298" s="44" t="e">
        <f t="shared" si="112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13"/>
        <v>0</v>
      </c>
      <c r="AO298" s="47">
        <f t="shared" si="114"/>
        <v>0</v>
      </c>
      <c r="AP298" s="47" t="e">
        <f t="shared" si="115"/>
        <v>#DIV/0!</v>
      </c>
    </row>
    <row r="299" spans="2:42">
      <c r="B299" s="37"/>
      <c r="C299" s="61"/>
      <c r="D299" s="61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97"/>
        <v>0</v>
      </c>
      <c r="U299" s="47">
        <f t="shared" si="98"/>
        <v>0</v>
      </c>
      <c r="V299" s="48">
        <f t="shared" si="99"/>
        <v>0</v>
      </c>
      <c r="W299" s="49">
        <f t="shared" si="100"/>
        <v>0</v>
      </c>
      <c r="X299" s="44">
        <f t="shared" si="101"/>
        <v>0</v>
      </c>
      <c r="Y299" s="44">
        <f t="shared" si="102"/>
        <v>0</v>
      </c>
      <c r="Z299" s="44">
        <f t="shared" si="103"/>
        <v>0</v>
      </c>
      <c r="AA299" s="50">
        <f t="shared" si="104"/>
        <v>0</v>
      </c>
      <c r="AB299" s="51">
        <f t="shared" si="105"/>
        <v>0</v>
      </c>
      <c r="AC299" s="44">
        <f t="shared" si="106"/>
        <v>0</v>
      </c>
      <c r="AD299" s="44">
        <f t="shared" si="107"/>
        <v>0</v>
      </c>
      <c r="AE299" s="44">
        <f t="shared" si="108"/>
        <v>0</v>
      </c>
      <c r="AF299" s="52" t="e">
        <f>HLOOKUP(I299,ElecAvoidedCostsWOCC!$A$5:$Q$50,G299+1,FALSE)</f>
        <v>#N/A</v>
      </c>
      <c r="AG299" s="44" t="e">
        <f t="shared" si="109"/>
        <v>#N/A</v>
      </c>
      <c r="AH299" s="52" t="e">
        <f>HLOOKUP(I299,ElecAvoidedCostsWOCC!$A$5:$Q$50,T299+1,FALSE)</f>
        <v>#N/A</v>
      </c>
      <c r="AI299" s="44" t="e">
        <f t="shared" si="110"/>
        <v>#N/A</v>
      </c>
      <c r="AJ299" s="44" t="e">
        <f t="shared" si="111"/>
        <v>#N/A</v>
      </c>
      <c r="AK299" s="44" t="e">
        <f>HLOOKUP(I299,ElecAvoidedCostsWOCC!$A$5:$Q$50,G299+1,FALSE)*J299*L299</f>
        <v>#N/A</v>
      </c>
      <c r="AL299" s="44" t="e">
        <f t="shared" si="112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13"/>
        <v>0</v>
      </c>
      <c r="AO299" s="47">
        <f t="shared" si="114"/>
        <v>0</v>
      </c>
      <c r="AP299" s="47" t="e">
        <f t="shared" si="115"/>
        <v>#DIV/0!</v>
      </c>
    </row>
    <row r="300" spans="2:42">
      <c r="B300" s="37"/>
      <c r="C300" s="61"/>
      <c r="D300" s="61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97"/>
        <v>0</v>
      </c>
      <c r="U300" s="47">
        <f t="shared" si="98"/>
        <v>0</v>
      </c>
      <c r="V300" s="48">
        <f t="shared" si="99"/>
        <v>0</v>
      </c>
      <c r="W300" s="49">
        <f t="shared" si="100"/>
        <v>0</v>
      </c>
      <c r="X300" s="44">
        <f t="shared" si="101"/>
        <v>0</v>
      </c>
      <c r="Y300" s="44">
        <f t="shared" si="102"/>
        <v>0</v>
      </c>
      <c r="Z300" s="44">
        <f t="shared" si="103"/>
        <v>0</v>
      </c>
      <c r="AA300" s="50">
        <f t="shared" si="104"/>
        <v>0</v>
      </c>
      <c r="AB300" s="51">
        <f t="shared" si="105"/>
        <v>0</v>
      </c>
      <c r="AC300" s="44">
        <f t="shared" si="106"/>
        <v>0</v>
      </c>
      <c r="AD300" s="44">
        <f t="shared" si="107"/>
        <v>0</v>
      </c>
      <c r="AE300" s="44">
        <f t="shared" si="108"/>
        <v>0</v>
      </c>
      <c r="AF300" s="52" t="e">
        <f>HLOOKUP(I300,ElecAvoidedCostsWOCC!$A$5:$Q$50,G300+1,FALSE)</f>
        <v>#N/A</v>
      </c>
      <c r="AG300" s="44" t="e">
        <f t="shared" si="109"/>
        <v>#N/A</v>
      </c>
      <c r="AH300" s="52" t="e">
        <f>HLOOKUP(I300,ElecAvoidedCostsWOCC!$A$5:$Q$50,T300+1,FALSE)</f>
        <v>#N/A</v>
      </c>
      <c r="AI300" s="44" t="e">
        <f t="shared" si="110"/>
        <v>#N/A</v>
      </c>
      <c r="AJ300" s="44" t="e">
        <f t="shared" si="111"/>
        <v>#N/A</v>
      </c>
      <c r="AK300" s="44" t="e">
        <f>HLOOKUP(I300,ElecAvoidedCostsWOCC!$A$5:$Q$50,G300+1,FALSE)*J300*L300</f>
        <v>#N/A</v>
      </c>
      <c r="AL300" s="44" t="e">
        <f t="shared" si="112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13"/>
        <v>0</v>
      </c>
      <c r="AO300" s="47">
        <f t="shared" si="114"/>
        <v>0</v>
      </c>
      <c r="AP300" s="47" t="e">
        <f t="shared" si="115"/>
        <v>#DIV/0!</v>
      </c>
    </row>
    <row r="301" spans="2:42">
      <c r="B301" s="37"/>
      <c r="C301" s="61"/>
      <c r="D301" s="61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97"/>
        <v>0</v>
      </c>
      <c r="U301" s="47">
        <f t="shared" si="98"/>
        <v>0</v>
      </c>
      <c r="V301" s="48">
        <f t="shared" si="99"/>
        <v>0</v>
      </c>
      <c r="W301" s="49">
        <f t="shared" si="100"/>
        <v>0</v>
      </c>
      <c r="X301" s="44">
        <f t="shared" si="101"/>
        <v>0</v>
      </c>
      <c r="Y301" s="44">
        <f t="shared" si="102"/>
        <v>0</v>
      </c>
      <c r="Z301" s="44">
        <f t="shared" si="103"/>
        <v>0</v>
      </c>
      <c r="AA301" s="50">
        <f t="shared" si="104"/>
        <v>0</v>
      </c>
      <c r="AB301" s="51">
        <f t="shared" si="105"/>
        <v>0</v>
      </c>
      <c r="AC301" s="44">
        <f t="shared" si="106"/>
        <v>0</v>
      </c>
      <c r="AD301" s="44">
        <f t="shared" si="107"/>
        <v>0</v>
      </c>
      <c r="AE301" s="44">
        <f t="shared" si="108"/>
        <v>0</v>
      </c>
      <c r="AF301" s="52" t="e">
        <f>HLOOKUP(I301,ElecAvoidedCostsWOCC!$A$5:$Q$50,G301+1,FALSE)</f>
        <v>#N/A</v>
      </c>
      <c r="AG301" s="44" t="e">
        <f t="shared" si="109"/>
        <v>#N/A</v>
      </c>
      <c r="AH301" s="52" t="e">
        <f>HLOOKUP(I301,ElecAvoidedCostsWOCC!$A$5:$Q$50,T301+1,FALSE)</f>
        <v>#N/A</v>
      </c>
      <c r="AI301" s="44" t="e">
        <f t="shared" si="110"/>
        <v>#N/A</v>
      </c>
      <c r="AJ301" s="44" t="e">
        <f t="shared" si="111"/>
        <v>#N/A</v>
      </c>
      <c r="AK301" s="44" t="e">
        <f>HLOOKUP(I301,ElecAvoidedCostsWOCC!$A$5:$Q$50,G301+1,FALSE)*J301*L301</f>
        <v>#N/A</v>
      </c>
      <c r="AL301" s="44" t="e">
        <f t="shared" si="112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13"/>
        <v>0</v>
      </c>
      <c r="AO301" s="47">
        <f t="shared" si="114"/>
        <v>0</v>
      </c>
      <c r="AP301" s="47" t="e">
        <f t="shared" si="115"/>
        <v>#DIV/0!</v>
      </c>
    </row>
    <row r="302" spans="2:42">
      <c r="B302" s="37"/>
      <c r="C302" s="61"/>
      <c r="D302" s="61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97"/>
        <v>0</v>
      </c>
      <c r="U302" s="47">
        <f t="shared" si="98"/>
        <v>0</v>
      </c>
      <c r="V302" s="48">
        <f t="shared" si="99"/>
        <v>0</v>
      </c>
      <c r="W302" s="49">
        <f t="shared" si="100"/>
        <v>0</v>
      </c>
      <c r="X302" s="44">
        <f t="shared" si="101"/>
        <v>0</v>
      </c>
      <c r="Y302" s="44">
        <f t="shared" si="102"/>
        <v>0</v>
      </c>
      <c r="Z302" s="44">
        <f t="shared" si="103"/>
        <v>0</v>
      </c>
      <c r="AA302" s="50">
        <f t="shared" si="104"/>
        <v>0</v>
      </c>
      <c r="AB302" s="51">
        <f t="shared" si="105"/>
        <v>0</v>
      </c>
      <c r="AC302" s="44">
        <f t="shared" si="106"/>
        <v>0</v>
      </c>
      <c r="AD302" s="44">
        <f t="shared" si="107"/>
        <v>0</v>
      </c>
      <c r="AE302" s="44">
        <f t="shared" si="108"/>
        <v>0</v>
      </c>
      <c r="AF302" s="52" t="e">
        <f>HLOOKUP(I302,ElecAvoidedCostsWOCC!$A$5:$Q$50,G302+1,FALSE)</f>
        <v>#N/A</v>
      </c>
      <c r="AG302" s="44" t="e">
        <f t="shared" si="109"/>
        <v>#N/A</v>
      </c>
      <c r="AH302" s="52" t="e">
        <f>HLOOKUP(I302,ElecAvoidedCostsWOCC!$A$5:$Q$50,T302+1,FALSE)</f>
        <v>#N/A</v>
      </c>
      <c r="AI302" s="44" t="e">
        <f t="shared" si="110"/>
        <v>#N/A</v>
      </c>
      <c r="AJ302" s="44" t="e">
        <f t="shared" si="111"/>
        <v>#N/A</v>
      </c>
      <c r="AK302" s="44" t="e">
        <f>HLOOKUP(I302,ElecAvoidedCostsWOCC!$A$5:$Q$50,G302+1,FALSE)*J302*L302</f>
        <v>#N/A</v>
      </c>
      <c r="AL302" s="44" t="e">
        <f t="shared" si="112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13"/>
        <v>0</v>
      </c>
      <c r="AO302" s="47">
        <f t="shared" si="114"/>
        <v>0</v>
      </c>
      <c r="AP302" s="47" t="e">
        <f t="shared" si="115"/>
        <v>#DIV/0!</v>
      </c>
    </row>
    <row r="303" spans="2:42">
      <c r="B303" s="37"/>
      <c r="C303" s="61"/>
      <c r="D303" s="61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97"/>
        <v>0</v>
      </c>
      <c r="U303" s="47">
        <f t="shared" si="98"/>
        <v>0</v>
      </c>
      <c r="V303" s="48">
        <f t="shared" si="99"/>
        <v>0</v>
      </c>
      <c r="W303" s="49">
        <f t="shared" si="100"/>
        <v>0</v>
      </c>
      <c r="X303" s="44">
        <f t="shared" si="101"/>
        <v>0</v>
      </c>
      <c r="Y303" s="44">
        <f t="shared" si="102"/>
        <v>0</v>
      </c>
      <c r="Z303" s="44">
        <f t="shared" si="103"/>
        <v>0</v>
      </c>
      <c r="AA303" s="50">
        <f t="shared" si="104"/>
        <v>0</v>
      </c>
      <c r="AB303" s="51">
        <f t="shared" si="105"/>
        <v>0</v>
      </c>
      <c r="AC303" s="44">
        <f t="shared" si="106"/>
        <v>0</v>
      </c>
      <c r="AD303" s="44">
        <f t="shared" si="107"/>
        <v>0</v>
      </c>
      <c r="AE303" s="44">
        <f t="shared" si="108"/>
        <v>0</v>
      </c>
      <c r="AF303" s="52" t="e">
        <f>HLOOKUP(I303,ElecAvoidedCostsWOCC!$A$5:$Q$50,G303+1,FALSE)</f>
        <v>#N/A</v>
      </c>
      <c r="AG303" s="44" t="e">
        <f t="shared" si="109"/>
        <v>#N/A</v>
      </c>
      <c r="AH303" s="52" t="e">
        <f>HLOOKUP(I303,ElecAvoidedCostsWOCC!$A$5:$Q$50,T303+1,FALSE)</f>
        <v>#N/A</v>
      </c>
      <c r="AI303" s="44" t="e">
        <f t="shared" si="110"/>
        <v>#N/A</v>
      </c>
      <c r="AJ303" s="44" t="e">
        <f t="shared" si="111"/>
        <v>#N/A</v>
      </c>
      <c r="AK303" s="44" t="e">
        <f>HLOOKUP(I303,ElecAvoidedCostsWOCC!$A$5:$Q$50,G303+1,FALSE)*J303*L303</f>
        <v>#N/A</v>
      </c>
      <c r="AL303" s="44" t="e">
        <f t="shared" si="112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13"/>
        <v>0</v>
      </c>
      <c r="AO303" s="47">
        <f t="shared" si="114"/>
        <v>0</v>
      </c>
      <c r="AP303" s="47" t="e">
        <f t="shared" si="115"/>
        <v>#DIV/0!</v>
      </c>
    </row>
    <row r="304" spans="2:42">
      <c r="B304" s="37"/>
      <c r="C304" s="61"/>
      <c r="D304" s="61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97"/>
        <v>0</v>
      </c>
      <c r="U304" s="47">
        <f t="shared" si="98"/>
        <v>0</v>
      </c>
      <c r="V304" s="48">
        <f t="shared" si="99"/>
        <v>0</v>
      </c>
      <c r="W304" s="49">
        <f t="shared" si="100"/>
        <v>0</v>
      </c>
      <c r="X304" s="44">
        <f t="shared" si="101"/>
        <v>0</v>
      </c>
      <c r="Y304" s="44">
        <f t="shared" si="102"/>
        <v>0</v>
      </c>
      <c r="Z304" s="44">
        <f t="shared" si="103"/>
        <v>0</v>
      </c>
      <c r="AA304" s="50">
        <f t="shared" si="104"/>
        <v>0</v>
      </c>
      <c r="AB304" s="51">
        <f t="shared" si="105"/>
        <v>0</v>
      </c>
      <c r="AC304" s="44">
        <f t="shared" si="106"/>
        <v>0</v>
      </c>
      <c r="AD304" s="44">
        <f t="shared" si="107"/>
        <v>0</v>
      </c>
      <c r="AE304" s="44">
        <f t="shared" si="108"/>
        <v>0</v>
      </c>
      <c r="AF304" s="52" t="e">
        <f>HLOOKUP(I304,ElecAvoidedCostsWOCC!$A$5:$Q$50,G304+1,FALSE)</f>
        <v>#N/A</v>
      </c>
      <c r="AG304" s="44" t="e">
        <f t="shared" si="109"/>
        <v>#N/A</v>
      </c>
      <c r="AH304" s="52" t="e">
        <f>HLOOKUP(I304,ElecAvoidedCostsWOCC!$A$5:$Q$50,T304+1,FALSE)</f>
        <v>#N/A</v>
      </c>
      <c r="AI304" s="44" t="e">
        <f t="shared" si="110"/>
        <v>#N/A</v>
      </c>
      <c r="AJ304" s="44" t="e">
        <f t="shared" si="111"/>
        <v>#N/A</v>
      </c>
      <c r="AK304" s="44" t="e">
        <f>HLOOKUP(I304,ElecAvoidedCostsWOCC!$A$5:$Q$50,G304+1,FALSE)*J304*L304</f>
        <v>#N/A</v>
      </c>
      <c r="AL304" s="44" t="e">
        <f t="shared" si="112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13"/>
        <v>0</v>
      </c>
      <c r="AO304" s="47">
        <f t="shared" si="114"/>
        <v>0</v>
      </c>
      <c r="AP304" s="47" t="e">
        <f t="shared" si="115"/>
        <v>#DIV/0!</v>
      </c>
    </row>
    <row r="305" spans="2:42">
      <c r="B305" s="37"/>
      <c r="C305" s="61"/>
      <c r="D305" s="61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97"/>
        <v>0</v>
      </c>
      <c r="U305" s="47">
        <f t="shared" si="98"/>
        <v>0</v>
      </c>
      <c r="V305" s="48">
        <f t="shared" si="99"/>
        <v>0</v>
      </c>
      <c r="W305" s="49">
        <f t="shared" si="100"/>
        <v>0</v>
      </c>
      <c r="X305" s="44">
        <f t="shared" si="101"/>
        <v>0</v>
      </c>
      <c r="Y305" s="44">
        <f t="shared" si="102"/>
        <v>0</v>
      </c>
      <c r="Z305" s="44">
        <f t="shared" si="103"/>
        <v>0</v>
      </c>
      <c r="AA305" s="50">
        <f t="shared" si="104"/>
        <v>0</v>
      </c>
      <c r="AB305" s="51">
        <f t="shared" si="105"/>
        <v>0</v>
      </c>
      <c r="AC305" s="44">
        <f t="shared" si="106"/>
        <v>0</v>
      </c>
      <c r="AD305" s="44">
        <f t="shared" si="107"/>
        <v>0</v>
      </c>
      <c r="AE305" s="44">
        <f t="shared" si="108"/>
        <v>0</v>
      </c>
      <c r="AF305" s="52" t="e">
        <f>HLOOKUP(I305,ElecAvoidedCostsWOCC!$A$5:$Q$50,G305+1,FALSE)</f>
        <v>#N/A</v>
      </c>
      <c r="AG305" s="44" t="e">
        <f t="shared" si="109"/>
        <v>#N/A</v>
      </c>
      <c r="AH305" s="52" t="e">
        <f>HLOOKUP(I305,ElecAvoidedCostsWOCC!$A$5:$Q$50,T305+1,FALSE)</f>
        <v>#N/A</v>
      </c>
      <c r="AI305" s="44" t="e">
        <f t="shared" si="110"/>
        <v>#N/A</v>
      </c>
      <c r="AJ305" s="44" t="e">
        <f t="shared" si="111"/>
        <v>#N/A</v>
      </c>
      <c r="AK305" s="44" t="e">
        <f>HLOOKUP(I305,ElecAvoidedCostsWOCC!$A$5:$Q$50,G305+1,FALSE)*J305*L305</f>
        <v>#N/A</v>
      </c>
      <c r="AL305" s="44" t="e">
        <f t="shared" si="112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13"/>
        <v>0</v>
      </c>
      <c r="AO305" s="47">
        <f t="shared" si="114"/>
        <v>0</v>
      </c>
      <c r="AP305" s="47" t="e">
        <f t="shared" si="115"/>
        <v>#DIV/0!</v>
      </c>
    </row>
    <row r="306" spans="2:42">
      <c r="B306" s="37"/>
      <c r="C306" s="61"/>
      <c r="D306" s="61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97"/>
        <v>0</v>
      </c>
      <c r="U306" s="47">
        <f t="shared" si="98"/>
        <v>0</v>
      </c>
      <c r="V306" s="48">
        <f t="shared" si="99"/>
        <v>0</v>
      </c>
      <c r="W306" s="49">
        <f t="shared" si="100"/>
        <v>0</v>
      </c>
      <c r="X306" s="44">
        <f t="shared" si="101"/>
        <v>0</v>
      </c>
      <c r="Y306" s="44">
        <f t="shared" si="102"/>
        <v>0</v>
      </c>
      <c r="Z306" s="44">
        <f t="shared" si="103"/>
        <v>0</v>
      </c>
      <c r="AA306" s="50">
        <f t="shared" si="104"/>
        <v>0</v>
      </c>
      <c r="AB306" s="51">
        <f t="shared" si="105"/>
        <v>0</v>
      </c>
      <c r="AC306" s="44">
        <f t="shared" si="106"/>
        <v>0</v>
      </c>
      <c r="AD306" s="44">
        <f t="shared" si="107"/>
        <v>0</v>
      </c>
      <c r="AE306" s="44">
        <f t="shared" si="108"/>
        <v>0</v>
      </c>
      <c r="AF306" s="52" t="e">
        <f>HLOOKUP(I306,ElecAvoidedCostsWOCC!$A$5:$Q$50,G306+1,FALSE)</f>
        <v>#N/A</v>
      </c>
      <c r="AG306" s="44" t="e">
        <f t="shared" si="109"/>
        <v>#N/A</v>
      </c>
      <c r="AH306" s="52" t="e">
        <f>HLOOKUP(I306,ElecAvoidedCostsWOCC!$A$5:$Q$50,T306+1,FALSE)</f>
        <v>#N/A</v>
      </c>
      <c r="AI306" s="44" t="e">
        <f t="shared" si="110"/>
        <v>#N/A</v>
      </c>
      <c r="AJ306" s="44" t="e">
        <f t="shared" si="111"/>
        <v>#N/A</v>
      </c>
      <c r="AK306" s="44" t="e">
        <f>HLOOKUP(I306,ElecAvoidedCostsWOCC!$A$5:$Q$50,G306+1,FALSE)*J306*L306</f>
        <v>#N/A</v>
      </c>
      <c r="AL306" s="44" t="e">
        <f t="shared" si="112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13"/>
        <v>0</v>
      </c>
      <c r="AO306" s="47">
        <f t="shared" si="114"/>
        <v>0</v>
      </c>
      <c r="AP306" s="47" t="e">
        <f t="shared" si="115"/>
        <v>#DIV/0!</v>
      </c>
    </row>
    <row r="307" spans="2:42">
      <c r="B307" s="37"/>
      <c r="C307" s="61"/>
      <c r="D307" s="61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97"/>
        <v>0</v>
      </c>
      <c r="U307" s="47">
        <f t="shared" si="98"/>
        <v>0</v>
      </c>
      <c r="V307" s="48">
        <f t="shared" si="99"/>
        <v>0</v>
      </c>
      <c r="W307" s="49">
        <f t="shared" si="100"/>
        <v>0</v>
      </c>
      <c r="X307" s="44">
        <f t="shared" si="101"/>
        <v>0</v>
      </c>
      <c r="Y307" s="44">
        <f t="shared" si="102"/>
        <v>0</v>
      </c>
      <c r="Z307" s="44">
        <f t="shared" si="103"/>
        <v>0</v>
      </c>
      <c r="AA307" s="50">
        <f t="shared" si="104"/>
        <v>0</v>
      </c>
      <c r="AB307" s="51">
        <f t="shared" si="105"/>
        <v>0</v>
      </c>
      <c r="AC307" s="44">
        <f t="shared" si="106"/>
        <v>0</v>
      </c>
      <c r="AD307" s="44">
        <f t="shared" si="107"/>
        <v>0</v>
      </c>
      <c r="AE307" s="44">
        <f t="shared" si="108"/>
        <v>0</v>
      </c>
      <c r="AF307" s="52" t="e">
        <f>HLOOKUP(I307,ElecAvoidedCostsWOCC!$A$5:$Q$50,G307+1,FALSE)</f>
        <v>#N/A</v>
      </c>
      <c r="AG307" s="44" t="e">
        <f t="shared" si="109"/>
        <v>#N/A</v>
      </c>
      <c r="AH307" s="52" t="e">
        <f>HLOOKUP(I307,ElecAvoidedCostsWOCC!$A$5:$Q$50,T307+1,FALSE)</f>
        <v>#N/A</v>
      </c>
      <c r="AI307" s="44" t="e">
        <f t="shared" si="110"/>
        <v>#N/A</v>
      </c>
      <c r="AJ307" s="44" t="e">
        <f t="shared" si="111"/>
        <v>#N/A</v>
      </c>
      <c r="AK307" s="44" t="e">
        <f>HLOOKUP(I307,ElecAvoidedCostsWOCC!$A$5:$Q$50,G307+1,FALSE)*J307*L307</f>
        <v>#N/A</v>
      </c>
      <c r="AL307" s="44" t="e">
        <f t="shared" si="112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13"/>
        <v>0</v>
      </c>
      <c r="AO307" s="47">
        <f t="shared" si="114"/>
        <v>0</v>
      </c>
      <c r="AP307" s="47" t="e">
        <f t="shared" si="115"/>
        <v>#DIV/0!</v>
      </c>
    </row>
    <row r="308" spans="2:42">
      <c r="B308" s="37"/>
      <c r="C308" s="61"/>
      <c r="D308" s="61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97"/>
        <v>0</v>
      </c>
      <c r="U308" s="47">
        <f t="shared" si="98"/>
        <v>0</v>
      </c>
      <c r="V308" s="48">
        <f t="shared" si="99"/>
        <v>0</v>
      </c>
      <c r="W308" s="49">
        <f t="shared" si="100"/>
        <v>0</v>
      </c>
      <c r="X308" s="44">
        <f t="shared" si="101"/>
        <v>0</v>
      </c>
      <c r="Y308" s="44">
        <f t="shared" si="102"/>
        <v>0</v>
      </c>
      <c r="Z308" s="44">
        <f t="shared" si="103"/>
        <v>0</v>
      </c>
      <c r="AA308" s="50">
        <f t="shared" si="104"/>
        <v>0</v>
      </c>
      <c r="AB308" s="51">
        <f t="shared" si="105"/>
        <v>0</v>
      </c>
      <c r="AC308" s="44">
        <f t="shared" si="106"/>
        <v>0</v>
      </c>
      <c r="AD308" s="44">
        <f t="shared" si="107"/>
        <v>0</v>
      </c>
      <c r="AE308" s="44">
        <f t="shared" si="108"/>
        <v>0</v>
      </c>
      <c r="AF308" s="52" t="e">
        <f>HLOOKUP(I308,ElecAvoidedCostsWOCC!$A$5:$Q$50,G308+1,FALSE)</f>
        <v>#N/A</v>
      </c>
      <c r="AG308" s="44" t="e">
        <f t="shared" si="109"/>
        <v>#N/A</v>
      </c>
      <c r="AH308" s="52" t="e">
        <f>HLOOKUP(I308,ElecAvoidedCostsWOCC!$A$5:$Q$50,T308+1,FALSE)</f>
        <v>#N/A</v>
      </c>
      <c r="AI308" s="44" t="e">
        <f t="shared" si="110"/>
        <v>#N/A</v>
      </c>
      <c r="AJ308" s="44" t="e">
        <f t="shared" si="111"/>
        <v>#N/A</v>
      </c>
      <c r="AK308" s="44" t="e">
        <f>HLOOKUP(I308,ElecAvoidedCostsWOCC!$A$5:$Q$50,G308+1,FALSE)*J308*L308</f>
        <v>#N/A</v>
      </c>
      <c r="AL308" s="44" t="e">
        <f t="shared" si="112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13"/>
        <v>0</v>
      </c>
      <c r="AO308" s="47">
        <f t="shared" si="114"/>
        <v>0</v>
      </c>
      <c r="AP308" s="47" t="e">
        <f t="shared" si="115"/>
        <v>#DIV/0!</v>
      </c>
    </row>
    <row r="309" spans="2:42">
      <c r="B309" s="37"/>
      <c r="C309" s="61"/>
      <c r="D309" s="61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97"/>
        <v>0</v>
      </c>
      <c r="U309" s="47">
        <f t="shared" si="98"/>
        <v>0</v>
      </c>
      <c r="V309" s="48">
        <f t="shared" si="99"/>
        <v>0</v>
      </c>
      <c r="W309" s="49">
        <f t="shared" si="100"/>
        <v>0</v>
      </c>
      <c r="X309" s="44">
        <f t="shared" si="101"/>
        <v>0</v>
      </c>
      <c r="Y309" s="44">
        <f t="shared" si="102"/>
        <v>0</v>
      </c>
      <c r="Z309" s="44">
        <f t="shared" si="103"/>
        <v>0</v>
      </c>
      <c r="AA309" s="50">
        <f t="shared" si="104"/>
        <v>0</v>
      </c>
      <c r="AB309" s="51">
        <f t="shared" si="105"/>
        <v>0</v>
      </c>
      <c r="AC309" s="44">
        <f t="shared" si="106"/>
        <v>0</v>
      </c>
      <c r="AD309" s="44">
        <f t="shared" si="107"/>
        <v>0</v>
      </c>
      <c r="AE309" s="44">
        <f t="shared" si="108"/>
        <v>0</v>
      </c>
      <c r="AF309" s="52" t="e">
        <f>HLOOKUP(I309,ElecAvoidedCostsWOCC!$A$5:$Q$50,G309+1,FALSE)</f>
        <v>#N/A</v>
      </c>
      <c r="AG309" s="44" t="e">
        <f t="shared" si="109"/>
        <v>#N/A</v>
      </c>
      <c r="AH309" s="52" t="e">
        <f>HLOOKUP(I309,ElecAvoidedCostsWOCC!$A$5:$Q$50,T309+1,FALSE)</f>
        <v>#N/A</v>
      </c>
      <c r="AI309" s="44" t="e">
        <f t="shared" si="110"/>
        <v>#N/A</v>
      </c>
      <c r="AJ309" s="44" t="e">
        <f t="shared" si="111"/>
        <v>#N/A</v>
      </c>
      <c r="AK309" s="44" t="e">
        <f>HLOOKUP(I309,ElecAvoidedCostsWOCC!$A$5:$Q$50,G309+1,FALSE)*J309*L309</f>
        <v>#N/A</v>
      </c>
      <c r="AL309" s="44" t="e">
        <f t="shared" si="112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13"/>
        <v>0</v>
      </c>
      <c r="AO309" s="47">
        <f t="shared" si="114"/>
        <v>0</v>
      </c>
      <c r="AP309" s="47" t="e">
        <f t="shared" si="115"/>
        <v>#DIV/0!</v>
      </c>
    </row>
    <row r="310" spans="2:42">
      <c r="B310" s="37"/>
      <c r="C310" s="61"/>
      <c r="D310" s="61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97"/>
        <v>0</v>
      </c>
      <c r="U310" s="47">
        <f t="shared" si="98"/>
        <v>0</v>
      </c>
      <c r="V310" s="48">
        <f t="shared" si="99"/>
        <v>0</v>
      </c>
      <c r="W310" s="49">
        <f t="shared" si="100"/>
        <v>0</v>
      </c>
      <c r="X310" s="44">
        <f t="shared" si="101"/>
        <v>0</v>
      </c>
      <c r="Y310" s="44">
        <f t="shared" si="102"/>
        <v>0</v>
      </c>
      <c r="Z310" s="44">
        <f t="shared" si="103"/>
        <v>0</v>
      </c>
      <c r="AA310" s="50">
        <f t="shared" si="104"/>
        <v>0</v>
      </c>
      <c r="AB310" s="51">
        <f t="shared" si="105"/>
        <v>0</v>
      </c>
      <c r="AC310" s="44">
        <f t="shared" si="106"/>
        <v>0</v>
      </c>
      <c r="AD310" s="44">
        <f t="shared" si="107"/>
        <v>0</v>
      </c>
      <c r="AE310" s="44">
        <f t="shared" si="108"/>
        <v>0</v>
      </c>
      <c r="AF310" s="52" t="e">
        <f>HLOOKUP(I310,ElecAvoidedCostsWOCC!$A$5:$Q$50,G310+1,FALSE)</f>
        <v>#N/A</v>
      </c>
      <c r="AG310" s="44" t="e">
        <f t="shared" si="109"/>
        <v>#N/A</v>
      </c>
      <c r="AH310" s="52" t="e">
        <f>HLOOKUP(I310,ElecAvoidedCostsWOCC!$A$5:$Q$50,T310+1,FALSE)</f>
        <v>#N/A</v>
      </c>
      <c r="AI310" s="44" t="e">
        <f t="shared" si="110"/>
        <v>#N/A</v>
      </c>
      <c r="AJ310" s="44" t="e">
        <f t="shared" si="111"/>
        <v>#N/A</v>
      </c>
      <c r="AK310" s="44" t="e">
        <f>HLOOKUP(I310,ElecAvoidedCostsWOCC!$A$5:$Q$50,G310+1,FALSE)*J310*L310</f>
        <v>#N/A</v>
      </c>
      <c r="AL310" s="44" t="e">
        <f t="shared" si="112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13"/>
        <v>0</v>
      </c>
      <c r="AO310" s="47">
        <f t="shared" si="114"/>
        <v>0</v>
      </c>
      <c r="AP310" s="47" t="e">
        <f t="shared" si="115"/>
        <v>#DIV/0!</v>
      </c>
    </row>
    <row r="311" spans="2:42">
      <c r="B311" s="37"/>
      <c r="C311" s="61"/>
      <c r="D311" s="61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97"/>
        <v>0</v>
      </c>
      <c r="U311" s="47">
        <f t="shared" si="98"/>
        <v>0</v>
      </c>
      <c r="V311" s="48">
        <f t="shared" si="99"/>
        <v>0</v>
      </c>
      <c r="W311" s="49">
        <f t="shared" si="100"/>
        <v>0</v>
      </c>
      <c r="X311" s="44">
        <f t="shared" si="101"/>
        <v>0</v>
      </c>
      <c r="Y311" s="44">
        <f t="shared" si="102"/>
        <v>0</v>
      </c>
      <c r="Z311" s="44">
        <f t="shared" si="103"/>
        <v>0</v>
      </c>
      <c r="AA311" s="50">
        <f t="shared" si="104"/>
        <v>0</v>
      </c>
      <c r="AB311" s="51">
        <f t="shared" si="105"/>
        <v>0</v>
      </c>
      <c r="AC311" s="44">
        <f t="shared" si="106"/>
        <v>0</v>
      </c>
      <c r="AD311" s="44">
        <f t="shared" si="107"/>
        <v>0</v>
      </c>
      <c r="AE311" s="44">
        <f t="shared" si="108"/>
        <v>0</v>
      </c>
      <c r="AF311" s="52" t="e">
        <f>HLOOKUP(I311,ElecAvoidedCostsWOCC!$A$5:$Q$50,G311+1,FALSE)</f>
        <v>#N/A</v>
      </c>
      <c r="AG311" s="44" t="e">
        <f t="shared" si="109"/>
        <v>#N/A</v>
      </c>
      <c r="AH311" s="52" t="e">
        <f>HLOOKUP(I311,ElecAvoidedCostsWOCC!$A$5:$Q$50,T311+1,FALSE)</f>
        <v>#N/A</v>
      </c>
      <c r="AI311" s="44" t="e">
        <f t="shared" si="110"/>
        <v>#N/A</v>
      </c>
      <c r="AJ311" s="44" t="e">
        <f t="shared" si="111"/>
        <v>#N/A</v>
      </c>
      <c r="AK311" s="44" t="e">
        <f>HLOOKUP(I311,ElecAvoidedCostsWOCC!$A$5:$Q$50,G311+1,FALSE)*J311*L311</f>
        <v>#N/A</v>
      </c>
      <c r="AL311" s="44" t="e">
        <f t="shared" si="112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13"/>
        <v>0</v>
      </c>
      <c r="AO311" s="47">
        <f t="shared" si="114"/>
        <v>0</v>
      </c>
      <c r="AP311" s="47" t="e">
        <f t="shared" si="115"/>
        <v>#DIV/0!</v>
      </c>
    </row>
    <row r="312" spans="2:42">
      <c r="B312" s="37"/>
      <c r="C312" s="61"/>
      <c r="D312" s="61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97"/>
        <v>0</v>
      </c>
      <c r="U312" s="47">
        <f t="shared" si="98"/>
        <v>0</v>
      </c>
      <c r="V312" s="48">
        <f t="shared" si="99"/>
        <v>0</v>
      </c>
      <c r="W312" s="49">
        <f t="shared" si="100"/>
        <v>0</v>
      </c>
      <c r="X312" s="44">
        <f t="shared" si="101"/>
        <v>0</v>
      </c>
      <c r="Y312" s="44">
        <f t="shared" si="102"/>
        <v>0</v>
      </c>
      <c r="Z312" s="44">
        <f t="shared" si="103"/>
        <v>0</v>
      </c>
      <c r="AA312" s="50">
        <f t="shared" si="104"/>
        <v>0</v>
      </c>
      <c r="AB312" s="51">
        <f t="shared" si="105"/>
        <v>0</v>
      </c>
      <c r="AC312" s="44">
        <f t="shared" si="106"/>
        <v>0</v>
      </c>
      <c r="AD312" s="44">
        <f t="shared" si="107"/>
        <v>0</v>
      </c>
      <c r="AE312" s="44">
        <f t="shared" si="108"/>
        <v>0</v>
      </c>
      <c r="AF312" s="52" t="e">
        <f>HLOOKUP(I312,ElecAvoidedCostsWOCC!$A$5:$Q$50,G312+1,FALSE)</f>
        <v>#N/A</v>
      </c>
      <c r="AG312" s="44" t="e">
        <f t="shared" si="109"/>
        <v>#N/A</v>
      </c>
      <c r="AH312" s="52" t="e">
        <f>HLOOKUP(I312,ElecAvoidedCostsWOCC!$A$5:$Q$50,T312+1,FALSE)</f>
        <v>#N/A</v>
      </c>
      <c r="AI312" s="44" t="e">
        <f t="shared" si="110"/>
        <v>#N/A</v>
      </c>
      <c r="AJ312" s="44" t="e">
        <f t="shared" si="111"/>
        <v>#N/A</v>
      </c>
      <c r="AK312" s="44" t="e">
        <f>HLOOKUP(I312,ElecAvoidedCostsWOCC!$A$5:$Q$50,G312+1,FALSE)*J312*L312</f>
        <v>#N/A</v>
      </c>
      <c r="AL312" s="44" t="e">
        <f t="shared" si="112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13"/>
        <v>0</v>
      </c>
      <c r="AO312" s="47">
        <f t="shared" si="114"/>
        <v>0</v>
      </c>
      <c r="AP312" s="47" t="e">
        <f t="shared" si="115"/>
        <v>#DIV/0!</v>
      </c>
    </row>
    <row r="313" spans="2:42">
      <c r="B313" s="37"/>
      <c r="C313" s="61"/>
      <c r="D313" s="61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97"/>
        <v>0</v>
      </c>
      <c r="U313" s="47">
        <f t="shared" si="98"/>
        <v>0</v>
      </c>
      <c r="V313" s="48">
        <f t="shared" si="99"/>
        <v>0</v>
      </c>
      <c r="W313" s="49">
        <f t="shared" si="100"/>
        <v>0</v>
      </c>
      <c r="X313" s="44">
        <f t="shared" si="101"/>
        <v>0</v>
      </c>
      <c r="Y313" s="44">
        <f t="shared" si="102"/>
        <v>0</v>
      </c>
      <c r="Z313" s="44">
        <f t="shared" si="103"/>
        <v>0</v>
      </c>
      <c r="AA313" s="50">
        <f t="shared" si="104"/>
        <v>0</v>
      </c>
      <c r="AB313" s="51">
        <f t="shared" si="105"/>
        <v>0</v>
      </c>
      <c r="AC313" s="44">
        <f t="shared" si="106"/>
        <v>0</v>
      </c>
      <c r="AD313" s="44">
        <f t="shared" si="107"/>
        <v>0</v>
      </c>
      <c r="AE313" s="44">
        <f t="shared" si="108"/>
        <v>0</v>
      </c>
      <c r="AF313" s="52" t="e">
        <f>HLOOKUP(I313,ElecAvoidedCostsWOCC!$A$5:$Q$50,G313+1,FALSE)</f>
        <v>#N/A</v>
      </c>
      <c r="AG313" s="44" t="e">
        <f t="shared" si="109"/>
        <v>#N/A</v>
      </c>
      <c r="AH313" s="52" t="e">
        <f>HLOOKUP(I313,ElecAvoidedCostsWOCC!$A$5:$Q$50,T313+1,FALSE)</f>
        <v>#N/A</v>
      </c>
      <c r="AI313" s="44" t="e">
        <f t="shared" si="110"/>
        <v>#N/A</v>
      </c>
      <c r="AJ313" s="44" t="e">
        <f t="shared" si="111"/>
        <v>#N/A</v>
      </c>
      <c r="AK313" s="44" t="e">
        <f>HLOOKUP(I313,ElecAvoidedCostsWOCC!$A$5:$Q$50,G313+1,FALSE)*J313*L313</f>
        <v>#N/A</v>
      </c>
      <c r="AL313" s="44" t="e">
        <f t="shared" si="112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13"/>
        <v>0</v>
      </c>
      <c r="AO313" s="47">
        <f t="shared" si="114"/>
        <v>0</v>
      </c>
      <c r="AP313" s="47" t="e">
        <f t="shared" si="115"/>
        <v>#DIV/0!</v>
      </c>
    </row>
    <row r="314" spans="2:42">
      <c r="B314" s="37"/>
      <c r="C314" s="61"/>
      <c r="D314" s="61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97"/>
        <v>0</v>
      </c>
      <c r="U314" s="47">
        <f t="shared" si="98"/>
        <v>0</v>
      </c>
      <c r="V314" s="48">
        <f t="shared" si="99"/>
        <v>0</v>
      </c>
      <c r="W314" s="49">
        <f t="shared" si="100"/>
        <v>0</v>
      </c>
      <c r="X314" s="44">
        <f t="shared" si="101"/>
        <v>0</v>
      </c>
      <c r="Y314" s="44">
        <f t="shared" si="102"/>
        <v>0</v>
      </c>
      <c r="Z314" s="44">
        <f t="shared" si="103"/>
        <v>0</v>
      </c>
      <c r="AA314" s="50">
        <f t="shared" si="104"/>
        <v>0</v>
      </c>
      <c r="AB314" s="51">
        <f t="shared" si="105"/>
        <v>0</v>
      </c>
      <c r="AC314" s="44">
        <f t="shared" si="106"/>
        <v>0</v>
      </c>
      <c r="AD314" s="44">
        <f t="shared" si="107"/>
        <v>0</v>
      </c>
      <c r="AE314" s="44">
        <f t="shared" si="108"/>
        <v>0</v>
      </c>
      <c r="AF314" s="52" t="e">
        <f>HLOOKUP(I314,ElecAvoidedCostsWOCC!$A$5:$Q$50,G314+1,FALSE)</f>
        <v>#N/A</v>
      </c>
      <c r="AG314" s="44" t="e">
        <f t="shared" si="109"/>
        <v>#N/A</v>
      </c>
      <c r="AH314" s="52" t="e">
        <f>HLOOKUP(I314,ElecAvoidedCostsWOCC!$A$5:$Q$50,T314+1,FALSE)</f>
        <v>#N/A</v>
      </c>
      <c r="AI314" s="44" t="e">
        <f t="shared" si="110"/>
        <v>#N/A</v>
      </c>
      <c r="AJ314" s="44" t="e">
        <f t="shared" si="111"/>
        <v>#N/A</v>
      </c>
      <c r="AK314" s="44" t="e">
        <f>HLOOKUP(I314,ElecAvoidedCostsWOCC!$A$5:$Q$50,G314+1,FALSE)*J314*L314</f>
        <v>#N/A</v>
      </c>
      <c r="AL314" s="44" t="e">
        <f t="shared" si="112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13"/>
        <v>0</v>
      </c>
      <c r="AO314" s="47">
        <f t="shared" si="114"/>
        <v>0</v>
      </c>
      <c r="AP314" s="47" t="e">
        <f t="shared" si="115"/>
        <v>#DIV/0!</v>
      </c>
    </row>
    <row r="315" spans="2:42">
      <c r="B315" s="37"/>
      <c r="C315" s="61"/>
      <c r="D315" s="61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97"/>
        <v>0</v>
      </c>
      <c r="U315" s="47">
        <f t="shared" si="98"/>
        <v>0</v>
      </c>
      <c r="V315" s="48">
        <f t="shared" si="99"/>
        <v>0</v>
      </c>
      <c r="W315" s="49">
        <f t="shared" si="100"/>
        <v>0</v>
      </c>
      <c r="X315" s="44">
        <f t="shared" si="101"/>
        <v>0</v>
      </c>
      <c r="Y315" s="44">
        <f t="shared" si="102"/>
        <v>0</v>
      </c>
      <c r="Z315" s="44">
        <f t="shared" si="103"/>
        <v>0</v>
      </c>
      <c r="AA315" s="50">
        <f t="shared" si="104"/>
        <v>0</v>
      </c>
      <c r="AB315" s="51">
        <f t="shared" si="105"/>
        <v>0</v>
      </c>
      <c r="AC315" s="44">
        <f t="shared" si="106"/>
        <v>0</v>
      </c>
      <c r="AD315" s="44">
        <f t="shared" si="107"/>
        <v>0</v>
      </c>
      <c r="AE315" s="44">
        <f t="shared" si="108"/>
        <v>0</v>
      </c>
      <c r="AF315" s="52" t="e">
        <f>HLOOKUP(I315,ElecAvoidedCostsWOCC!$A$5:$Q$50,G315+1,FALSE)</f>
        <v>#N/A</v>
      </c>
      <c r="AG315" s="44" t="e">
        <f t="shared" si="109"/>
        <v>#N/A</v>
      </c>
      <c r="AH315" s="52" t="e">
        <f>HLOOKUP(I315,ElecAvoidedCostsWOCC!$A$5:$Q$50,T315+1,FALSE)</f>
        <v>#N/A</v>
      </c>
      <c r="AI315" s="44" t="e">
        <f t="shared" si="110"/>
        <v>#N/A</v>
      </c>
      <c r="AJ315" s="44" t="e">
        <f t="shared" si="111"/>
        <v>#N/A</v>
      </c>
      <c r="AK315" s="44" t="e">
        <f>HLOOKUP(I315,ElecAvoidedCostsWOCC!$A$5:$Q$50,G315+1,FALSE)*J315*L315</f>
        <v>#N/A</v>
      </c>
      <c r="AL315" s="44" t="e">
        <f t="shared" si="112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13"/>
        <v>0</v>
      </c>
      <c r="AO315" s="47">
        <f t="shared" si="114"/>
        <v>0</v>
      </c>
      <c r="AP315" s="47" t="e">
        <f t="shared" si="115"/>
        <v>#DIV/0!</v>
      </c>
    </row>
    <row r="316" spans="2:42">
      <c r="B316" s="37"/>
      <c r="C316" s="61"/>
      <c r="D316" s="61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97"/>
        <v>0</v>
      </c>
      <c r="U316" s="47">
        <f t="shared" si="98"/>
        <v>0</v>
      </c>
      <c r="V316" s="48">
        <f t="shared" si="99"/>
        <v>0</v>
      </c>
      <c r="W316" s="49">
        <f t="shared" si="100"/>
        <v>0</v>
      </c>
      <c r="X316" s="44">
        <f t="shared" si="101"/>
        <v>0</v>
      </c>
      <c r="Y316" s="44">
        <f t="shared" si="102"/>
        <v>0</v>
      </c>
      <c r="Z316" s="44">
        <f t="shared" si="103"/>
        <v>0</v>
      </c>
      <c r="AA316" s="50">
        <f t="shared" si="104"/>
        <v>0</v>
      </c>
      <c r="AB316" s="51">
        <f t="shared" si="105"/>
        <v>0</v>
      </c>
      <c r="AC316" s="44">
        <f t="shared" si="106"/>
        <v>0</v>
      </c>
      <c r="AD316" s="44">
        <f t="shared" si="107"/>
        <v>0</v>
      </c>
      <c r="AE316" s="44">
        <f t="shared" si="108"/>
        <v>0</v>
      </c>
      <c r="AF316" s="52" t="e">
        <f>HLOOKUP(I316,ElecAvoidedCostsWOCC!$A$5:$Q$50,G316+1,FALSE)</f>
        <v>#N/A</v>
      </c>
      <c r="AG316" s="44" t="e">
        <f t="shared" si="109"/>
        <v>#N/A</v>
      </c>
      <c r="AH316" s="52" t="e">
        <f>HLOOKUP(I316,ElecAvoidedCostsWOCC!$A$5:$Q$50,T316+1,FALSE)</f>
        <v>#N/A</v>
      </c>
      <c r="AI316" s="44" t="e">
        <f t="shared" si="110"/>
        <v>#N/A</v>
      </c>
      <c r="AJ316" s="44" t="e">
        <f t="shared" si="111"/>
        <v>#N/A</v>
      </c>
      <c r="AK316" s="44" t="e">
        <f>HLOOKUP(I316,ElecAvoidedCostsWOCC!$A$5:$Q$50,G316+1,FALSE)*J316*L316</f>
        <v>#N/A</v>
      </c>
      <c r="AL316" s="44" t="e">
        <f t="shared" si="112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13"/>
        <v>0</v>
      </c>
      <c r="AO316" s="47">
        <f t="shared" si="114"/>
        <v>0</v>
      </c>
      <c r="AP316" s="47" t="e">
        <f t="shared" si="115"/>
        <v>#DIV/0!</v>
      </c>
    </row>
    <row r="317" spans="2:42">
      <c r="B317" s="37"/>
      <c r="C317" s="61"/>
      <c r="D317" s="61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97"/>
        <v>0</v>
      </c>
      <c r="U317" s="47">
        <f t="shared" si="98"/>
        <v>0</v>
      </c>
      <c r="V317" s="48">
        <f t="shared" si="99"/>
        <v>0</v>
      </c>
      <c r="W317" s="49">
        <f t="shared" si="100"/>
        <v>0</v>
      </c>
      <c r="X317" s="44">
        <f t="shared" si="101"/>
        <v>0</v>
      </c>
      <c r="Y317" s="44">
        <f t="shared" si="102"/>
        <v>0</v>
      </c>
      <c r="Z317" s="44">
        <f t="shared" si="103"/>
        <v>0</v>
      </c>
      <c r="AA317" s="50">
        <f t="shared" si="104"/>
        <v>0</v>
      </c>
      <c r="AB317" s="51">
        <f t="shared" si="105"/>
        <v>0</v>
      </c>
      <c r="AC317" s="44">
        <f t="shared" si="106"/>
        <v>0</v>
      </c>
      <c r="AD317" s="44">
        <f t="shared" si="107"/>
        <v>0</v>
      </c>
      <c r="AE317" s="44">
        <f t="shared" si="108"/>
        <v>0</v>
      </c>
      <c r="AF317" s="52" t="e">
        <f>HLOOKUP(I317,ElecAvoidedCostsWOCC!$A$5:$Q$50,G317+1,FALSE)</f>
        <v>#N/A</v>
      </c>
      <c r="AG317" s="44" t="e">
        <f t="shared" si="109"/>
        <v>#N/A</v>
      </c>
      <c r="AH317" s="52" t="e">
        <f>HLOOKUP(I317,ElecAvoidedCostsWOCC!$A$5:$Q$50,T317+1,FALSE)</f>
        <v>#N/A</v>
      </c>
      <c r="AI317" s="44" t="e">
        <f t="shared" si="110"/>
        <v>#N/A</v>
      </c>
      <c r="AJ317" s="44" t="e">
        <f t="shared" si="111"/>
        <v>#N/A</v>
      </c>
      <c r="AK317" s="44" t="e">
        <f>HLOOKUP(I317,ElecAvoidedCostsWOCC!$A$5:$Q$50,G317+1,FALSE)*J317*L317</f>
        <v>#N/A</v>
      </c>
      <c r="AL317" s="44" t="e">
        <f t="shared" si="112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13"/>
        <v>0</v>
      </c>
      <c r="AO317" s="47">
        <f t="shared" si="114"/>
        <v>0</v>
      </c>
      <c r="AP317" s="47" t="e">
        <f t="shared" si="115"/>
        <v>#DIV/0!</v>
      </c>
    </row>
    <row r="318" spans="2:42">
      <c r="B318" s="37"/>
      <c r="C318" s="61"/>
      <c r="D318" s="61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97"/>
        <v>0</v>
      </c>
      <c r="U318" s="47">
        <f t="shared" si="98"/>
        <v>0</v>
      </c>
      <c r="V318" s="48">
        <f t="shared" si="99"/>
        <v>0</v>
      </c>
      <c r="W318" s="49">
        <f t="shared" si="100"/>
        <v>0</v>
      </c>
      <c r="X318" s="44">
        <f t="shared" si="101"/>
        <v>0</v>
      </c>
      <c r="Y318" s="44">
        <f t="shared" si="102"/>
        <v>0</v>
      </c>
      <c r="Z318" s="44">
        <f t="shared" si="103"/>
        <v>0</v>
      </c>
      <c r="AA318" s="50">
        <f t="shared" si="104"/>
        <v>0</v>
      </c>
      <c r="AB318" s="51">
        <f t="shared" si="105"/>
        <v>0</v>
      </c>
      <c r="AC318" s="44">
        <f t="shared" si="106"/>
        <v>0</v>
      </c>
      <c r="AD318" s="44">
        <f t="shared" si="107"/>
        <v>0</v>
      </c>
      <c r="AE318" s="44">
        <f t="shared" si="108"/>
        <v>0</v>
      </c>
      <c r="AF318" s="52" t="e">
        <f>HLOOKUP(I318,ElecAvoidedCostsWOCC!$A$5:$Q$50,G318+1,FALSE)</f>
        <v>#N/A</v>
      </c>
      <c r="AG318" s="44" t="e">
        <f t="shared" si="109"/>
        <v>#N/A</v>
      </c>
      <c r="AH318" s="52" t="e">
        <f>HLOOKUP(I318,ElecAvoidedCostsWOCC!$A$5:$Q$50,T318+1,FALSE)</f>
        <v>#N/A</v>
      </c>
      <c r="AI318" s="44" t="e">
        <f t="shared" si="110"/>
        <v>#N/A</v>
      </c>
      <c r="AJ318" s="44" t="e">
        <f t="shared" si="111"/>
        <v>#N/A</v>
      </c>
      <c r="AK318" s="44" t="e">
        <f>HLOOKUP(I318,ElecAvoidedCostsWOCC!$A$5:$Q$50,G318+1,FALSE)*J318*L318</f>
        <v>#N/A</v>
      </c>
      <c r="AL318" s="44" t="e">
        <f t="shared" si="112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13"/>
        <v>0</v>
      </c>
      <c r="AO318" s="47">
        <f t="shared" si="114"/>
        <v>0</v>
      </c>
      <c r="AP318" s="47" t="e">
        <f t="shared" si="115"/>
        <v>#DIV/0!</v>
      </c>
    </row>
    <row r="319" spans="2:42">
      <c r="B319" s="37"/>
      <c r="C319" s="61"/>
      <c r="D319" s="61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97"/>
        <v>0</v>
      </c>
      <c r="U319" s="47">
        <f t="shared" si="98"/>
        <v>0</v>
      </c>
      <c r="V319" s="48">
        <f t="shared" si="99"/>
        <v>0</v>
      </c>
      <c r="W319" s="49">
        <f t="shared" si="100"/>
        <v>0</v>
      </c>
      <c r="X319" s="44">
        <f t="shared" si="101"/>
        <v>0</v>
      </c>
      <c r="Y319" s="44">
        <f t="shared" si="102"/>
        <v>0</v>
      </c>
      <c r="Z319" s="44">
        <f t="shared" si="103"/>
        <v>0</v>
      </c>
      <c r="AA319" s="50">
        <f t="shared" si="104"/>
        <v>0</v>
      </c>
      <c r="AB319" s="51">
        <f t="shared" si="105"/>
        <v>0</v>
      </c>
      <c r="AC319" s="44">
        <f t="shared" si="106"/>
        <v>0</v>
      </c>
      <c r="AD319" s="44">
        <f t="shared" si="107"/>
        <v>0</v>
      </c>
      <c r="AE319" s="44">
        <f t="shared" si="108"/>
        <v>0</v>
      </c>
      <c r="AF319" s="52" t="e">
        <f>HLOOKUP(I319,ElecAvoidedCostsWOCC!$A$5:$Q$50,G319+1,FALSE)</f>
        <v>#N/A</v>
      </c>
      <c r="AG319" s="44" t="e">
        <f t="shared" si="109"/>
        <v>#N/A</v>
      </c>
      <c r="AH319" s="52" t="e">
        <f>HLOOKUP(I319,ElecAvoidedCostsWOCC!$A$5:$Q$50,T319+1,FALSE)</f>
        <v>#N/A</v>
      </c>
      <c r="AI319" s="44" t="e">
        <f t="shared" si="110"/>
        <v>#N/A</v>
      </c>
      <c r="AJ319" s="44" t="e">
        <f t="shared" si="111"/>
        <v>#N/A</v>
      </c>
      <c r="AK319" s="44" t="e">
        <f>HLOOKUP(I319,ElecAvoidedCostsWOCC!$A$5:$Q$50,G319+1,FALSE)*J319*L319</f>
        <v>#N/A</v>
      </c>
      <c r="AL319" s="44" t="e">
        <f t="shared" si="112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13"/>
        <v>0</v>
      </c>
      <c r="AO319" s="47">
        <f t="shared" si="114"/>
        <v>0</v>
      </c>
      <c r="AP319" s="47" t="e">
        <f t="shared" si="115"/>
        <v>#DIV/0!</v>
      </c>
    </row>
    <row r="320" spans="2:42">
      <c r="B320" s="37"/>
      <c r="C320" s="61"/>
      <c r="D320" s="61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97"/>
        <v>0</v>
      </c>
      <c r="U320" s="47">
        <f t="shared" si="98"/>
        <v>0</v>
      </c>
      <c r="V320" s="48">
        <f t="shared" si="99"/>
        <v>0</v>
      </c>
      <c r="W320" s="49">
        <f t="shared" si="100"/>
        <v>0</v>
      </c>
      <c r="X320" s="44">
        <f t="shared" si="101"/>
        <v>0</v>
      </c>
      <c r="Y320" s="44">
        <f t="shared" si="102"/>
        <v>0</v>
      </c>
      <c r="Z320" s="44">
        <f t="shared" si="103"/>
        <v>0</v>
      </c>
      <c r="AA320" s="50">
        <f t="shared" si="104"/>
        <v>0</v>
      </c>
      <c r="AB320" s="51">
        <f t="shared" si="105"/>
        <v>0</v>
      </c>
      <c r="AC320" s="44">
        <f t="shared" si="106"/>
        <v>0</v>
      </c>
      <c r="AD320" s="44">
        <f t="shared" si="107"/>
        <v>0</v>
      </c>
      <c r="AE320" s="44">
        <f t="shared" si="108"/>
        <v>0</v>
      </c>
      <c r="AF320" s="52" t="e">
        <f>HLOOKUP(I320,ElecAvoidedCostsWOCC!$A$5:$Q$50,G320+1,FALSE)</f>
        <v>#N/A</v>
      </c>
      <c r="AG320" s="44" t="e">
        <f t="shared" si="109"/>
        <v>#N/A</v>
      </c>
      <c r="AH320" s="52" t="e">
        <f>HLOOKUP(I320,ElecAvoidedCostsWOCC!$A$5:$Q$50,T320+1,FALSE)</f>
        <v>#N/A</v>
      </c>
      <c r="AI320" s="44" t="e">
        <f t="shared" si="110"/>
        <v>#N/A</v>
      </c>
      <c r="AJ320" s="44" t="e">
        <f t="shared" si="111"/>
        <v>#N/A</v>
      </c>
      <c r="AK320" s="44" t="e">
        <f>HLOOKUP(I320,ElecAvoidedCostsWOCC!$A$5:$Q$50,G320+1,FALSE)*J320*L320</f>
        <v>#N/A</v>
      </c>
      <c r="AL320" s="44" t="e">
        <f t="shared" si="112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13"/>
        <v>0</v>
      </c>
      <c r="AO320" s="47">
        <f t="shared" si="114"/>
        <v>0</v>
      </c>
      <c r="AP320" s="47" t="e">
        <f t="shared" si="115"/>
        <v>#DIV/0!</v>
      </c>
    </row>
    <row r="321" spans="2:42">
      <c r="B321" s="37"/>
      <c r="C321" s="61"/>
      <c r="D321" s="61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97"/>
        <v>0</v>
      </c>
      <c r="U321" s="47">
        <f t="shared" si="98"/>
        <v>0</v>
      </c>
      <c r="V321" s="48">
        <f t="shared" si="99"/>
        <v>0</v>
      </c>
      <c r="W321" s="49">
        <f t="shared" si="100"/>
        <v>0</v>
      </c>
      <c r="X321" s="44">
        <f t="shared" si="101"/>
        <v>0</v>
      </c>
      <c r="Y321" s="44">
        <f t="shared" si="102"/>
        <v>0</v>
      </c>
      <c r="Z321" s="44">
        <f t="shared" si="103"/>
        <v>0</v>
      </c>
      <c r="AA321" s="50">
        <f t="shared" si="104"/>
        <v>0</v>
      </c>
      <c r="AB321" s="51">
        <f t="shared" si="105"/>
        <v>0</v>
      </c>
      <c r="AC321" s="44">
        <f t="shared" si="106"/>
        <v>0</v>
      </c>
      <c r="AD321" s="44">
        <f t="shared" si="107"/>
        <v>0</v>
      </c>
      <c r="AE321" s="44">
        <f t="shared" si="108"/>
        <v>0</v>
      </c>
      <c r="AF321" s="52" t="e">
        <f>HLOOKUP(I321,ElecAvoidedCostsWOCC!$A$5:$Q$50,G321+1,FALSE)</f>
        <v>#N/A</v>
      </c>
      <c r="AG321" s="44" t="e">
        <f t="shared" si="109"/>
        <v>#N/A</v>
      </c>
      <c r="AH321" s="52" t="e">
        <f>HLOOKUP(I321,ElecAvoidedCostsWOCC!$A$5:$Q$50,T321+1,FALSE)</f>
        <v>#N/A</v>
      </c>
      <c r="AI321" s="44" t="e">
        <f t="shared" si="110"/>
        <v>#N/A</v>
      </c>
      <c r="AJ321" s="44" t="e">
        <f t="shared" si="111"/>
        <v>#N/A</v>
      </c>
      <c r="AK321" s="44" t="e">
        <f>HLOOKUP(I321,ElecAvoidedCostsWOCC!$A$5:$Q$50,G321+1,FALSE)*J321*L321</f>
        <v>#N/A</v>
      </c>
      <c r="AL321" s="44" t="e">
        <f t="shared" si="112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13"/>
        <v>0</v>
      </c>
      <c r="AO321" s="47">
        <f t="shared" si="114"/>
        <v>0</v>
      </c>
      <c r="AP321" s="47" t="e">
        <f t="shared" si="115"/>
        <v>#DIV/0!</v>
      </c>
    </row>
    <row r="322" spans="2:42">
      <c r="B322" s="37"/>
      <c r="C322" s="61"/>
      <c r="D322" s="61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97"/>
        <v>0</v>
      </c>
      <c r="U322" s="47">
        <f t="shared" si="98"/>
        <v>0</v>
      </c>
      <c r="V322" s="48">
        <f t="shared" si="99"/>
        <v>0</v>
      </c>
      <c r="W322" s="49">
        <f t="shared" si="100"/>
        <v>0</v>
      </c>
      <c r="X322" s="44">
        <f t="shared" si="101"/>
        <v>0</v>
      </c>
      <c r="Y322" s="44">
        <f t="shared" si="102"/>
        <v>0</v>
      </c>
      <c r="Z322" s="44">
        <f t="shared" si="103"/>
        <v>0</v>
      </c>
      <c r="AA322" s="50">
        <f t="shared" si="104"/>
        <v>0</v>
      </c>
      <c r="AB322" s="51">
        <f t="shared" si="105"/>
        <v>0</v>
      </c>
      <c r="AC322" s="44">
        <f t="shared" si="106"/>
        <v>0</v>
      </c>
      <c r="AD322" s="44">
        <f t="shared" si="107"/>
        <v>0</v>
      </c>
      <c r="AE322" s="44">
        <f t="shared" si="108"/>
        <v>0</v>
      </c>
      <c r="AF322" s="52" t="e">
        <f>HLOOKUP(I322,ElecAvoidedCostsWOCC!$A$5:$Q$50,G322+1,FALSE)</f>
        <v>#N/A</v>
      </c>
      <c r="AG322" s="44" t="e">
        <f t="shared" si="109"/>
        <v>#N/A</v>
      </c>
      <c r="AH322" s="52" t="e">
        <f>HLOOKUP(I322,ElecAvoidedCostsWOCC!$A$5:$Q$50,T322+1,FALSE)</f>
        <v>#N/A</v>
      </c>
      <c r="AI322" s="44" t="e">
        <f t="shared" si="110"/>
        <v>#N/A</v>
      </c>
      <c r="AJ322" s="44" t="e">
        <f t="shared" si="111"/>
        <v>#N/A</v>
      </c>
      <c r="AK322" s="44" t="e">
        <f>HLOOKUP(I322,ElecAvoidedCostsWOCC!$A$5:$Q$50,G322+1,FALSE)*J322*L322</f>
        <v>#N/A</v>
      </c>
      <c r="AL322" s="44" t="e">
        <f t="shared" si="112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13"/>
        <v>0</v>
      </c>
      <c r="AO322" s="47">
        <f t="shared" si="114"/>
        <v>0</v>
      </c>
      <c r="AP322" s="47" t="e">
        <f t="shared" si="115"/>
        <v>#DIV/0!</v>
      </c>
    </row>
    <row r="323" spans="2:42">
      <c r="B323" s="37"/>
      <c r="C323" s="61"/>
      <c r="D323" s="61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97"/>
        <v>0</v>
      </c>
      <c r="U323" s="47">
        <f t="shared" si="98"/>
        <v>0</v>
      </c>
      <c r="V323" s="48">
        <f t="shared" si="99"/>
        <v>0</v>
      </c>
      <c r="W323" s="49">
        <f t="shared" si="100"/>
        <v>0</v>
      </c>
      <c r="X323" s="44">
        <f t="shared" si="101"/>
        <v>0</v>
      </c>
      <c r="Y323" s="44">
        <f t="shared" si="102"/>
        <v>0</v>
      </c>
      <c r="Z323" s="44">
        <f t="shared" si="103"/>
        <v>0</v>
      </c>
      <c r="AA323" s="50">
        <f t="shared" si="104"/>
        <v>0</v>
      </c>
      <c r="AB323" s="51">
        <f t="shared" si="105"/>
        <v>0</v>
      </c>
      <c r="AC323" s="44">
        <f t="shared" si="106"/>
        <v>0</v>
      </c>
      <c r="AD323" s="44">
        <f t="shared" si="107"/>
        <v>0</v>
      </c>
      <c r="AE323" s="44">
        <f t="shared" si="108"/>
        <v>0</v>
      </c>
      <c r="AF323" s="52" t="e">
        <f>HLOOKUP(I323,ElecAvoidedCostsWOCC!$A$5:$Q$50,G323+1,FALSE)</f>
        <v>#N/A</v>
      </c>
      <c r="AG323" s="44" t="e">
        <f t="shared" si="109"/>
        <v>#N/A</v>
      </c>
      <c r="AH323" s="52" t="e">
        <f>HLOOKUP(I323,ElecAvoidedCostsWOCC!$A$5:$Q$50,T323+1,FALSE)</f>
        <v>#N/A</v>
      </c>
      <c r="AI323" s="44" t="e">
        <f t="shared" si="110"/>
        <v>#N/A</v>
      </c>
      <c r="AJ323" s="44" t="e">
        <f t="shared" si="111"/>
        <v>#N/A</v>
      </c>
      <c r="AK323" s="44" t="e">
        <f>HLOOKUP(I323,ElecAvoidedCostsWOCC!$A$5:$Q$50,G323+1,FALSE)*J323*L323</f>
        <v>#N/A</v>
      </c>
      <c r="AL323" s="44" t="e">
        <f t="shared" si="112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13"/>
        <v>0</v>
      </c>
      <c r="AO323" s="47">
        <f t="shared" si="114"/>
        <v>0</v>
      </c>
      <c r="AP323" s="47" t="e">
        <f t="shared" si="115"/>
        <v>#DIV/0!</v>
      </c>
    </row>
    <row r="324" spans="2:42">
      <c r="B324" s="37"/>
      <c r="C324" s="61"/>
      <c r="D324" s="61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ref="T324:T387" si="116">G324+H324</f>
        <v>0</v>
      </c>
      <c r="U324" s="47">
        <f t="shared" ref="U324:U387" si="117">(O324/$A$10)*T324</f>
        <v>0</v>
      </c>
      <c r="V324" s="48">
        <f t="shared" ref="V324:V387" si="118">N324-M324</f>
        <v>0</v>
      </c>
      <c r="W324" s="49">
        <f t="shared" ref="W324:W387" si="119">(O324/A$10)</f>
        <v>0</v>
      </c>
      <c r="X324" s="44">
        <f t="shared" ref="X324:X387" si="120">W324*A$8</f>
        <v>0</v>
      </c>
      <c r="Y324" s="44">
        <f t="shared" ref="Y324:Y387" si="121">Q324-P324</f>
        <v>0</v>
      </c>
      <c r="Z324" s="44">
        <f t="shared" ref="Z324:Z387" si="122">X324+(A$6*W324)</f>
        <v>0</v>
      </c>
      <c r="AA324" s="50">
        <f t="shared" ref="AA324:AA387" si="123">Q324+X324</f>
        <v>0</v>
      </c>
      <c r="AB324" s="51">
        <f t="shared" ref="AB324:AB387" si="124">Z324/(1+ElecDiscountRate)^1</f>
        <v>0</v>
      </c>
      <c r="AC324" s="44">
        <f t="shared" ref="AC324:AC387" si="125">AA324/(1+ElecDiscountRate)^1</f>
        <v>0</v>
      </c>
      <c r="AD324" s="44">
        <f t="shared" ref="AD324:AD387" si="126">-PV(ElecDiscountRate,T324,R324)*J324</f>
        <v>0</v>
      </c>
      <c r="AE324" s="44">
        <f t="shared" ref="AE324:AE387" si="127">-PV(ElecDiscountRate,T324,S324)*J324</f>
        <v>0</v>
      </c>
      <c r="AF324" s="52" t="e">
        <f>HLOOKUP(I324,ElecAvoidedCostsWOCC!$A$5:$Q$50,G324+1,FALSE)</f>
        <v>#N/A</v>
      </c>
      <c r="AG324" s="44" t="e">
        <f t="shared" ref="AG324:AG387" si="128">AF324*J324*K324</f>
        <v>#N/A</v>
      </c>
      <c r="AH324" s="52" t="e">
        <f>HLOOKUP(I324,ElecAvoidedCostsWOCC!$A$5:$Q$50,T324+1,FALSE)</f>
        <v>#N/A</v>
      </c>
      <c r="AI324" s="44" t="e">
        <f t="shared" ref="AI324:AI387" si="129">AH324*J324*L324</f>
        <v>#N/A</v>
      </c>
      <c r="AJ324" s="44" t="e">
        <f t="shared" ref="AJ324:AJ387" si="130">AG324+AI324</f>
        <v>#N/A</v>
      </c>
      <c r="AK324" s="44" t="e">
        <f>HLOOKUP(I324,ElecAvoidedCostsWOCC!$A$5:$Q$50,G324+1,FALSE)*J324*L324</f>
        <v>#N/A</v>
      </c>
      <c r="AL324" s="44" t="e">
        <f t="shared" ref="AL324:AL387" si="131">AG324+AI324-AK324</f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ref="AN324:AN387" si="132">AM324*1.1+AD324+AE324</f>
        <v>0</v>
      </c>
      <c r="AO324" s="47">
        <f t="shared" ref="AO324:AO387" si="133">IFERROR(AM324/AB324,0)</f>
        <v>0</v>
      </c>
      <c r="AP324" s="47" t="e">
        <f t="shared" ref="AP324:AP387" si="134">AN324/AC324</f>
        <v>#DIV/0!</v>
      </c>
    </row>
    <row r="325" spans="2:42">
      <c r="B325" s="37"/>
      <c r="C325" s="61"/>
      <c r="D325" s="61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16"/>
        <v>0</v>
      </c>
      <c r="U325" s="47">
        <f t="shared" si="117"/>
        <v>0</v>
      </c>
      <c r="V325" s="48">
        <f t="shared" si="118"/>
        <v>0</v>
      </c>
      <c r="W325" s="49">
        <f t="shared" si="119"/>
        <v>0</v>
      </c>
      <c r="X325" s="44">
        <f t="shared" si="120"/>
        <v>0</v>
      </c>
      <c r="Y325" s="44">
        <f t="shared" si="121"/>
        <v>0</v>
      </c>
      <c r="Z325" s="44">
        <f t="shared" si="122"/>
        <v>0</v>
      </c>
      <c r="AA325" s="50">
        <f t="shared" si="123"/>
        <v>0</v>
      </c>
      <c r="AB325" s="51">
        <f t="shared" si="124"/>
        <v>0</v>
      </c>
      <c r="AC325" s="44">
        <f t="shared" si="125"/>
        <v>0</v>
      </c>
      <c r="AD325" s="44">
        <f t="shared" si="126"/>
        <v>0</v>
      </c>
      <c r="AE325" s="44">
        <f t="shared" si="127"/>
        <v>0</v>
      </c>
      <c r="AF325" s="52" t="e">
        <f>HLOOKUP(I325,ElecAvoidedCostsWOCC!$A$5:$Q$50,G325+1,FALSE)</f>
        <v>#N/A</v>
      </c>
      <c r="AG325" s="44" t="e">
        <f t="shared" si="128"/>
        <v>#N/A</v>
      </c>
      <c r="AH325" s="52" t="e">
        <f>HLOOKUP(I325,ElecAvoidedCostsWOCC!$A$5:$Q$50,T325+1,FALSE)</f>
        <v>#N/A</v>
      </c>
      <c r="AI325" s="44" t="e">
        <f t="shared" si="129"/>
        <v>#N/A</v>
      </c>
      <c r="AJ325" s="44" t="e">
        <f t="shared" si="130"/>
        <v>#N/A</v>
      </c>
      <c r="AK325" s="44" t="e">
        <f>HLOOKUP(I325,ElecAvoidedCostsWOCC!$A$5:$Q$50,G325+1,FALSE)*J325*L325</f>
        <v>#N/A</v>
      </c>
      <c r="AL325" s="44" t="e">
        <f t="shared" si="131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32"/>
        <v>0</v>
      </c>
      <c r="AO325" s="47">
        <f t="shared" si="133"/>
        <v>0</v>
      </c>
      <c r="AP325" s="47" t="e">
        <f t="shared" si="134"/>
        <v>#DIV/0!</v>
      </c>
    </row>
    <row r="326" spans="2:42">
      <c r="B326" s="37"/>
      <c r="C326" s="61"/>
      <c r="D326" s="61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16"/>
        <v>0</v>
      </c>
      <c r="U326" s="47">
        <f t="shared" si="117"/>
        <v>0</v>
      </c>
      <c r="V326" s="48">
        <f t="shared" si="118"/>
        <v>0</v>
      </c>
      <c r="W326" s="49">
        <f t="shared" si="119"/>
        <v>0</v>
      </c>
      <c r="X326" s="44">
        <f t="shared" si="120"/>
        <v>0</v>
      </c>
      <c r="Y326" s="44">
        <f t="shared" si="121"/>
        <v>0</v>
      </c>
      <c r="Z326" s="44">
        <f t="shared" si="122"/>
        <v>0</v>
      </c>
      <c r="AA326" s="50">
        <f t="shared" si="123"/>
        <v>0</v>
      </c>
      <c r="AB326" s="51">
        <f t="shared" si="124"/>
        <v>0</v>
      </c>
      <c r="AC326" s="44">
        <f t="shared" si="125"/>
        <v>0</v>
      </c>
      <c r="AD326" s="44">
        <f t="shared" si="126"/>
        <v>0</v>
      </c>
      <c r="AE326" s="44">
        <f t="shared" si="127"/>
        <v>0</v>
      </c>
      <c r="AF326" s="52" t="e">
        <f>HLOOKUP(I326,ElecAvoidedCostsWOCC!$A$5:$Q$50,G326+1,FALSE)</f>
        <v>#N/A</v>
      </c>
      <c r="AG326" s="44" t="e">
        <f t="shared" si="128"/>
        <v>#N/A</v>
      </c>
      <c r="AH326" s="52" t="e">
        <f>HLOOKUP(I326,ElecAvoidedCostsWOCC!$A$5:$Q$50,T326+1,FALSE)</f>
        <v>#N/A</v>
      </c>
      <c r="AI326" s="44" t="e">
        <f t="shared" si="129"/>
        <v>#N/A</v>
      </c>
      <c r="AJ326" s="44" t="e">
        <f t="shared" si="130"/>
        <v>#N/A</v>
      </c>
      <c r="AK326" s="44" t="e">
        <f>HLOOKUP(I326,ElecAvoidedCostsWOCC!$A$5:$Q$50,G326+1,FALSE)*J326*L326</f>
        <v>#N/A</v>
      </c>
      <c r="AL326" s="44" t="e">
        <f t="shared" si="131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32"/>
        <v>0</v>
      </c>
      <c r="AO326" s="47">
        <f t="shared" si="133"/>
        <v>0</v>
      </c>
      <c r="AP326" s="47" t="e">
        <f t="shared" si="134"/>
        <v>#DIV/0!</v>
      </c>
    </row>
    <row r="327" spans="2:42">
      <c r="B327" s="37"/>
      <c r="C327" s="61"/>
      <c r="D327" s="61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16"/>
        <v>0</v>
      </c>
      <c r="U327" s="47">
        <f t="shared" si="117"/>
        <v>0</v>
      </c>
      <c r="V327" s="48">
        <f t="shared" si="118"/>
        <v>0</v>
      </c>
      <c r="W327" s="49">
        <f t="shared" si="119"/>
        <v>0</v>
      </c>
      <c r="X327" s="44">
        <f t="shared" si="120"/>
        <v>0</v>
      </c>
      <c r="Y327" s="44">
        <f t="shared" si="121"/>
        <v>0</v>
      </c>
      <c r="Z327" s="44">
        <f t="shared" si="122"/>
        <v>0</v>
      </c>
      <c r="AA327" s="50">
        <f t="shared" si="123"/>
        <v>0</v>
      </c>
      <c r="AB327" s="51">
        <f t="shared" si="124"/>
        <v>0</v>
      </c>
      <c r="AC327" s="44">
        <f t="shared" si="125"/>
        <v>0</v>
      </c>
      <c r="AD327" s="44">
        <f t="shared" si="126"/>
        <v>0</v>
      </c>
      <c r="AE327" s="44">
        <f t="shared" si="127"/>
        <v>0</v>
      </c>
      <c r="AF327" s="52" t="e">
        <f>HLOOKUP(I327,ElecAvoidedCostsWOCC!$A$5:$Q$50,G327+1,FALSE)</f>
        <v>#N/A</v>
      </c>
      <c r="AG327" s="44" t="e">
        <f t="shared" si="128"/>
        <v>#N/A</v>
      </c>
      <c r="AH327" s="52" t="e">
        <f>HLOOKUP(I327,ElecAvoidedCostsWOCC!$A$5:$Q$50,T327+1,FALSE)</f>
        <v>#N/A</v>
      </c>
      <c r="AI327" s="44" t="e">
        <f t="shared" si="129"/>
        <v>#N/A</v>
      </c>
      <c r="AJ327" s="44" t="e">
        <f t="shared" si="130"/>
        <v>#N/A</v>
      </c>
      <c r="AK327" s="44" t="e">
        <f>HLOOKUP(I327,ElecAvoidedCostsWOCC!$A$5:$Q$50,G327+1,FALSE)*J327*L327</f>
        <v>#N/A</v>
      </c>
      <c r="AL327" s="44" t="e">
        <f t="shared" si="131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32"/>
        <v>0</v>
      </c>
      <c r="AO327" s="47">
        <f t="shared" si="133"/>
        <v>0</v>
      </c>
      <c r="AP327" s="47" t="e">
        <f t="shared" si="134"/>
        <v>#DIV/0!</v>
      </c>
    </row>
    <row r="328" spans="2:42">
      <c r="B328" s="37"/>
      <c r="C328" s="61"/>
      <c r="D328" s="61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16"/>
        <v>0</v>
      </c>
      <c r="U328" s="47">
        <f t="shared" si="117"/>
        <v>0</v>
      </c>
      <c r="V328" s="48">
        <f t="shared" si="118"/>
        <v>0</v>
      </c>
      <c r="W328" s="49">
        <f t="shared" si="119"/>
        <v>0</v>
      </c>
      <c r="X328" s="44">
        <f t="shared" si="120"/>
        <v>0</v>
      </c>
      <c r="Y328" s="44">
        <f t="shared" si="121"/>
        <v>0</v>
      </c>
      <c r="Z328" s="44">
        <f t="shared" si="122"/>
        <v>0</v>
      </c>
      <c r="AA328" s="50">
        <f t="shared" si="123"/>
        <v>0</v>
      </c>
      <c r="AB328" s="51">
        <f t="shared" si="124"/>
        <v>0</v>
      </c>
      <c r="AC328" s="44">
        <f t="shared" si="125"/>
        <v>0</v>
      </c>
      <c r="AD328" s="44">
        <f t="shared" si="126"/>
        <v>0</v>
      </c>
      <c r="AE328" s="44">
        <f t="shared" si="127"/>
        <v>0</v>
      </c>
      <c r="AF328" s="52" t="e">
        <f>HLOOKUP(I328,ElecAvoidedCostsWOCC!$A$5:$Q$50,G328+1,FALSE)</f>
        <v>#N/A</v>
      </c>
      <c r="AG328" s="44" t="e">
        <f t="shared" si="128"/>
        <v>#N/A</v>
      </c>
      <c r="AH328" s="52" t="e">
        <f>HLOOKUP(I328,ElecAvoidedCostsWOCC!$A$5:$Q$50,T328+1,FALSE)</f>
        <v>#N/A</v>
      </c>
      <c r="AI328" s="44" t="e">
        <f t="shared" si="129"/>
        <v>#N/A</v>
      </c>
      <c r="AJ328" s="44" t="e">
        <f t="shared" si="130"/>
        <v>#N/A</v>
      </c>
      <c r="AK328" s="44" t="e">
        <f>HLOOKUP(I328,ElecAvoidedCostsWOCC!$A$5:$Q$50,G328+1,FALSE)*J328*L328</f>
        <v>#N/A</v>
      </c>
      <c r="AL328" s="44" t="e">
        <f t="shared" si="131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32"/>
        <v>0</v>
      </c>
      <c r="AO328" s="47">
        <f t="shared" si="133"/>
        <v>0</v>
      </c>
      <c r="AP328" s="47" t="e">
        <f t="shared" si="134"/>
        <v>#DIV/0!</v>
      </c>
    </row>
    <row r="329" spans="2:42">
      <c r="B329" s="37"/>
      <c r="C329" s="61"/>
      <c r="D329" s="61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16"/>
        <v>0</v>
      </c>
      <c r="U329" s="47">
        <f t="shared" si="117"/>
        <v>0</v>
      </c>
      <c r="V329" s="48">
        <f t="shared" si="118"/>
        <v>0</v>
      </c>
      <c r="W329" s="49">
        <f t="shared" si="119"/>
        <v>0</v>
      </c>
      <c r="X329" s="44">
        <f t="shared" si="120"/>
        <v>0</v>
      </c>
      <c r="Y329" s="44">
        <f t="shared" si="121"/>
        <v>0</v>
      </c>
      <c r="Z329" s="44">
        <f t="shared" si="122"/>
        <v>0</v>
      </c>
      <c r="AA329" s="50">
        <f t="shared" si="123"/>
        <v>0</v>
      </c>
      <c r="AB329" s="51">
        <f t="shared" si="124"/>
        <v>0</v>
      </c>
      <c r="AC329" s="44">
        <f t="shared" si="125"/>
        <v>0</v>
      </c>
      <c r="AD329" s="44">
        <f t="shared" si="126"/>
        <v>0</v>
      </c>
      <c r="AE329" s="44">
        <f t="shared" si="127"/>
        <v>0</v>
      </c>
      <c r="AF329" s="52" t="e">
        <f>HLOOKUP(I329,ElecAvoidedCostsWOCC!$A$5:$Q$50,G329+1,FALSE)</f>
        <v>#N/A</v>
      </c>
      <c r="AG329" s="44" t="e">
        <f t="shared" si="128"/>
        <v>#N/A</v>
      </c>
      <c r="AH329" s="52" t="e">
        <f>HLOOKUP(I329,ElecAvoidedCostsWOCC!$A$5:$Q$50,T329+1,FALSE)</f>
        <v>#N/A</v>
      </c>
      <c r="AI329" s="44" t="e">
        <f t="shared" si="129"/>
        <v>#N/A</v>
      </c>
      <c r="AJ329" s="44" t="e">
        <f t="shared" si="130"/>
        <v>#N/A</v>
      </c>
      <c r="AK329" s="44" t="e">
        <f>HLOOKUP(I329,ElecAvoidedCostsWOCC!$A$5:$Q$50,G329+1,FALSE)*J329*L329</f>
        <v>#N/A</v>
      </c>
      <c r="AL329" s="44" t="e">
        <f t="shared" si="131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32"/>
        <v>0</v>
      </c>
      <c r="AO329" s="47">
        <f t="shared" si="133"/>
        <v>0</v>
      </c>
      <c r="AP329" s="47" t="e">
        <f t="shared" si="134"/>
        <v>#DIV/0!</v>
      </c>
    </row>
    <row r="330" spans="2:42">
      <c r="B330" s="37"/>
      <c r="C330" s="61"/>
      <c r="D330" s="61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16"/>
        <v>0</v>
      </c>
      <c r="U330" s="47">
        <f t="shared" si="117"/>
        <v>0</v>
      </c>
      <c r="V330" s="48">
        <f t="shared" si="118"/>
        <v>0</v>
      </c>
      <c r="W330" s="49">
        <f t="shared" si="119"/>
        <v>0</v>
      </c>
      <c r="X330" s="44">
        <f t="shared" si="120"/>
        <v>0</v>
      </c>
      <c r="Y330" s="44">
        <f t="shared" si="121"/>
        <v>0</v>
      </c>
      <c r="Z330" s="44">
        <f t="shared" si="122"/>
        <v>0</v>
      </c>
      <c r="AA330" s="50">
        <f t="shared" si="123"/>
        <v>0</v>
      </c>
      <c r="AB330" s="51">
        <f t="shared" si="124"/>
        <v>0</v>
      </c>
      <c r="AC330" s="44">
        <f t="shared" si="125"/>
        <v>0</v>
      </c>
      <c r="AD330" s="44">
        <f t="shared" si="126"/>
        <v>0</v>
      </c>
      <c r="AE330" s="44">
        <f t="shared" si="127"/>
        <v>0</v>
      </c>
      <c r="AF330" s="52" t="e">
        <f>HLOOKUP(I330,ElecAvoidedCostsWOCC!$A$5:$Q$50,G330+1,FALSE)</f>
        <v>#N/A</v>
      </c>
      <c r="AG330" s="44" t="e">
        <f t="shared" si="128"/>
        <v>#N/A</v>
      </c>
      <c r="AH330" s="52" t="e">
        <f>HLOOKUP(I330,ElecAvoidedCostsWOCC!$A$5:$Q$50,T330+1,FALSE)</f>
        <v>#N/A</v>
      </c>
      <c r="AI330" s="44" t="e">
        <f t="shared" si="129"/>
        <v>#N/A</v>
      </c>
      <c r="AJ330" s="44" t="e">
        <f t="shared" si="130"/>
        <v>#N/A</v>
      </c>
      <c r="AK330" s="44" t="e">
        <f>HLOOKUP(I330,ElecAvoidedCostsWOCC!$A$5:$Q$50,G330+1,FALSE)*J330*L330</f>
        <v>#N/A</v>
      </c>
      <c r="AL330" s="44" t="e">
        <f t="shared" si="131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32"/>
        <v>0</v>
      </c>
      <c r="AO330" s="47">
        <f t="shared" si="133"/>
        <v>0</v>
      </c>
      <c r="AP330" s="47" t="e">
        <f t="shared" si="134"/>
        <v>#DIV/0!</v>
      </c>
    </row>
    <row r="331" spans="2:42">
      <c r="B331" s="37"/>
      <c r="C331" s="61"/>
      <c r="D331" s="61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16"/>
        <v>0</v>
      </c>
      <c r="U331" s="47">
        <f t="shared" si="117"/>
        <v>0</v>
      </c>
      <c r="V331" s="48">
        <f t="shared" si="118"/>
        <v>0</v>
      </c>
      <c r="W331" s="49">
        <f t="shared" si="119"/>
        <v>0</v>
      </c>
      <c r="X331" s="44">
        <f t="shared" si="120"/>
        <v>0</v>
      </c>
      <c r="Y331" s="44">
        <f t="shared" si="121"/>
        <v>0</v>
      </c>
      <c r="Z331" s="44">
        <f t="shared" si="122"/>
        <v>0</v>
      </c>
      <c r="AA331" s="50">
        <f t="shared" si="123"/>
        <v>0</v>
      </c>
      <c r="AB331" s="51">
        <f t="shared" si="124"/>
        <v>0</v>
      </c>
      <c r="AC331" s="44">
        <f t="shared" si="125"/>
        <v>0</v>
      </c>
      <c r="AD331" s="44">
        <f t="shared" si="126"/>
        <v>0</v>
      </c>
      <c r="AE331" s="44">
        <f t="shared" si="127"/>
        <v>0</v>
      </c>
      <c r="AF331" s="52" t="e">
        <f>HLOOKUP(I331,ElecAvoidedCostsWOCC!$A$5:$Q$50,G331+1,FALSE)</f>
        <v>#N/A</v>
      </c>
      <c r="AG331" s="44" t="e">
        <f t="shared" si="128"/>
        <v>#N/A</v>
      </c>
      <c r="AH331" s="52" t="e">
        <f>HLOOKUP(I331,ElecAvoidedCostsWOCC!$A$5:$Q$50,T331+1,FALSE)</f>
        <v>#N/A</v>
      </c>
      <c r="AI331" s="44" t="e">
        <f t="shared" si="129"/>
        <v>#N/A</v>
      </c>
      <c r="AJ331" s="44" t="e">
        <f t="shared" si="130"/>
        <v>#N/A</v>
      </c>
      <c r="AK331" s="44" t="e">
        <f>HLOOKUP(I331,ElecAvoidedCostsWOCC!$A$5:$Q$50,G331+1,FALSE)*J331*L331</f>
        <v>#N/A</v>
      </c>
      <c r="AL331" s="44" t="e">
        <f t="shared" si="131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32"/>
        <v>0</v>
      </c>
      <c r="AO331" s="47">
        <f t="shared" si="133"/>
        <v>0</v>
      </c>
      <c r="AP331" s="47" t="e">
        <f t="shared" si="134"/>
        <v>#DIV/0!</v>
      </c>
    </row>
    <row r="332" spans="2:42">
      <c r="B332" s="37"/>
      <c r="C332" s="61"/>
      <c r="D332" s="61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16"/>
        <v>0</v>
      </c>
      <c r="U332" s="47">
        <f t="shared" si="117"/>
        <v>0</v>
      </c>
      <c r="V332" s="48">
        <f t="shared" si="118"/>
        <v>0</v>
      </c>
      <c r="W332" s="49">
        <f t="shared" si="119"/>
        <v>0</v>
      </c>
      <c r="X332" s="44">
        <f t="shared" si="120"/>
        <v>0</v>
      </c>
      <c r="Y332" s="44">
        <f t="shared" si="121"/>
        <v>0</v>
      </c>
      <c r="Z332" s="44">
        <f t="shared" si="122"/>
        <v>0</v>
      </c>
      <c r="AA332" s="50">
        <f t="shared" si="123"/>
        <v>0</v>
      </c>
      <c r="AB332" s="51">
        <f t="shared" si="124"/>
        <v>0</v>
      </c>
      <c r="AC332" s="44">
        <f t="shared" si="125"/>
        <v>0</v>
      </c>
      <c r="AD332" s="44">
        <f t="shared" si="126"/>
        <v>0</v>
      </c>
      <c r="AE332" s="44">
        <f t="shared" si="127"/>
        <v>0</v>
      </c>
      <c r="AF332" s="52" t="e">
        <f>HLOOKUP(I332,ElecAvoidedCostsWOCC!$A$5:$Q$50,G332+1,FALSE)</f>
        <v>#N/A</v>
      </c>
      <c r="AG332" s="44" t="e">
        <f t="shared" si="128"/>
        <v>#N/A</v>
      </c>
      <c r="AH332" s="52" t="e">
        <f>HLOOKUP(I332,ElecAvoidedCostsWOCC!$A$5:$Q$50,T332+1,FALSE)</f>
        <v>#N/A</v>
      </c>
      <c r="AI332" s="44" t="e">
        <f t="shared" si="129"/>
        <v>#N/A</v>
      </c>
      <c r="AJ332" s="44" t="e">
        <f t="shared" si="130"/>
        <v>#N/A</v>
      </c>
      <c r="AK332" s="44" t="e">
        <f>HLOOKUP(I332,ElecAvoidedCostsWOCC!$A$5:$Q$50,G332+1,FALSE)*J332*L332</f>
        <v>#N/A</v>
      </c>
      <c r="AL332" s="44" t="e">
        <f t="shared" si="131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32"/>
        <v>0</v>
      </c>
      <c r="AO332" s="47">
        <f t="shared" si="133"/>
        <v>0</v>
      </c>
      <c r="AP332" s="47" t="e">
        <f t="shared" si="134"/>
        <v>#DIV/0!</v>
      </c>
    </row>
    <row r="333" spans="2:42">
      <c r="B333" s="37"/>
      <c r="C333" s="61"/>
      <c r="D333" s="61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16"/>
        <v>0</v>
      </c>
      <c r="U333" s="47">
        <f t="shared" si="117"/>
        <v>0</v>
      </c>
      <c r="V333" s="48">
        <f t="shared" si="118"/>
        <v>0</v>
      </c>
      <c r="W333" s="49">
        <f t="shared" si="119"/>
        <v>0</v>
      </c>
      <c r="X333" s="44">
        <f t="shared" si="120"/>
        <v>0</v>
      </c>
      <c r="Y333" s="44">
        <f t="shared" si="121"/>
        <v>0</v>
      </c>
      <c r="Z333" s="44">
        <f t="shared" si="122"/>
        <v>0</v>
      </c>
      <c r="AA333" s="50">
        <f t="shared" si="123"/>
        <v>0</v>
      </c>
      <c r="AB333" s="51">
        <f t="shared" si="124"/>
        <v>0</v>
      </c>
      <c r="AC333" s="44">
        <f t="shared" si="125"/>
        <v>0</v>
      </c>
      <c r="AD333" s="44">
        <f t="shared" si="126"/>
        <v>0</v>
      </c>
      <c r="AE333" s="44">
        <f t="shared" si="127"/>
        <v>0</v>
      </c>
      <c r="AF333" s="52" t="e">
        <f>HLOOKUP(I333,ElecAvoidedCostsWOCC!$A$5:$Q$50,G333+1,FALSE)</f>
        <v>#N/A</v>
      </c>
      <c r="AG333" s="44" t="e">
        <f t="shared" si="128"/>
        <v>#N/A</v>
      </c>
      <c r="AH333" s="52" t="e">
        <f>HLOOKUP(I333,ElecAvoidedCostsWOCC!$A$5:$Q$50,T333+1,FALSE)</f>
        <v>#N/A</v>
      </c>
      <c r="AI333" s="44" t="e">
        <f t="shared" si="129"/>
        <v>#N/A</v>
      </c>
      <c r="AJ333" s="44" t="e">
        <f t="shared" si="130"/>
        <v>#N/A</v>
      </c>
      <c r="AK333" s="44" t="e">
        <f>HLOOKUP(I333,ElecAvoidedCostsWOCC!$A$5:$Q$50,G333+1,FALSE)*J333*L333</f>
        <v>#N/A</v>
      </c>
      <c r="AL333" s="44" t="e">
        <f t="shared" si="131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32"/>
        <v>0</v>
      </c>
      <c r="AO333" s="47">
        <f t="shared" si="133"/>
        <v>0</v>
      </c>
      <c r="AP333" s="47" t="e">
        <f t="shared" si="134"/>
        <v>#DIV/0!</v>
      </c>
    </row>
    <row r="334" spans="2:42">
      <c r="B334" s="37"/>
      <c r="C334" s="61"/>
      <c r="D334" s="61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16"/>
        <v>0</v>
      </c>
      <c r="U334" s="47">
        <f t="shared" si="117"/>
        <v>0</v>
      </c>
      <c r="V334" s="48">
        <f t="shared" si="118"/>
        <v>0</v>
      </c>
      <c r="W334" s="49">
        <f t="shared" si="119"/>
        <v>0</v>
      </c>
      <c r="X334" s="44">
        <f t="shared" si="120"/>
        <v>0</v>
      </c>
      <c r="Y334" s="44">
        <f t="shared" si="121"/>
        <v>0</v>
      </c>
      <c r="Z334" s="44">
        <f t="shared" si="122"/>
        <v>0</v>
      </c>
      <c r="AA334" s="50">
        <f t="shared" si="123"/>
        <v>0</v>
      </c>
      <c r="AB334" s="51">
        <f t="shared" si="124"/>
        <v>0</v>
      </c>
      <c r="AC334" s="44">
        <f t="shared" si="125"/>
        <v>0</v>
      </c>
      <c r="AD334" s="44">
        <f t="shared" si="126"/>
        <v>0</v>
      </c>
      <c r="AE334" s="44">
        <f t="shared" si="127"/>
        <v>0</v>
      </c>
      <c r="AF334" s="52" t="e">
        <f>HLOOKUP(I334,ElecAvoidedCostsWOCC!$A$5:$Q$50,G334+1,FALSE)</f>
        <v>#N/A</v>
      </c>
      <c r="AG334" s="44" t="e">
        <f t="shared" si="128"/>
        <v>#N/A</v>
      </c>
      <c r="AH334" s="52" t="e">
        <f>HLOOKUP(I334,ElecAvoidedCostsWOCC!$A$5:$Q$50,T334+1,FALSE)</f>
        <v>#N/A</v>
      </c>
      <c r="AI334" s="44" t="e">
        <f t="shared" si="129"/>
        <v>#N/A</v>
      </c>
      <c r="AJ334" s="44" t="e">
        <f t="shared" si="130"/>
        <v>#N/A</v>
      </c>
      <c r="AK334" s="44" t="e">
        <f>HLOOKUP(I334,ElecAvoidedCostsWOCC!$A$5:$Q$50,G334+1,FALSE)*J334*L334</f>
        <v>#N/A</v>
      </c>
      <c r="AL334" s="44" t="e">
        <f t="shared" si="131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32"/>
        <v>0</v>
      </c>
      <c r="AO334" s="47">
        <f t="shared" si="133"/>
        <v>0</v>
      </c>
      <c r="AP334" s="47" t="e">
        <f t="shared" si="134"/>
        <v>#DIV/0!</v>
      </c>
    </row>
    <row r="335" spans="2:42">
      <c r="B335" s="37"/>
      <c r="C335" s="61"/>
      <c r="D335" s="61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16"/>
        <v>0</v>
      </c>
      <c r="U335" s="47">
        <f t="shared" si="117"/>
        <v>0</v>
      </c>
      <c r="V335" s="48">
        <f t="shared" si="118"/>
        <v>0</v>
      </c>
      <c r="W335" s="49">
        <f t="shared" si="119"/>
        <v>0</v>
      </c>
      <c r="X335" s="44">
        <f t="shared" si="120"/>
        <v>0</v>
      </c>
      <c r="Y335" s="44">
        <f t="shared" si="121"/>
        <v>0</v>
      </c>
      <c r="Z335" s="44">
        <f t="shared" si="122"/>
        <v>0</v>
      </c>
      <c r="AA335" s="50">
        <f t="shared" si="123"/>
        <v>0</v>
      </c>
      <c r="AB335" s="51">
        <f t="shared" si="124"/>
        <v>0</v>
      </c>
      <c r="AC335" s="44">
        <f t="shared" si="125"/>
        <v>0</v>
      </c>
      <c r="AD335" s="44">
        <f t="shared" si="126"/>
        <v>0</v>
      </c>
      <c r="AE335" s="44">
        <f t="shared" si="127"/>
        <v>0</v>
      </c>
      <c r="AF335" s="52" t="e">
        <f>HLOOKUP(I335,ElecAvoidedCostsWOCC!$A$5:$Q$50,G335+1,FALSE)</f>
        <v>#N/A</v>
      </c>
      <c r="AG335" s="44" t="e">
        <f t="shared" si="128"/>
        <v>#N/A</v>
      </c>
      <c r="AH335" s="52" t="e">
        <f>HLOOKUP(I335,ElecAvoidedCostsWOCC!$A$5:$Q$50,T335+1,FALSE)</f>
        <v>#N/A</v>
      </c>
      <c r="AI335" s="44" t="e">
        <f t="shared" si="129"/>
        <v>#N/A</v>
      </c>
      <c r="AJ335" s="44" t="e">
        <f t="shared" si="130"/>
        <v>#N/A</v>
      </c>
      <c r="AK335" s="44" t="e">
        <f>HLOOKUP(I335,ElecAvoidedCostsWOCC!$A$5:$Q$50,G335+1,FALSE)*J335*L335</f>
        <v>#N/A</v>
      </c>
      <c r="AL335" s="44" t="e">
        <f t="shared" si="131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32"/>
        <v>0</v>
      </c>
      <c r="AO335" s="47">
        <f t="shared" si="133"/>
        <v>0</v>
      </c>
      <c r="AP335" s="47" t="e">
        <f t="shared" si="134"/>
        <v>#DIV/0!</v>
      </c>
    </row>
    <row r="336" spans="2:42">
      <c r="B336" s="37"/>
      <c r="C336" s="61"/>
      <c r="D336" s="61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16"/>
        <v>0</v>
      </c>
      <c r="U336" s="47">
        <f t="shared" si="117"/>
        <v>0</v>
      </c>
      <c r="V336" s="48">
        <f t="shared" si="118"/>
        <v>0</v>
      </c>
      <c r="W336" s="49">
        <f t="shared" si="119"/>
        <v>0</v>
      </c>
      <c r="X336" s="44">
        <f t="shared" si="120"/>
        <v>0</v>
      </c>
      <c r="Y336" s="44">
        <f t="shared" si="121"/>
        <v>0</v>
      </c>
      <c r="Z336" s="44">
        <f t="shared" si="122"/>
        <v>0</v>
      </c>
      <c r="AA336" s="50">
        <f t="shared" si="123"/>
        <v>0</v>
      </c>
      <c r="AB336" s="51">
        <f t="shared" si="124"/>
        <v>0</v>
      </c>
      <c r="AC336" s="44">
        <f t="shared" si="125"/>
        <v>0</v>
      </c>
      <c r="AD336" s="44">
        <f t="shared" si="126"/>
        <v>0</v>
      </c>
      <c r="AE336" s="44">
        <f t="shared" si="127"/>
        <v>0</v>
      </c>
      <c r="AF336" s="52" t="e">
        <f>HLOOKUP(I336,ElecAvoidedCostsWOCC!$A$5:$Q$50,G336+1,FALSE)</f>
        <v>#N/A</v>
      </c>
      <c r="AG336" s="44" t="e">
        <f t="shared" si="128"/>
        <v>#N/A</v>
      </c>
      <c r="AH336" s="52" t="e">
        <f>HLOOKUP(I336,ElecAvoidedCostsWOCC!$A$5:$Q$50,T336+1,FALSE)</f>
        <v>#N/A</v>
      </c>
      <c r="AI336" s="44" t="e">
        <f t="shared" si="129"/>
        <v>#N/A</v>
      </c>
      <c r="AJ336" s="44" t="e">
        <f t="shared" si="130"/>
        <v>#N/A</v>
      </c>
      <c r="AK336" s="44" t="e">
        <f>HLOOKUP(I336,ElecAvoidedCostsWOCC!$A$5:$Q$50,G336+1,FALSE)*J336*L336</f>
        <v>#N/A</v>
      </c>
      <c r="AL336" s="44" t="e">
        <f t="shared" si="131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32"/>
        <v>0</v>
      </c>
      <c r="AO336" s="47">
        <f t="shared" si="133"/>
        <v>0</v>
      </c>
      <c r="AP336" s="47" t="e">
        <f t="shared" si="134"/>
        <v>#DIV/0!</v>
      </c>
    </row>
    <row r="337" spans="2:42">
      <c r="B337" s="37"/>
      <c r="C337" s="61"/>
      <c r="D337" s="61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16"/>
        <v>0</v>
      </c>
      <c r="U337" s="47">
        <f t="shared" si="117"/>
        <v>0</v>
      </c>
      <c r="V337" s="48">
        <f t="shared" si="118"/>
        <v>0</v>
      </c>
      <c r="W337" s="49">
        <f t="shared" si="119"/>
        <v>0</v>
      </c>
      <c r="X337" s="44">
        <f t="shared" si="120"/>
        <v>0</v>
      </c>
      <c r="Y337" s="44">
        <f t="shared" si="121"/>
        <v>0</v>
      </c>
      <c r="Z337" s="44">
        <f t="shared" si="122"/>
        <v>0</v>
      </c>
      <c r="AA337" s="50">
        <f t="shared" si="123"/>
        <v>0</v>
      </c>
      <c r="AB337" s="51">
        <f t="shared" si="124"/>
        <v>0</v>
      </c>
      <c r="AC337" s="44">
        <f t="shared" si="125"/>
        <v>0</v>
      </c>
      <c r="AD337" s="44">
        <f t="shared" si="126"/>
        <v>0</v>
      </c>
      <c r="AE337" s="44">
        <f t="shared" si="127"/>
        <v>0</v>
      </c>
      <c r="AF337" s="52" t="e">
        <f>HLOOKUP(I337,ElecAvoidedCostsWOCC!$A$5:$Q$50,G337+1,FALSE)</f>
        <v>#N/A</v>
      </c>
      <c r="AG337" s="44" t="e">
        <f t="shared" si="128"/>
        <v>#N/A</v>
      </c>
      <c r="AH337" s="52" t="e">
        <f>HLOOKUP(I337,ElecAvoidedCostsWOCC!$A$5:$Q$50,T337+1,FALSE)</f>
        <v>#N/A</v>
      </c>
      <c r="AI337" s="44" t="e">
        <f t="shared" si="129"/>
        <v>#N/A</v>
      </c>
      <c r="AJ337" s="44" t="e">
        <f t="shared" si="130"/>
        <v>#N/A</v>
      </c>
      <c r="AK337" s="44" t="e">
        <f>HLOOKUP(I337,ElecAvoidedCostsWOCC!$A$5:$Q$50,G337+1,FALSE)*J337*L337</f>
        <v>#N/A</v>
      </c>
      <c r="AL337" s="44" t="e">
        <f t="shared" si="131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32"/>
        <v>0</v>
      </c>
      <c r="AO337" s="47">
        <f t="shared" si="133"/>
        <v>0</v>
      </c>
      <c r="AP337" s="47" t="e">
        <f t="shared" si="134"/>
        <v>#DIV/0!</v>
      </c>
    </row>
    <row r="338" spans="2:42">
      <c r="B338" s="37"/>
      <c r="C338" s="61"/>
      <c r="D338" s="61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16"/>
        <v>0</v>
      </c>
      <c r="U338" s="47">
        <f t="shared" si="117"/>
        <v>0</v>
      </c>
      <c r="V338" s="48">
        <f t="shared" si="118"/>
        <v>0</v>
      </c>
      <c r="W338" s="49">
        <f t="shared" si="119"/>
        <v>0</v>
      </c>
      <c r="X338" s="44">
        <f t="shared" si="120"/>
        <v>0</v>
      </c>
      <c r="Y338" s="44">
        <f t="shared" si="121"/>
        <v>0</v>
      </c>
      <c r="Z338" s="44">
        <f t="shared" si="122"/>
        <v>0</v>
      </c>
      <c r="AA338" s="50">
        <f t="shared" si="123"/>
        <v>0</v>
      </c>
      <c r="AB338" s="51">
        <f t="shared" si="124"/>
        <v>0</v>
      </c>
      <c r="AC338" s="44">
        <f t="shared" si="125"/>
        <v>0</v>
      </c>
      <c r="AD338" s="44">
        <f t="shared" si="126"/>
        <v>0</v>
      </c>
      <c r="AE338" s="44">
        <f t="shared" si="127"/>
        <v>0</v>
      </c>
      <c r="AF338" s="52" t="e">
        <f>HLOOKUP(I338,ElecAvoidedCostsWOCC!$A$5:$Q$50,G338+1,FALSE)</f>
        <v>#N/A</v>
      </c>
      <c r="AG338" s="44" t="e">
        <f t="shared" si="128"/>
        <v>#N/A</v>
      </c>
      <c r="AH338" s="52" t="e">
        <f>HLOOKUP(I338,ElecAvoidedCostsWOCC!$A$5:$Q$50,T338+1,FALSE)</f>
        <v>#N/A</v>
      </c>
      <c r="AI338" s="44" t="e">
        <f t="shared" si="129"/>
        <v>#N/A</v>
      </c>
      <c r="AJ338" s="44" t="e">
        <f t="shared" si="130"/>
        <v>#N/A</v>
      </c>
      <c r="AK338" s="44" t="e">
        <f>HLOOKUP(I338,ElecAvoidedCostsWOCC!$A$5:$Q$50,G338+1,FALSE)*J338*L338</f>
        <v>#N/A</v>
      </c>
      <c r="AL338" s="44" t="e">
        <f t="shared" si="131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32"/>
        <v>0</v>
      </c>
      <c r="AO338" s="47">
        <f t="shared" si="133"/>
        <v>0</v>
      </c>
      <c r="AP338" s="47" t="e">
        <f t="shared" si="134"/>
        <v>#DIV/0!</v>
      </c>
    </row>
    <row r="339" spans="2:42">
      <c r="B339" s="37"/>
      <c r="C339" s="61"/>
      <c r="D339" s="61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16"/>
        <v>0</v>
      </c>
      <c r="U339" s="47">
        <f t="shared" si="117"/>
        <v>0</v>
      </c>
      <c r="V339" s="48">
        <f t="shared" si="118"/>
        <v>0</v>
      </c>
      <c r="W339" s="49">
        <f t="shared" si="119"/>
        <v>0</v>
      </c>
      <c r="X339" s="44">
        <f t="shared" si="120"/>
        <v>0</v>
      </c>
      <c r="Y339" s="44">
        <f t="shared" si="121"/>
        <v>0</v>
      </c>
      <c r="Z339" s="44">
        <f t="shared" si="122"/>
        <v>0</v>
      </c>
      <c r="AA339" s="50">
        <f t="shared" si="123"/>
        <v>0</v>
      </c>
      <c r="AB339" s="51">
        <f t="shared" si="124"/>
        <v>0</v>
      </c>
      <c r="AC339" s="44">
        <f t="shared" si="125"/>
        <v>0</v>
      </c>
      <c r="AD339" s="44">
        <f t="shared" si="126"/>
        <v>0</v>
      </c>
      <c r="AE339" s="44">
        <f t="shared" si="127"/>
        <v>0</v>
      </c>
      <c r="AF339" s="52" t="e">
        <f>HLOOKUP(I339,ElecAvoidedCostsWOCC!$A$5:$Q$50,G339+1,FALSE)</f>
        <v>#N/A</v>
      </c>
      <c r="AG339" s="44" t="e">
        <f t="shared" si="128"/>
        <v>#N/A</v>
      </c>
      <c r="AH339" s="52" t="e">
        <f>HLOOKUP(I339,ElecAvoidedCostsWOCC!$A$5:$Q$50,T339+1,FALSE)</f>
        <v>#N/A</v>
      </c>
      <c r="AI339" s="44" t="e">
        <f t="shared" si="129"/>
        <v>#N/A</v>
      </c>
      <c r="AJ339" s="44" t="e">
        <f t="shared" si="130"/>
        <v>#N/A</v>
      </c>
      <c r="AK339" s="44" t="e">
        <f>HLOOKUP(I339,ElecAvoidedCostsWOCC!$A$5:$Q$50,G339+1,FALSE)*J339*L339</f>
        <v>#N/A</v>
      </c>
      <c r="AL339" s="44" t="e">
        <f t="shared" si="131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32"/>
        <v>0</v>
      </c>
      <c r="AO339" s="47">
        <f t="shared" si="133"/>
        <v>0</v>
      </c>
      <c r="AP339" s="47" t="e">
        <f t="shared" si="134"/>
        <v>#DIV/0!</v>
      </c>
    </row>
    <row r="340" spans="2:42">
      <c r="B340" s="37"/>
      <c r="C340" s="61"/>
      <c r="D340" s="61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16"/>
        <v>0</v>
      </c>
      <c r="U340" s="47">
        <f t="shared" si="117"/>
        <v>0</v>
      </c>
      <c r="V340" s="48">
        <f t="shared" si="118"/>
        <v>0</v>
      </c>
      <c r="W340" s="49">
        <f t="shared" si="119"/>
        <v>0</v>
      </c>
      <c r="X340" s="44">
        <f t="shared" si="120"/>
        <v>0</v>
      </c>
      <c r="Y340" s="44">
        <f t="shared" si="121"/>
        <v>0</v>
      </c>
      <c r="Z340" s="44">
        <f t="shared" si="122"/>
        <v>0</v>
      </c>
      <c r="AA340" s="50">
        <f t="shared" si="123"/>
        <v>0</v>
      </c>
      <c r="AB340" s="51">
        <f t="shared" si="124"/>
        <v>0</v>
      </c>
      <c r="AC340" s="44">
        <f t="shared" si="125"/>
        <v>0</v>
      </c>
      <c r="AD340" s="44">
        <f t="shared" si="126"/>
        <v>0</v>
      </c>
      <c r="AE340" s="44">
        <f t="shared" si="127"/>
        <v>0</v>
      </c>
      <c r="AF340" s="52" t="e">
        <f>HLOOKUP(I340,ElecAvoidedCostsWOCC!$A$5:$Q$50,G340+1,FALSE)</f>
        <v>#N/A</v>
      </c>
      <c r="AG340" s="44" t="e">
        <f t="shared" si="128"/>
        <v>#N/A</v>
      </c>
      <c r="AH340" s="52" t="e">
        <f>HLOOKUP(I340,ElecAvoidedCostsWOCC!$A$5:$Q$50,T340+1,FALSE)</f>
        <v>#N/A</v>
      </c>
      <c r="AI340" s="44" t="e">
        <f t="shared" si="129"/>
        <v>#N/A</v>
      </c>
      <c r="AJ340" s="44" t="e">
        <f t="shared" si="130"/>
        <v>#N/A</v>
      </c>
      <c r="AK340" s="44" t="e">
        <f>HLOOKUP(I340,ElecAvoidedCostsWOCC!$A$5:$Q$50,G340+1,FALSE)*J340*L340</f>
        <v>#N/A</v>
      </c>
      <c r="AL340" s="44" t="e">
        <f t="shared" si="131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32"/>
        <v>0</v>
      </c>
      <c r="AO340" s="47">
        <f t="shared" si="133"/>
        <v>0</v>
      </c>
      <c r="AP340" s="47" t="e">
        <f t="shared" si="134"/>
        <v>#DIV/0!</v>
      </c>
    </row>
    <row r="341" spans="2:42">
      <c r="B341" s="37"/>
      <c r="C341" s="61"/>
      <c r="D341" s="61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16"/>
        <v>0</v>
      </c>
      <c r="U341" s="47">
        <f t="shared" si="117"/>
        <v>0</v>
      </c>
      <c r="V341" s="48">
        <f t="shared" si="118"/>
        <v>0</v>
      </c>
      <c r="W341" s="49">
        <f t="shared" si="119"/>
        <v>0</v>
      </c>
      <c r="X341" s="44">
        <f t="shared" si="120"/>
        <v>0</v>
      </c>
      <c r="Y341" s="44">
        <f t="shared" si="121"/>
        <v>0</v>
      </c>
      <c r="Z341" s="44">
        <f t="shared" si="122"/>
        <v>0</v>
      </c>
      <c r="AA341" s="50">
        <f t="shared" si="123"/>
        <v>0</v>
      </c>
      <c r="AB341" s="51">
        <f t="shared" si="124"/>
        <v>0</v>
      </c>
      <c r="AC341" s="44">
        <f t="shared" si="125"/>
        <v>0</v>
      </c>
      <c r="AD341" s="44">
        <f t="shared" si="126"/>
        <v>0</v>
      </c>
      <c r="AE341" s="44">
        <f t="shared" si="127"/>
        <v>0</v>
      </c>
      <c r="AF341" s="52" t="e">
        <f>HLOOKUP(I341,ElecAvoidedCostsWOCC!$A$5:$Q$50,G341+1,FALSE)</f>
        <v>#N/A</v>
      </c>
      <c r="AG341" s="44" t="e">
        <f t="shared" si="128"/>
        <v>#N/A</v>
      </c>
      <c r="AH341" s="52" t="e">
        <f>HLOOKUP(I341,ElecAvoidedCostsWOCC!$A$5:$Q$50,T341+1,FALSE)</f>
        <v>#N/A</v>
      </c>
      <c r="AI341" s="44" t="e">
        <f t="shared" si="129"/>
        <v>#N/A</v>
      </c>
      <c r="AJ341" s="44" t="e">
        <f t="shared" si="130"/>
        <v>#N/A</v>
      </c>
      <c r="AK341" s="44" t="e">
        <f>HLOOKUP(I341,ElecAvoidedCostsWOCC!$A$5:$Q$50,G341+1,FALSE)*J341*L341</f>
        <v>#N/A</v>
      </c>
      <c r="AL341" s="44" t="e">
        <f t="shared" si="131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32"/>
        <v>0</v>
      </c>
      <c r="AO341" s="47">
        <f t="shared" si="133"/>
        <v>0</v>
      </c>
      <c r="AP341" s="47" t="e">
        <f t="shared" si="134"/>
        <v>#DIV/0!</v>
      </c>
    </row>
    <row r="342" spans="2:42">
      <c r="B342" s="37"/>
      <c r="C342" s="61"/>
      <c r="D342" s="61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16"/>
        <v>0</v>
      </c>
      <c r="U342" s="47">
        <f t="shared" si="117"/>
        <v>0</v>
      </c>
      <c r="V342" s="48">
        <f t="shared" si="118"/>
        <v>0</v>
      </c>
      <c r="W342" s="49">
        <f t="shared" si="119"/>
        <v>0</v>
      </c>
      <c r="X342" s="44">
        <f t="shared" si="120"/>
        <v>0</v>
      </c>
      <c r="Y342" s="44">
        <f t="shared" si="121"/>
        <v>0</v>
      </c>
      <c r="Z342" s="44">
        <f t="shared" si="122"/>
        <v>0</v>
      </c>
      <c r="AA342" s="50">
        <f t="shared" si="123"/>
        <v>0</v>
      </c>
      <c r="AB342" s="51">
        <f t="shared" si="124"/>
        <v>0</v>
      </c>
      <c r="AC342" s="44">
        <f t="shared" si="125"/>
        <v>0</v>
      </c>
      <c r="AD342" s="44">
        <f t="shared" si="126"/>
        <v>0</v>
      </c>
      <c r="AE342" s="44">
        <f t="shared" si="127"/>
        <v>0</v>
      </c>
      <c r="AF342" s="52" t="e">
        <f>HLOOKUP(I342,ElecAvoidedCostsWOCC!$A$5:$Q$50,G342+1,FALSE)</f>
        <v>#N/A</v>
      </c>
      <c r="AG342" s="44" t="e">
        <f t="shared" si="128"/>
        <v>#N/A</v>
      </c>
      <c r="AH342" s="52" t="e">
        <f>HLOOKUP(I342,ElecAvoidedCostsWOCC!$A$5:$Q$50,T342+1,FALSE)</f>
        <v>#N/A</v>
      </c>
      <c r="AI342" s="44" t="e">
        <f t="shared" si="129"/>
        <v>#N/A</v>
      </c>
      <c r="AJ342" s="44" t="e">
        <f t="shared" si="130"/>
        <v>#N/A</v>
      </c>
      <c r="AK342" s="44" t="e">
        <f>HLOOKUP(I342,ElecAvoidedCostsWOCC!$A$5:$Q$50,G342+1,FALSE)*J342*L342</f>
        <v>#N/A</v>
      </c>
      <c r="AL342" s="44" t="e">
        <f t="shared" si="131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32"/>
        <v>0</v>
      </c>
      <c r="AO342" s="47">
        <f t="shared" si="133"/>
        <v>0</v>
      </c>
      <c r="AP342" s="47" t="e">
        <f t="shared" si="134"/>
        <v>#DIV/0!</v>
      </c>
    </row>
    <row r="343" spans="2:42">
      <c r="B343" s="37"/>
      <c r="C343" s="61"/>
      <c r="D343" s="61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16"/>
        <v>0</v>
      </c>
      <c r="U343" s="47">
        <f t="shared" si="117"/>
        <v>0</v>
      </c>
      <c r="V343" s="48">
        <f t="shared" si="118"/>
        <v>0</v>
      </c>
      <c r="W343" s="49">
        <f t="shared" si="119"/>
        <v>0</v>
      </c>
      <c r="X343" s="44">
        <f t="shared" si="120"/>
        <v>0</v>
      </c>
      <c r="Y343" s="44">
        <f t="shared" si="121"/>
        <v>0</v>
      </c>
      <c r="Z343" s="44">
        <f t="shared" si="122"/>
        <v>0</v>
      </c>
      <c r="AA343" s="50">
        <f t="shared" si="123"/>
        <v>0</v>
      </c>
      <c r="AB343" s="51">
        <f t="shared" si="124"/>
        <v>0</v>
      </c>
      <c r="AC343" s="44">
        <f t="shared" si="125"/>
        <v>0</v>
      </c>
      <c r="AD343" s="44">
        <f t="shared" si="126"/>
        <v>0</v>
      </c>
      <c r="AE343" s="44">
        <f t="shared" si="127"/>
        <v>0</v>
      </c>
      <c r="AF343" s="52" t="e">
        <f>HLOOKUP(I343,ElecAvoidedCostsWOCC!$A$5:$Q$50,G343+1,FALSE)</f>
        <v>#N/A</v>
      </c>
      <c r="AG343" s="44" t="e">
        <f t="shared" si="128"/>
        <v>#N/A</v>
      </c>
      <c r="AH343" s="52" t="e">
        <f>HLOOKUP(I343,ElecAvoidedCostsWOCC!$A$5:$Q$50,T343+1,FALSE)</f>
        <v>#N/A</v>
      </c>
      <c r="AI343" s="44" t="e">
        <f t="shared" si="129"/>
        <v>#N/A</v>
      </c>
      <c r="AJ343" s="44" t="e">
        <f t="shared" si="130"/>
        <v>#N/A</v>
      </c>
      <c r="AK343" s="44" t="e">
        <f>HLOOKUP(I343,ElecAvoidedCostsWOCC!$A$5:$Q$50,G343+1,FALSE)*J343*L343</f>
        <v>#N/A</v>
      </c>
      <c r="AL343" s="44" t="e">
        <f t="shared" si="131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32"/>
        <v>0</v>
      </c>
      <c r="AO343" s="47">
        <f t="shared" si="133"/>
        <v>0</v>
      </c>
      <c r="AP343" s="47" t="e">
        <f t="shared" si="134"/>
        <v>#DIV/0!</v>
      </c>
    </row>
    <row r="344" spans="2:42">
      <c r="B344" s="37"/>
      <c r="C344" s="61"/>
      <c r="D344" s="61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16"/>
        <v>0</v>
      </c>
      <c r="U344" s="47">
        <f t="shared" si="117"/>
        <v>0</v>
      </c>
      <c r="V344" s="48">
        <f t="shared" si="118"/>
        <v>0</v>
      </c>
      <c r="W344" s="49">
        <f t="shared" si="119"/>
        <v>0</v>
      </c>
      <c r="X344" s="44">
        <f t="shared" si="120"/>
        <v>0</v>
      </c>
      <c r="Y344" s="44">
        <f t="shared" si="121"/>
        <v>0</v>
      </c>
      <c r="Z344" s="44">
        <f t="shared" si="122"/>
        <v>0</v>
      </c>
      <c r="AA344" s="50">
        <f t="shared" si="123"/>
        <v>0</v>
      </c>
      <c r="AB344" s="51">
        <f t="shared" si="124"/>
        <v>0</v>
      </c>
      <c r="AC344" s="44">
        <f t="shared" si="125"/>
        <v>0</v>
      </c>
      <c r="AD344" s="44">
        <f t="shared" si="126"/>
        <v>0</v>
      </c>
      <c r="AE344" s="44">
        <f t="shared" si="127"/>
        <v>0</v>
      </c>
      <c r="AF344" s="52" t="e">
        <f>HLOOKUP(I344,ElecAvoidedCostsWOCC!$A$5:$Q$50,G344+1,FALSE)</f>
        <v>#N/A</v>
      </c>
      <c r="AG344" s="44" t="e">
        <f t="shared" si="128"/>
        <v>#N/A</v>
      </c>
      <c r="AH344" s="52" t="e">
        <f>HLOOKUP(I344,ElecAvoidedCostsWOCC!$A$5:$Q$50,T344+1,FALSE)</f>
        <v>#N/A</v>
      </c>
      <c r="AI344" s="44" t="e">
        <f t="shared" si="129"/>
        <v>#N/A</v>
      </c>
      <c r="AJ344" s="44" t="e">
        <f t="shared" si="130"/>
        <v>#N/A</v>
      </c>
      <c r="AK344" s="44" t="e">
        <f>HLOOKUP(I344,ElecAvoidedCostsWOCC!$A$5:$Q$50,G344+1,FALSE)*J344*L344</f>
        <v>#N/A</v>
      </c>
      <c r="AL344" s="44" t="e">
        <f t="shared" si="131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32"/>
        <v>0</v>
      </c>
      <c r="AO344" s="47">
        <f t="shared" si="133"/>
        <v>0</v>
      </c>
      <c r="AP344" s="47" t="e">
        <f t="shared" si="134"/>
        <v>#DIV/0!</v>
      </c>
    </row>
    <row r="345" spans="2:42">
      <c r="B345" s="37"/>
      <c r="C345" s="61"/>
      <c r="D345" s="61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16"/>
        <v>0</v>
      </c>
      <c r="U345" s="47">
        <f t="shared" si="117"/>
        <v>0</v>
      </c>
      <c r="V345" s="48">
        <f t="shared" si="118"/>
        <v>0</v>
      </c>
      <c r="W345" s="49">
        <f t="shared" si="119"/>
        <v>0</v>
      </c>
      <c r="X345" s="44">
        <f t="shared" si="120"/>
        <v>0</v>
      </c>
      <c r="Y345" s="44">
        <f t="shared" si="121"/>
        <v>0</v>
      </c>
      <c r="Z345" s="44">
        <f t="shared" si="122"/>
        <v>0</v>
      </c>
      <c r="AA345" s="50">
        <f t="shared" si="123"/>
        <v>0</v>
      </c>
      <c r="AB345" s="51">
        <f t="shared" si="124"/>
        <v>0</v>
      </c>
      <c r="AC345" s="44">
        <f t="shared" si="125"/>
        <v>0</v>
      </c>
      <c r="AD345" s="44">
        <f t="shared" si="126"/>
        <v>0</v>
      </c>
      <c r="AE345" s="44">
        <f t="shared" si="127"/>
        <v>0</v>
      </c>
      <c r="AF345" s="52" t="e">
        <f>HLOOKUP(I345,ElecAvoidedCostsWOCC!$A$5:$Q$50,G345+1,FALSE)</f>
        <v>#N/A</v>
      </c>
      <c r="AG345" s="44" t="e">
        <f t="shared" si="128"/>
        <v>#N/A</v>
      </c>
      <c r="AH345" s="52" t="e">
        <f>HLOOKUP(I345,ElecAvoidedCostsWOCC!$A$5:$Q$50,T345+1,FALSE)</f>
        <v>#N/A</v>
      </c>
      <c r="AI345" s="44" t="e">
        <f t="shared" si="129"/>
        <v>#N/A</v>
      </c>
      <c r="AJ345" s="44" t="e">
        <f t="shared" si="130"/>
        <v>#N/A</v>
      </c>
      <c r="AK345" s="44" t="e">
        <f>HLOOKUP(I345,ElecAvoidedCostsWOCC!$A$5:$Q$50,G345+1,FALSE)*J345*L345</f>
        <v>#N/A</v>
      </c>
      <c r="AL345" s="44" t="e">
        <f t="shared" si="131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32"/>
        <v>0</v>
      </c>
      <c r="AO345" s="47">
        <f t="shared" si="133"/>
        <v>0</v>
      </c>
      <c r="AP345" s="47" t="e">
        <f t="shared" si="134"/>
        <v>#DIV/0!</v>
      </c>
    </row>
    <row r="346" spans="2:42">
      <c r="B346" s="37"/>
      <c r="C346" s="61"/>
      <c r="D346" s="61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16"/>
        <v>0</v>
      </c>
      <c r="U346" s="47">
        <f t="shared" si="117"/>
        <v>0</v>
      </c>
      <c r="V346" s="48">
        <f t="shared" si="118"/>
        <v>0</v>
      </c>
      <c r="W346" s="49">
        <f t="shared" si="119"/>
        <v>0</v>
      </c>
      <c r="X346" s="44">
        <f t="shared" si="120"/>
        <v>0</v>
      </c>
      <c r="Y346" s="44">
        <f t="shared" si="121"/>
        <v>0</v>
      </c>
      <c r="Z346" s="44">
        <f t="shared" si="122"/>
        <v>0</v>
      </c>
      <c r="AA346" s="50">
        <f t="shared" si="123"/>
        <v>0</v>
      </c>
      <c r="AB346" s="51">
        <f t="shared" si="124"/>
        <v>0</v>
      </c>
      <c r="AC346" s="44">
        <f t="shared" si="125"/>
        <v>0</v>
      </c>
      <c r="AD346" s="44">
        <f t="shared" si="126"/>
        <v>0</v>
      </c>
      <c r="AE346" s="44">
        <f t="shared" si="127"/>
        <v>0</v>
      </c>
      <c r="AF346" s="52" t="e">
        <f>HLOOKUP(I346,ElecAvoidedCostsWOCC!$A$5:$Q$50,G346+1,FALSE)</f>
        <v>#N/A</v>
      </c>
      <c r="AG346" s="44" t="e">
        <f t="shared" si="128"/>
        <v>#N/A</v>
      </c>
      <c r="AH346" s="52" t="e">
        <f>HLOOKUP(I346,ElecAvoidedCostsWOCC!$A$5:$Q$50,T346+1,FALSE)</f>
        <v>#N/A</v>
      </c>
      <c r="AI346" s="44" t="e">
        <f t="shared" si="129"/>
        <v>#N/A</v>
      </c>
      <c r="AJ346" s="44" t="e">
        <f t="shared" si="130"/>
        <v>#N/A</v>
      </c>
      <c r="AK346" s="44" t="e">
        <f>HLOOKUP(I346,ElecAvoidedCostsWOCC!$A$5:$Q$50,G346+1,FALSE)*J346*L346</f>
        <v>#N/A</v>
      </c>
      <c r="AL346" s="44" t="e">
        <f t="shared" si="131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32"/>
        <v>0</v>
      </c>
      <c r="AO346" s="47">
        <f t="shared" si="133"/>
        <v>0</v>
      </c>
      <c r="AP346" s="47" t="e">
        <f t="shared" si="134"/>
        <v>#DIV/0!</v>
      </c>
    </row>
    <row r="347" spans="2:42">
      <c r="B347" s="37"/>
      <c r="C347" s="61"/>
      <c r="D347" s="61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16"/>
        <v>0</v>
      </c>
      <c r="U347" s="47">
        <f t="shared" si="117"/>
        <v>0</v>
      </c>
      <c r="V347" s="48">
        <f t="shared" si="118"/>
        <v>0</v>
      </c>
      <c r="W347" s="49">
        <f t="shared" si="119"/>
        <v>0</v>
      </c>
      <c r="X347" s="44">
        <f t="shared" si="120"/>
        <v>0</v>
      </c>
      <c r="Y347" s="44">
        <f t="shared" si="121"/>
        <v>0</v>
      </c>
      <c r="Z347" s="44">
        <f t="shared" si="122"/>
        <v>0</v>
      </c>
      <c r="AA347" s="50">
        <f t="shared" si="123"/>
        <v>0</v>
      </c>
      <c r="AB347" s="51">
        <f t="shared" si="124"/>
        <v>0</v>
      </c>
      <c r="AC347" s="44">
        <f t="shared" si="125"/>
        <v>0</v>
      </c>
      <c r="AD347" s="44">
        <f t="shared" si="126"/>
        <v>0</v>
      </c>
      <c r="AE347" s="44">
        <f t="shared" si="127"/>
        <v>0</v>
      </c>
      <c r="AF347" s="52" t="e">
        <f>HLOOKUP(I347,ElecAvoidedCostsWOCC!$A$5:$Q$50,G347+1,FALSE)</f>
        <v>#N/A</v>
      </c>
      <c r="AG347" s="44" t="e">
        <f t="shared" si="128"/>
        <v>#N/A</v>
      </c>
      <c r="AH347" s="52" t="e">
        <f>HLOOKUP(I347,ElecAvoidedCostsWOCC!$A$5:$Q$50,T347+1,FALSE)</f>
        <v>#N/A</v>
      </c>
      <c r="AI347" s="44" t="e">
        <f t="shared" si="129"/>
        <v>#N/A</v>
      </c>
      <c r="AJ347" s="44" t="e">
        <f t="shared" si="130"/>
        <v>#N/A</v>
      </c>
      <c r="AK347" s="44" t="e">
        <f>HLOOKUP(I347,ElecAvoidedCostsWOCC!$A$5:$Q$50,G347+1,FALSE)*J347*L347</f>
        <v>#N/A</v>
      </c>
      <c r="AL347" s="44" t="e">
        <f t="shared" si="131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32"/>
        <v>0</v>
      </c>
      <c r="AO347" s="47">
        <f t="shared" si="133"/>
        <v>0</v>
      </c>
      <c r="AP347" s="47" t="e">
        <f t="shared" si="134"/>
        <v>#DIV/0!</v>
      </c>
    </row>
    <row r="348" spans="2:42">
      <c r="B348" s="37"/>
      <c r="C348" s="61"/>
      <c r="D348" s="61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16"/>
        <v>0</v>
      </c>
      <c r="U348" s="47">
        <f t="shared" si="117"/>
        <v>0</v>
      </c>
      <c r="V348" s="48">
        <f t="shared" si="118"/>
        <v>0</v>
      </c>
      <c r="W348" s="49">
        <f t="shared" si="119"/>
        <v>0</v>
      </c>
      <c r="X348" s="44">
        <f t="shared" si="120"/>
        <v>0</v>
      </c>
      <c r="Y348" s="44">
        <f t="shared" si="121"/>
        <v>0</v>
      </c>
      <c r="Z348" s="44">
        <f t="shared" si="122"/>
        <v>0</v>
      </c>
      <c r="AA348" s="50">
        <f t="shared" si="123"/>
        <v>0</v>
      </c>
      <c r="AB348" s="51">
        <f t="shared" si="124"/>
        <v>0</v>
      </c>
      <c r="AC348" s="44">
        <f t="shared" si="125"/>
        <v>0</v>
      </c>
      <c r="AD348" s="44">
        <f t="shared" si="126"/>
        <v>0</v>
      </c>
      <c r="AE348" s="44">
        <f t="shared" si="127"/>
        <v>0</v>
      </c>
      <c r="AF348" s="52" t="e">
        <f>HLOOKUP(I348,ElecAvoidedCostsWOCC!$A$5:$Q$50,G348+1,FALSE)</f>
        <v>#N/A</v>
      </c>
      <c r="AG348" s="44" t="e">
        <f t="shared" si="128"/>
        <v>#N/A</v>
      </c>
      <c r="AH348" s="52" t="e">
        <f>HLOOKUP(I348,ElecAvoidedCostsWOCC!$A$5:$Q$50,T348+1,FALSE)</f>
        <v>#N/A</v>
      </c>
      <c r="AI348" s="44" t="e">
        <f t="shared" si="129"/>
        <v>#N/A</v>
      </c>
      <c r="AJ348" s="44" t="e">
        <f t="shared" si="130"/>
        <v>#N/A</v>
      </c>
      <c r="AK348" s="44" t="e">
        <f>HLOOKUP(I348,ElecAvoidedCostsWOCC!$A$5:$Q$50,G348+1,FALSE)*J348*L348</f>
        <v>#N/A</v>
      </c>
      <c r="AL348" s="44" t="e">
        <f t="shared" si="131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32"/>
        <v>0</v>
      </c>
      <c r="AO348" s="47">
        <f t="shared" si="133"/>
        <v>0</v>
      </c>
      <c r="AP348" s="47" t="e">
        <f t="shared" si="134"/>
        <v>#DIV/0!</v>
      </c>
    </row>
    <row r="349" spans="2:42">
      <c r="B349" s="37"/>
      <c r="C349" s="61"/>
      <c r="D349" s="61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16"/>
        <v>0</v>
      </c>
      <c r="U349" s="47">
        <f t="shared" si="117"/>
        <v>0</v>
      </c>
      <c r="V349" s="48">
        <f t="shared" si="118"/>
        <v>0</v>
      </c>
      <c r="W349" s="49">
        <f t="shared" si="119"/>
        <v>0</v>
      </c>
      <c r="X349" s="44">
        <f t="shared" si="120"/>
        <v>0</v>
      </c>
      <c r="Y349" s="44">
        <f t="shared" si="121"/>
        <v>0</v>
      </c>
      <c r="Z349" s="44">
        <f t="shared" si="122"/>
        <v>0</v>
      </c>
      <c r="AA349" s="50">
        <f t="shared" si="123"/>
        <v>0</v>
      </c>
      <c r="AB349" s="51">
        <f t="shared" si="124"/>
        <v>0</v>
      </c>
      <c r="AC349" s="44">
        <f t="shared" si="125"/>
        <v>0</v>
      </c>
      <c r="AD349" s="44">
        <f t="shared" si="126"/>
        <v>0</v>
      </c>
      <c r="AE349" s="44">
        <f t="shared" si="127"/>
        <v>0</v>
      </c>
      <c r="AF349" s="52" t="e">
        <f>HLOOKUP(I349,ElecAvoidedCostsWOCC!$A$5:$Q$50,G349+1,FALSE)</f>
        <v>#N/A</v>
      </c>
      <c r="AG349" s="44" t="e">
        <f t="shared" si="128"/>
        <v>#N/A</v>
      </c>
      <c r="AH349" s="52" t="e">
        <f>HLOOKUP(I349,ElecAvoidedCostsWOCC!$A$5:$Q$50,T349+1,FALSE)</f>
        <v>#N/A</v>
      </c>
      <c r="AI349" s="44" t="e">
        <f t="shared" si="129"/>
        <v>#N/A</v>
      </c>
      <c r="AJ349" s="44" t="e">
        <f t="shared" si="130"/>
        <v>#N/A</v>
      </c>
      <c r="AK349" s="44" t="e">
        <f>HLOOKUP(I349,ElecAvoidedCostsWOCC!$A$5:$Q$50,G349+1,FALSE)*J349*L349</f>
        <v>#N/A</v>
      </c>
      <c r="AL349" s="44" t="e">
        <f t="shared" si="131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32"/>
        <v>0</v>
      </c>
      <c r="AO349" s="47">
        <f t="shared" si="133"/>
        <v>0</v>
      </c>
      <c r="AP349" s="47" t="e">
        <f t="shared" si="134"/>
        <v>#DIV/0!</v>
      </c>
    </row>
    <row r="350" spans="2:42">
      <c r="B350" s="37"/>
      <c r="C350" s="61"/>
      <c r="D350" s="61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16"/>
        <v>0</v>
      </c>
      <c r="U350" s="47">
        <f t="shared" si="117"/>
        <v>0</v>
      </c>
      <c r="V350" s="48">
        <f t="shared" si="118"/>
        <v>0</v>
      </c>
      <c r="W350" s="49">
        <f t="shared" si="119"/>
        <v>0</v>
      </c>
      <c r="X350" s="44">
        <f t="shared" si="120"/>
        <v>0</v>
      </c>
      <c r="Y350" s="44">
        <f t="shared" si="121"/>
        <v>0</v>
      </c>
      <c r="Z350" s="44">
        <f t="shared" si="122"/>
        <v>0</v>
      </c>
      <c r="AA350" s="50">
        <f t="shared" si="123"/>
        <v>0</v>
      </c>
      <c r="AB350" s="51">
        <f t="shared" si="124"/>
        <v>0</v>
      </c>
      <c r="AC350" s="44">
        <f t="shared" si="125"/>
        <v>0</v>
      </c>
      <c r="AD350" s="44">
        <f t="shared" si="126"/>
        <v>0</v>
      </c>
      <c r="AE350" s="44">
        <f t="shared" si="127"/>
        <v>0</v>
      </c>
      <c r="AF350" s="52" t="e">
        <f>HLOOKUP(I350,ElecAvoidedCostsWOCC!$A$5:$Q$50,G350+1,FALSE)</f>
        <v>#N/A</v>
      </c>
      <c r="AG350" s="44" t="e">
        <f t="shared" si="128"/>
        <v>#N/A</v>
      </c>
      <c r="AH350" s="52" t="e">
        <f>HLOOKUP(I350,ElecAvoidedCostsWOCC!$A$5:$Q$50,T350+1,FALSE)</f>
        <v>#N/A</v>
      </c>
      <c r="AI350" s="44" t="e">
        <f t="shared" si="129"/>
        <v>#N/A</v>
      </c>
      <c r="AJ350" s="44" t="e">
        <f t="shared" si="130"/>
        <v>#N/A</v>
      </c>
      <c r="AK350" s="44" t="e">
        <f>HLOOKUP(I350,ElecAvoidedCostsWOCC!$A$5:$Q$50,G350+1,FALSE)*J350*L350</f>
        <v>#N/A</v>
      </c>
      <c r="AL350" s="44" t="e">
        <f t="shared" si="131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32"/>
        <v>0</v>
      </c>
      <c r="AO350" s="47">
        <f t="shared" si="133"/>
        <v>0</v>
      </c>
      <c r="AP350" s="47" t="e">
        <f t="shared" si="134"/>
        <v>#DIV/0!</v>
      </c>
    </row>
    <row r="351" spans="2:42">
      <c r="B351" s="37"/>
      <c r="C351" s="61"/>
      <c r="D351" s="61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16"/>
        <v>0</v>
      </c>
      <c r="U351" s="47">
        <f t="shared" si="117"/>
        <v>0</v>
      </c>
      <c r="V351" s="48">
        <f t="shared" si="118"/>
        <v>0</v>
      </c>
      <c r="W351" s="49">
        <f t="shared" si="119"/>
        <v>0</v>
      </c>
      <c r="X351" s="44">
        <f t="shared" si="120"/>
        <v>0</v>
      </c>
      <c r="Y351" s="44">
        <f t="shared" si="121"/>
        <v>0</v>
      </c>
      <c r="Z351" s="44">
        <f t="shared" si="122"/>
        <v>0</v>
      </c>
      <c r="AA351" s="50">
        <f t="shared" si="123"/>
        <v>0</v>
      </c>
      <c r="AB351" s="51">
        <f t="shared" si="124"/>
        <v>0</v>
      </c>
      <c r="AC351" s="44">
        <f t="shared" si="125"/>
        <v>0</v>
      </c>
      <c r="AD351" s="44">
        <f t="shared" si="126"/>
        <v>0</v>
      </c>
      <c r="AE351" s="44">
        <f t="shared" si="127"/>
        <v>0</v>
      </c>
      <c r="AF351" s="52" t="e">
        <f>HLOOKUP(I351,ElecAvoidedCostsWOCC!$A$5:$Q$50,G351+1,FALSE)</f>
        <v>#N/A</v>
      </c>
      <c r="AG351" s="44" t="e">
        <f t="shared" si="128"/>
        <v>#N/A</v>
      </c>
      <c r="AH351" s="52" t="e">
        <f>HLOOKUP(I351,ElecAvoidedCostsWOCC!$A$5:$Q$50,T351+1,FALSE)</f>
        <v>#N/A</v>
      </c>
      <c r="AI351" s="44" t="e">
        <f t="shared" si="129"/>
        <v>#N/A</v>
      </c>
      <c r="AJ351" s="44" t="e">
        <f t="shared" si="130"/>
        <v>#N/A</v>
      </c>
      <c r="AK351" s="44" t="e">
        <f>HLOOKUP(I351,ElecAvoidedCostsWOCC!$A$5:$Q$50,G351+1,FALSE)*J351*L351</f>
        <v>#N/A</v>
      </c>
      <c r="AL351" s="44" t="e">
        <f t="shared" si="131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32"/>
        <v>0</v>
      </c>
      <c r="AO351" s="47">
        <f t="shared" si="133"/>
        <v>0</v>
      </c>
      <c r="AP351" s="47" t="e">
        <f t="shared" si="134"/>
        <v>#DIV/0!</v>
      </c>
    </row>
    <row r="352" spans="2:42">
      <c r="B352" s="37"/>
      <c r="C352" s="61"/>
      <c r="D352" s="61"/>
      <c r="E352" s="38"/>
      <c r="F352" s="39"/>
      <c r="G352" s="39"/>
      <c r="H352" s="39"/>
      <c r="I352" s="40"/>
      <c r="J352" s="41"/>
      <c r="K352" s="41"/>
      <c r="L352" s="41"/>
      <c r="M352" s="42"/>
      <c r="N352" s="42"/>
      <c r="O352" s="43"/>
      <c r="P352" s="44"/>
      <c r="Q352" s="44"/>
      <c r="R352" s="45"/>
      <c r="S352" s="46"/>
      <c r="T352" s="39">
        <f t="shared" si="116"/>
        <v>0</v>
      </c>
      <c r="U352" s="47">
        <f t="shared" si="117"/>
        <v>0</v>
      </c>
      <c r="V352" s="48">
        <f t="shared" si="118"/>
        <v>0</v>
      </c>
      <c r="W352" s="49">
        <f t="shared" si="119"/>
        <v>0</v>
      </c>
      <c r="X352" s="44">
        <f t="shared" si="120"/>
        <v>0</v>
      </c>
      <c r="Y352" s="44">
        <f t="shared" si="121"/>
        <v>0</v>
      </c>
      <c r="Z352" s="44">
        <f t="shared" si="122"/>
        <v>0</v>
      </c>
      <c r="AA352" s="50">
        <f t="shared" si="123"/>
        <v>0</v>
      </c>
      <c r="AB352" s="51">
        <f t="shared" si="124"/>
        <v>0</v>
      </c>
      <c r="AC352" s="44">
        <f t="shared" si="125"/>
        <v>0</v>
      </c>
      <c r="AD352" s="44">
        <f t="shared" si="126"/>
        <v>0</v>
      </c>
      <c r="AE352" s="44">
        <f t="shared" si="127"/>
        <v>0</v>
      </c>
      <c r="AF352" s="52" t="e">
        <f>HLOOKUP(I352,ElecAvoidedCostsWOCC!$A$5:$Q$50,G352+1,FALSE)</f>
        <v>#N/A</v>
      </c>
      <c r="AG352" s="44" t="e">
        <f t="shared" si="128"/>
        <v>#N/A</v>
      </c>
      <c r="AH352" s="52" t="e">
        <f>HLOOKUP(I352,ElecAvoidedCostsWOCC!$A$5:$Q$50,T352+1,FALSE)</f>
        <v>#N/A</v>
      </c>
      <c r="AI352" s="44" t="e">
        <f t="shared" si="129"/>
        <v>#N/A</v>
      </c>
      <c r="AJ352" s="44" t="e">
        <f t="shared" si="130"/>
        <v>#N/A</v>
      </c>
      <c r="AK352" s="44" t="e">
        <f>HLOOKUP(I352,ElecAvoidedCostsWOCC!$A$5:$Q$50,G352+1,FALSE)*J352*L352</f>
        <v>#N/A</v>
      </c>
      <c r="AL352" s="44" t="e">
        <f t="shared" si="131"/>
        <v>#N/A</v>
      </c>
      <c r="AM352" s="48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8">
        <f t="shared" si="132"/>
        <v>0</v>
      </c>
      <c r="AO352" s="47">
        <f t="shared" si="133"/>
        <v>0</v>
      </c>
      <c r="AP352" s="47" t="e">
        <f t="shared" si="134"/>
        <v>#DIV/0!</v>
      </c>
    </row>
    <row r="353" spans="2:42">
      <c r="B353" s="37"/>
      <c r="C353" s="61"/>
      <c r="D353" s="61"/>
      <c r="E353" s="38"/>
      <c r="F353" s="39"/>
      <c r="G353" s="39"/>
      <c r="H353" s="39"/>
      <c r="I353" s="40"/>
      <c r="J353" s="41"/>
      <c r="K353" s="41"/>
      <c r="L353" s="41"/>
      <c r="M353" s="42"/>
      <c r="N353" s="42"/>
      <c r="O353" s="43"/>
      <c r="P353" s="44"/>
      <c r="Q353" s="44"/>
      <c r="R353" s="45"/>
      <c r="S353" s="46"/>
      <c r="T353" s="39">
        <f t="shared" si="116"/>
        <v>0</v>
      </c>
      <c r="U353" s="47">
        <f t="shared" si="117"/>
        <v>0</v>
      </c>
      <c r="V353" s="48">
        <f t="shared" si="118"/>
        <v>0</v>
      </c>
      <c r="W353" s="49">
        <f t="shared" si="119"/>
        <v>0</v>
      </c>
      <c r="X353" s="44">
        <f t="shared" si="120"/>
        <v>0</v>
      </c>
      <c r="Y353" s="44">
        <f t="shared" si="121"/>
        <v>0</v>
      </c>
      <c r="Z353" s="44">
        <f t="shared" si="122"/>
        <v>0</v>
      </c>
      <c r="AA353" s="50">
        <f t="shared" si="123"/>
        <v>0</v>
      </c>
      <c r="AB353" s="51">
        <f t="shared" si="124"/>
        <v>0</v>
      </c>
      <c r="AC353" s="44">
        <f t="shared" si="125"/>
        <v>0</v>
      </c>
      <c r="AD353" s="44">
        <f t="shared" si="126"/>
        <v>0</v>
      </c>
      <c r="AE353" s="44">
        <f t="shared" si="127"/>
        <v>0</v>
      </c>
      <c r="AF353" s="52" t="e">
        <f>HLOOKUP(I353,ElecAvoidedCostsWOCC!$A$5:$Q$50,G353+1,FALSE)</f>
        <v>#N/A</v>
      </c>
      <c r="AG353" s="44" t="e">
        <f t="shared" si="128"/>
        <v>#N/A</v>
      </c>
      <c r="AH353" s="52" t="e">
        <f>HLOOKUP(I353,ElecAvoidedCostsWOCC!$A$5:$Q$50,T353+1,FALSE)</f>
        <v>#N/A</v>
      </c>
      <c r="AI353" s="44" t="e">
        <f t="shared" si="129"/>
        <v>#N/A</v>
      </c>
      <c r="AJ353" s="44" t="e">
        <f t="shared" si="130"/>
        <v>#N/A</v>
      </c>
      <c r="AK353" s="44" t="e">
        <f>HLOOKUP(I353,ElecAvoidedCostsWOCC!$A$5:$Q$50,G353+1,FALSE)*J353*L353</f>
        <v>#N/A</v>
      </c>
      <c r="AL353" s="44" t="e">
        <f t="shared" si="131"/>
        <v>#N/A</v>
      </c>
      <c r="AM353" s="48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8">
        <f t="shared" si="132"/>
        <v>0</v>
      </c>
      <c r="AO353" s="47">
        <f t="shared" si="133"/>
        <v>0</v>
      </c>
      <c r="AP353" s="47" t="e">
        <f t="shared" si="134"/>
        <v>#DIV/0!</v>
      </c>
    </row>
    <row r="354" spans="2:42">
      <c r="B354" s="37"/>
      <c r="C354" s="61"/>
      <c r="D354" s="61"/>
      <c r="E354" s="38"/>
      <c r="F354" s="39"/>
      <c r="G354" s="39"/>
      <c r="H354" s="39"/>
      <c r="I354" s="40"/>
      <c r="J354" s="41"/>
      <c r="K354" s="41"/>
      <c r="L354" s="41"/>
      <c r="M354" s="42"/>
      <c r="N354" s="42"/>
      <c r="O354" s="43"/>
      <c r="P354" s="44"/>
      <c r="Q354" s="44"/>
      <c r="R354" s="45"/>
      <c r="S354" s="46"/>
      <c r="T354" s="39">
        <f t="shared" si="116"/>
        <v>0</v>
      </c>
      <c r="U354" s="47">
        <f t="shared" si="117"/>
        <v>0</v>
      </c>
      <c r="V354" s="48">
        <f t="shared" si="118"/>
        <v>0</v>
      </c>
      <c r="W354" s="49">
        <f t="shared" si="119"/>
        <v>0</v>
      </c>
      <c r="X354" s="44">
        <f t="shared" si="120"/>
        <v>0</v>
      </c>
      <c r="Y354" s="44">
        <f t="shared" si="121"/>
        <v>0</v>
      </c>
      <c r="Z354" s="44">
        <f t="shared" si="122"/>
        <v>0</v>
      </c>
      <c r="AA354" s="50">
        <f t="shared" si="123"/>
        <v>0</v>
      </c>
      <c r="AB354" s="51">
        <f t="shared" si="124"/>
        <v>0</v>
      </c>
      <c r="AC354" s="44">
        <f t="shared" si="125"/>
        <v>0</v>
      </c>
      <c r="AD354" s="44">
        <f t="shared" si="126"/>
        <v>0</v>
      </c>
      <c r="AE354" s="44">
        <f t="shared" si="127"/>
        <v>0</v>
      </c>
      <c r="AF354" s="52" t="e">
        <f>HLOOKUP(I354,ElecAvoidedCostsWOCC!$A$5:$Q$50,G354+1,FALSE)</f>
        <v>#N/A</v>
      </c>
      <c r="AG354" s="44" t="e">
        <f t="shared" si="128"/>
        <v>#N/A</v>
      </c>
      <c r="AH354" s="52" t="e">
        <f>HLOOKUP(I354,ElecAvoidedCostsWOCC!$A$5:$Q$50,T354+1,FALSE)</f>
        <v>#N/A</v>
      </c>
      <c r="AI354" s="44" t="e">
        <f t="shared" si="129"/>
        <v>#N/A</v>
      </c>
      <c r="AJ354" s="44" t="e">
        <f t="shared" si="130"/>
        <v>#N/A</v>
      </c>
      <c r="AK354" s="44" t="e">
        <f>HLOOKUP(I354,ElecAvoidedCostsWOCC!$A$5:$Q$50,G354+1,FALSE)*J354*L354</f>
        <v>#N/A</v>
      </c>
      <c r="AL354" s="44" t="e">
        <f t="shared" si="131"/>
        <v>#N/A</v>
      </c>
      <c r="AM354" s="48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8">
        <f t="shared" si="132"/>
        <v>0</v>
      </c>
      <c r="AO354" s="47">
        <f t="shared" si="133"/>
        <v>0</v>
      </c>
      <c r="AP354" s="47" t="e">
        <f t="shared" si="134"/>
        <v>#DIV/0!</v>
      </c>
    </row>
    <row r="355" spans="2:42">
      <c r="B355" s="37"/>
      <c r="C355" s="61"/>
      <c r="D355" s="61"/>
      <c r="E355" s="38"/>
      <c r="F355" s="39"/>
      <c r="G355" s="39"/>
      <c r="H355" s="39"/>
      <c r="I355" s="40"/>
      <c r="J355" s="41"/>
      <c r="K355" s="41"/>
      <c r="L355" s="41"/>
      <c r="M355" s="42"/>
      <c r="N355" s="42"/>
      <c r="O355" s="43"/>
      <c r="P355" s="44"/>
      <c r="Q355" s="44"/>
      <c r="R355" s="45"/>
      <c r="S355" s="46"/>
      <c r="T355" s="39">
        <f t="shared" si="116"/>
        <v>0</v>
      </c>
      <c r="U355" s="47">
        <f t="shared" si="117"/>
        <v>0</v>
      </c>
      <c r="V355" s="48">
        <f t="shared" si="118"/>
        <v>0</v>
      </c>
      <c r="W355" s="49">
        <f t="shared" si="119"/>
        <v>0</v>
      </c>
      <c r="X355" s="44">
        <f t="shared" si="120"/>
        <v>0</v>
      </c>
      <c r="Y355" s="44">
        <f t="shared" si="121"/>
        <v>0</v>
      </c>
      <c r="Z355" s="44">
        <f t="shared" si="122"/>
        <v>0</v>
      </c>
      <c r="AA355" s="50">
        <f t="shared" si="123"/>
        <v>0</v>
      </c>
      <c r="AB355" s="51">
        <f t="shared" si="124"/>
        <v>0</v>
      </c>
      <c r="AC355" s="44">
        <f t="shared" si="125"/>
        <v>0</v>
      </c>
      <c r="AD355" s="44">
        <f t="shared" si="126"/>
        <v>0</v>
      </c>
      <c r="AE355" s="44">
        <f t="shared" si="127"/>
        <v>0</v>
      </c>
      <c r="AF355" s="52" t="e">
        <f>HLOOKUP(I355,ElecAvoidedCostsWOCC!$A$5:$Q$50,G355+1,FALSE)</f>
        <v>#N/A</v>
      </c>
      <c r="AG355" s="44" t="e">
        <f t="shared" si="128"/>
        <v>#N/A</v>
      </c>
      <c r="AH355" s="52" t="e">
        <f>HLOOKUP(I355,ElecAvoidedCostsWOCC!$A$5:$Q$50,T355+1,FALSE)</f>
        <v>#N/A</v>
      </c>
      <c r="AI355" s="44" t="e">
        <f t="shared" si="129"/>
        <v>#N/A</v>
      </c>
      <c r="AJ355" s="44" t="e">
        <f t="shared" si="130"/>
        <v>#N/A</v>
      </c>
      <c r="AK355" s="44" t="e">
        <f>HLOOKUP(I355,ElecAvoidedCostsWOCC!$A$5:$Q$50,G355+1,FALSE)*J355*L355</f>
        <v>#N/A</v>
      </c>
      <c r="AL355" s="44" t="e">
        <f t="shared" si="131"/>
        <v>#N/A</v>
      </c>
      <c r="AM355" s="48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8">
        <f t="shared" si="132"/>
        <v>0</v>
      </c>
      <c r="AO355" s="47">
        <f t="shared" si="133"/>
        <v>0</v>
      </c>
      <c r="AP355" s="47" t="e">
        <f t="shared" si="134"/>
        <v>#DIV/0!</v>
      </c>
    </row>
    <row r="356" spans="2:42">
      <c r="B356" s="37"/>
      <c r="C356" s="61"/>
      <c r="D356" s="61"/>
      <c r="E356" s="38"/>
      <c r="F356" s="39"/>
      <c r="G356" s="39"/>
      <c r="H356" s="39"/>
      <c r="I356" s="40"/>
      <c r="J356" s="41"/>
      <c r="K356" s="41"/>
      <c r="L356" s="41"/>
      <c r="M356" s="42"/>
      <c r="N356" s="42"/>
      <c r="O356" s="43"/>
      <c r="P356" s="44"/>
      <c r="Q356" s="44"/>
      <c r="R356" s="45"/>
      <c r="S356" s="46"/>
      <c r="T356" s="39">
        <f t="shared" si="116"/>
        <v>0</v>
      </c>
      <c r="U356" s="47">
        <f t="shared" si="117"/>
        <v>0</v>
      </c>
      <c r="V356" s="48">
        <f t="shared" si="118"/>
        <v>0</v>
      </c>
      <c r="W356" s="49">
        <f t="shared" si="119"/>
        <v>0</v>
      </c>
      <c r="X356" s="44">
        <f t="shared" si="120"/>
        <v>0</v>
      </c>
      <c r="Y356" s="44">
        <f t="shared" si="121"/>
        <v>0</v>
      </c>
      <c r="Z356" s="44">
        <f t="shared" si="122"/>
        <v>0</v>
      </c>
      <c r="AA356" s="50">
        <f t="shared" si="123"/>
        <v>0</v>
      </c>
      <c r="AB356" s="51">
        <f t="shared" si="124"/>
        <v>0</v>
      </c>
      <c r="AC356" s="44">
        <f t="shared" si="125"/>
        <v>0</v>
      </c>
      <c r="AD356" s="44">
        <f t="shared" si="126"/>
        <v>0</v>
      </c>
      <c r="AE356" s="44">
        <f t="shared" si="127"/>
        <v>0</v>
      </c>
      <c r="AF356" s="52" t="e">
        <f>HLOOKUP(I356,ElecAvoidedCostsWOCC!$A$5:$Q$50,G356+1,FALSE)</f>
        <v>#N/A</v>
      </c>
      <c r="AG356" s="44" t="e">
        <f t="shared" si="128"/>
        <v>#N/A</v>
      </c>
      <c r="AH356" s="52" t="e">
        <f>HLOOKUP(I356,ElecAvoidedCostsWOCC!$A$5:$Q$50,T356+1,FALSE)</f>
        <v>#N/A</v>
      </c>
      <c r="AI356" s="44" t="e">
        <f t="shared" si="129"/>
        <v>#N/A</v>
      </c>
      <c r="AJ356" s="44" t="e">
        <f t="shared" si="130"/>
        <v>#N/A</v>
      </c>
      <c r="AK356" s="44" t="e">
        <f>HLOOKUP(I356,ElecAvoidedCostsWOCC!$A$5:$Q$50,G356+1,FALSE)*J356*L356</f>
        <v>#N/A</v>
      </c>
      <c r="AL356" s="44" t="e">
        <f t="shared" si="131"/>
        <v>#N/A</v>
      </c>
      <c r="AM356" s="48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8">
        <f t="shared" si="132"/>
        <v>0</v>
      </c>
      <c r="AO356" s="47">
        <f t="shared" si="133"/>
        <v>0</v>
      </c>
      <c r="AP356" s="47" t="e">
        <f t="shared" si="134"/>
        <v>#DIV/0!</v>
      </c>
    </row>
    <row r="357" spans="2:42">
      <c r="B357" s="37"/>
      <c r="C357" s="61"/>
      <c r="D357" s="61"/>
      <c r="E357" s="38"/>
      <c r="F357" s="39"/>
      <c r="G357" s="39"/>
      <c r="H357" s="39"/>
      <c r="I357" s="40"/>
      <c r="J357" s="41"/>
      <c r="K357" s="41"/>
      <c r="L357" s="41"/>
      <c r="M357" s="42"/>
      <c r="N357" s="42"/>
      <c r="O357" s="43"/>
      <c r="P357" s="44"/>
      <c r="Q357" s="44"/>
      <c r="R357" s="45"/>
      <c r="S357" s="46"/>
      <c r="T357" s="39">
        <f t="shared" si="116"/>
        <v>0</v>
      </c>
      <c r="U357" s="47">
        <f t="shared" si="117"/>
        <v>0</v>
      </c>
      <c r="V357" s="48">
        <f t="shared" si="118"/>
        <v>0</v>
      </c>
      <c r="W357" s="49">
        <f t="shared" si="119"/>
        <v>0</v>
      </c>
      <c r="X357" s="44">
        <f t="shared" si="120"/>
        <v>0</v>
      </c>
      <c r="Y357" s="44">
        <f t="shared" si="121"/>
        <v>0</v>
      </c>
      <c r="Z357" s="44">
        <f t="shared" si="122"/>
        <v>0</v>
      </c>
      <c r="AA357" s="50">
        <f t="shared" si="123"/>
        <v>0</v>
      </c>
      <c r="AB357" s="51">
        <f t="shared" si="124"/>
        <v>0</v>
      </c>
      <c r="AC357" s="44">
        <f t="shared" si="125"/>
        <v>0</v>
      </c>
      <c r="AD357" s="44">
        <f t="shared" si="126"/>
        <v>0</v>
      </c>
      <c r="AE357" s="44">
        <f t="shared" si="127"/>
        <v>0</v>
      </c>
      <c r="AF357" s="52" t="e">
        <f>HLOOKUP(I357,ElecAvoidedCostsWOCC!$A$5:$Q$50,G357+1,FALSE)</f>
        <v>#N/A</v>
      </c>
      <c r="AG357" s="44" t="e">
        <f t="shared" si="128"/>
        <v>#N/A</v>
      </c>
      <c r="AH357" s="52" t="e">
        <f>HLOOKUP(I357,ElecAvoidedCostsWOCC!$A$5:$Q$50,T357+1,FALSE)</f>
        <v>#N/A</v>
      </c>
      <c r="AI357" s="44" t="e">
        <f t="shared" si="129"/>
        <v>#N/A</v>
      </c>
      <c r="AJ357" s="44" t="e">
        <f t="shared" si="130"/>
        <v>#N/A</v>
      </c>
      <c r="AK357" s="44" t="e">
        <f>HLOOKUP(I357,ElecAvoidedCostsWOCC!$A$5:$Q$50,G357+1,FALSE)*J357*L357</f>
        <v>#N/A</v>
      </c>
      <c r="AL357" s="44" t="e">
        <f t="shared" si="131"/>
        <v>#N/A</v>
      </c>
      <c r="AM357" s="48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8">
        <f t="shared" si="132"/>
        <v>0</v>
      </c>
      <c r="AO357" s="47">
        <f t="shared" si="133"/>
        <v>0</v>
      </c>
      <c r="AP357" s="47" t="e">
        <f t="shared" si="134"/>
        <v>#DIV/0!</v>
      </c>
    </row>
    <row r="358" spans="2:42">
      <c r="B358" s="37"/>
      <c r="C358" s="61"/>
      <c r="D358" s="61"/>
      <c r="E358" s="38"/>
      <c r="F358" s="39"/>
      <c r="G358" s="39"/>
      <c r="H358" s="39"/>
      <c r="I358" s="40"/>
      <c r="J358" s="41"/>
      <c r="K358" s="41"/>
      <c r="L358" s="41"/>
      <c r="M358" s="42"/>
      <c r="N358" s="42"/>
      <c r="O358" s="43"/>
      <c r="P358" s="44"/>
      <c r="Q358" s="44"/>
      <c r="R358" s="45"/>
      <c r="S358" s="46"/>
      <c r="T358" s="39">
        <f t="shared" si="116"/>
        <v>0</v>
      </c>
      <c r="U358" s="47">
        <f t="shared" si="117"/>
        <v>0</v>
      </c>
      <c r="V358" s="48">
        <f t="shared" si="118"/>
        <v>0</v>
      </c>
      <c r="W358" s="49">
        <f t="shared" si="119"/>
        <v>0</v>
      </c>
      <c r="X358" s="44">
        <f t="shared" si="120"/>
        <v>0</v>
      </c>
      <c r="Y358" s="44">
        <f t="shared" si="121"/>
        <v>0</v>
      </c>
      <c r="Z358" s="44">
        <f t="shared" si="122"/>
        <v>0</v>
      </c>
      <c r="AA358" s="50">
        <f t="shared" si="123"/>
        <v>0</v>
      </c>
      <c r="AB358" s="51">
        <f t="shared" si="124"/>
        <v>0</v>
      </c>
      <c r="AC358" s="44">
        <f t="shared" si="125"/>
        <v>0</v>
      </c>
      <c r="AD358" s="44">
        <f t="shared" si="126"/>
        <v>0</v>
      </c>
      <c r="AE358" s="44">
        <f t="shared" si="127"/>
        <v>0</v>
      </c>
      <c r="AF358" s="52" t="e">
        <f>HLOOKUP(I358,ElecAvoidedCostsWOCC!$A$5:$Q$50,G358+1,FALSE)</f>
        <v>#N/A</v>
      </c>
      <c r="AG358" s="44" t="e">
        <f t="shared" si="128"/>
        <v>#N/A</v>
      </c>
      <c r="AH358" s="52" t="e">
        <f>HLOOKUP(I358,ElecAvoidedCostsWOCC!$A$5:$Q$50,T358+1,FALSE)</f>
        <v>#N/A</v>
      </c>
      <c r="AI358" s="44" t="e">
        <f t="shared" si="129"/>
        <v>#N/A</v>
      </c>
      <c r="AJ358" s="44" t="e">
        <f t="shared" si="130"/>
        <v>#N/A</v>
      </c>
      <c r="AK358" s="44" t="e">
        <f>HLOOKUP(I358,ElecAvoidedCostsWOCC!$A$5:$Q$50,G358+1,FALSE)*J358*L358</f>
        <v>#N/A</v>
      </c>
      <c r="AL358" s="44" t="e">
        <f t="shared" si="131"/>
        <v>#N/A</v>
      </c>
      <c r="AM358" s="48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8">
        <f t="shared" si="132"/>
        <v>0</v>
      </c>
      <c r="AO358" s="47">
        <f t="shared" si="133"/>
        <v>0</v>
      </c>
      <c r="AP358" s="47" t="e">
        <f t="shared" si="134"/>
        <v>#DIV/0!</v>
      </c>
    </row>
    <row r="359" spans="2:42">
      <c r="B359" s="37"/>
      <c r="C359" s="61"/>
      <c r="D359" s="61"/>
      <c r="E359" s="38"/>
      <c r="F359" s="39"/>
      <c r="G359" s="39"/>
      <c r="H359" s="39"/>
      <c r="I359" s="40"/>
      <c r="J359" s="41"/>
      <c r="K359" s="41"/>
      <c r="L359" s="41"/>
      <c r="M359" s="42"/>
      <c r="N359" s="42"/>
      <c r="O359" s="43"/>
      <c r="P359" s="44"/>
      <c r="Q359" s="44"/>
      <c r="R359" s="45"/>
      <c r="S359" s="46"/>
      <c r="T359" s="39">
        <f t="shared" si="116"/>
        <v>0</v>
      </c>
      <c r="U359" s="47">
        <f t="shared" si="117"/>
        <v>0</v>
      </c>
      <c r="V359" s="48">
        <f t="shared" si="118"/>
        <v>0</v>
      </c>
      <c r="W359" s="49">
        <f t="shared" si="119"/>
        <v>0</v>
      </c>
      <c r="X359" s="44">
        <f t="shared" si="120"/>
        <v>0</v>
      </c>
      <c r="Y359" s="44">
        <f t="shared" si="121"/>
        <v>0</v>
      </c>
      <c r="Z359" s="44">
        <f t="shared" si="122"/>
        <v>0</v>
      </c>
      <c r="AA359" s="50">
        <f t="shared" si="123"/>
        <v>0</v>
      </c>
      <c r="AB359" s="51">
        <f t="shared" si="124"/>
        <v>0</v>
      </c>
      <c r="AC359" s="44">
        <f t="shared" si="125"/>
        <v>0</v>
      </c>
      <c r="AD359" s="44">
        <f t="shared" si="126"/>
        <v>0</v>
      </c>
      <c r="AE359" s="44">
        <f t="shared" si="127"/>
        <v>0</v>
      </c>
      <c r="AF359" s="52" t="e">
        <f>HLOOKUP(I359,ElecAvoidedCostsWOCC!$A$5:$Q$50,G359+1,FALSE)</f>
        <v>#N/A</v>
      </c>
      <c r="AG359" s="44" t="e">
        <f t="shared" si="128"/>
        <v>#N/A</v>
      </c>
      <c r="AH359" s="52" t="e">
        <f>HLOOKUP(I359,ElecAvoidedCostsWOCC!$A$5:$Q$50,T359+1,FALSE)</f>
        <v>#N/A</v>
      </c>
      <c r="AI359" s="44" t="e">
        <f t="shared" si="129"/>
        <v>#N/A</v>
      </c>
      <c r="AJ359" s="44" t="e">
        <f t="shared" si="130"/>
        <v>#N/A</v>
      </c>
      <c r="AK359" s="44" t="e">
        <f>HLOOKUP(I359,ElecAvoidedCostsWOCC!$A$5:$Q$50,G359+1,FALSE)*J359*L359</f>
        <v>#N/A</v>
      </c>
      <c r="AL359" s="44" t="e">
        <f t="shared" si="131"/>
        <v>#N/A</v>
      </c>
      <c r="AM359" s="48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8">
        <f t="shared" si="132"/>
        <v>0</v>
      </c>
      <c r="AO359" s="47">
        <f t="shared" si="133"/>
        <v>0</v>
      </c>
      <c r="AP359" s="47" t="e">
        <f t="shared" si="134"/>
        <v>#DIV/0!</v>
      </c>
    </row>
    <row r="360" spans="2:42">
      <c r="B360" s="37"/>
      <c r="C360" s="61"/>
      <c r="D360" s="61"/>
      <c r="E360" s="38"/>
      <c r="F360" s="39"/>
      <c r="G360" s="39"/>
      <c r="H360" s="39"/>
      <c r="I360" s="40"/>
      <c r="J360" s="41"/>
      <c r="K360" s="41"/>
      <c r="L360" s="41"/>
      <c r="M360" s="42"/>
      <c r="N360" s="42"/>
      <c r="O360" s="43"/>
      <c r="P360" s="44"/>
      <c r="Q360" s="44"/>
      <c r="R360" s="45"/>
      <c r="S360" s="46"/>
      <c r="T360" s="39">
        <f t="shared" si="116"/>
        <v>0</v>
      </c>
      <c r="U360" s="47">
        <f t="shared" si="117"/>
        <v>0</v>
      </c>
      <c r="V360" s="48">
        <f t="shared" si="118"/>
        <v>0</v>
      </c>
      <c r="W360" s="49">
        <f t="shared" si="119"/>
        <v>0</v>
      </c>
      <c r="X360" s="44">
        <f t="shared" si="120"/>
        <v>0</v>
      </c>
      <c r="Y360" s="44">
        <f t="shared" si="121"/>
        <v>0</v>
      </c>
      <c r="Z360" s="44">
        <f t="shared" si="122"/>
        <v>0</v>
      </c>
      <c r="AA360" s="50">
        <f t="shared" si="123"/>
        <v>0</v>
      </c>
      <c r="AB360" s="51">
        <f t="shared" si="124"/>
        <v>0</v>
      </c>
      <c r="AC360" s="44">
        <f t="shared" si="125"/>
        <v>0</v>
      </c>
      <c r="AD360" s="44">
        <f t="shared" si="126"/>
        <v>0</v>
      </c>
      <c r="AE360" s="44">
        <f t="shared" si="127"/>
        <v>0</v>
      </c>
      <c r="AF360" s="52" t="e">
        <f>HLOOKUP(I360,ElecAvoidedCostsWOCC!$A$5:$Q$50,G360+1,FALSE)</f>
        <v>#N/A</v>
      </c>
      <c r="AG360" s="44" t="e">
        <f t="shared" si="128"/>
        <v>#N/A</v>
      </c>
      <c r="AH360" s="52" t="e">
        <f>HLOOKUP(I360,ElecAvoidedCostsWOCC!$A$5:$Q$50,T360+1,FALSE)</f>
        <v>#N/A</v>
      </c>
      <c r="AI360" s="44" t="e">
        <f t="shared" si="129"/>
        <v>#N/A</v>
      </c>
      <c r="AJ360" s="44" t="e">
        <f t="shared" si="130"/>
        <v>#N/A</v>
      </c>
      <c r="AK360" s="44" t="e">
        <f>HLOOKUP(I360,ElecAvoidedCostsWOCC!$A$5:$Q$50,G360+1,FALSE)*J360*L360</f>
        <v>#N/A</v>
      </c>
      <c r="AL360" s="44" t="e">
        <f t="shared" si="131"/>
        <v>#N/A</v>
      </c>
      <c r="AM360" s="48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8">
        <f t="shared" si="132"/>
        <v>0</v>
      </c>
      <c r="AO360" s="47">
        <f t="shared" si="133"/>
        <v>0</v>
      </c>
      <c r="AP360" s="47" t="e">
        <f t="shared" si="134"/>
        <v>#DIV/0!</v>
      </c>
    </row>
    <row r="361" spans="2:42">
      <c r="B361" s="37"/>
      <c r="C361" s="61"/>
      <c r="D361" s="61"/>
      <c r="E361" s="38"/>
      <c r="F361" s="39"/>
      <c r="G361" s="39"/>
      <c r="H361" s="39"/>
      <c r="I361" s="40"/>
      <c r="J361" s="41"/>
      <c r="K361" s="41"/>
      <c r="L361" s="41"/>
      <c r="M361" s="42"/>
      <c r="N361" s="42"/>
      <c r="O361" s="43"/>
      <c r="P361" s="44"/>
      <c r="Q361" s="44"/>
      <c r="R361" s="45"/>
      <c r="S361" s="46"/>
      <c r="T361" s="39">
        <f t="shared" si="116"/>
        <v>0</v>
      </c>
      <c r="U361" s="47">
        <f t="shared" si="117"/>
        <v>0</v>
      </c>
      <c r="V361" s="48">
        <f t="shared" si="118"/>
        <v>0</v>
      </c>
      <c r="W361" s="49">
        <f t="shared" si="119"/>
        <v>0</v>
      </c>
      <c r="X361" s="44">
        <f t="shared" si="120"/>
        <v>0</v>
      </c>
      <c r="Y361" s="44">
        <f t="shared" si="121"/>
        <v>0</v>
      </c>
      <c r="Z361" s="44">
        <f t="shared" si="122"/>
        <v>0</v>
      </c>
      <c r="AA361" s="50">
        <f t="shared" si="123"/>
        <v>0</v>
      </c>
      <c r="AB361" s="51">
        <f t="shared" si="124"/>
        <v>0</v>
      </c>
      <c r="AC361" s="44">
        <f t="shared" si="125"/>
        <v>0</v>
      </c>
      <c r="AD361" s="44">
        <f t="shared" si="126"/>
        <v>0</v>
      </c>
      <c r="AE361" s="44">
        <f t="shared" si="127"/>
        <v>0</v>
      </c>
      <c r="AF361" s="52" t="e">
        <f>HLOOKUP(I361,ElecAvoidedCostsWOCC!$A$5:$Q$50,G361+1,FALSE)</f>
        <v>#N/A</v>
      </c>
      <c r="AG361" s="44" t="e">
        <f t="shared" si="128"/>
        <v>#N/A</v>
      </c>
      <c r="AH361" s="52" t="e">
        <f>HLOOKUP(I361,ElecAvoidedCostsWOCC!$A$5:$Q$50,T361+1,FALSE)</f>
        <v>#N/A</v>
      </c>
      <c r="AI361" s="44" t="e">
        <f t="shared" si="129"/>
        <v>#N/A</v>
      </c>
      <c r="AJ361" s="44" t="e">
        <f t="shared" si="130"/>
        <v>#N/A</v>
      </c>
      <c r="AK361" s="44" t="e">
        <f>HLOOKUP(I361,ElecAvoidedCostsWOCC!$A$5:$Q$50,G361+1,FALSE)*J361*L361</f>
        <v>#N/A</v>
      </c>
      <c r="AL361" s="44" t="e">
        <f t="shared" si="131"/>
        <v>#N/A</v>
      </c>
      <c r="AM361" s="48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8">
        <f t="shared" si="132"/>
        <v>0</v>
      </c>
      <c r="AO361" s="47">
        <f t="shared" si="133"/>
        <v>0</v>
      </c>
      <c r="AP361" s="47" t="e">
        <f t="shared" si="134"/>
        <v>#DIV/0!</v>
      </c>
    </row>
    <row r="362" spans="2:42">
      <c r="B362" s="37"/>
      <c r="C362" s="61"/>
      <c r="D362" s="61"/>
      <c r="E362" s="38"/>
      <c r="F362" s="39"/>
      <c r="G362" s="39"/>
      <c r="H362" s="39"/>
      <c r="I362" s="40"/>
      <c r="J362" s="41"/>
      <c r="K362" s="41"/>
      <c r="L362" s="41"/>
      <c r="M362" s="42"/>
      <c r="N362" s="42"/>
      <c r="O362" s="43"/>
      <c r="P362" s="44"/>
      <c r="Q362" s="44"/>
      <c r="R362" s="45"/>
      <c r="S362" s="46"/>
      <c r="T362" s="39">
        <f t="shared" si="116"/>
        <v>0</v>
      </c>
      <c r="U362" s="47">
        <f t="shared" si="117"/>
        <v>0</v>
      </c>
      <c r="V362" s="48">
        <f t="shared" si="118"/>
        <v>0</v>
      </c>
      <c r="W362" s="49">
        <f t="shared" si="119"/>
        <v>0</v>
      </c>
      <c r="X362" s="44">
        <f t="shared" si="120"/>
        <v>0</v>
      </c>
      <c r="Y362" s="44">
        <f t="shared" si="121"/>
        <v>0</v>
      </c>
      <c r="Z362" s="44">
        <f t="shared" si="122"/>
        <v>0</v>
      </c>
      <c r="AA362" s="50">
        <f t="shared" si="123"/>
        <v>0</v>
      </c>
      <c r="AB362" s="51">
        <f t="shared" si="124"/>
        <v>0</v>
      </c>
      <c r="AC362" s="44">
        <f t="shared" si="125"/>
        <v>0</v>
      </c>
      <c r="AD362" s="44">
        <f t="shared" si="126"/>
        <v>0</v>
      </c>
      <c r="AE362" s="44">
        <f t="shared" si="127"/>
        <v>0</v>
      </c>
      <c r="AF362" s="52" t="e">
        <f>HLOOKUP(I362,ElecAvoidedCostsWOCC!$A$5:$Q$50,G362+1,FALSE)</f>
        <v>#N/A</v>
      </c>
      <c r="AG362" s="44" t="e">
        <f t="shared" si="128"/>
        <v>#N/A</v>
      </c>
      <c r="AH362" s="52" t="e">
        <f>HLOOKUP(I362,ElecAvoidedCostsWOCC!$A$5:$Q$50,T362+1,FALSE)</f>
        <v>#N/A</v>
      </c>
      <c r="AI362" s="44" t="e">
        <f t="shared" si="129"/>
        <v>#N/A</v>
      </c>
      <c r="AJ362" s="44" t="e">
        <f t="shared" si="130"/>
        <v>#N/A</v>
      </c>
      <c r="AK362" s="44" t="e">
        <f>HLOOKUP(I362,ElecAvoidedCostsWOCC!$A$5:$Q$50,G362+1,FALSE)*J362*L362</f>
        <v>#N/A</v>
      </c>
      <c r="AL362" s="44" t="e">
        <f t="shared" si="131"/>
        <v>#N/A</v>
      </c>
      <c r="AM362" s="48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8">
        <f t="shared" si="132"/>
        <v>0</v>
      </c>
      <c r="AO362" s="47">
        <f t="shared" si="133"/>
        <v>0</v>
      </c>
      <c r="AP362" s="47" t="e">
        <f t="shared" si="134"/>
        <v>#DIV/0!</v>
      </c>
    </row>
    <row r="363" spans="2:42">
      <c r="B363" s="37"/>
      <c r="C363" s="61"/>
      <c r="D363" s="61"/>
      <c r="E363" s="38"/>
      <c r="F363" s="39"/>
      <c r="G363" s="39"/>
      <c r="H363" s="39"/>
      <c r="I363" s="40"/>
      <c r="J363" s="41"/>
      <c r="K363" s="41"/>
      <c r="L363" s="41"/>
      <c r="M363" s="42"/>
      <c r="N363" s="42"/>
      <c r="O363" s="43"/>
      <c r="P363" s="44"/>
      <c r="Q363" s="44"/>
      <c r="R363" s="45"/>
      <c r="S363" s="46"/>
      <c r="T363" s="39">
        <f t="shared" si="116"/>
        <v>0</v>
      </c>
      <c r="U363" s="47">
        <f t="shared" si="117"/>
        <v>0</v>
      </c>
      <c r="V363" s="48">
        <f t="shared" si="118"/>
        <v>0</v>
      </c>
      <c r="W363" s="49">
        <f t="shared" si="119"/>
        <v>0</v>
      </c>
      <c r="X363" s="44">
        <f t="shared" si="120"/>
        <v>0</v>
      </c>
      <c r="Y363" s="44">
        <f t="shared" si="121"/>
        <v>0</v>
      </c>
      <c r="Z363" s="44">
        <f t="shared" si="122"/>
        <v>0</v>
      </c>
      <c r="AA363" s="50">
        <f t="shared" si="123"/>
        <v>0</v>
      </c>
      <c r="AB363" s="51">
        <f t="shared" si="124"/>
        <v>0</v>
      </c>
      <c r="AC363" s="44">
        <f t="shared" si="125"/>
        <v>0</v>
      </c>
      <c r="AD363" s="44">
        <f t="shared" si="126"/>
        <v>0</v>
      </c>
      <c r="AE363" s="44">
        <f t="shared" si="127"/>
        <v>0</v>
      </c>
      <c r="AF363" s="52" t="e">
        <f>HLOOKUP(I363,ElecAvoidedCostsWOCC!$A$5:$Q$50,G363+1,FALSE)</f>
        <v>#N/A</v>
      </c>
      <c r="AG363" s="44" t="e">
        <f t="shared" si="128"/>
        <v>#N/A</v>
      </c>
      <c r="AH363" s="52" t="e">
        <f>HLOOKUP(I363,ElecAvoidedCostsWOCC!$A$5:$Q$50,T363+1,FALSE)</f>
        <v>#N/A</v>
      </c>
      <c r="AI363" s="44" t="e">
        <f t="shared" si="129"/>
        <v>#N/A</v>
      </c>
      <c r="AJ363" s="44" t="e">
        <f t="shared" si="130"/>
        <v>#N/A</v>
      </c>
      <c r="AK363" s="44" t="e">
        <f>HLOOKUP(I363,ElecAvoidedCostsWOCC!$A$5:$Q$50,G363+1,FALSE)*J363*L363</f>
        <v>#N/A</v>
      </c>
      <c r="AL363" s="44" t="e">
        <f t="shared" si="131"/>
        <v>#N/A</v>
      </c>
      <c r="AM363" s="48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8">
        <f t="shared" si="132"/>
        <v>0</v>
      </c>
      <c r="AO363" s="47">
        <f t="shared" si="133"/>
        <v>0</v>
      </c>
      <c r="AP363" s="47" t="e">
        <f t="shared" si="134"/>
        <v>#DIV/0!</v>
      </c>
    </row>
    <row r="364" spans="2:42">
      <c r="B364" s="37"/>
      <c r="C364" s="61"/>
      <c r="D364" s="61"/>
      <c r="E364" s="38"/>
      <c r="F364" s="39"/>
      <c r="G364" s="39"/>
      <c r="H364" s="39"/>
      <c r="I364" s="40"/>
      <c r="J364" s="41"/>
      <c r="K364" s="41"/>
      <c r="L364" s="41"/>
      <c r="M364" s="42"/>
      <c r="N364" s="42"/>
      <c r="O364" s="43"/>
      <c r="P364" s="44"/>
      <c r="Q364" s="44"/>
      <c r="R364" s="45"/>
      <c r="S364" s="46"/>
      <c r="T364" s="39">
        <f t="shared" si="116"/>
        <v>0</v>
      </c>
      <c r="U364" s="47">
        <f t="shared" si="117"/>
        <v>0</v>
      </c>
      <c r="V364" s="48">
        <f t="shared" si="118"/>
        <v>0</v>
      </c>
      <c r="W364" s="49">
        <f t="shared" si="119"/>
        <v>0</v>
      </c>
      <c r="X364" s="44">
        <f t="shared" si="120"/>
        <v>0</v>
      </c>
      <c r="Y364" s="44">
        <f t="shared" si="121"/>
        <v>0</v>
      </c>
      <c r="Z364" s="44">
        <f t="shared" si="122"/>
        <v>0</v>
      </c>
      <c r="AA364" s="50">
        <f t="shared" si="123"/>
        <v>0</v>
      </c>
      <c r="AB364" s="51">
        <f t="shared" si="124"/>
        <v>0</v>
      </c>
      <c r="AC364" s="44">
        <f t="shared" si="125"/>
        <v>0</v>
      </c>
      <c r="AD364" s="44">
        <f t="shared" si="126"/>
        <v>0</v>
      </c>
      <c r="AE364" s="44">
        <f t="shared" si="127"/>
        <v>0</v>
      </c>
      <c r="AF364" s="52" t="e">
        <f>HLOOKUP(I364,ElecAvoidedCostsWOCC!$A$5:$Q$50,G364+1,FALSE)</f>
        <v>#N/A</v>
      </c>
      <c r="AG364" s="44" t="e">
        <f t="shared" si="128"/>
        <v>#N/A</v>
      </c>
      <c r="AH364" s="52" t="e">
        <f>HLOOKUP(I364,ElecAvoidedCostsWOCC!$A$5:$Q$50,T364+1,FALSE)</f>
        <v>#N/A</v>
      </c>
      <c r="AI364" s="44" t="e">
        <f t="shared" si="129"/>
        <v>#N/A</v>
      </c>
      <c r="AJ364" s="44" t="e">
        <f t="shared" si="130"/>
        <v>#N/A</v>
      </c>
      <c r="AK364" s="44" t="e">
        <f>HLOOKUP(I364,ElecAvoidedCostsWOCC!$A$5:$Q$50,G364+1,FALSE)*J364*L364</f>
        <v>#N/A</v>
      </c>
      <c r="AL364" s="44" t="e">
        <f t="shared" si="131"/>
        <v>#N/A</v>
      </c>
      <c r="AM364" s="48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8">
        <f t="shared" si="132"/>
        <v>0</v>
      </c>
      <c r="AO364" s="47">
        <f t="shared" si="133"/>
        <v>0</v>
      </c>
      <c r="AP364" s="47" t="e">
        <f t="shared" si="134"/>
        <v>#DIV/0!</v>
      </c>
    </row>
    <row r="365" spans="2:42">
      <c r="B365" s="37"/>
      <c r="C365" s="61"/>
      <c r="D365" s="61"/>
      <c r="E365" s="38"/>
      <c r="F365" s="39"/>
      <c r="G365" s="39"/>
      <c r="H365" s="39"/>
      <c r="I365" s="40"/>
      <c r="J365" s="41"/>
      <c r="K365" s="41"/>
      <c r="L365" s="41"/>
      <c r="M365" s="42"/>
      <c r="N365" s="42"/>
      <c r="O365" s="43"/>
      <c r="P365" s="44"/>
      <c r="Q365" s="44"/>
      <c r="R365" s="45"/>
      <c r="S365" s="46"/>
      <c r="T365" s="39">
        <f t="shared" si="116"/>
        <v>0</v>
      </c>
      <c r="U365" s="47">
        <f t="shared" si="117"/>
        <v>0</v>
      </c>
      <c r="V365" s="48">
        <f t="shared" si="118"/>
        <v>0</v>
      </c>
      <c r="W365" s="49">
        <f t="shared" si="119"/>
        <v>0</v>
      </c>
      <c r="X365" s="44">
        <f t="shared" si="120"/>
        <v>0</v>
      </c>
      <c r="Y365" s="44">
        <f t="shared" si="121"/>
        <v>0</v>
      </c>
      <c r="Z365" s="44">
        <f t="shared" si="122"/>
        <v>0</v>
      </c>
      <c r="AA365" s="50">
        <f t="shared" si="123"/>
        <v>0</v>
      </c>
      <c r="AB365" s="51">
        <f t="shared" si="124"/>
        <v>0</v>
      </c>
      <c r="AC365" s="44">
        <f t="shared" si="125"/>
        <v>0</v>
      </c>
      <c r="AD365" s="44">
        <f t="shared" si="126"/>
        <v>0</v>
      </c>
      <c r="AE365" s="44">
        <f t="shared" si="127"/>
        <v>0</v>
      </c>
      <c r="AF365" s="52" t="e">
        <f>HLOOKUP(I365,ElecAvoidedCostsWOCC!$A$5:$Q$50,G365+1,FALSE)</f>
        <v>#N/A</v>
      </c>
      <c r="AG365" s="44" t="e">
        <f t="shared" si="128"/>
        <v>#N/A</v>
      </c>
      <c r="AH365" s="52" t="e">
        <f>HLOOKUP(I365,ElecAvoidedCostsWOCC!$A$5:$Q$50,T365+1,FALSE)</f>
        <v>#N/A</v>
      </c>
      <c r="AI365" s="44" t="e">
        <f t="shared" si="129"/>
        <v>#N/A</v>
      </c>
      <c r="AJ365" s="44" t="e">
        <f t="shared" si="130"/>
        <v>#N/A</v>
      </c>
      <c r="AK365" s="44" t="e">
        <f>HLOOKUP(I365,ElecAvoidedCostsWOCC!$A$5:$Q$50,G365+1,FALSE)*J365*L365</f>
        <v>#N/A</v>
      </c>
      <c r="AL365" s="44" t="e">
        <f t="shared" si="131"/>
        <v>#N/A</v>
      </c>
      <c r="AM365" s="48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8">
        <f t="shared" si="132"/>
        <v>0</v>
      </c>
      <c r="AO365" s="47">
        <f t="shared" si="133"/>
        <v>0</v>
      </c>
      <c r="AP365" s="47" t="e">
        <f t="shared" si="134"/>
        <v>#DIV/0!</v>
      </c>
    </row>
    <row r="366" spans="2:42">
      <c r="B366" s="37"/>
      <c r="C366" s="61"/>
      <c r="D366" s="61"/>
      <c r="E366" s="38"/>
      <c r="F366" s="39"/>
      <c r="G366" s="39"/>
      <c r="H366" s="39"/>
      <c r="I366" s="40"/>
      <c r="J366" s="41"/>
      <c r="K366" s="41"/>
      <c r="L366" s="41"/>
      <c r="M366" s="42"/>
      <c r="N366" s="42"/>
      <c r="O366" s="43"/>
      <c r="P366" s="44"/>
      <c r="Q366" s="44"/>
      <c r="R366" s="45"/>
      <c r="S366" s="46"/>
      <c r="T366" s="39">
        <f t="shared" si="116"/>
        <v>0</v>
      </c>
      <c r="U366" s="47">
        <f t="shared" si="117"/>
        <v>0</v>
      </c>
      <c r="V366" s="48">
        <f t="shared" si="118"/>
        <v>0</v>
      </c>
      <c r="W366" s="49">
        <f t="shared" si="119"/>
        <v>0</v>
      </c>
      <c r="X366" s="44">
        <f t="shared" si="120"/>
        <v>0</v>
      </c>
      <c r="Y366" s="44">
        <f t="shared" si="121"/>
        <v>0</v>
      </c>
      <c r="Z366" s="44">
        <f t="shared" si="122"/>
        <v>0</v>
      </c>
      <c r="AA366" s="50">
        <f t="shared" si="123"/>
        <v>0</v>
      </c>
      <c r="AB366" s="51">
        <f t="shared" si="124"/>
        <v>0</v>
      </c>
      <c r="AC366" s="44">
        <f t="shared" si="125"/>
        <v>0</v>
      </c>
      <c r="AD366" s="44">
        <f t="shared" si="126"/>
        <v>0</v>
      </c>
      <c r="AE366" s="44">
        <f t="shared" si="127"/>
        <v>0</v>
      </c>
      <c r="AF366" s="52" t="e">
        <f>HLOOKUP(I366,ElecAvoidedCostsWOCC!$A$5:$Q$50,G366+1,FALSE)</f>
        <v>#N/A</v>
      </c>
      <c r="AG366" s="44" t="e">
        <f t="shared" si="128"/>
        <v>#N/A</v>
      </c>
      <c r="AH366" s="52" t="e">
        <f>HLOOKUP(I366,ElecAvoidedCostsWOCC!$A$5:$Q$50,T366+1,FALSE)</f>
        <v>#N/A</v>
      </c>
      <c r="AI366" s="44" t="e">
        <f t="shared" si="129"/>
        <v>#N/A</v>
      </c>
      <c r="AJ366" s="44" t="e">
        <f t="shared" si="130"/>
        <v>#N/A</v>
      </c>
      <c r="AK366" s="44" t="e">
        <f>HLOOKUP(I366,ElecAvoidedCostsWOCC!$A$5:$Q$50,G366+1,FALSE)*J366*L366</f>
        <v>#N/A</v>
      </c>
      <c r="AL366" s="44" t="e">
        <f t="shared" si="131"/>
        <v>#N/A</v>
      </c>
      <c r="AM366" s="48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8">
        <f t="shared" si="132"/>
        <v>0</v>
      </c>
      <c r="AO366" s="47">
        <f t="shared" si="133"/>
        <v>0</v>
      </c>
      <c r="AP366" s="47" t="e">
        <f t="shared" si="134"/>
        <v>#DIV/0!</v>
      </c>
    </row>
    <row r="367" spans="2:42">
      <c r="B367" s="37"/>
      <c r="C367" s="61"/>
      <c r="D367" s="61"/>
      <c r="E367" s="38"/>
      <c r="F367" s="39"/>
      <c r="G367" s="39"/>
      <c r="H367" s="39"/>
      <c r="I367" s="40"/>
      <c r="J367" s="41"/>
      <c r="K367" s="41"/>
      <c r="L367" s="41"/>
      <c r="M367" s="42"/>
      <c r="N367" s="42"/>
      <c r="O367" s="43"/>
      <c r="P367" s="44"/>
      <c r="Q367" s="44"/>
      <c r="R367" s="45"/>
      <c r="S367" s="46"/>
      <c r="T367" s="39">
        <f t="shared" si="116"/>
        <v>0</v>
      </c>
      <c r="U367" s="47">
        <f t="shared" si="117"/>
        <v>0</v>
      </c>
      <c r="V367" s="48">
        <f t="shared" si="118"/>
        <v>0</v>
      </c>
      <c r="W367" s="49">
        <f t="shared" si="119"/>
        <v>0</v>
      </c>
      <c r="X367" s="44">
        <f t="shared" si="120"/>
        <v>0</v>
      </c>
      <c r="Y367" s="44">
        <f t="shared" si="121"/>
        <v>0</v>
      </c>
      <c r="Z367" s="44">
        <f t="shared" si="122"/>
        <v>0</v>
      </c>
      <c r="AA367" s="50">
        <f t="shared" si="123"/>
        <v>0</v>
      </c>
      <c r="AB367" s="51">
        <f t="shared" si="124"/>
        <v>0</v>
      </c>
      <c r="AC367" s="44">
        <f t="shared" si="125"/>
        <v>0</v>
      </c>
      <c r="AD367" s="44">
        <f t="shared" si="126"/>
        <v>0</v>
      </c>
      <c r="AE367" s="44">
        <f t="shared" si="127"/>
        <v>0</v>
      </c>
      <c r="AF367" s="52" t="e">
        <f>HLOOKUP(I367,ElecAvoidedCostsWOCC!$A$5:$Q$50,G367+1,FALSE)</f>
        <v>#N/A</v>
      </c>
      <c r="AG367" s="44" t="e">
        <f t="shared" si="128"/>
        <v>#N/A</v>
      </c>
      <c r="AH367" s="52" t="e">
        <f>HLOOKUP(I367,ElecAvoidedCostsWOCC!$A$5:$Q$50,T367+1,FALSE)</f>
        <v>#N/A</v>
      </c>
      <c r="AI367" s="44" t="e">
        <f t="shared" si="129"/>
        <v>#N/A</v>
      </c>
      <c r="AJ367" s="44" t="e">
        <f t="shared" si="130"/>
        <v>#N/A</v>
      </c>
      <c r="AK367" s="44" t="e">
        <f>HLOOKUP(I367,ElecAvoidedCostsWOCC!$A$5:$Q$50,G367+1,FALSE)*J367*L367</f>
        <v>#N/A</v>
      </c>
      <c r="AL367" s="44" t="e">
        <f t="shared" si="131"/>
        <v>#N/A</v>
      </c>
      <c r="AM367" s="48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8">
        <f t="shared" si="132"/>
        <v>0</v>
      </c>
      <c r="AO367" s="47">
        <f t="shared" si="133"/>
        <v>0</v>
      </c>
      <c r="AP367" s="47" t="e">
        <f t="shared" si="134"/>
        <v>#DIV/0!</v>
      </c>
    </row>
    <row r="368" spans="2:42">
      <c r="B368" s="37"/>
      <c r="C368" s="61"/>
      <c r="D368" s="61"/>
      <c r="E368" s="38"/>
      <c r="F368" s="39"/>
      <c r="G368" s="39"/>
      <c r="H368" s="39"/>
      <c r="I368" s="40"/>
      <c r="J368" s="41"/>
      <c r="K368" s="41"/>
      <c r="L368" s="41"/>
      <c r="M368" s="42"/>
      <c r="N368" s="42"/>
      <c r="O368" s="43"/>
      <c r="P368" s="44"/>
      <c r="Q368" s="44"/>
      <c r="R368" s="45"/>
      <c r="S368" s="46"/>
      <c r="T368" s="39">
        <f t="shared" si="116"/>
        <v>0</v>
      </c>
      <c r="U368" s="47">
        <f t="shared" si="117"/>
        <v>0</v>
      </c>
      <c r="V368" s="48">
        <f t="shared" si="118"/>
        <v>0</v>
      </c>
      <c r="W368" s="49">
        <f t="shared" si="119"/>
        <v>0</v>
      </c>
      <c r="X368" s="44">
        <f t="shared" si="120"/>
        <v>0</v>
      </c>
      <c r="Y368" s="44">
        <f t="shared" si="121"/>
        <v>0</v>
      </c>
      <c r="Z368" s="44">
        <f t="shared" si="122"/>
        <v>0</v>
      </c>
      <c r="AA368" s="50">
        <f t="shared" si="123"/>
        <v>0</v>
      </c>
      <c r="AB368" s="51">
        <f t="shared" si="124"/>
        <v>0</v>
      </c>
      <c r="AC368" s="44">
        <f t="shared" si="125"/>
        <v>0</v>
      </c>
      <c r="AD368" s="44">
        <f t="shared" si="126"/>
        <v>0</v>
      </c>
      <c r="AE368" s="44">
        <f t="shared" si="127"/>
        <v>0</v>
      </c>
      <c r="AF368" s="52" t="e">
        <f>HLOOKUP(I368,ElecAvoidedCostsWOCC!$A$5:$Q$50,G368+1,FALSE)</f>
        <v>#N/A</v>
      </c>
      <c r="AG368" s="44" t="e">
        <f t="shared" si="128"/>
        <v>#N/A</v>
      </c>
      <c r="AH368" s="52" t="e">
        <f>HLOOKUP(I368,ElecAvoidedCostsWOCC!$A$5:$Q$50,T368+1,FALSE)</f>
        <v>#N/A</v>
      </c>
      <c r="AI368" s="44" t="e">
        <f t="shared" si="129"/>
        <v>#N/A</v>
      </c>
      <c r="AJ368" s="44" t="e">
        <f t="shared" si="130"/>
        <v>#N/A</v>
      </c>
      <c r="AK368" s="44" t="e">
        <f>HLOOKUP(I368,ElecAvoidedCostsWOCC!$A$5:$Q$50,G368+1,FALSE)*J368*L368</f>
        <v>#N/A</v>
      </c>
      <c r="AL368" s="44" t="e">
        <f t="shared" si="131"/>
        <v>#N/A</v>
      </c>
      <c r="AM368" s="48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8">
        <f t="shared" si="132"/>
        <v>0</v>
      </c>
      <c r="AO368" s="47">
        <f t="shared" si="133"/>
        <v>0</v>
      </c>
      <c r="AP368" s="47" t="e">
        <f t="shared" si="134"/>
        <v>#DIV/0!</v>
      </c>
    </row>
    <row r="369" spans="2:42">
      <c r="B369" s="37"/>
      <c r="C369" s="61"/>
      <c r="D369" s="61"/>
      <c r="E369" s="38"/>
      <c r="F369" s="39"/>
      <c r="G369" s="39"/>
      <c r="H369" s="39"/>
      <c r="I369" s="40"/>
      <c r="J369" s="41"/>
      <c r="K369" s="41"/>
      <c r="L369" s="41"/>
      <c r="M369" s="42"/>
      <c r="N369" s="42"/>
      <c r="O369" s="43"/>
      <c r="P369" s="44"/>
      <c r="Q369" s="44"/>
      <c r="R369" s="45"/>
      <c r="S369" s="46"/>
      <c r="T369" s="39">
        <f t="shared" si="116"/>
        <v>0</v>
      </c>
      <c r="U369" s="47">
        <f t="shared" si="117"/>
        <v>0</v>
      </c>
      <c r="V369" s="48">
        <f t="shared" si="118"/>
        <v>0</v>
      </c>
      <c r="W369" s="49">
        <f t="shared" si="119"/>
        <v>0</v>
      </c>
      <c r="X369" s="44">
        <f t="shared" si="120"/>
        <v>0</v>
      </c>
      <c r="Y369" s="44">
        <f t="shared" si="121"/>
        <v>0</v>
      </c>
      <c r="Z369" s="44">
        <f t="shared" si="122"/>
        <v>0</v>
      </c>
      <c r="AA369" s="50">
        <f t="shared" si="123"/>
        <v>0</v>
      </c>
      <c r="AB369" s="51">
        <f t="shared" si="124"/>
        <v>0</v>
      </c>
      <c r="AC369" s="44">
        <f t="shared" si="125"/>
        <v>0</v>
      </c>
      <c r="AD369" s="44">
        <f t="shared" si="126"/>
        <v>0</v>
      </c>
      <c r="AE369" s="44">
        <f t="shared" si="127"/>
        <v>0</v>
      </c>
      <c r="AF369" s="52" t="e">
        <f>HLOOKUP(I369,ElecAvoidedCostsWOCC!$A$5:$Q$50,G369+1,FALSE)</f>
        <v>#N/A</v>
      </c>
      <c r="AG369" s="44" t="e">
        <f t="shared" si="128"/>
        <v>#N/A</v>
      </c>
      <c r="AH369" s="52" t="e">
        <f>HLOOKUP(I369,ElecAvoidedCostsWOCC!$A$5:$Q$50,T369+1,FALSE)</f>
        <v>#N/A</v>
      </c>
      <c r="AI369" s="44" t="e">
        <f t="shared" si="129"/>
        <v>#N/A</v>
      </c>
      <c r="AJ369" s="44" t="e">
        <f t="shared" si="130"/>
        <v>#N/A</v>
      </c>
      <c r="AK369" s="44" t="e">
        <f>HLOOKUP(I369,ElecAvoidedCostsWOCC!$A$5:$Q$50,G369+1,FALSE)*J369*L369</f>
        <v>#N/A</v>
      </c>
      <c r="AL369" s="44" t="e">
        <f t="shared" si="131"/>
        <v>#N/A</v>
      </c>
      <c r="AM369" s="48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8">
        <f t="shared" si="132"/>
        <v>0</v>
      </c>
      <c r="AO369" s="47">
        <f t="shared" si="133"/>
        <v>0</v>
      </c>
      <c r="AP369" s="47" t="e">
        <f t="shared" si="134"/>
        <v>#DIV/0!</v>
      </c>
    </row>
    <row r="370" spans="2:42">
      <c r="B370" s="37"/>
      <c r="C370" s="61"/>
      <c r="D370" s="61"/>
      <c r="E370" s="38"/>
      <c r="F370" s="39"/>
      <c r="G370" s="39"/>
      <c r="H370" s="39"/>
      <c r="I370" s="40"/>
      <c r="J370" s="41"/>
      <c r="K370" s="41"/>
      <c r="L370" s="41"/>
      <c r="M370" s="42"/>
      <c r="N370" s="42"/>
      <c r="O370" s="43"/>
      <c r="P370" s="44"/>
      <c r="Q370" s="44"/>
      <c r="R370" s="45"/>
      <c r="S370" s="46"/>
      <c r="T370" s="39">
        <f t="shared" si="116"/>
        <v>0</v>
      </c>
      <c r="U370" s="47">
        <f t="shared" si="117"/>
        <v>0</v>
      </c>
      <c r="V370" s="48">
        <f t="shared" si="118"/>
        <v>0</v>
      </c>
      <c r="W370" s="49">
        <f t="shared" si="119"/>
        <v>0</v>
      </c>
      <c r="X370" s="44">
        <f t="shared" si="120"/>
        <v>0</v>
      </c>
      <c r="Y370" s="44">
        <f t="shared" si="121"/>
        <v>0</v>
      </c>
      <c r="Z370" s="44">
        <f t="shared" si="122"/>
        <v>0</v>
      </c>
      <c r="AA370" s="50">
        <f t="shared" si="123"/>
        <v>0</v>
      </c>
      <c r="AB370" s="51">
        <f t="shared" si="124"/>
        <v>0</v>
      </c>
      <c r="AC370" s="44">
        <f t="shared" si="125"/>
        <v>0</v>
      </c>
      <c r="AD370" s="44">
        <f t="shared" si="126"/>
        <v>0</v>
      </c>
      <c r="AE370" s="44">
        <f t="shared" si="127"/>
        <v>0</v>
      </c>
      <c r="AF370" s="52" t="e">
        <f>HLOOKUP(I370,ElecAvoidedCostsWOCC!$A$5:$Q$50,G370+1,FALSE)</f>
        <v>#N/A</v>
      </c>
      <c r="AG370" s="44" t="e">
        <f t="shared" si="128"/>
        <v>#N/A</v>
      </c>
      <c r="AH370" s="52" t="e">
        <f>HLOOKUP(I370,ElecAvoidedCostsWOCC!$A$5:$Q$50,T370+1,FALSE)</f>
        <v>#N/A</v>
      </c>
      <c r="AI370" s="44" t="e">
        <f t="shared" si="129"/>
        <v>#N/A</v>
      </c>
      <c r="AJ370" s="44" t="e">
        <f t="shared" si="130"/>
        <v>#N/A</v>
      </c>
      <c r="AK370" s="44" t="e">
        <f>HLOOKUP(I370,ElecAvoidedCostsWOCC!$A$5:$Q$50,G370+1,FALSE)*J370*L370</f>
        <v>#N/A</v>
      </c>
      <c r="AL370" s="44" t="e">
        <f t="shared" si="131"/>
        <v>#N/A</v>
      </c>
      <c r="AM370" s="48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8">
        <f t="shared" si="132"/>
        <v>0</v>
      </c>
      <c r="AO370" s="47">
        <f t="shared" si="133"/>
        <v>0</v>
      </c>
      <c r="AP370" s="47" t="e">
        <f t="shared" si="134"/>
        <v>#DIV/0!</v>
      </c>
    </row>
    <row r="371" spans="2:42">
      <c r="B371" s="37"/>
      <c r="C371" s="61"/>
      <c r="D371" s="61"/>
      <c r="E371" s="38"/>
      <c r="F371" s="39"/>
      <c r="G371" s="39"/>
      <c r="H371" s="39"/>
      <c r="I371" s="40"/>
      <c r="J371" s="41"/>
      <c r="K371" s="41"/>
      <c r="L371" s="41"/>
      <c r="M371" s="42"/>
      <c r="N371" s="42"/>
      <c r="O371" s="43"/>
      <c r="P371" s="44"/>
      <c r="Q371" s="44"/>
      <c r="R371" s="45"/>
      <c r="S371" s="46"/>
      <c r="T371" s="39">
        <f t="shared" si="116"/>
        <v>0</v>
      </c>
      <c r="U371" s="47">
        <f t="shared" si="117"/>
        <v>0</v>
      </c>
      <c r="V371" s="48">
        <f t="shared" si="118"/>
        <v>0</v>
      </c>
      <c r="W371" s="49">
        <f t="shared" si="119"/>
        <v>0</v>
      </c>
      <c r="X371" s="44">
        <f t="shared" si="120"/>
        <v>0</v>
      </c>
      <c r="Y371" s="44">
        <f t="shared" si="121"/>
        <v>0</v>
      </c>
      <c r="Z371" s="44">
        <f t="shared" si="122"/>
        <v>0</v>
      </c>
      <c r="AA371" s="50">
        <f t="shared" si="123"/>
        <v>0</v>
      </c>
      <c r="AB371" s="51">
        <f t="shared" si="124"/>
        <v>0</v>
      </c>
      <c r="AC371" s="44">
        <f t="shared" si="125"/>
        <v>0</v>
      </c>
      <c r="AD371" s="44">
        <f t="shared" si="126"/>
        <v>0</v>
      </c>
      <c r="AE371" s="44">
        <f t="shared" si="127"/>
        <v>0</v>
      </c>
      <c r="AF371" s="52" t="e">
        <f>HLOOKUP(I371,ElecAvoidedCostsWOCC!$A$5:$Q$50,G371+1,FALSE)</f>
        <v>#N/A</v>
      </c>
      <c r="AG371" s="44" t="e">
        <f t="shared" si="128"/>
        <v>#N/A</v>
      </c>
      <c r="AH371" s="52" t="e">
        <f>HLOOKUP(I371,ElecAvoidedCostsWOCC!$A$5:$Q$50,T371+1,FALSE)</f>
        <v>#N/A</v>
      </c>
      <c r="AI371" s="44" t="e">
        <f t="shared" si="129"/>
        <v>#N/A</v>
      </c>
      <c r="AJ371" s="44" t="e">
        <f t="shared" si="130"/>
        <v>#N/A</v>
      </c>
      <c r="AK371" s="44" t="e">
        <f>HLOOKUP(I371,ElecAvoidedCostsWOCC!$A$5:$Q$50,G371+1,FALSE)*J371*L371</f>
        <v>#N/A</v>
      </c>
      <c r="AL371" s="44" t="e">
        <f t="shared" si="131"/>
        <v>#N/A</v>
      </c>
      <c r="AM371" s="48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8">
        <f t="shared" si="132"/>
        <v>0</v>
      </c>
      <c r="AO371" s="47">
        <f t="shared" si="133"/>
        <v>0</v>
      </c>
      <c r="AP371" s="47" t="e">
        <f t="shared" si="134"/>
        <v>#DIV/0!</v>
      </c>
    </row>
    <row r="372" spans="2:42">
      <c r="B372" s="37"/>
      <c r="C372" s="61"/>
      <c r="D372" s="61"/>
      <c r="E372" s="38"/>
      <c r="F372" s="39"/>
      <c r="G372" s="39"/>
      <c r="H372" s="39"/>
      <c r="I372" s="40"/>
      <c r="J372" s="41"/>
      <c r="K372" s="41"/>
      <c r="L372" s="41"/>
      <c r="M372" s="42"/>
      <c r="N372" s="42"/>
      <c r="O372" s="43"/>
      <c r="P372" s="44"/>
      <c r="Q372" s="44"/>
      <c r="R372" s="45"/>
      <c r="S372" s="46"/>
      <c r="T372" s="39">
        <f t="shared" si="116"/>
        <v>0</v>
      </c>
      <c r="U372" s="47">
        <f t="shared" si="117"/>
        <v>0</v>
      </c>
      <c r="V372" s="48">
        <f t="shared" si="118"/>
        <v>0</v>
      </c>
      <c r="W372" s="49">
        <f t="shared" si="119"/>
        <v>0</v>
      </c>
      <c r="X372" s="44">
        <f t="shared" si="120"/>
        <v>0</v>
      </c>
      <c r="Y372" s="44">
        <f t="shared" si="121"/>
        <v>0</v>
      </c>
      <c r="Z372" s="44">
        <f t="shared" si="122"/>
        <v>0</v>
      </c>
      <c r="AA372" s="50">
        <f t="shared" si="123"/>
        <v>0</v>
      </c>
      <c r="AB372" s="51">
        <f t="shared" si="124"/>
        <v>0</v>
      </c>
      <c r="AC372" s="44">
        <f t="shared" si="125"/>
        <v>0</v>
      </c>
      <c r="AD372" s="44">
        <f t="shared" si="126"/>
        <v>0</v>
      </c>
      <c r="AE372" s="44">
        <f t="shared" si="127"/>
        <v>0</v>
      </c>
      <c r="AF372" s="52" t="e">
        <f>HLOOKUP(I372,ElecAvoidedCostsWOCC!$A$5:$Q$50,G372+1,FALSE)</f>
        <v>#N/A</v>
      </c>
      <c r="AG372" s="44" t="e">
        <f t="shared" si="128"/>
        <v>#N/A</v>
      </c>
      <c r="AH372" s="52" t="e">
        <f>HLOOKUP(I372,ElecAvoidedCostsWOCC!$A$5:$Q$50,T372+1,FALSE)</f>
        <v>#N/A</v>
      </c>
      <c r="AI372" s="44" t="e">
        <f t="shared" si="129"/>
        <v>#N/A</v>
      </c>
      <c r="AJ372" s="44" t="e">
        <f t="shared" si="130"/>
        <v>#N/A</v>
      </c>
      <c r="AK372" s="44" t="e">
        <f>HLOOKUP(I372,ElecAvoidedCostsWOCC!$A$5:$Q$50,G372+1,FALSE)*J372*L372</f>
        <v>#N/A</v>
      </c>
      <c r="AL372" s="44" t="e">
        <f t="shared" si="131"/>
        <v>#N/A</v>
      </c>
      <c r="AM372" s="48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8">
        <f t="shared" si="132"/>
        <v>0</v>
      </c>
      <c r="AO372" s="47">
        <f t="shared" si="133"/>
        <v>0</v>
      </c>
      <c r="AP372" s="47" t="e">
        <f t="shared" si="134"/>
        <v>#DIV/0!</v>
      </c>
    </row>
    <row r="373" spans="2:42">
      <c r="B373" s="37"/>
      <c r="C373" s="61"/>
      <c r="D373" s="61"/>
      <c r="E373" s="38"/>
      <c r="F373" s="39"/>
      <c r="G373" s="39"/>
      <c r="H373" s="39"/>
      <c r="I373" s="40"/>
      <c r="J373" s="41"/>
      <c r="K373" s="41"/>
      <c r="L373" s="41"/>
      <c r="M373" s="42"/>
      <c r="N373" s="42"/>
      <c r="O373" s="43"/>
      <c r="P373" s="44"/>
      <c r="Q373" s="44"/>
      <c r="R373" s="45"/>
      <c r="S373" s="46"/>
      <c r="T373" s="39">
        <f t="shared" si="116"/>
        <v>0</v>
      </c>
      <c r="U373" s="47">
        <f t="shared" si="117"/>
        <v>0</v>
      </c>
      <c r="V373" s="48">
        <f t="shared" si="118"/>
        <v>0</v>
      </c>
      <c r="W373" s="49">
        <f t="shared" si="119"/>
        <v>0</v>
      </c>
      <c r="X373" s="44">
        <f t="shared" si="120"/>
        <v>0</v>
      </c>
      <c r="Y373" s="44">
        <f t="shared" si="121"/>
        <v>0</v>
      </c>
      <c r="Z373" s="44">
        <f t="shared" si="122"/>
        <v>0</v>
      </c>
      <c r="AA373" s="50">
        <f t="shared" si="123"/>
        <v>0</v>
      </c>
      <c r="AB373" s="51">
        <f t="shared" si="124"/>
        <v>0</v>
      </c>
      <c r="AC373" s="44">
        <f t="shared" si="125"/>
        <v>0</v>
      </c>
      <c r="AD373" s="44">
        <f t="shared" si="126"/>
        <v>0</v>
      </c>
      <c r="AE373" s="44">
        <f t="shared" si="127"/>
        <v>0</v>
      </c>
      <c r="AF373" s="52" t="e">
        <f>HLOOKUP(I373,ElecAvoidedCostsWOCC!$A$5:$Q$50,G373+1,FALSE)</f>
        <v>#N/A</v>
      </c>
      <c r="AG373" s="44" t="e">
        <f t="shared" si="128"/>
        <v>#N/A</v>
      </c>
      <c r="AH373" s="52" t="e">
        <f>HLOOKUP(I373,ElecAvoidedCostsWOCC!$A$5:$Q$50,T373+1,FALSE)</f>
        <v>#N/A</v>
      </c>
      <c r="AI373" s="44" t="e">
        <f t="shared" si="129"/>
        <v>#N/A</v>
      </c>
      <c r="AJ373" s="44" t="e">
        <f t="shared" si="130"/>
        <v>#N/A</v>
      </c>
      <c r="AK373" s="44" t="e">
        <f>HLOOKUP(I373,ElecAvoidedCostsWOCC!$A$5:$Q$50,G373+1,FALSE)*J373*L373</f>
        <v>#N/A</v>
      </c>
      <c r="AL373" s="44" t="e">
        <f t="shared" si="131"/>
        <v>#N/A</v>
      </c>
      <c r="AM373" s="48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8">
        <f t="shared" si="132"/>
        <v>0</v>
      </c>
      <c r="AO373" s="47">
        <f t="shared" si="133"/>
        <v>0</v>
      </c>
      <c r="AP373" s="47" t="e">
        <f t="shared" si="134"/>
        <v>#DIV/0!</v>
      </c>
    </row>
    <row r="374" spans="2:42">
      <c r="B374" s="37"/>
      <c r="C374" s="61"/>
      <c r="D374" s="61"/>
      <c r="E374" s="38"/>
      <c r="F374" s="39"/>
      <c r="G374" s="39"/>
      <c r="H374" s="39"/>
      <c r="I374" s="40"/>
      <c r="J374" s="41"/>
      <c r="K374" s="41"/>
      <c r="L374" s="41"/>
      <c r="M374" s="42"/>
      <c r="N374" s="42"/>
      <c r="O374" s="43"/>
      <c r="P374" s="44"/>
      <c r="Q374" s="44"/>
      <c r="R374" s="45"/>
      <c r="S374" s="46"/>
      <c r="T374" s="39">
        <f t="shared" si="116"/>
        <v>0</v>
      </c>
      <c r="U374" s="47">
        <f t="shared" si="117"/>
        <v>0</v>
      </c>
      <c r="V374" s="48">
        <f t="shared" si="118"/>
        <v>0</v>
      </c>
      <c r="W374" s="49">
        <f t="shared" si="119"/>
        <v>0</v>
      </c>
      <c r="X374" s="44">
        <f t="shared" si="120"/>
        <v>0</v>
      </c>
      <c r="Y374" s="44">
        <f t="shared" si="121"/>
        <v>0</v>
      </c>
      <c r="Z374" s="44">
        <f t="shared" si="122"/>
        <v>0</v>
      </c>
      <c r="AA374" s="50">
        <f t="shared" si="123"/>
        <v>0</v>
      </c>
      <c r="AB374" s="51">
        <f t="shared" si="124"/>
        <v>0</v>
      </c>
      <c r="AC374" s="44">
        <f t="shared" si="125"/>
        <v>0</v>
      </c>
      <c r="AD374" s="44">
        <f t="shared" si="126"/>
        <v>0</v>
      </c>
      <c r="AE374" s="44">
        <f t="shared" si="127"/>
        <v>0</v>
      </c>
      <c r="AF374" s="52" t="e">
        <f>HLOOKUP(I374,ElecAvoidedCostsWOCC!$A$5:$Q$50,G374+1,FALSE)</f>
        <v>#N/A</v>
      </c>
      <c r="AG374" s="44" t="e">
        <f t="shared" si="128"/>
        <v>#N/A</v>
      </c>
      <c r="AH374" s="52" t="e">
        <f>HLOOKUP(I374,ElecAvoidedCostsWOCC!$A$5:$Q$50,T374+1,FALSE)</f>
        <v>#N/A</v>
      </c>
      <c r="AI374" s="44" t="e">
        <f t="shared" si="129"/>
        <v>#N/A</v>
      </c>
      <c r="AJ374" s="44" t="e">
        <f t="shared" si="130"/>
        <v>#N/A</v>
      </c>
      <c r="AK374" s="44" t="e">
        <f>HLOOKUP(I374,ElecAvoidedCostsWOCC!$A$5:$Q$50,G374+1,FALSE)*J374*L374</f>
        <v>#N/A</v>
      </c>
      <c r="AL374" s="44" t="e">
        <f t="shared" si="131"/>
        <v>#N/A</v>
      </c>
      <c r="AM374" s="48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8">
        <f t="shared" si="132"/>
        <v>0</v>
      </c>
      <c r="AO374" s="47">
        <f t="shared" si="133"/>
        <v>0</v>
      </c>
      <c r="AP374" s="47" t="e">
        <f t="shared" si="134"/>
        <v>#DIV/0!</v>
      </c>
    </row>
    <row r="375" spans="2:42">
      <c r="B375" s="37"/>
      <c r="C375" s="61"/>
      <c r="D375" s="61"/>
      <c r="E375" s="38"/>
      <c r="F375" s="39"/>
      <c r="G375" s="39"/>
      <c r="H375" s="39"/>
      <c r="I375" s="40"/>
      <c r="J375" s="41"/>
      <c r="K375" s="41"/>
      <c r="L375" s="41"/>
      <c r="M375" s="42"/>
      <c r="N375" s="42"/>
      <c r="O375" s="43"/>
      <c r="P375" s="44"/>
      <c r="Q375" s="44"/>
      <c r="R375" s="45"/>
      <c r="S375" s="46"/>
      <c r="T375" s="39">
        <f t="shared" si="116"/>
        <v>0</v>
      </c>
      <c r="U375" s="47">
        <f t="shared" si="117"/>
        <v>0</v>
      </c>
      <c r="V375" s="48">
        <f t="shared" si="118"/>
        <v>0</v>
      </c>
      <c r="W375" s="49">
        <f t="shared" si="119"/>
        <v>0</v>
      </c>
      <c r="X375" s="44">
        <f t="shared" si="120"/>
        <v>0</v>
      </c>
      <c r="Y375" s="44">
        <f t="shared" si="121"/>
        <v>0</v>
      </c>
      <c r="Z375" s="44">
        <f t="shared" si="122"/>
        <v>0</v>
      </c>
      <c r="AA375" s="50">
        <f t="shared" si="123"/>
        <v>0</v>
      </c>
      <c r="AB375" s="51">
        <f t="shared" si="124"/>
        <v>0</v>
      </c>
      <c r="AC375" s="44">
        <f t="shared" si="125"/>
        <v>0</v>
      </c>
      <c r="AD375" s="44">
        <f t="shared" si="126"/>
        <v>0</v>
      </c>
      <c r="AE375" s="44">
        <f t="shared" si="127"/>
        <v>0</v>
      </c>
      <c r="AF375" s="52" t="e">
        <f>HLOOKUP(I375,ElecAvoidedCostsWOCC!$A$5:$Q$50,G375+1,FALSE)</f>
        <v>#N/A</v>
      </c>
      <c r="AG375" s="44" t="e">
        <f t="shared" si="128"/>
        <v>#N/A</v>
      </c>
      <c r="AH375" s="52" t="e">
        <f>HLOOKUP(I375,ElecAvoidedCostsWOCC!$A$5:$Q$50,T375+1,FALSE)</f>
        <v>#N/A</v>
      </c>
      <c r="AI375" s="44" t="e">
        <f t="shared" si="129"/>
        <v>#N/A</v>
      </c>
      <c r="AJ375" s="44" t="e">
        <f t="shared" si="130"/>
        <v>#N/A</v>
      </c>
      <c r="AK375" s="44" t="e">
        <f>HLOOKUP(I375,ElecAvoidedCostsWOCC!$A$5:$Q$50,G375+1,FALSE)*J375*L375</f>
        <v>#N/A</v>
      </c>
      <c r="AL375" s="44" t="e">
        <f t="shared" si="131"/>
        <v>#N/A</v>
      </c>
      <c r="AM375" s="48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8">
        <f t="shared" si="132"/>
        <v>0</v>
      </c>
      <c r="AO375" s="47">
        <f t="shared" si="133"/>
        <v>0</v>
      </c>
      <c r="AP375" s="47" t="e">
        <f t="shared" si="134"/>
        <v>#DIV/0!</v>
      </c>
    </row>
    <row r="376" spans="2:42">
      <c r="B376" s="37"/>
      <c r="C376" s="61"/>
      <c r="D376" s="61"/>
      <c r="E376" s="38"/>
      <c r="F376" s="39"/>
      <c r="G376" s="39"/>
      <c r="H376" s="39"/>
      <c r="I376" s="40"/>
      <c r="J376" s="41"/>
      <c r="K376" s="41"/>
      <c r="L376" s="41"/>
      <c r="M376" s="42"/>
      <c r="N376" s="42"/>
      <c r="O376" s="43"/>
      <c r="P376" s="44"/>
      <c r="Q376" s="44"/>
      <c r="R376" s="45"/>
      <c r="S376" s="46"/>
      <c r="T376" s="39">
        <f t="shared" si="116"/>
        <v>0</v>
      </c>
      <c r="U376" s="47">
        <f t="shared" si="117"/>
        <v>0</v>
      </c>
      <c r="V376" s="48">
        <f t="shared" si="118"/>
        <v>0</v>
      </c>
      <c r="W376" s="49">
        <f t="shared" si="119"/>
        <v>0</v>
      </c>
      <c r="X376" s="44">
        <f t="shared" si="120"/>
        <v>0</v>
      </c>
      <c r="Y376" s="44">
        <f t="shared" si="121"/>
        <v>0</v>
      </c>
      <c r="Z376" s="44">
        <f t="shared" si="122"/>
        <v>0</v>
      </c>
      <c r="AA376" s="50">
        <f t="shared" si="123"/>
        <v>0</v>
      </c>
      <c r="AB376" s="51">
        <f t="shared" si="124"/>
        <v>0</v>
      </c>
      <c r="AC376" s="44">
        <f t="shared" si="125"/>
        <v>0</v>
      </c>
      <c r="AD376" s="44">
        <f t="shared" si="126"/>
        <v>0</v>
      </c>
      <c r="AE376" s="44">
        <f t="shared" si="127"/>
        <v>0</v>
      </c>
      <c r="AF376" s="52" t="e">
        <f>HLOOKUP(I376,ElecAvoidedCostsWOCC!$A$5:$Q$50,G376+1,FALSE)</f>
        <v>#N/A</v>
      </c>
      <c r="AG376" s="44" t="e">
        <f t="shared" si="128"/>
        <v>#N/A</v>
      </c>
      <c r="AH376" s="52" t="e">
        <f>HLOOKUP(I376,ElecAvoidedCostsWOCC!$A$5:$Q$50,T376+1,FALSE)</f>
        <v>#N/A</v>
      </c>
      <c r="AI376" s="44" t="e">
        <f t="shared" si="129"/>
        <v>#N/A</v>
      </c>
      <c r="AJ376" s="44" t="e">
        <f t="shared" si="130"/>
        <v>#N/A</v>
      </c>
      <c r="AK376" s="44" t="e">
        <f>HLOOKUP(I376,ElecAvoidedCostsWOCC!$A$5:$Q$50,G376+1,FALSE)*J376*L376</f>
        <v>#N/A</v>
      </c>
      <c r="AL376" s="44" t="e">
        <f t="shared" si="131"/>
        <v>#N/A</v>
      </c>
      <c r="AM376" s="48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8">
        <f t="shared" si="132"/>
        <v>0</v>
      </c>
      <c r="AO376" s="47">
        <f t="shared" si="133"/>
        <v>0</v>
      </c>
      <c r="AP376" s="47" t="e">
        <f t="shared" si="134"/>
        <v>#DIV/0!</v>
      </c>
    </row>
    <row r="377" spans="2:42">
      <c r="B377" s="37"/>
      <c r="C377" s="61"/>
      <c r="D377" s="61"/>
      <c r="E377" s="38"/>
      <c r="F377" s="39"/>
      <c r="G377" s="39"/>
      <c r="H377" s="39"/>
      <c r="I377" s="40"/>
      <c r="J377" s="41"/>
      <c r="K377" s="41"/>
      <c r="L377" s="41"/>
      <c r="M377" s="42"/>
      <c r="N377" s="42"/>
      <c r="O377" s="43"/>
      <c r="P377" s="44"/>
      <c r="Q377" s="44"/>
      <c r="R377" s="45"/>
      <c r="S377" s="46"/>
      <c r="T377" s="39">
        <f t="shared" si="116"/>
        <v>0</v>
      </c>
      <c r="U377" s="47">
        <f t="shared" si="117"/>
        <v>0</v>
      </c>
      <c r="V377" s="48">
        <f t="shared" si="118"/>
        <v>0</v>
      </c>
      <c r="W377" s="49">
        <f t="shared" si="119"/>
        <v>0</v>
      </c>
      <c r="X377" s="44">
        <f t="shared" si="120"/>
        <v>0</v>
      </c>
      <c r="Y377" s="44">
        <f t="shared" si="121"/>
        <v>0</v>
      </c>
      <c r="Z377" s="44">
        <f t="shared" si="122"/>
        <v>0</v>
      </c>
      <c r="AA377" s="50">
        <f t="shared" si="123"/>
        <v>0</v>
      </c>
      <c r="AB377" s="51">
        <f t="shared" si="124"/>
        <v>0</v>
      </c>
      <c r="AC377" s="44">
        <f t="shared" si="125"/>
        <v>0</v>
      </c>
      <c r="AD377" s="44">
        <f t="shared" si="126"/>
        <v>0</v>
      </c>
      <c r="AE377" s="44">
        <f t="shared" si="127"/>
        <v>0</v>
      </c>
      <c r="AF377" s="52" t="e">
        <f>HLOOKUP(I377,ElecAvoidedCostsWOCC!$A$5:$Q$50,G377+1,FALSE)</f>
        <v>#N/A</v>
      </c>
      <c r="AG377" s="44" t="e">
        <f t="shared" si="128"/>
        <v>#N/A</v>
      </c>
      <c r="AH377" s="52" t="e">
        <f>HLOOKUP(I377,ElecAvoidedCostsWOCC!$A$5:$Q$50,T377+1,FALSE)</f>
        <v>#N/A</v>
      </c>
      <c r="AI377" s="44" t="e">
        <f t="shared" si="129"/>
        <v>#N/A</v>
      </c>
      <c r="AJ377" s="44" t="e">
        <f t="shared" si="130"/>
        <v>#N/A</v>
      </c>
      <c r="AK377" s="44" t="e">
        <f>HLOOKUP(I377,ElecAvoidedCostsWOCC!$A$5:$Q$50,G377+1,FALSE)*J377*L377</f>
        <v>#N/A</v>
      </c>
      <c r="AL377" s="44" t="e">
        <f t="shared" si="131"/>
        <v>#N/A</v>
      </c>
      <c r="AM377" s="48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8">
        <f t="shared" si="132"/>
        <v>0</v>
      </c>
      <c r="AO377" s="47">
        <f t="shared" si="133"/>
        <v>0</v>
      </c>
      <c r="AP377" s="47" t="e">
        <f t="shared" si="134"/>
        <v>#DIV/0!</v>
      </c>
    </row>
    <row r="378" spans="2:42">
      <c r="B378" s="37"/>
      <c r="C378" s="61"/>
      <c r="D378" s="61"/>
      <c r="E378" s="38"/>
      <c r="F378" s="39"/>
      <c r="G378" s="39"/>
      <c r="H378" s="39"/>
      <c r="I378" s="40"/>
      <c r="J378" s="41"/>
      <c r="K378" s="41"/>
      <c r="L378" s="41"/>
      <c r="M378" s="42"/>
      <c r="N378" s="42"/>
      <c r="O378" s="43"/>
      <c r="P378" s="44"/>
      <c r="Q378" s="44"/>
      <c r="R378" s="45"/>
      <c r="S378" s="46"/>
      <c r="T378" s="39">
        <f t="shared" si="116"/>
        <v>0</v>
      </c>
      <c r="U378" s="47">
        <f t="shared" si="117"/>
        <v>0</v>
      </c>
      <c r="V378" s="48">
        <f t="shared" si="118"/>
        <v>0</v>
      </c>
      <c r="W378" s="49">
        <f t="shared" si="119"/>
        <v>0</v>
      </c>
      <c r="X378" s="44">
        <f t="shared" si="120"/>
        <v>0</v>
      </c>
      <c r="Y378" s="44">
        <f t="shared" si="121"/>
        <v>0</v>
      </c>
      <c r="Z378" s="44">
        <f t="shared" si="122"/>
        <v>0</v>
      </c>
      <c r="AA378" s="50">
        <f t="shared" si="123"/>
        <v>0</v>
      </c>
      <c r="AB378" s="51">
        <f t="shared" si="124"/>
        <v>0</v>
      </c>
      <c r="AC378" s="44">
        <f t="shared" si="125"/>
        <v>0</v>
      </c>
      <c r="AD378" s="44">
        <f t="shared" si="126"/>
        <v>0</v>
      </c>
      <c r="AE378" s="44">
        <f t="shared" si="127"/>
        <v>0</v>
      </c>
      <c r="AF378" s="52" t="e">
        <f>HLOOKUP(I378,ElecAvoidedCostsWOCC!$A$5:$Q$50,G378+1,FALSE)</f>
        <v>#N/A</v>
      </c>
      <c r="AG378" s="44" t="e">
        <f t="shared" si="128"/>
        <v>#N/A</v>
      </c>
      <c r="AH378" s="52" t="e">
        <f>HLOOKUP(I378,ElecAvoidedCostsWOCC!$A$5:$Q$50,T378+1,FALSE)</f>
        <v>#N/A</v>
      </c>
      <c r="AI378" s="44" t="e">
        <f t="shared" si="129"/>
        <v>#N/A</v>
      </c>
      <c r="AJ378" s="44" t="e">
        <f t="shared" si="130"/>
        <v>#N/A</v>
      </c>
      <c r="AK378" s="44" t="e">
        <f>HLOOKUP(I378,ElecAvoidedCostsWOCC!$A$5:$Q$50,G378+1,FALSE)*J378*L378</f>
        <v>#N/A</v>
      </c>
      <c r="AL378" s="44" t="e">
        <f t="shared" si="131"/>
        <v>#N/A</v>
      </c>
      <c r="AM378" s="48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8">
        <f t="shared" si="132"/>
        <v>0</v>
      </c>
      <c r="AO378" s="47">
        <f t="shared" si="133"/>
        <v>0</v>
      </c>
      <c r="AP378" s="47" t="e">
        <f t="shared" si="134"/>
        <v>#DIV/0!</v>
      </c>
    </row>
    <row r="379" spans="2:42">
      <c r="B379" s="37"/>
      <c r="C379" s="61"/>
      <c r="D379" s="61"/>
      <c r="E379" s="38"/>
      <c r="F379" s="39"/>
      <c r="G379" s="39"/>
      <c r="H379" s="39"/>
      <c r="I379" s="40"/>
      <c r="J379" s="41"/>
      <c r="K379" s="41"/>
      <c r="L379" s="41"/>
      <c r="M379" s="42"/>
      <c r="N379" s="42"/>
      <c r="O379" s="43"/>
      <c r="P379" s="44"/>
      <c r="Q379" s="44"/>
      <c r="R379" s="45"/>
      <c r="S379" s="46"/>
      <c r="T379" s="39">
        <f t="shared" si="116"/>
        <v>0</v>
      </c>
      <c r="U379" s="47">
        <f t="shared" si="117"/>
        <v>0</v>
      </c>
      <c r="V379" s="48">
        <f t="shared" si="118"/>
        <v>0</v>
      </c>
      <c r="W379" s="49">
        <f t="shared" si="119"/>
        <v>0</v>
      </c>
      <c r="X379" s="44">
        <f t="shared" si="120"/>
        <v>0</v>
      </c>
      <c r="Y379" s="44">
        <f t="shared" si="121"/>
        <v>0</v>
      </c>
      <c r="Z379" s="44">
        <f t="shared" si="122"/>
        <v>0</v>
      </c>
      <c r="AA379" s="50">
        <f t="shared" si="123"/>
        <v>0</v>
      </c>
      <c r="AB379" s="51">
        <f t="shared" si="124"/>
        <v>0</v>
      </c>
      <c r="AC379" s="44">
        <f t="shared" si="125"/>
        <v>0</v>
      </c>
      <c r="AD379" s="44">
        <f t="shared" si="126"/>
        <v>0</v>
      </c>
      <c r="AE379" s="44">
        <f t="shared" si="127"/>
        <v>0</v>
      </c>
      <c r="AF379" s="52" t="e">
        <f>HLOOKUP(I379,ElecAvoidedCostsWOCC!$A$5:$Q$50,G379+1,FALSE)</f>
        <v>#N/A</v>
      </c>
      <c r="AG379" s="44" t="e">
        <f t="shared" si="128"/>
        <v>#N/A</v>
      </c>
      <c r="AH379" s="52" t="e">
        <f>HLOOKUP(I379,ElecAvoidedCostsWOCC!$A$5:$Q$50,T379+1,FALSE)</f>
        <v>#N/A</v>
      </c>
      <c r="AI379" s="44" t="e">
        <f t="shared" si="129"/>
        <v>#N/A</v>
      </c>
      <c r="AJ379" s="44" t="e">
        <f t="shared" si="130"/>
        <v>#N/A</v>
      </c>
      <c r="AK379" s="44" t="e">
        <f>HLOOKUP(I379,ElecAvoidedCostsWOCC!$A$5:$Q$50,G379+1,FALSE)*J379*L379</f>
        <v>#N/A</v>
      </c>
      <c r="AL379" s="44" t="e">
        <f t="shared" si="131"/>
        <v>#N/A</v>
      </c>
      <c r="AM379" s="48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8">
        <f t="shared" si="132"/>
        <v>0</v>
      </c>
      <c r="AO379" s="47">
        <f t="shared" si="133"/>
        <v>0</v>
      </c>
      <c r="AP379" s="47" t="e">
        <f t="shared" si="134"/>
        <v>#DIV/0!</v>
      </c>
    </row>
    <row r="380" spans="2:42">
      <c r="B380" s="37"/>
      <c r="C380" s="61"/>
      <c r="D380" s="61"/>
      <c r="E380" s="38"/>
      <c r="F380" s="39"/>
      <c r="G380" s="39"/>
      <c r="H380" s="39"/>
      <c r="I380" s="40"/>
      <c r="J380" s="41"/>
      <c r="K380" s="41"/>
      <c r="L380" s="41"/>
      <c r="M380" s="42"/>
      <c r="N380" s="42"/>
      <c r="O380" s="43"/>
      <c r="P380" s="44"/>
      <c r="Q380" s="44"/>
      <c r="R380" s="45"/>
      <c r="S380" s="46"/>
      <c r="T380" s="39">
        <f t="shared" si="116"/>
        <v>0</v>
      </c>
      <c r="U380" s="47">
        <f t="shared" si="117"/>
        <v>0</v>
      </c>
      <c r="V380" s="48">
        <f t="shared" si="118"/>
        <v>0</v>
      </c>
      <c r="W380" s="49">
        <f t="shared" si="119"/>
        <v>0</v>
      </c>
      <c r="X380" s="44">
        <f t="shared" si="120"/>
        <v>0</v>
      </c>
      <c r="Y380" s="44">
        <f t="shared" si="121"/>
        <v>0</v>
      </c>
      <c r="Z380" s="44">
        <f t="shared" si="122"/>
        <v>0</v>
      </c>
      <c r="AA380" s="50">
        <f t="shared" si="123"/>
        <v>0</v>
      </c>
      <c r="AB380" s="51">
        <f t="shared" si="124"/>
        <v>0</v>
      </c>
      <c r="AC380" s="44">
        <f t="shared" si="125"/>
        <v>0</v>
      </c>
      <c r="AD380" s="44">
        <f t="shared" si="126"/>
        <v>0</v>
      </c>
      <c r="AE380" s="44">
        <f t="shared" si="127"/>
        <v>0</v>
      </c>
      <c r="AF380" s="52" t="e">
        <f>HLOOKUP(I380,ElecAvoidedCostsWOCC!$A$5:$Q$50,G380+1,FALSE)</f>
        <v>#N/A</v>
      </c>
      <c r="AG380" s="44" t="e">
        <f t="shared" si="128"/>
        <v>#N/A</v>
      </c>
      <c r="AH380" s="52" t="e">
        <f>HLOOKUP(I380,ElecAvoidedCostsWOCC!$A$5:$Q$50,T380+1,FALSE)</f>
        <v>#N/A</v>
      </c>
      <c r="AI380" s="44" t="e">
        <f t="shared" si="129"/>
        <v>#N/A</v>
      </c>
      <c r="AJ380" s="44" t="e">
        <f t="shared" si="130"/>
        <v>#N/A</v>
      </c>
      <c r="AK380" s="44" t="e">
        <f>HLOOKUP(I380,ElecAvoidedCostsWOCC!$A$5:$Q$50,G380+1,FALSE)*J380*L380</f>
        <v>#N/A</v>
      </c>
      <c r="AL380" s="44" t="e">
        <f t="shared" si="131"/>
        <v>#N/A</v>
      </c>
      <c r="AM380" s="48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8">
        <f t="shared" si="132"/>
        <v>0</v>
      </c>
      <c r="AO380" s="47">
        <f t="shared" si="133"/>
        <v>0</v>
      </c>
      <c r="AP380" s="47" t="e">
        <f t="shared" si="134"/>
        <v>#DIV/0!</v>
      </c>
    </row>
    <row r="381" spans="2:42">
      <c r="B381" s="37"/>
      <c r="C381" s="61"/>
      <c r="D381" s="61"/>
      <c r="E381" s="38"/>
      <c r="F381" s="39"/>
      <c r="G381" s="39"/>
      <c r="H381" s="39"/>
      <c r="I381" s="40"/>
      <c r="J381" s="41"/>
      <c r="K381" s="41"/>
      <c r="L381" s="41"/>
      <c r="M381" s="42"/>
      <c r="N381" s="42"/>
      <c r="O381" s="43"/>
      <c r="P381" s="44"/>
      <c r="Q381" s="44"/>
      <c r="R381" s="45"/>
      <c r="S381" s="46"/>
      <c r="T381" s="39">
        <f t="shared" si="116"/>
        <v>0</v>
      </c>
      <c r="U381" s="47">
        <f t="shared" si="117"/>
        <v>0</v>
      </c>
      <c r="V381" s="48">
        <f t="shared" si="118"/>
        <v>0</v>
      </c>
      <c r="W381" s="49">
        <f t="shared" si="119"/>
        <v>0</v>
      </c>
      <c r="X381" s="44">
        <f t="shared" si="120"/>
        <v>0</v>
      </c>
      <c r="Y381" s="44">
        <f t="shared" si="121"/>
        <v>0</v>
      </c>
      <c r="Z381" s="44">
        <f t="shared" si="122"/>
        <v>0</v>
      </c>
      <c r="AA381" s="50">
        <f t="shared" si="123"/>
        <v>0</v>
      </c>
      <c r="AB381" s="51">
        <f t="shared" si="124"/>
        <v>0</v>
      </c>
      <c r="AC381" s="44">
        <f t="shared" si="125"/>
        <v>0</v>
      </c>
      <c r="AD381" s="44">
        <f t="shared" si="126"/>
        <v>0</v>
      </c>
      <c r="AE381" s="44">
        <f t="shared" si="127"/>
        <v>0</v>
      </c>
      <c r="AF381" s="52" t="e">
        <f>HLOOKUP(I381,ElecAvoidedCostsWOCC!$A$5:$Q$50,G381+1,FALSE)</f>
        <v>#N/A</v>
      </c>
      <c r="AG381" s="44" t="e">
        <f t="shared" si="128"/>
        <v>#N/A</v>
      </c>
      <c r="AH381" s="52" t="e">
        <f>HLOOKUP(I381,ElecAvoidedCostsWOCC!$A$5:$Q$50,T381+1,FALSE)</f>
        <v>#N/A</v>
      </c>
      <c r="AI381" s="44" t="e">
        <f t="shared" si="129"/>
        <v>#N/A</v>
      </c>
      <c r="AJ381" s="44" t="e">
        <f t="shared" si="130"/>
        <v>#N/A</v>
      </c>
      <c r="AK381" s="44" t="e">
        <f>HLOOKUP(I381,ElecAvoidedCostsWOCC!$A$5:$Q$50,G381+1,FALSE)*J381*L381</f>
        <v>#N/A</v>
      </c>
      <c r="AL381" s="44" t="e">
        <f t="shared" si="131"/>
        <v>#N/A</v>
      </c>
      <c r="AM381" s="48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8">
        <f t="shared" si="132"/>
        <v>0</v>
      </c>
      <c r="AO381" s="47">
        <f t="shared" si="133"/>
        <v>0</v>
      </c>
      <c r="AP381" s="47" t="e">
        <f t="shared" si="134"/>
        <v>#DIV/0!</v>
      </c>
    </row>
    <row r="382" spans="2:42">
      <c r="B382" s="37"/>
      <c r="C382" s="61"/>
      <c r="D382" s="61"/>
      <c r="E382" s="38"/>
      <c r="F382" s="39"/>
      <c r="G382" s="39"/>
      <c r="H382" s="39"/>
      <c r="I382" s="40"/>
      <c r="J382" s="41"/>
      <c r="K382" s="41"/>
      <c r="L382" s="41"/>
      <c r="M382" s="42"/>
      <c r="N382" s="42"/>
      <c r="O382" s="43"/>
      <c r="P382" s="44"/>
      <c r="Q382" s="44"/>
      <c r="R382" s="45"/>
      <c r="S382" s="46"/>
      <c r="T382" s="39">
        <f t="shared" si="116"/>
        <v>0</v>
      </c>
      <c r="U382" s="47">
        <f t="shared" si="117"/>
        <v>0</v>
      </c>
      <c r="V382" s="48">
        <f t="shared" si="118"/>
        <v>0</v>
      </c>
      <c r="W382" s="49">
        <f t="shared" si="119"/>
        <v>0</v>
      </c>
      <c r="X382" s="44">
        <f t="shared" si="120"/>
        <v>0</v>
      </c>
      <c r="Y382" s="44">
        <f t="shared" si="121"/>
        <v>0</v>
      </c>
      <c r="Z382" s="44">
        <f t="shared" si="122"/>
        <v>0</v>
      </c>
      <c r="AA382" s="50">
        <f t="shared" si="123"/>
        <v>0</v>
      </c>
      <c r="AB382" s="51">
        <f t="shared" si="124"/>
        <v>0</v>
      </c>
      <c r="AC382" s="44">
        <f t="shared" si="125"/>
        <v>0</v>
      </c>
      <c r="AD382" s="44">
        <f t="shared" si="126"/>
        <v>0</v>
      </c>
      <c r="AE382" s="44">
        <f t="shared" si="127"/>
        <v>0</v>
      </c>
      <c r="AF382" s="52" t="e">
        <f>HLOOKUP(I382,ElecAvoidedCostsWOCC!$A$5:$Q$50,G382+1,FALSE)</f>
        <v>#N/A</v>
      </c>
      <c r="AG382" s="44" t="e">
        <f t="shared" si="128"/>
        <v>#N/A</v>
      </c>
      <c r="AH382" s="52" t="e">
        <f>HLOOKUP(I382,ElecAvoidedCostsWOCC!$A$5:$Q$50,T382+1,FALSE)</f>
        <v>#N/A</v>
      </c>
      <c r="AI382" s="44" t="e">
        <f t="shared" si="129"/>
        <v>#N/A</v>
      </c>
      <c r="AJ382" s="44" t="e">
        <f t="shared" si="130"/>
        <v>#N/A</v>
      </c>
      <c r="AK382" s="44" t="e">
        <f>HLOOKUP(I382,ElecAvoidedCostsWOCC!$A$5:$Q$50,G382+1,FALSE)*J382*L382</f>
        <v>#N/A</v>
      </c>
      <c r="AL382" s="44" t="e">
        <f t="shared" si="131"/>
        <v>#N/A</v>
      </c>
      <c r="AM382" s="48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8">
        <f t="shared" si="132"/>
        <v>0</v>
      </c>
      <c r="AO382" s="47">
        <f t="shared" si="133"/>
        <v>0</v>
      </c>
      <c r="AP382" s="47" t="e">
        <f t="shared" si="134"/>
        <v>#DIV/0!</v>
      </c>
    </row>
    <row r="383" spans="2:42">
      <c r="B383" s="37"/>
      <c r="C383" s="61"/>
      <c r="D383" s="61"/>
      <c r="E383" s="38"/>
      <c r="F383" s="39"/>
      <c r="G383" s="39"/>
      <c r="H383" s="39"/>
      <c r="I383" s="40"/>
      <c r="J383" s="41"/>
      <c r="K383" s="41"/>
      <c r="L383" s="41"/>
      <c r="M383" s="42"/>
      <c r="N383" s="42"/>
      <c r="O383" s="43"/>
      <c r="P383" s="44"/>
      <c r="Q383" s="44"/>
      <c r="R383" s="45"/>
      <c r="S383" s="46"/>
      <c r="T383" s="39">
        <f t="shared" si="116"/>
        <v>0</v>
      </c>
      <c r="U383" s="47">
        <f t="shared" si="117"/>
        <v>0</v>
      </c>
      <c r="V383" s="48">
        <f t="shared" si="118"/>
        <v>0</v>
      </c>
      <c r="W383" s="49">
        <f t="shared" si="119"/>
        <v>0</v>
      </c>
      <c r="X383" s="44">
        <f t="shared" si="120"/>
        <v>0</v>
      </c>
      <c r="Y383" s="44">
        <f t="shared" si="121"/>
        <v>0</v>
      </c>
      <c r="Z383" s="44">
        <f t="shared" si="122"/>
        <v>0</v>
      </c>
      <c r="AA383" s="50">
        <f t="shared" si="123"/>
        <v>0</v>
      </c>
      <c r="AB383" s="51">
        <f t="shared" si="124"/>
        <v>0</v>
      </c>
      <c r="AC383" s="44">
        <f t="shared" si="125"/>
        <v>0</v>
      </c>
      <c r="AD383" s="44">
        <f t="shared" si="126"/>
        <v>0</v>
      </c>
      <c r="AE383" s="44">
        <f t="shared" si="127"/>
        <v>0</v>
      </c>
      <c r="AF383" s="52" t="e">
        <f>HLOOKUP(I383,ElecAvoidedCostsWOCC!$A$5:$Q$50,G383+1,FALSE)</f>
        <v>#N/A</v>
      </c>
      <c r="AG383" s="44" t="e">
        <f t="shared" si="128"/>
        <v>#N/A</v>
      </c>
      <c r="AH383" s="52" t="e">
        <f>HLOOKUP(I383,ElecAvoidedCostsWOCC!$A$5:$Q$50,T383+1,FALSE)</f>
        <v>#N/A</v>
      </c>
      <c r="AI383" s="44" t="e">
        <f t="shared" si="129"/>
        <v>#N/A</v>
      </c>
      <c r="AJ383" s="44" t="e">
        <f t="shared" si="130"/>
        <v>#N/A</v>
      </c>
      <c r="AK383" s="44" t="e">
        <f>HLOOKUP(I383,ElecAvoidedCostsWOCC!$A$5:$Q$50,G383+1,FALSE)*J383*L383</f>
        <v>#N/A</v>
      </c>
      <c r="AL383" s="44" t="e">
        <f t="shared" si="131"/>
        <v>#N/A</v>
      </c>
      <c r="AM383" s="48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8">
        <f t="shared" si="132"/>
        <v>0</v>
      </c>
      <c r="AO383" s="47">
        <f t="shared" si="133"/>
        <v>0</v>
      </c>
      <c r="AP383" s="47" t="e">
        <f t="shared" si="134"/>
        <v>#DIV/0!</v>
      </c>
    </row>
    <row r="384" spans="2:42">
      <c r="B384" s="37"/>
      <c r="C384" s="61"/>
      <c r="D384" s="61"/>
      <c r="E384" s="38"/>
      <c r="F384" s="39"/>
      <c r="G384" s="39"/>
      <c r="H384" s="39"/>
      <c r="I384" s="40"/>
      <c r="J384" s="41"/>
      <c r="K384" s="41"/>
      <c r="L384" s="41"/>
      <c r="M384" s="42"/>
      <c r="N384" s="42"/>
      <c r="O384" s="43"/>
      <c r="P384" s="44"/>
      <c r="Q384" s="44"/>
      <c r="R384" s="45"/>
      <c r="S384" s="46"/>
      <c r="T384" s="39">
        <f t="shared" si="116"/>
        <v>0</v>
      </c>
      <c r="U384" s="47">
        <f t="shared" si="117"/>
        <v>0</v>
      </c>
      <c r="V384" s="48">
        <f t="shared" si="118"/>
        <v>0</v>
      </c>
      <c r="W384" s="49">
        <f t="shared" si="119"/>
        <v>0</v>
      </c>
      <c r="X384" s="44">
        <f t="shared" si="120"/>
        <v>0</v>
      </c>
      <c r="Y384" s="44">
        <f t="shared" si="121"/>
        <v>0</v>
      </c>
      <c r="Z384" s="44">
        <f t="shared" si="122"/>
        <v>0</v>
      </c>
      <c r="AA384" s="50">
        <f t="shared" si="123"/>
        <v>0</v>
      </c>
      <c r="AB384" s="51">
        <f t="shared" si="124"/>
        <v>0</v>
      </c>
      <c r="AC384" s="44">
        <f t="shared" si="125"/>
        <v>0</v>
      </c>
      <c r="AD384" s="44">
        <f t="shared" si="126"/>
        <v>0</v>
      </c>
      <c r="AE384" s="44">
        <f t="shared" si="127"/>
        <v>0</v>
      </c>
      <c r="AF384" s="52" t="e">
        <f>HLOOKUP(I384,ElecAvoidedCostsWOCC!$A$5:$Q$50,G384+1,FALSE)</f>
        <v>#N/A</v>
      </c>
      <c r="AG384" s="44" t="e">
        <f t="shared" si="128"/>
        <v>#N/A</v>
      </c>
      <c r="AH384" s="52" t="e">
        <f>HLOOKUP(I384,ElecAvoidedCostsWOCC!$A$5:$Q$50,T384+1,FALSE)</f>
        <v>#N/A</v>
      </c>
      <c r="AI384" s="44" t="e">
        <f t="shared" si="129"/>
        <v>#N/A</v>
      </c>
      <c r="AJ384" s="44" t="e">
        <f t="shared" si="130"/>
        <v>#N/A</v>
      </c>
      <c r="AK384" s="44" t="e">
        <f>HLOOKUP(I384,ElecAvoidedCostsWOCC!$A$5:$Q$50,G384+1,FALSE)*J384*L384</f>
        <v>#N/A</v>
      </c>
      <c r="AL384" s="44" t="e">
        <f t="shared" si="131"/>
        <v>#N/A</v>
      </c>
      <c r="AM384" s="48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8">
        <f t="shared" si="132"/>
        <v>0</v>
      </c>
      <c r="AO384" s="47">
        <f t="shared" si="133"/>
        <v>0</v>
      </c>
      <c r="AP384" s="47" t="e">
        <f t="shared" si="134"/>
        <v>#DIV/0!</v>
      </c>
    </row>
    <row r="385" spans="2:42">
      <c r="B385" s="37"/>
      <c r="C385" s="61"/>
      <c r="D385" s="61"/>
      <c r="E385" s="38"/>
      <c r="F385" s="39"/>
      <c r="G385" s="39"/>
      <c r="H385" s="39"/>
      <c r="I385" s="40"/>
      <c r="J385" s="41"/>
      <c r="K385" s="41"/>
      <c r="L385" s="41"/>
      <c r="M385" s="42"/>
      <c r="N385" s="42"/>
      <c r="O385" s="43"/>
      <c r="P385" s="44"/>
      <c r="Q385" s="44"/>
      <c r="R385" s="45"/>
      <c r="S385" s="46"/>
      <c r="T385" s="39">
        <f t="shared" si="116"/>
        <v>0</v>
      </c>
      <c r="U385" s="47">
        <f t="shared" si="117"/>
        <v>0</v>
      </c>
      <c r="V385" s="48">
        <f t="shared" si="118"/>
        <v>0</v>
      </c>
      <c r="W385" s="49">
        <f t="shared" si="119"/>
        <v>0</v>
      </c>
      <c r="X385" s="44">
        <f t="shared" si="120"/>
        <v>0</v>
      </c>
      <c r="Y385" s="44">
        <f t="shared" si="121"/>
        <v>0</v>
      </c>
      <c r="Z385" s="44">
        <f t="shared" si="122"/>
        <v>0</v>
      </c>
      <c r="AA385" s="50">
        <f t="shared" si="123"/>
        <v>0</v>
      </c>
      <c r="AB385" s="51">
        <f t="shared" si="124"/>
        <v>0</v>
      </c>
      <c r="AC385" s="44">
        <f t="shared" si="125"/>
        <v>0</v>
      </c>
      <c r="AD385" s="44">
        <f t="shared" si="126"/>
        <v>0</v>
      </c>
      <c r="AE385" s="44">
        <f t="shared" si="127"/>
        <v>0</v>
      </c>
      <c r="AF385" s="52" t="e">
        <f>HLOOKUP(I385,ElecAvoidedCostsWOCC!$A$5:$Q$50,G385+1,FALSE)</f>
        <v>#N/A</v>
      </c>
      <c r="AG385" s="44" t="e">
        <f t="shared" si="128"/>
        <v>#N/A</v>
      </c>
      <c r="AH385" s="52" t="e">
        <f>HLOOKUP(I385,ElecAvoidedCostsWOCC!$A$5:$Q$50,T385+1,FALSE)</f>
        <v>#N/A</v>
      </c>
      <c r="AI385" s="44" t="e">
        <f t="shared" si="129"/>
        <v>#N/A</v>
      </c>
      <c r="AJ385" s="44" t="e">
        <f t="shared" si="130"/>
        <v>#N/A</v>
      </c>
      <c r="AK385" s="44" t="e">
        <f>HLOOKUP(I385,ElecAvoidedCostsWOCC!$A$5:$Q$50,G385+1,FALSE)*J385*L385</f>
        <v>#N/A</v>
      </c>
      <c r="AL385" s="44" t="e">
        <f t="shared" si="131"/>
        <v>#N/A</v>
      </c>
      <c r="AM385" s="48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8">
        <f t="shared" si="132"/>
        <v>0</v>
      </c>
      <c r="AO385" s="47">
        <f t="shared" si="133"/>
        <v>0</v>
      </c>
      <c r="AP385" s="47" t="e">
        <f t="shared" si="134"/>
        <v>#DIV/0!</v>
      </c>
    </row>
    <row r="386" spans="2:42">
      <c r="B386" s="37"/>
      <c r="C386" s="61"/>
      <c r="D386" s="61"/>
      <c r="E386" s="38"/>
      <c r="F386" s="39"/>
      <c r="G386" s="39"/>
      <c r="H386" s="39"/>
      <c r="I386" s="40"/>
      <c r="J386" s="41"/>
      <c r="K386" s="41"/>
      <c r="L386" s="41"/>
      <c r="M386" s="42"/>
      <c r="N386" s="42"/>
      <c r="O386" s="43"/>
      <c r="P386" s="44"/>
      <c r="Q386" s="44"/>
      <c r="R386" s="45"/>
      <c r="S386" s="46"/>
      <c r="T386" s="39">
        <f t="shared" si="116"/>
        <v>0</v>
      </c>
      <c r="U386" s="47">
        <f t="shared" si="117"/>
        <v>0</v>
      </c>
      <c r="V386" s="48">
        <f t="shared" si="118"/>
        <v>0</v>
      </c>
      <c r="W386" s="49">
        <f t="shared" si="119"/>
        <v>0</v>
      </c>
      <c r="X386" s="44">
        <f t="shared" si="120"/>
        <v>0</v>
      </c>
      <c r="Y386" s="44">
        <f t="shared" si="121"/>
        <v>0</v>
      </c>
      <c r="Z386" s="44">
        <f t="shared" si="122"/>
        <v>0</v>
      </c>
      <c r="AA386" s="50">
        <f t="shared" si="123"/>
        <v>0</v>
      </c>
      <c r="AB386" s="51">
        <f t="shared" si="124"/>
        <v>0</v>
      </c>
      <c r="AC386" s="44">
        <f t="shared" si="125"/>
        <v>0</v>
      </c>
      <c r="AD386" s="44">
        <f t="shared" si="126"/>
        <v>0</v>
      </c>
      <c r="AE386" s="44">
        <f t="shared" si="127"/>
        <v>0</v>
      </c>
      <c r="AF386" s="52" t="e">
        <f>HLOOKUP(I386,ElecAvoidedCostsWOCC!$A$5:$Q$50,G386+1,FALSE)</f>
        <v>#N/A</v>
      </c>
      <c r="AG386" s="44" t="e">
        <f t="shared" si="128"/>
        <v>#N/A</v>
      </c>
      <c r="AH386" s="52" t="e">
        <f>HLOOKUP(I386,ElecAvoidedCostsWOCC!$A$5:$Q$50,T386+1,FALSE)</f>
        <v>#N/A</v>
      </c>
      <c r="AI386" s="44" t="e">
        <f t="shared" si="129"/>
        <v>#N/A</v>
      </c>
      <c r="AJ386" s="44" t="e">
        <f t="shared" si="130"/>
        <v>#N/A</v>
      </c>
      <c r="AK386" s="44" t="e">
        <f>HLOOKUP(I386,ElecAvoidedCostsWOCC!$A$5:$Q$50,G386+1,FALSE)*J386*L386</f>
        <v>#N/A</v>
      </c>
      <c r="AL386" s="44" t="e">
        <f t="shared" si="131"/>
        <v>#N/A</v>
      </c>
      <c r="AM386" s="48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8">
        <f t="shared" si="132"/>
        <v>0</v>
      </c>
      <c r="AO386" s="47">
        <f t="shared" si="133"/>
        <v>0</v>
      </c>
      <c r="AP386" s="47" t="e">
        <f t="shared" si="134"/>
        <v>#DIV/0!</v>
      </c>
    </row>
    <row r="387" spans="2:42">
      <c r="B387" s="37"/>
      <c r="C387" s="61"/>
      <c r="D387" s="61"/>
      <c r="E387" s="38"/>
      <c r="F387" s="39"/>
      <c r="G387" s="39"/>
      <c r="H387" s="39"/>
      <c r="I387" s="40"/>
      <c r="J387" s="41"/>
      <c r="K387" s="41"/>
      <c r="L387" s="41"/>
      <c r="M387" s="42"/>
      <c r="N387" s="42"/>
      <c r="O387" s="43"/>
      <c r="P387" s="44"/>
      <c r="Q387" s="44"/>
      <c r="R387" s="45"/>
      <c r="S387" s="46"/>
      <c r="T387" s="39">
        <f t="shared" si="116"/>
        <v>0</v>
      </c>
      <c r="U387" s="47">
        <f t="shared" si="117"/>
        <v>0</v>
      </c>
      <c r="V387" s="48">
        <f t="shared" si="118"/>
        <v>0</v>
      </c>
      <c r="W387" s="49">
        <f t="shared" si="119"/>
        <v>0</v>
      </c>
      <c r="X387" s="44">
        <f t="shared" si="120"/>
        <v>0</v>
      </c>
      <c r="Y387" s="44">
        <f t="shared" si="121"/>
        <v>0</v>
      </c>
      <c r="Z387" s="44">
        <f t="shared" si="122"/>
        <v>0</v>
      </c>
      <c r="AA387" s="50">
        <f t="shared" si="123"/>
        <v>0</v>
      </c>
      <c r="AB387" s="51">
        <f t="shared" si="124"/>
        <v>0</v>
      </c>
      <c r="AC387" s="44">
        <f t="shared" si="125"/>
        <v>0</v>
      </c>
      <c r="AD387" s="44">
        <f t="shared" si="126"/>
        <v>0</v>
      </c>
      <c r="AE387" s="44">
        <f t="shared" si="127"/>
        <v>0</v>
      </c>
      <c r="AF387" s="52" t="e">
        <f>HLOOKUP(I387,ElecAvoidedCostsWOCC!$A$5:$Q$50,G387+1,FALSE)</f>
        <v>#N/A</v>
      </c>
      <c r="AG387" s="44" t="e">
        <f t="shared" si="128"/>
        <v>#N/A</v>
      </c>
      <c r="AH387" s="52" t="e">
        <f>HLOOKUP(I387,ElecAvoidedCostsWOCC!$A$5:$Q$50,T387+1,FALSE)</f>
        <v>#N/A</v>
      </c>
      <c r="AI387" s="44" t="e">
        <f t="shared" si="129"/>
        <v>#N/A</v>
      </c>
      <c r="AJ387" s="44" t="e">
        <f t="shared" si="130"/>
        <v>#N/A</v>
      </c>
      <c r="AK387" s="44" t="e">
        <f>HLOOKUP(I387,ElecAvoidedCostsWOCC!$A$5:$Q$50,G387+1,FALSE)*J387*L387</f>
        <v>#N/A</v>
      </c>
      <c r="AL387" s="44" t="e">
        <f t="shared" si="131"/>
        <v>#N/A</v>
      </c>
      <c r="AM387" s="48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8">
        <f t="shared" si="132"/>
        <v>0</v>
      </c>
      <c r="AO387" s="47">
        <f t="shared" si="133"/>
        <v>0</v>
      </c>
      <c r="AP387" s="47" t="e">
        <f t="shared" si="134"/>
        <v>#DIV/0!</v>
      </c>
    </row>
    <row r="388" spans="2:42">
      <c r="B388" s="37"/>
      <c r="C388" s="61"/>
      <c r="D388" s="61"/>
      <c r="E388" s="38"/>
      <c r="F388" s="39"/>
      <c r="G388" s="39"/>
      <c r="H388" s="39"/>
      <c r="I388" s="40"/>
      <c r="J388" s="41"/>
      <c r="K388" s="41"/>
      <c r="L388" s="41"/>
      <c r="M388" s="42"/>
      <c r="N388" s="42"/>
      <c r="O388" s="43"/>
      <c r="P388" s="44"/>
      <c r="Q388" s="44"/>
      <c r="R388" s="45"/>
      <c r="S388" s="46"/>
      <c r="T388" s="39">
        <f t="shared" ref="T388:T451" si="135">G388+H388</f>
        <v>0</v>
      </c>
      <c r="U388" s="47">
        <f t="shared" ref="U388:U451" si="136">(O388/$A$10)*T388</f>
        <v>0</v>
      </c>
      <c r="V388" s="48">
        <f t="shared" ref="V388:V451" si="137">N388-M388</f>
        <v>0</v>
      </c>
      <c r="W388" s="49">
        <f t="shared" ref="W388:W451" si="138">(O388/A$10)</f>
        <v>0</v>
      </c>
      <c r="X388" s="44">
        <f t="shared" ref="X388:X451" si="139">W388*A$8</f>
        <v>0</v>
      </c>
      <c r="Y388" s="44">
        <f t="shared" ref="Y388:Y451" si="140">Q388-P388</f>
        <v>0</v>
      </c>
      <c r="Z388" s="44">
        <f t="shared" ref="Z388:Z451" si="141">X388+(A$6*W388)</f>
        <v>0</v>
      </c>
      <c r="AA388" s="50">
        <f t="shared" ref="AA388:AA451" si="142">Q388+X388</f>
        <v>0</v>
      </c>
      <c r="AB388" s="51">
        <f t="shared" ref="AB388:AB451" si="143">Z388/(1+ElecDiscountRate)^1</f>
        <v>0</v>
      </c>
      <c r="AC388" s="44">
        <f t="shared" ref="AC388:AC451" si="144">AA388/(1+ElecDiscountRate)^1</f>
        <v>0</v>
      </c>
      <c r="AD388" s="44">
        <f t="shared" ref="AD388:AD451" si="145">-PV(ElecDiscountRate,T388,R388)*J388</f>
        <v>0</v>
      </c>
      <c r="AE388" s="44">
        <f t="shared" ref="AE388:AE451" si="146">-PV(ElecDiscountRate,T388,S388)*J388</f>
        <v>0</v>
      </c>
      <c r="AF388" s="52" t="e">
        <f>HLOOKUP(I388,ElecAvoidedCostsWOCC!$A$5:$Q$50,G388+1,FALSE)</f>
        <v>#N/A</v>
      </c>
      <c r="AG388" s="44" t="e">
        <f t="shared" ref="AG388:AG451" si="147">AF388*J388*K388</f>
        <v>#N/A</v>
      </c>
      <c r="AH388" s="52" t="e">
        <f>HLOOKUP(I388,ElecAvoidedCostsWOCC!$A$5:$Q$50,T388+1,FALSE)</f>
        <v>#N/A</v>
      </c>
      <c r="AI388" s="44" t="e">
        <f t="shared" ref="AI388:AI451" si="148">AH388*J388*L388</f>
        <v>#N/A</v>
      </c>
      <c r="AJ388" s="44" t="e">
        <f t="shared" ref="AJ388:AJ451" si="149">AG388+AI388</f>
        <v>#N/A</v>
      </c>
      <c r="AK388" s="44" t="e">
        <f>HLOOKUP(I388,ElecAvoidedCostsWOCC!$A$5:$Q$50,G388+1,FALSE)*J388*L388</f>
        <v>#N/A</v>
      </c>
      <c r="AL388" s="44" t="e">
        <f t="shared" ref="AL388:AL451" si="150">AG388+AI388-AK388</f>
        <v>#N/A</v>
      </c>
      <c r="AM388" s="48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8">
        <f t="shared" ref="AN388:AN451" si="151">AM388*1.1+AD388+AE388</f>
        <v>0</v>
      </c>
      <c r="AO388" s="47">
        <f t="shared" ref="AO388:AO451" si="152">IFERROR(AM388/AB388,0)</f>
        <v>0</v>
      </c>
      <c r="AP388" s="47" t="e">
        <f t="shared" ref="AP388:AP451" si="153">AN388/AC388</f>
        <v>#DIV/0!</v>
      </c>
    </row>
    <row r="389" spans="2:42">
      <c r="B389" s="37"/>
      <c r="C389" s="61"/>
      <c r="D389" s="61"/>
      <c r="E389" s="38"/>
      <c r="F389" s="39"/>
      <c r="G389" s="39"/>
      <c r="H389" s="39"/>
      <c r="I389" s="40"/>
      <c r="J389" s="41"/>
      <c r="K389" s="41"/>
      <c r="L389" s="41"/>
      <c r="M389" s="42"/>
      <c r="N389" s="42"/>
      <c r="O389" s="43"/>
      <c r="P389" s="44"/>
      <c r="Q389" s="44"/>
      <c r="R389" s="45"/>
      <c r="S389" s="46"/>
      <c r="T389" s="39">
        <f t="shared" si="135"/>
        <v>0</v>
      </c>
      <c r="U389" s="47">
        <f t="shared" si="136"/>
        <v>0</v>
      </c>
      <c r="V389" s="48">
        <f t="shared" si="137"/>
        <v>0</v>
      </c>
      <c r="W389" s="49">
        <f t="shared" si="138"/>
        <v>0</v>
      </c>
      <c r="X389" s="44">
        <f t="shared" si="139"/>
        <v>0</v>
      </c>
      <c r="Y389" s="44">
        <f t="shared" si="140"/>
        <v>0</v>
      </c>
      <c r="Z389" s="44">
        <f t="shared" si="141"/>
        <v>0</v>
      </c>
      <c r="AA389" s="50">
        <f t="shared" si="142"/>
        <v>0</v>
      </c>
      <c r="AB389" s="51">
        <f t="shared" si="143"/>
        <v>0</v>
      </c>
      <c r="AC389" s="44">
        <f t="shared" si="144"/>
        <v>0</v>
      </c>
      <c r="AD389" s="44">
        <f t="shared" si="145"/>
        <v>0</v>
      </c>
      <c r="AE389" s="44">
        <f t="shared" si="146"/>
        <v>0</v>
      </c>
      <c r="AF389" s="52" t="e">
        <f>HLOOKUP(I389,ElecAvoidedCostsWOCC!$A$5:$Q$50,G389+1,FALSE)</f>
        <v>#N/A</v>
      </c>
      <c r="AG389" s="44" t="e">
        <f t="shared" si="147"/>
        <v>#N/A</v>
      </c>
      <c r="AH389" s="52" t="e">
        <f>HLOOKUP(I389,ElecAvoidedCostsWOCC!$A$5:$Q$50,T389+1,FALSE)</f>
        <v>#N/A</v>
      </c>
      <c r="AI389" s="44" t="e">
        <f t="shared" si="148"/>
        <v>#N/A</v>
      </c>
      <c r="AJ389" s="44" t="e">
        <f t="shared" si="149"/>
        <v>#N/A</v>
      </c>
      <c r="AK389" s="44" t="e">
        <f>HLOOKUP(I389,ElecAvoidedCostsWOCC!$A$5:$Q$50,G389+1,FALSE)*J389*L389</f>
        <v>#N/A</v>
      </c>
      <c r="AL389" s="44" t="e">
        <f t="shared" si="150"/>
        <v>#N/A</v>
      </c>
      <c r="AM389" s="48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8">
        <f t="shared" si="151"/>
        <v>0</v>
      </c>
      <c r="AO389" s="47">
        <f t="shared" si="152"/>
        <v>0</v>
      </c>
      <c r="AP389" s="47" t="e">
        <f t="shared" si="153"/>
        <v>#DIV/0!</v>
      </c>
    </row>
    <row r="390" spans="2:42">
      <c r="B390" s="37"/>
      <c r="C390" s="61"/>
      <c r="D390" s="61"/>
      <c r="E390" s="38"/>
      <c r="F390" s="39"/>
      <c r="G390" s="39"/>
      <c r="H390" s="39"/>
      <c r="I390" s="40"/>
      <c r="J390" s="41"/>
      <c r="K390" s="41"/>
      <c r="L390" s="41"/>
      <c r="M390" s="42"/>
      <c r="N390" s="42"/>
      <c r="O390" s="43"/>
      <c r="P390" s="44"/>
      <c r="Q390" s="44"/>
      <c r="R390" s="45"/>
      <c r="S390" s="46"/>
      <c r="T390" s="39">
        <f t="shared" si="135"/>
        <v>0</v>
      </c>
      <c r="U390" s="47">
        <f t="shared" si="136"/>
        <v>0</v>
      </c>
      <c r="V390" s="48">
        <f t="shared" si="137"/>
        <v>0</v>
      </c>
      <c r="W390" s="49">
        <f t="shared" si="138"/>
        <v>0</v>
      </c>
      <c r="X390" s="44">
        <f t="shared" si="139"/>
        <v>0</v>
      </c>
      <c r="Y390" s="44">
        <f t="shared" si="140"/>
        <v>0</v>
      </c>
      <c r="Z390" s="44">
        <f t="shared" si="141"/>
        <v>0</v>
      </c>
      <c r="AA390" s="50">
        <f t="shared" si="142"/>
        <v>0</v>
      </c>
      <c r="AB390" s="51">
        <f t="shared" si="143"/>
        <v>0</v>
      </c>
      <c r="AC390" s="44">
        <f t="shared" si="144"/>
        <v>0</v>
      </c>
      <c r="AD390" s="44">
        <f t="shared" si="145"/>
        <v>0</v>
      </c>
      <c r="AE390" s="44">
        <f t="shared" si="146"/>
        <v>0</v>
      </c>
      <c r="AF390" s="52" t="e">
        <f>HLOOKUP(I390,ElecAvoidedCostsWOCC!$A$5:$Q$50,G390+1,FALSE)</f>
        <v>#N/A</v>
      </c>
      <c r="AG390" s="44" t="e">
        <f t="shared" si="147"/>
        <v>#N/A</v>
      </c>
      <c r="AH390" s="52" t="e">
        <f>HLOOKUP(I390,ElecAvoidedCostsWOCC!$A$5:$Q$50,T390+1,FALSE)</f>
        <v>#N/A</v>
      </c>
      <c r="AI390" s="44" t="e">
        <f t="shared" si="148"/>
        <v>#N/A</v>
      </c>
      <c r="AJ390" s="44" t="e">
        <f t="shared" si="149"/>
        <v>#N/A</v>
      </c>
      <c r="AK390" s="44" t="e">
        <f>HLOOKUP(I390,ElecAvoidedCostsWOCC!$A$5:$Q$50,G390+1,FALSE)*J390*L390</f>
        <v>#N/A</v>
      </c>
      <c r="AL390" s="44" t="e">
        <f t="shared" si="150"/>
        <v>#N/A</v>
      </c>
      <c r="AM390" s="48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8">
        <f t="shared" si="151"/>
        <v>0</v>
      </c>
      <c r="AO390" s="47">
        <f t="shared" si="152"/>
        <v>0</v>
      </c>
      <c r="AP390" s="47" t="e">
        <f t="shared" si="153"/>
        <v>#DIV/0!</v>
      </c>
    </row>
    <row r="391" spans="2:42">
      <c r="B391" s="37"/>
      <c r="C391" s="61"/>
      <c r="D391" s="61"/>
      <c r="E391" s="38"/>
      <c r="F391" s="39"/>
      <c r="G391" s="39"/>
      <c r="H391" s="39"/>
      <c r="I391" s="40"/>
      <c r="J391" s="41"/>
      <c r="K391" s="41"/>
      <c r="L391" s="41"/>
      <c r="M391" s="42"/>
      <c r="N391" s="42"/>
      <c r="O391" s="43"/>
      <c r="P391" s="44"/>
      <c r="Q391" s="44"/>
      <c r="R391" s="45"/>
      <c r="S391" s="46"/>
      <c r="T391" s="39">
        <f t="shared" si="135"/>
        <v>0</v>
      </c>
      <c r="U391" s="47">
        <f t="shared" si="136"/>
        <v>0</v>
      </c>
      <c r="V391" s="48">
        <f t="shared" si="137"/>
        <v>0</v>
      </c>
      <c r="W391" s="49">
        <f t="shared" si="138"/>
        <v>0</v>
      </c>
      <c r="X391" s="44">
        <f t="shared" si="139"/>
        <v>0</v>
      </c>
      <c r="Y391" s="44">
        <f t="shared" si="140"/>
        <v>0</v>
      </c>
      <c r="Z391" s="44">
        <f t="shared" si="141"/>
        <v>0</v>
      </c>
      <c r="AA391" s="50">
        <f t="shared" si="142"/>
        <v>0</v>
      </c>
      <c r="AB391" s="51">
        <f t="shared" si="143"/>
        <v>0</v>
      </c>
      <c r="AC391" s="44">
        <f t="shared" si="144"/>
        <v>0</v>
      </c>
      <c r="AD391" s="44">
        <f t="shared" si="145"/>
        <v>0</v>
      </c>
      <c r="AE391" s="44">
        <f t="shared" si="146"/>
        <v>0</v>
      </c>
      <c r="AF391" s="52" t="e">
        <f>HLOOKUP(I391,ElecAvoidedCostsWOCC!$A$5:$Q$50,G391+1,FALSE)</f>
        <v>#N/A</v>
      </c>
      <c r="AG391" s="44" t="e">
        <f t="shared" si="147"/>
        <v>#N/A</v>
      </c>
      <c r="AH391" s="52" t="e">
        <f>HLOOKUP(I391,ElecAvoidedCostsWOCC!$A$5:$Q$50,T391+1,FALSE)</f>
        <v>#N/A</v>
      </c>
      <c r="AI391" s="44" t="e">
        <f t="shared" si="148"/>
        <v>#N/A</v>
      </c>
      <c r="AJ391" s="44" t="e">
        <f t="shared" si="149"/>
        <v>#N/A</v>
      </c>
      <c r="AK391" s="44" t="e">
        <f>HLOOKUP(I391,ElecAvoidedCostsWOCC!$A$5:$Q$50,G391+1,FALSE)*J391*L391</f>
        <v>#N/A</v>
      </c>
      <c r="AL391" s="44" t="e">
        <f t="shared" si="150"/>
        <v>#N/A</v>
      </c>
      <c r="AM391" s="48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8">
        <f t="shared" si="151"/>
        <v>0</v>
      </c>
      <c r="AO391" s="47">
        <f t="shared" si="152"/>
        <v>0</v>
      </c>
      <c r="AP391" s="47" t="e">
        <f t="shared" si="153"/>
        <v>#DIV/0!</v>
      </c>
    </row>
    <row r="392" spans="2:42">
      <c r="B392" s="37"/>
      <c r="C392" s="61"/>
      <c r="D392" s="61"/>
      <c r="E392" s="38"/>
      <c r="F392" s="39"/>
      <c r="G392" s="39"/>
      <c r="H392" s="39"/>
      <c r="I392" s="40"/>
      <c r="J392" s="41"/>
      <c r="K392" s="41"/>
      <c r="L392" s="41"/>
      <c r="M392" s="42"/>
      <c r="N392" s="42"/>
      <c r="O392" s="43"/>
      <c r="P392" s="44"/>
      <c r="Q392" s="44"/>
      <c r="R392" s="45"/>
      <c r="S392" s="46"/>
      <c r="T392" s="39">
        <f t="shared" si="135"/>
        <v>0</v>
      </c>
      <c r="U392" s="47">
        <f t="shared" si="136"/>
        <v>0</v>
      </c>
      <c r="V392" s="48">
        <f t="shared" si="137"/>
        <v>0</v>
      </c>
      <c r="W392" s="49">
        <f t="shared" si="138"/>
        <v>0</v>
      </c>
      <c r="X392" s="44">
        <f t="shared" si="139"/>
        <v>0</v>
      </c>
      <c r="Y392" s="44">
        <f t="shared" si="140"/>
        <v>0</v>
      </c>
      <c r="Z392" s="44">
        <f t="shared" si="141"/>
        <v>0</v>
      </c>
      <c r="AA392" s="50">
        <f t="shared" si="142"/>
        <v>0</v>
      </c>
      <c r="AB392" s="51">
        <f t="shared" si="143"/>
        <v>0</v>
      </c>
      <c r="AC392" s="44">
        <f t="shared" si="144"/>
        <v>0</v>
      </c>
      <c r="AD392" s="44">
        <f t="shared" si="145"/>
        <v>0</v>
      </c>
      <c r="AE392" s="44">
        <f t="shared" si="146"/>
        <v>0</v>
      </c>
      <c r="AF392" s="52" t="e">
        <f>HLOOKUP(I392,ElecAvoidedCostsWOCC!$A$5:$Q$50,G392+1,FALSE)</f>
        <v>#N/A</v>
      </c>
      <c r="AG392" s="44" t="e">
        <f t="shared" si="147"/>
        <v>#N/A</v>
      </c>
      <c r="AH392" s="52" t="e">
        <f>HLOOKUP(I392,ElecAvoidedCostsWOCC!$A$5:$Q$50,T392+1,FALSE)</f>
        <v>#N/A</v>
      </c>
      <c r="AI392" s="44" t="e">
        <f t="shared" si="148"/>
        <v>#N/A</v>
      </c>
      <c r="AJ392" s="44" t="e">
        <f t="shared" si="149"/>
        <v>#N/A</v>
      </c>
      <c r="AK392" s="44" t="e">
        <f>HLOOKUP(I392,ElecAvoidedCostsWOCC!$A$5:$Q$50,G392+1,FALSE)*J392*L392</f>
        <v>#N/A</v>
      </c>
      <c r="AL392" s="44" t="e">
        <f t="shared" si="150"/>
        <v>#N/A</v>
      </c>
      <c r="AM392" s="48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8">
        <f t="shared" si="151"/>
        <v>0</v>
      </c>
      <c r="AO392" s="47">
        <f t="shared" si="152"/>
        <v>0</v>
      </c>
      <c r="AP392" s="47" t="e">
        <f t="shared" si="153"/>
        <v>#DIV/0!</v>
      </c>
    </row>
    <row r="393" spans="2:42">
      <c r="B393" s="37"/>
      <c r="C393" s="61"/>
      <c r="D393" s="61"/>
      <c r="E393" s="38"/>
      <c r="F393" s="39"/>
      <c r="G393" s="39"/>
      <c r="H393" s="39"/>
      <c r="I393" s="40"/>
      <c r="J393" s="41"/>
      <c r="K393" s="41"/>
      <c r="L393" s="41"/>
      <c r="M393" s="42"/>
      <c r="N393" s="42"/>
      <c r="O393" s="43"/>
      <c r="P393" s="44"/>
      <c r="Q393" s="44"/>
      <c r="R393" s="45"/>
      <c r="S393" s="46"/>
      <c r="T393" s="39">
        <f t="shared" si="135"/>
        <v>0</v>
      </c>
      <c r="U393" s="47">
        <f t="shared" si="136"/>
        <v>0</v>
      </c>
      <c r="V393" s="48">
        <f t="shared" si="137"/>
        <v>0</v>
      </c>
      <c r="W393" s="49">
        <f t="shared" si="138"/>
        <v>0</v>
      </c>
      <c r="X393" s="44">
        <f t="shared" si="139"/>
        <v>0</v>
      </c>
      <c r="Y393" s="44">
        <f t="shared" si="140"/>
        <v>0</v>
      </c>
      <c r="Z393" s="44">
        <f t="shared" si="141"/>
        <v>0</v>
      </c>
      <c r="AA393" s="50">
        <f t="shared" si="142"/>
        <v>0</v>
      </c>
      <c r="AB393" s="51">
        <f t="shared" si="143"/>
        <v>0</v>
      </c>
      <c r="AC393" s="44">
        <f t="shared" si="144"/>
        <v>0</v>
      </c>
      <c r="AD393" s="44">
        <f t="shared" si="145"/>
        <v>0</v>
      </c>
      <c r="AE393" s="44">
        <f t="shared" si="146"/>
        <v>0</v>
      </c>
      <c r="AF393" s="52" t="e">
        <f>HLOOKUP(I393,ElecAvoidedCostsWOCC!$A$5:$Q$50,G393+1,FALSE)</f>
        <v>#N/A</v>
      </c>
      <c r="AG393" s="44" t="e">
        <f t="shared" si="147"/>
        <v>#N/A</v>
      </c>
      <c r="AH393" s="52" t="e">
        <f>HLOOKUP(I393,ElecAvoidedCostsWOCC!$A$5:$Q$50,T393+1,FALSE)</f>
        <v>#N/A</v>
      </c>
      <c r="AI393" s="44" t="e">
        <f t="shared" si="148"/>
        <v>#N/A</v>
      </c>
      <c r="AJ393" s="44" t="e">
        <f t="shared" si="149"/>
        <v>#N/A</v>
      </c>
      <c r="AK393" s="44" t="e">
        <f>HLOOKUP(I393,ElecAvoidedCostsWOCC!$A$5:$Q$50,G393+1,FALSE)*J393*L393</f>
        <v>#N/A</v>
      </c>
      <c r="AL393" s="44" t="e">
        <f t="shared" si="150"/>
        <v>#N/A</v>
      </c>
      <c r="AM393" s="48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8">
        <f t="shared" si="151"/>
        <v>0</v>
      </c>
      <c r="AO393" s="47">
        <f t="shared" si="152"/>
        <v>0</v>
      </c>
      <c r="AP393" s="47" t="e">
        <f t="shared" si="153"/>
        <v>#DIV/0!</v>
      </c>
    </row>
    <row r="394" spans="2:42">
      <c r="B394" s="37"/>
      <c r="C394" s="61"/>
      <c r="D394" s="61"/>
      <c r="E394" s="38"/>
      <c r="F394" s="39"/>
      <c r="G394" s="39"/>
      <c r="H394" s="39"/>
      <c r="I394" s="40"/>
      <c r="J394" s="41"/>
      <c r="K394" s="41"/>
      <c r="L394" s="41"/>
      <c r="M394" s="42"/>
      <c r="N394" s="42"/>
      <c r="O394" s="43"/>
      <c r="P394" s="44"/>
      <c r="Q394" s="44"/>
      <c r="R394" s="45"/>
      <c r="S394" s="46"/>
      <c r="T394" s="39">
        <f t="shared" si="135"/>
        <v>0</v>
      </c>
      <c r="U394" s="47">
        <f t="shared" si="136"/>
        <v>0</v>
      </c>
      <c r="V394" s="48">
        <f t="shared" si="137"/>
        <v>0</v>
      </c>
      <c r="W394" s="49">
        <f t="shared" si="138"/>
        <v>0</v>
      </c>
      <c r="X394" s="44">
        <f t="shared" si="139"/>
        <v>0</v>
      </c>
      <c r="Y394" s="44">
        <f t="shared" si="140"/>
        <v>0</v>
      </c>
      <c r="Z394" s="44">
        <f t="shared" si="141"/>
        <v>0</v>
      </c>
      <c r="AA394" s="50">
        <f t="shared" si="142"/>
        <v>0</v>
      </c>
      <c r="AB394" s="51">
        <f t="shared" si="143"/>
        <v>0</v>
      </c>
      <c r="AC394" s="44">
        <f t="shared" si="144"/>
        <v>0</v>
      </c>
      <c r="AD394" s="44">
        <f t="shared" si="145"/>
        <v>0</v>
      </c>
      <c r="AE394" s="44">
        <f t="shared" si="146"/>
        <v>0</v>
      </c>
      <c r="AF394" s="52" t="e">
        <f>HLOOKUP(I394,ElecAvoidedCostsWOCC!$A$5:$Q$50,G394+1,FALSE)</f>
        <v>#N/A</v>
      </c>
      <c r="AG394" s="44" t="e">
        <f t="shared" si="147"/>
        <v>#N/A</v>
      </c>
      <c r="AH394" s="52" t="e">
        <f>HLOOKUP(I394,ElecAvoidedCostsWOCC!$A$5:$Q$50,T394+1,FALSE)</f>
        <v>#N/A</v>
      </c>
      <c r="AI394" s="44" t="e">
        <f t="shared" si="148"/>
        <v>#N/A</v>
      </c>
      <c r="AJ394" s="44" t="e">
        <f t="shared" si="149"/>
        <v>#N/A</v>
      </c>
      <c r="AK394" s="44" t="e">
        <f>HLOOKUP(I394,ElecAvoidedCostsWOCC!$A$5:$Q$50,G394+1,FALSE)*J394*L394</f>
        <v>#N/A</v>
      </c>
      <c r="AL394" s="44" t="e">
        <f t="shared" si="150"/>
        <v>#N/A</v>
      </c>
      <c r="AM394" s="48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8">
        <f t="shared" si="151"/>
        <v>0</v>
      </c>
      <c r="AO394" s="47">
        <f t="shared" si="152"/>
        <v>0</v>
      </c>
      <c r="AP394" s="47" t="e">
        <f t="shared" si="153"/>
        <v>#DIV/0!</v>
      </c>
    </row>
    <row r="395" spans="2:42">
      <c r="B395" s="37"/>
      <c r="C395" s="61"/>
      <c r="D395" s="61"/>
      <c r="E395" s="38"/>
      <c r="F395" s="39"/>
      <c r="G395" s="39"/>
      <c r="H395" s="39"/>
      <c r="I395" s="40"/>
      <c r="J395" s="41"/>
      <c r="K395" s="41"/>
      <c r="L395" s="41"/>
      <c r="M395" s="42"/>
      <c r="N395" s="42"/>
      <c r="O395" s="43"/>
      <c r="P395" s="44"/>
      <c r="Q395" s="44"/>
      <c r="R395" s="45"/>
      <c r="S395" s="46"/>
      <c r="T395" s="39">
        <f t="shared" si="135"/>
        <v>0</v>
      </c>
      <c r="U395" s="47">
        <f t="shared" si="136"/>
        <v>0</v>
      </c>
      <c r="V395" s="48">
        <f t="shared" si="137"/>
        <v>0</v>
      </c>
      <c r="W395" s="49">
        <f t="shared" si="138"/>
        <v>0</v>
      </c>
      <c r="X395" s="44">
        <f t="shared" si="139"/>
        <v>0</v>
      </c>
      <c r="Y395" s="44">
        <f t="shared" si="140"/>
        <v>0</v>
      </c>
      <c r="Z395" s="44">
        <f t="shared" si="141"/>
        <v>0</v>
      </c>
      <c r="AA395" s="50">
        <f t="shared" si="142"/>
        <v>0</v>
      </c>
      <c r="AB395" s="51">
        <f t="shared" si="143"/>
        <v>0</v>
      </c>
      <c r="AC395" s="44">
        <f t="shared" si="144"/>
        <v>0</v>
      </c>
      <c r="AD395" s="44">
        <f t="shared" si="145"/>
        <v>0</v>
      </c>
      <c r="AE395" s="44">
        <f t="shared" si="146"/>
        <v>0</v>
      </c>
      <c r="AF395" s="52" t="e">
        <f>HLOOKUP(I395,ElecAvoidedCostsWOCC!$A$5:$Q$50,G395+1,FALSE)</f>
        <v>#N/A</v>
      </c>
      <c r="AG395" s="44" t="e">
        <f t="shared" si="147"/>
        <v>#N/A</v>
      </c>
      <c r="AH395" s="52" t="e">
        <f>HLOOKUP(I395,ElecAvoidedCostsWOCC!$A$5:$Q$50,T395+1,FALSE)</f>
        <v>#N/A</v>
      </c>
      <c r="AI395" s="44" t="e">
        <f t="shared" si="148"/>
        <v>#N/A</v>
      </c>
      <c r="AJ395" s="44" t="e">
        <f t="shared" si="149"/>
        <v>#N/A</v>
      </c>
      <c r="AK395" s="44" t="e">
        <f>HLOOKUP(I395,ElecAvoidedCostsWOCC!$A$5:$Q$50,G395+1,FALSE)*J395*L395</f>
        <v>#N/A</v>
      </c>
      <c r="AL395" s="44" t="e">
        <f t="shared" si="150"/>
        <v>#N/A</v>
      </c>
      <c r="AM395" s="48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8">
        <f t="shared" si="151"/>
        <v>0</v>
      </c>
      <c r="AO395" s="47">
        <f t="shared" si="152"/>
        <v>0</v>
      </c>
      <c r="AP395" s="47" t="e">
        <f t="shared" si="153"/>
        <v>#DIV/0!</v>
      </c>
    </row>
    <row r="396" spans="2:42">
      <c r="B396" s="37"/>
      <c r="C396" s="61"/>
      <c r="D396" s="61"/>
      <c r="E396" s="38"/>
      <c r="F396" s="39"/>
      <c r="G396" s="39"/>
      <c r="H396" s="39"/>
      <c r="I396" s="40"/>
      <c r="J396" s="41"/>
      <c r="K396" s="41"/>
      <c r="L396" s="41"/>
      <c r="M396" s="42"/>
      <c r="N396" s="42"/>
      <c r="O396" s="43"/>
      <c r="P396" s="44"/>
      <c r="Q396" s="44"/>
      <c r="R396" s="45"/>
      <c r="S396" s="46"/>
      <c r="T396" s="39">
        <f t="shared" si="135"/>
        <v>0</v>
      </c>
      <c r="U396" s="47">
        <f t="shared" si="136"/>
        <v>0</v>
      </c>
      <c r="V396" s="48">
        <f t="shared" si="137"/>
        <v>0</v>
      </c>
      <c r="W396" s="49">
        <f t="shared" si="138"/>
        <v>0</v>
      </c>
      <c r="X396" s="44">
        <f t="shared" si="139"/>
        <v>0</v>
      </c>
      <c r="Y396" s="44">
        <f t="shared" si="140"/>
        <v>0</v>
      </c>
      <c r="Z396" s="44">
        <f t="shared" si="141"/>
        <v>0</v>
      </c>
      <c r="AA396" s="50">
        <f t="shared" si="142"/>
        <v>0</v>
      </c>
      <c r="AB396" s="51">
        <f t="shared" si="143"/>
        <v>0</v>
      </c>
      <c r="AC396" s="44">
        <f t="shared" si="144"/>
        <v>0</v>
      </c>
      <c r="AD396" s="44">
        <f t="shared" si="145"/>
        <v>0</v>
      </c>
      <c r="AE396" s="44">
        <f t="shared" si="146"/>
        <v>0</v>
      </c>
      <c r="AF396" s="52" t="e">
        <f>HLOOKUP(I396,ElecAvoidedCostsWOCC!$A$5:$Q$50,G396+1,FALSE)</f>
        <v>#N/A</v>
      </c>
      <c r="AG396" s="44" t="e">
        <f t="shared" si="147"/>
        <v>#N/A</v>
      </c>
      <c r="AH396" s="52" t="e">
        <f>HLOOKUP(I396,ElecAvoidedCostsWOCC!$A$5:$Q$50,T396+1,FALSE)</f>
        <v>#N/A</v>
      </c>
      <c r="AI396" s="44" t="e">
        <f t="shared" si="148"/>
        <v>#N/A</v>
      </c>
      <c r="AJ396" s="44" t="e">
        <f t="shared" si="149"/>
        <v>#N/A</v>
      </c>
      <c r="AK396" s="44" t="e">
        <f>HLOOKUP(I396,ElecAvoidedCostsWOCC!$A$5:$Q$50,G396+1,FALSE)*J396*L396</f>
        <v>#N/A</v>
      </c>
      <c r="AL396" s="44" t="e">
        <f t="shared" si="150"/>
        <v>#N/A</v>
      </c>
      <c r="AM396" s="48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8">
        <f t="shared" si="151"/>
        <v>0</v>
      </c>
      <c r="AO396" s="47">
        <f t="shared" si="152"/>
        <v>0</v>
      </c>
      <c r="AP396" s="47" t="e">
        <f t="shared" si="153"/>
        <v>#DIV/0!</v>
      </c>
    </row>
    <row r="397" spans="2:42">
      <c r="B397" s="37"/>
      <c r="C397" s="61"/>
      <c r="D397" s="61"/>
      <c r="E397" s="38"/>
      <c r="F397" s="39"/>
      <c r="G397" s="39"/>
      <c r="H397" s="39"/>
      <c r="I397" s="40"/>
      <c r="J397" s="41"/>
      <c r="K397" s="41"/>
      <c r="L397" s="41"/>
      <c r="M397" s="42"/>
      <c r="N397" s="42"/>
      <c r="O397" s="43"/>
      <c r="P397" s="44"/>
      <c r="Q397" s="44"/>
      <c r="R397" s="45"/>
      <c r="S397" s="46"/>
      <c r="T397" s="39">
        <f t="shared" si="135"/>
        <v>0</v>
      </c>
      <c r="U397" s="47">
        <f t="shared" si="136"/>
        <v>0</v>
      </c>
      <c r="V397" s="48">
        <f t="shared" si="137"/>
        <v>0</v>
      </c>
      <c r="W397" s="49">
        <f t="shared" si="138"/>
        <v>0</v>
      </c>
      <c r="X397" s="44">
        <f t="shared" si="139"/>
        <v>0</v>
      </c>
      <c r="Y397" s="44">
        <f t="shared" si="140"/>
        <v>0</v>
      </c>
      <c r="Z397" s="44">
        <f t="shared" si="141"/>
        <v>0</v>
      </c>
      <c r="AA397" s="50">
        <f t="shared" si="142"/>
        <v>0</v>
      </c>
      <c r="AB397" s="51">
        <f t="shared" si="143"/>
        <v>0</v>
      </c>
      <c r="AC397" s="44">
        <f t="shared" si="144"/>
        <v>0</v>
      </c>
      <c r="AD397" s="44">
        <f t="shared" si="145"/>
        <v>0</v>
      </c>
      <c r="AE397" s="44">
        <f t="shared" si="146"/>
        <v>0</v>
      </c>
      <c r="AF397" s="52" t="e">
        <f>HLOOKUP(I397,ElecAvoidedCostsWOCC!$A$5:$Q$50,G397+1,FALSE)</f>
        <v>#N/A</v>
      </c>
      <c r="AG397" s="44" t="e">
        <f t="shared" si="147"/>
        <v>#N/A</v>
      </c>
      <c r="AH397" s="52" t="e">
        <f>HLOOKUP(I397,ElecAvoidedCostsWOCC!$A$5:$Q$50,T397+1,FALSE)</f>
        <v>#N/A</v>
      </c>
      <c r="AI397" s="44" t="e">
        <f t="shared" si="148"/>
        <v>#N/A</v>
      </c>
      <c r="AJ397" s="44" t="e">
        <f t="shared" si="149"/>
        <v>#N/A</v>
      </c>
      <c r="AK397" s="44" t="e">
        <f>HLOOKUP(I397,ElecAvoidedCostsWOCC!$A$5:$Q$50,G397+1,FALSE)*J397*L397</f>
        <v>#N/A</v>
      </c>
      <c r="AL397" s="44" t="e">
        <f t="shared" si="150"/>
        <v>#N/A</v>
      </c>
      <c r="AM397" s="48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8">
        <f t="shared" si="151"/>
        <v>0</v>
      </c>
      <c r="AO397" s="47">
        <f t="shared" si="152"/>
        <v>0</v>
      </c>
      <c r="AP397" s="47" t="e">
        <f t="shared" si="153"/>
        <v>#DIV/0!</v>
      </c>
    </row>
    <row r="398" spans="2:42">
      <c r="B398" s="37"/>
      <c r="C398" s="61"/>
      <c r="D398" s="61"/>
      <c r="E398" s="38"/>
      <c r="F398" s="39"/>
      <c r="G398" s="39"/>
      <c r="H398" s="39"/>
      <c r="I398" s="40"/>
      <c r="J398" s="41"/>
      <c r="K398" s="41"/>
      <c r="L398" s="41"/>
      <c r="M398" s="42"/>
      <c r="N398" s="42"/>
      <c r="O398" s="43"/>
      <c r="P398" s="44"/>
      <c r="Q398" s="44"/>
      <c r="R398" s="45"/>
      <c r="S398" s="46"/>
      <c r="T398" s="39">
        <f t="shared" si="135"/>
        <v>0</v>
      </c>
      <c r="U398" s="47">
        <f t="shared" si="136"/>
        <v>0</v>
      </c>
      <c r="V398" s="48">
        <f t="shared" si="137"/>
        <v>0</v>
      </c>
      <c r="W398" s="49">
        <f t="shared" si="138"/>
        <v>0</v>
      </c>
      <c r="X398" s="44">
        <f t="shared" si="139"/>
        <v>0</v>
      </c>
      <c r="Y398" s="44">
        <f t="shared" si="140"/>
        <v>0</v>
      </c>
      <c r="Z398" s="44">
        <f t="shared" si="141"/>
        <v>0</v>
      </c>
      <c r="AA398" s="50">
        <f t="shared" si="142"/>
        <v>0</v>
      </c>
      <c r="AB398" s="51">
        <f t="shared" si="143"/>
        <v>0</v>
      </c>
      <c r="AC398" s="44">
        <f t="shared" si="144"/>
        <v>0</v>
      </c>
      <c r="AD398" s="44">
        <f t="shared" si="145"/>
        <v>0</v>
      </c>
      <c r="AE398" s="44">
        <f t="shared" si="146"/>
        <v>0</v>
      </c>
      <c r="AF398" s="52" t="e">
        <f>HLOOKUP(I398,ElecAvoidedCostsWOCC!$A$5:$Q$50,G398+1,FALSE)</f>
        <v>#N/A</v>
      </c>
      <c r="AG398" s="44" t="e">
        <f t="shared" si="147"/>
        <v>#N/A</v>
      </c>
      <c r="AH398" s="52" t="e">
        <f>HLOOKUP(I398,ElecAvoidedCostsWOCC!$A$5:$Q$50,T398+1,FALSE)</f>
        <v>#N/A</v>
      </c>
      <c r="AI398" s="44" t="e">
        <f t="shared" si="148"/>
        <v>#N/A</v>
      </c>
      <c r="AJ398" s="44" t="e">
        <f t="shared" si="149"/>
        <v>#N/A</v>
      </c>
      <c r="AK398" s="44" t="e">
        <f>HLOOKUP(I398,ElecAvoidedCostsWOCC!$A$5:$Q$50,G398+1,FALSE)*J398*L398</f>
        <v>#N/A</v>
      </c>
      <c r="AL398" s="44" t="e">
        <f t="shared" si="150"/>
        <v>#N/A</v>
      </c>
      <c r="AM398" s="48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8">
        <f t="shared" si="151"/>
        <v>0</v>
      </c>
      <c r="AO398" s="47">
        <f t="shared" si="152"/>
        <v>0</v>
      </c>
      <c r="AP398" s="47" t="e">
        <f t="shared" si="153"/>
        <v>#DIV/0!</v>
      </c>
    </row>
    <row r="399" spans="2:42">
      <c r="B399" s="37"/>
      <c r="C399" s="61"/>
      <c r="D399" s="61"/>
      <c r="E399" s="38"/>
      <c r="F399" s="39"/>
      <c r="G399" s="39"/>
      <c r="H399" s="39"/>
      <c r="I399" s="40"/>
      <c r="J399" s="41"/>
      <c r="K399" s="41"/>
      <c r="L399" s="41"/>
      <c r="M399" s="42"/>
      <c r="N399" s="42"/>
      <c r="O399" s="43"/>
      <c r="P399" s="44"/>
      <c r="Q399" s="44"/>
      <c r="R399" s="45"/>
      <c r="S399" s="46"/>
      <c r="T399" s="39">
        <f t="shared" si="135"/>
        <v>0</v>
      </c>
      <c r="U399" s="47">
        <f t="shared" si="136"/>
        <v>0</v>
      </c>
      <c r="V399" s="48">
        <f t="shared" si="137"/>
        <v>0</v>
      </c>
      <c r="W399" s="49">
        <f t="shared" si="138"/>
        <v>0</v>
      </c>
      <c r="X399" s="44">
        <f t="shared" si="139"/>
        <v>0</v>
      </c>
      <c r="Y399" s="44">
        <f t="shared" si="140"/>
        <v>0</v>
      </c>
      <c r="Z399" s="44">
        <f t="shared" si="141"/>
        <v>0</v>
      </c>
      <c r="AA399" s="50">
        <f t="shared" si="142"/>
        <v>0</v>
      </c>
      <c r="AB399" s="51">
        <f t="shared" si="143"/>
        <v>0</v>
      </c>
      <c r="AC399" s="44">
        <f t="shared" si="144"/>
        <v>0</v>
      </c>
      <c r="AD399" s="44">
        <f t="shared" si="145"/>
        <v>0</v>
      </c>
      <c r="AE399" s="44">
        <f t="shared" si="146"/>
        <v>0</v>
      </c>
      <c r="AF399" s="52" t="e">
        <f>HLOOKUP(I399,ElecAvoidedCostsWOCC!$A$5:$Q$50,G399+1,FALSE)</f>
        <v>#N/A</v>
      </c>
      <c r="AG399" s="44" t="e">
        <f t="shared" si="147"/>
        <v>#N/A</v>
      </c>
      <c r="AH399" s="52" t="e">
        <f>HLOOKUP(I399,ElecAvoidedCostsWOCC!$A$5:$Q$50,T399+1,FALSE)</f>
        <v>#N/A</v>
      </c>
      <c r="AI399" s="44" t="e">
        <f t="shared" si="148"/>
        <v>#N/A</v>
      </c>
      <c r="AJ399" s="44" t="e">
        <f t="shared" si="149"/>
        <v>#N/A</v>
      </c>
      <c r="AK399" s="44" t="e">
        <f>HLOOKUP(I399,ElecAvoidedCostsWOCC!$A$5:$Q$50,G399+1,FALSE)*J399*L399</f>
        <v>#N/A</v>
      </c>
      <c r="AL399" s="44" t="e">
        <f t="shared" si="150"/>
        <v>#N/A</v>
      </c>
      <c r="AM399" s="48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8">
        <f t="shared" si="151"/>
        <v>0</v>
      </c>
      <c r="AO399" s="47">
        <f t="shared" si="152"/>
        <v>0</v>
      </c>
      <c r="AP399" s="47" t="e">
        <f t="shared" si="153"/>
        <v>#DIV/0!</v>
      </c>
    </row>
    <row r="400" spans="2:42">
      <c r="B400" s="37"/>
      <c r="C400" s="61"/>
      <c r="D400" s="61"/>
      <c r="E400" s="38"/>
      <c r="F400" s="39"/>
      <c r="G400" s="39"/>
      <c r="H400" s="39"/>
      <c r="I400" s="40"/>
      <c r="J400" s="41"/>
      <c r="K400" s="41"/>
      <c r="L400" s="41"/>
      <c r="M400" s="42"/>
      <c r="N400" s="42"/>
      <c r="O400" s="43"/>
      <c r="P400" s="44"/>
      <c r="Q400" s="44"/>
      <c r="R400" s="45"/>
      <c r="S400" s="46"/>
      <c r="T400" s="39">
        <f t="shared" si="135"/>
        <v>0</v>
      </c>
      <c r="U400" s="47">
        <f t="shared" si="136"/>
        <v>0</v>
      </c>
      <c r="V400" s="48">
        <f t="shared" si="137"/>
        <v>0</v>
      </c>
      <c r="W400" s="49">
        <f t="shared" si="138"/>
        <v>0</v>
      </c>
      <c r="X400" s="44">
        <f t="shared" si="139"/>
        <v>0</v>
      </c>
      <c r="Y400" s="44">
        <f t="shared" si="140"/>
        <v>0</v>
      </c>
      <c r="Z400" s="44">
        <f t="shared" si="141"/>
        <v>0</v>
      </c>
      <c r="AA400" s="50">
        <f t="shared" si="142"/>
        <v>0</v>
      </c>
      <c r="AB400" s="51">
        <f t="shared" si="143"/>
        <v>0</v>
      </c>
      <c r="AC400" s="44">
        <f t="shared" si="144"/>
        <v>0</v>
      </c>
      <c r="AD400" s="44">
        <f t="shared" si="145"/>
        <v>0</v>
      </c>
      <c r="AE400" s="44">
        <f t="shared" si="146"/>
        <v>0</v>
      </c>
      <c r="AF400" s="52" t="e">
        <f>HLOOKUP(I400,ElecAvoidedCostsWOCC!$A$5:$Q$50,G400+1,FALSE)</f>
        <v>#N/A</v>
      </c>
      <c r="AG400" s="44" t="e">
        <f t="shared" si="147"/>
        <v>#N/A</v>
      </c>
      <c r="AH400" s="52" t="e">
        <f>HLOOKUP(I400,ElecAvoidedCostsWOCC!$A$5:$Q$50,T400+1,FALSE)</f>
        <v>#N/A</v>
      </c>
      <c r="AI400" s="44" t="e">
        <f t="shared" si="148"/>
        <v>#N/A</v>
      </c>
      <c r="AJ400" s="44" t="e">
        <f t="shared" si="149"/>
        <v>#N/A</v>
      </c>
      <c r="AK400" s="44" t="e">
        <f>HLOOKUP(I400,ElecAvoidedCostsWOCC!$A$5:$Q$50,G400+1,FALSE)*J400*L400</f>
        <v>#N/A</v>
      </c>
      <c r="AL400" s="44" t="e">
        <f t="shared" si="150"/>
        <v>#N/A</v>
      </c>
      <c r="AM400" s="48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8">
        <f t="shared" si="151"/>
        <v>0</v>
      </c>
      <c r="AO400" s="47">
        <f t="shared" si="152"/>
        <v>0</v>
      </c>
      <c r="AP400" s="47" t="e">
        <f t="shared" si="153"/>
        <v>#DIV/0!</v>
      </c>
    </row>
    <row r="401" spans="2:42">
      <c r="B401" s="37"/>
      <c r="C401" s="61"/>
      <c r="D401" s="61"/>
      <c r="E401" s="38"/>
      <c r="F401" s="39"/>
      <c r="G401" s="39"/>
      <c r="H401" s="39"/>
      <c r="I401" s="40"/>
      <c r="J401" s="41"/>
      <c r="K401" s="41"/>
      <c r="L401" s="41"/>
      <c r="M401" s="42"/>
      <c r="N401" s="42"/>
      <c r="O401" s="43"/>
      <c r="P401" s="44"/>
      <c r="Q401" s="44"/>
      <c r="R401" s="45"/>
      <c r="S401" s="46"/>
      <c r="T401" s="39">
        <f t="shared" si="135"/>
        <v>0</v>
      </c>
      <c r="U401" s="47">
        <f t="shared" si="136"/>
        <v>0</v>
      </c>
      <c r="V401" s="48">
        <f t="shared" si="137"/>
        <v>0</v>
      </c>
      <c r="W401" s="49">
        <f t="shared" si="138"/>
        <v>0</v>
      </c>
      <c r="X401" s="44">
        <f t="shared" si="139"/>
        <v>0</v>
      </c>
      <c r="Y401" s="44">
        <f t="shared" si="140"/>
        <v>0</v>
      </c>
      <c r="Z401" s="44">
        <f t="shared" si="141"/>
        <v>0</v>
      </c>
      <c r="AA401" s="50">
        <f t="shared" si="142"/>
        <v>0</v>
      </c>
      <c r="AB401" s="51">
        <f t="shared" si="143"/>
        <v>0</v>
      </c>
      <c r="AC401" s="44">
        <f t="shared" si="144"/>
        <v>0</v>
      </c>
      <c r="AD401" s="44">
        <f t="shared" si="145"/>
        <v>0</v>
      </c>
      <c r="AE401" s="44">
        <f t="shared" si="146"/>
        <v>0</v>
      </c>
      <c r="AF401" s="52" t="e">
        <f>HLOOKUP(I401,ElecAvoidedCostsWOCC!$A$5:$Q$50,G401+1,FALSE)</f>
        <v>#N/A</v>
      </c>
      <c r="AG401" s="44" t="e">
        <f t="shared" si="147"/>
        <v>#N/A</v>
      </c>
      <c r="AH401" s="52" t="e">
        <f>HLOOKUP(I401,ElecAvoidedCostsWOCC!$A$5:$Q$50,T401+1,FALSE)</f>
        <v>#N/A</v>
      </c>
      <c r="AI401" s="44" t="e">
        <f t="shared" si="148"/>
        <v>#N/A</v>
      </c>
      <c r="AJ401" s="44" t="e">
        <f t="shared" si="149"/>
        <v>#N/A</v>
      </c>
      <c r="AK401" s="44" t="e">
        <f>HLOOKUP(I401,ElecAvoidedCostsWOCC!$A$5:$Q$50,G401+1,FALSE)*J401*L401</f>
        <v>#N/A</v>
      </c>
      <c r="AL401" s="44" t="e">
        <f t="shared" si="150"/>
        <v>#N/A</v>
      </c>
      <c r="AM401" s="48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8">
        <f t="shared" si="151"/>
        <v>0</v>
      </c>
      <c r="AO401" s="47">
        <f t="shared" si="152"/>
        <v>0</v>
      </c>
      <c r="AP401" s="47" t="e">
        <f t="shared" si="153"/>
        <v>#DIV/0!</v>
      </c>
    </row>
    <row r="402" spans="2:42">
      <c r="B402" s="37"/>
      <c r="C402" s="61"/>
      <c r="D402" s="61"/>
      <c r="E402" s="38"/>
      <c r="F402" s="39"/>
      <c r="G402" s="39"/>
      <c r="H402" s="39"/>
      <c r="I402" s="40"/>
      <c r="J402" s="41"/>
      <c r="K402" s="41"/>
      <c r="L402" s="41"/>
      <c r="M402" s="42"/>
      <c r="N402" s="42"/>
      <c r="O402" s="43"/>
      <c r="P402" s="44"/>
      <c r="Q402" s="44"/>
      <c r="R402" s="45"/>
      <c r="S402" s="46"/>
      <c r="T402" s="39">
        <f t="shared" si="135"/>
        <v>0</v>
      </c>
      <c r="U402" s="47">
        <f t="shared" si="136"/>
        <v>0</v>
      </c>
      <c r="V402" s="48">
        <f t="shared" si="137"/>
        <v>0</v>
      </c>
      <c r="W402" s="49">
        <f t="shared" si="138"/>
        <v>0</v>
      </c>
      <c r="X402" s="44">
        <f t="shared" si="139"/>
        <v>0</v>
      </c>
      <c r="Y402" s="44">
        <f t="shared" si="140"/>
        <v>0</v>
      </c>
      <c r="Z402" s="44">
        <f t="shared" si="141"/>
        <v>0</v>
      </c>
      <c r="AA402" s="50">
        <f t="shared" si="142"/>
        <v>0</v>
      </c>
      <c r="AB402" s="51">
        <f t="shared" si="143"/>
        <v>0</v>
      </c>
      <c r="AC402" s="44">
        <f t="shared" si="144"/>
        <v>0</v>
      </c>
      <c r="AD402" s="44">
        <f t="shared" si="145"/>
        <v>0</v>
      </c>
      <c r="AE402" s="44">
        <f t="shared" si="146"/>
        <v>0</v>
      </c>
      <c r="AF402" s="52" t="e">
        <f>HLOOKUP(I402,ElecAvoidedCostsWOCC!$A$5:$Q$50,G402+1,FALSE)</f>
        <v>#N/A</v>
      </c>
      <c r="AG402" s="44" t="e">
        <f t="shared" si="147"/>
        <v>#N/A</v>
      </c>
      <c r="AH402" s="52" t="e">
        <f>HLOOKUP(I402,ElecAvoidedCostsWOCC!$A$5:$Q$50,T402+1,FALSE)</f>
        <v>#N/A</v>
      </c>
      <c r="AI402" s="44" t="e">
        <f t="shared" si="148"/>
        <v>#N/A</v>
      </c>
      <c r="AJ402" s="44" t="e">
        <f t="shared" si="149"/>
        <v>#N/A</v>
      </c>
      <c r="AK402" s="44" t="e">
        <f>HLOOKUP(I402,ElecAvoidedCostsWOCC!$A$5:$Q$50,G402+1,FALSE)*J402*L402</f>
        <v>#N/A</v>
      </c>
      <c r="AL402" s="44" t="e">
        <f t="shared" si="150"/>
        <v>#N/A</v>
      </c>
      <c r="AM402" s="48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8">
        <f t="shared" si="151"/>
        <v>0</v>
      </c>
      <c r="AO402" s="47">
        <f t="shared" si="152"/>
        <v>0</v>
      </c>
      <c r="AP402" s="47" t="e">
        <f t="shared" si="153"/>
        <v>#DIV/0!</v>
      </c>
    </row>
    <row r="403" spans="2:42">
      <c r="B403" s="37"/>
      <c r="C403" s="61"/>
      <c r="D403" s="61"/>
      <c r="E403" s="38"/>
      <c r="F403" s="39"/>
      <c r="G403" s="39"/>
      <c r="H403" s="39"/>
      <c r="I403" s="40"/>
      <c r="J403" s="41"/>
      <c r="K403" s="41"/>
      <c r="L403" s="41"/>
      <c r="M403" s="42"/>
      <c r="N403" s="42"/>
      <c r="O403" s="43"/>
      <c r="P403" s="44"/>
      <c r="Q403" s="44"/>
      <c r="R403" s="45"/>
      <c r="S403" s="46"/>
      <c r="T403" s="39">
        <f t="shared" si="135"/>
        <v>0</v>
      </c>
      <c r="U403" s="47">
        <f t="shared" si="136"/>
        <v>0</v>
      </c>
      <c r="V403" s="48">
        <f t="shared" si="137"/>
        <v>0</v>
      </c>
      <c r="W403" s="49">
        <f t="shared" si="138"/>
        <v>0</v>
      </c>
      <c r="X403" s="44">
        <f t="shared" si="139"/>
        <v>0</v>
      </c>
      <c r="Y403" s="44">
        <f t="shared" si="140"/>
        <v>0</v>
      </c>
      <c r="Z403" s="44">
        <f t="shared" si="141"/>
        <v>0</v>
      </c>
      <c r="AA403" s="50">
        <f t="shared" si="142"/>
        <v>0</v>
      </c>
      <c r="AB403" s="51">
        <f t="shared" si="143"/>
        <v>0</v>
      </c>
      <c r="AC403" s="44">
        <f t="shared" si="144"/>
        <v>0</v>
      </c>
      <c r="AD403" s="44">
        <f t="shared" si="145"/>
        <v>0</v>
      </c>
      <c r="AE403" s="44">
        <f t="shared" si="146"/>
        <v>0</v>
      </c>
      <c r="AF403" s="52" t="e">
        <f>HLOOKUP(I403,ElecAvoidedCostsWOCC!$A$5:$Q$50,G403+1,FALSE)</f>
        <v>#N/A</v>
      </c>
      <c r="AG403" s="44" t="e">
        <f t="shared" si="147"/>
        <v>#N/A</v>
      </c>
      <c r="AH403" s="52" t="e">
        <f>HLOOKUP(I403,ElecAvoidedCostsWOCC!$A$5:$Q$50,T403+1,FALSE)</f>
        <v>#N/A</v>
      </c>
      <c r="AI403" s="44" t="e">
        <f t="shared" si="148"/>
        <v>#N/A</v>
      </c>
      <c r="AJ403" s="44" t="e">
        <f t="shared" si="149"/>
        <v>#N/A</v>
      </c>
      <c r="AK403" s="44" t="e">
        <f>HLOOKUP(I403,ElecAvoidedCostsWOCC!$A$5:$Q$50,G403+1,FALSE)*J403*L403</f>
        <v>#N/A</v>
      </c>
      <c r="AL403" s="44" t="e">
        <f t="shared" si="150"/>
        <v>#N/A</v>
      </c>
      <c r="AM403" s="48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8">
        <f t="shared" si="151"/>
        <v>0</v>
      </c>
      <c r="AO403" s="47">
        <f t="shared" si="152"/>
        <v>0</v>
      </c>
      <c r="AP403" s="47" t="e">
        <f t="shared" si="153"/>
        <v>#DIV/0!</v>
      </c>
    </row>
    <row r="404" spans="2:42">
      <c r="B404" s="37"/>
      <c r="C404" s="61"/>
      <c r="D404" s="61"/>
      <c r="E404" s="38"/>
      <c r="F404" s="39"/>
      <c r="G404" s="39"/>
      <c r="H404" s="39"/>
      <c r="I404" s="40"/>
      <c r="J404" s="41"/>
      <c r="K404" s="41"/>
      <c r="L404" s="41"/>
      <c r="M404" s="42"/>
      <c r="N404" s="42"/>
      <c r="O404" s="43"/>
      <c r="P404" s="44"/>
      <c r="Q404" s="44"/>
      <c r="R404" s="45"/>
      <c r="S404" s="46"/>
      <c r="T404" s="39">
        <f t="shared" si="135"/>
        <v>0</v>
      </c>
      <c r="U404" s="47">
        <f t="shared" si="136"/>
        <v>0</v>
      </c>
      <c r="V404" s="48">
        <f t="shared" si="137"/>
        <v>0</v>
      </c>
      <c r="W404" s="49">
        <f t="shared" si="138"/>
        <v>0</v>
      </c>
      <c r="X404" s="44">
        <f t="shared" si="139"/>
        <v>0</v>
      </c>
      <c r="Y404" s="44">
        <f t="shared" si="140"/>
        <v>0</v>
      </c>
      <c r="Z404" s="44">
        <f t="shared" si="141"/>
        <v>0</v>
      </c>
      <c r="AA404" s="50">
        <f t="shared" si="142"/>
        <v>0</v>
      </c>
      <c r="AB404" s="51">
        <f t="shared" si="143"/>
        <v>0</v>
      </c>
      <c r="AC404" s="44">
        <f t="shared" si="144"/>
        <v>0</v>
      </c>
      <c r="AD404" s="44">
        <f t="shared" si="145"/>
        <v>0</v>
      </c>
      <c r="AE404" s="44">
        <f t="shared" si="146"/>
        <v>0</v>
      </c>
      <c r="AF404" s="52" t="e">
        <f>HLOOKUP(I404,ElecAvoidedCostsWOCC!$A$5:$Q$50,G404+1,FALSE)</f>
        <v>#N/A</v>
      </c>
      <c r="AG404" s="44" t="e">
        <f t="shared" si="147"/>
        <v>#N/A</v>
      </c>
      <c r="AH404" s="52" t="e">
        <f>HLOOKUP(I404,ElecAvoidedCostsWOCC!$A$5:$Q$50,T404+1,FALSE)</f>
        <v>#N/A</v>
      </c>
      <c r="AI404" s="44" t="e">
        <f t="shared" si="148"/>
        <v>#N/A</v>
      </c>
      <c r="AJ404" s="44" t="e">
        <f t="shared" si="149"/>
        <v>#N/A</v>
      </c>
      <c r="AK404" s="44" t="e">
        <f>HLOOKUP(I404,ElecAvoidedCostsWOCC!$A$5:$Q$50,G404+1,FALSE)*J404*L404</f>
        <v>#N/A</v>
      </c>
      <c r="AL404" s="44" t="e">
        <f t="shared" si="150"/>
        <v>#N/A</v>
      </c>
      <c r="AM404" s="48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8">
        <f t="shared" si="151"/>
        <v>0</v>
      </c>
      <c r="AO404" s="47">
        <f t="shared" si="152"/>
        <v>0</v>
      </c>
      <c r="AP404" s="47" t="e">
        <f t="shared" si="153"/>
        <v>#DIV/0!</v>
      </c>
    </row>
    <row r="405" spans="2:42">
      <c r="B405" s="37"/>
      <c r="C405" s="61"/>
      <c r="D405" s="61"/>
      <c r="E405" s="38"/>
      <c r="F405" s="39"/>
      <c r="G405" s="39"/>
      <c r="H405" s="39"/>
      <c r="I405" s="40"/>
      <c r="J405" s="41"/>
      <c r="K405" s="41"/>
      <c r="L405" s="41"/>
      <c r="M405" s="42"/>
      <c r="N405" s="42"/>
      <c r="O405" s="43"/>
      <c r="P405" s="44"/>
      <c r="Q405" s="44"/>
      <c r="R405" s="45"/>
      <c r="S405" s="46"/>
      <c r="T405" s="39">
        <f t="shared" si="135"/>
        <v>0</v>
      </c>
      <c r="U405" s="47">
        <f t="shared" si="136"/>
        <v>0</v>
      </c>
      <c r="V405" s="48">
        <f t="shared" si="137"/>
        <v>0</v>
      </c>
      <c r="W405" s="49">
        <f t="shared" si="138"/>
        <v>0</v>
      </c>
      <c r="X405" s="44">
        <f t="shared" si="139"/>
        <v>0</v>
      </c>
      <c r="Y405" s="44">
        <f t="shared" si="140"/>
        <v>0</v>
      </c>
      <c r="Z405" s="44">
        <f t="shared" si="141"/>
        <v>0</v>
      </c>
      <c r="AA405" s="50">
        <f t="shared" si="142"/>
        <v>0</v>
      </c>
      <c r="AB405" s="51">
        <f t="shared" si="143"/>
        <v>0</v>
      </c>
      <c r="AC405" s="44">
        <f t="shared" si="144"/>
        <v>0</v>
      </c>
      <c r="AD405" s="44">
        <f t="shared" si="145"/>
        <v>0</v>
      </c>
      <c r="AE405" s="44">
        <f t="shared" si="146"/>
        <v>0</v>
      </c>
      <c r="AF405" s="52" t="e">
        <f>HLOOKUP(I405,ElecAvoidedCostsWOCC!$A$5:$Q$50,G405+1,FALSE)</f>
        <v>#N/A</v>
      </c>
      <c r="AG405" s="44" t="e">
        <f t="shared" si="147"/>
        <v>#N/A</v>
      </c>
      <c r="AH405" s="52" t="e">
        <f>HLOOKUP(I405,ElecAvoidedCostsWOCC!$A$5:$Q$50,T405+1,FALSE)</f>
        <v>#N/A</v>
      </c>
      <c r="AI405" s="44" t="e">
        <f t="shared" si="148"/>
        <v>#N/A</v>
      </c>
      <c r="AJ405" s="44" t="e">
        <f t="shared" si="149"/>
        <v>#N/A</v>
      </c>
      <c r="AK405" s="44" t="e">
        <f>HLOOKUP(I405,ElecAvoidedCostsWOCC!$A$5:$Q$50,G405+1,FALSE)*J405*L405</f>
        <v>#N/A</v>
      </c>
      <c r="AL405" s="44" t="e">
        <f t="shared" si="150"/>
        <v>#N/A</v>
      </c>
      <c r="AM405" s="48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8">
        <f t="shared" si="151"/>
        <v>0</v>
      </c>
      <c r="AO405" s="47">
        <f t="shared" si="152"/>
        <v>0</v>
      </c>
      <c r="AP405" s="47" t="e">
        <f t="shared" si="153"/>
        <v>#DIV/0!</v>
      </c>
    </row>
    <row r="406" spans="2:42">
      <c r="B406" s="37"/>
      <c r="C406" s="61"/>
      <c r="D406" s="61"/>
      <c r="E406" s="38"/>
      <c r="F406" s="39"/>
      <c r="G406" s="39"/>
      <c r="H406" s="39"/>
      <c r="I406" s="40"/>
      <c r="J406" s="41"/>
      <c r="K406" s="41"/>
      <c r="L406" s="41"/>
      <c r="M406" s="42"/>
      <c r="N406" s="42"/>
      <c r="O406" s="43"/>
      <c r="P406" s="44"/>
      <c r="Q406" s="44"/>
      <c r="R406" s="45"/>
      <c r="S406" s="46"/>
      <c r="T406" s="39">
        <f t="shared" si="135"/>
        <v>0</v>
      </c>
      <c r="U406" s="47">
        <f t="shared" si="136"/>
        <v>0</v>
      </c>
      <c r="V406" s="48">
        <f t="shared" si="137"/>
        <v>0</v>
      </c>
      <c r="W406" s="49">
        <f t="shared" si="138"/>
        <v>0</v>
      </c>
      <c r="X406" s="44">
        <f t="shared" si="139"/>
        <v>0</v>
      </c>
      <c r="Y406" s="44">
        <f t="shared" si="140"/>
        <v>0</v>
      </c>
      <c r="Z406" s="44">
        <f t="shared" si="141"/>
        <v>0</v>
      </c>
      <c r="AA406" s="50">
        <f t="shared" si="142"/>
        <v>0</v>
      </c>
      <c r="AB406" s="51">
        <f t="shared" si="143"/>
        <v>0</v>
      </c>
      <c r="AC406" s="44">
        <f t="shared" si="144"/>
        <v>0</v>
      </c>
      <c r="AD406" s="44">
        <f t="shared" si="145"/>
        <v>0</v>
      </c>
      <c r="AE406" s="44">
        <f t="shared" si="146"/>
        <v>0</v>
      </c>
      <c r="AF406" s="52" t="e">
        <f>HLOOKUP(I406,ElecAvoidedCostsWOCC!$A$5:$Q$50,G406+1,FALSE)</f>
        <v>#N/A</v>
      </c>
      <c r="AG406" s="44" t="e">
        <f t="shared" si="147"/>
        <v>#N/A</v>
      </c>
      <c r="AH406" s="52" t="e">
        <f>HLOOKUP(I406,ElecAvoidedCostsWOCC!$A$5:$Q$50,T406+1,FALSE)</f>
        <v>#N/A</v>
      </c>
      <c r="AI406" s="44" t="e">
        <f t="shared" si="148"/>
        <v>#N/A</v>
      </c>
      <c r="AJ406" s="44" t="e">
        <f t="shared" si="149"/>
        <v>#N/A</v>
      </c>
      <c r="AK406" s="44" t="e">
        <f>HLOOKUP(I406,ElecAvoidedCostsWOCC!$A$5:$Q$50,G406+1,FALSE)*J406*L406</f>
        <v>#N/A</v>
      </c>
      <c r="AL406" s="44" t="e">
        <f t="shared" si="150"/>
        <v>#N/A</v>
      </c>
      <c r="AM406" s="48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8">
        <f t="shared" si="151"/>
        <v>0</v>
      </c>
      <c r="AO406" s="47">
        <f t="shared" si="152"/>
        <v>0</v>
      </c>
      <c r="AP406" s="47" t="e">
        <f t="shared" si="153"/>
        <v>#DIV/0!</v>
      </c>
    </row>
    <row r="407" spans="2:42">
      <c r="B407" s="37"/>
      <c r="C407" s="61"/>
      <c r="D407" s="61"/>
      <c r="E407" s="38"/>
      <c r="F407" s="39"/>
      <c r="G407" s="39"/>
      <c r="H407" s="39"/>
      <c r="I407" s="40"/>
      <c r="J407" s="41"/>
      <c r="K407" s="41"/>
      <c r="L407" s="41"/>
      <c r="M407" s="42"/>
      <c r="N407" s="42"/>
      <c r="O407" s="43"/>
      <c r="P407" s="44"/>
      <c r="Q407" s="44"/>
      <c r="R407" s="45"/>
      <c r="S407" s="46"/>
      <c r="T407" s="39">
        <f t="shared" si="135"/>
        <v>0</v>
      </c>
      <c r="U407" s="47">
        <f t="shared" si="136"/>
        <v>0</v>
      </c>
      <c r="V407" s="48">
        <f t="shared" si="137"/>
        <v>0</v>
      </c>
      <c r="W407" s="49">
        <f t="shared" si="138"/>
        <v>0</v>
      </c>
      <c r="X407" s="44">
        <f t="shared" si="139"/>
        <v>0</v>
      </c>
      <c r="Y407" s="44">
        <f t="shared" si="140"/>
        <v>0</v>
      </c>
      <c r="Z407" s="44">
        <f t="shared" si="141"/>
        <v>0</v>
      </c>
      <c r="AA407" s="50">
        <f t="shared" si="142"/>
        <v>0</v>
      </c>
      <c r="AB407" s="51">
        <f t="shared" si="143"/>
        <v>0</v>
      </c>
      <c r="AC407" s="44">
        <f t="shared" si="144"/>
        <v>0</v>
      </c>
      <c r="AD407" s="44">
        <f t="shared" si="145"/>
        <v>0</v>
      </c>
      <c r="AE407" s="44">
        <f t="shared" si="146"/>
        <v>0</v>
      </c>
      <c r="AF407" s="52" t="e">
        <f>HLOOKUP(I407,ElecAvoidedCostsWOCC!$A$5:$Q$50,G407+1,FALSE)</f>
        <v>#N/A</v>
      </c>
      <c r="AG407" s="44" t="e">
        <f t="shared" si="147"/>
        <v>#N/A</v>
      </c>
      <c r="AH407" s="52" t="e">
        <f>HLOOKUP(I407,ElecAvoidedCostsWOCC!$A$5:$Q$50,T407+1,FALSE)</f>
        <v>#N/A</v>
      </c>
      <c r="AI407" s="44" t="e">
        <f t="shared" si="148"/>
        <v>#N/A</v>
      </c>
      <c r="AJ407" s="44" t="e">
        <f t="shared" si="149"/>
        <v>#N/A</v>
      </c>
      <c r="AK407" s="44" t="e">
        <f>HLOOKUP(I407,ElecAvoidedCostsWOCC!$A$5:$Q$50,G407+1,FALSE)*J407*L407</f>
        <v>#N/A</v>
      </c>
      <c r="AL407" s="44" t="e">
        <f t="shared" si="150"/>
        <v>#N/A</v>
      </c>
      <c r="AM407" s="48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8">
        <f t="shared" si="151"/>
        <v>0</v>
      </c>
      <c r="AO407" s="47">
        <f t="shared" si="152"/>
        <v>0</v>
      </c>
      <c r="AP407" s="47" t="e">
        <f t="shared" si="153"/>
        <v>#DIV/0!</v>
      </c>
    </row>
    <row r="408" spans="2:42">
      <c r="B408" s="37"/>
      <c r="C408" s="61"/>
      <c r="D408" s="61"/>
      <c r="E408" s="38"/>
      <c r="F408" s="39"/>
      <c r="G408" s="39"/>
      <c r="H408" s="39"/>
      <c r="I408" s="40"/>
      <c r="J408" s="41"/>
      <c r="K408" s="41"/>
      <c r="L408" s="41"/>
      <c r="M408" s="42"/>
      <c r="N408" s="42"/>
      <c r="O408" s="43"/>
      <c r="P408" s="44"/>
      <c r="Q408" s="44"/>
      <c r="R408" s="45"/>
      <c r="S408" s="46"/>
      <c r="T408" s="39">
        <f t="shared" si="135"/>
        <v>0</v>
      </c>
      <c r="U408" s="47">
        <f t="shared" si="136"/>
        <v>0</v>
      </c>
      <c r="V408" s="48">
        <f t="shared" si="137"/>
        <v>0</v>
      </c>
      <c r="W408" s="49">
        <f t="shared" si="138"/>
        <v>0</v>
      </c>
      <c r="X408" s="44">
        <f t="shared" si="139"/>
        <v>0</v>
      </c>
      <c r="Y408" s="44">
        <f t="shared" si="140"/>
        <v>0</v>
      </c>
      <c r="Z408" s="44">
        <f t="shared" si="141"/>
        <v>0</v>
      </c>
      <c r="AA408" s="50">
        <f t="shared" si="142"/>
        <v>0</v>
      </c>
      <c r="AB408" s="51">
        <f t="shared" si="143"/>
        <v>0</v>
      </c>
      <c r="AC408" s="44">
        <f t="shared" si="144"/>
        <v>0</v>
      </c>
      <c r="AD408" s="44">
        <f t="shared" si="145"/>
        <v>0</v>
      </c>
      <c r="AE408" s="44">
        <f t="shared" si="146"/>
        <v>0</v>
      </c>
      <c r="AF408" s="52" t="e">
        <f>HLOOKUP(I408,ElecAvoidedCostsWOCC!$A$5:$Q$50,G408+1,FALSE)</f>
        <v>#N/A</v>
      </c>
      <c r="AG408" s="44" t="e">
        <f t="shared" si="147"/>
        <v>#N/A</v>
      </c>
      <c r="AH408" s="52" t="e">
        <f>HLOOKUP(I408,ElecAvoidedCostsWOCC!$A$5:$Q$50,T408+1,FALSE)</f>
        <v>#N/A</v>
      </c>
      <c r="AI408" s="44" t="e">
        <f t="shared" si="148"/>
        <v>#N/A</v>
      </c>
      <c r="AJ408" s="44" t="e">
        <f t="shared" si="149"/>
        <v>#N/A</v>
      </c>
      <c r="AK408" s="44" t="e">
        <f>HLOOKUP(I408,ElecAvoidedCostsWOCC!$A$5:$Q$50,G408+1,FALSE)*J408*L408</f>
        <v>#N/A</v>
      </c>
      <c r="AL408" s="44" t="e">
        <f t="shared" si="150"/>
        <v>#N/A</v>
      </c>
      <c r="AM408" s="48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8">
        <f t="shared" si="151"/>
        <v>0</v>
      </c>
      <c r="AO408" s="47">
        <f t="shared" si="152"/>
        <v>0</v>
      </c>
      <c r="AP408" s="47" t="e">
        <f t="shared" si="153"/>
        <v>#DIV/0!</v>
      </c>
    </row>
    <row r="409" spans="2:42">
      <c r="B409" s="37"/>
      <c r="C409" s="61"/>
      <c r="D409" s="61"/>
      <c r="E409" s="38"/>
      <c r="F409" s="39"/>
      <c r="G409" s="39"/>
      <c r="H409" s="39"/>
      <c r="I409" s="40"/>
      <c r="J409" s="41"/>
      <c r="K409" s="41"/>
      <c r="L409" s="41"/>
      <c r="M409" s="42"/>
      <c r="N409" s="42"/>
      <c r="O409" s="43"/>
      <c r="P409" s="44"/>
      <c r="Q409" s="44"/>
      <c r="R409" s="45"/>
      <c r="S409" s="46"/>
      <c r="T409" s="39">
        <f t="shared" si="135"/>
        <v>0</v>
      </c>
      <c r="U409" s="47">
        <f t="shared" si="136"/>
        <v>0</v>
      </c>
      <c r="V409" s="48">
        <f t="shared" si="137"/>
        <v>0</v>
      </c>
      <c r="W409" s="49">
        <f t="shared" si="138"/>
        <v>0</v>
      </c>
      <c r="X409" s="44">
        <f t="shared" si="139"/>
        <v>0</v>
      </c>
      <c r="Y409" s="44">
        <f t="shared" si="140"/>
        <v>0</v>
      </c>
      <c r="Z409" s="44">
        <f t="shared" si="141"/>
        <v>0</v>
      </c>
      <c r="AA409" s="50">
        <f t="shared" si="142"/>
        <v>0</v>
      </c>
      <c r="AB409" s="51">
        <f t="shared" si="143"/>
        <v>0</v>
      </c>
      <c r="AC409" s="44">
        <f t="shared" si="144"/>
        <v>0</v>
      </c>
      <c r="AD409" s="44">
        <f t="shared" si="145"/>
        <v>0</v>
      </c>
      <c r="AE409" s="44">
        <f t="shared" si="146"/>
        <v>0</v>
      </c>
      <c r="AF409" s="52" t="e">
        <f>HLOOKUP(I409,ElecAvoidedCostsWOCC!$A$5:$Q$50,G409+1,FALSE)</f>
        <v>#N/A</v>
      </c>
      <c r="AG409" s="44" t="e">
        <f t="shared" si="147"/>
        <v>#N/A</v>
      </c>
      <c r="AH409" s="52" t="e">
        <f>HLOOKUP(I409,ElecAvoidedCostsWOCC!$A$5:$Q$50,T409+1,FALSE)</f>
        <v>#N/A</v>
      </c>
      <c r="AI409" s="44" t="e">
        <f t="shared" si="148"/>
        <v>#N/A</v>
      </c>
      <c r="AJ409" s="44" t="e">
        <f t="shared" si="149"/>
        <v>#N/A</v>
      </c>
      <c r="AK409" s="44" t="e">
        <f>HLOOKUP(I409,ElecAvoidedCostsWOCC!$A$5:$Q$50,G409+1,FALSE)*J409*L409</f>
        <v>#N/A</v>
      </c>
      <c r="AL409" s="44" t="e">
        <f t="shared" si="150"/>
        <v>#N/A</v>
      </c>
      <c r="AM409" s="48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8">
        <f t="shared" si="151"/>
        <v>0</v>
      </c>
      <c r="AO409" s="47">
        <f t="shared" si="152"/>
        <v>0</v>
      </c>
      <c r="AP409" s="47" t="e">
        <f t="shared" si="153"/>
        <v>#DIV/0!</v>
      </c>
    </row>
    <row r="410" spans="2:42">
      <c r="B410" s="37"/>
      <c r="C410" s="61"/>
      <c r="D410" s="61"/>
      <c r="E410" s="38"/>
      <c r="F410" s="39"/>
      <c r="G410" s="39"/>
      <c r="H410" s="39"/>
      <c r="I410" s="40"/>
      <c r="J410" s="41"/>
      <c r="K410" s="41"/>
      <c r="L410" s="41"/>
      <c r="M410" s="42"/>
      <c r="N410" s="42"/>
      <c r="O410" s="43"/>
      <c r="P410" s="44"/>
      <c r="Q410" s="44"/>
      <c r="R410" s="45"/>
      <c r="S410" s="46"/>
      <c r="T410" s="39">
        <f t="shared" si="135"/>
        <v>0</v>
      </c>
      <c r="U410" s="47">
        <f t="shared" si="136"/>
        <v>0</v>
      </c>
      <c r="V410" s="48">
        <f t="shared" si="137"/>
        <v>0</v>
      </c>
      <c r="W410" s="49">
        <f t="shared" si="138"/>
        <v>0</v>
      </c>
      <c r="X410" s="44">
        <f t="shared" si="139"/>
        <v>0</v>
      </c>
      <c r="Y410" s="44">
        <f t="shared" si="140"/>
        <v>0</v>
      </c>
      <c r="Z410" s="44">
        <f t="shared" si="141"/>
        <v>0</v>
      </c>
      <c r="AA410" s="50">
        <f t="shared" si="142"/>
        <v>0</v>
      </c>
      <c r="AB410" s="51">
        <f t="shared" si="143"/>
        <v>0</v>
      </c>
      <c r="AC410" s="44">
        <f t="shared" si="144"/>
        <v>0</v>
      </c>
      <c r="AD410" s="44">
        <f t="shared" si="145"/>
        <v>0</v>
      </c>
      <c r="AE410" s="44">
        <f t="shared" si="146"/>
        <v>0</v>
      </c>
      <c r="AF410" s="52" t="e">
        <f>HLOOKUP(I410,ElecAvoidedCostsWOCC!$A$5:$Q$50,G410+1,FALSE)</f>
        <v>#N/A</v>
      </c>
      <c r="AG410" s="44" t="e">
        <f t="shared" si="147"/>
        <v>#N/A</v>
      </c>
      <c r="AH410" s="52" t="e">
        <f>HLOOKUP(I410,ElecAvoidedCostsWOCC!$A$5:$Q$50,T410+1,FALSE)</f>
        <v>#N/A</v>
      </c>
      <c r="AI410" s="44" t="e">
        <f t="shared" si="148"/>
        <v>#N/A</v>
      </c>
      <c r="AJ410" s="44" t="e">
        <f t="shared" si="149"/>
        <v>#N/A</v>
      </c>
      <c r="AK410" s="44" t="e">
        <f>HLOOKUP(I410,ElecAvoidedCostsWOCC!$A$5:$Q$50,G410+1,FALSE)*J410*L410</f>
        <v>#N/A</v>
      </c>
      <c r="AL410" s="44" t="e">
        <f t="shared" si="150"/>
        <v>#N/A</v>
      </c>
      <c r="AM410" s="48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8">
        <f t="shared" si="151"/>
        <v>0</v>
      </c>
      <c r="AO410" s="47">
        <f t="shared" si="152"/>
        <v>0</v>
      </c>
      <c r="AP410" s="47" t="e">
        <f t="shared" si="153"/>
        <v>#DIV/0!</v>
      </c>
    </row>
    <row r="411" spans="2:42">
      <c r="B411" s="37"/>
      <c r="C411" s="61"/>
      <c r="D411" s="61"/>
      <c r="E411" s="38"/>
      <c r="F411" s="39"/>
      <c r="G411" s="39"/>
      <c r="H411" s="39"/>
      <c r="I411" s="40"/>
      <c r="J411" s="41"/>
      <c r="K411" s="41"/>
      <c r="L411" s="41"/>
      <c r="M411" s="42"/>
      <c r="N411" s="42"/>
      <c r="O411" s="43"/>
      <c r="P411" s="44"/>
      <c r="Q411" s="44"/>
      <c r="R411" s="45"/>
      <c r="S411" s="46"/>
      <c r="T411" s="39">
        <f t="shared" si="135"/>
        <v>0</v>
      </c>
      <c r="U411" s="47">
        <f t="shared" si="136"/>
        <v>0</v>
      </c>
      <c r="V411" s="48">
        <f t="shared" si="137"/>
        <v>0</v>
      </c>
      <c r="W411" s="49">
        <f t="shared" si="138"/>
        <v>0</v>
      </c>
      <c r="X411" s="44">
        <f t="shared" si="139"/>
        <v>0</v>
      </c>
      <c r="Y411" s="44">
        <f t="shared" si="140"/>
        <v>0</v>
      </c>
      <c r="Z411" s="44">
        <f t="shared" si="141"/>
        <v>0</v>
      </c>
      <c r="AA411" s="50">
        <f t="shared" si="142"/>
        <v>0</v>
      </c>
      <c r="AB411" s="51">
        <f t="shared" si="143"/>
        <v>0</v>
      </c>
      <c r="AC411" s="44">
        <f t="shared" si="144"/>
        <v>0</v>
      </c>
      <c r="AD411" s="44">
        <f t="shared" si="145"/>
        <v>0</v>
      </c>
      <c r="AE411" s="44">
        <f t="shared" si="146"/>
        <v>0</v>
      </c>
      <c r="AF411" s="52" t="e">
        <f>HLOOKUP(I411,ElecAvoidedCostsWOCC!$A$5:$Q$50,G411+1,FALSE)</f>
        <v>#N/A</v>
      </c>
      <c r="AG411" s="44" t="e">
        <f t="shared" si="147"/>
        <v>#N/A</v>
      </c>
      <c r="AH411" s="52" t="e">
        <f>HLOOKUP(I411,ElecAvoidedCostsWOCC!$A$5:$Q$50,T411+1,FALSE)</f>
        <v>#N/A</v>
      </c>
      <c r="AI411" s="44" t="e">
        <f t="shared" si="148"/>
        <v>#N/A</v>
      </c>
      <c r="AJ411" s="44" t="e">
        <f t="shared" si="149"/>
        <v>#N/A</v>
      </c>
      <c r="AK411" s="44" t="e">
        <f>HLOOKUP(I411,ElecAvoidedCostsWOCC!$A$5:$Q$50,G411+1,FALSE)*J411*L411</f>
        <v>#N/A</v>
      </c>
      <c r="AL411" s="44" t="e">
        <f t="shared" si="150"/>
        <v>#N/A</v>
      </c>
      <c r="AM411" s="48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8">
        <f t="shared" si="151"/>
        <v>0</v>
      </c>
      <c r="AO411" s="47">
        <f t="shared" si="152"/>
        <v>0</v>
      </c>
      <c r="AP411" s="47" t="e">
        <f t="shared" si="153"/>
        <v>#DIV/0!</v>
      </c>
    </row>
    <row r="412" spans="2:42">
      <c r="B412" s="37"/>
      <c r="C412" s="61"/>
      <c r="D412" s="61"/>
      <c r="E412" s="38"/>
      <c r="F412" s="39"/>
      <c r="G412" s="39"/>
      <c r="H412" s="39"/>
      <c r="I412" s="40"/>
      <c r="J412" s="41"/>
      <c r="K412" s="41"/>
      <c r="L412" s="41"/>
      <c r="M412" s="42"/>
      <c r="N412" s="42"/>
      <c r="O412" s="43"/>
      <c r="P412" s="44"/>
      <c r="Q412" s="44"/>
      <c r="R412" s="45"/>
      <c r="S412" s="46"/>
      <c r="T412" s="39">
        <f t="shared" si="135"/>
        <v>0</v>
      </c>
      <c r="U412" s="47">
        <f t="shared" si="136"/>
        <v>0</v>
      </c>
      <c r="V412" s="48">
        <f t="shared" si="137"/>
        <v>0</v>
      </c>
      <c r="W412" s="49">
        <f t="shared" si="138"/>
        <v>0</v>
      </c>
      <c r="X412" s="44">
        <f t="shared" si="139"/>
        <v>0</v>
      </c>
      <c r="Y412" s="44">
        <f t="shared" si="140"/>
        <v>0</v>
      </c>
      <c r="Z412" s="44">
        <f t="shared" si="141"/>
        <v>0</v>
      </c>
      <c r="AA412" s="50">
        <f t="shared" si="142"/>
        <v>0</v>
      </c>
      <c r="AB412" s="51">
        <f t="shared" si="143"/>
        <v>0</v>
      </c>
      <c r="AC412" s="44">
        <f t="shared" si="144"/>
        <v>0</v>
      </c>
      <c r="AD412" s="44">
        <f t="shared" si="145"/>
        <v>0</v>
      </c>
      <c r="AE412" s="44">
        <f t="shared" si="146"/>
        <v>0</v>
      </c>
      <c r="AF412" s="52" t="e">
        <f>HLOOKUP(I412,ElecAvoidedCostsWOCC!$A$5:$Q$50,G412+1,FALSE)</f>
        <v>#N/A</v>
      </c>
      <c r="AG412" s="44" t="e">
        <f t="shared" si="147"/>
        <v>#N/A</v>
      </c>
      <c r="AH412" s="52" t="e">
        <f>HLOOKUP(I412,ElecAvoidedCostsWOCC!$A$5:$Q$50,T412+1,FALSE)</f>
        <v>#N/A</v>
      </c>
      <c r="AI412" s="44" t="e">
        <f t="shared" si="148"/>
        <v>#N/A</v>
      </c>
      <c r="AJ412" s="44" t="e">
        <f t="shared" si="149"/>
        <v>#N/A</v>
      </c>
      <c r="AK412" s="44" t="e">
        <f>HLOOKUP(I412,ElecAvoidedCostsWOCC!$A$5:$Q$50,G412+1,FALSE)*J412*L412</f>
        <v>#N/A</v>
      </c>
      <c r="AL412" s="44" t="e">
        <f t="shared" si="150"/>
        <v>#N/A</v>
      </c>
      <c r="AM412" s="48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8">
        <f t="shared" si="151"/>
        <v>0</v>
      </c>
      <c r="AO412" s="47">
        <f t="shared" si="152"/>
        <v>0</v>
      </c>
      <c r="AP412" s="47" t="e">
        <f t="shared" si="153"/>
        <v>#DIV/0!</v>
      </c>
    </row>
    <row r="413" spans="2:42">
      <c r="B413" s="37"/>
      <c r="C413" s="61"/>
      <c r="D413" s="61"/>
      <c r="E413" s="38"/>
      <c r="F413" s="39"/>
      <c r="G413" s="39"/>
      <c r="H413" s="39"/>
      <c r="I413" s="40"/>
      <c r="J413" s="41"/>
      <c r="K413" s="41"/>
      <c r="L413" s="41"/>
      <c r="M413" s="42"/>
      <c r="N413" s="42"/>
      <c r="O413" s="43"/>
      <c r="P413" s="44"/>
      <c r="Q413" s="44"/>
      <c r="R413" s="45"/>
      <c r="S413" s="46"/>
      <c r="T413" s="39">
        <f t="shared" si="135"/>
        <v>0</v>
      </c>
      <c r="U413" s="47">
        <f t="shared" si="136"/>
        <v>0</v>
      </c>
      <c r="V413" s="48">
        <f t="shared" si="137"/>
        <v>0</v>
      </c>
      <c r="W413" s="49">
        <f t="shared" si="138"/>
        <v>0</v>
      </c>
      <c r="X413" s="44">
        <f t="shared" si="139"/>
        <v>0</v>
      </c>
      <c r="Y413" s="44">
        <f t="shared" si="140"/>
        <v>0</v>
      </c>
      <c r="Z413" s="44">
        <f t="shared" si="141"/>
        <v>0</v>
      </c>
      <c r="AA413" s="50">
        <f t="shared" si="142"/>
        <v>0</v>
      </c>
      <c r="AB413" s="51">
        <f t="shared" si="143"/>
        <v>0</v>
      </c>
      <c r="AC413" s="44">
        <f t="shared" si="144"/>
        <v>0</v>
      </c>
      <c r="AD413" s="44">
        <f t="shared" si="145"/>
        <v>0</v>
      </c>
      <c r="AE413" s="44">
        <f t="shared" si="146"/>
        <v>0</v>
      </c>
      <c r="AF413" s="52" t="e">
        <f>HLOOKUP(I413,ElecAvoidedCostsWOCC!$A$5:$Q$50,G413+1,FALSE)</f>
        <v>#N/A</v>
      </c>
      <c r="AG413" s="44" t="e">
        <f t="shared" si="147"/>
        <v>#N/A</v>
      </c>
      <c r="AH413" s="52" t="e">
        <f>HLOOKUP(I413,ElecAvoidedCostsWOCC!$A$5:$Q$50,T413+1,FALSE)</f>
        <v>#N/A</v>
      </c>
      <c r="AI413" s="44" t="e">
        <f t="shared" si="148"/>
        <v>#N/A</v>
      </c>
      <c r="AJ413" s="44" t="e">
        <f t="shared" si="149"/>
        <v>#N/A</v>
      </c>
      <c r="AK413" s="44" t="e">
        <f>HLOOKUP(I413,ElecAvoidedCostsWOCC!$A$5:$Q$50,G413+1,FALSE)*J413*L413</f>
        <v>#N/A</v>
      </c>
      <c r="AL413" s="44" t="e">
        <f t="shared" si="150"/>
        <v>#N/A</v>
      </c>
      <c r="AM413" s="48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8">
        <f t="shared" si="151"/>
        <v>0</v>
      </c>
      <c r="AO413" s="47">
        <f t="shared" si="152"/>
        <v>0</v>
      </c>
      <c r="AP413" s="47" t="e">
        <f t="shared" si="153"/>
        <v>#DIV/0!</v>
      </c>
    </row>
    <row r="414" spans="2:42">
      <c r="B414" s="37"/>
      <c r="C414" s="61"/>
      <c r="D414" s="61"/>
      <c r="E414" s="38"/>
      <c r="F414" s="39"/>
      <c r="G414" s="39"/>
      <c r="H414" s="39"/>
      <c r="I414" s="40"/>
      <c r="J414" s="41"/>
      <c r="K414" s="41"/>
      <c r="L414" s="41"/>
      <c r="M414" s="42"/>
      <c r="N414" s="42"/>
      <c r="O414" s="43"/>
      <c r="P414" s="44"/>
      <c r="Q414" s="44"/>
      <c r="R414" s="45"/>
      <c r="S414" s="46"/>
      <c r="T414" s="39">
        <f t="shared" si="135"/>
        <v>0</v>
      </c>
      <c r="U414" s="47">
        <f t="shared" si="136"/>
        <v>0</v>
      </c>
      <c r="V414" s="48">
        <f t="shared" si="137"/>
        <v>0</v>
      </c>
      <c r="W414" s="49">
        <f t="shared" si="138"/>
        <v>0</v>
      </c>
      <c r="X414" s="44">
        <f t="shared" si="139"/>
        <v>0</v>
      </c>
      <c r="Y414" s="44">
        <f t="shared" si="140"/>
        <v>0</v>
      </c>
      <c r="Z414" s="44">
        <f t="shared" si="141"/>
        <v>0</v>
      </c>
      <c r="AA414" s="50">
        <f t="shared" si="142"/>
        <v>0</v>
      </c>
      <c r="AB414" s="51">
        <f t="shared" si="143"/>
        <v>0</v>
      </c>
      <c r="AC414" s="44">
        <f t="shared" si="144"/>
        <v>0</v>
      </c>
      <c r="AD414" s="44">
        <f t="shared" si="145"/>
        <v>0</v>
      </c>
      <c r="AE414" s="44">
        <f t="shared" si="146"/>
        <v>0</v>
      </c>
      <c r="AF414" s="52" t="e">
        <f>HLOOKUP(I414,ElecAvoidedCostsWOCC!$A$5:$Q$50,G414+1,FALSE)</f>
        <v>#N/A</v>
      </c>
      <c r="AG414" s="44" t="e">
        <f t="shared" si="147"/>
        <v>#N/A</v>
      </c>
      <c r="AH414" s="52" t="e">
        <f>HLOOKUP(I414,ElecAvoidedCostsWOCC!$A$5:$Q$50,T414+1,FALSE)</f>
        <v>#N/A</v>
      </c>
      <c r="AI414" s="44" t="e">
        <f t="shared" si="148"/>
        <v>#N/A</v>
      </c>
      <c r="AJ414" s="44" t="e">
        <f t="shared" si="149"/>
        <v>#N/A</v>
      </c>
      <c r="AK414" s="44" t="e">
        <f>HLOOKUP(I414,ElecAvoidedCostsWOCC!$A$5:$Q$50,G414+1,FALSE)*J414*L414</f>
        <v>#N/A</v>
      </c>
      <c r="AL414" s="44" t="e">
        <f t="shared" si="150"/>
        <v>#N/A</v>
      </c>
      <c r="AM414" s="48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8">
        <f t="shared" si="151"/>
        <v>0</v>
      </c>
      <c r="AO414" s="47">
        <f t="shared" si="152"/>
        <v>0</v>
      </c>
      <c r="AP414" s="47" t="e">
        <f t="shared" si="153"/>
        <v>#DIV/0!</v>
      </c>
    </row>
    <row r="415" spans="2:42">
      <c r="B415" s="37"/>
      <c r="C415" s="61"/>
      <c r="D415" s="61"/>
      <c r="E415" s="38"/>
      <c r="F415" s="39"/>
      <c r="G415" s="39"/>
      <c r="H415" s="39"/>
      <c r="I415" s="40"/>
      <c r="J415" s="41"/>
      <c r="K415" s="41"/>
      <c r="L415" s="41"/>
      <c r="M415" s="42"/>
      <c r="N415" s="42"/>
      <c r="O415" s="43"/>
      <c r="P415" s="44"/>
      <c r="Q415" s="44"/>
      <c r="R415" s="45"/>
      <c r="S415" s="46"/>
      <c r="T415" s="39">
        <f t="shared" si="135"/>
        <v>0</v>
      </c>
      <c r="U415" s="47">
        <f t="shared" si="136"/>
        <v>0</v>
      </c>
      <c r="V415" s="48">
        <f t="shared" si="137"/>
        <v>0</v>
      </c>
      <c r="W415" s="49">
        <f t="shared" si="138"/>
        <v>0</v>
      </c>
      <c r="X415" s="44">
        <f t="shared" si="139"/>
        <v>0</v>
      </c>
      <c r="Y415" s="44">
        <f t="shared" si="140"/>
        <v>0</v>
      </c>
      <c r="Z415" s="44">
        <f t="shared" si="141"/>
        <v>0</v>
      </c>
      <c r="AA415" s="50">
        <f t="shared" si="142"/>
        <v>0</v>
      </c>
      <c r="AB415" s="51">
        <f t="shared" si="143"/>
        <v>0</v>
      </c>
      <c r="AC415" s="44">
        <f t="shared" si="144"/>
        <v>0</v>
      </c>
      <c r="AD415" s="44">
        <f t="shared" si="145"/>
        <v>0</v>
      </c>
      <c r="AE415" s="44">
        <f t="shared" si="146"/>
        <v>0</v>
      </c>
      <c r="AF415" s="52" t="e">
        <f>HLOOKUP(I415,ElecAvoidedCostsWOCC!$A$5:$Q$50,G415+1,FALSE)</f>
        <v>#N/A</v>
      </c>
      <c r="AG415" s="44" t="e">
        <f t="shared" si="147"/>
        <v>#N/A</v>
      </c>
      <c r="AH415" s="52" t="e">
        <f>HLOOKUP(I415,ElecAvoidedCostsWOCC!$A$5:$Q$50,T415+1,FALSE)</f>
        <v>#N/A</v>
      </c>
      <c r="AI415" s="44" t="e">
        <f t="shared" si="148"/>
        <v>#N/A</v>
      </c>
      <c r="AJ415" s="44" t="e">
        <f t="shared" si="149"/>
        <v>#N/A</v>
      </c>
      <c r="AK415" s="44" t="e">
        <f>HLOOKUP(I415,ElecAvoidedCostsWOCC!$A$5:$Q$50,G415+1,FALSE)*J415*L415</f>
        <v>#N/A</v>
      </c>
      <c r="AL415" s="44" t="e">
        <f t="shared" si="150"/>
        <v>#N/A</v>
      </c>
      <c r="AM415" s="48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8">
        <f t="shared" si="151"/>
        <v>0</v>
      </c>
      <c r="AO415" s="47">
        <f t="shared" si="152"/>
        <v>0</v>
      </c>
      <c r="AP415" s="47" t="e">
        <f t="shared" si="153"/>
        <v>#DIV/0!</v>
      </c>
    </row>
    <row r="416" spans="2:42">
      <c r="B416" s="37"/>
      <c r="C416" s="61"/>
      <c r="D416" s="61"/>
      <c r="E416" s="38"/>
      <c r="F416" s="39"/>
      <c r="G416" s="39"/>
      <c r="H416" s="39"/>
      <c r="I416" s="40"/>
      <c r="J416" s="41"/>
      <c r="K416" s="41"/>
      <c r="L416" s="41"/>
      <c r="M416" s="42"/>
      <c r="N416" s="42"/>
      <c r="O416" s="43"/>
      <c r="P416" s="44"/>
      <c r="Q416" s="44"/>
      <c r="R416" s="45"/>
      <c r="S416" s="46"/>
      <c r="T416" s="39">
        <f t="shared" si="135"/>
        <v>0</v>
      </c>
      <c r="U416" s="47">
        <f t="shared" si="136"/>
        <v>0</v>
      </c>
      <c r="V416" s="48">
        <f t="shared" si="137"/>
        <v>0</v>
      </c>
      <c r="W416" s="49">
        <f t="shared" si="138"/>
        <v>0</v>
      </c>
      <c r="X416" s="44">
        <f t="shared" si="139"/>
        <v>0</v>
      </c>
      <c r="Y416" s="44">
        <f t="shared" si="140"/>
        <v>0</v>
      </c>
      <c r="Z416" s="44">
        <f t="shared" si="141"/>
        <v>0</v>
      </c>
      <c r="AA416" s="50">
        <f t="shared" si="142"/>
        <v>0</v>
      </c>
      <c r="AB416" s="51">
        <f t="shared" si="143"/>
        <v>0</v>
      </c>
      <c r="AC416" s="44">
        <f t="shared" si="144"/>
        <v>0</v>
      </c>
      <c r="AD416" s="44">
        <f t="shared" si="145"/>
        <v>0</v>
      </c>
      <c r="AE416" s="44">
        <f t="shared" si="146"/>
        <v>0</v>
      </c>
      <c r="AF416" s="52" t="e">
        <f>HLOOKUP(I416,ElecAvoidedCostsWOCC!$A$5:$Q$50,G416+1,FALSE)</f>
        <v>#N/A</v>
      </c>
      <c r="AG416" s="44" t="e">
        <f t="shared" si="147"/>
        <v>#N/A</v>
      </c>
      <c r="AH416" s="52" t="e">
        <f>HLOOKUP(I416,ElecAvoidedCostsWOCC!$A$5:$Q$50,T416+1,FALSE)</f>
        <v>#N/A</v>
      </c>
      <c r="AI416" s="44" t="e">
        <f t="shared" si="148"/>
        <v>#N/A</v>
      </c>
      <c r="AJ416" s="44" t="e">
        <f t="shared" si="149"/>
        <v>#N/A</v>
      </c>
      <c r="AK416" s="44" t="e">
        <f>HLOOKUP(I416,ElecAvoidedCostsWOCC!$A$5:$Q$50,G416+1,FALSE)*J416*L416</f>
        <v>#N/A</v>
      </c>
      <c r="AL416" s="44" t="e">
        <f t="shared" si="150"/>
        <v>#N/A</v>
      </c>
      <c r="AM416" s="48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8">
        <f t="shared" si="151"/>
        <v>0</v>
      </c>
      <c r="AO416" s="47">
        <f t="shared" si="152"/>
        <v>0</v>
      </c>
      <c r="AP416" s="47" t="e">
        <f t="shared" si="153"/>
        <v>#DIV/0!</v>
      </c>
    </row>
    <row r="417" spans="2:42">
      <c r="B417" s="37"/>
      <c r="C417" s="61"/>
      <c r="D417" s="61"/>
      <c r="E417" s="38"/>
      <c r="F417" s="39"/>
      <c r="G417" s="39"/>
      <c r="H417" s="39"/>
      <c r="I417" s="40"/>
      <c r="J417" s="41"/>
      <c r="K417" s="41"/>
      <c r="L417" s="41"/>
      <c r="M417" s="42"/>
      <c r="N417" s="42"/>
      <c r="O417" s="43"/>
      <c r="P417" s="44"/>
      <c r="Q417" s="44"/>
      <c r="R417" s="45"/>
      <c r="S417" s="46"/>
      <c r="T417" s="39">
        <f t="shared" si="135"/>
        <v>0</v>
      </c>
      <c r="U417" s="47">
        <f t="shared" si="136"/>
        <v>0</v>
      </c>
      <c r="V417" s="48">
        <f t="shared" si="137"/>
        <v>0</v>
      </c>
      <c r="W417" s="49">
        <f t="shared" si="138"/>
        <v>0</v>
      </c>
      <c r="X417" s="44">
        <f t="shared" si="139"/>
        <v>0</v>
      </c>
      <c r="Y417" s="44">
        <f t="shared" si="140"/>
        <v>0</v>
      </c>
      <c r="Z417" s="44">
        <f t="shared" si="141"/>
        <v>0</v>
      </c>
      <c r="AA417" s="50">
        <f t="shared" si="142"/>
        <v>0</v>
      </c>
      <c r="AB417" s="51">
        <f t="shared" si="143"/>
        <v>0</v>
      </c>
      <c r="AC417" s="44">
        <f t="shared" si="144"/>
        <v>0</v>
      </c>
      <c r="AD417" s="44">
        <f t="shared" si="145"/>
        <v>0</v>
      </c>
      <c r="AE417" s="44">
        <f t="shared" si="146"/>
        <v>0</v>
      </c>
      <c r="AF417" s="52" t="e">
        <f>HLOOKUP(I417,ElecAvoidedCostsWOCC!$A$5:$Q$50,G417+1,FALSE)</f>
        <v>#N/A</v>
      </c>
      <c r="AG417" s="44" t="e">
        <f t="shared" si="147"/>
        <v>#N/A</v>
      </c>
      <c r="AH417" s="52" t="e">
        <f>HLOOKUP(I417,ElecAvoidedCostsWOCC!$A$5:$Q$50,T417+1,FALSE)</f>
        <v>#N/A</v>
      </c>
      <c r="AI417" s="44" t="e">
        <f t="shared" si="148"/>
        <v>#N/A</v>
      </c>
      <c r="AJ417" s="44" t="e">
        <f t="shared" si="149"/>
        <v>#N/A</v>
      </c>
      <c r="AK417" s="44" t="e">
        <f>HLOOKUP(I417,ElecAvoidedCostsWOCC!$A$5:$Q$50,G417+1,FALSE)*J417*L417</f>
        <v>#N/A</v>
      </c>
      <c r="AL417" s="44" t="e">
        <f t="shared" si="150"/>
        <v>#N/A</v>
      </c>
      <c r="AM417" s="48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8">
        <f t="shared" si="151"/>
        <v>0</v>
      </c>
      <c r="AO417" s="47">
        <f t="shared" si="152"/>
        <v>0</v>
      </c>
      <c r="AP417" s="47" t="e">
        <f t="shared" si="153"/>
        <v>#DIV/0!</v>
      </c>
    </row>
    <row r="418" spans="2:42">
      <c r="B418" s="37"/>
      <c r="C418" s="61"/>
      <c r="D418" s="61"/>
      <c r="E418" s="38"/>
      <c r="F418" s="39"/>
      <c r="G418" s="39"/>
      <c r="H418" s="39"/>
      <c r="I418" s="40"/>
      <c r="J418" s="41"/>
      <c r="K418" s="41"/>
      <c r="L418" s="41"/>
      <c r="M418" s="42"/>
      <c r="N418" s="42"/>
      <c r="O418" s="43"/>
      <c r="P418" s="44"/>
      <c r="Q418" s="44"/>
      <c r="R418" s="45"/>
      <c r="S418" s="46"/>
      <c r="T418" s="39">
        <f t="shared" si="135"/>
        <v>0</v>
      </c>
      <c r="U418" s="47">
        <f t="shared" si="136"/>
        <v>0</v>
      </c>
      <c r="V418" s="48">
        <f t="shared" si="137"/>
        <v>0</v>
      </c>
      <c r="W418" s="49">
        <f t="shared" si="138"/>
        <v>0</v>
      </c>
      <c r="X418" s="44">
        <f t="shared" si="139"/>
        <v>0</v>
      </c>
      <c r="Y418" s="44">
        <f t="shared" si="140"/>
        <v>0</v>
      </c>
      <c r="Z418" s="44">
        <f t="shared" si="141"/>
        <v>0</v>
      </c>
      <c r="AA418" s="50">
        <f t="shared" si="142"/>
        <v>0</v>
      </c>
      <c r="AB418" s="51">
        <f t="shared" si="143"/>
        <v>0</v>
      </c>
      <c r="AC418" s="44">
        <f t="shared" si="144"/>
        <v>0</v>
      </c>
      <c r="AD418" s="44">
        <f t="shared" si="145"/>
        <v>0</v>
      </c>
      <c r="AE418" s="44">
        <f t="shared" si="146"/>
        <v>0</v>
      </c>
      <c r="AF418" s="52" t="e">
        <f>HLOOKUP(I418,ElecAvoidedCostsWOCC!$A$5:$Q$50,G418+1,FALSE)</f>
        <v>#N/A</v>
      </c>
      <c r="AG418" s="44" t="e">
        <f t="shared" si="147"/>
        <v>#N/A</v>
      </c>
      <c r="AH418" s="52" t="e">
        <f>HLOOKUP(I418,ElecAvoidedCostsWOCC!$A$5:$Q$50,T418+1,FALSE)</f>
        <v>#N/A</v>
      </c>
      <c r="AI418" s="44" t="e">
        <f t="shared" si="148"/>
        <v>#N/A</v>
      </c>
      <c r="AJ418" s="44" t="e">
        <f t="shared" si="149"/>
        <v>#N/A</v>
      </c>
      <c r="AK418" s="44" t="e">
        <f>HLOOKUP(I418,ElecAvoidedCostsWOCC!$A$5:$Q$50,G418+1,FALSE)*J418*L418</f>
        <v>#N/A</v>
      </c>
      <c r="AL418" s="44" t="e">
        <f t="shared" si="150"/>
        <v>#N/A</v>
      </c>
      <c r="AM418" s="48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8">
        <f t="shared" si="151"/>
        <v>0</v>
      </c>
      <c r="AO418" s="47">
        <f t="shared" si="152"/>
        <v>0</v>
      </c>
      <c r="AP418" s="47" t="e">
        <f t="shared" si="153"/>
        <v>#DIV/0!</v>
      </c>
    </row>
    <row r="419" spans="2:42">
      <c r="B419" s="37"/>
      <c r="C419" s="61"/>
      <c r="D419" s="61"/>
      <c r="E419" s="38"/>
      <c r="F419" s="39"/>
      <c r="G419" s="39"/>
      <c r="H419" s="39"/>
      <c r="I419" s="40"/>
      <c r="J419" s="41"/>
      <c r="K419" s="41"/>
      <c r="L419" s="41"/>
      <c r="M419" s="42"/>
      <c r="N419" s="42"/>
      <c r="O419" s="43"/>
      <c r="P419" s="44"/>
      <c r="Q419" s="44"/>
      <c r="R419" s="45"/>
      <c r="S419" s="46"/>
      <c r="T419" s="39">
        <f t="shared" si="135"/>
        <v>0</v>
      </c>
      <c r="U419" s="47">
        <f t="shared" si="136"/>
        <v>0</v>
      </c>
      <c r="V419" s="48">
        <f t="shared" si="137"/>
        <v>0</v>
      </c>
      <c r="W419" s="49">
        <f t="shared" si="138"/>
        <v>0</v>
      </c>
      <c r="X419" s="44">
        <f t="shared" si="139"/>
        <v>0</v>
      </c>
      <c r="Y419" s="44">
        <f t="shared" si="140"/>
        <v>0</v>
      </c>
      <c r="Z419" s="44">
        <f t="shared" si="141"/>
        <v>0</v>
      </c>
      <c r="AA419" s="50">
        <f t="shared" si="142"/>
        <v>0</v>
      </c>
      <c r="AB419" s="51">
        <f t="shared" si="143"/>
        <v>0</v>
      </c>
      <c r="AC419" s="44">
        <f t="shared" si="144"/>
        <v>0</v>
      </c>
      <c r="AD419" s="44">
        <f t="shared" si="145"/>
        <v>0</v>
      </c>
      <c r="AE419" s="44">
        <f t="shared" si="146"/>
        <v>0</v>
      </c>
      <c r="AF419" s="52" t="e">
        <f>HLOOKUP(I419,ElecAvoidedCostsWOCC!$A$5:$Q$50,G419+1,FALSE)</f>
        <v>#N/A</v>
      </c>
      <c r="AG419" s="44" t="e">
        <f t="shared" si="147"/>
        <v>#N/A</v>
      </c>
      <c r="AH419" s="52" t="e">
        <f>HLOOKUP(I419,ElecAvoidedCostsWOCC!$A$5:$Q$50,T419+1,FALSE)</f>
        <v>#N/A</v>
      </c>
      <c r="AI419" s="44" t="e">
        <f t="shared" si="148"/>
        <v>#N/A</v>
      </c>
      <c r="AJ419" s="44" t="e">
        <f t="shared" si="149"/>
        <v>#N/A</v>
      </c>
      <c r="AK419" s="44" t="e">
        <f>HLOOKUP(I419,ElecAvoidedCostsWOCC!$A$5:$Q$50,G419+1,FALSE)*J419*L419</f>
        <v>#N/A</v>
      </c>
      <c r="AL419" s="44" t="e">
        <f t="shared" si="150"/>
        <v>#N/A</v>
      </c>
      <c r="AM419" s="48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8">
        <f t="shared" si="151"/>
        <v>0</v>
      </c>
      <c r="AO419" s="47">
        <f t="shared" si="152"/>
        <v>0</v>
      </c>
      <c r="AP419" s="47" t="e">
        <f t="shared" si="153"/>
        <v>#DIV/0!</v>
      </c>
    </row>
    <row r="420" spans="2:42">
      <c r="B420" s="37"/>
      <c r="C420" s="61"/>
      <c r="D420" s="61"/>
      <c r="E420" s="38"/>
      <c r="F420" s="39"/>
      <c r="G420" s="39"/>
      <c r="H420" s="39"/>
      <c r="I420" s="40"/>
      <c r="J420" s="41"/>
      <c r="K420" s="41"/>
      <c r="L420" s="41"/>
      <c r="M420" s="42"/>
      <c r="N420" s="42"/>
      <c r="O420" s="43"/>
      <c r="P420" s="44"/>
      <c r="Q420" s="44"/>
      <c r="R420" s="45"/>
      <c r="S420" s="46"/>
      <c r="T420" s="39">
        <f t="shared" si="135"/>
        <v>0</v>
      </c>
      <c r="U420" s="47">
        <f t="shared" si="136"/>
        <v>0</v>
      </c>
      <c r="V420" s="48">
        <f t="shared" si="137"/>
        <v>0</v>
      </c>
      <c r="W420" s="49">
        <f t="shared" si="138"/>
        <v>0</v>
      </c>
      <c r="X420" s="44">
        <f t="shared" si="139"/>
        <v>0</v>
      </c>
      <c r="Y420" s="44">
        <f t="shared" si="140"/>
        <v>0</v>
      </c>
      <c r="Z420" s="44">
        <f t="shared" si="141"/>
        <v>0</v>
      </c>
      <c r="AA420" s="50">
        <f t="shared" si="142"/>
        <v>0</v>
      </c>
      <c r="AB420" s="51">
        <f t="shared" si="143"/>
        <v>0</v>
      </c>
      <c r="AC420" s="44">
        <f t="shared" si="144"/>
        <v>0</v>
      </c>
      <c r="AD420" s="44">
        <f t="shared" si="145"/>
        <v>0</v>
      </c>
      <c r="AE420" s="44">
        <f t="shared" si="146"/>
        <v>0</v>
      </c>
      <c r="AF420" s="52" t="e">
        <f>HLOOKUP(I420,ElecAvoidedCostsWOCC!$A$5:$Q$50,G420+1,FALSE)</f>
        <v>#N/A</v>
      </c>
      <c r="AG420" s="44" t="e">
        <f t="shared" si="147"/>
        <v>#N/A</v>
      </c>
      <c r="AH420" s="52" t="e">
        <f>HLOOKUP(I420,ElecAvoidedCostsWOCC!$A$5:$Q$50,T420+1,FALSE)</f>
        <v>#N/A</v>
      </c>
      <c r="AI420" s="44" t="e">
        <f t="shared" si="148"/>
        <v>#N/A</v>
      </c>
      <c r="AJ420" s="44" t="e">
        <f t="shared" si="149"/>
        <v>#N/A</v>
      </c>
      <c r="AK420" s="44" t="e">
        <f>HLOOKUP(I420,ElecAvoidedCostsWOCC!$A$5:$Q$50,G420+1,FALSE)*J420*L420</f>
        <v>#N/A</v>
      </c>
      <c r="AL420" s="44" t="e">
        <f t="shared" si="150"/>
        <v>#N/A</v>
      </c>
      <c r="AM420" s="48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8">
        <f t="shared" si="151"/>
        <v>0</v>
      </c>
      <c r="AO420" s="47">
        <f t="shared" si="152"/>
        <v>0</v>
      </c>
      <c r="AP420" s="47" t="e">
        <f t="shared" si="153"/>
        <v>#DIV/0!</v>
      </c>
    </row>
    <row r="421" spans="2:42">
      <c r="B421" s="37"/>
      <c r="C421" s="61"/>
      <c r="D421" s="61"/>
      <c r="E421" s="38"/>
      <c r="F421" s="39"/>
      <c r="G421" s="39"/>
      <c r="H421" s="39"/>
      <c r="I421" s="40"/>
      <c r="J421" s="41"/>
      <c r="K421" s="41"/>
      <c r="L421" s="41"/>
      <c r="M421" s="42"/>
      <c r="N421" s="42"/>
      <c r="O421" s="43"/>
      <c r="P421" s="44"/>
      <c r="Q421" s="44"/>
      <c r="R421" s="45"/>
      <c r="S421" s="46"/>
      <c r="T421" s="39">
        <f t="shared" si="135"/>
        <v>0</v>
      </c>
      <c r="U421" s="47">
        <f t="shared" si="136"/>
        <v>0</v>
      </c>
      <c r="V421" s="48">
        <f t="shared" si="137"/>
        <v>0</v>
      </c>
      <c r="W421" s="49">
        <f t="shared" si="138"/>
        <v>0</v>
      </c>
      <c r="X421" s="44">
        <f t="shared" si="139"/>
        <v>0</v>
      </c>
      <c r="Y421" s="44">
        <f t="shared" si="140"/>
        <v>0</v>
      </c>
      <c r="Z421" s="44">
        <f t="shared" si="141"/>
        <v>0</v>
      </c>
      <c r="AA421" s="50">
        <f t="shared" si="142"/>
        <v>0</v>
      </c>
      <c r="AB421" s="51">
        <f t="shared" si="143"/>
        <v>0</v>
      </c>
      <c r="AC421" s="44">
        <f t="shared" si="144"/>
        <v>0</v>
      </c>
      <c r="AD421" s="44">
        <f t="shared" si="145"/>
        <v>0</v>
      </c>
      <c r="AE421" s="44">
        <f t="shared" si="146"/>
        <v>0</v>
      </c>
      <c r="AF421" s="52" t="e">
        <f>HLOOKUP(I421,ElecAvoidedCostsWOCC!$A$5:$Q$50,G421+1,FALSE)</f>
        <v>#N/A</v>
      </c>
      <c r="AG421" s="44" t="e">
        <f t="shared" si="147"/>
        <v>#N/A</v>
      </c>
      <c r="AH421" s="52" t="e">
        <f>HLOOKUP(I421,ElecAvoidedCostsWOCC!$A$5:$Q$50,T421+1,FALSE)</f>
        <v>#N/A</v>
      </c>
      <c r="AI421" s="44" t="e">
        <f t="shared" si="148"/>
        <v>#N/A</v>
      </c>
      <c r="AJ421" s="44" t="e">
        <f t="shared" si="149"/>
        <v>#N/A</v>
      </c>
      <c r="AK421" s="44" t="e">
        <f>HLOOKUP(I421,ElecAvoidedCostsWOCC!$A$5:$Q$50,G421+1,FALSE)*J421*L421</f>
        <v>#N/A</v>
      </c>
      <c r="AL421" s="44" t="e">
        <f t="shared" si="150"/>
        <v>#N/A</v>
      </c>
      <c r="AM421" s="48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8">
        <f t="shared" si="151"/>
        <v>0</v>
      </c>
      <c r="AO421" s="47">
        <f t="shared" si="152"/>
        <v>0</v>
      </c>
      <c r="AP421" s="47" t="e">
        <f t="shared" si="153"/>
        <v>#DIV/0!</v>
      </c>
    </row>
    <row r="422" spans="2:42">
      <c r="B422" s="37"/>
      <c r="C422" s="61"/>
      <c r="D422" s="61"/>
      <c r="E422" s="38"/>
      <c r="F422" s="39"/>
      <c r="G422" s="39"/>
      <c r="H422" s="39"/>
      <c r="I422" s="40"/>
      <c r="J422" s="41"/>
      <c r="K422" s="41"/>
      <c r="L422" s="41"/>
      <c r="M422" s="42"/>
      <c r="N422" s="42"/>
      <c r="O422" s="43"/>
      <c r="P422" s="44"/>
      <c r="Q422" s="44"/>
      <c r="R422" s="45"/>
      <c r="S422" s="46"/>
      <c r="T422" s="39">
        <f t="shared" si="135"/>
        <v>0</v>
      </c>
      <c r="U422" s="47">
        <f t="shared" si="136"/>
        <v>0</v>
      </c>
      <c r="V422" s="48">
        <f t="shared" si="137"/>
        <v>0</v>
      </c>
      <c r="W422" s="49">
        <f t="shared" si="138"/>
        <v>0</v>
      </c>
      <c r="X422" s="44">
        <f t="shared" si="139"/>
        <v>0</v>
      </c>
      <c r="Y422" s="44">
        <f t="shared" si="140"/>
        <v>0</v>
      </c>
      <c r="Z422" s="44">
        <f t="shared" si="141"/>
        <v>0</v>
      </c>
      <c r="AA422" s="50">
        <f t="shared" si="142"/>
        <v>0</v>
      </c>
      <c r="AB422" s="51">
        <f t="shared" si="143"/>
        <v>0</v>
      </c>
      <c r="AC422" s="44">
        <f t="shared" si="144"/>
        <v>0</v>
      </c>
      <c r="AD422" s="44">
        <f t="shared" si="145"/>
        <v>0</v>
      </c>
      <c r="AE422" s="44">
        <f t="shared" si="146"/>
        <v>0</v>
      </c>
      <c r="AF422" s="52" t="e">
        <f>HLOOKUP(I422,ElecAvoidedCostsWOCC!$A$5:$Q$50,G422+1,FALSE)</f>
        <v>#N/A</v>
      </c>
      <c r="AG422" s="44" t="e">
        <f t="shared" si="147"/>
        <v>#N/A</v>
      </c>
      <c r="AH422" s="52" t="e">
        <f>HLOOKUP(I422,ElecAvoidedCostsWOCC!$A$5:$Q$50,T422+1,FALSE)</f>
        <v>#N/A</v>
      </c>
      <c r="AI422" s="44" t="e">
        <f t="shared" si="148"/>
        <v>#N/A</v>
      </c>
      <c r="AJ422" s="44" t="e">
        <f t="shared" si="149"/>
        <v>#N/A</v>
      </c>
      <c r="AK422" s="44" t="e">
        <f>HLOOKUP(I422,ElecAvoidedCostsWOCC!$A$5:$Q$50,G422+1,FALSE)*J422*L422</f>
        <v>#N/A</v>
      </c>
      <c r="AL422" s="44" t="e">
        <f t="shared" si="150"/>
        <v>#N/A</v>
      </c>
      <c r="AM422" s="48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8">
        <f t="shared" si="151"/>
        <v>0</v>
      </c>
      <c r="AO422" s="47">
        <f t="shared" si="152"/>
        <v>0</v>
      </c>
      <c r="AP422" s="47" t="e">
        <f t="shared" si="153"/>
        <v>#DIV/0!</v>
      </c>
    </row>
    <row r="423" spans="2:42">
      <c r="B423" s="37"/>
      <c r="C423" s="61"/>
      <c r="D423" s="61"/>
      <c r="E423" s="38"/>
      <c r="F423" s="39"/>
      <c r="G423" s="39"/>
      <c r="H423" s="39"/>
      <c r="I423" s="40"/>
      <c r="J423" s="41"/>
      <c r="K423" s="41"/>
      <c r="L423" s="41"/>
      <c r="M423" s="42"/>
      <c r="N423" s="42"/>
      <c r="O423" s="43"/>
      <c r="P423" s="44"/>
      <c r="Q423" s="44"/>
      <c r="R423" s="45"/>
      <c r="S423" s="46"/>
      <c r="T423" s="39">
        <f t="shared" si="135"/>
        <v>0</v>
      </c>
      <c r="U423" s="47">
        <f t="shared" si="136"/>
        <v>0</v>
      </c>
      <c r="V423" s="48">
        <f t="shared" si="137"/>
        <v>0</v>
      </c>
      <c r="W423" s="49">
        <f t="shared" si="138"/>
        <v>0</v>
      </c>
      <c r="X423" s="44">
        <f t="shared" si="139"/>
        <v>0</v>
      </c>
      <c r="Y423" s="44">
        <f t="shared" si="140"/>
        <v>0</v>
      </c>
      <c r="Z423" s="44">
        <f t="shared" si="141"/>
        <v>0</v>
      </c>
      <c r="AA423" s="50">
        <f t="shared" si="142"/>
        <v>0</v>
      </c>
      <c r="AB423" s="51">
        <f t="shared" si="143"/>
        <v>0</v>
      </c>
      <c r="AC423" s="44">
        <f t="shared" si="144"/>
        <v>0</v>
      </c>
      <c r="AD423" s="44">
        <f t="shared" si="145"/>
        <v>0</v>
      </c>
      <c r="AE423" s="44">
        <f t="shared" si="146"/>
        <v>0</v>
      </c>
      <c r="AF423" s="52" t="e">
        <f>HLOOKUP(I423,ElecAvoidedCostsWOCC!$A$5:$Q$50,G423+1,FALSE)</f>
        <v>#N/A</v>
      </c>
      <c r="AG423" s="44" t="e">
        <f t="shared" si="147"/>
        <v>#N/A</v>
      </c>
      <c r="AH423" s="52" t="e">
        <f>HLOOKUP(I423,ElecAvoidedCostsWOCC!$A$5:$Q$50,T423+1,FALSE)</f>
        <v>#N/A</v>
      </c>
      <c r="AI423" s="44" t="e">
        <f t="shared" si="148"/>
        <v>#N/A</v>
      </c>
      <c r="AJ423" s="44" t="e">
        <f t="shared" si="149"/>
        <v>#N/A</v>
      </c>
      <c r="AK423" s="44" t="e">
        <f>HLOOKUP(I423,ElecAvoidedCostsWOCC!$A$5:$Q$50,G423+1,FALSE)*J423*L423</f>
        <v>#N/A</v>
      </c>
      <c r="AL423" s="44" t="e">
        <f t="shared" si="150"/>
        <v>#N/A</v>
      </c>
      <c r="AM423" s="48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8">
        <f t="shared" si="151"/>
        <v>0</v>
      </c>
      <c r="AO423" s="47">
        <f t="shared" si="152"/>
        <v>0</v>
      </c>
      <c r="AP423" s="47" t="e">
        <f t="shared" si="153"/>
        <v>#DIV/0!</v>
      </c>
    </row>
    <row r="424" spans="2:42">
      <c r="B424" s="37"/>
      <c r="C424" s="61"/>
      <c r="D424" s="61"/>
      <c r="E424" s="38"/>
      <c r="F424" s="39"/>
      <c r="G424" s="39"/>
      <c r="H424" s="39"/>
      <c r="I424" s="40"/>
      <c r="J424" s="41"/>
      <c r="K424" s="41"/>
      <c r="L424" s="41"/>
      <c r="M424" s="42"/>
      <c r="N424" s="42"/>
      <c r="O424" s="43"/>
      <c r="P424" s="44"/>
      <c r="Q424" s="44"/>
      <c r="R424" s="45"/>
      <c r="S424" s="46"/>
      <c r="T424" s="39">
        <f t="shared" si="135"/>
        <v>0</v>
      </c>
      <c r="U424" s="47">
        <f t="shared" si="136"/>
        <v>0</v>
      </c>
      <c r="V424" s="48">
        <f t="shared" si="137"/>
        <v>0</v>
      </c>
      <c r="W424" s="49">
        <f t="shared" si="138"/>
        <v>0</v>
      </c>
      <c r="X424" s="44">
        <f t="shared" si="139"/>
        <v>0</v>
      </c>
      <c r="Y424" s="44">
        <f t="shared" si="140"/>
        <v>0</v>
      </c>
      <c r="Z424" s="44">
        <f t="shared" si="141"/>
        <v>0</v>
      </c>
      <c r="AA424" s="50">
        <f t="shared" si="142"/>
        <v>0</v>
      </c>
      <c r="AB424" s="51">
        <f t="shared" si="143"/>
        <v>0</v>
      </c>
      <c r="AC424" s="44">
        <f t="shared" si="144"/>
        <v>0</v>
      </c>
      <c r="AD424" s="44">
        <f t="shared" si="145"/>
        <v>0</v>
      </c>
      <c r="AE424" s="44">
        <f t="shared" si="146"/>
        <v>0</v>
      </c>
      <c r="AF424" s="52" t="e">
        <f>HLOOKUP(I424,ElecAvoidedCostsWOCC!$A$5:$Q$50,G424+1,FALSE)</f>
        <v>#N/A</v>
      </c>
      <c r="AG424" s="44" t="e">
        <f t="shared" si="147"/>
        <v>#N/A</v>
      </c>
      <c r="AH424" s="52" t="e">
        <f>HLOOKUP(I424,ElecAvoidedCostsWOCC!$A$5:$Q$50,T424+1,FALSE)</f>
        <v>#N/A</v>
      </c>
      <c r="AI424" s="44" t="e">
        <f t="shared" si="148"/>
        <v>#N/A</v>
      </c>
      <c r="AJ424" s="44" t="e">
        <f t="shared" si="149"/>
        <v>#N/A</v>
      </c>
      <c r="AK424" s="44" t="e">
        <f>HLOOKUP(I424,ElecAvoidedCostsWOCC!$A$5:$Q$50,G424+1,FALSE)*J424*L424</f>
        <v>#N/A</v>
      </c>
      <c r="AL424" s="44" t="e">
        <f t="shared" si="150"/>
        <v>#N/A</v>
      </c>
      <c r="AM424" s="48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8">
        <f t="shared" si="151"/>
        <v>0</v>
      </c>
      <c r="AO424" s="47">
        <f t="shared" si="152"/>
        <v>0</v>
      </c>
      <c r="AP424" s="47" t="e">
        <f t="shared" si="153"/>
        <v>#DIV/0!</v>
      </c>
    </row>
    <row r="425" spans="2:42">
      <c r="B425" s="37"/>
      <c r="C425" s="61"/>
      <c r="D425" s="61"/>
      <c r="E425" s="38"/>
      <c r="F425" s="39"/>
      <c r="G425" s="39"/>
      <c r="H425" s="39"/>
      <c r="I425" s="40"/>
      <c r="J425" s="41"/>
      <c r="K425" s="41"/>
      <c r="L425" s="41"/>
      <c r="M425" s="42"/>
      <c r="N425" s="42"/>
      <c r="O425" s="43"/>
      <c r="P425" s="44"/>
      <c r="Q425" s="44"/>
      <c r="R425" s="45"/>
      <c r="S425" s="46"/>
      <c r="T425" s="39">
        <f t="shared" si="135"/>
        <v>0</v>
      </c>
      <c r="U425" s="47">
        <f t="shared" si="136"/>
        <v>0</v>
      </c>
      <c r="V425" s="48">
        <f t="shared" si="137"/>
        <v>0</v>
      </c>
      <c r="W425" s="49">
        <f t="shared" si="138"/>
        <v>0</v>
      </c>
      <c r="X425" s="44">
        <f t="shared" si="139"/>
        <v>0</v>
      </c>
      <c r="Y425" s="44">
        <f t="shared" si="140"/>
        <v>0</v>
      </c>
      <c r="Z425" s="44">
        <f t="shared" si="141"/>
        <v>0</v>
      </c>
      <c r="AA425" s="50">
        <f t="shared" si="142"/>
        <v>0</v>
      </c>
      <c r="AB425" s="51">
        <f t="shared" si="143"/>
        <v>0</v>
      </c>
      <c r="AC425" s="44">
        <f t="shared" si="144"/>
        <v>0</v>
      </c>
      <c r="AD425" s="44">
        <f t="shared" si="145"/>
        <v>0</v>
      </c>
      <c r="AE425" s="44">
        <f t="shared" si="146"/>
        <v>0</v>
      </c>
      <c r="AF425" s="52" t="e">
        <f>HLOOKUP(I425,ElecAvoidedCostsWOCC!$A$5:$Q$50,G425+1,FALSE)</f>
        <v>#N/A</v>
      </c>
      <c r="AG425" s="44" t="e">
        <f t="shared" si="147"/>
        <v>#N/A</v>
      </c>
      <c r="AH425" s="52" t="e">
        <f>HLOOKUP(I425,ElecAvoidedCostsWOCC!$A$5:$Q$50,T425+1,FALSE)</f>
        <v>#N/A</v>
      </c>
      <c r="AI425" s="44" t="e">
        <f t="shared" si="148"/>
        <v>#N/A</v>
      </c>
      <c r="AJ425" s="44" t="e">
        <f t="shared" si="149"/>
        <v>#N/A</v>
      </c>
      <c r="AK425" s="44" t="e">
        <f>HLOOKUP(I425,ElecAvoidedCostsWOCC!$A$5:$Q$50,G425+1,FALSE)*J425*L425</f>
        <v>#N/A</v>
      </c>
      <c r="AL425" s="44" t="e">
        <f t="shared" si="150"/>
        <v>#N/A</v>
      </c>
      <c r="AM425" s="48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8">
        <f t="shared" si="151"/>
        <v>0</v>
      </c>
      <c r="AO425" s="47">
        <f t="shared" si="152"/>
        <v>0</v>
      </c>
      <c r="AP425" s="47" t="e">
        <f t="shared" si="153"/>
        <v>#DIV/0!</v>
      </c>
    </row>
    <row r="426" spans="2:42">
      <c r="B426" s="37"/>
      <c r="C426" s="61"/>
      <c r="D426" s="61"/>
      <c r="E426" s="38"/>
      <c r="F426" s="39"/>
      <c r="G426" s="39"/>
      <c r="H426" s="39"/>
      <c r="I426" s="40"/>
      <c r="J426" s="41"/>
      <c r="K426" s="41"/>
      <c r="L426" s="41"/>
      <c r="M426" s="42"/>
      <c r="N426" s="42"/>
      <c r="O426" s="43"/>
      <c r="P426" s="44"/>
      <c r="Q426" s="44"/>
      <c r="R426" s="45"/>
      <c r="S426" s="46"/>
      <c r="T426" s="39">
        <f t="shared" si="135"/>
        <v>0</v>
      </c>
      <c r="U426" s="47">
        <f t="shared" si="136"/>
        <v>0</v>
      </c>
      <c r="V426" s="48">
        <f t="shared" si="137"/>
        <v>0</v>
      </c>
      <c r="W426" s="49">
        <f t="shared" si="138"/>
        <v>0</v>
      </c>
      <c r="X426" s="44">
        <f t="shared" si="139"/>
        <v>0</v>
      </c>
      <c r="Y426" s="44">
        <f t="shared" si="140"/>
        <v>0</v>
      </c>
      <c r="Z426" s="44">
        <f t="shared" si="141"/>
        <v>0</v>
      </c>
      <c r="AA426" s="50">
        <f t="shared" si="142"/>
        <v>0</v>
      </c>
      <c r="AB426" s="51">
        <f t="shared" si="143"/>
        <v>0</v>
      </c>
      <c r="AC426" s="44">
        <f t="shared" si="144"/>
        <v>0</v>
      </c>
      <c r="AD426" s="44">
        <f t="shared" si="145"/>
        <v>0</v>
      </c>
      <c r="AE426" s="44">
        <f t="shared" si="146"/>
        <v>0</v>
      </c>
      <c r="AF426" s="52" t="e">
        <f>HLOOKUP(I426,ElecAvoidedCostsWOCC!$A$5:$Q$50,G426+1,FALSE)</f>
        <v>#N/A</v>
      </c>
      <c r="AG426" s="44" t="e">
        <f t="shared" si="147"/>
        <v>#N/A</v>
      </c>
      <c r="AH426" s="52" t="e">
        <f>HLOOKUP(I426,ElecAvoidedCostsWOCC!$A$5:$Q$50,T426+1,FALSE)</f>
        <v>#N/A</v>
      </c>
      <c r="AI426" s="44" t="e">
        <f t="shared" si="148"/>
        <v>#N/A</v>
      </c>
      <c r="AJ426" s="44" t="e">
        <f t="shared" si="149"/>
        <v>#N/A</v>
      </c>
      <c r="AK426" s="44" t="e">
        <f>HLOOKUP(I426,ElecAvoidedCostsWOCC!$A$5:$Q$50,G426+1,FALSE)*J426*L426</f>
        <v>#N/A</v>
      </c>
      <c r="AL426" s="44" t="e">
        <f t="shared" si="150"/>
        <v>#N/A</v>
      </c>
      <c r="AM426" s="48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8">
        <f t="shared" si="151"/>
        <v>0</v>
      </c>
      <c r="AO426" s="47">
        <f t="shared" si="152"/>
        <v>0</v>
      </c>
      <c r="AP426" s="47" t="e">
        <f t="shared" si="153"/>
        <v>#DIV/0!</v>
      </c>
    </row>
    <row r="427" spans="2:42">
      <c r="B427" s="37"/>
      <c r="C427" s="61"/>
      <c r="D427" s="61"/>
      <c r="E427" s="38"/>
      <c r="F427" s="39"/>
      <c r="G427" s="39"/>
      <c r="H427" s="39"/>
      <c r="I427" s="40"/>
      <c r="J427" s="41"/>
      <c r="K427" s="41"/>
      <c r="L427" s="41"/>
      <c r="M427" s="42"/>
      <c r="N427" s="42"/>
      <c r="O427" s="43"/>
      <c r="P427" s="44"/>
      <c r="Q427" s="44"/>
      <c r="R427" s="45"/>
      <c r="S427" s="46"/>
      <c r="T427" s="39">
        <f t="shared" si="135"/>
        <v>0</v>
      </c>
      <c r="U427" s="47">
        <f t="shared" si="136"/>
        <v>0</v>
      </c>
      <c r="V427" s="48">
        <f t="shared" si="137"/>
        <v>0</v>
      </c>
      <c r="W427" s="49">
        <f t="shared" si="138"/>
        <v>0</v>
      </c>
      <c r="X427" s="44">
        <f t="shared" si="139"/>
        <v>0</v>
      </c>
      <c r="Y427" s="44">
        <f t="shared" si="140"/>
        <v>0</v>
      </c>
      <c r="Z427" s="44">
        <f t="shared" si="141"/>
        <v>0</v>
      </c>
      <c r="AA427" s="50">
        <f t="shared" si="142"/>
        <v>0</v>
      </c>
      <c r="AB427" s="51">
        <f t="shared" si="143"/>
        <v>0</v>
      </c>
      <c r="AC427" s="44">
        <f t="shared" si="144"/>
        <v>0</v>
      </c>
      <c r="AD427" s="44">
        <f t="shared" si="145"/>
        <v>0</v>
      </c>
      <c r="AE427" s="44">
        <f t="shared" si="146"/>
        <v>0</v>
      </c>
      <c r="AF427" s="52" t="e">
        <f>HLOOKUP(I427,ElecAvoidedCostsWOCC!$A$5:$Q$50,G427+1,FALSE)</f>
        <v>#N/A</v>
      </c>
      <c r="AG427" s="44" t="e">
        <f t="shared" si="147"/>
        <v>#N/A</v>
      </c>
      <c r="AH427" s="52" t="e">
        <f>HLOOKUP(I427,ElecAvoidedCostsWOCC!$A$5:$Q$50,T427+1,FALSE)</f>
        <v>#N/A</v>
      </c>
      <c r="AI427" s="44" t="e">
        <f t="shared" si="148"/>
        <v>#N/A</v>
      </c>
      <c r="AJ427" s="44" t="e">
        <f t="shared" si="149"/>
        <v>#N/A</v>
      </c>
      <c r="AK427" s="44" t="e">
        <f>HLOOKUP(I427,ElecAvoidedCostsWOCC!$A$5:$Q$50,G427+1,FALSE)*J427*L427</f>
        <v>#N/A</v>
      </c>
      <c r="AL427" s="44" t="e">
        <f t="shared" si="150"/>
        <v>#N/A</v>
      </c>
      <c r="AM427" s="48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8">
        <f t="shared" si="151"/>
        <v>0</v>
      </c>
      <c r="AO427" s="47">
        <f t="shared" si="152"/>
        <v>0</v>
      </c>
      <c r="AP427" s="47" t="e">
        <f t="shared" si="153"/>
        <v>#DIV/0!</v>
      </c>
    </row>
    <row r="428" spans="2:42">
      <c r="B428" s="37"/>
      <c r="C428" s="61"/>
      <c r="D428" s="61"/>
      <c r="E428" s="38"/>
      <c r="F428" s="39"/>
      <c r="G428" s="39"/>
      <c r="H428" s="39"/>
      <c r="I428" s="40"/>
      <c r="J428" s="41"/>
      <c r="K428" s="41"/>
      <c r="L428" s="41"/>
      <c r="M428" s="42"/>
      <c r="N428" s="42"/>
      <c r="O428" s="43"/>
      <c r="P428" s="44"/>
      <c r="Q428" s="44"/>
      <c r="R428" s="45"/>
      <c r="S428" s="46"/>
      <c r="T428" s="39">
        <f t="shared" si="135"/>
        <v>0</v>
      </c>
      <c r="U428" s="47">
        <f t="shared" si="136"/>
        <v>0</v>
      </c>
      <c r="V428" s="48">
        <f t="shared" si="137"/>
        <v>0</v>
      </c>
      <c r="W428" s="49">
        <f t="shared" si="138"/>
        <v>0</v>
      </c>
      <c r="X428" s="44">
        <f t="shared" si="139"/>
        <v>0</v>
      </c>
      <c r="Y428" s="44">
        <f t="shared" si="140"/>
        <v>0</v>
      </c>
      <c r="Z428" s="44">
        <f t="shared" si="141"/>
        <v>0</v>
      </c>
      <c r="AA428" s="50">
        <f t="shared" si="142"/>
        <v>0</v>
      </c>
      <c r="AB428" s="51">
        <f t="shared" si="143"/>
        <v>0</v>
      </c>
      <c r="AC428" s="44">
        <f t="shared" si="144"/>
        <v>0</v>
      </c>
      <c r="AD428" s="44">
        <f t="shared" si="145"/>
        <v>0</v>
      </c>
      <c r="AE428" s="44">
        <f t="shared" si="146"/>
        <v>0</v>
      </c>
      <c r="AF428" s="52" t="e">
        <f>HLOOKUP(I428,ElecAvoidedCostsWOCC!$A$5:$Q$50,G428+1,FALSE)</f>
        <v>#N/A</v>
      </c>
      <c r="AG428" s="44" t="e">
        <f t="shared" si="147"/>
        <v>#N/A</v>
      </c>
      <c r="AH428" s="52" t="e">
        <f>HLOOKUP(I428,ElecAvoidedCostsWOCC!$A$5:$Q$50,T428+1,FALSE)</f>
        <v>#N/A</v>
      </c>
      <c r="AI428" s="44" t="e">
        <f t="shared" si="148"/>
        <v>#N/A</v>
      </c>
      <c r="AJ428" s="44" t="e">
        <f t="shared" si="149"/>
        <v>#N/A</v>
      </c>
      <c r="AK428" s="44" t="e">
        <f>HLOOKUP(I428,ElecAvoidedCostsWOCC!$A$5:$Q$50,G428+1,FALSE)*J428*L428</f>
        <v>#N/A</v>
      </c>
      <c r="AL428" s="44" t="e">
        <f t="shared" si="150"/>
        <v>#N/A</v>
      </c>
      <c r="AM428" s="48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8">
        <f t="shared" si="151"/>
        <v>0</v>
      </c>
      <c r="AO428" s="47">
        <f t="shared" si="152"/>
        <v>0</v>
      </c>
      <c r="AP428" s="47" t="e">
        <f t="shared" si="153"/>
        <v>#DIV/0!</v>
      </c>
    </row>
    <row r="429" spans="2:42">
      <c r="B429" s="37"/>
      <c r="C429" s="61"/>
      <c r="D429" s="61"/>
      <c r="E429" s="38"/>
      <c r="F429" s="39"/>
      <c r="G429" s="39"/>
      <c r="H429" s="39"/>
      <c r="I429" s="40"/>
      <c r="J429" s="41"/>
      <c r="K429" s="41"/>
      <c r="L429" s="41"/>
      <c r="M429" s="42"/>
      <c r="N429" s="42"/>
      <c r="O429" s="43"/>
      <c r="P429" s="44"/>
      <c r="Q429" s="44"/>
      <c r="R429" s="45"/>
      <c r="S429" s="46"/>
      <c r="T429" s="39">
        <f t="shared" si="135"/>
        <v>0</v>
      </c>
      <c r="U429" s="47">
        <f t="shared" si="136"/>
        <v>0</v>
      </c>
      <c r="V429" s="48">
        <f t="shared" si="137"/>
        <v>0</v>
      </c>
      <c r="W429" s="49">
        <f t="shared" si="138"/>
        <v>0</v>
      </c>
      <c r="X429" s="44">
        <f t="shared" si="139"/>
        <v>0</v>
      </c>
      <c r="Y429" s="44">
        <f t="shared" si="140"/>
        <v>0</v>
      </c>
      <c r="Z429" s="44">
        <f t="shared" si="141"/>
        <v>0</v>
      </c>
      <c r="AA429" s="50">
        <f t="shared" si="142"/>
        <v>0</v>
      </c>
      <c r="AB429" s="51">
        <f t="shared" si="143"/>
        <v>0</v>
      </c>
      <c r="AC429" s="44">
        <f t="shared" si="144"/>
        <v>0</v>
      </c>
      <c r="AD429" s="44">
        <f t="shared" si="145"/>
        <v>0</v>
      </c>
      <c r="AE429" s="44">
        <f t="shared" si="146"/>
        <v>0</v>
      </c>
      <c r="AF429" s="52" t="e">
        <f>HLOOKUP(I429,ElecAvoidedCostsWOCC!$A$5:$Q$50,G429+1,FALSE)</f>
        <v>#N/A</v>
      </c>
      <c r="AG429" s="44" t="e">
        <f t="shared" si="147"/>
        <v>#N/A</v>
      </c>
      <c r="AH429" s="52" t="e">
        <f>HLOOKUP(I429,ElecAvoidedCostsWOCC!$A$5:$Q$50,T429+1,FALSE)</f>
        <v>#N/A</v>
      </c>
      <c r="AI429" s="44" t="e">
        <f t="shared" si="148"/>
        <v>#N/A</v>
      </c>
      <c r="AJ429" s="44" t="e">
        <f t="shared" si="149"/>
        <v>#N/A</v>
      </c>
      <c r="AK429" s="44" t="e">
        <f>HLOOKUP(I429,ElecAvoidedCostsWOCC!$A$5:$Q$50,G429+1,FALSE)*J429*L429</f>
        <v>#N/A</v>
      </c>
      <c r="AL429" s="44" t="e">
        <f t="shared" si="150"/>
        <v>#N/A</v>
      </c>
      <c r="AM429" s="48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8">
        <f t="shared" si="151"/>
        <v>0</v>
      </c>
      <c r="AO429" s="47">
        <f t="shared" si="152"/>
        <v>0</v>
      </c>
      <c r="AP429" s="47" t="e">
        <f t="shared" si="153"/>
        <v>#DIV/0!</v>
      </c>
    </row>
    <row r="430" spans="2:42">
      <c r="B430" s="37"/>
      <c r="C430" s="61"/>
      <c r="D430" s="61"/>
      <c r="E430" s="38"/>
      <c r="F430" s="39"/>
      <c r="G430" s="39"/>
      <c r="H430" s="39"/>
      <c r="I430" s="40"/>
      <c r="J430" s="41"/>
      <c r="K430" s="41"/>
      <c r="L430" s="41"/>
      <c r="M430" s="42"/>
      <c r="N430" s="42"/>
      <c r="O430" s="43"/>
      <c r="P430" s="44"/>
      <c r="Q430" s="44"/>
      <c r="R430" s="45"/>
      <c r="S430" s="46"/>
      <c r="T430" s="39">
        <f t="shared" si="135"/>
        <v>0</v>
      </c>
      <c r="U430" s="47">
        <f t="shared" si="136"/>
        <v>0</v>
      </c>
      <c r="V430" s="48">
        <f t="shared" si="137"/>
        <v>0</v>
      </c>
      <c r="W430" s="49">
        <f t="shared" si="138"/>
        <v>0</v>
      </c>
      <c r="X430" s="44">
        <f t="shared" si="139"/>
        <v>0</v>
      </c>
      <c r="Y430" s="44">
        <f t="shared" si="140"/>
        <v>0</v>
      </c>
      <c r="Z430" s="44">
        <f t="shared" si="141"/>
        <v>0</v>
      </c>
      <c r="AA430" s="50">
        <f t="shared" si="142"/>
        <v>0</v>
      </c>
      <c r="AB430" s="51">
        <f t="shared" si="143"/>
        <v>0</v>
      </c>
      <c r="AC430" s="44">
        <f t="shared" si="144"/>
        <v>0</v>
      </c>
      <c r="AD430" s="44">
        <f t="shared" si="145"/>
        <v>0</v>
      </c>
      <c r="AE430" s="44">
        <f t="shared" si="146"/>
        <v>0</v>
      </c>
      <c r="AF430" s="52" t="e">
        <f>HLOOKUP(I430,ElecAvoidedCostsWOCC!$A$5:$Q$50,G430+1,FALSE)</f>
        <v>#N/A</v>
      </c>
      <c r="AG430" s="44" t="e">
        <f t="shared" si="147"/>
        <v>#N/A</v>
      </c>
      <c r="AH430" s="52" t="e">
        <f>HLOOKUP(I430,ElecAvoidedCostsWOCC!$A$5:$Q$50,T430+1,FALSE)</f>
        <v>#N/A</v>
      </c>
      <c r="AI430" s="44" t="e">
        <f t="shared" si="148"/>
        <v>#N/A</v>
      </c>
      <c r="AJ430" s="44" t="e">
        <f t="shared" si="149"/>
        <v>#N/A</v>
      </c>
      <c r="AK430" s="44" t="e">
        <f>HLOOKUP(I430,ElecAvoidedCostsWOCC!$A$5:$Q$50,G430+1,FALSE)*J430*L430</f>
        <v>#N/A</v>
      </c>
      <c r="AL430" s="44" t="e">
        <f t="shared" si="150"/>
        <v>#N/A</v>
      </c>
      <c r="AM430" s="48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8">
        <f t="shared" si="151"/>
        <v>0</v>
      </c>
      <c r="AO430" s="47">
        <f t="shared" si="152"/>
        <v>0</v>
      </c>
      <c r="AP430" s="47" t="e">
        <f t="shared" si="153"/>
        <v>#DIV/0!</v>
      </c>
    </row>
    <row r="431" spans="2:42">
      <c r="B431" s="37"/>
      <c r="C431" s="61"/>
      <c r="D431" s="61"/>
      <c r="E431" s="38"/>
      <c r="F431" s="39"/>
      <c r="G431" s="39"/>
      <c r="H431" s="39"/>
      <c r="I431" s="40"/>
      <c r="J431" s="41"/>
      <c r="K431" s="41"/>
      <c r="L431" s="41"/>
      <c r="M431" s="42"/>
      <c r="N431" s="42"/>
      <c r="O431" s="43"/>
      <c r="P431" s="44"/>
      <c r="Q431" s="44"/>
      <c r="R431" s="45"/>
      <c r="S431" s="46"/>
      <c r="T431" s="39">
        <f t="shared" si="135"/>
        <v>0</v>
      </c>
      <c r="U431" s="47">
        <f t="shared" si="136"/>
        <v>0</v>
      </c>
      <c r="V431" s="48">
        <f t="shared" si="137"/>
        <v>0</v>
      </c>
      <c r="W431" s="49">
        <f t="shared" si="138"/>
        <v>0</v>
      </c>
      <c r="X431" s="44">
        <f t="shared" si="139"/>
        <v>0</v>
      </c>
      <c r="Y431" s="44">
        <f t="shared" si="140"/>
        <v>0</v>
      </c>
      <c r="Z431" s="44">
        <f t="shared" si="141"/>
        <v>0</v>
      </c>
      <c r="AA431" s="50">
        <f t="shared" si="142"/>
        <v>0</v>
      </c>
      <c r="AB431" s="51">
        <f t="shared" si="143"/>
        <v>0</v>
      </c>
      <c r="AC431" s="44">
        <f t="shared" si="144"/>
        <v>0</v>
      </c>
      <c r="AD431" s="44">
        <f t="shared" si="145"/>
        <v>0</v>
      </c>
      <c r="AE431" s="44">
        <f t="shared" si="146"/>
        <v>0</v>
      </c>
      <c r="AF431" s="52" t="e">
        <f>HLOOKUP(I431,ElecAvoidedCostsWOCC!$A$5:$Q$50,G431+1,FALSE)</f>
        <v>#N/A</v>
      </c>
      <c r="AG431" s="44" t="e">
        <f t="shared" si="147"/>
        <v>#N/A</v>
      </c>
      <c r="AH431" s="52" t="e">
        <f>HLOOKUP(I431,ElecAvoidedCostsWOCC!$A$5:$Q$50,T431+1,FALSE)</f>
        <v>#N/A</v>
      </c>
      <c r="AI431" s="44" t="e">
        <f t="shared" si="148"/>
        <v>#N/A</v>
      </c>
      <c r="AJ431" s="44" t="e">
        <f t="shared" si="149"/>
        <v>#N/A</v>
      </c>
      <c r="AK431" s="44" t="e">
        <f>HLOOKUP(I431,ElecAvoidedCostsWOCC!$A$5:$Q$50,G431+1,FALSE)*J431*L431</f>
        <v>#N/A</v>
      </c>
      <c r="AL431" s="44" t="e">
        <f t="shared" si="150"/>
        <v>#N/A</v>
      </c>
      <c r="AM431" s="48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8">
        <f t="shared" si="151"/>
        <v>0</v>
      </c>
      <c r="AO431" s="47">
        <f t="shared" si="152"/>
        <v>0</v>
      </c>
      <c r="AP431" s="47" t="e">
        <f t="shared" si="153"/>
        <v>#DIV/0!</v>
      </c>
    </row>
    <row r="432" spans="2:42">
      <c r="B432" s="37"/>
      <c r="C432" s="61"/>
      <c r="D432" s="61"/>
      <c r="E432" s="38"/>
      <c r="F432" s="39"/>
      <c r="G432" s="39"/>
      <c r="H432" s="39"/>
      <c r="I432" s="40"/>
      <c r="J432" s="41"/>
      <c r="K432" s="41"/>
      <c r="L432" s="41"/>
      <c r="M432" s="42"/>
      <c r="N432" s="42"/>
      <c r="O432" s="43"/>
      <c r="P432" s="44"/>
      <c r="Q432" s="44"/>
      <c r="R432" s="45"/>
      <c r="S432" s="46"/>
      <c r="T432" s="39">
        <f t="shared" si="135"/>
        <v>0</v>
      </c>
      <c r="U432" s="47">
        <f t="shared" si="136"/>
        <v>0</v>
      </c>
      <c r="V432" s="48">
        <f t="shared" si="137"/>
        <v>0</v>
      </c>
      <c r="W432" s="49">
        <f t="shared" si="138"/>
        <v>0</v>
      </c>
      <c r="X432" s="44">
        <f t="shared" si="139"/>
        <v>0</v>
      </c>
      <c r="Y432" s="44">
        <f t="shared" si="140"/>
        <v>0</v>
      </c>
      <c r="Z432" s="44">
        <f t="shared" si="141"/>
        <v>0</v>
      </c>
      <c r="AA432" s="50">
        <f t="shared" si="142"/>
        <v>0</v>
      </c>
      <c r="AB432" s="51">
        <f t="shared" si="143"/>
        <v>0</v>
      </c>
      <c r="AC432" s="44">
        <f t="shared" si="144"/>
        <v>0</v>
      </c>
      <c r="AD432" s="44">
        <f t="shared" si="145"/>
        <v>0</v>
      </c>
      <c r="AE432" s="44">
        <f t="shared" si="146"/>
        <v>0</v>
      </c>
      <c r="AF432" s="52" t="e">
        <f>HLOOKUP(I432,ElecAvoidedCostsWOCC!$A$5:$Q$50,G432+1,FALSE)</f>
        <v>#N/A</v>
      </c>
      <c r="AG432" s="44" t="e">
        <f t="shared" si="147"/>
        <v>#N/A</v>
      </c>
      <c r="AH432" s="52" t="e">
        <f>HLOOKUP(I432,ElecAvoidedCostsWOCC!$A$5:$Q$50,T432+1,FALSE)</f>
        <v>#N/A</v>
      </c>
      <c r="AI432" s="44" t="e">
        <f t="shared" si="148"/>
        <v>#N/A</v>
      </c>
      <c r="AJ432" s="44" t="e">
        <f t="shared" si="149"/>
        <v>#N/A</v>
      </c>
      <c r="AK432" s="44" t="e">
        <f>HLOOKUP(I432,ElecAvoidedCostsWOCC!$A$5:$Q$50,G432+1,FALSE)*J432*L432</f>
        <v>#N/A</v>
      </c>
      <c r="AL432" s="44" t="e">
        <f t="shared" si="150"/>
        <v>#N/A</v>
      </c>
      <c r="AM432" s="48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8">
        <f t="shared" si="151"/>
        <v>0</v>
      </c>
      <c r="AO432" s="47">
        <f t="shared" si="152"/>
        <v>0</v>
      </c>
      <c r="AP432" s="47" t="e">
        <f t="shared" si="153"/>
        <v>#DIV/0!</v>
      </c>
    </row>
    <row r="433" spans="2:42">
      <c r="B433" s="37"/>
      <c r="C433" s="61"/>
      <c r="D433" s="61"/>
      <c r="E433" s="38"/>
      <c r="F433" s="39"/>
      <c r="G433" s="39"/>
      <c r="H433" s="39"/>
      <c r="I433" s="40"/>
      <c r="J433" s="41"/>
      <c r="K433" s="41"/>
      <c r="L433" s="41"/>
      <c r="M433" s="42"/>
      <c r="N433" s="42"/>
      <c r="O433" s="43"/>
      <c r="P433" s="44"/>
      <c r="Q433" s="44"/>
      <c r="R433" s="45"/>
      <c r="S433" s="46"/>
      <c r="T433" s="39">
        <f t="shared" si="135"/>
        <v>0</v>
      </c>
      <c r="U433" s="47">
        <f t="shared" si="136"/>
        <v>0</v>
      </c>
      <c r="V433" s="48">
        <f t="shared" si="137"/>
        <v>0</v>
      </c>
      <c r="W433" s="49">
        <f t="shared" si="138"/>
        <v>0</v>
      </c>
      <c r="X433" s="44">
        <f t="shared" si="139"/>
        <v>0</v>
      </c>
      <c r="Y433" s="44">
        <f t="shared" si="140"/>
        <v>0</v>
      </c>
      <c r="Z433" s="44">
        <f t="shared" si="141"/>
        <v>0</v>
      </c>
      <c r="AA433" s="50">
        <f t="shared" si="142"/>
        <v>0</v>
      </c>
      <c r="AB433" s="51">
        <f t="shared" si="143"/>
        <v>0</v>
      </c>
      <c r="AC433" s="44">
        <f t="shared" si="144"/>
        <v>0</v>
      </c>
      <c r="AD433" s="44">
        <f t="shared" si="145"/>
        <v>0</v>
      </c>
      <c r="AE433" s="44">
        <f t="shared" si="146"/>
        <v>0</v>
      </c>
      <c r="AF433" s="52" t="e">
        <f>HLOOKUP(I433,ElecAvoidedCostsWOCC!$A$5:$Q$50,G433+1,FALSE)</f>
        <v>#N/A</v>
      </c>
      <c r="AG433" s="44" t="e">
        <f t="shared" si="147"/>
        <v>#N/A</v>
      </c>
      <c r="AH433" s="52" t="e">
        <f>HLOOKUP(I433,ElecAvoidedCostsWOCC!$A$5:$Q$50,T433+1,FALSE)</f>
        <v>#N/A</v>
      </c>
      <c r="AI433" s="44" t="e">
        <f t="shared" si="148"/>
        <v>#N/A</v>
      </c>
      <c r="AJ433" s="44" t="e">
        <f t="shared" si="149"/>
        <v>#N/A</v>
      </c>
      <c r="AK433" s="44" t="e">
        <f>HLOOKUP(I433,ElecAvoidedCostsWOCC!$A$5:$Q$50,G433+1,FALSE)*J433*L433</f>
        <v>#N/A</v>
      </c>
      <c r="AL433" s="44" t="e">
        <f t="shared" si="150"/>
        <v>#N/A</v>
      </c>
      <c r="AM433" s="48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8">
        <f t="shared" si="151"/>
        <v>0</v>
      </c>
      <c r="AO433" s="47">
        <f t="shared" si="152"/>
        <v>0</v>
      </c>
      <c r="AP433" s="47" t="e">
        <f t="shared" si="153"/>
        <v>#DIV/0!</v>
      </c>
    </row>
    <row r="434" spans="2:42">
      <c r="B434" s="37"/>
      <c r="C434" s="61"/>
      <c r="D434" s="61"/>
      <c r="E434" s="38"/>
      <c r="F434" s="39"/>
      <c r="G434" s="39"/>
      <c r="H434" s="39"/>
      <c r="I434" s="40"/>
      <c r="J434" s="41"/>
      <c r="K434" s="41"/>
      <c r="L434" s="41"/>
      <c r="M434" s="42"/>
      <c r="N434" s="42"/>
      <c r="O434" s="43"/>
      <c r="P434" s="44"/>
      <c r="Q434" s="44"/>
      <c r="R434" s="45"/>
      <c r="S434" s="46"/>
      <c r="T434" s="39">
        <f t="shared" si="135"/>
        <v>0</v>
      </c>
      <c r="U434" s="47">
        <f t="shared" si="136"/>
        <v>0</v>
      </c>
      <c r="V434" s="48">
        <f t="shared" si="137"/>
        <v>0</v>
      </c>
      <c r="W434" s="49">
        <f t="shared" si="138"/>
        <v>0</v>
      </c>
      <c r="X434" s="44">
        <f t="shared" si="139"/>
        <v>0</v>
      </c>
      <c r="Y434" s="44">
        <f t="shared" si="140"/>
        <v>0</v>
      </c>
      <c r="Z434" s="44">
        <f t="shared" si="141"/>
        <v>0</v>
      </c>
      <c r="AA434" s="50">
        <f t="shared" si="142"/>
        <v>0</v>
      </c>
      <c r="AB434" s="51">
        <f t="shared" si="143"/>
        <v>0</v>
      </c>
      <c r="AC434" s="44">
        <f t="shared" si="144"/>
        <v>0</v>
      </c>
      <c r="AD434" s="44">
        <f t="shared" si="145"/>
        <v>0</v>
      </c>
      <c r="AE434" s="44">
        <f t="shared" si="146"/>
        <v>0</v>
      </c>
      <c r="AF434" s="52" t="e">
        <f>HLOOKUP(I434,ElecAvoidedCostsWOCC!$A$5:$Q$50,G434+1,FALSE)</f>
        <v>#N/A</v>
      </c>
      <c r="AG434" s="44" t="e">
        <f t="shared" si="147"/>
        <v>#N/A</v>
      </c>
      <c r="AH434" s="52" t="e">
        <f>HLOOKUP(I434,ElecAvoidedCostsWOCC!$A$5:$Q$50,T434+1,FALSE)</f>
        <v>#N/A</v>
      </c>
      <c r="AI434" s="44" t="e">
        <f t="shared" si="148"/>
        <v>#N/A</v>
      </c>
      <c r="AJ434" s="44" t="e">
        <f t="shared" si="149"/>
        <v>#N/A</v>
      </c>
      <c r="AK434" s="44" t="e">
        <f>HLOOKUP(I434,ElecAvoidedCostsWOCC!$A$5:$Q$50,G434+1,FALSE)*J434*L434</f>
        <v>#N/A</v>
      </c>
      <c r="AL434" s="44" t="e">
        <f t="shared" si="150"/>
        <v>#N/A</v>
      </c>
      <c r="AM434" s="48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8">
        <f t="shared" si="151"/>
        <v>0</v>
      </c>
      <c r="AO434" s="47">
        <f t="shared" si="152"/>
        <v>0</v>
      </c>
      <c r="AP434" s="47" t="e">
        <f t="shared" si="153"/>
        <v>#DIV/0!</v>
      </c>
    </row>
    <row r="435" spans="2:42">
      <c r="B435" s="37"/>
      <c r="C435" s="61"/>
      <c r="D435" s="61"/>
      <c r="E435" s="38"/>
      <c r="F435" s="39"/>
      <c r="G435" s="39"/>
      <c r="H435" s="39"/>
      <c r="I435" s="40"/>
      <c r="J435" s="41"/>
      <c r="K435" s="41"/>
      <c r="L435" s="41"/>
      <c r="M435" s="42"/>
      <c r="N435" s="42"/>
      <c r="O435" s="43"/>
      <c r="P435" s="44"/>
      <c r="Q435" s="44"/>
      <c r="R435" s="45"/>
      <c r="S435" s="46"/>
      <c r="T435" s="39">
        <f t="shared" si="135"/>
        <v>0</v>
      </c>
      <c r="U435" s="47">
        <f t="shared" si="136"/>
        <v>0</v>
      </c>
      <c r="V435" s="48">
        <f t="shared" si="137"/>
        <v>0</v>
      </c>
      <c r="W435" s="49">
        <f t="shared" si="138"/>
        <v>0</v>
      </c>
      <c r="X435" s="44">
        <f t="shared" si="139"/>
        <v>0</v>
      </c>
      <c r="Y435" s="44">
        <f t="shared" si="140"/>
        <v>0</v>
      </c>
      <c r="Z435" s="44">
        <f t="shared" si="141"/>
        <v>0</v>
      </c>
      <c r="AA435" s="50">
        <f t="shared" si="142"/>
        <v>0</v>
      </c>
      <c r="AB435" s="51">
        <f t="shared" si="143"/>
        <v>0</v>
      </c>
      <c r="AC435" s="44">
        <f t="shared" si="144"/>
        <v>0</v>
      </c>
      <c r="AD435" s="44">
        <f t="shared" si="145"/>
        <v>0</v>
      </c>
      <c r="AE435" s="44">
        <f t="shared" si="146"/>
        <v>0</v>
      </c>
      <c r="AF435" s="52" t="e">
        <f>HLOOKUP(I435,ElecAvoidedCostsWOCC!$A$5:$Q$50,G435+1,FALSE)</f>
        <v>#N/A</v>
      </c>
      <c r="AG435" s="44" t="e">
        <f t="shared" si="147"/>
        <v>#N/A</v>
      </c>
      <c r="AH435" s="52" t="e">
        <f>HLOOKUP(I435,ElecAvoidedCostsWOCC!$A$5:$Q$50,T435+1,FALSE)</f>
        <v>#N/A</v>
      </c>
      <c r="AI435" s="44" t="e">
        <f t="shared" si="148"/>
        <v>#N/A</v>
      </c>
      <c r="AJ435" s="44" t="e">
        <f t="shared" si="149"/>
        <v>#N/A</v>
      </c>
      <c r="AK435" s="44" t="e">
        <f>HLOOKUP(I435,ElecAvoidedCostsWOCC!$A$5:$Q$50,G435+1,FALSE)*J435*L435</f>
        <v>#N/A</v>
      </c>
      <c r="AL435" s="44" t="e">
        <f t="shared" si="150"/>
        <v>#N/A</v>
      </c>
      <c r="AM435" s="48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8">
        <f t="shared" si="151"/>
        <v>0</v>
      </c>
      <c r="AO435" s="47">
        <f t="shared" si="152"/>
        <v>0</v>
      </c>
      <c r="AP435" s="47" t="e">
        <f t="shared" si="153"/>
        <v>#DIV/0!</v>
      </c>
    </row>
    <row r="436" spans="2:42">
      <c r="B436" s="37"/>
      <c r="C436" s="61"/>
      <c r="D436" s="61"/>
      <c r="E436" s="38"/>
      <c r="F436" s="39"/>
      <c r="G436" s="39"/>
      <c r="H436" s="39"/>
      <c r="I436" s="40"/>
      <c r="J436" s="41"/>
      <c r="K436" s="41"/>
      <c r="L436" s="41"/>
      <c r="M436" s="42"/>
      <c r="N436" s="42"/>
      <c r="O436" s="43"/>
      <c r="P436" s="44"/>
      <c r="Q436" s="44"/>
      <c r="R436" s="45"/>
      <c r="S436" s="46"/>
      <c r="T436" s="39">
        <f t="shared" si="135"/>
        <v>0</v>
      </c>
      <c r="U436" s="47">
        <f t="shared" si="136"/>
        <v>0</v>
      </c>
      <c r="V436" s="48">
        <f t="shared" si="137"/>
        <v>0</v>
      </c>
      <c r="W436" s="49">
        <f t="shared" si="138"/>
        <v>0</v>
      </c>
      <c r="X436" s="44">
        <f t="shared" si="139"/>
        <v>0</v>
      </c>
      <c r="Y436" s="44">
        <f t="shared" si="140"/>
        <v>0</v>
      </c>
      <c r="Z436" s="44">
        <f t="shared" si="141"/>
        <v>0</v>
      </c>
      <c r="AA436" s="50">
        <f t="shared" si="142"/>
        <v>0</v>
      </c>
      <c r="AB436" s="51">
        <f t="shared" si="143"/>
        <v>0</v>
      </c>
      <c r="AC436" s="44">
        <f t="shared" si="144"/>
        <v>0</v>
      </c>
      <c r="AD436" s="44">
        <f t="shared" si="145"/>
        <v>0</v>
      </c>
      <c r="AE436" s="44">
        <f t="shared" si="146"/>
        <v>0</v>
      </c>
      <c r="AF436" s="52" t="e">
        <f>HLOOKUP(I436,ElecAvoidedCostsWOCC!$A$5:$Q$50,G436+1,FALSE)</f>
        <v>#N/A</v>
      </c>
      <c r="AG436" s="44" t="e">
        <f t="shared" si="147"/>
        <v>#N/A</v>
      </c>
      <c r="AH436" s="52" t="e">
        <f>HLOOKUP(I436,ElecAvoidedCostsWOCC!$A$5:$Q$50,T436+1,FALSE)</f>
        <v>#N/A</v>
      </c>
      <c r="AI436" s="44" t="e">
        <f t="shared" si="148"/>
        <v>#N/A</v>
      </c>
      <c r="AJ436" s="44" t="e">
        <f t="shared" si="149"/>
        <v>#N/A</v>
      </c>
      <c r="AK436" s="44" t="e">
        <f>HLOOKUP(I436,ElecAvoidedCostsWOCC!$A$5:$Q$50,G436+1,FALSE)*J436*L436</f>
        <v>#N/A</v>
      </c>
      <c r="AL436" s="44" t="e">
        <f t="shared" si="150"/>
        <v>#N/A</v>
      </c>
      <c r="AM436" s="48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8">
        <f t="shared" si="151"/>
        <v>0</v>
      </c>
      <c r="AO436" s="47">
        <f t="shared" si="152"/>
        <v>0</v>
      </c>
      <c r="AP436" s="47" t="e">
        <f t="shared" si="153"/>
        <v>#DIV/0!</v>
      </c>
    </row>
    <row r="437" spans="2:42">
      <c r="B437" s="37"/>
      <c r="C437" s="61"/>
      <c r="D437" s="61"/>
      <c r="E437" s="38"/>
      <c r="F437" s="39"/>
      <c r="G437" s="39"/>
      <c r="H437" s="39"/>
      <c r="I437" s="40"/>
      <c r="J437" s="41"/>
      <c r="K437" s="41"/>
      <c r="L437" s="41"/>
      <c r="M437" s="42"/>
      <c r="N437" s="42"/>
      <c r="O437" s="43"/>
      <c r="P437" s="44"/>
      <c r="Q437" s="44"/>
      <c r="R437" s="45"/>
      <c r="S437" s="46"/>
      <c r="T437" s="39">
        <f t="shared" si="135"/>
        <v>0</v>
      </c>
      <c r="U437" s="47">
        <f t="shared" si="136"/>
        <v>0</v>
      </c>
      <c r="V437" s="48">
        <f t="shared" si="137"/>
        <v>0</v>
      </c>
      <c r="W437" s="49">
        <f t="shared" si="138"/>
        <v>0</v>
      </c>
      <c r="X437" s="44">
        <f t="shared" si="139"/>
        <v>0</v>
      </c>
      <c r="Y437" s="44">
        <f t="shared" si="140"/>
        <v>0</v>
      </c>
      <c r="Z437" s="44">
        <f t="shared" si="141"/>
        <v>0</v>
      </c>
      <c r="AA437" s="50">
        <f t="shared" si="142"/>
        <v>0</v>
      </c>
      <c r="AB437" s="51">
        <f t="shared" si="143"/>
        <v>0</v>
      </c>
      <c r="AC437" s="44">
        <f t="shared" si="144"/>
        <v>0</v>
      </c>
      <c r="AD437" s="44">
        <f t="shared" si="145"/>
        <v>0</v>
      </c>
      <c r="AE437" s="44">
        <f t="shared" si="146"/>
        <v>0</v>
      </c>
      <c r="AF437" s="52" t="e">
        <f>HLOOKUP(I437,ElecAvoidedCostsWOCC!$A$5:$Q$50,G437+1,FALSE)</f>
        <v>#N/A</v>
      </c>
      <c r="AG437" s="44" t="e">
        <f t="shared" si="147"/>
        <v>#N/A</v>
      </c>
      <c r="AH437" s="52" t="e">
        <f>HLOOKUP(I437,ElecAvoidedCostsWOCC!$A$5:$Q$50,T437+1,FALSE)</f>
        <v>#N/A</v>
      </c>
      <c r="AI437" s="44" t="e">
        <f t="shared" si="148"/>
        <v>#N/A</v>
      </c>
      <c r="AJ437" s="44" t="e">
        <f t="shared" si="149"/>
        <v>#N/A</v>
      </c>
      <c r="AK437" s="44" t="e">
        <f>HLOOKUP(I437,ElecAvoidedCostsWOCC!$A$5:$Q$50,G437+1,FALSE)*J437*L437</f>
        <v>#N/A</v>
      </c>
      <c r="AL437" s="44" t="e">
        <f t="shared" si="150"/>
        <v>#N/A</v>
      </c>
      <c r="AM437" s="48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8">
        <f t="shared" si="151"/>
        <v>0</v>
      </c>
      <c r="AO437" s="47">
        <f t="shared" si="152"/>
        <v>0</v>
      </c>
      <c r="AP437" s="47" t="e">
        <f t="shared" si="153"/>
        <v>#DIV/0!</v>
      </c>
    </row>
    <row r="438" spans="2:42">
      <c r="B438" s="37"/>
      <c r="C438" s="61"/>
      <c r="D438" s="61"/>
      <c r="E438" s="38"/>
      <c r="F438" s="39"/>
      <c r="G438" s="39"/>
      <c r="H438" s="39"/>
      <c r="I438" s="40"/>
      <c r="J438" s="41"/>
      <c r="K438" s="41"/>
      <c r="L438" s="41"/>
      <c r="M438" s="42"/>
      <c r="N438" s="42"/>
      <c r="O438" s="43"/>
      <c r="P438" s="44"/>
      <c r="Q438" s="44"/>
      <c r="R438" s="45"/>
      <c r="S438" s="46"/>
      <c r="T438" s="39">
        <f t="shared" si="135"/>
        <v>0</v>
      </c>
      <c r="U438" s="47">
        <f t="shared" si="136"/>
        <v>0</v>
      </c>
      <c r="V438" s="48">
        <f t="shared" si="137"/>
        <v>0</v>
      </c>
      <c r="W438" s="49">
        <f t="shared" si="138"/>
        <v>0</v>
      </c>
      <c r="X438" s="44">
        <f t="shared" si="139"/>
        <v>0</v>
      </c>
      <c r="Y438" s="44">
        <f t="shared" si="140"/>
        <v>0</v>
      </c>
      <c r="Z438" s="44">
        <f t="shared" si="141"/>
        <v>0</v>
      </c>
      <c r="AA438" s="50">
        <f t="shared" si="142"/>
        <v>0</v>
      </c>
      <c r="AB438" s="51">
        <f t="shared" si="143"/>
        <v>0</v>
      </c>
      <c r="AC438" s="44">
        <f t="shared" si="144"/>
        <v>0</v>
      </c>
      <c r="AD438" s="44">
        <f t="shared" si="145"/>
        <v>0</v>
      </c>
      <c r="AE438" s="44">
        <f t="shared" si="146"/>
        <v>0</v>
      </c>
      <c r="AF438" s="52" t="e">
        <f>HLOOKUP(I438,ElecAvoidedCostsWOCC!$A$5:$Q$50,G438+1,FALSE)</f>
        <v>#N/A</v>
      </c>
      <c r="AG438" s="44" t="e">
        <f t="shared" si="147"/>
        <v>#N/A</v>
      </c>
      <c r="AH438" s="52" t="e">
        <f>HLOOKUP(I438,ElecAvoidedCostsWOCC!$A$5:$Q$50,T438+1,FALSE)</f>
        <v>#N/A</v>
      </c>
      <c r="AI438" s="44" t="e">
        <f t="shared" si="148"/>
        <v>#N/A</v>
      </c>
      <c r="AJ438" s="44" t="e">
        <f t="shared" si="149"/>
        <v>#N/A</v>
      </c>
      <c r="AK438" s="44" t="e">
        <f>HLOOKUP(I438,ElecAvoidedCostsWOCC!$A$5:$Q$50,G438+1,FALSE)*J438*L438</f>
        <v>#N/A</v>
      </c>
      <c r="AL438" s="44" t="e">
        <f t="shared" si="150"/>
        <v>#N/A</v>
      </c>
      <c r="AM438" s="48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8">
        <f t="shared" si="151"/>
        <v>0</v>
      </c>
      <c r="AO438" s="47">
        <f t="shared" si="152"/>
        <v>0</v>
      </c>
      <c r="AP438" s="47" t="e">
        <f t="shared" si="153"/>
        <v>#DIV/0!</v>
      </c>
    </row>
    <row r="439" spans="2:42">
      <c r="B439" s="37"/>
      <c r="C439" s="61"/>
      <c r="D439" s="61"/>
      <c r="E439" s="38"/>
      <c r="F439" s="39"/>
      <c r="G439" s="39"/>
      <c r="H439" s="39"/>
      <c r="I439" s="40"/>
      <c r="J439" s="41"/>
      <c r="K439" s="41"/>
      <c r="L439" s="41"/>
      <c r="M439" s="42"/>
      <c r="N439" s="42"/>
      <c r="O439" s="43"/>
      <c r="P439" s="44"/>
      <c r="Q439" s="44"/>
      <c r="R439" s="45"/>
      <c r="S439" s="46"/>
      <c r="T439" s="39">
        <f t="shared" si="135"/>
        <v>0</v>
      </c>
      <c r="U439" s="47">
        <f t="shared" si="136"/>
        <v>0</v>
      </c>
      <c r="V439" s="48">
        <f t="shared" si="137"/>
        <v>0</v>
      </c>
      <c r="W439" s="49">
        <f t="shared" si="138"/>
        <v>0</v>
      </c>
      <c r="X439" s="44">
        <f t="shared" si="139"/>
        <v>0</v>
      </c>
      <c r="Y439" s="44">
        <f t="shared" si="140"/>
        <v>0</v>
      </c>
      <c r="Z439" s="44">
        <f t="shared" si="141"/>
        <v>0</v>
      </c>
      <c r="AA439" s="50">
        <f t="shared" si="142"/>
        <v>0</v>
      </c>
      <c r="AB439" s="51">
        <f t="shared" si="143"/>
        <v>0</v>
      </c>
      <c r="AC439" s="44">
        <f t="shared" si="144"/>
        <v>0</v>
      </c>
      <c r="AD439" s="44">
        <f t="shared" si="145"/>
        <v>0</v>
      </c>
      <c r="AE439" s="44">
        <f t="shared" si="146"/>
        <v>0</v>
      </c>
      <c r="AF439" s="52" t="e">
        <f>HLOOKUP(I439,ElecAvoidedCostsWOCC!$A$5:$Q$50,G439+1,FALSE)</f>
        <v>#N/A</v>
      </c>
      <c r="AG439" s="44" t="e">
        <f t="shared" si="147"/>
        <v>#N/A</v>
      </c>
      <c r="AH439" s="52" t="e">
        <f>HLOOKUP(I439,ElecAvoidedCostsWOCC!$A$5:$Q$50,T439+1,FALSE)</f>
        <v>#N/A</v>
      </c>
      <c r="AI439" s="44" t="e">
        <f t="shared" si="148"/>
        <v>#N/A</v>
      </c>
      <c r="AJ439" s="44" t="e">
        <f t="shared" si="149"/>
        <v>#N/A</v>
      </c>
      <c r="AK439" s="44" t="e">
        <f>HLOOKUP(I439,ElecAvoidedCostsWOCC!$A$5:$Q$50,G439+1,FALSE)*J439*L439</f>
        <v>#N/A</v>
      </c>
      <c r="AL439" s="44" t="e">
        <f t="shared" si="150"/>
        <v>#N/A</v>
      </c>
      <c r="AM439" s="48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8">
        <f t="shared" si="151"/>
        <v>0</v>
      </c>
      <c r="AO439" s="47">
        <f t="shared" si="152"/>
        <v>0</v>
      </c>
      <c r="AP439" s="47" t="e">
        <f t="shared" si="153"/>
        <v>#DIV/0!</v>
      </c>
    </row>
    <row r="440" spans="2:42">
      <c r="B440" s="37"/>
      <c r="C440" s="61"/>
      <c r="D440" s="61"/>
      <c r="E440" s="38"/>
      <c r="F440" s="39"/>
      <c r="G440" s="39"/>
      <c r="H440" s="39"/>
      <c r="I440" s="40"/>
      <c r="J440" s="41"/>
      <c r="K440" s="41"/>
      <c r="L440" s="41"/>
      <c r="M440" s="42"/>
      <c r="N440" s="42"/>
      <c r="O440" s="43"/>
      <c r="P440" s="44"/>
      <c r="Q440" s="44"/>
      <c r="R440" s="45"/>
      <c r="S440" s="46"/>
      <c r="T440" s="39">
        <f t="shared" si="135"/>
        <v>0</v>
      </c>
      <c r="U440" s="47">
        <f t="shared" si="136"/>
        <v>0</v>
      </c>
      <c r="V440" s="48">
        <f t="shared" si="137"/>
        <v>0</v>
      </c>
      <c r="W440" s="49">
        <f t="shared" si="138"/>
        <v>0</v>
      </c>
      <c r="X440" s="44">
        <f t="shared" si="139"/>
        <v>0</v>
      </c>
      <c r="Y440" s="44">
        <f t="shared" si="140"/>
        <v>0</v>
      </c>
      <c r="Z440" s="44">
        <f t="shared" si="141"/>
        <v>0</v>
      </c>
      <c r="AA440" s="50">
        <f t="shared" si="142"/>
        <v>0</v>
      </c>
      <c r="AB440" s="51">
        <f t="shared" si="143"/>
        <v>0</v>
      </c>
      <c r="AC440" s="44">
        <f t="shared" si="144"/>
        <v>0</v>
      </c>
      <c r="AD440" s="44">
        <f t="shared" si="145"/>
        <v>0</v>
      </c>
      <c r="AE440" s="44">
        <f t="shared" si="146"/>
        <v>0</v>
      </c>
      <c r="AF440" s="52" t="e">
        <f>HLOOKUP(I440,ElecAvoidedCostsWOCC!$A$5:$Q$50,G440+1,FALSE)</f>
        <v>#N/A</v>
      </c>
      <c r="AG440" s="44" t="e">
        <f t="shared" si="147"/>
        <v>#N/A</v>
      </c>
      <c r="AH440" s="52" t="e">
        <f>HLOOKUP(I440,ElecAvoidedCostsWOCC!$A$5:$Q$50,T440+1,FALSE)</f>
        <v>#N/A</v>
      </c>
      <c r="AI440" s="44" t="e">
        <f t="shared" si="148"/>
        <v>#N/A</v>
      </c>
      <c r="AJ440" s="44" t="e">
        <f t="shared" si="149"/>
        <v>#N/A</v>
      </c>
      <c r="AK440" s="44" t="e">
        <f>HLOOKUP(I440,ElecAvoidedCostsWOCC!$A$5:$Q$50,G440+1,FALSE)*J440*L440</f>
        <v>#N/A</v>
      </c>
      <c r="AL440" s="44" t="e">
        <f t="shared" si="150"/>
        <v>#N/A</v>
      </c>
      <c r="AM440" s="48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8">
        <f t="shared" si="151"/>
        <v>0</v>
      </c>
      <c r="AO440" s="47">
        <f t="shared" si="152"/>
        <v>0</v>
      </c>
      <c r="AP440" s="47" t="e">
        <f t="shared" si="153"/>
        <v>#DIV/0!</v>
      </c>
    </row>
    <row r="441" spans="2:42">
      <c r="B441" s="37"/>
      <c r="C441" s="61"/>
      <c r="D441" s="61"/>
      <c r="E441" s="38"/>
      <c r="F441" s="39"/>
      <c r="G441" s="39"/>
      <c r="H441" s="39"/>
      <c r="I441" s="40"/>
      <c r="J441" s="41"/>
      <c r="K441" s="41"/>
      <c r="L441" s="41"/>
      <c r="M441" s="42"/>
      <c r="N441" s="42"/>
      <c r="O441" s="43"/>
      <c r="P441" s="44"/>
      <c r="Q441" s="44"/>
      <c r="R441" s="45"/>
      <c r="S441" s="46"/>
      <c r="T441" s="39">
        <f t="shared" si="135"/>
        <v>0</v>
      </c>
      <c r="U441" s="47">
        <f t="shared" si="136"/>
        <v>0</v>
      </c>
      <c r="V441" s="48">
        <f t="shared" si="137"/>
        <v>0</v>
      </c>
      <c r="W441" s="49">
        <f t="shared" si="138"/>
        <v>0</v>
      </c>
      <c r="X441" s="44">
        <f t="shared" si="139"/>
        <v>0</v>
      </c>
      <c r="Y441" s="44">
        <f t="shared" si="140"/>
        <v>0</v>
      </c>
      <c r="Z441" s="44">
        <f t="shared" si="141"/>
        <v>0</v>
      </c>
      <c r="AA441" s="50">
        <f t="shared" si="142"/>
        <v>0</v>
      </c>
      <c r="AB441" s="51">
        <f t="shared" si="143"/>
        <v>0</v>
      </c>
      <c r="AC441" s="44">
        <f t="shared" si="144"/>
        <v>0</v>
      </c>
      <c r="AD441" s="44">
        <f t="shared" si="145"/>
        <v>0</v>
      </c>
      <c r="AE441" s="44">
        <f t="shared" si="146"/>
        <v>0</v>
      </c>
      <c r="AF441" s="52" t="e">
        <f>HLOOKUP(I441,ElecAvoidedCostsWOCC!$A$5:$Q$50,G441+1,FALSE)</f>
        <v>#N/A</v>
      </c>
      <c r="AG441" s="44" t="e">
        <f t="shared" si="147"/>
        <v>#N/A</v>
      </c>
      <c r="AH441" s="52" t="e">
        <f>HLOOKUP(I441,ElecAvoidedCostsWOCC!$A$5:$Q$50,T441+1,FALSE)</f>
        <v>#N/A</v>
      </c>
      <c r="AI441" s="44" t="e">
        <f t="shared" si="148"/>
        <v>#N/A</v>
      </c>
      <c r="AJ441" s="44" t="e">
        <f t="shared" si="149"/>
        <v>#N/A</v>
      </c>
      <c r="AK441" s="44" t="e">
        <f>HLOOKUP(I441,ElecAvoidedCostsWOCC!$A$5:$Q$50,G441+1,FALSE)*J441*L441</f>
        <v>#N/A</v>
      </c>
      <c r="AL441" s="44" t="e">
        <f t="shared" si="150"/>
        <v>#N/A</v>
      </c>
      <c r="AM441" s="48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8">
        <f t="shared" si="151"/>
        <v>0</v>
      </c>
      <c r="AO441" s="47">
        <f t="shared" si="152"/>
        <v>0</v>
      </c>
      <c r="AP441" s="47" t="e">
        <f t="shared" si="153"/>
        <v>#DIV/0!</v>
      </c>
    </row>
    <row r="442" spans="2:42">
      <c r="B442" s="37"/>
      <c r="C442" s="61"/>
      <c r="D442" s="61"/>
      <c r="E442" s="38"/>
      <c r="F442" s="39"/>
      <c r="G442" s="39"/>
      <c r="H442" s="39"/>
      <c r="I442" s="40"/>
      <c r="J442" s="41"/>
      <c r="K442" s="41"/>
      <c r="L442" s="41"/>
      <c r="M442" s="42"/>
      <c r="N442" s="42"/>
      <c r="O442" s="43"/>
      <c r="P442" s="44"/>
      <c r="Q442" s="44"/>
      <c r="R442" s="45"/>
      <c r="S442" s="46"/>
      <c r="T442" s="39">
        <f t="shared" si="135"/>
        <v>0</v>
      </c>
      <c r="U442" s="47">
        <f t="shared" si="136"/>
        <v>0</v>
      </c>
      <c r="V442" s="48">
        <f t="shared" si="137"/>
        <v>0</v>
      </c>
      <c r="W442" s="49">
        <f t="shared" si="138"/>
        <v>0</v>
      </c>
      <c r="X442" s="44">
        <f t="shared" si="139"/>
        <v>0</v>
      </c>
      <c r="Y442" s="44">
        <f t="shared" si="140"/>
        <v>0</v>
      </c>
      <c r="Z442" s="44">
        <f t="shared" si="141"/>
        <v>0</v>
      </c>
      <c r="AA442" s="50">
        <f t="shared" si="142"/>
        <v>0</v>
      </c>
      <c r="AB442" s="51">
        <f t="shared" si="143"/>
        <v>0</v>
      </c>
      <c r="AC442" s="44">
        <f t="shared" si="144"/>
        <v>0</v>
      </c>
      <c r="AD442" s="44">
        <f t="shared" si="145"/>
        <v>0</v>
      </c>
      <c r="AE442" s="44">
        <f t="shared" si="146"/>
        <v>0</v>
      </c>
      <c r="AF442" s="52" t="e">
        <f>HLOOKUP(I442,ElecAvoidedCostsWOCC!$A$5:$Q$50,G442+1,FALSE)</f>
        <v>#N/A</v>
      </c>
      <c r="AG442" s="44" t="e">
        <f t="shared" si="147"/>
        <v>#N/A</v>
      </c>
      <c r="AH442" s="52" t="e">
        <f>HLOOKUP(I442,ElecAvoidedCostsWOCC!$A$5:$Q$50,T442+1,FALSE)</f>
        <v>#N/A</v>
      </c>
      <c r="AI442" s="44" t="e">
        <f t="shared" si="148"/>
        <v>#N/A</v>
      </c>
      <c r="AJ442" s="44" t="e">
        <f t="shared" si="149"/>
        <v>#N/A</v>
      </c>
      <c r="AK442" s="44" t="e">
        <f>HLOOKUP(I442,ElecAvoidedCostsWOCC!$A$5:$Q$50,G442+1,FALSE)*J442*L442</f>
        <v>#N/A</v>
      </c>
      <c r="AL442" s="44" t="e">
        <f t="shared" si="150"/>
        <v>#N/A</v>
      </c>
      <c r="AM442" s="48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8">
        <f t="shared" si="151"/>
        <v>0</v>
      </c>
      <c r="AO442" s="47">
        <f t="shared" si="152"/>
        <v>0</v>
      </c>
      <c r="AP442" s="47" t="e">
        <f t="shared" si="153"/>
        <v>#DIV/0!</v>
      </c>
    </row>
    <row r="443" spans="2:42">
      <c r="B443" s="37"/>
      <c r="C443" s="61"/>
      <c r="D443" s="61"/>
      <c r="E443" s="38"/>
      <c r="F443" s="39"/>
      <c r="G443" s="39"/>
      <c r="H443" s="39"/>
      <c r="I443" s="40"/>
      <c r="J443" s="41"/>
      <c r="K443" s="41"/>
      <c r="L443" s="41"/>
      <c r="M443" s="42"/>
      <c r="N443" s="42"/>
      <c r="O443" s="43"/>
      <c r="P443" s="44"/>
      <c r="Q443" s="44"/>
      <c r="R443" s="45"/>
      <c r="S443" s="46"/>
      <c r="T443" s="39">
        <f t="shared" si="135"/>
        <v>0</v>
      </c>
      <c r="U443" s="47">
        <f t="shared" si="136"/>
        <v>0</v>
      </c>
      <c r="V443" s="48">
        <f t="shared" si="137"/>
        <v>0</v>
      </c>
      <c r="W443" s="49">
        <f t="shared" si="138"/>
        <v>0</v>
      </c>
      <c r="X443" s="44">
        <f t="shared" si="139"/>
        <v>0</v>
      </c>
      <c r="Y443" s="44">
        <f t="shared" si="140"/>
        <v>0</v>
      </c>
      <c r="Z443" s="44">
        <f t="shared" si="141"/>
        <v>0</v>
      </c>
      <c r="AA443" s="50">
        <f t="shared" si="142"/>
        <v>0</v>
      </c>
      <c r="AB443" s="51">
        <f t="shared" si="143"/>
        <v>0</v>
      </c>
      <c r="AC443" s="44">
        <f t="shared" si="144"/>
        <v>0</v>
      </c>
      <c r="AD443" s="44">
        <f t="shared" si="145"/>
        <v>0</v>
      </c>
      <c r="AE443" s="44">
        <f t="shared" si="146"/>
        <v>0</v>
      </c>
      <c r="AF443" s="52" t="e">
        <f>HLOOKUP(I443,ElecAvoidedCostsWOCC!$A$5:$Q$50,G443+1,FALSE)</f>
        <v>#N/A</v>
      </c>
      <c r="AG443" s="44" t="e">
        <f t="shared" si="147"/>
        <v>#N/A</v>
      </c>
      <c r="AH443" s="52" t="e">
        <f>HLOOKUP(I443,ElecAvoidedCostsWOCC!$A$5:$Q$50,T443+1,FALSE)</f>
        <v>#N/A</v>
      </c>
      <c r="AI443" s="44" t="e">
        <f t="shared" si="148"/>
        <v>#N/A</v>
      </c>
      <c r="AJ443" s="44" t="e">
        <f t="shared" si="149"/>
        <v>#N/A</v>
      </c>
      <c r="AK443" s="44" t="e">
        <f>HLOOKUP(I443,ElecAvoidedCostsWOCC!$A$5:$Q$50,G443+1,FALSE)*J443*L443</f>
        <v>#N/A</v>
      </c>
      <c r="AL443" s="44" t="e">
        <f t="shared" si="150"/>
        <v>#N/A</v>
      </c>
      <c r="AM443" s="48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8">
        <f t="shared" si="151"/>
        <v>0</v>
      </c>
      <c r="AO443" s="47">
        <f t="shared" si="152"/>
        <v>0</v>
      </c>
      <c r="AP443" s="47" t="e">
        <f t="shared" si="153"/>
        <v>#DIV/0!</v>
      </c>
    </row>
    <row r="444" spans="2:42">
      <c r="B444" s="37"/>
      <c r="C444" s="61"/>
      <c r="D444" s="61"/>
      <c r="E444" s="38"/>
      <c r="F444" s="39"/>
      <c r="G444" s="39"/>
      <c r="H444" s="39"/>
      <c r="I444" s="40"/>
      <c r="J444" s="41"/>
      <c r="K444" s="41"/>
      <c r="L444" s="41"/>
      <c r="M444" s="42"/>
      <c r="N444" s="42"/>
      <c r="O444" s="43"/>
      <c r="P444" s="44"/>
      <c r="Q444" s="44"/>
      <c r="R444" s="45"/>
      <c r="S444" s="46"/>
      <c r="T444" s="39">
        <f t="shared" si="135"/>
        <v>0</v>
      </c>
      <c r="U444" s="47">
        <f t="shared" si="136"/>
        <v>0</v>
      </c>
      <c r="V444" s="48">
        <f t="shared" si="137"/>
        <v>0</v>
      </c>
      <c r="W444" s="49">
        <f t="shared" si="138"/>
        <v>0</v>
      </c>
      <c r="X444" s="44">
        <f t="shared" si="139"/>
        <v>0</v>
      </c>
      <c r="Y444" s="44">
        <f t="shared" si="140"/>
        <v>0</v>
      </c>
      <c r="Z444" s="44">
        <f t="shared" si="141"/>
        <v>0</v>
      </c>
      <c r="AA444" s="50">
        <f t="shared" si="142"/>
        <v>0</v>
      </c>
      <c r="AB444" s="51">
        <f t="shared" si="143"/>
        <v>0</v>
      </c>
      <c r="AC444" s="44">
        <f t="shared" si="144"/>
        <v>0</v>
      </c>
      <c r="AD444" s="44">
        <f t="shared" si="145"/>
        <v>0</v>
      </c>
      <c r="AE444" s="44">
        <f t="shared" si="146"/>
        <v>0</v>
      </c>
      <c r="AF444" s="52" t="e">
        <f>HLOOKUP(I444,ElecAvoidedCostsWOCC!$A$5:$Q$50,G444+1,FALSE)</f>
        <v>#N/A</v>
      </c>
      <c r="AG444" s="44" t="e">
        <f t="shared" si="147"/>
        <v>#N/A</v>
      </c>
      <c r="AH444" s="52" t="e">
        <f>HLOOKUP(I444,ElecAvoidedCostsWOCC!$A$5:$Q$50,T444+1,FALSE)</f>
        <v>#N/A</v>
      </c>
      <c r="AI444" s="44" t="e">
        <f t="shared" si="148"/>
        <v>#N/A</v>
      </c>
      <c r="AJ444" s="44" t="e">
        <f t="shared" si="149"/>
        <v>#N/A</v>
      </c>
      <c r="AK444" s="44" t="e">
        <f>HLOOKUP(I444,ElecAvoidedCostsWOCC!$A$5:$Q$50,G444+1,FALSE)*J444*L444</f>
        <v>#N/A</v>
      </c>
      <c r="AL444" s="44" t="e">
        <f t="shared" si="150"/>
        <v>#N/A</v>
      </c>
      <c r="AM444" s="48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8">
        <f t="shared" si="151"/>
        <v>0</v>
      </c>
      <c r="AO444" s="47">
        <f t="shared" si="152"/>
        <v>0</v>
      </c>
      <c r="AP444" s="47" t="e">
        <f t="shared" si="153"/>
        <v>#DIV/0!</v>
      </c>
    </row>
    <row r="445" spans="2:42">
      <c r="B445" s="37"/>
      <c r="C445" s="61"/>
      <c r="D445" s="61"/>
      <c r="E445" s="38"/>
      <c r="F445" s="39"/>
      <c r="G445" s="39"/>
      <c r="H445" s="39"/>
      <c r="I445" s="40"/>
      <c r="J445" s="41"/>
      <c r="K445" s="41"/>
      <c r="L445" s="41"/>
      <c r="M445" s="42"/>
      <c r="N445" s="42"/>
      <c r="O445" s="43"/>
      <c r="P445" s="44"/>
      <c r="Q445" s="44"/>
      <c r="R445" s="45"/>
      <c r="S445" s="46"/>
      <c r="T445" s="39">
        <f t="shared" si="135"/>
        <v>0</v>
      </c>
      <c r="U445" s="47">
        <f t="shared" si="136"/>
        <v>0</v>
      </c>
      <c r="V445" s="48">
        <f t="shared" si="137"/>
        <v>0</v>
      </c>
      <c r="W445" s="49">
        <f t="shared" si="138"/>
        <v>0</v>
      </c>
      <c r="X445" s="44">
        <f t="shared" si="139"/>
        <v>0</v>
      </c>
      <c r="Y445" s="44">
        <f t="shared" si="140"/>
        <v>0</v>
      </c>
      <c r="Z445" s="44">
        <f t="shared" si="141"/>
        <v>0</v>
      </c>
      <c r="AA445" s="50">
        <f t="shared" si="142"/>
        <v>0</v>
      </c>
      <c r="AB445" s="51">
        <f t="shared" si="143"/>
        <v>0</v>
      </c>
      <c r="AC445" s="44">
        <f t="shared" si="144"/>
        <v>0</v>
      </c>
      <c r="AD445" s="44">
        <f t="shared" si="145"/>
        <v>0</v>
      </c>
      <c r="AE445" s="44">
        <f t="shared" si="146"/>
        <v>0</v>
      </c>
      <c r="AF445" s="52" t="e">
        <f>HLOOKUP(I445,ElecAvoidedCostsWOCC!$A$5:$Q$50,G445+1,FALSE)</f>
        <v>#N/A</v>
      </c>
      <c r="AG445" s="44" t="e">
        <f t="shared" si="147"/>
        <v>#N/A</v>
      </c>
      <c r="AH445" s="52" t="e">
        <f>HLOOKUP(I445,ElecAvoidedCostsWOCC!$A$5:$Q$50,T445+1,FALSE)</f>
        <v>#N/A</v>
      </c>
      <c r="AI445" s="44" t="e">
        <f t="shared" si="148"/>
        <v>#N/A</v>
      </c>
      <c r="AJ445" s="44" t="e">
        <f t="shared" si="149"/>
        <v>#N/A</v>
      </c>
      <c r="AK445" s="44" t="e">
        <f>HLOOKUP(I445,ElecAvoidedCostsWOCC!$A$5:$Q$50,G445+1,FALSE)*J445*L445</f>
        <v>#N/A</v>
      </c>
      <c r="AL445" s="44" t="e">
        <f t="shared" si="150"/>
        <v>#N/A</v>
      </c>
      <c r="AM445" s="48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8">
        <f t="shared" si="151"/>
        <v>0</v>
      </c>
      <c r="AO445" s="47">
        <f t="shared" si="152"/>
        <v>0</v>
      </c>
      <c r="AP445" s="47" t="e">
        <f t="shared" si="153"/>
        <v>#DIV/0!</v>
      </c>
    </row>
    <row r="446" spans="2:42">
      <c r="B446" s="37"/>
      <c r="C446" s="61"/>
      <c r="D446" s="61"/>
      <c r="E446" s="38"/>
      <c r="F446" s="39"/>
      <c r="G446" s="39"/>
      <c r="H446" s="39"/>
      <c r="I446" s="40"/>
      <c r="J446" s="41"/>
      <c r="K446" s="41"/>
      <c r="L446" s="41"/>
      <c r="M446" s="42"/>
      <c r="N446" s="42"/>
      <c r="O446" s="43"/>
      <c r="P446" s="44"/>
      <c r="Q446" s="44"/>
      <c r="R446" s="45"/>
      <c r="S446" s="46"/>
      <c r="T446" s="39">
        <f t="shared" si="135"/>
        <v>0</v>
      </c>
      <c r="U446" s="47">
        <f t="shared" si="136"/>
        <v>0</v>
      </c>
      <c r="V446" s="48">
        <f t="shared" si="137"/>
        <v>0</v>
      </c>
      <c r="W446" s="49">
        <f t="shared" si="138"/>
        <v>0</v>
      </c>
      <c r="X446" s="44">
        <f t="shared" si="139"/>
        <v>0</v>
      </c>
      <c r="Y446" s="44">
        <f t="shared" si="140"/>
        <v>0</v>
      </c>
      <c r="Z446" s="44">
        <f t="shared" si="141"/>
        <v>0</v>
      </c>
      <c r="AA446" s="50">
        <f t="shared" si="142"/>
        <v>0</v>
      </c>
      <c r="AB446" s="51">
        <f t="shared" si="143"/>
        <v>0</v>
      </c>
      <c r="AC446" s="44">
        <f t="shared" si="144"/>
        <v>0</v>
      </c>
      <c r="AD446" s="44">
        <f t="shared" si="145"/>
        <v>0</v>
      </c>
      <c r="AE446" s="44">
        <f t="shared" si="146"/>
        <v>0</v>
      </c>
      <c r="AF446" s="52" t="e">
        <f>HLOOKUP(I446,ElecAvoidedCostsWOCC!$A$5:$Q$50,G446+1,FALSE)</f>
        <v>#N/A</v>
      </c>
      <c r="AG446" s="44" t="e">
        <f t="shared" si="147"/>
        <v>#N/A</v>
      </c>
      <c r="AH446" s="52" t="e">
        <f>HLOOKUP(I446,ElecAvoidedCostsWOCC!$A$5:$Q$50,T446+1,FALSE)</f>
        <v>#N/A</v>
      </c>
      <c r="AI446" s="44" t="e">
        <f t="shared" si="148"/>
        <v>#N/A</v>
      </c>
      <c r="AJ446" s="44" t="e">
        <f t="shared" si="149"/>
        <v>#N/A</v>
      </c>
      <c r="AK446" s="44" t="e">
        <f>HLOOKUP(I446,ElecAvoidedCostsWOCC!$A$5:$Q$50,G446+1,FALSE)*J446*L446</f>
        <v>#N/A</v>
      </c>
      <c r="AL446" s="44" t="e">
        <f t="shared" si="150"/>
        <v>#N/A</v>
      </c>
      <c r="AM446" s="48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8">
        <f t="shared" si="151"/>
        <v>0</v>
      </c>
      <c r="AO446" s="47">
        <f t="shared" si="152"/>
        <v>0</v>
      </c>
      <c r="AP446" s="47" t="e">
        <f t="shared" si="153"/>
        <v>#DIV/0!</v>
      </c>
    </row>
    <row r="447" spans="2:42">
      <c r="B447" s="37"/>
      <c r="C447" s="61"/>
      <c r="D447" s="61"/>
      <c r="E447" s="38"/>
      <c r="F447" s="39"/>
      <c r="G447" s="39"/>
      <c r="H447" s="39"/>
      <c r="I447" s="40"/>
      <c r="J447" s="41"/>
      <c r="K447" s="41"/>
      <c r="L447" s="41"/>
      <c r="M447" s="42"/>
      <c r="N447" s="42"/>
      <c r="O447" s="43"/>
      <c r="P447" s="44"/>
      <c r="Q447" s="44"/>
      <c r="R447" s="45"/>
      <c r="S447" s="46"/>
      <c r="T447" s="39">
        <f t="shared" si="135"/>
        <v>0</v>
      </c>
      <c r="U447" s="47">
        <f t="shared" si="136"/>
        <v>0</v>
      </c>
      <c r="V447" s="48">
        <f t="shared" si="137"/>
        <v>0</v>
      </c>
      <c r="W447" s="49">
        <f t="shared" si="138"/>
        <v>0</v>
      </c>
      <c r="X447" s="44">
        <f t="shared" si="139"/>
        <v>0</v>
      </c>
      <c r="Y447" s="44">
        <f t="shared" si="140"/>
        <v>0</v>
      </c>
      <c r="Z447" s="44">
        <f t="shared" si="141"/>
        <v>0</v>
      </c>
      <c r="AA447" s="50">
        <f t="shared" si="142"/>
        <v>0</v>
      </c>
      <c r="AB447" s="51">
        <f t="shared" si="143"/>
        <v>0</v>
      </c>
      <c r="AC447" s="44">
        <f t="shared" si="144"/>
        <v>0</v>
      </c>
      <c r="AD447" s="44">
        <f t="shared" si="145"/>
        <v>0</v>
      </c>
      <c r="AE447" s="44">
        <f t="shared" si="146"/>
        <v>0</v>
      </c>
      <c r="AF447" s="52" t="e">
        <f>HLOOKUP(I447,ElecAvoidedCostsWOCC!$A$5:$Q$50,G447+1,FALSE)</f>
        <v>#N/A</v>
      </c>
      <c r="AG447" s="44" t="e">
        <f t="shared" si="147"/>
        <v>#N/A</v>
      </c>
      <c r="AH447" s="52" t="e">
        <f>HLOOKUP(I447,ElecAvoidedCostsWOCC!$A$5:$Q$50,T447+1,FALSE)</f>
        <v>#N/A</v>
      </c>
      <c r="AI447" s="44" t="e">
        <f t="shared" si="148"/>
        <v>#N/A</v>
      </c>
      <c r="AJ447" s="44" t="e">
        <f t="shared" si="149"/>
        <v>#N/A</v>
      </c>
      <c r="AK447" s="44" t="e">
        <f>HLOOKUP(I447,ElecAvoidedCostsWOCC!$A$5:$Q$50,G447+1,FALSE)*J447*L447</f>
        <v>#N/A</v>
      </c>
      <c r="AL447" s="44" t="e">
        <f t="shared" si="150"/>
        <v>#N/A</v>
      </c>
      <c r="AM447" s="48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8">
        <f t="shared" si="151"/>
        <v>0</v>
      </c>
      <c r="AO447" s="47">
        <f t="shared" si="152"/>
        <v>0</v>
      </c>
      <c r="AP447" s="47" t="e">
        <f t="shared" si="153"/>
        <v>#DIV/0!</v>
      </c>
    </row>
    <row r="448" spans="2:42">
      <c r="B448" s="37"/>
      <c r="C448" s="61"/>
      <c r="D448" s="61"/>
      <c r="E448" s="38"/>
      <c r="F448" s="39"/>
      <c r="G448" s="39"/>
      <c r="H448" s="39"/>
      <c r="I448" s="40"/>
      <c r="J448" s="41"/>
      <c r="K448" s="41"/>
      <c r="L448" s="41"/>
      <c r="M448" s="42"/>
      <c r="N448" s="42"/>
      <c r="O448" s="43"/>
      <c r="P448" s="44"/>
      <c r="Q448" s="44"/>
      <c r="R448" s="45"/>
      <c r="S448" s="46"/>
      <c r="T448" s="39">
        <f t="shared" si="135"/>
        <v>0</v>
      </c>
      <c r="U448" s="47">
        <f t="shared" si="136"/>
        <v>0</v>
      </c>
      <c r="V448" s="48">
        <f t="shared" si="137"/>
        <v>0</v>
      </c>
      <c r="W448" s="49">
        <f t="shared" si="138"/>
        <v>0</v>
      </c>
      <c r="X448" s="44">
        <f t="shared" si="139"/>
        <v>0</v>
      </c>
      <c r="Y448" s="44">
        <f t="shared" si="140"/>
        <v>0</v>
      </c>
      <c r="Z448" s="44">
        <f t="shared" si="141"/>
        <v>0</v>
      </c>
      <c r="AA448" s="50">
        <f t="shared" si="142"/>
        <v>0</v>
      </c>
      <c r="AB448" s="51">
        <f t="shared" si="143"/>
        <v>0</v>
      </c>
      <c r="AC448" s="44">
        <f t="shared" si="144"/>
        <v>0</v>
      </c>
      <c r="AD448" s="44">
        <f t="shared" si="145"/>
        <v>0</v>
      </c>
      <c r="AE448" s="44">
        <f t="shared" si="146"/>
        <v>0</v>
      </c>
      <c r="AF448" s="52" t="e">
        <f>HLOOKUP(I448,ElecAvoidedCostsWOCC!$A$5:$Q$50,G448+1,FALSE)</f>
        <v>#N/A</v>
      </c>
      <c r="AG448" s="44" t="e">
        <f t="shared" si="147"/>
        <v>#N/A</v>
      </c>
      <c r="AH448" s="52" t="e">
        <f>HLOOKUP(I448,ElecAvoidedCostsWOCC!$A$5:$Q$50,T448+1,FALSE)</f>
        <v>#N/A</v>
      </c>
      <c r="AI448" s="44" t="e">
        <f t="shared" si="148"/>
        <v>#N/A</v>
      </c>
      <c r="AJ448" s="44" t="e">
        <f t="shared" si="149"/>
        <v>#N/A</v>
      </c>
      <c r="AK448" s="44" t="e">
        <f>HLOOKUP(I448,ElecAvoidedCostsWOCC!$A$5:$Q$50,G448+1,FALSE)*J448*L448</f>
        <v>#N/A</v>
      </c>
      <c r="AL448" s="44" t="e">
        <f t="shared" si="150"/>
        <v>#N/A</v>
      </c>
      <c r="AM448" s="48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8">
        <f t="shared" si="151"/>
        <v>0</v>
      </c>
      <c r="AO448" s="47">
        <f t="shared" si="152"/>
        <v>0</v>
      </c>
      <c r="AP448" s="47" t="e">
        <f t="shared" si="153"/>
        <v>#DIV/0!</v>
      </c>
    </row>
    <row r="449" spans="2:42">
      <c r="B449" s="37"/>
      <c r="C449" s="61"/>
      <c r="D449" s="61"/>
      <c r="E449" s="38"/>
      <c r="F449" s="39"/>
      <c r="G449" s="39"/>
      <c r="H449" s="39"/>
      <c r="I449" s="40"/>
      <c r="J449" s="41"/>
      <c r="K449" s="41"/>
      <c r="L449" s="41"/>
      <c r="M449" s="42"/>
      <c r="N449" s="42"/>
      <c r="O449" s="43"/>
      <c r="P449" s="44"/>
      <c r="Q449" s="44"/>
      <c r="R449" s="45"/>
      <c r="S449" s="46"/>
      <c r="T449" s="39">
        <f t="shared" si="135"/>
        <v>0</v>
      </c>
      <c r="U449" s="47">
        <f t="shared" si="136"/>
        <v>0</v>
      </c>
      <c r="V449" s="48">
        <f t="shared" si="137"/>
        <v>0</v>
      </c>
      <c r="W449" s="49">
        <f t="shared" si="138"/>
        <v>0</v>
      </c>
      <c r="X449" s="44">
        <f t="shared" si="139"/>
        <v>0</v>
      </c>
      <c r="Y449" s="44">
        <f t="shared" si="140"/>
        <v>0</v>
      </c>
      <c r="Z449" s="44">
        <f t="shared" si="141"/>
        <v>0</v>
      </c>
      <c r="AA449" s="50">
        <f t="shared" si="142"/>
        <v>0</v>
      </c>
      <c r="AB449" s="51">
        <f t="shared" si="143"/>
        <v>0</v>
      </c>
      <c r="AC449" s="44">
        <f t="shared" si="144"/>
        <v>0</v>
      </c>
      <c r="AD449" s="44">
        <f t="shared" si="145"/>
        <v>0</v>
      </c>
      <c r="AE449" s="44">
        <f t="shared" si="146"/>
        <v>0</v>
      </c>
      <c r="AF449" s="52" t="e">
        <f>HLOOKUP(I449,ElecAvoidedCostsWOCC!$A$5:$Q$50,G449+1,FALSE)</f>
        <v>#N/A</v>
      </c>
      <c r="AG449" s="44" t="e">
        <f t="shared" si="147"/>
        <v>#N/A</v>
      </c>
      <c r="AH449" s="52" t="e">
        <f>HLOOKUP(I449,ElecAvoidedCostsWOCC!$A$5:$Q$50,T449+1,FALSE)</f>
        <v>#N/A</v>
      </c>
      <c r="AI449" s="44" t="e">
        <f t="shared" si="148"/>
        <v>#N/A</v>
      </c>
      <c r="AJ449" s="44" t="e">
        <f t="shared" si="149"/>
        <v>#N/A</v>
      </c>
      <c r="AK449" s="44" t="e">
        <f>HLOOKUP(I449,ElecAvoidedCostsWOCC!$A$5:$Q$50,G449+1,FALSE)*J449*L449</f>
        <v>#N/A</v>
      </c>
      <c r="AL449" s="44" t="e">
        <f t="shared" si="150"/>
        <v>#N/A</v>
      </c>
      <c r="AM449" s="48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8">
        <f t="shared" si="151"/>
        <v>0</v>
      </c>
      <c r="AO449" s="47">
        <f t="shared" si="152"/>
        <v>0</v>
      </c>
      <c r="AP449" s="47" t="e">
        <f t="shared" si="153"/>
        <v>#DIV/0!</v>
      </c>
    </row>
    <row r="450" spans="2:42">
      <c r="B450" s="37"/>
      <c r="C450" s="61"/>
      <c r="D450" s="61"/>
      <c r="E450" s="38"/>
      <c r="F450" s="39"/>
      <c r="G450" s="39"/>
      <c r="H450" s="39"/>
      <c r="I450" s="40"/>
      <c r="J450" s="41"/>
      <c r="K450" s="41"/>
      <c r="L450" s="41"/>
      <c r="M450" s="42"/>
      <c r="N450" s="42"/>
      <c r="O450" s="43"/>
      <c r="P450" s="44"/>
      <c r="Q450" s="44"/>
      <c r="R450" s="45"/>
      <c r="S450" s="46"/>
      <c r="T450" s="39">
        <f t="shared" si="135"/>
        <v>0</v>
      </c>
      <c r="U450" s="47">
        <f t="shared" si="136"/>
        <v>0</v>
      </c>
      <c r="V450" s="48">
        <f t="shared" si="137"/>
        <v>0</v>
      </c>
      <c r="W450" s="49">
        <f t="shared" si="138"/>
        <v>0</v>
      </c>
      <c r="X450" s="44">
        <f t="shared" si="139"/>
        <v>0</v>
      </c>
      <c r="Y450" s="44">
        <f t="shared" si="140"/>
        <v>0</v>
      </c>
      <c r="Z450" s="44">
        <f t="shared" si="141"/>
        <v>0</v>
      </c>
      <c r="AA450" s="50">
        <f t="shared" si="142"/>
        <v>0</v>
      </c>
      <c r="AB450" s="51">
        <f t="shared" si="143"/>
        <v>0</v>
      </c>
      <c r="AC450" s="44">
        <f t="shared" si="144"/>
        <v>0</v>
      </c>
      <c r="AD450" s="44">
        <f t="shared" si="145"/>
        <v>0</v>
      </c>
      <c r="AE450" s="44">
        <f t="shared" si="146"/>
        <v>0</v>
      </c>
      <c r="AF450" s="52" t="e">
        <f>HLOOKUP(I450,ElecAvoidedCostsWOCC!$A$5:$Q$50,G450+1,FALSE)</f>
        <v>#N/A</v>
      </c>
      <c r="AG450" s="44" t="e">
        <f t="shared" si="147"/>
        <v>#N/A</v>
      </c>
      <c r="AH450" s="52" t="e">
        <f>HLOOKUP(I450,ElecAvoidedCostsWOCC!$A$5:$Q$50,T450+1,FALSE)</f>
        <v>#N/A</v>
      </c>
      <c r="AI450" s="44" t="e">
        <f t="shared" si="148"/>
        <v>#N/A</v>
      </c>
      <c r="AJ450" s="44" t="e">
        <f t="shared" si="149"/>
        <v>#N/A</v>
      </c>
      <c r="AK450" s="44" t="e">
        <f>HLOOKUP(I450,ElecAvoidedCostsWOCC!$A$5:$Q$50,G450+1,FALSE)*J450*L450</f>
        <v>#N/A</v>
      </c>
      <c r="AL450" s="44" t="e">
        <f t="shared" si="150"/>
        <v>#N/A</v>
      </c>
      <c r="AM450" s="48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8">
        <f t="shared" si="151"/>
        <v>0</v>
      </c>
      <c r="AO450" s="47">
        <f t="shared" si="152"/>
        <v>0</v>
      </c>
      <c r="AP450" s="47" t="e">
        <f t="shared" si="153"/>
        <v>#DIV/0!</v>
      </c>
    </row>
    <row r="451" spans="2:42">
      <c r="B451" s="37"/>
      <c r="C451" s="61"/>
      <c r="D451" s="61"/>
      <c r="E451" s="38"/>
      <c r="F451" s="39"/>
      <c r="G451" s="39"/>
      <c r="H451" s="39"/>
      <c r="I451" s="40"/>
      <c r="J451" s="41"/>
      <c r="K451" s="41"/>
      <c r="L451" s="41"/>
      <c r="M451" s="42"/>
      <c r="N451" s="42"/>
      <c r="O451" s="43"/>
      <c r="P451" s="44"/>
      <c r="Q451" s="44"/>
      <c r="R451" s="45"/>
      <c r="S451" s="46"/>
      <c r="T451" s="39">
        <f t="shared" si="135"/>
        <v>0</v>
      </c>
      <c r="U451" s="47">
        <f t="shared" si="136"/>
        <v>0</v>
      </c>
      <c r="V451" s="48">
        <f t="shared" si="137"/>
        <v>0</v>
      </c>
      <c r="W451" s="49">
        <f t="shared" si="138"/>
        <v>0</v>
      </c>
      <c r="X451" s="44">
        <f t="shared" si="139"/>
        <v>0</v>
      </c>
      <c r="Y451" s="44">
        <f t="shared" si="140"/>
        <v>0</v>
      </c>
      <c r="Z451" s="44">
        <f t="shared" si="141"/>
        <v>0</v>
      </c>
      <c r="AA451" s="50">
        <f t="shared" si="142"/>
        <v>0</v>
      </c>
      <c r="AB451" s="51">
        <f t="shared" si="143"/>
        <v>0</v>
      </c>
      <c r="AC451" s="44">
        <f t="shared" si="144"/>
        <v>0</v>
      </c>
      <c r="AD451" s="44">
        <f t="shared" si="145"/>
        <v>0</v>
      </c>
      <c r="AE451" s="44">
        <f t="shared" si="146"/>
        <v>0</v>
      </c>
      <c r="AF451" s="52" t="e">
        <f>HLOOKUP(I451,ElecAvoidedCostsWOCC!$A$5:$Q$50,G451+1,FALSE)</f>
        <v>#N/A</v>
      </c>
      <c r="AG451" s="44" t="e">
        <f t="shared" si="147"/>
        <v>#N/A</v>
      </c>
      <c r="AH451" s="52" t="e">
        <f>HLOOKUP(I451,ElecAvoidedCostsWOCC!$A$5:$Q$50,T451+1,FALSE)</f>
        <v>#N/A</v>
      </c>
      <c r="AI451" s="44" t="e">
        <f t="shared" si="148"/>
        <v>#N/A</v>
      </c>
      <c r="AJ451" s="44" t="e">
        <f t="shared" si="149"/>
        <v>#N/A</v>
      </c>
      <c r="AK451" s="44" t="e">
        <f>HLOOKUP(I451,ElecAvoidedCostsWOCC!$A$5:$Q$50,G451+1,FALSE)*J451*L451</f>
        <v>#N/A</v>
      </c>
      <c r="AL451" s="44" t="e">
        <f t="shared" si="150"/>
        <v>#N/A</v>
      </c>
      <c r="AM451" s="48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8">
        <f t="shared" si="151"/>
        <v>0</v>
      </c>
      <c r="AO451" s="47">
        <f t="shared" si="152"/>
        <v>0</v>
      </c>
      <c r="AP451" s="47" t="e">
        <f t="shared" si="153"/>
        <v>#DIV/0!</v>
      </c>
    </row>
    <row r="452" spans="2:42">
      <c r="B452" s="37"/>
      <c r="C452" s="61"/>
      <c r="D452" s="61"/>
      <c r="E452" s="38"/>
      <c r="F452" s="39"/>
      <c r="G452" s="39"/>
      <c r="H452" s="39"/>
      <c r="I452" s="40"/>
      <c r="J452" s="41"/>
      <c r="K452" s="41"/>
      <c r="L452" s="41"/>
      <c r="M452" s="42"/>
      <c r="N452" s="42"/>
      <c r="O452" s="43"/>
      <c r="P452" s="44"/>
      <c r="Q452" s="44"/>
      <c r="R452" s="45"/>
      <c r="S452" s="46"/>
      <c r="T452" s="39">
        <f t="shared" ref="T452:T515" si="154">G452+H452</f>
        <v>0</v>
      </c>
      <c r="U452" s="47">
        <f t="shared" ref="U452:U515" si="155">(O452/$A$10)*T452</f>
        <v>0</v>
      </c>
      <c r="V452" s="48">
        <f t="shared" ref="V452:V515" si="156">N452-M452</f>
        <v>0</v>
      </c>
      <c r="W452" s="49">
        <f t="shared" ref="W452:W515" si="157">(O452/A$10)</f>
        <v>0</v>
      </c>
      <c r="X452" s="44">
        <f t="shared" ref="X452:X515" si="158">W452*A$8</f>
        <v>0</v>
      </c>
      <c r="Y452" s="44">
        <f t="shared" ref="Y452:Y515" si="159">Q452-P452</f>
        <v>0</v>
      </c>
      <c r="Z452" s="44">
        <f t="shared" ref="Z452:Z515" si="160">X452+(A$6*W452)</f>
        <v>0</v>
      </c>
      <c r="AA452" s="50">
        <f t="shared" ref="AA452:AA515" si="161">Q452+X452</f>
        <v>0</v>
      </c>
      <c r="AB452" s="51">
        <f t="shared" ref="AB452:AB515" si="162">Z452/(1+ElecDiscountRate)^1</f>
        <v>0</v>
      </c>
      <c r="AC452" s="44">
        <f t="shared" ref="AC452:AC515" si="163">AA452/(1+ElecDiscountRate)^1</f>
        <v>0</v>
      </c>
      <c r="AD452" s="44">
        <f t="shared" ref="AD452:AD515" si="164">-PV(ElecDiscountRate,T452,R452)*J452</f>
        <v>0</v>
      </c>
      <c r="AE452" s="44">
        <f t="shared" ref="AE452:AE515" si="165">-PV(ElecDiscountRate,T452,S452)*J452</f>
        <v>0</v>
      </c>
      <c r="AF452" s="52" t="e">
        <f>HLOOKUP(I452,ElecAvoidedCostsWOCC!$A$5:$Q$50,G452+1,FALSE)</f>
        <v>#N/A</v>
      </c>
      <c r="AG452" s="44" t="e">
        <f t="shared" ref="AG452:AG515" si="166">AF452*J452*K452</f>
        <v>#N/A</v>
      </c>
      <c r="AH452" s="52" t="e">
        <f>HLOOKUP(I452,ElecAvoidedCostsWOCC!$A$5:$Q$50,T452+1,FALSE)</f>
        <v>#N/A</v>
      </c>
      <c r="AI452" s="44" t="e">
        <f t="shared" ref="AI452:AI515" si="167">AH452*J452*L452</f>
        <v>#N/A</v>
      </c>
      <c r="AJ452" s="44" t="e">
        <f t="shared" ref="AJ452:AJ515" si="168">AG452+AI452</f>
        <v>#N/A</v>
      </c>
      <c r="AK452" s="44" t="e">
        <f>HLOOKUP(I452,ElecAvoidedCostsWOCC!$A$5:$Q$50,G452+1,FALSE)*J452*L452</f>
        <v>#N/A</v>
      </c>
      <c r="AL452" s="44" t="e">
        <f t="shared" ref="AL452:AL515" si="169">AG452+AI452-AK452</f>
        <v>#N/A</v>
      </c>
      <c r="AM452" s="48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8">
        <f t="shared" ref="AN452:AN515" si="170">AM452*1.1+AD452+AE452</f>
        <v>0</v>
      </c>
      <c r="AO452" s="47">
        <f t="shared" ref="AO452:AO515" si="171">IFERROR(AM452/AB452,0)</f>
        <v>0</v>
      </c>
      <c r="AP452" s="47" t="e">
        <f t="shared" ref="AP452:AP515" si="172">AN452/AC452</f>
        <v>#DIV/0!</v>
      </c>
    </row>
    <row r="453" spans="2:42">
      <c r="B453" s="37"/>
      <c r="C453" s="61"/>
      <c r="D453" s="61"/>
      <c r="E453" s="38"/>
      <c r="F453" s="39"/>
      <c r="G453" s="39"/>
      <c r="H453" s="39"/>
      <c r="I453" s="40"/>
      <c r="J453" s="41"/>
      <c r="K453" s="41"/>
      <c r="L453" s="41"/>
      <c r="M453" s="42"/>
      <c r="N453" s="42"/>
      <c r="O453" s="43"/>
      <c r="P453" s="44"/>
      <c r="Q453" s="44"/>
      <c r="R453" s="45"/>
      <c r="S453" s="46"/>
      <c r="T453" s="39">
        <f t="shared" si="154"/>
        <v>0</v>
      </c>
      <c r="U453" s="47">
        <f t="shared" si="155"/>
        <v>0</v>
      </c>
      <c r="V453" s="48">
        <f t="shared" si="156"/>
        <v>0</v>
      </c>
      <c r="W453" s="49">
        <f t="shared" si="157"/>
        <v>0</v>
      </c>
      <c r="X453" s="44">
        <f t="shared" si="158"/>
        <v>0</v>
      </c>
      <c r="Y453" s="44">
        <f t="shared" si="159"/>
        <v>0</v>
      </c>
      <c r="Z453" s="44">
        <f t="shared" si="160"/>
        <v>0</v>
      </c>
      <c r="AA453" s="50">
        <f t="shared" si="161"/>
        <v>0</v>
      </c>
      <c r="AB453" s="51">
        <f t="shared" si="162"/>
        <v>0</v>
      </c>
      <c r="AC453" s="44">
        <f t="shared" si="163"/>
        <v>0</v>
      </c>
      <c r="AD453" s="44">
        <f t="shared" si="164"/>
        <v>0</v>
      </c>
      <c r="AE453" s="44">
        <f t="shared" si="165"/>
        <v>0</v>
      </c>
      <c r="AF453" s="52" t="e">
        <f>HLOOKUP(I453,ElecAvoidedCostsWOCC!$A$5:$Q$50,G453+1,FALSE)</f>
        <v>#N/A</v>
      </c>
      <c r="AG453" s="44" t="e">
        <f t="shared" si="166"/>
        <v>#N/A</v>
      </c>
      <c r="AH453" s="52" t="e">
        <f>HLOOKUP(I453,ElecAvoidedCostsWOCC!$A$5:$Q$50,T453+1,FALSE)</f>
        <v>#N/A</v>
      </c>
      <c r="AI453" s="44" t="e">
        <f t="shared" si="167"/>
        <v>#N/A</v>
      </c>
      <c r="AJ453" s="44" t="e">
        <f t="shared" si="168"/>
        <v>#N/A</v>
      </c>
      <c r="AK453" s="44" t="e">
        <f>HLOOKUP(I453,ElecAvoidedCostsWOCC!$A$5:$Q$50,G453+1,FALSE)*J453*L453</f>
        <v>#N/A</v>
      </c>
      <c r="AL453" s="44" t="e">
        <f t="shared" si="169"/>
        <v>#N/A</v>
      </c>
      <c r="AM453" s="48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8">
        <f t="shared" si="170"/>
        <v>0</v>
      </c>
      <c r="AO453" s="47">
        <f t="shared" si="171"/>
        <v>0</v>
      </c>
      <c r="AP453" s="47" t="e">
        <f t="shared" si="172"/>
        <v>#DIV/0!</v>
      </c>
    </row>
    <row r="454" spans="2:42">
      <c r="B454" s="37"/>
      <c r="C454" s="61"/>
      <c r="D454" s="61"/>
      <c r="E454" s="38"/>
      <c r="F454" s="39"/>
      <c r="G454" s="39"/>
      <c r="H454" s="39"/>
      <c r="I454" s="40"/>
      <c r="J454" s="41"/>
      <c r="K454" s="41"/>
      <c r="L454" s="41"/>
      <c r="M454" s="42"/>
      <c r="N454" s="42"/>
      <c r="O454" s="43"/>
      <c r="P454" s="44"/>
      <c r="Q454" s="44"/>
      <c r="R454" s="45"/>
      <c r="S454" s="46"/>
      <c r="T454" s="39">
        <f t="shared" si="154"/>
        <v>0</v>
      </c>
      <c r="U454" s="47">
        <f t="shared" si="155"/>
        <v>0</v>
      </c>
      <c r="V454" s="48">
        <f t="shared" si="156"/>
        <v>0</v>
      </c>
      <c r="W454" s="49">
        <f t="shared" si="157"/>
        <v>0</v>
      </c>
      <c r="X454" s="44">
        <f t="shared" si="158"/>
        <v>0</v>
      </c>
      <c r="Y454" s="44">
        <f t="shared" si="159"/>
        <v>0</v>
      </c>
      <c r="Z454" s="44">
        <f t="shared" si="160"/>
        <v>0</v>
      </c>
      <c r="AA454" s="50">
        <f t="shared" si="161"/>
        <v>0</v>
      </c>
      <c r="AB454" s="51">
        <f t="shared" si="162"/>
        <v>0</v>
      </c>
      <c r="AC454" s="44">
        <f t="shared" si="163"/>
        <v>0</v>
      </c>
      <c r="AD454" s="44">
        <f t="shared" si="164"/>
        <v>0</v>
      </c>
      <c r="AE454" s="44">
        <f t="shared" si="165"/>
        <v>0</v>
      </c>
      <c r="AF454" s="52" t="e">
        <f>HLOOKUP(I454,ElecAvoidedCostsWOCC!$A$5:$Q$50,G454+1,FALSE)</f>
        <v>#N/A</v>
      </c>
      <c r="AG454" s="44" t="e">
        <f t="shared" si="166"/>
        <v>#N/A</v>
      </c>
      <c r="AH454" s="52" t="e">
        <f>HLOOKUP(I454,ElecAvoidedCostsWOCC!$A$5:$Q$50,T454+1,FALSE)</f>
        <v>#N/A</v>
      </c>
      <c r="AI454" s="44" t="e">
        <f t="shared" si="167"/>
        <v>#N/A</v>
      </c>
      <c r="AJ454" s="44" t="e">
        <f t="shared" si="168"/>
        <v>#N/A</v>
      </c>
      <c r="AK454" s="44" t="e">
        <f>HLOOKUP(I454,ElecAvoidedCostsWOCC!$A$5:$Q$50,G454+1,FALSE)*J454*L454</f>
        <v>#N/A</v>
      </c>
      <c r="AL454" s="44" t="e">
        <f t="shared" si="169"/>
        <v>#N/A</v>
      </c>
      <c r="AM454" s="48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8">
        <f t="shared" si="170"/>
        <v>0</v>
      </c>
      <c r="AO454" s="47">
        <f t="shared" si="171"/>
        <v>0</v>
      </c>
      <c r="AP454" s="47" t="e">
        <f t="shared" si="172"/>
        <v>#DIV/0!</v>
      </c>
    </row>
    <row r="455" spans="2:42">
      <c r="B455" s="37"/>
      <c r="C455" s="61"/>
      <c r="D455" s="61"/>
      <c r="E455" s="38"/>
      <c r="F455" s="39"/>
      <c r="G455" s="39"/>
      <c r="H455" s="39"/>
      <c r="I455" s="40"/>
      <c r="J455" s="41"/>
      <c r="K455" s="41"/>
      <c r="L455" s="41"/>
      <c r="M455" s="42"/>
      <c r="N455" s="42"/>
      <c r="O455" s="43"/>
      <c r="P455" s="44"/>
      <c r="Q455" s="44"/>
      <c r="R455" s="45"/>
      <c r="S455" s="46"/>
      <c r="T455" s="39">
        <f t="shared" si="154"/>
        <v>0</v>
      </c>
      <c r="U455" s="47">
        <f t="shared" si="155"/>
        <v>0</v>
      </c>
      <c r="V455" s="48">
        <f t="shared" si="156"/>
        <v>0</v>
      </c>
      <c r="W455" s="49">
        <f t="shared" si="157"/>
        <v>0</v>
      </c>
      <c r="X455" s="44">
        <f t="shared" si="158"/>
        <v>0</v>
      </c>
      <c r="Y455" s="44">
        <f t="shared" si="159"/>
        <v>0</v>
      </c>
      <c r="Z455" s="44">
        <f t="shared" si="160"/>
        <v>0</v>
      </c>
      <c r="AA455" s="50">
        <f t="shared" si="161"/>
        <v>0</v>
      </c>
      <c r="AB455" s="51">
        <f t="shared" si="162"/>
        <v>0</v>
      </c>
      <c r="AC455" s="44">
        <f t="shared" si="163"/>
        <v>0</v>
      </c>
      <c r="AD455" s="44">
        <f t="shared" si="164"/>
        <v>0</v>
      </c>
      <c r="AE455" s="44">
        <f t="shared" si="165"/>
        <v>0</v>
      </c>
      <c r="AF455" s="52" t="e">
        <f>HLOOKUP(I455,ElecAvoidedCostsWOCC!$A$5:$Q$50,G455+1,FALSE)</f>
        <v>#N/A</v>
      </c>
      <c r="AG455" s="44" t="e">
        <f t="shared" si="166"/>
        <v>#N/A</v>
      </c>
      <c r="AH455" s="52" t="e">
        <f>HLOOKUP(I455,ElecAvoidedCostsWOCC!$A$5:$Q$50,T455+1,FALSE)</f>
        <v>#N/A</v>
      </c>
      <c r="AI455" s="44" t="e">
        <f t="shared" si="167"/>
        <v>#N/A</v>
      </c>
      <c r="AJ455" s="44" t="e">
        <f t="shared" si="168"/>
        <v>#N/A</v>
      </c>
      <c r="AK455" s="44" t="e">
        <f>HLOOKUP(I455,ElecAvoidedCostsWOCC!$A$5:$Q$50,G455+1,FALSE)*J455*L455</f>
        <v>#N/A</v>
      </c>
      <c r="AL455" s="44" t="e">
        <f t="shared" si="169"/>
        <v>#N/A</v>
      </c>
      <c r="AM455" s="48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8">
        <f t="shared" si="170"/>
        <v>0</v>
      </c>
      <c r="AO455" s="47">
        <f t="shared" si="171"/>
        <v>0</v>
      </c>
      <c r="AP455" s="47" t="e">
        <f t="shared" si="172"/>
        <v>#DIV/0!</v>
      </c>
    </row>
    <row r="456" spans="2:42">
      <c r="B456" s="37"/>
      <c r="C456" s="61"/>
      <c r="D456" s="61"/>
      <c r="E456" s="38"/>
      <c r="F456" s="39"/>
      <c r="G456" s="39"/>
      <c r="H456" s="39"/>
      <c r="I456" s="40"/>
      <c r="J456" s="41"/>
      <c r="K456" s="41"/>
      <c r="L456" s="41"/>
      <c r="M456" s="42"/>
      <c r="N456" s="42"/>
      <c r="O456" s="43"/>
      <c r="P456" s="44"/>
      <c r="Q456" s="44"/>
      <c r="R456" s="45"/>
      <c r="S456" s="46"/>
      <c r="T456" s="39">
        <f t="shared" si="154"/>
        <v>0</v>
      </c>
      <c r="U456" s="47">
        <f t="shared" si="155"/>
        <v>0</v>
      </c>
      <c r="V456" s="48">
        <f t="shared" si="156"/>
        <v>0</v>
      </c>
      <c r="W456" s="49">
        <f t="shared" si="157"/>
        <v>0</v>
      </c>
      <c r="X456" s="44">
        <f t="shared" si="158"/>
        <v>0</v>
      </c>
      <c r="Y456" s="44">
        <f t="shared" si="159"/>
        <v>0</v>
      </c>
      <c r="Z456" s="44">
        <f t="shared" si="160"/>
        <v>0</v>
      </c>
      <c r="AA456" s="50">
        <f t="shared" si="161"/>
        <v>0</v>
      </c>
      <c r="AB456" s="51">
        <f t="shared" si="162"/>
        <v>0</v>
      </c>
      <c r="AC456" s="44">
        <f t="shared" si="163"/>
        <v>0</v>
      </c>
      <c r="AD456" s="44">
        <f t="shared" si="164"/>
        <v>0</v>
      </c>
      <c r="AE456" s="44">
        <f t="shared" si="165"/>
        <v>0</v>
      </c>
      <c r="AF456" s="52" t="e">
        <f>HLOOKUP(I456,ElecAvoidedCostsWOCC!$A$5:$Q$50,G456+1,FALSE)</f>
        <v>#N/A</v>
      </c>
      <c r="AG456" s="44" t="e">
        <f t="shared" si="166"/>
        <v>#N/A</v>
      </c>
      <c r="AH456" s="52" t="e">
        <f>HLOOKUP(I456,ElecAvoidedCostsWOCC!$A$5:$Q$50,T456+1,FALSE)</f>
        <v>#N/A</v>
      </c>
      <c r="AI456" s="44" t="e">
        <f t="shared" si="167"/>
        <v>#N/A</v>
      </c>
      <c r="AJ456" s="44" t="e">
        <f t="shared" si="168"/>
        <v>#N/A</v>
      </c>
      <c r="AK456" s="44" t="e">
        <f>HLOOKUP(I456,ElecAvoidedCostsWOCC!$A$5:$Q$50,G456+1,FALSE)*J456*L456</f>
        <v>#N/A</v>
      </c>
      <c r="AL456" s="44" t="e">
        <f t="shared" si="169"/>
        <v>#N/A</v>
      </c>
      <c r="AM456" s="48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8">
        <f t="shared" si="170"/>
        <v>0</v>
      </c>
      <c r="AO456" s="47">
        <f t="shared" si="171"/>
        <v>0</v>
      </c>
      <c r="AP456" s="47" t="e">
        <f t="shared" si="172"/>
        <v>#DIV/0!</v>
      </c>
    </row>
    <row r="457" spans="2:42">
      <c r="B457" s="37"/>
      <c r="C457" s="61"/>
      <c r="D457" s="61"/>
      <c r="E457" s="38"/>
      <c r="F457" s="39"/>
      <c r="G457" s="39"/>
      <c r="H457" s="39"/>
      <c r="I457" s="40"/>
      <c r="J457" s="41"/>
      <c r="K457" s="41"/>
      <c r="L457" s="41"/>
      <c r="M457" s="42"/>
      <c r="N457" s="42"/>
      <c r="O457" s="43"/>
      <c r="P457" s="44"/>
      <c r="Q457" s="44"/>
      <c r="R457" s="45"/>
      <c r="S457" s="46"/>
      <c r="T457" s="39">
        <f t="shared" si="154"/>
        <v>0</v>
      </c>
      <c r="U457" s="47">
        <f t="shared" si="155"/>
        <v>0</v>
      </c>
      <c r="V457" s="48">
        <f t="shared" si="156"/>
        <v>0</v>
      </c>
      <c r="W457" s="49">
        <f t="shared" si="157"/>
        <v>0</v>
      </c>
      <c r="X457" s="44">
        <f t="shared" si="158"/>
        <v>0</v>
      </c>
      <c r="Y457" s="44">
        <f t="shared" si="159"/>
        <v>0</v>
      </c>
      <c r="Z457" s="44">
        <f t="shared" si="160"/>
        <v>0</v>
      </c>
      <c r="AA457" s="50">
        <f t="shared" si="161"/>
        <v>0</v>
      </c>
      <c r="AB457" s="51">
        <f t="shared" si="162"/>
        <v>0</v>
      </c>
      <c r="AC457" s="44">
        <f t="shared" si="163"/>
        <v>0</v>
      </c>
      <c r="AD457" s="44">
        <f t="shared" si="164"/>
        <v>0</v>
      </c>
      <c r="AE457" s="44">
        <f t="shared" si="165"/>
        <v>0</v>
      </c>
      <c r="AF457" s="52" t="e">
        <f>HLOOKUP(I457,ElecAvoidedCostsWOCC!$A$5:$Q$50,G457+1,FALSE)</f>
        <v>#N/A</v>
      </c>
      <c r="AG457" s="44" t="e">
        <f t="shared" si="166"/>
        <v>#N/A</v>
      </c>
      <c r="AH457" s="52" t="e">
        <f>HLOOKUP(I457,ElecAvoidedCostsWOCC!$A$5:$Q$50,T457+1,FALSE)</f>
        <v>#N/A</v>
      </c>
      <c r="AI457" s="44" t="e">
        <f t="shared" si="167"/>
        <v>#N/A</v>
      </c>
      <c r="AJ457" s="44" t="e">
        <f t="shared" si="168"/>
        <v>#N/A</v>
      </c>
      <c r="AK457" s="44" t="e">
        <f>HLOOKUP(I457,ElecAvoidedCostsWOCC!$A$5:$Q$50,G457+1,FALSE)*J457*L457</f>
        <v>#N/A</v>
      </c>
      <c r="AL457" s="44" t="e">
        <f t="shared" si="169"/>
        <v>#N/A</v>
      </c>
      <c r="AM457" s="48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8">
        <f t="shared" si="170"/>
        <v>0</v>
      </c>
      <c r="AO457" s="47">
        <f t="shared" si="171"/>
        <v>0</v>
      </c>
      <c r="AP457" s="47" t="e">
        <f t="shared" si="172"/>
        <v>#DIV/0!</v>
      </c>
    </row>
    <row r="458" spans="2:42">
      <c r="B458" s="37"/>
      <c r="C458" s="61"/>
      <c r="D458" s="61"/>
      <c r="E458" s="38"/>
      <c r="F458" s="39"/>
      <c r="G458" s="39"/>
      <c r="H458" s="39"/>
      <c r="I458" s="40"/>
      <c r="J458" s="41"/>
      <c r="K458" s="41"/>
      <c r="L458" s="41"/>
      <c r="M458" s="42"/>
      <c r="N458" s="42"/>
      <c r="O458" s="43"/>
      <c r="P458" s="44"/>
      <c r="Q458" s="44"/>
      <c r="R458" s="45"/>
      <c r="S458" s="46"/>
      <c r="T458" s="39">
        <f t="shared" si="154"/>
        <v>0</v>
      </c>
      <c r="U458" s="47">
        <f t="shared" si="155"/>
        <v>0</v>
      </c>
      <c r="V458" s="48">
        <f t="shared" si="156"/>
        <v>0</v>
      </c>
      <c r="W458" s="49">
        <f t="shared" si="157"/>
        <v>0</v>
      </c>
      <c r="X458" s="44">
        <f t="shared" si="158"/>
        <v>0</v>
      </c>
      <c r="Y458" s="44">
        <f t="shared" si="159"/>
        <v>0</v>
      </c>
      <c r="Z458" s="44">
        <f t="shared" si="160"/>
        <v>0</v>
      </c>
      <c r="AA458" s="50">
        <f t="shared" si="161"/>
        <v>0</v>
      </c>
      <c r="AB458" s="51">
        <f t="shared" si="162"/>
        <v>0</v>
      </c>
      <c r="AC458" s="44">
        <f t="shared" si="163"/>
        <v>0</v>
      </c>
      <c r="AD458" s="44">
        <f t="shared" si="164"/>
        <v>0</v>
      </c>
      <c r="AE458" s="44">
        <f t="shared" si="165"/>
        <v>0</v>
      </c>
      <c r="AF458" s="52" t="e">
        <f>HLOOKUP(I458,ElecAvoidedCostsWOCC!$A$5:$Q$50,G458+1,FALSE)</f>
        <v>#N/A</v>
      </c>
      <c r="AG458" s="44" t="e">
        <f t="shared" si="166"/>
        <v>#N/A</v>
      </c>
      <c r="AH458" s="52" t="e">
        <f>HLOOKUP(I458,ElecAvoidedCostsWOCC!$A$5:$Q$50,T458+1,FALSE)</f>
        <v>#N/A</v>
      </c>
      <c r="AI458" s="44" t="e">
        <f t="shared" si="167"/>
        <v>#N/A</v>
      </c>
      <c r="AJ458" s="44" t="e">
        <f t="shared" si="168"/>
        <v>#N/A</v>
      </c>
      <c r="AK458" s="44" t="e">
        <f>HLOOKUP(I458,ElecAvoidedCostsWOCC!$A$5:$Q$50,G458+1,FALSE)*J458*L458</f>
        <v>#N/A</v>
      </c>
      <c r="AL458" s="44" t="e">
        <f t="shared" si="169"/>
        <v>#N/A</v>
      </c>
      <c r="AM458" s="48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8">
        <f t="shared" si="170"/>
        <v>0</v>
      </c>
      <c r="AO458" s="47">
        <f t="shared" si="171"/>
        <v>0</v>
      </c>
      <c r="AP458" s="47" t="e">
        <f t="shared" si="172"/>
        <v>#DIV/0!</v>
      </c>
    </row>
    <row r="459" spans="2:42">
      <c r="B459" s="37"/>
      <c r="C459" s="61"/>
      <c r="D459" s="61"/>
      <c r="E459" s="38"/>
      <c r="F459" s="39"/>
      <c r="G459" s="39"/>
      <c r="H459" s="39"/>
      <c r="I459" s="40"/>
      <c r="J459" s="41"/>
      <c r="K459" s="41"/>
      <c r="L459" s="41"/>
      <c r="M459" s="42"/>
      <c r="N459" s="42"/>
      <c r="O459" s="43"/>
      <c r="P459" s="44"/>
      <c r="Q459" s="44"/>
      <c r="R459" s="45"/>
      <c r="S459" s="46"/>
      <c r="T459" s="39">
        <f t="shared" si="154"/>
        <v>0</v>
      </c>
      <c r="U459" s="47">
        <f t="shared" si="155"/>
        <v>0</v>
      </c>
      <c r="V459" s="48">
        <f t="shared" si="156"/>
        <v>0</v>
      </c>
      <c r="W459" s="49">
        <f t="shared" si="157"/>
        <v>0</v>
      </c>
      <c r="X459" s="44">
        <f t="shared" si="158"/>
        <v>0</v>
      </c>
      <c r="Y459" s="44">
        <f t="shared" si="159"/>
        <v>0</v>
      </c>
      <c r="Z459" s="44">
        <f t="shared" si="160"/>
        <v>0</v>
      </c>
      <c r="AA459" s="50">
        <f t="shared" si="161"/>
        <v>0</v>
      </c>
      <c r="AB459" s="51">
        <f t="shared" si="162"/>
        <v>0</v>
      </c>
      <c r="AC459" s="44">
        <f t="shared" si="163"/>
        <v>0</v>
      </c>
      <c r="AD459" s="44">
        <f t="shared" si="164"/>
        <v>0</v>
      </c>
      <c r="AE459" s="44">
        <f t="shared" si="165"/>
        <v>0</v>
      </c>
      <c r="AF459" s="52" t="e">
        <f>HLOOKUP(I459,ElecAvoidedCostsWOCC!$A$5:$Q$50,G459+1,FALSE)</f>
        <v>#N/A</v>
      </c>
      <c r="AG459" s="44" t="e">
        <f t="shared" si="166"/>
        <v>#N/A</v>
      </c>
      <c r="AH459" s="52" t="e">
        <f>HLOOKUP(I459,ElecAvoidedCostsWOCC!$A$5:$Q$50,T459+1,FALSE)</f>
        <v>#N/A</v>
      </c>
      <c r="AI459" s="44" t="e">
        <f t="shared" si="167"/>
        <v>#N/A</v>
      </c>
      <c r="AJ459" s="44" t="e">
        <f t="shared" si="168"/>
        <v>#N/A</v>
      </c>
      <c r="AK459" s="44" t="e">
        <f>HLOOKUP(I459,ElecAvoidedCostsWOCC!$A$5:$Q$50,G459+1,FALSE)*J459*L459</f>
        <v>#N/A</v>
      </c>
      <c r="AL459" s="44" t="e">
        <f t="shared" si="169"/>
        <v>#N/A</v>
      </c>
      <c r="AM459" s="48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8">
        <f t="shared" si="170"/>
        <v>0</v>
      </c>
      <c r="AO459" s="47">
        <f t="shared" si="171"/>
        <v>0</v>
      </c>
      <c r="AP459" s="47" t="e">
        <f t="shared" si="172"/>
        <v>#DIV/0!</v>
      </c>
    </row>
    <row r="460" spans="2:42">
      <c r="B460" s="37"/>
      <c r="C460" s="61"/>
      <c r="D460" s="61"/>
      <c r="E460" s="38"/>
      <c r="F460" s="39"/>
      <c r="G460" s="39"/>
      <c r="H460" s="39"/>
      <c r="I460" s="40"/>
      <c r="J460" s="41"/>
      <c r="K460" s="41"/>
      <c r="L460" s="41"/>
      <c r="M460" s="42"/>
      <c r="N460" s="42"/>
      <c r="O460" s="43"/>
      <c r="P460" s="44"/>
      <c r="Q460" s="44"/>
      <c r="R460" s="45"/>
      <c r="S460" s="46"/>
      <c r="T460" s="39">
        <f t="shared" si="154"/>
        <v>0</v>
      </c>
      <c r="U460" s="47">
        <f t="shared" si="155"/>
        <v>0</v>
      </c>
      <c r="V460" s="48">
        <f t="shared" si="156"/>
        <v>0</v>
      </c>
      <c r="W460" s="49">
        <f t="shared" si="157"/>
        <v>0</v>
      </c>
      <c r="X460" s="44">
        <f t="shared" si="158"/>
        <v>0</v>
      </c>
      <c r="Y460" s="44">
        <f t="shared" si="159"/>
        <v>0</v>
      </c>
      <c r="Z460" s="44">
        <f t="shared" si="160"/>
        <v>0</v>
      </c>
      <c r="AA460" s="50">
        <f t="shared" si="161"/>
        <v>0</v>
      </c>
      <c r="AB460" s="51">
        <f t="shared" si="162"/>
        <v>0</v>
      </c>
      <c r="AC460" s="44">
        <f t="shared" si="163"/>
        <v>0</v>
      </c>
      <c r="AD460" s="44">
        <f t="shared" si="164"/>
        <v>0</v>
      </c>
      <c r="AE460" s="44">
        <f t="shared" si="165"/>
        <v>0</v>
      </c>
      <c r="AF460" s="52" t="e">
        <f>HLOOKUP(I460,ElecAvoidedCostsWOCC!$A$5:$Q$50,G460+1,FALSE)</f>
        <v>#N/A</v>
      </c>
      <c r="AG460" s="44" t="e">
        <f t="shared" si="166"/>
        <v>#N/A</v>
      </c>
      <c r="AH460" s="52" t="e">
        <f>HLOOKUP(I460,ElecAvoidedCostsWOCC!$A$5:$Q$50,T460+1,FALSE)</f>
        <v>#N/A</v>
      </c>
      <c r="AI460" s="44" t="e">
        <f t="shared" si="167"/>
        <v>#N/A</v>
      </c>
      <c r="AJ460" s="44" t="e">
        <f t="shared" si="168"/>
        <v>#N/A</v>
      </c>
      <c r="AK460" s="44" t="e">
        <f>HLOOKUP(I460,ElecAvoidedCostsWOCC!$A$5:$Q$50,G460+1,FALSE)*J460*L460</f>
        <v>#N/A</v>
      </c>
      <c r="AL460" s="44" t="e">
        <f t="shared" si="169"/>
        <v>#N/A</v>
      </c>
      <c r="AM460" s="48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8">
        <f t="shared" si="170"/>
        <v>0</v>
      </c>
      <c r="AO460" s="47">
        <f t="shared" si="171"/>
        <v>0</v>
      </c>
      <c r="AP460" s="47" t="e">
        <f t="shared" si="172"/>
        <v>#DIV/0!</v>
      </c>
    </row>
    <row r="461" spans="2:42">
      <c r="B461" s="37"/>
      <c r="C461" s="61"/>
      <c r="D461" s="61"/>
      <c r="E461" s="38"/>
      <c r="F461" s="39"/>
      <c r="G461" s="39"/>
      <c r="H461" s="39"/>
      <c r="I461" s="40"/>
      <c r="J461" s="41"/>
      <c r="K461" s="41"/>
      <c r="L461" s="41"/>
      <c r="M461" s="42"/>
      <c r="N461" s="42"/>
      <c r="O461" s="43"/>
      <c r="P461" s="44"/>
      <c r="Q461" s="44"/>
      <c r="R461" s="45"/>
      <c r="S461" s="46"/>
      <c r="T461" s="39">
        <f t="shared" si="154"/>
        <v>0</v>
      </c>
      <c r="U461" s="47">
        <f t="shared" si="155"/>
        <v>0</v>
      </c>
      <c r="V461" s="48">
        <f t="shared" si="156"/>
        <v>0</v>
      </c>
      <c r="W461" s="49">
        <f t="shared" si="157"/>
        <v>0</v>
      </c>
      <c r="X461" s="44">
        <f t="shared" si="158"/>
        <v>0</v>
      </c>
      <c r="Y461" s="44">
        <f t="shared" si="159"/>
        <v>0</v>
      </c>
      <c r="Z461" s="44">
        <f t="shared" si="160"/>
        <v>0</v>
      </c>
      <c r="AA461" s="50">
        <f t="shared" si="161"/>
        <v>0</v>
      </c>
      <c r="AB461" s="51">
        <f t="shared" si="162"/>
        <v>0</v>
      </c>
      <c r="AC461" s="44">
        <f t="shared" si="163"/>
        <v>0</v>
      </c>
      <c r="AD461" s="44">
        <f t="shared" si="164"/>
        <v>0</v>
      </c>
      <c r="AE461" s="44">
        <f t="shared" si="165"/>
        <v>0</v>
      </c>
      <c r="AF461" s="52" t="e">
        <f>HLOOKUP(I461,ElecAvoidedCostsWOCC!$A$5:$Q$50,G461+1,FALSE)</f>
        <v>#N/A</v>
      </c>
      <c r="AG461" s="44" t="e">
        <f t="shared" si="166"/>
        <v>#N/A</v>
      </c>
      <c r="AH461" s="52" t="e">
        <f>HLOOKUP(I461,ElecAvoidedCostsWOCC!$A$5:$Q$50,T461+1,FALSE)</f>
        <v>#N/A</v>
      </c>
      <c r="AI461" s="44" t="e">
        <f t="shared" si="167"/>
        <v>#N/A</v>
      </c>
      <c r="AJ461" s="44" t="e">
        <f t="shared" si="168"/>
        <v>#N/A</v>
      </c>
      <c r="AK461" s="44" t="e">
        <f>HLOOKUP(I461,ElecAvoidedCostsWOCC!$A$5:$Q$50,G461+1,FALSE)*J461*L461</f>
        <v>#N/A</v>
      </c>
      <c r="AL461" s="44" t="e">
        <f t="shared" si="169"/>
        <v>#N/A</v>
      </c>
      <c r="AM461" s="48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8">
        <f t="shared" si="170"/>
        <v>0</v>
      </c>
      <c r="AO461" s="47">
        <f t="shared" si="171"/>
        <v>0</v>
      </c>
      <c r="AP461" s="47" t="e">
        <f t="shared" si="172"/>
        <v>#DIV/0!</v>
      </c>
    </row>
    <row r="462" spans="2:42">
      <c r="B462" s="37"/>
      <c r="C462" s="61"/>
      <c r="D462" s="61"/>
      <c r="E462" s="38"/>
      <c r="F462" s="39"/>
      <c r="G462" s="39"/>
      <c r="H462" s="39"/>
      <c r="I462" s="40"/>
      <c r="J462" s="41"/>
      <c r="K462" s="41"/>
      <c r="L462" s="41"/>
      <c r="M462" s="42"/>
      <c r="N462" s="42"/>
      <c r="O462" s="43"/>
      <c r="P462" s="44"/>
      <c r="Q462" s="44"/>
      <c r="R462" s="45"/>
      <c r="S462" s="46"/>
      <c r="T462" s="39">
        <f t="shared" si="154"/>
        <v>0</v>
      </c>
      <c r="U462" s="47">
        <f t="shared" si="155"/>
        <v>0</v>
      </c>
      <c r="V462" s="48">
        <f t="shared" si="156"/>
        <v>0</v>
      </c>
      <c r="W462" s="49">
        <f t="shared" si="157"/>
        <v>0</v>
      </c>
      <c r="X462" s="44">
        <f t="shared" si="158"/>
        <v>0</v>
      </c>
      <c r="Y462" s="44">
        <f t="shared" si="159"/>
        <v>0</v>
      </c>
      <c r="Z462" s="44">
        <f t="shared" si="160"/>
        <v>0</v>
      </c>
      <c r="AA462" s="50">
        <f t="shared" si="161"/>
        <v>0</v>
      </c>
      <c r="AB462" s="51">
        <f t="shared" si="162"/>
        <v>0</v>
      </c>
      <c r="AC462" s="44">
        <f t="shared" si="163"/>
        <v>0</v>
      </c>
      <c r="AD462" s="44">
        <f t="shared" si="164"/>
        <v>0</v>
      </c>
      <c r="AE462" s="44">
        <f t="shared" si="165"/>
        <v>0</v>
      </c>
      <c r="AF462" s="52" t="e">
        <f>HLOOKUP(I462,ElecAvoidedCostsWOCC!$A$5:$Q$50,G462+1,FALSE)</f>
        <v>#N/A</v>
      </c>
      <c r="AG462" s="44" t="e">
        <f t="shared" si="166"/>
        <v>#N/A</v>
      </c>
      <c r="AH462" s="52" t="e">
        <f>HLOOKUP(I462,ElecAvoidedCostsWOCC!$A$5:$Q$50,T462+1,FALSE)</f>
        <v>#N/A</v>
      </c>
      <c r="AI462" s="44" t="e">
        <f t="shared" si="167"/>
        <v>#N/A</v>
      </c>
      <c r="AJ462" s="44" t="e">
        <f t="shared" si="168"/>
        <v>#N/A</v>
      </c>
      <c r="AK462" s="44" t="e">
        <f>HLOOKUP(I462,ElecAvoidedCostsWOCC!$A$5:$Q$50,G462+1,FALSE)*J462*L462</f>
        <v>#N/A</v>
      </c>
      <c r="AL462" s="44" t="e">
        <f t="shared" si="169"/>
        <v>#N/A</v>
      </c>
      <c r="AM462" s="48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8">
        <f t="shared" si="170"/>
        <v>0</v>
      </c>
      <c r="AO462" s="47">
        <f t="shared" si="171"/>
        <v>0</v>
      </c>
      <c r="AP462" s="47" t="e">
        <f t="shared" si="172"/>
        <v>#DIV/0!</v>
      </c>
    </row>
    <row r="463" spans="2:42">
      <c r="B463" s="37"/>
      <c r="C463" s="61"/>
      <c r="D463" s="61"/>
      <c r="E463" s="38"/>
      <c r="F463" s="39"/>
      <c r="G463" s="39"/>
      <c r="H463" s="39"/>
      <c r="I463" s="40"/>
      <c r="J463" s="41"/>
      <c r="K463" s="41"/>
      <c r="L463" s="41"/>
      <c r="M463" s="42"/>
      <c r="N463" s="42"/>
      <c r="O463" s="43"/>
      <c r="P463" s="44"/>
      <c r="Q463" s="44"/>
      <c r="R463" s="45"/>
      <c r="S463" s="46"/>
      <c r="T463" s="39">
        <f t="shared" si="154"/>
        <v>0</v>
      </c>
      <c r="U463" s="47">
        <f t="shared" si="155"/>
        <v>0</v>
      </c>
      <c r="V463" s="48">
        <f t="shared" si="156"/>
        <v>0</v>
      </c>
      <c r="W463" s="49">
        <f t="shared" si="157"/>
        <v>0</v>
      </c>
      <c r="X463" s="44">
        <f t="shared" si="158"/>
        <v>0</v>
      </c>
      <c r="Y463" s="44">
        <f t="shared" si="159"/>
        <v>0</v>
      </c>
      <c r="Z463" s="44">
        <f t="shared" si="160"/>
        <v>0</v>
      </c>
      <c r="AA463" s="50">
        <f t="shared" si="161"/>
        <v>0</v>
      </c>
      <c r="AB463" s="51">
        <f t="shared" si="162"/>
        <v>0</v>
      </c>
      <c r="AC463" s="44">
        <f t="shared" si="163"/>
        <v>0</v>
      </c>
      <c r="AD463" s="44">
        <f t="shared" si="164"/>
        <v>0</v>
      </c>
      <c r="AE463" s="44">
        <f t="shared" si="165"/>
        <v>0</v>
      </c>
      <c r="AF463" s="52" t="e">
        <f>HLOOKUP(I463,ElecAvoidedCostsWOCC!$A$5:$Q$50,G463+1,FALSE)</f>
        <v>#N/A</v>
      </c>
      <c r="AG463" s="44" t="e">
        <f t="shared" si="166"/>
        <v>#N/A</v>
      </c>
      <c r="AH463" s="52" t="e">
        <f>HLOOKUP(I463,ElecAvoidedCostsWOCC!$A$5:$Q$50,T463+1,FALSE)</f>
        <v>#N/A</v>
      </c>
      <c r="AI463" s="44" t="e">
        <f t="shared" si="167"/>
        <v>#N/A</v>
      </c>
      <c r="AJ463" s="44" t="e">
        <f t="shared" si="168"/>
        <v>#N/A</v>
      </c>
      <c r="AK463" s="44" t="e">
        <f>HLOOKUP(I463,ElecAvoidedCostsWOCC!$A$5:$Q$50,G463+1,FALSE)*J463*L463</f>
        <v>#N/A</v>
      </c>
      <c r="AL463" s="44" t="e">
        <f t="shared" si="169"/>
        <v>#N/A</v>
      </c>
      <c r="AM463" s="48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8">
        <f t="shared" si="170"/>
        <v>0</v>
      </c>
      <c r="AO463" s="47">
        <f t="shared" si="171"/>
        <v>0</v>
      </c>
      <c r="AP463" s="47" t="e">
        <f t="shared" si="172"/>
        <v>#DIV/0!</v>
      </c>
    </row>
    <row r="464" spans="2:42">
      <c r="B464" s="37"/>
      <c r="C464" s="61"/>
      <c r="D464" s="61"/>
      <c r="E464" s="38"/>
      <c r="F464" s="39"/>
      <c r="G464" s="39"/>
      <c r="H464" s="39"/>
      <c r="I464" s="40"/>
      <c r="J464" s="41"/>
      <c r="K464" s="41"/>
      <c r="L464" s="41"/>
      <c r="M464" s="42"/>
      <c r="N464" s="42"/>
      <c r="O464" s="43"/>
      <c r="P464" s="44"/>
      <c r="Q464" s="44"/>
      <c r="R464" s="45"/>
      <c r="S464" s="46"/>
      <c r="T464" s="39">
        <f t="shared" si="154"/>
        <v>0</v>
      </c>
      <c r="U464" s="47">
        <f t="shared" si="155"/>
        <v>0</v>
      </c>
      <c r="V464" s="48">
        <f t="shared" si="156"/>
        <v>0</v>
      </c>
      <c r="W464" s="49">
        <f t="shared" si="157"/>
        <v>0</v>
      </c>
      <c r="X464" s="44">
        <f t="shared" si="158"/>
        <v>0</v>
      </c>
      <c r="Y464" s="44">
        <f t="shared" si="159"/>
        <v>0</v>
      </c>
      <c r="Z464" s="44">
        <f t="shared" si="160"/>
        <v>0</v>
      </c>
      <c r="AA464" s="50">
        <f t="shared" si="161"/>
        <v>0</v>
      </c>
      <c r="AB464" s="51">
        <f t="shared" si="162"/>
        <v>0</v>
      </c>
      <c r="AC464" s="44">
        <f t="shared" si="163"/>
        <v>0</v>
      </c>
      <c r="AD464" s="44">
        <f t="shared" si="164"/>
        <v>0</v>
      </c>
      <c r="AE464" s="44">
        <f t="shared" si="165"/>
        <v>0</v>
      </c>
      <c r="AF464" s="52" t="e">
        <f>HLOOKUP(I464,ElecAvoidedCostsWOCC!$A$5:$Q$50,G464+1,FALSE)</f>
        <v>#N/A</v>
      </c>
      <c r="AG464" s="44" t="e">
        <f t="shared" si="166"/>
        <v>#N/A</v>
      </c>
      <c r="AH464" s="52" t="e">
        <f>HLOOKUP(I464,ElecAvoidedCostsWOCC!$A$5:$Q$50,T464+1,FALSE)</f>
        <v>#N/A</v>
      </c>
      <c r="AI464" s="44" t="e">
        <f t="shared" si="167"/>
        <v>#N/A</v>
      </c>
      <c r="AJ464" s="44" t="e">
        <f t="shared" si="168"/>
        <v>#N/A</v>
      </c>
      <c r="AK464" s="44" t="e">
        <f>HLOOKUP(I464,ElecAvoidedCostsWOCC!$A$5:$Q$50,G464+1,FALSE)*J464*L464</f>
        <v>#N/A</v>
      </c>
      <c r="AL464" s="44" t="e">
        <f t="shared" si="169"/>
        <v>#N/A</v>
      </c>
      <c r="AM464" s="48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8">
        <f t="shared" si="170"/>
        <v>0</v>
      </c>
      <c r="AO464" s="47">
        <f t="shared" si="171"/>
        <v>0</v>
      </c>
      <c r="AP464" s="47" t="e">
        <f t="shared" si="172"/>
        <v>#DIV/0!</v>
      </c>
    </row>
    <row r="465" spans="2:42">
      <c r="B465" s="37"/>
      <c r="C465" s="61"/>
      <c r="D465" s="61"/>
      <c r="E465" s="38"/>
      <c r="F465" s="39"/>
      <c r="G465" s="39"/>
      <c r="H465" s="39"/>
      <c r="I465" s="40"/>
      <c r="J465" s="41"/>
      <c r="K465" s="41"/>
      <c r="L465" s="41"/>
      <c r="M465" s="42"/>
      <c r="N465" s="42"/>
      <c r="O465" s="43"/>
      <c r="P465" s="44"/>
      <c r="Q465" s="44"/>
      <c r="R465" s="45"/>
      <c r="S465" s="46"/>
      <c r="T465" s="39">
        <f t="shared" si="154"/>
        <v>0</v>
      </c>
      <c r="U465" s="47">
        <f t="shared" si="155"/>
        <v>0</v>
      </c>
      <c r="V465" s="48">
        <f t="shared" si="156"/>
        <v>0</v>
      </c>
      <c r="W465" s="49">
        <f t="shared" si="157"/>
        <v>0</v>
      </c>
      <c r="X465" s="44">
        <f t="shared" si="158"/>
        <v>0</v>
      </c>
      <c r="Y465" s="44">
        <f t="shared" si="159"/>
        <v>0</v>
      </c>
      <c r="Z465" s="44">
        <f t="shared" si="160"/>
        <v>0</v>
      </c>
      <c r="AA465" s="50">
        <f t="shared" si="161"/>
        <v>0</v>
      </c>
      <c r="AB465" s="51">
        <f t="shared" si="162"/>
        <v>0</v>
      </c>
      <c r="AC465" s="44">
        <f t="shared" si="163"/>
        <v>0</v>
      </c>
      <c r="AD465" s="44">
        <f t="shared" si="164"/>
        <v>0</v>
      </c>
      <c r="AE465" s="44">
        <f t="shared" si="165"/>
        <v>0</v>
      </c>
      <c r="AF465" s="52" t="e">
        <f>HLOOKUP(I465,ElecAvoidedCostsWOCC!$A$5:$Q$50,G465+1,FALSE)</f>
        <v>#N/A</v>
      </c>
      <c r="AG465" s="44" t="e">
        <f t="shared" si="166"/>
        <v>#N/A</v>
      </c>
      <c r="AH465" s="52" t="e">
        <f>HLOOKUP(I465,ElecAvoidedCostsWOCC!$A$5:$Q$50,T465+1,FALSE)</f>
        <v>#N/A</v>
      </c>
      <c r="AI465" s="44" t="e">
        <f t="shared" si="167"/>
        <v>#N/A</v>
      </c>
      <c r="AJ465" s="44" t="e">
        <f t="shared" si="168"/>
        <v>#N/A</v>
      </c>
      <c r="AK465" s="44" t="e">
        <f>HLOOKUP(I465,ElecAvoidedCostsWOCC!$A$5:$Q$50,G465+1,FALSE)*J465*L465</f>
        <v>#N/A</v>
      </c>
      <c r="AL465" s="44" t="e">
        <f t="shared" si="169"/>
        <v>#N/A</v>
      </c>
      <c r="AM465" s="48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8">
        <f t="shared" si="170"/>
        <v>0</v>
      </c>
      <c r="AO465" s="47">
        <f t="shared" si="171"/>
        <v>0</v>
      </c>
      <c r="AP465" s="47" t="e">
        <f t="shared" si="172"/>
        <v>#DIV/0!</v>
      </c>
    </row>
    <row r="466" spans="2:42">
      <c r="B466" s="37"/>
      <c r="C466" s="61"/>
      <c r="D466" s="61"/>
      <c r="E466" s="38"/>
      <c r="F466" s="39"/>
      <c r="G466" s="39"/>
      <c r="H466" s="39"/>
      <c r="I466" s="40"/>
      <c r="J466" s="41"/>
      <c r="K466" s="41"/>
      <c r="L466" s="41"/>
      <c r="M466" s="42"/>
      <c r="N466" s="42"/>
      <c r="O466" s="43"/>
      <c r="P466" s="44"/>
      <c r="Q466" s="44"/>
      <c r="R466" s="45"/>
      <c r="S466" s="46"/>
      <c r="T466" s="39">
        <f t="shared" si="154"/>
        <v>0</v>
      </c>
      <c r="U466" s="47">
        <f t="shared" si="155"/>
        <v>0</v>
      </c>
      <c r="V466" s="48">
        <f t="shared" si="156"/>
        <v>0</v>
      </c>
      <c r="W466" s="49">
        <f t="shared" si="157"/>
        <v>0</v>
      </c>
      <c r="X466" s="44">
        <f t="shared" si="158"/>
        <v>0</v>
      </c>
      <c r="Y466" s="44">
        <f t="shared" si="159"/>
        <v>0</v>
      </c>
      <c r="Z466" s="44">
        <f t="shared" si="160"/>
        <v>0</v>
      </c>
      <c r="AA466" s="50">
        <f t="shared" si="161"/>
        <v>0</v>
      </c>
      <c r="AB466" s="51">
        <f t="shared" si="162"/>
        <v>0</v>
      </c>
      <c r="AC466" s="44">
        <f t="shared" si="163"/>
        <v>0</v>
      </c>
      <c r="AD466" s="44">
        <f t="shared" si="164"/>
        <v>0</v>
      </c>
      <c r="AE466" s="44">
        <f t="shared" si="165"/>
        <v>0</v>
      </c>
      <c r="AF466" s="52" t="e">
        <f>HLOOKUP(I466,ElecAvoidedCostsWOCC!$A$5:$Q$50,G466+1,FALSE)</f>
        <v>#N/A</v>
      </c>
      <c r="AG466" s="44" t="e">
        <f t="shared" si="166"/>
        <v>#N/A</v>
      </c>
      <c r="AH466" s="52" t="e">
        <f>HLOOKUP(I466,ElecAvoidedCostsWOCC!$A$5:$Q$50,T466+1,FALSE)</f>
        <v>#N/A</v>
      </c>
      <c r="AI466" s="44" t="e">
        <f t="shared" si="167"/>
        <v>#N/A</v>
      </c>
      <c r="AJ466" s="44" t="e">
        <f t="shared" si="168"/>
        <v>#N/A</v>
      </c>
      <c r="AK466" s="44" t="e">
        <f>HLOOKUP(I466,ElecAvoidedCostsWOCC!$A$5:$Q$50,G466+1,FALSE)*J466*L466</f>
        <v>#N/A</v>
      </c>
      <c r="AL466" s="44" t="e">
        <f t="shared" si="169"/>
        <v>#N/A</v>
      </c>
      <c r="AM466" s="48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8">
        <f t="shared" si="170"/>
        <v>0</v>
      </c>
      <c r="AO466" s="47">
        <f t="shared" si="171"/>
        <v>0</v>
      </c>
      <c r="AP466" s="47" t="e">
        <f t="shared" si="172"/>
        <v>#DIV/0!</v>
      </c>
    </row>
    <row r="467" spans="2:42">
      <c r="B467" s="37"/>
      <c r="C467" s="61"/>
      <c r="D467" s="61"/>
      <c r="E467" s="38"/>
      <c r="F467" s="39"/>
      <c r="G467" s="39"/>
      <c r="H467" s="39"/>
      <c r="I467" s="40"/>
      <c r="J467" s="41"/>
      <c r="K467" s="41"/>
      <c r="L467" s="41"/>
      <c r="M467" s="42"/>
      <c r="N467" s="42"/>
      <c r="O467" s="43"/>
      <c r="P467" s="44"/>
      <c r="Q467" s="44"/>
      <c r="R467" s="45"/>
      <c r="S467" s="46"/>
      <c r="T467" s="39">
        <f t="shared" si="154"/>
        <v>0</v>
      </c>
      <c r="U467" s="47">
        <f t="shared" si="155"/>
        <v>0</v>
      </c>
      <c r="V467" s="48">
        <f t="shared" si="156"/>
        <v>0</v>
      </c>
      <c r="W467" s="49">
        <f t="shared" si="157"/>
        <v>0</v>
      </c>
      <c r="X467" s="44">
        <f t="shared" si="158"/>
        <v>0</v>
      </c>
      <c r="Y467" s="44">
        <f t="shared" si="159"/>
        <v>0</v>
      </c>
      <c r="Z467" s="44">
        <f t="shared" si="160"/>
        <v>0</v>
      </c>
      <c r="AA467" s="50">
        <f t="shared" si="161"/>
        <v>0</v>
      </c>
      <c r="AB467" s="51">
        <f t="shared" si="162"/>
        <v>0</v>
      </c>
      <c r="AC467" s="44">
        <f t="shared" si="163"/>
        <v>0</v>
      </c>
      <c r="AD467" s="44">
        <f t="shared" si="164"/>
        <v>0</v>
      </c>
      <c r="AE467" s="44">
        <f t="shared" si="165"/>
        <v>0</v>
      </c>
      <c r="AF467" s="52" t="e">
        <f>HLOOKUP(I467,ElecAvoidedCostsWOCC!$A$5:$Q$50,G467+1,FALSE)</f>
        <v>#N/A</v>
      </c>
      <c r="AG467" s="44" t="e">
        <f t="shared" si="166"/>
        <v>#N/A</v>
      </c>
      <c r="AH467" s="52" t="e">
        <f>HLOOKUP(I467,ElecAvoidedCostsWOCC!$A$5:$Q$50,T467+1,FALSE)</f>
        <v>#N/A</v>
      </c>
      <c r="AI467" s="44" t="e">
        <f t="shared" si="167"/>
        <v>#N/A</v>
      </c>
      <c r="AJ467" s="44" t="e">
        <f t="shared" si="168"/>
        <v>#N/A</v>
      </c>
      <c r="AK467" s="44" t="e">
        <f>HLOOKUP(I467,ElecAvoidedCostsWOCC!$A$5:$Q$50,G467+1,FALSE)*J467*L467</f>
        <v>#N/A</v>
      </c>
      <c r="AL467" s="44" t="e">
        <f t="shared" si="169"/>
        <v>#N/A</v>
      </c>
      <c r="AM467" s="48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8">
        <f t="shared" si="170"/>
        <v>0</v>
      </c>
      <c r="AO467" s="47">
        <f t="shared" si="171"/>
        <v>0</v>
      </c>
      <c r="AP467" s="47" t="e">
        <f t="shared" si="172"/>
        <v>#DIV/0!</v>
      </c>
    </row>
    <row r="468" spans="2:42">
      <c r="B468" s="37"/>
      <c r="C468" s="61"/>
      <c r="D468" s="61"/>
      <c r="E468" s="38"/>
      <c r="F468" s="39"/>
      <c r="G468" s="39"/>
      <c r="H468" s="39"/>
      <c r="I468" s="40"/>
      <c r="J468" s="41"/>
      <c r="K468" s="41"/>
      <c r="L468" s="41"/>
      <c r="M468" s="42"/>
      <c r="N468" s="42"/>
      <c r="O468" s="43"/>
      <c r="P468" s="44"/>
      <c r="Q468" s="44"/>
      <c r="R468" s="45"/>
      <c r="S468" s="46"/>
      <c r="T468" s="39">
        <f t="shared" si="154"/>
        <v>0</v>
      </c>
      <c r="U468" s="47">
        <f t="shared" si="155"/>
        <v>0</v>
      </c>
      <c r="V468" s="48">
        <f t="shared" si="156"/>
        <v>0</v>
      </c>
      <c r="W468" s="49">
        <f t="shared" si="157"/>
        <v>0</v>
      </c>
      <c r="X468" s="44">
        <f t="shared" si="158"/>
        <v>0</v>
      </c>
      <c r="Y468" s="44">
        <f t="shared" si="159"/>
        <v>0</v>
      </c>
      <c r="Z468" s="44">
        <f t="shared" si="160"/>
        <v>0</v>
      </c>
      <c r="AA468" s="50">
        <f t="shared" si="161"/>
        <v>0</v>
      </c>
      <c r="AB468" s="51">
        <f t="shared" si="162"/>
        <v>0</v>
      </c>
      <c r="AC468" s="44">
        <f t="shared" si="163"/>
        <v>0</v>
      </c>
      <c r="AD468" s="44">
        <f t="shared" si="164"/>
        <v>0</v>
      </c>
      <c r="AE468" s="44">
        <f t="shared" si="165"/>
        <v>0</v>
      </c>
      <c r="AF468" s="52" t="e">
        <f>HLOOKUP(I468,ElecAvoidedCostsWOCC!$A$5:$Q$50,G468+1,FALSE)</f>
        <v>#N/A</v>
      </c>
      <c r="AG468" s="44" t="e">
        <f t="shared" si="166"/>
        <v>#N/A</v>
      </c>
      <c r="AH468" s="52" t="e">
        <f>HLOOKUP(I468,ElecAvoidedCostsWOCC!$A$5:$Q$50,T468+1,FALSE)</f>
        <v>#N/A</v>
      </c>
      <c r="AI468" s="44" t="e">
        <f t="shared" si="167"/>
        <v>#N/A</v>
      </c>
      <c r="AJ468" s="44" t="e">
        <f t="shared" si="168"/>
        <v>#N/A</v>
      </c>
      <c r="AK468" s="44" t="e">
        <f>HLOOKUP(I468,ElecAvoidedCostsWOCC!$A$5:$Q$50,G468+1,FALSE)*J468*L468</f>
        <v>#N/A</v>
      </c>
      <c r="AL468" s="44" t="e">
        <f t="shared" si="169"/>
        <v>#N/A</v>
      </c>
      <c r="AM468" s="48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8">
        <f t="shared" si="170"/>
        <v>0</v>
      </c>
      <c r="AO468" s="47">
        <f t="shared" si="171"/>
        <v>0</v>
      </c>
      <c r="AP468" s="47" t="e">
        <f t="shared" si="172"/>
        <v>#DIV/0!</v>
      </c>
    </row>
    <row r="469" spans="2:42">
      <c r="B469" s="37"/>
      <c r="C469" s="61"/>
      <c r="D469" s="61"/>
      <c r="E469" s="38"/>
      <c r="F469" s="39"/>
      <c r="G469" s="39"/>
      <c r="H469" s="39"/>
      <c r="I469" s="40"/>
      <c r="J469" s="41"/>
      <c r="K469" s="41"/>
      <c r="L469" s="41"/>
      <c r="M469" s="42"/>
      <c r="N469" s="42"/>
      <c r="O469" s="43"/>
      <c r="P469" s="44"/>
      <c r="Q469" s="44"/>
      <c r="R469" s="45"/>
      <c r="S469" s="46"/>
      <c r="T469" s="39">
        <f t="shared" si="154"/>
        <v>0</v>
      </c>
      <c r="U469" s="47">
        <f t="shared" si="155"/>
        <v>0</v>
      </c>
      <c r="V469" s="48">
        <f t="shared" si="156"/>
        <v>0</v>
      </c>
      <c r="W469" s="49">
        <f t="shared" si="157"/>
        <v>0</v>
      </c>
      <c r="X469" s="44">
        <f t="shared" si="158"/>
        <v>0</v>
      </c>
      <c r="Y469" s="44">
        <f t="shared" si="159"/>
        <v>0</v>
      </c>
      <c r="Z469" s="44">
        <f t="shared" si="160"/>
        <v>0</v>
      </c>
      <c r="AA469" s="50">
        <f t="shared" si="161"/>
        <v>0</v>
      </c>
      <c r="AB469" s="51">
        <f t="shared" si="162"/>
        <v>0</v>
      </c>
      <c r="AC469" s="44">
        <f t="shared" si="163"/>
        <v>0</v>
      </c>
      <c r="AD469" s="44">
        <f t="shared" si="164"/>
        <v>0</v>
      </c>
      <c r="AE469" s="44">
        <f t="shared" si="165"/>
        <v>0</v>
      </c>
      <c r="AF469" s="52" t="e">
        <f>HLOOKUP(I469,ElecAvoidedCostsWOCC!$A$5:$Q$50,G469+1,FALSE)</f>
        <v>#N/A</v>
      </c>
      <c r="AG469" s="44" t="e">
        <f t="shared" si="166"/>
        <v>#N/A</v>
      </c>
      <c r="AH469" s="52" t="e">
        <f>HLOOKUP(I469,ElecAvoidedCostsWOCC!$A$5:$Q$50,T469+1,FALSE)</f>
        <v>#N/A</v>
      </c>
      <c r="AI469" s="44" t="e">
        <f t="shared" si="167"/>
        <v>#N/A</v>
      </c>
      <c r="AJ469" s="44" t="e">
        <f t="shared" si="168"/>
        <v>#N/A</v>
      </c>
      <c r="AK469" s="44" t="e">
        <f>HLOOKUP(I469,ElecAvoidedCostsWOCC!$A$5:$Q$50,G469+1,FALSE)*J469*L469</f>
        <v>#N/A</v>
      </c>
      <c r="AL469" s="44" t="e">
        <f t="shared" si="169"/>
        <v>#N/A</v>
      </c>
      <c r="AM469" s="48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8">
        <f t="shared" si="170"/>
        <v>0</v>
      </c>
      <c r="AO469" s="47">
        <f t="shared" si="171"/>
        <v>0</v>
      </c>
      <c r="AP469" s="47" t="e">
        <f t="shared" si="172"/>
        <v>#DIV/0!</v>
      </c>
    </row>
    <row r="470" spans="2:42">
      <c r="B470" s="37"/>
      <c r="C470" s="61"/>
      <c r="D470" s="61"/>
      <c r="E470" s="38"/>
      <c r="F470" s="39"/>
      <c r="G470" s="39"/>
      <c r="H470" s="39"/>
      <c r="I470" s="40"/>
      <c r="J470" s="41"/>
      <c r="K470" s="41"/>
      <c r="L470" s="41"/>
      <c r="M470" s="42"/>
      <c r="N470" s="42"/>
      <c r="O470" s="43"/>
      <c r="P470" s="44"/>
      <c r="Q470" s="44"/>
      <c r="R470" s="45"/>
      <c r="S470" s="46"/>
      <c r="T470" s="39">
        <f t="shared" si="154"/>
        <v>0</v>
      </c>
      <c r="U470" s="47">
        <f t="shared" si="155"/>
        <v>0</v>
      </c>
      <c r="V470" s="48">
        <f t="shared" si="156"/>
        <v>0</v>
      </c>
      <c r="W470" s="49">
        <f t="shared" si="157"/>
        <v>0</v>
      </c>
      <c r="X470" s="44">
        <f t="shared" si="158"/>
        <v>0</v>
      </c>
      <c r="Y470" s="44">
        <f t="shared" si="159"/>
        <v>0</v>
      </c>
      <c r="Z470" s="44">
        <f t="shared" si="160"/>
        <v>0</v>
      </c>
      <c r="AA470" s="50">
        <f t="shared" si="161"/>
        <v>0</v>
      </c>
      <c r="AB470" s="51">
        <f t="shared" si="162"/>
        <v>0</v>
      </c>
      <c r="AC470" s="44">
        <f t="shared" si="163"/>
        <v>0</v>
      </c>
      <c r="AD470" s="44">
        <f t="shared" si="164"/>
        <v>0</v>
      </c>
      <c r="AE470" s="44">
        <f t="shared" si="165"/>
        <v>0</v>
      </c>
      <c r="AF470" s="52" t="e">
        <f>HLOOKUP(I470,ElecAvoidedCostsWOCC!$A$5:$Q$50,G470+1,FALSE)</f>
        <v>#N/A</v>
      </c>
      <c r="AG470" s="44" t="e">
        <f t="shared" si="166"/>
        <v>#N/A</v>
      </c>
      <c r="AH470" s="52" t="e">
        <f>HLOOKUP(I470,ElecAvoidedCostsWOCC!$A$5:$Q$50,T470+1,FALSE)</f>
        <v>#N/A</v>
      </c>
      <c r="AI470" s="44" t="e">
        <f t="shared" si="167"/>
        <v>#N/A</v>
      </c>
      <c r="AJ470" s="44" t="e">
        <f t="shared" si="168"/>
        <v>#N/A</v>
      </c>
      <c r="AK470" s="44" t="e">
        <f>HLOOKUP(I470,ElecAvoidedCostsWOCC!$A$5:$Q$50,G470+1,FALSE)*J470*L470</f>
        <v>#N/A</v>
      </c>
      <c r="AL470" s="44" t="e">
        <f t="shared" si="169"/>
        <v>#N/A</v>
      </c>
      <c r="AM470" s="48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8">
        <f t="shared" si="170"/>
        <v>0</v>
      </c>
      <c r="AO470" s="47">
        <f t="shared" si="171"/>
        <v>0</v>
      </c>
      <c r="AP470" s="47" t="e">
        <f t="shared" si="172"/>
        <v>#DIV/0!</v>
      </c>
    </row>
    <row r="471" spans="2:42">
      <c r="B471" s="37"/>
      <c r="C471" s="61"/>
      <c r="D471" s="61"/>
      <c r="E471" s="38"/>
      <c r="F471" s="39"/>
      <c r="G471" s="39"/>
      <c r="H471" s="39"/>
      <c r="I471" s="40"/>
      <c r="J471" s="41"/>
      <c r="K471" s="41"/>
      <c r="L471" s="41"/>
      <c r="M471" s="42"/>
      <c r="N471" s="42"/>
      <c r="O471" s="43"/>
      <c r="P471" s="44"/>
      <c r="Q471" s="44"/>
      <c r="R471" s="45"/>
      <c r="S471" s="46"/>
      <c r="T471" s="39">
        <f t="shared" si="154"/>
        <v>0</v>
      </c>
      <c r="U471" s="47">
        <f t="shared" si="155"/>
        <v>0</v>
      </c>
      <c r="V471" s="48">
        <f t="shared" si="156"/>
        <v>0</v>
      </c>
      <c r="W471" s="49">
        <f t="shared" si="157"/>
        <v>0</v>
      </c>
      <c r="X471" s="44">
        <f t="shared" si="158"/>
        <v>0</v>
      </c>
      <c r="Y471" s="44">
        <f t="shared" si="159"/>
        <v>0</v>
      </c>
      <c r="Z471" s="44">
        <f t="shared" si="160"/>
        <v>0</v>
      </c>
      <c r="AA471" s="50">
        <f t="shared" si="161"/>
        <v>0</v>
      </c>
      <c r="AB471" s="51">
        <f t="shared" si="162"/>
        <v>0</v>
      </c>
      <c r="AC471" s="44">
        <f t="shared" si="163"/>
        <v>0</v>
      </c>
      <c r="AD471" s="44">
        <f t="shared" si="164"/>
        <v>0</v>
      </c>
      <c r="AE471" s="44">
        <f t="shared" si="165"/>
        <v>0</v>
      </c>
      <c r="AF471" s="52" t="e">
        <f>HLOOKUP(I471,ElecAvoidedCostsWOCC!$A$5:$Q$50,G471+1,FALSE)</f>
        <v>#N/A</v>
      </c>
      <c r="AG471" s="44" t="e">
        <f t="shared" si="166"/>
        <v>#N/A</v>
      </c>
      <c r="AH471" s="52" t="e">
        <f>HLOOKUP(I471,ElecAvoidedCostsWOCC!$A$5:$Q$50,T471+1,FALSE)</f>
        <v>#N/A</v>
      </c>
      <c r="AI471" s="44" t="e">
        <f t="shared" si="167"/>
        <v>#N/A</v>
      </c>
      <c r="AJ471" s="44" t="e">
        <f t="shared" si="168"/>
        <v>#N/A</v>
      </c>
      <c r="AK471" s="44" t="e">
        <f>HLOOKUP(I471,ElecAvoidedCostsWOCC!$A$5:$Q$50,G471+1,FALSE)*J471*L471</f>
        <v>#N/A</v>
      </c>
      <c r="AL471" s="44" t="e">
        <f t="shared" si="169"/>
        <v>#N/A</v>
      </c>
      <c r="AM471" s="48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8">
        <f t="shared" si="170"/>
        <v>0</v>
      </c>
      <c r="AO471" s="47">
        <f t="shared" si="171"/>
        <v>0</v>
      </c>
      <c r="AP471" s="47" t="e">
        <f t="shared" si="172"/>
        <v>#DIV/0!</v>
      </c>
    </row>
    <row r="472" spans="2:42">
      <c r="B472" s="37"/>
      <c r="C472" s="61"/>
      <c r="D472" s="61"/>
      <c r="E472" s="38"/>
      <c r="F472" s="39"/>
      <c r="G472" s="39"/>
      <c r="H472" s="39"/>
      <c r="I472" s="40"/>
      <c r="J472" s="41"/>
      <c r="K472" s="41"/>
      <c r="L472" s="41"/>
      <c r="M472" s="42"/>
      <c r="N472" s="42"/>
      <c r="O472" s="43"/>
      <c r="P472" s="44"/>
      <c r="Q472" s="44"/>
      <c r="R472" s="45"/>
      <c r="S472" s="46"/>
      <c r="T472" s="39">
        <f t="shared" si="154"/>
        <v>0</v>
      </c>
      <c r="U472" s="47">
        <f t="shared" si="155"/>
        <v>0</v>
      </c>
      <c r="V472" s="48">
        <f t="shared" si="156"/>
        <v>0</v>
      </c>
      <c r="W472" s="49">
        <f t="shared" si="157"/>
        <v>0</v>
      </c>
      <c r="X472" s="44">
        <f t="shared" si="158"/>
        <v>0</v>
      </c>
      <c r="Y472" s="44">
        <f t="shared" si="159"/>
        <v>0</v>
      </c>
      <c r="Z472" s="44">
        <f t="shared" si="160"/>
        <v>0</v>
      </c>
      <c r="AA472" s="50">
        <f t="shared" si="161"/>
        <v>0</v>
      </c>
      <c r="AB472" s="51">
        <f t="shared" si="162"/>
        <v>0</v>
      </c>
      <c r="AC472" s="44">
        <f t="shared" si="163"/>
        <v>0</v>
      </c>
      <c r="AD472" s="44">
        <f t="shared" si="164"/>
        <v>0</v>
      </c>
      <c r="AE472" s="44">
        <f t="shared" si="165"/>
        <v>0</v>
      </c>
      <c r="AF472" s="52" t="e">
        <f>HLOOKUP(I472,ElecAvoidedCostsWOCC!$A$5:$Q$50,G472+1,FALSE)</f>
        <v>#N/A</v>
      </c>
      <c r="AG472" s="44" t="e">
        <f t="shared" si="166"/>
        <v>#N/A</v>
      </c>
      <c r="AH472" s="52" t="e">
        <f>HLOOKUP(I472,ElecAvoidedCostsWOCC!$A$5:$Q$50,T472+1,FALSE)</f>
        <v>#N/A</v>
      </c>
      <c r="AI472" s="44" t="e">
        <f t="shared" si="167"/>
        <v>#N/A</v>
      </c>
      <c r="AJ472" s="44" t="e">
        <f t="shared" si="168"/>
        <v>#N/A</v>
      </c>
      <c r="AK472" s="44" t="e">
        <f>HLOOKUP(I472,ElecAvoidedCostsWOCC!$A$5:$Q$50,G472+1,FALSE)*J472*L472</f>
        <v>#N/A</v>
      </c>
      <c r="AL472" s="44" t="e">
        <f t="shared" si="169"/>
        <v>#N/A</v>
      </c>
      <c r="AM472" s="48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8">
        <f t="shared" si="170"/>
        <v>0</v>
      </c>
      <c r="AO472" s="47">
        <f t="shared" si="171"/>
        <v>0</v>
      </c>
      <c r="AP472" s="47" t="e">
        <f t="shared" si="172"/>
        <v>#DIV/0!</v>
      </c>
    </row>
    <row r="473" spans="2:42">
      <c r="B473" s="37"/>
      <c r="C473" s="61"/>
      <c r="D473" s="61"/>
      <c r="E473" s="38"/>
      <c r="F473" s="39"/>
      <c r="G473" s="39"/>
      <c r="H473" s="39"/>
      <c r="I473" s="40"/>
      <c r="J473" s="41"/>
      <c r="K473" s="41"/>
      <c r="L473" s="41"/>
      <c r="M473" s="42"/>
      <c r="N473" s="42"/>
      <c r="O473" s="43"/>
      <c r="P473" s="44"/>
      <c r="Q473" s="44"/>
      <c r="R473" s="45"/>
      <c r="S473" s="46"/>
      <c r="T473" s="39">
        <f t="shared" si="154"/>
        <v>0</v>
      </c>
      <c r="U473" s="47">
        <f t="shared" si="155"/>
        <v>0</v>
      </c>
      <c r="V473" s="48">
        <f t="shared" si="156"/>
        <v>0</v>
      </c>
      <c r="W473" s="49">
        <f t="shared" si="157"/>
        <v>0</v>
      </c>
      <c r="X473" s="44">
        <f t="shared" si="158"/>
        <v>0</v>
      </c>
      <c r="Y473" s="44">
        <f t="shared" si="159"/>
        <v>0</v>
      </c>
      <c r="Z473" s="44">
        <f t="shared" si="160"/>
        <v>0</v>
      </c>
      <c r="AA473" s="50">
        <f t="shared" si="161"/>
        <v>0</v>
      </c>
      <c r="AB473" s="51">
        <f t="shared" si="162"/>
        <v>0</v>
      </c>
      <c r="AC473" s="44">
        <f t="shared" si="163"/>
        <v>0</v>
      </c>
      <c r="AD473" s="44">
        <f t="shared" si="164"/>
        <v>0</v>
      </c>
      <c r="AE473" s="44">
        <f t="shared" si="165"/>
        <v>0</v>
      </c>
      <c r="AF473" s="52" t="e">
        <f>HLOOKUP(I473,ElecAvoidedCostsWOCC!$A$5:$Q$50,G473+1,FALSE)</f>
        <v>#N/A</v>
      </c>
      <c r="AG473" s="44" t="e">
        <f t="shared" si="166"/>
        <v>#N/A</v>
      </c>
      <c r="AH473" s="52" t="e">
        <f>HLOOKUP(I473,ElecAvoidedCostsWOCC!$A$5:$Q$50,T473+1,FALSE)</f>
        <v>#N/A</v>
      </c>
      <c r="AI473" s="44" t="e">
        <f t="shared" si="167"/>
        <v>#N/A</v>
      </c>
      <c r="AJ473" s="44" t="e">
        <f t="shared" si="168"/>
        <v>#N/A</v>
      </c>
      <c r="AK473" s="44" t="e">
        <f>HLOOKUP(I473,ElecAvoidedCostsWOCC!$A$5:$Q$50,G473+1,FALSE)*J473*L473</f>
        <v>#N/A</v>
      </c>
      <c r="AL473" s="44" t="e">
        <f t="shared" si="169"/>
        <v>#N/A</v>
      </c>
      <c r="AM473" s="48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8">
        <f t="shared" si="170"/>
        <v>0</v>
      </c>
      <c r="AO473" s="47">
        <f t="shared" si="171"/>
        <v>0</v>
      </c>
      <c r="AP473" s="47" t="e">
        <f t="shared" si="172"/>
        <v>#DIV/0!</v>
      </c>
    </row>
    <row r="474" spans="2:42">
      <c r="B474" s="37"/>
      <c r="C474" s="61"/>
      <c r="D474" s="61"/>
      <c r="E474" s="38"/>
      <c r="F474" s="39"/>
      <c r="G474" s="39"/>
      <c r="H474" s="39"/>
      <c r="I474" s="40"/>
      <c r="J474" s="41"/>
      <c r="K474" s="41"/>
      <c r="L474" s="41"/>
      <c r="M474" s="42"/>
      <c r="N474" s="42"/>
      <c r="O474" s="43"/>
      <c r="P474" s="44"/>
      <c r="Q474" s="44"/>
      <c r="R474" s="45"/>
      <c r="S474" s="46"/>
      <c r="T474" s="39">
        <f t="shared" si="154"/>
        <v>0</v>
      </c>
      <c r="U474" s="47">
        <f t="shared" si="155"/>
        <v>0</v>
      </c>
      <c r="V474" s="48">
        <f t="shared" si="156"/>
        <v>0</v>
      </c>
      <c r="W474" s="49">
        <f t="shared" si="157"/>
        <v>0</v>
      </c>
      <c r="X474" s="44">
        <f t="shared" si="158"/>
        <v>0</v>
      </c>
      <c r="Y474" s="44">
        <f t="shared" si="159"/>
        <v>0</v>
      </c>
      <c r="Z474" s="44">
        <f t="shared" si="160"/>
        <v>0</v>
      </c>
      <c r="AA474" s="50">
        <f t="shared" si="161"/>
        <v>0</v>
      </c>
      <c r="AB474" s="51">
        <f t="shared" si="162"/>
        <v>0</v>
      </c>
      <c r="AC474" s="44">
        <f t="shared" si="163"/>
        <v>0</v>
      </c>
      <c r="AD474" s="44">
        <f t="shared" si="164"/>
        <v>0</v>
      </c>
      <c r="AE474" s="44">
        <f t="shared" si="165"/>
        <v>0</v>
      </c>
      <c r="AF474" s="52" t="e">
        <f>HLOOKUP(I474,ElecAvoidedCostsWOCC!$A$5:$Q$50,G474+1,FALSE)</f>
        <v>#N/A</v>
      </c>
      <c r="AG474" s="44" t="e">
        <f t="shared" si="166"/>
        <v>#N/A</v>
      </c>
      <c r="AH474" s="52" t="e">
        <f>HLOOKUP(I474,ElecAvoidedCostsWOCC!$A$5:$Q$50,T474+1,FALSE)</f>
        <v>#N/A</v>
      </c>
      <c r="AI474" s="44" t="e">
        <f t="shared" si="167"/>
        <v>#N/A</v>
      </c>
      <c r="AJ474" s="44" t="e">
        <f t="shared" si="168"/>
        <v>#N/A</v>
      </c>
      <c r="AK474" s="44" t="e">
        <f>HLOOKUP(I474,ElecAvoidedCostsWOCC!$A$5:$Q$50,G474+1,FALSE)*J474*L474</f>
        <v>#N/A</v>
      </c>
      <c r="AL474" s="44" t="e">
        <f t="shared" si="169"/>
        <v>#N/A</v>
      </c>
      <c r="AM474" s="48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8">
        <f t="shared" si="170"/>
        <v>0</v>
      </c>
      <c r="AO474" s="47">
        <f t="shared" si="171"/>
        <v>0</v>
      </c>
      <c r="AP474" s="47" t="e">
        <f t="shared" si="172"/>
        <v>#DIV/0!</v>
      </c>
    </row>
    <row r="475" spans="2:42">
      <c r="B475" s="37"/>
      <c r="C475" s="61"/>
      <c r="D475" s="61"/>
      <c r="E475" s="38"/>
      <c r="F475" s="39"/>
      <c r="G475" s="39"/>
      <c r="H475" s="39"/>
      <c r="I475" s="40"/>
      <c r="J475" s="41"/>
      <c r="K475" s="41"/>
      <c r="L475" s="41"/>
      <c r="M475" s="42"/>
      <c r="N475" s="42"/>
      <c r="O475" s="43"/>
      <c r="P475" s="44"/>
      <c r="Q475" s="44"/>
      <c r="R475" s="45"/>
      <c r="S475" s="46"/>
      <c r="T475" s="39">
        <f t="shared" si="154"/>
        <v>0</v>
      </c>
      <c r="U475" s="47">
        <f t="shared" si="155"/>
        <v>0</v>
      </c>
      <c r="V475" s="48">
        <f t="shared" si="156"/>
        <v>0</v>
      </c>
      <c r="W475" s="49">
        <f t="shared" si="157"/>
        <v>0</v>
      </c>
      <c r="X475" s="44">
        <f t="shared" si="158"/>
        <v>0</v>
      </c>
      <c r="Y475" s="44">
        <f t="shared" si="159"/>
        <v>0</v>
      </c>
      <c r="Z475" s="44">
        <f t="shared" si="160"/>
        <v>0</v>
      </c>
      <c r="AA475" s="50">
        <f t="shared" si="161"/>
        <v>0</v>
      </c>
      <c r="AB475" s="51">
        <f t="shared" si="162"/>
        <v>0</v>
      </c>
      <c r="AC475" s="44">
        <f t="shared" si="163"/>
        <v>0</v>
      </c>
      <c r="AD475" s="44">
        <f t="shared" si="164"/>
        <v>0</v>
      </c>
      <c r="AE475" s="44">
        <f t="shared" si="165"/>
        <v>0</v>
      </c>
      <c r="AF475" s="52" t="e">
        <f>HLOOKUP(I475,ElecAvoidedCostsWOCC!$A$5:$Q$50,G475+1,FALSE)</f>
        <v>#N/A</v>
      </c>
      <c r="AG475" s="44" t="e">
        <f t="shared" si="166"/>
        <v>#N/A</v>
      </c>
      <c r="AH475" s="52" t="e">
        <f>HLOOKUP(I475,ElecAvoidedCostsWOCC!$A$5:$Q$50,T475+1,FALSE)</f>
        <v>#N/A</v>
      </c>
      <c r="AI475" s="44" t="e">
        <f t="shared" si="167"/>
        <v>#N/A</v>
      </c>
      <c r="AJ475" s="44" t="e">
        <f t="shared" si="168"/>
        <v>#N/A</v>
      </c>
      <c r="AK475" s="44" t="e">
        <f>HLOOKUP(I475,ElecAvoidedCostsWOCC!$A$5:$Q$50,G475+1,FALSE)*J475*L475</f>
        <v>#N/A</v>
      </c>
      <c r="AL475" s="44" t="e">
        <f t="shared" si="169"/>
        <v>#N/A</v>
      </c>
      <c r="AM475" s="48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8">
        <f t="shared" si="170"/>
        <v>0</v>
      </c>
      <c r="AO475" s="47">
        <f t="shared" si="171"/>
        <v>0</v>
      </c>
      <c r="AP475" s="47" t="e">
        <f t="shared" si="172"/>
        <v>#DIV/0!</v>
      </c>
    </row>
    <row r="476" spans="2:42">
      <c r="B476" s="37"/>
      <c r="C476" s="61"/>
      <c r="D476" s="61"/>
      <c r="E476" s="38"/>
      <c r="F476" s="39"/>
      <c r="G476" s="39"/>
      <c r="H476" s="39"/>
      <c r="I476" s="40"/>
      <c r="J476" s="41"/>
      <c r="K476" s="41"/>
      <c r="L476" s="41"/>
      <c r="M476" s="42"/>
      <c r="N476" s="42"/>
      <c r="O476" s="43"/>
      <c r="P476" s="44"/>
      <c r="Q476" s="44"/>
      <c r="R476" s="45"/>
      <c r="S476" s="46"/>
      <c r="T476" s="39">
        <f t="shared" si="154"/>
        <v>0</v>
      </c>
      <c r="U476" s="47">
        <f t="shared" si="155"/>
        <v>0</v>
      </c>
      <c r="V476" s="48">
        <f t="shared" si="156"/>
        <v>0</v>
      </c>
      <c r="W476" s="49">
        <f t="shared" si="157"/>
        <v>0</v>
      </c>
      <c r="X476" s="44">
        <f t="shared" si="158"/>
        <v>0</v>
      </c>
      <c r="Y476" s="44">
        <f t="shared" si="159"/>
        <v>0</v>
      </c>
      <c r="Z476" s="44">
        <f t="shared" si="160"/>
        <v>0</v>
      </c>
      <c r="AA476" s="50">
        <f t="shared" si="161"/>
        <v>0</v>
      </c>
      <c r="AB476" s="51">
        <f t="shared" si="162"/>
        <v>0</v>
      </c>
      <c r="AC476" s="44">
        <f t="shared" si="163"/>
        <v>0</v>
      </c>
      <c r="AD476" s="44">
        <f t="shared" si="164"/>
        <v>0</v>
      </c>
      <c r="AE476" s="44">
        <f t="shared" si="165"/>
        <v>0</v>
      </c>
      <c r="AF476" s="52" t="e">
        <f>HLOOKUP(I476,ElecAvoidedCostsWOCC!$A$5:$Q$50,G476+1,FALSE)</f>
        <v>#N/A</v>
      </c>
      <c r="AG476" s="44" t="e">
        <f t="shared" si="166"/>
        <v>#N/A</v>
      </c>
      <c r="AH476" s="52" t="e">
        <f>HLOOKUP(I476,ElecAvoidedCostsWOCC!$A$5:$Q$50,T476+1,FALSE)</f>
        <v>#N/A</v>
      </c>
      <c r="AI476" s="44" t="e">
        <f t="shared" si="167"/>
        <v>#N/A</v>
      </c>
      <c r="AJ476" s="44" t="e">
        <f t="shared" si="168"/>
        <v>#N/A</v>
      </c>
      <c r="AK476" s="44" t="e">
        <f>HLOOKUP(I476,ElecAvoidedCostsWOCC!$A$5:$Q$50,G476+1,FALSE)*J476*L476</f>
        <v>#N/A</v>
      </c>
      <c r="AL476" s="44" t="e">
        <f t="shared" si="169"/>
        <v>#N/A</v>
      </c>
      <c r="AM476" s="48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8">
        <f t="shared" si="170"/>
        <v>0</v>
      </c>
      <c r="AO476" s="47">
        <f t="shared" si="171"/>
        <v>0</v>
      </c>
      <c r="AP476" s="47" t="e">
        <f t="shared" si="172"/>
        <v>#DIV/0!</v>
      </c>
    </row>
    <row r="477" spans="2:42">
      <c r="B477" s="37"/>
      <c r="C477" s="61"/>
      <c r="D477" s="61"/>
      <c r="E477" s="38"/>
      <c r="F477" s="39"/>
      <c r="G477" s="39"/>
      <c r="H477" s="39"/>
      <c r="I477" s="40"/>
      <c r="J477" s="41"/>
      <c r="K477" s="41"/>
      <c r="L477" s="41"/>
      <c r="M477" s="42"/>
      <c r="N477" s="42"/>
      <c r="O477" s="43"/>
      <c r="P477" s="44"/>
      <c r="Q477" s="44"/>
      <c r="R477" s="45"/>
      <c r="S477" s="46"/>
      <c r="T477" s="39">
        <f t="shared" si="154"/>
        <v>0</v>
      </c>
      <c r="U477" s="47">
        <f t="shared" si="155"/>
        <v>0</v>
      </c>
      <c r="V477" s="48">
        <f t="shared" si="156"/>
        <v>0</v>
      </c>
      <c r="W477" s="49">
        <f t="shared" si="157"/>
        <v>0</v>
      </c>
      <c r="X477" s="44">
        <f t="shared" si="158"/>
        <v>0</v>
      </c>
      <c r="Y477" s="44">
        <f t="shared" si="159"/>
        <v>0</v>
      </c>
      <c r="Z477" s="44">
        <f t="shared" si="160"/>
        <v>0</v>
      </c>
      <c r="AA477" s="50">
        <f t="shared" si="161"/>
        <v>0</v>
      </c>
      <c r="AB477" s="51">
        <f t="shared" si="162"/>
        <v>0</v>
      </c>
      <c r="AC477" s="44">
        <f t="shared" si="163"/>
        <v>0</v>
      </c>
      <c r="AD477" s="44">
        <f t="shared" si="164"/>
        <v>0</v>
      </c>
      <c r="AE477" s="44">
        <f t="shared" si="165"/>
        <v>0</v>
      </c>
      <c r="AF477" s="52" t="e">
        <f>HLOOKUP(I477,ElecAvoidedCostsWOCC!$A$5:$Q$50,G477+1,FALSE)</f>
        <v>#N/A</v>
      </c>
      <c r="AG477" s="44" t="e">
        <f t="shared" si="166"/>
        <v>#N/A</v>
      </c>
      <c r="AH477" s="52" t="e">
        <f>HLOOKUP(I477,ElecAvoidedCostsWOCC!$A$5:$Q$50,T477+1,FALSE)</f>
        <v>#N/A</v>
      </c>
      <c r="AI477" s="44" t="e">
        <f t="shared" si="167"/>
        <v>#N/A</v>
      </c>
      <c r="AJ477" s="44" t="e">
        <f t="shared" si="168"/>
        <v>#N/A</v>
      </c>
      <c r="AK477" s="44" t="e">
        <f>HLOOKUP(I477,ElecAvoidedCostsWOCC!$A$5:$Q$50,G477+1,FALSE)*J477*L477</f>
        <v>#N/A</v>
      </c>
      <c r="AL477" s="44" t="e">
        <f t="shared" si="169"/>
        <v>#N/A</v>
      </c>
      <c r="AM477" s="48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8">
        <f t="shared" si="170"/>
        <v>0</v>
      </c>
      <c r="AO477" s="47">
        <f t="shared" si="171"/>
        <v>0</v>
      </c>
      <c r="AP477" s="47" t="e">
        <f t="shared" si="172"/>
        <v>#DIV/0!</v>
      </c>
    </row>
    <row r="478" spans="2:42">
      <c r="B478" s="37"/>
      <c r="C478" s="61"/>
      <c r="D478" s="61"/>
      <c r="E478" s="38"/>
      <c r="F478" s="39"/>
      <c r="G478" s="39"/>
      <c r="H478" s="39"/>
      <c r="I478" s="40"/>
      <c r="J478" s="41"/>
      <c r="K478" s="41"/>
      <c r="L478" s="41"/>
      <c r="M478" s="42"/>
      <c r="N478" s="42"/>
      <c r="O478" s="43"/>
      <c r="P478" s="44"/>
      <c r="Q478" s="44"/>
      <c r="R478" s="45"/>
      <c r="S478" s="46"/>
      <c r="T478" s="39">
        <f t="shared" si="154"/>
        <v>0</v>
      </c>
      <c r="U478" s="47">
        <f t="shared" si="155"/>
        <v>0</v>
      </c>
      <c r="V478" s="48">
        <f t="shared" si="156"/>
        <v>0</v>
      </c>
      <c r="W478" s="49">
        <f t="shared" si="157"/>
        <v>0</v>
      </c>
      <c r="X478" s="44">
        <f t="shared" si="158"/>
        <v>0</v>
      </c>
      <c r="Y478" s="44">
        <f t="shared" si="159"/>
        <v>0</v>
      </c>
      <c r="Z478" s="44">
        <f t="shared" si="160"/>
        <v>0</v>
      </c>
      <c r="AA478" s="50">
        <f t="shared" si="161"/>
        <v>0</v>
      </c>
      <c r="AB478" s="51">
        <f t="shared" si="162"/>
        <v>0</v>
      </c>
      <c r="AC478" s="44">
        <f t="shared" si="163"/>
        <v>0</v>
      </c>
      <c r="AD478" s="44">
        <f t="shared" si="164"/>
        <v>0</v>
      </c>
      <c r="AE478" s="44">
        <f t="shared" si="165"/>
        <v>0</v>
      </c>
      <c r="AF478" s="52" t="e">
        <f>HLOOKUP(I478,ElecAvoidedCostsWOCC!$A$5:$Q$50,G478+1,FALSE)</f>
        <v>#N/A</v>
      </c>
      <c r="AG478" s="44" t="e">
        <f t="shared" si="166"/>
        <v>#N/A</v>
      </c>
      <c r="AH478" s="52" t="e">
        <f>HLOOKUP(I478,ElecAvoidedCostsWOCC!$A$5:$Q$50,T478+1,FALSE)</f>
        <v>#N/A</v>
      </c>
      <c r="AI478" s="44" t="e">
        <f t="shared" si="167"/>
        <v>#N/A</v>
      </c>
      <c r="AJ478" s="44" t="e">
        <f t="shared" si="168"/>
        <v>#N/A</v>
      </c>
      <c r="AK478" s="44" t="e">
        <f>HLOOKUP(I478,ElecAvoidedCostsWOCC!$A$5:$Q$50,G478+1,FALSE)*J478*L478</f>
        <v>#N/A</v>
      </c>
      <c r="AL478" s="44" t="e">
        <f t="shared" si="169"/>
        <v>#N/A</v>
      </c>
      <c r="AM478" s="48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8">
        <f t="shared" si="170"/>
        <v>0</v>
      </c>
      <c r="AO478" s="47">
        <f t="shared" si="171"/>
        <v>0</v>
      </c>
      <c r="AP478" s="47" t="e">
        <f t="shared" si="172"/>
        <v>#DIV/0!</v>
      </c>
    </row>
    <row r="479" spans="2:42">
      <c r="B479" s="37"/>
      <c r="C479" s="61"/>
      <c r="D479" s="61"/>
      <c r="E479" s="38"/>
      <c r="F479" s="39"/>
      <c r="G479" s="39"/>
      <c r="H479" s="39"/>
      <c r="I479" s="40"/>
      <c r="J479" s="41"/>
      <c r="K479" s="41"/>
      <c r="L479" s="41"/>
      <c r="M479" s="42"/>
      <c r="N479" s="42"/>
      <c r="O479" s="43"/>
      <c r="P479" s="44"/>
      <c r="Q479" s="44"/>
      <c r="R479" s="45"/>
      <c r="S479" s="46"/>
      <c r="T479" s="39">
        <f t="shared" si="154"/>
        <v>0</v>
      </c>
      <c r="U479" s="47">
        <f t="shared" si="155"/>
        <v>0</v>
      </c>
      <c r="V479" s="48">
        <f t="shared" si="156"/>
        <v>0</v>
      </c>
      <c r="W479" s="49">
        <f t="shared" si="157"/>
        <v>0</v>
      </c>
      <c r="X479" s="44">
        <f t="shared" si="158"/>
        <v>0</v>
      </c>
      <c r="Y479" s="44">
        <f t="shared" si="159"/>
        <v>0</v>
      </c>
      <c r="Z479" s="44">
        <f t="shared" si="160"/>
        <v>0</v>
      </c>
      <c r="AA479" s="50">
        <f t="shared" si="161"/>
        <v>0</v>
      </c>
      <c r="AB479" s="51">
        <f t="shared" si="162"/>
        <v>0</v>
      </c>
      <c r="AC479" s="44">
        <f t="shared" si="163"/>
        <v>0</v>
      </c>
      <c r="AD479" s="44">
        <f t="shared" si="164"/>
        <v>0</v>
      </c>
      <c r="AE479" s="44">
        <f t="shared" si="165"/>
        <v>0</v>
      </c>
      <c r="AF479" s="52" t="e">
        <f>HLOOKUP(I479,ElecAvoidedCostsWOCC!$A$5:$Q$50,G479+1,FALSE)</f>
        <v>#N/A</v>
      </c>
      <c r="AG479" s="44" t="e">
        <f t="shared" si="166"/>
        <v>#N/A</v>
      </c>
      <c r="AH479" s="52" t="e">
        <f>HLOOKUP(I479,ElecAvoidedCostsWOCC!$A$5:$Q$50,T479+1,FALSE)</f>
        <v>#N/A</v>
      </c>
      <c r="AI479" s="44" t="e">
        <f t="shared" si="167"/>
        <v>#N/A</v>
      </c>
      <c r="AJ479" s="44" t="e">
        <f t="shared" si="168"/>
        <v>#N/A</v>
      </c>
      <c r="AK479" s="44" t="e">
        <f>HLOOKUP(I479,ElecAvoidedCostsWOCC!$A$5:$Q$50,G479+1,FALSE)*J479*L479</f>
        <v>#N/A</v>
      </c>
      <c r="AL479" s="44" t="e">
        <f t="shared" si="169"/>
        <v>#N/A</v>
      </c>
      <c r="AM479" s="48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8">
        <f t="shared" si="170"/>
        <v>0</v>
      </c>
      <c r="AO479" s="47">
        <f t="shared" si="171"/>
        <v>0</v>
      </c>
      <c r="AP479" s="47" t="e">
        <f t="shared" si="172"/>
        <v>#DIV/0!</v>
      </c>
    </row>
    <row r="480" spans="2:42">
      <c r="B480" s="37"/>
      <c r="C480" s="61"/>
      <c r="D480" s="61"/>
      <c r="E480" s="38"/>
      <c r="F480" s="39"/>
      <c r="G480" s="39"/>
      <c r="H480" s="39"/>
      <c r="I480" s="40"/>
      <c r="J480" s="41"/>
      <c r="K480" s="41"/>
      <c r="L480" s="41"/>
      <c r="M480" s="42"/>
      <c r="N480" s="42"/>
      <c r="O480" s="43"/>
      <c r="P480" s="44"/>
      <c r="Q480" s="44"/>
      <c r="R480" s="45"/>
      <c r="S480" s="46"/>
      <c r="T480" s="39">
        <f t="shared" si="154"/>
        <v>0</v>
      </c>
      <c r="U480" s="47">
        <f t="shared" si="155"/>
        <v>0</v>
      </c>
      <c r="V480" s="48">
        <f t="shared" si="156"/>
        <v>0</v>
      </c>
      <c r="W480" s="49">
        <f t="shared" si="157"/>
        <v>0</v>
      </c>
      <c r="X480" s="44">
        <f t="shared" si="158"/>
        <v>0</v>
      </c>
      <c r="Y480" s="44">
        <f t="shared" si="159"/>
        <v>0</v>
      </c>
      <c r="Z480" s="44">
        <f t="shared" si="160"/>
        <v>0</v>
      </c>
      <c r="AA480" s="50">
        <f t="shared" si="161"/>
        <v>0</v>
      </c>
      <c r="AB480" s="51">
        <f t="shared" si="162"/>
        <v>0</v>
      </c>
      <c r="AC480" s="44">
        <f t="shared" si="163"/>
        <v>0</v>
      </c>
      <c r="AD480" s="44">
        <f t="shared" si="164"/>
        <v>0</v>
      </c>
      <c r="AE480" s="44">
        <f t="shared" si="165"/>
        <v>0</v>
      </c>
      <c r="AF480" s="52" t="e">
        <f>HLOOKUP(I480,ElecAvoidedCostsWOCC!$A$5:$Q$50,G480+1,FALSE)</f>
        <v>#N/A</v>
      </c>
      <c r="AG480" s="44" t="e">
        <f t="shared" si="166"/>
        <v>#N/A</v>
      </c>
      <c r="AH480" s="52" t="e">
        <f>HLOOKUP(I480,ElecAvoidedCostsWOCC!$A$5:$Q$50,T480+1,FALSE)</f>
        <v>#N/A</v>
      </c>
      <c r="AI480" s="44" t="e">
        <f t="shared" si="167"/>
        <v>#N/A</v>
      </c>
      <c r="AJ480" s="44" t="e">
        <f t="shared" si="168"/>
        <v>#N/A</v>
      </c>
      <c r="AK480" s="44" t="e">
        <f>HLOOKUP(I480,ElecAvoidedCostsWOCC!$A$5:$Q$50,G480+1,FALSE)*J480*L480</f>
        <v>#N/A</v>
      </c>
      <c r="AL480" s="44" t="e">
        <f t="shared" si="169"/>
        <v>#N/A</v>
      </c>
      <c r="AM480" s="48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8">
        <f t="shared" si="170"/>
        <v>0</v>
      </c>
      <c r="AO480" s="47">
        <f t="shared" si="171"/>
        <v>0</v>
      </c>
      <c r="AP480" s="47" t="e">
        <f t="shared" si="172"/>
        <v>#DIV/0!</v>
      </c>
    </row>
    <row r="481" spans="2:42">
      <c r="B481" s="37"/>
      <c r="C481" s="61"/>
      <c r="D481" s="61"/>
      <c r="E481" s="38"/>
      <c r="F481" s="39"/>
      <c r="G481" s="39"/>
      <c r="H481" s="39"/>
      <c r="I481" s="40"/>
      <c r="J481" s="41"/>
      <c r="K481" s="41"/>
      <c r="L481" s="41"/>
      <c r="M481" s="42"/>
      <c r="N481" s="42"/>
      <c r="O481" s="43"/>
      <c r="P481" s="44"/>
      <c r="Q481" s="44"/>
      <c r="R481" s="45"/>
      <c r="S481" s="46"/>
      <c r="T481" s="39">
        <f t="shared" si="154"/>
        <v>0</v>
      </c>
      <c r="U481" s="47">
        <f t="shared" si="155"/>
        <v>0</v>
      </c>
      <c r="V481" s="48">
        <f t="shared" si="156"/>
        <v>0</v>
      </c>
      <c r="W481" s="49">
        <f t="shared" si="157"/>
        <v>0</v>
      </c>
      <c r="X481" s="44">
        <f t="shared" si="158"/>
        <v>0</v>
      </c>
      <c r="Y481" s="44">
        <f t="shared" si="159"/>
        <v>0</v>
      </c>
      <c r="Z481" s="44">
        <f t="shared" si="160"/>
        <v>0</v>
      </c>
      <c r="AA481" s="50">
        <f t="shared" si="161"/>
        <v>0</v>
      </c>
      <c r="AB481" s="51">
        <f t="shared" si="162"/>
        <v>0</v>
      </c>
      <c r="AC481" s="44">
        <f t="shared" si="163"/>
        <v>0</v>
      </c>
      <c r="AD481" s="44">
        <f t="shared" si="164"/>
        <v>0</v>
      </c>
      <c r="AE481" s="44">
        <f t="shared" si="165"/>
        <v>0</v>
      </c>
      <c r="AF481" s="52" t="e">
        <f>HLOOKUP(I481,ElecAvoidedCostsWOCC!$A$5:$Q$50,G481+1,FALSE)</f>
        <v>#N/A</v>
      </c>
      <c r="AG481" s="44" t="e">
        <f t="shared" si="166"/>
        <v>#N/A</v>
      </c>
      <c r="AH481" s="52" t="e">
        <f>HLOOKUP(I481,ElecAvoidedCostsWOCC!$A$5:$Q$50,T481+1,FALSE)</f>
        <v>#N/A</v>
      </c>
      <c r="AI481" s="44" t="e">
        <f t="shared" si="167"/>
        <v>#N/A</v>
      </c>
      <c r="AJ481" s="44" t="e">
        <f t="shared" si="168"/>
        <v>#N/A</v>
      </c>
      <c r="AK481" s="44" t="e">
        <f>HLOOKUP(I481,ElecAvoidedCostsWOCC!$A$5:$Q$50,G481+1,FALSE)*J481*L481</f>
        <v>#N/A</v>
      </c>
      <c r="AL481" s="44" t="e">
        <f t="shared" si="169"/>
        <v>#N/A</v>
      </c>
      <c r="AM481" s="48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8">
        <f t="shared" si="170"/>
        <v>0</v>
      </c>
      <c r="AO481" s="47">
        <f t="shared" si="171"/>
        <v>0</v>
      </c>
      <c r="AP481" s="47" t="e">
        <f t="shared" si="172"/>
        <v>#DIV/0!</v>
      </c>
    </row>
    <row r="482" spans="2:42">
      <c r="B482" s="37"/>
      <c r="C482" s="61"/>
      <c r="D482" s="61"/>
      <c r="E482" s="38"/>
      <c r="F482" s="39"/>
      <c r="G482" s="39"/>
      <c r="H482" s="39"/>
      <c r="I482" s="40"/>
      <c r="J482" s="41"/>
      <c r="K482" s="41"/>
      <c r="L482" s="41"/>
      <c r="M482" s="42"/>
      <c r="N482" s="42"/>
      <c r="O482" s="43"/>
      <c r="P482" s="44"/>
      <c r="Q482" s="44"/>
      <c r="R482" s="45"/>
      <c r="S482" s="46"/>
      <c r="T482" s="39">
        <f t="shared" si="154"/>
        <v>0</v>
      </c>
      <c r="U482" s="47">
        <f t="shared" si="155"/>
        <v>0</v>
      </c>
      <c r="V482" s="48">
        <f t="shared" si="156"/>
        <v>0</v>
      </c>
      <c r="W482" s="49">
        <f t="shared" si="157"/>
        <v>0</v>
      </c>
      <c r="X482" s="44">
        <f t="shared" si="158"/>
        <v>0</v>
      </c>
      <c r="Y482" s="44">
        <f t="shared" si="159"/>
        <v>0</v>
      </c>
      <c r="Z482" s="44">
        <f t="shared" si="160"/>
        <v>0</v>
      </c>
      <c r="AA482" s="50">
        <f t="shared" si="161"/>
        <v>0</v>
      </c>
      <c r="AB482" s="51">
        <f t="shared" si="162"/>
        <v>0</v>
      </c>
      <c r="AC482" s="44">
        <f t="shared" si="163"/>
        <v>0</v>
      </c>
      <c r="AD482" s="44">
        <f t="shared" si="164"/>
        <v>0</v>
      </c>
      <c r="AE482" s="44">
        <f t="shared" si="165"/>
        <v>0</v>
      </c>
      <c r="AF482" s="52" t="e">
        <f>HLOOKUP(I482,ElecAvoidedCostsWOCC!$A$5:$Q$50,G482+1,FALSE)</f>
        <v>#N/A</v>
      </c>
      <c r="AG482" s="44" t="e">
        <f t="shared" si="166"/>
        <v>#N/A</v>
      </c>
      <c r="AH482" s="52" t="e">
        <f>HLOOKUP(I482,ElecAvoidedCostsWOCC!$A$5:$Q$50,T482+1,FALSE)</f>
        <v>#N/A</v>
      </c>
      <c r="AI482" s="44" t="e">
        <f t="shared" si="167"/>
        <v>#N/A</v>
      </c>
      <c r="AJ482" s="44" t="e">
        <f t="shared" si="168"/>
        <v>#N/A</v>
      </c>
      <c r="AK482" s="44" t="e">
        <f>HLOOKUP(I482,ElecAvoidedCostsWOCC!$A$5:$Q$50,G482+1,FALSE)*J482*L482</f>
        <v>#N/A</v>
      </c>
      <c r="AL482" s="44" t="e">
        <f t="shared" si="169"/>
        <v>#N/A</v>
      </c>
      <c r="AM482" s="48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8">
        <f t="shared" si="170"/>
        <v>0</v>
      </c>
      <c r="AO482" s="47">
        <f t="shared" si="171"/>
        <v>0</v>
      </c>
      <c r="AP482" s="47" t="e">
        <f t="shared" si="172"/>
        <v>#DIV/0!</v>
      </c>
    </row>
    <row r="483" spans="2:42">
      <c r="B483" s="37"/>
      <c r="C483" s="61"/>
      <c r="D483" s="61"/>
      <c r="E483" s="38"/>
      <c r="F483" s="39"/>
      <c r="G483" s="39"/>
      <c r="H483" s="39"/>
      <c r="I483" s="40"/>
      <c r="J483" s="41"/>
      <c r="K483" s="41"/>
      <c r="L483" s="41"/>
      <c r="M483" s="42"/>
      <c r="N483" s="42"/>
      <c r="O483" s="43"/>
      <c r="P483" s="44"/>
      <c r="Q483" s="44"/>
      <c r="R483" s="45"/>
      <c r="S483" s="46"/>
      <c r="T483" s="39">
        <f t="shared" si="154"/>
        <v>0</v>
      </c>
      <c r="U483" s="47">
        <f t="shared" si="155"/>
        <v>0</v>
      </c>
      <c r="V483" s="48">
        <f t="shared" si="156"/>
        <v>0</v>
      </c>
      <c r="W483" s="49">
        <f t="shared" si="157"/>
        <v>0</v>
      </c>
      <c r="X483" s="44">
        <f t="shared" si="158"/>
        <v>0</v>
      </c>
      <c r="Y483" s="44">
        <f t="shared" si="159"/>
        <v>0</v>
      </c>
      <c r="Z483" s="44">
        <f t="shared" si="160"/>
        <v>0</v>
      </c>
      <c r="AA483" s="50">
        <f t="shared" si="161"/>
        <v>0</v>
      </c>
      <c r="AB483" s="51">
        <f t="shared" si="162"/>
        <v>0</v>
      </c>
      <c r="AC483" s="44">
        <f t="shared" si="163"/>
        <v>0</v>
      </c>
      <c r="AD483" s="44">
        <f t="shared" si="164"/>
        <v>0</v>
      </c>
      <c r="AE483" s="44">
        <f t="shared" si="165"/>
        <v>0</v>
      </c>
      <c r="AF483" s="52" t="e">
        <f>HLOOKUP(I483,ElecAvoidedCostsWOCC!$A$5:$Q$50,G483+1,FALSE)</f>
        <v>#N/A</v>
      </c>
      <c r="AG483" s="44" t="e">
        <f t="shared" si="166"/>
        <v>#N/A</v>
      </c>
      <c r="AH483" s="52" t="e">
        <f>HLOOKUP(I483,ElecAvoidedCostsWOCC!$A$5:$Q$50,T483+1,FALSE)</f>
        <v>#N/A</v>
      </c>
      <c r="AI483" s="44" t="e">
        <f t="shared" si="167"/>
        <v>#N/A</v>
      </c>
      <c r="AJ483" s="44" t="e">
        <f t="shared" si="168"/>
        <v>#N/A</v>
      </c>
      <c r="AK483" s="44" t="e">
        <f>HLOOKUP(I483,ElecAvoidedCostsWOCC!$A$5:$Q$50,G483+1,FALSE)*J483*L483</f>
        <v>#N/A</v>
      </c>
      <c r="AL483" s="44" t="e">
        <f t="shared" si="169"/>
        <v>#N/A</v>
      </c>
      <c r="AM483" s="48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8">
        <f t="shared" si="170"/>
        <v>0</v>
      </c>
      <c r="AO483" s="47">
        <f t="shared" si="171"/>
        <v>0</v>
      </c>
      <c r="AP483" s="47" t="e">
        <f t="shared" si="172"/>
        <v>#DIV/0!</v>
      </c>
    </row>
    <row r="484" spans="2:42">
      <c r="B484" s="37"/>
      <c r="C484" s="61"/>
      <c r="D484" s="61"/>
      <c r="E484" s="38"/>
      <c r="F484" s="39"/>
      <c r="G484" s="39"/>
      <c r="H484" s="39"/>
      <c r="I484" s="40"/>
      <c r="J484" s="41"/>
      <c r="K484" s="41"/>
      <c r="L484" s="41"/>
      <c r="M484" s="42"/>
      <c r="N484" s="42"/>
      <c r="O484" s="43"/>
      <c r="P484" s="44"/>
      <c r="Q484" s="44"/>
      <c r="R484" s="45"/>
      <c r="S484" s="46"/>
      <c r="T484" s="39">
        <f t="shared" si="154"/>
        <v>0</v>
      </c>
      <c r="U484" s="47">
        <f t="shared" si="155"/>
        <v>0</v>
      </c>
      <c r="V484" s="48">
        <f t="shared" si="156"/>
        <v>0</v>
      </c>
      <c r="W484" s="49">
        <f t="shared" si="157"/>
        <v>0</v>
      </c>
      <c r="X484" s="44">
        <f t="shared" si="158"/>
        <v>0</v>
      </c>
      <c r="Y484" s="44">
        <f t="shared" si="159"/>
        <v>0</v>
      </c>
      <c r="Z484" s="44">
        <f t="shared" si="160"/>
        <v>0</v>
      </c>
      <c r="AA484" s="50">
        <f t="shared" si="161"/>
        <v>0</v>
      </c>
      <c r="AB484" s="51">
        <f t="shared" si="162"/>
        <v>0</v>
      </c>
      <c r="AC484" s="44">
        <f t="shared" si="163"/>
        <v>0</v>
      </c>
      <c r="AD484" s="44">
        <f t="shared" si="164"/>
        <v>0</v>
      </c>
      <c r="AE484" s="44">
        <f t="shared" si="165"/>
        <v>0</v>
      </c>
      <c r="AF484" s="52" t="e">
        <f>HLOOKUP(I484,ElecAvoidedCostsWOCC!$A$5:$Q$50,G484+1,FALSE)</f>
        <v>#N/A</v>
      </c>
      <c r="AG484" s="44" t="e">
        <f t="shared" si="166"/>
        <v>#N/A</v>
      </c>
      <c r="AH484" s="52" t="e">
        <f>HLOOKUP(I484,ElecAvoidedCostsWOCC!$A$5:$Q$50,T484+1,FALSE)</f>
        <v>#N/A</v>
      </c>
      <c r="AI484" s="44" t="e">
        <f t="shared" si="167"/>
        <v>#N/A</v>
      </c>
      <c r="AJ484" s="44" t="e">
        <f t="shared" si="168"/>
        <v>#N/A</v>
      </c>
      <c r="AK484" s="44" t="e">
        <f>HLOOKUP(I484,ElecAvoidedCostsWOCC!$A$5:$Q$50,G484+1,FALSE)*J484*L484</f>
        <v>#N/A</v>
      </c>
      <c r="AL484" s="44" t="e">
        <f t="shared" si="169"/>
        <v>#N/A</v>
      </c>
      <c r="AM484" s="48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8">
        <f t="shared" si="170"/>
        <v>0</v>
      </c>
      <c r="AO484" s="47">
        <f t="shared" si="171"/>
        <v>0</v>
      </c>
      <c r="AP484" s="47" t="e">
        <f t="shared" si="172"/>
        <v>#DIV/0!</v>
      </c>
    </row>
    <row r="485" spans="2:42">
      <c r="B485" s="37"/>
      <c r="C485" s="61"/>
      <c r="D485" s="61"/>
      <c r="E485" s="38"/>
      <c r="F485" s="39"/>
      <c r="G485" s="39"/>
      <c r="H485" s="39"/>
      <c r="I485" s="40"/>
      <c r="J485" s="41"/>
      <c r="K485" s="41"/>
      <c r="L485" s="41"/>
      <c r="M485" s="42"/>
      <c r="N485" s="42"/>
      <c r="O485" s="43"/>
      <c r="P485" s="44"/>
      <c r="Q485" s="44"/>
      <c r="R485" s="45"/>
      <c r="S485" s="46"/>
      <c r="T485" s="39">
        <f t="shared" si="154"/>
        <v>0</v>
      </c>
      <c r="U485" s="47">
        <f t="shared" si="155"/>
        <v>0</v>
      </c>
      <c r="V485" s="48">
        <f t="shared" si="156"/>
        <v>0</v>
      </c>
      <c r="W485" s="49">
        <f t="shared" si="157"/>
        <v>0</v>
      </c>
      <c r="X485" s="44">
        <f t="shared" si="158"/>
        <v>0</v>
      </c>
      <c r="Y485" s="44">
        <f t="shared" si="159"/>
        <v>0</v>
      </c>
      <c r="Z485" s="44">
        <f t="shared" si="160"/>
        <v>0</v>
      </c>
      <c r="AA485" s="50">
        <f t="shared" si="161"/>
        <v>0</v>
      </c>
      <c r="AB485" s="51">
        <f t="shared" si="162"/>
        <v>0</v>
      </c>
      <c r="AC485" s="44">
        <f t="shared" si="163"/>
        <v>0</v>
      </c>
      <c r="AD485" s="44">
        <f t="shared" si="164"/>
        <v>0</v>
      </c>
      <c r="AE485" s="44">
        <f t="shared" si="165"/>
        <v>0</v>
      </c>
      <c r="AF485" s="52" t="e">
        <f>HLOOKUP(I485,ElecAvoidedCostsWOCC!$A$5:$Q$50,G485+1,FALSE)</f>
        <v>#N/A</v>
      </c>
      <c r="AG485" s="44" t="e">
        <f t="shared" si="166"/>
        <v>#N/A</v>
      </c>
      <c r="AH485" s="52" t="e">
        <f>HLOOKUP(I485,ElecAvoidedCostsWOCC!$A$5:$Q$50,T485+1,FALSE)</f>
        <v>#N/A</v>
      </c>
      <c r="AI485" s="44" t="e">
        <f t="shared" si="167"/>
        <v>#N/A</v>
      </c>
      <c r="AJ485" s="44" t="e">
        <f t="shared" si="168"/>
        <v>#N/A</v>
      </c>
      <c r="AK485" s="44" t="e">
        <f>HLOOKUP(I485,ElecAvoidedCostsWOCC!$A$5:$Q$50,G485+1,FALSE)*J485*L485</f>
        <v>#N/A</v>
      </c>
      <c r="AL485" s="44" t="e">
        <f t="shared" si="169"/>
        <v>#N/A</v>
      </c>
      <c r="AM485" s="48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8">
        <f t="shared" si="170"/>
        <v>0</v>
      </c>
      <c r="AO485" s="47">
        <f t="shared" si="171"/>
        <v>0</v>
      </c>
      <c r="AP485" s="47" t="e">
        <f t="shared" si="172"/>
        <v>#DIV/0!</v>
      </c>
    </row>
    <row r="486" spans="2:42">
      <c r="B486" s="37"/>
      <c r="C486" s="61"/>
      <c r="D486" s="61"/>
      <c r="E486" s="38"/>
      <c r="F486" s="39"/>
      <c r="G486" s="39"/>
      <c r="H486" s="39"/>
      <c r="I486" s="40"/>
      <c r="J486" s="41"/>
      <c r="K486" s="41"/>
      <c r="L486" s="41"/>
      <c r="M486" s="42"/>
      <c r="N486" s="42"/>
      <c r="O486" s="43"/>
      <c r="P486" s="44"/>
      <c r="Q486" s="44"/>
      <c r="R486" s="45"/>
      <c r="S486" s="46"/>
      <c r="T486" s="39">
        <f t="shared" si="154"/>
        <v>0</v>
      </c>
      <c r="U486" s="47">
        <f t="shared" si="155"/>
        <v>0</v>
      </c>
      <c r="V486" s="48">
        <f t="shared" si="156"/>
        <v>0</v>
      </c>
      <c r="W486" s="49">
        <f t="shared" si="157"/>
        <v>0</v>
      </c>
      <c r="X486" s="44">
        <f t="shared" si="158"/>
        <v>0</v>
      </c>
      <c r="Y486" s="44">
        <f t="shared" si="159"/>
        <v>0</v>
      </c>
      <c r="Z486" s="44">
        <f t="shared" si="160"/>
        <v>0</v>
      </c>
      <c r="AA486" s="50">
        <f t="shared" si="161"/>
        <v>0</v>
      </c>
      <c r="AB486" s="51">
        <f t="shared" si="162"/>
        <v>0</v>
      </c>
      <c r="AC486" s="44">
        <f t="shared" si="163"/>
        <v>0</v>
      </c>
      <c r="AD486" s="44">
        <f t="shared" si="164"/>
        <v>0</v>
      </c>
      <c r="AE486" s="44">
        <f t="shared" si="165"/>
        <v>0</v>
      </c>
      <c r="AF486" s="52" t="e">
        <f>HLOOKUP(I486,ElecAvoidedCostsWOCC!$A$5:$Q$50,G486+1,FALSE)</f>
        <v>#N/A</v>
      </c>
      <c r="AG486" s="44" t="e">
        <f t="shared" si="166"/>
        <v>#N/A</v>
      </c>
      <c r="AH486" s="52" t="e">
        <f>HLOOKUP(I486,ElecAvoidedCostsWOCC!$A$5:$Q$50,T486+1,FALSE)</f>
        <v>#N/A</v>
      </c>
      <c r="AI486" s="44" t="e">
        <f t="shared" si="167"/>
        <v>#N/A</v>
      </c>
      <c r="AJ486" s="44" t="e">
        <f t="shared" si="168"/>
        <v>#N/A</v>
      </c>
      <c r="AK486" s="44" t="e">
        <f>HLOOKUP(I486,ElecAvoidedCostsWOCC!$A$5:$Q$50,G486+1,FALSE)*J486*L486</f>
        <v>#N/A</v>
      </c>
      <c r="AL486" s="44" t="e">
        <f t="shared" si="169"/>
        <v>#N/A</v>
      </c>
      <c r="AM486" s="48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8">
        <f t="shared" si="170"/>
        <v>0</v>
      </c>
      <c r="AO486" s="47">
        <f t="shared" si="171"/>
        <v>0</v>
      </c>
      <c r="AP486" s="47" t="e">
        <f t="shared" si="172"/>
        <v>#DIV/0!</v>
      </c>
    </row>
    <row r="487" spans="2:42">
      <c r="B487" s="37"/>
      <c r="C487" s="61"/>
      <c r="D487" s="61"/>
      <c r="E487" s="38"/>
      <c r="F487" s="39"/>
      <c r="G487" s="39"/>
      <c r="H487" s="39"/>
      <c r="I487" s="40"/>
      <c r="J487" s="41"/>
      <c r="K487" s="41"/>
      <c r="L487" s="41"/>
      <c r="M487" s="42"/>
      <c r="N487" s="42"/>
      <c r="O487" s="43"/>
      <c r="P487" s="44"/>
      <c r="Q487" s="44"/>
      <c r="R487" s="45"/>
      <c r="S487" s="46"/>
      <c r="T487" s="39">
        <f t="shared" si="154"/>
        <v>0</v>
      </c>
      <c r="U487" s="47">
        <f t="shared" si="155"/>
        <v>0</v>
      </c>
      <c r="V487" s="48">
        <f t="shared" si="156"/>
        <v>0</v>
      </c>
      <c r="W487" s="49">
        <f t="shared" si="157"/>
        <v>0</v>
      </c>
      <c r="X487" s="44">
        <f t="shared" si="158"/>
        <v>0</v>
      </c>
      <c r="Y487" s="44">
        <f t="shared" si="159"/>
        <v>0</v>
      </c>
      <c r="Z487" s="44">
        <f t="shared" si="160"/>
        <v>0</v>
      </c>
      <c r="AA487" s="50">
        <f t="shared" si="161"/>
        <v>0</v>
      </c>
      <c r="AB487" s="51">
        <f t="shared" si="162"/>
        <v>0</v>
      </c>
      <c r="AC487" s="44">
        <f t="shared" si="163"/>
        <v>0</v>
      </c>
      <c r="AD487" s="44">
        <f t="shared" si="164"/>
        <v>0</v>
      </c>
      <c r="AE487" s="44">
        <f t="shared" si="165"/>
        <v>0</v>
      </c>
      <c r="AF487" s="52" t="e">
        <f>HLOOKUP(I487,ElecAvoidedCostsWOCC!$A$5:$Q$50,G487+1,FALSE)</f>
        <v>#N/A</v>
      </c>
      <c r="AG487" s="44" t="e">
        <f t="shared" si="166"/>
        <v>#N/A</v>
      </c>
      <c r="AH487" s="52" t="e">
        <f>HLOOKUP(I487,ElecAvoidedCostsWOCC!$A$5:$Q$50,T487+1,FALSE)</f>
        <v>#N/A</v>
      </c>
      <c r="AI487" s="44" t="e">
        <f t="shared" si="167"/>
        <v>#N/A</v>
      </c>
      <c r="AJ487" s="44" t="e">
        <f t="shared" si="168"/>
        <v>#N/A</v>
      </c>
      <c r="AK487" s="44" t="e">
        <f>HLOOKUP(I487,ElecAvoidedCostsWOCC!$A$5:$Q$50,G487+1,FALSE)*J487*L487</f>
        <v>#N/A</v>
      </c>
      <c r="AL487" s="44" t="e">
        <f t="shared" si="169"/>
        <v>#N/A</v>
      </c>
      <c r="AM487" s="48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8">
        <f t="shared" si="170"/>
        <v>0</v>
      </c>
      <c r="AO487" s="47">
        <f t="shared" si="171"/>
        <v>0</v>
      </c>
      <c r="AP487" s="47" t="e">
        <f t="shared" si="172"/>
        <v>#DIV/0!</v>
      </c>
    </row>
    <row r="488" spans="2:42">
      <c r="B488" s="37"/>
      <c r="C488" s="61"/>
      <c r="D488" s="61"/>
      <c r="E488" s="38"/>
      <c r="F488" s="39"/>
      <c r="G488" s="39"/>
      <c r="H488" s="39"/>
      <c r="I488" s="40"/>
      <c r="J488" s="41"/>
      <c r="K488" s="41"/>
      <c r="L488" s="41"/>
      <c r="M488" s="42"/>
      <c r="N488" s="42"/>
      <c r="O488" s="43"/>
      <c r="P488" s="44"/>
      <c r="Q488" s="44"/>
      <c r="R488" s="45"/>
      <c r="S488" s="46"/>
      <c r="T488" s="39">
        <f t="shared" si="154"/>
        <v>0</v>
      </c>
      <c r="U488" s="47">
        <f t="shared" si="155"/>
        <v>0</v>
      </c>
      <c r="V488" s="48">
        <f t="shared" si="156"/>
        <v>0</v>
      </c>
      <c r="W488" s="49">
        <f t="shared" si="157"/>
        <v>0</v>
      </c>
      <c r="X488" s="44">
        <f t="shared" si="158"/>
        <v>0</v>
      </c>
      <c r="Y488" s="44">
        <f t="shared" si="159"/>
        <v>0</v>
      </c>
      <c r="Z488" s="44">
        <f t="shared" si="160"/>
        <v>0</v>
      </c>
      <c r="AA488" s="50">
        <f t="shared" si="161"/>
        <v>0</v>
      </c>
      <c r="AB488" s="51">
        <f t="shared" si="162"/>
        <v>0</v>
      </c>
      <c r="AC488" s="44">
        <f t="shared" si="163"/>
        <v>0</v>
      </c>
      <c r="AD488" s="44">
        <f t="shared" si="164"/>
        <v>0</v>
      </c>
      <c r="AE488" s="44">
        <f t="shared" si="165"/>
        <v>0</v>
      </c>
      <c r="AF488" s="52" t="e">
        <f>HLOOKUP(I488,ElecAvoidedCostsWOCC!$A$5:$Q$50,G488+1,FALSE)</f>
        <v>#N/A</v>
      </c>
      <c r="AG488" s="44" t="e">
        <f t="shared" si="166"/>
        <v>#N/A</v>
      </c>
      <c r="AH488" s="52" t="e">
        <f>HLOOKUP(I488,ElecAvoidedCostsWOCC!$A$5:$Q$50,T488+1,FALSE)</f>
        <v>#N/A</v>
      </c>
      <c r="AI488" s="44" t="e">
        <f t="shared" si="167"/>
        <v>#N/A</v>
      </c>
      <c r="AJ488" s="44" t="e">
        <f t="shared" si="168"/>
        <v>#N/A</v>
      </c>
      <c r="AK488" s="44" t="e">
        <f>HLOOKUP(I488,ElecAvoidedCostsWOCC!$A$5:$Q$50,G488+1,FALSE)*J488*L488</f>
        <v>#N/A</v>
      </c>
      <c r="AL488" s="44" t="e">
        <f t="shared" si="169"/>
        <v>#N/A</v>
      </c>
      <c r="AM488" s="48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8">
        <f t="shared" si="170"/>
        <v>0</v>
      </c>
      <c r="AO488" s="47">
        <f t="shared" si="171"/>
        <v>0</v>
      </c>
      <c r="AP488" s="47" t="e">
        <f t="shared" si="172"/>
        <v>#DIV/0!</v>
      </c>
    </row>
    <row r="489" spans="2:42">
      <c r="B489" s="37"/>
      <c r="C489" s="61"/>
      <c r="D489" s="61"/>
      <c r="E489" s="38"/>
      <c r="F489" s="39"/>
      <c r="G489" s="39"/>
      <c r="H489" s="39"/>
      <c r="I489" s="40"/>
      <c r="J489" s="41"/>
      <c r="K489" s="41"/>
      <c r="L489" s="41"/>
      <c r="M489" s="42"/>
      <c r="N489" s="42"/>
      <c r="O489" s="43"/>
      <c r="P489" s="44"/>
      <c r="Q489" s="44"/>
      <c r="R489" s="45"/>
      <c r="S489" s="46"/>
      <c r="T489" s="39">
        <f t="shared" si="154"/>
        <v>0</v>
      </c>
      <c r="U489" s="47">
        <f t="shared" si="155"/>
        <v>0</v>
      </c>
      <c r="V489" s="48">
        <f t="shared" si="156"/>
        <v>0</v>
      </c>
      <c r="W489" s="49">
        <f t="shared" si="157"/>
        <v>0</v>
      </c>
      <c r="X489" s="44">
        <f t="shared" si="158"/>
        <v>0</v>
      </c>
      <c r="Y489" s="44">
        <f t="shared" si="159"/>
        <v>0</v>
      </c>
      <c r="Z489" s="44">
        <f t="shared" si="160"/>
        <v>0</v>
      </c>
      <c r="AA489" s="50">
        <f t="shared" si="161"/>
        <v>0</v>
      </c>
      <c r="AB489" s="51">
        <f t="shared" si="162"/>
        <v>0</v>
      </c>
      <c r="AC489" s="44">
        <f t="shared" si="163"/>
        <v>0</v>
      </c>
      <c r="AD489" s="44">
        <f t="shared" si="164"/>
        <v>0</v>
      </c>
      <c r="AE489" s="44">
        <f t="shared" si="165"/>
        <v>0</v>
      </c>
      <c r="AF489" s="52" t="e">
        <f>HLOOKUP(I489,ElecAvoidedCostsWOCC!$A$5:$Q$50,G489+1,FALSE)</f>
        <v>#N/A</v>
      </c>
      <c r="AG489" s="44" t="e">
        <f t="shared" si="166"/>
        <v>#N/A</v>
      </c>
      <c r="AH489" s="52" t="e">
        <f>HLOOKUP(I489,ElecAvoidedCostsWOCC!$A$5:$Q$50,T489+1,FALSE)</f>
        <v>#N/A</v>
      </c>
      <c r="AI489" s="44" t="e">
        <f t="shared" si="167"/>
        <v>#N/A</v>
      </c>
      <c r="AJ489" s="44" t="e">
        <f t="shared" si="168"/>
        <v>#N/A</v>
      </c>
      <c r="AK489" s="44" t="e">
        <f>HLOOKUP(I489,ElecAvoidedCostsWOCC!$A$5:$Q$50,G489+1,FALSE)*J489*L489</f>
        <v>#N/A</v>
      </c>
      <c r="AL489" s="44" t="e">
        <f t="shared" si="169"/>
        <v>#N/A</v>
      </c>
      <c r="AM489" s="48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8">
        <f t="shared" si="170"/>
        <v>0</v>
      </c>
      <c r="AO489" s="47">
        <f t="shared" si="171"/>
        <v>0</v>
      </c>
      <c r="AP489" s="47" t="e">
        <f t="shared" si="172"/>
        <v>#DIV/0!</v>
      </c>
    </row>
    <row r="490" spans="2:42">
      <c r="B490" s="37"/>
      <c r="C490" s="61"/>
      <c r="D490" s="61"/>
      <c r="E490" s="38"/>
      <c r="F490" s="39"/>
      <c r="G490" s="39"/>
      <c r="H490" s="39"/>
      <c r="I490" s="40"/>
      <c r="J490" s="41"/>
      <c r="K490" s="41"/>
      <c r="L490" s="41"/>
      <c r="M490" s="42"/>
      <c r="N490" s="42"/>
      <c r="O490" s="43"/>
      <c r="P490" s="44"/>
      <c r="Q490" s="44"/>
      <c r="R490" s="45"/>
      <c r="S490" s="46"/>
      <c r="T490" s="39">
        <f t="shared" si="154"/>
        <v>0</v>
      </c>
      <c r="U490" s="47">
        <f t="shared" si="155"/>
        <v>0</v>
      </c>
      <c r="V490" s="48">
        <f t="shared" si="156"/>
        <v>0</v>
      </c>
      <c r="W490" s="49">
        <f t="shared" si="157"/>
        <v>0</v>
      </c>
      <c r="X490" s="44">
        <f t="shared" si="158"/>
        <v>0</v>
      </c>
      <c r="Y490" s="44">
        <f t="shared" si="159"/>
        <v>0</v>
      </c>
      <c r="Z490" s="44">
        <f t="shared" si="160"/>
        <v>0</v>
      </c>
      <c r="AA490" s="50">
        <f t="shared" si="161"/>
        <v>0</v>
      </c>
      <c r="AB490" s="51">
        <f t="shared" si="162"/>
        <v>0</v>
      </c>
      <c r="AC490" s="44">
        <f t="shared" si="163"/>
        <v>0</v>
      </c>
      <c r="AD490" s="44">
        <f t="shared" si="164"/>
        <v>0</v>
      </c>
      <c r="AE490" s="44">
        <f t="shared" si="165"/>
        <v>0</v>
      </c>
      <c r="AF490" s="52" t="e">
        <f>HLOOKUP(I490,ElecAvoidedCostsWOCC!$A$5:$Q$50,G490+1,FALSE)</f>
        <v>#N/A</v>
      </c>
      <c r="AG490" s="44" t="e">
        <f t="shared" si="166"/>
        <v>#N/A</v>
      </c>
      <c r="AH490" s="52" t="e">
        <f>HLOOKUP(I490,ElecAvoidedCostsWOCC!$A$5:$Q$50,T490+1,FALSE)</f>
        <v>#N/A</v>
      </c>
      <c r="AI490" s="44" t="e">
        <f t="shared" si="167"/>
        <v>#N/A</v>
      </c>
      <c r="AJ490" s="44" t="e">
        <f t="shared" si="168"/>
        <v>#N/A</v>
      </c>
      <c r="AK490" s="44" t="e">
        <f>HLOOKUP(I490,ElecAvoidedCostsWOCC!$A$5:$Q$50,G490+1,FALSE)*J490*L490</f>
        <v>#N/A</v>
      </c>
      <c r="AL490" s="44" t="e">
        <f t="shared" si="169"/>
        <v>#N/A</v>
      </c>
      <c r="AM490" s="48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8">
        <f t="shared" si="170"/>
        <v>0</v>
      </c>
      <c r="AO490" s="47">
        <f t="shared" si="171"/>
        <v>0</v>
      </c>
      <c r="AP490" s="47" t="e">
        <f t="shared" si="172"/>
        <v>#DIV/0!</v>
      </c>
    </row>
    <row r="491" spans="2:42">
      <c r="B491" s="37"/>
      <c r="C491" s="61"/>
      <c r="D491" s="61"/>
      <c r="E491" s="38"/>
      <c r="F491" s="39"/>
      <c r="G491" s="39"/>
      <c r="H491" s="39"/>
      <c r="I491" s="40"/>
      <c r="J491" s="41"/>
      <c r="K491" s="41"/>
      <c r="L491" s="41"/>
      <c r="M491" s="42"/>
      <c r="N491" s="42"/>
      <c r="O491" s="43"/>
      <c r="P491" s="44"/>
      <c r="Q491" s="44"/>
      <c r="R491" s="45"/>
      <c r="S491" s="46"/>
      <c r="T491" s="39">
        <f t="shared" si="154"/>
        <v>0</v>
      </c>
      <c r="U491" s="47">
        <f t="shared" si="155"/>
        <v>0</v>
      </c>
      <c r="V491" s="48">
        <f t="shared" si="156"/>
        <v>0</v>
      </c>
      <c r="W491" s="49">
        <f t="shared" si="157"/>
        <v>0</v>
      </c>
      <c r="X491" s="44">
        <f t="shared" si="158"/>
        <v>0</v>
      </c>
      <c r="Y491" s="44">
        <f t="shared" si="159"/>
        <v>0</v>
      </c>
      <c r="Z491" s="44">
        <f t="shared" si="160"/>
        <v>0</v>
      </c>
      <c r="AA491" s="50">
        <f t="shared" si="161"/>
        <v>0</v>
      </c>
      <c r="AB491" s="51">
        <f t="shared" si="162"/>
        <v>0</v>
      </c>
      <c r="AC491" s="44">
        <f t="shared" si="163"/>
        <v>0</v>
      </c>
      <c r="AD491" s="44">
        <f t="shared" si="164"/>
        <v>0</v>
      </c>
      <c r="AE491" s="44">
        <f t="shared" si="165"/>
        <v>0</v>
      </c>
      <c r="AF491" s="52" t="e">
        <f>HLOOKUP(I491,ElecAvoidedCostsWOCC!$A$5:$Q$50,G491+1,FALSE)</f>
        <v>#N/A</v>
      </c>
      <c r="AG491" s="44" t="e">
        <f t="shared" si="166"/>
        <v>#N/A</v>
      </c>
      <c r="AH491" s="52" t="e">
        <f>HLOOKUP(I491,ElecAvoidedCostsWOCC!$A$5:$Q$50,T491+1,FALSE)</f>
        <v>#N/A</v>
      </c>
      <c r="AI491" s="44" t="e">
        <f t="shared" si="167"/>
        <v>#N/A</v>
      </c>
      <c r="AJ491" s="44" t="e">
        <f t="shared" si="168"/>
        <v>#N/A</v>
      </c>
      <c r="AK491" s="44" t="e">
        <f>HLOOKUP(I491,ElecAvoidedCostsWOCC!$A$5:$Q$50,G491+1,FALSE)*J491*L491</f>
        <v>#N/A</v>
      </c>
      <c r="AL491" s="44" t="e">
        <f t="shared" si="169"/>
        <v>#N/A</v>
      </c>
      <c r="AM491" s="48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8">
        <f t="shared" si="170"/>
        <v>0</v>
      </c>
      <c r="AO491" s="47">
        <f t="shared" si="171"/>
        <v>0</v>
      </c>
      <c r="AP491" s="47" t="e">
        <f t="shared" si="172"/>
        <v>#DIV/0!</v>
      </c>
    </row>
    <row r="492" spans="2:42">
      <c r="B492" s="37"/>
      <c r="C492" s="61"/>
      <c r="D492" s="61"/>
      <c r="E492" s="38"/>
      <c r="F492" s="39"/>
      <c r="G492" s="39"/>
      <c r="H492" s="39"/>
      <c r="I492" s="40"/>
      <c r="J492" s="41"/>
      <c r="K492" s="41"/>
      <c r="L492" s="41"/>
      <c r="M492" s="42"/>
      <c r="N492" s="42"/>
      <c r="O492" s="43"/>
      <c r="P492" s="44"/>
      <c r="Q492" s="44"/>
      <c r="R492" s="45"/>
      <c r="S492" s="46"/>
      <c r="T492" s="39">
        <f t="shared" si="154"/>
        <v>0</v>
      </c>
      <c r="U492" s="47">
        <f t="shared" si="155"/>
        <v>0</v>
      </c>
      <c r="V492" s="48">
        <f t="shared" si="156"/>
        <v>0</v>
      </c>
      <c r="W492" s="49">
        <f t="shared" si="157"/>
        <v>0</v>
      </c>
      <c r="X492" s="44">
        <f t="shared" si="158"/>
        <v>0</v>
      </c>
      <c r="Y492" s="44">
        <f t="shared" si="159"/>
        <v>0</v>
      </c>
      <c r="Z492" s="44">
        <f t="shared" si="160"/>
        <v>0</v>
      </c>
      <c r="AA492" s="50">
        <f t="shared" si="161"/>
        <v>0</v>
      </c>
      <c r="AB492" s="51">
        <f t="shared" si="162"/>
        <v>0</v>
      </c>
      <c r="AC492" s="44">
        <f t="shared" si="163"/>
        <v>0</v>
      </c>
      <c r="AD492" s="44">
        <f t="shared" si="164"/>
        <v>0</v>
      </c>
      <c r="AE492" s="44">
        <f t="shared" si="165"/>
        <v>0</v>
      </c>
      <c r="AF492" s="52" t="e">
        <f>HLOOKUP(I492,ElecAvoidedCostsWOCC!$A$5:$Q$50,G492+1,FALSE)</f>
        <v>#N/A</v>
      </c>
      <c r="AG492" s="44" t="e">
        <f t="shared" si="166"/>
        <v>#N/A</v>
      </c>
      <c r="AH492" s="52" t="e">
        <f>HLOOKUP(I492,ElecAvoidedCostsWOCC!$A$5:$Q$50,T492+1,FALSE)</f>
        <v>#N/A</v>
      </c>
      <c r="AI492" s="44" t="e">
        <f t="shared" si="167"/>
        <v>#N/A</v>
      </c>
      <c r="AJ492" s="44" t="e">
        <f t="shared" si="168"/>
        <v>#N/A</v>
      </c>
      <c r="AK492" s="44" t="e">
        <f>HLOOKUP(I492,ElecAvoidedCostsWOCC!$A$5:$Q$50,G492+1,FALSE)*J492*L492</f>
        <v>#N/A</v>
      </c>
      <c r="AL492" s="44" t="e">
        <f t="shared" si="169"/>
        <v>#N/A</v>
      </c>
      <c r="AM492" s="48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8">
        <f t="shared" si="170"/>
        <v>0</v>
      </c>
      <c r="AO492" s="47">
        <f t="shared" si="171"/>
        <v>0</v>
      </c>
      <c r="AP492" s="47" t="e">
        <f t="shared" si="172"/>
        <v>#DIV/0!</v>
      </c>
    </row>
    <row r="493" spans="2:42">
      <c r="B493" s="37"/>
      <c r="C493" s="61"/>
      <c r="D493" s="61"/>
      <c r="E493" s="38"/>
      <c r="F493" s="39"/>
      <c r="G493" s="39"/>
      <c r="H493" s="39"/>
      <c r="I493" s="40"/>
      <c r="J493" s="41"/>
      <c r="K493" s="41"/>
      <c r="L493" s="41"/>
      <c r="M493" s="42"/>
      <c r="N493" s="42"/>
      <c r="O493" s="43"/>
      <c r="P493" s="44"/>
      <c r="Q493" s="44"/>
      <c r="R493" s="45"/>
      <c r="S493" s="46"/>
      <c r="T493" s="39">
        <f t="shared" si="154"/>
        <v>0</v>
      </c>
      <c r="U493" s="47">
        <f t="shared" si="155"/>
        <v>0</v>
      </c>
      <c r="V493" s="48">
        <f t="shared" si="156"/>
        <v>0</v>
      </c>
      <c r="W493" s="49">
        <f t="shared" si="157"/>
        <v>0</v>
      </c>
      <c r="X493" s="44">
        <f t="shared" si="158"/>
        <v>0</v>
      </c>
      <c r="Y493" s="44">
        <f t="shared" si="159"/>
        <v>0</v>
      </c>
      <c r="Z493" s="44">
        <f t="shared" si="160"/>
        <v>0</v>
      </c>
      <c r="AA493" s="50">
        <f t="shared" si="161"/>
        <v>0</v>
      </c>
      <c r="AB493" s="51">
        <f t="shared" si="162"/>
        <v>0</v>
      </c>
      <c r="AC493" s="44">
        <f t="shared" si="163"/>
        <v>0</v>
      </c>
      <c r="AD493" s="44">
        <f t="shared" si="164"/>
        <v>0</v>
      </c>
      <c r="AE493" s="44">
        <f t="shared" si="165"/>
        <v>0</v>
      </c>
      <c r="AF493" s="52" t="e">
        <f>HLOOKUP(I493,ElecAvoidedCostsWOCC!$A$5:$Q$50,G493+1,FALSE)</f>
        <v>#N/A</v>
      </c>
      <c r="AG493" s="44" t="e">
        <f t="shared" si="166"/>
        <v>#N/A</v>
      </c>
      <c r="AH493" s="52" t="e">
        <f>HLOOKUP(I493,ElecAvoidedCostsWOCC!$A$5:$Q$50,T493+1,FALSE)</f>
        <v>#N/A</v>
      </c>
      <c r="AI493" s="44" t="e">
        <f t="shared" si="167"/>
        <v>#N/A</v>
      </c>
      <c r="AJ493" s="44" t="e">
        <f t="shared" si="168"/>
        <v>#N/A</v>
      </c>
      <c r="AK493" s="44" t="e">
        <f>HLOOKUP(I493,ElecAvoidedCostsWOCC!$A$5:$Q$50,G493+1,FALSE)*J493*L493</f>
        <v>#N/A</v>
      </c>
      <c r="AL493" s="44" t="e">
        <f t="shared" si="169"/>
        <v>#N/A</v>
      </c>
      <c r="AM493" s="48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8">
        <f t="shared" si="170"/>
        <v>0</v>
      </c>
      <c r="AO493" s="47">
        <f t="shared" si="171"/>
        <v>0</v>
      </c>
      <c r="AP493" s="47" t="e">
        <f t="shared" si="172"/>
        <v>#DIV/0!</v>
      </c>
    </row>
    <row r="494" spans="2:42">
      <c r="B494" s="37"/>
      <c r="C494" s="61"/>
      <c r="D494" s="61"/>
      <c r="E494" s="38"/>
      <c r="F494" s="39"/>
      <c r="G494" s="39"/>
      <c r="H494" s="39"/>
      <c r="I494" s="40"/>
      <c r="J494" s="41"/>
      <c r="K494" s="41"/>
      <c r="L494" s="41"/>
      <c r="M494" s="42"/>
      <c r="N494" s="42"/>
      <c r="O494" s="43"/>
      <c r="P494" s="44"/>
      <c r="Q494" s="44"/>
      <c r="R494" s="45"/>
      <c r="S494" s="46"/>
      <c r="T494" s="39">
        <f t="shared" si="154"/>
        <v>0</v>
      </c>
      <c r="U494" s="47">
        <f t="shared" si="155"/>
        <v>0</v>
      </c>
      <c r="V494" s="48">
        <f t="shared" si="156"/>
        <v>0</v>
      </c>
      <c r="W494" s="49">
        <f t="shared" si="157"/>
        <v>0</v>
      </c>
      <c r="X494" s="44">
        <f t="shared" si="158"/>
        <v>0</v>
      </c>
      <c r="Y494" s="44">
        <f t="shared" si="159"/>
        <v>0</v>
      </c>
      <c r="Z494" s="44">
        <f t="shared" si="160"/>
        <v>0</v>
      </c>
      <c r="AA494" s="50">
        <f t="shared" si="161"/>
        <v>0</v>
      </c>
      <c r="AB494" s="51">
        <f t="shared" si="162"/>
        <v>0</v>
      </c>
      <c r="AC494" s="44">
        <f t="shared" si="163"/>
        <v>0</v>
      </c>
      <c r="AD494" s="44">
        <f t="shared" si="164"/>
        <v>0</v>
      </c>
      <c r="AE494" s="44">
        <f t="shared" si="165"/>
        <v>0</v>
      </c>
      <c r="AF494" s="52" t="e">
        <f>HLOOKUP(I494,ElecAvoidedCostsWOCC!$A$5:$Q$50,G494+1,FALSE)</f>
        <v>#N/A</v>
      </c>
      <c r="AG494" s="44" t="e">
        <f t="shared" si="166"/>
        <v>#N/A</v>
      </c>
      <c r="AH494" s="52" t="e">
        <f>HLOOKUP(I494,ElecAvoidedCostsWOCC!$A$5:$Q$50,T494+1,FALSE)</f>
        <v>#N/A</v>
      </c>
      <c r="AI494" s="44" t="e">
        <f t="shared" si="167"/>
        <v>#N/A</v>
      </c>
      <c r="AJ494" s="44" t="e">
        <f t="shared" si="168"/>
        <v>#N/A</v>
      </c>
      <c r="AK494" s="44" t="e">
        <f>HLOOKUP(I494,ElecAvoidedCostsWOCC!$A$5:$Q$50,G494+1,FALSE)*J494*L494</f>
        <v>#N/A</v>
      </c>
      <c r="AL494" s="44" t="e">
        <f t="shared" si="169"/>
        <v>#N/A</v>
      </c>
      <c r="AM494" s="48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8">
        <f t="shared" si="170"/>
        <v>0</v>
      </c>
      <c r="AO494" s="47">
        <f t="shared" si="171"/>
        <v>0</v>
      </c>
      <c r="AP494" s="47" t="e">
        <f t="shared" si="172"/>
        <v>#DIV/0!</v>
      </c>
    </row>
    <row r="495" spans="2:42">
      <c r="B495" s="37"/>
      <c r="C495" s="61"/>
      <c r="D495" s="61"/>
      <c r="E495" s="38"/>
      <c r="F495" s="39"/>
      <c r="G495" s="39"/>
      <c r="H495" s="39"/>
      <c r="I495" s="40"/>
      <c r="J495" s="41"/>
      <c r="K495" s="41"/>
      <c r="L495" s="41"/>
      <c r="M495" s="42"/>
      <c r="N495" s="42"/>
      <c r="O495" s="43"/>
      <c r="P495" s="44"/>
      <c r="Q495" s="44"/>
      <c r="R495" s="45"/>
      <c r="S495" s="46"/>
      <c r="T495" s="39">
        <f t="shared" si="154"/>
        <v>0</v>
      </c>
      <c r="U495" s="47">
        <f t="shared" si="155"/>
        <v>0</v>
      </c>
      <c r="V495" s="48">
        <f t="shared" si="156"/>
        <v>0</v>
      </c>
      <c r="W495" s="49">
        <f t="shared" si="157"/>
        <v>0</v>
      </c>
      <c r="X495" s="44">
        <f t="shared" si="158"/>
        <v>0</v>
      </c>
      <c r="Y495" s="44">
        <f t="shared" si="159"/>
        <v>0</v>
      </c>
      <c r="Z495" s="44">
        <f t="shared" si="160"/>
        <v>0</v>
      </c>
      <c r="AA495" s="50">
        <f t="shared" si="161"/>
        <v>0</v>
      </c>
      <c r="AB495" s="51">
        <f t="shared" si="162"/>
        <v>0</v>
      </c>
      <c r="AC495" s="44">
        <f t="shared" si="163"/>
        <v>0</v>
      </c>
      <c r="AD495" s="44">
        <f t="shared" si="164"/>
        <v>0</v>
      </c>
      <c r="AE495" s="44">
        <f t="shared" si="165"/>
        <v>0</v>
      </c>
      <c r="AF495" s="52" t="e">
        <f>HLOOKUP(I495,ElecAvoidedCostsWOCC!$A$5:$Q$50,G495+1,FALSE)</f>
        <v>#N/A</v>
      </c>
      <c r="AG495" s="44" t="e">
        <f t="shared" si="166"/>
        <v>#N/A</v>
      </c>
      <c r="AH495" s="52" t="e">
        <f>HLOOKUP(I495,ElecAvoidedCostsWOCC!$A$5:$Q$50,T495+1,FALSE)</f>
        <v>#N/A</v>
      </c>
      <c r="AI495" s="44" t="e">
        <f t="shared" si="167"/>
        <v>#N/A</v>
      </c>
      <c r="AJ495" s="44" t="e">
        <f t="shared" si="168"/>
        <v>#N/A</v>
      </c>
      <c r="AK495" s="44" t="e">
        <f>HLOOKUP(I495,ElecAvoidedCostsWOCC!$A$5:$Q$50,G495+1,FALSE)*J495*L495</f>
        <v>#N/A</v>
      </c>
      <c r="AL495" s="44" t="e">
        <f t="shared" si="169"/>
        <v>#N/A</v>
      </c>
      <c r="AM495" s="48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8">
        <f t="shared" si="170"/>
        <v>0</v>
      </c>
      <c r="AO495" s="47">
        <f t="shared" si="171"/>
        <v>0</v>
      </c>
      <c r="AP495" s="47" t="e">
        <f t="shared" si="172"/>
        <v>#DIV/0!</v>
      </c>
    </row>
    <row r="496" spans="2:42">
      <c r="B496" s="37"/>
      <c r="C496" s="61"/>
      <c r="D496" s="61"/>
      <c r="E496" s="38"/>
      <c r="F496" s="39"/>
      <c r="G496" s="39"/>
      <c r="H496" s="39"/>
      <c r="I496" s="40"/>
      <c r="J496" s="41"/>
      <c r="K496" s="41"/>
      <c r="L496" s="41"/>
      <c r="M496" s="42"/>
      <c r="N496" s="42"/>
      <c r="O496" s="43"/>
      <c r="P496" s="44"/>
      <c r="Q496" s="44"/>
      <c r="R496" s="45"/>
      <c r="S496" s="46"/>
      <c r="T496" s="39">
        <f t="shared" si="154"/>
        <v>0</v>
      </c>
      <c r="U496" s="47">
        <f t="shared" si="155"/>
        <v>0</v>
      </c>
      <c r="V496" s="48">
        <f t="shared" si="156"/>
        <v>0</v>
      </c>
      <c r="W496" s="49">
        <f t="shared" si="157"/>
        <v>0</v>
      </c>
      <c r="X496" s="44">
        <f t="shared" si="158"/>
        <v>0</v>
      </c>
      <c r="Y496" s="44">
        <f t="shared" si="159"/>
        <v>0</v>
      </c>
      <c r="Z496" s="44">
        <f t="shared" si="160"/>
        <v>0</v>
      </c>
      <c r="AA496" s="50">
        <f t="shared" si="161"/>
        <v>0</v>
      </c>
      <c r="AB496" s="51">
        <f t="shared" si="162"/>
        <v>0</v>
      </c>
      <c r="AC496" s="44">
        <f t="shared" si="163"/>
        <v>0</v>
      </c>
      <c r="AD496" s="44">
        <f t="shared" si="164"/>
        <v>0</v>
      </c>
      <c r="AE496" s="44">
        <f t="shared" si="165"/>
        <v>0</v>
      </c>
      <c r="AF496" s="52" t="e">
        <f>HLOOKUP(I496,ElecAvoidedCostsWOCC!$A$5:$Q$50,G496+1,FALSE)</f>
        <v>#N/A</v>
      </c>
      <c r="AG496" s="44" t="e">
        <f t="shared" si="166"/>
        <v>#N/A</v>
      </c>
      <c r="AH496" s="52" t="e">
        <f>HLOOKUP(I496,ElecAvoidedCostsWOCC!$A$5:$Q$50,T496+1,FALSE)</f>
        <v>#N/A</v>
      </c>
      <c r="AI496" s="44" t="e">
        <f t="shared" si="167"/>
        <v>#N/A</v>
      </c>
      <c r="AJ496" s="44" t="e">
        <f t="shared" si="168"/>
        <v>#N/A</v>
      </c>
      <c r="AK496" s="44" t="e">
        <f>HLOOKUP(I496,ElecAvoidedCostsWOCC!$A$5:$Q$50,G496+1,FALSE)*J496*L496</f>
        <v>#N/A</v>
      </c>
      <c r="AL496" s="44" t="e">
        <f t="shared" si="169"/>
        <v>#N/A</v>
      </c>
      <c r="AM496" s="48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8">
        <f t="shared" si="170"/>
        <v>0</v>
      </c>
      <c r="AO496" s="47">
        <f t="shared" si="171"/>
        <v>0</v>
      </c>
      <c r="AP496" s="47" t="e">
        <f t="shared" si="172"/>
        <v>#DIV/0!</v>
      </c>
    </row>
    <row r="497" spans="2:42">
      <c r="B497" s="37"/>
      <c r="C497" s="61"/>
      <c r="D497" s="61"/>
      <c r="E497" s="38"/>
      <c r="F497" s="39"/>
      <c r="G497" s="39"/>
      <c r="H497" s="39"/>
      <c r="I497" s="40"/>
      <c r="J497" s="41"/>
      <c r="K497" s="41"/>
      <c r="L497" s="41"/>
      <c r="M497" s="42"/>
      <c r="N497" s="42"/>
      <c r="O497" s="43"/>
      <c r="P497" s="44"/>
      <c r="Q497" s="44"/>
      <c r="R497" s="45"/>
      <c r="S497" s="46"/>
      <c r="T497" s="39">
        <f t="shared" si="154"/>
        <v>0</v>
      </c>
      <c r="U497" s="47">
        <f t="shared" si="155"/>
        <v>0</v>
      </c>
      <c r="V497" s="48">
        <f t="shared" si="156"/>
        <v>0</v>
      </c>
      <c r="W497" s="49">
        <f t="shared" si="157"/>
        <v>0</v>
      </c>
      <c r="X497" s="44">
        <f t="shared" si="158"/>
        <v>0</v>
      </c>
      <c r="Y497" s="44">
        <f t="shared" si="159"/>
        <v>0</v>
      </c>
      <c r="Z497" s="44">
        <f t="shared" si="160"/>
        <v>0</v>
      </c>
      <c r="AA497" s="50">
        <f t="shared" si="161"/>
        <v>0</v>
      </c>
      <c r="AB497" s="51">
        <f t="shared" si="162"/>
        <v>0</v>
      </c>
      <c r="AC497" s="44">
        <f t="shared" si="163"/>
        <v>0</v>
      </c>
      <c r="AD497" s="44">
        <f t="shared" si="164"/>
        <v>0</v>
      </c>
      <c r="AE497" s="44">
        <f t="shared" si="165"/>
        <v>0</v>
      </c>
      <c r="AF497" s="52" t="e">
        <f>HLOOKUP(I497,ElecAvoidedCostsWOCC!$A$5:$Q$50,G497+1,FALSE)</f>
        <v>#N/A</v>
      </c>
      <c r="AG497" s="44" t="e">
        <f t="shared" si="166"/>
        <v>#N/A</v>
      </c>
      <c r="AH497" s="52" t="e">
        <f>HLOOKUP(I497,ElecAvoidedCostsWOCC!$A$5:$Q$50,T497+1,FALSE)</f>
        <v>#N/A</v>
      </c>
      <c r="AI497" s="44" t="e">
        <f t="shared" si="167"/>
        <v>#N/A</v>
      </c>
      <c r="AJ497" s="44" t="e">
        <f t="shared" si="168"/>
        <v>#N/A</v>
      </c>
      <c r="AK497" s="44" t="e">
        <f>HLOOKUP(I497,ElecAvoidedCostsWOCC!$A$5:$Q$50,G497+1,FALSE)*J497*L497</f>
        <v>#N/A</v>
      </c>
      <c r="AL497" s="44" t="e">
        <f t="shared" si="169"/>
        <v>#N/A</v>
      </c>
      <c r="AM497" s="48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8">
        <f t="shared" si="170"/>
        <v>0</v>
      </c>
      <c r="AO497" s="47">
        <f t="shared" si="171"/>
        <v>0</v>
      </c>
      <c r="AP497" s="47" t="e">
        <f t="shared" si="172"/>
        <v>#DIV/0!</v>
      </c>
    </row>
    <row r="498" spans="2:42">
      <c r="B498" s="37"/>
      <c r="C498" s="61"/>
      <c r="D498" s="61"/>
      <c r="E498" s="38"/>
      <c r="F498" s="39"/>
      <c r="G498" s="39"/>
      <c r="H498" s="39"/>
      <c r="I498" s="40"/>
      <c r="J498" s="41"/>
      <c r="K498" s="41"/>
      <c r="L498" s="41"/>
      <c r="M498" s="42"/>
      <c r="N498" s="42"/>
      <c r="O498" s="43"/>
      <c r="P498" s="44"/>
      <c r="Q498" s="44"/>
      <c r="R498" s="45"/>
      <c r="S498" s="46"/>
      <c r="T498" s="39">
        <f t="shared" si="154"/>
        <v>0</v>
      </c>
      <c r="U498" s="47">
        <f t="shared" si="155"/>
        <v>0</v>
      </c>
      <c r="V498" s="48">
        <f t="shared" si="156"/>
        <v>0</v>
      </c>
      <c r="W498" s="49">
        <f t="shared" si="157"/>
        <v>0</v>
      </c>
      <c r="X498" s="44">
        <f t="shared" si="158"/>
        <v>0</v>
      </c>
      <c r="Y498" s="44">
        <f t="shared" si="159"/>
        <v>0</v>
      </c>
      <c r="Z498" s="44">
        <f t="shared" si="160"/>
        <v>0</v>
      </c>
      <c r="AA498" s="50">
        <f t="shared" si="161"/>
        <v>0</v>
      </c>
      <c r="AB498" s="51">
        <f t="shared" si="162"/>
        <v>0</v>
      </c>
      <c r="AC498" s="44">
        <f t="shared" si="163"/>
        <v>0</v>
      </c>
      <c r="AD498" s="44">
        <f t="shared" si="164"/>
        <v>0</v>
      </c>
      <c r="AE498" s="44">
        <f t="shared" si="165"/>
        <v>0</v>
      </c>
      <c r="AF498" s="52" t="e">
        <f>HLOOKUP(I498,ElecAvoidedCostsWOCC!$A$5:$Q$50,G498+1,FALSE)</f>
        <v>#N/A</v>
      </c>
      <c r="AG498" s="44" t="e">
        <f t="shared" si="166"/>
        <v>#N/A</v>
      </c>
      <c r="AH498" s="52" t="e">
        <f>HLOOKUP(I498,ElecAvoidedCostsWOCC!$A$5:$Q$50,T498+1,FALSE)</f>
        <v>#N/A</v>
      </c>
      <c r="AI498" s="44" t="e">
        <f t="shared" si="167"/>
        <v>#N/A</v>
      </c>
      <c r="AJ498" s="44" t="e">
        <f t="shared" si="168"/>
        <v>#N/A</v>
      </c>
      <c r="AK498" s="44" t="e">
        <f>HLOOKUP(I498,ElecAvoidedCostsWOCC!$A$5:$Q$50,G498+1,FALSE)*J498*L498</f>
        <v>#N/A</v>
      </c>
      <c r="AL498" s="44" t="e">
        <f t="shared" si="169"/>
        <v>#N/A</v>
      </c>
      <c r="AM498" s="48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8">
        <f t="shared" si="170"/>
        <v>0</v>
      </c>
      <c r="AO498" s="47">
        <f t="shared" si="171"/>
        <v>0</v>
      </c>
      <c r="AP498" s="47" t="e">
        <f t="shared" si="172"/>
        <v>#DIV/0!</v>
      </c>
    </row>
    <row r="499" spans="2:42">
      <c r="B499" s="37"/>
      <c r="C499" s="61"/>
      <c r="D499" s="61"/>
      <c r="E499" s="38"/>
      <c r="F499" s="39"/>
      <c r="G499" s="39"/>
      <c r="H499" s="39"/>
      <c r="I499" s="40"/>
      <c r="J499" s="41"/>
      <c r="K499" s="41"/>
      <c r="L499" s="41"/>
      <c r="M499" s="42"/>
      <c r="N499" s="42"/>
      <c r="O499" s="43"/>
      <c r="P499" s="44"/>
      <c r="Q499" s="44"/>
      <c r="R499" s="45"/>
      <c r="S499" s="46"/>
      <c r="T499" s="39">
        <f t="shared" si="154"/>
        <v>0</v>
      </c>
      <c r="U499" s="47">
        <f t="shared" si="155"/>
        <v>0</v>
      </c>
      <c r="V499" s="48">
        <f t="shared" si="156"/>
        <v>0</v>
      </c>
      <c r="W499" s="49">
        <f t="shared" si="157"/>
        <v>0</v>
      </c>
      <c r="X499" s="44">
        <f t="shared" si="158"/>
        <v>0</v>
      </c>
      <c r="Y499" s="44">
        <f t="shared" si="159"/>
        <v>0</v>
      </c>
      <c r="Z499" s="44">
        <f t="shared" si="160"/>
        <v>0</v>
      </c>
      <c r="AA499" s="50">
        <f t="shared" si="161"/>
        <v>0</v>
      </c>
      <c r="AB499" s="51">
        <f t="shared" si="162"/>
        <v>0</v>
      </c>
      <c r="AC499" s="44">
        <f t="shared" si="163"/>
        <v>0</v>
      </c>
      <c r="AD499" s="44">
        <f t="shared" si="164"/>
        <v>0</v>
      </c>
      <c r="AE499" s="44">
        <f t="shared" si="165"/>
        <v>0</v>
      </c>
      <c r="AF499" s="52" t="e">
        <f>HLOOKUP(I499,ElecAvoidedCostsWOCC!$A$5:$Q$50,G499+1,FALSE)</f>
        <v>#N/A</v>
      </c>
      <c r="AG499" s="44" t="e">
        <f t="shared" si="166"/>
        <v>#N/A</v>
      </c>
      <c r="AH499" s="52" t="e">
        <f>HLOOKUP(I499,ElecAvoidedCostsWOCC!$A$5:$Q$50,T499+1,FALSE)</f>
        <v>#N/A</v>
      </c>
      <c r="AI499" s="44" t="e">
        <f t="shared" si="167"/>
        <v>#N/A</v>
      </c>
      <c r="AJ499" s="44" t="e">
        <f t="shared" si="168"/>
        <v>#N/A</v>
      </c>
      <c r="AK499" s="44" t="e">
        <f>HLOOKUP(I499,ElecAvoidedCostsWOCC!$A$5:$Q$50,G499+1,FALSE)*J499*L499</f>
        <v>#N/A</v>
      </c>
      <c r="AL499" s="44" t="e">
        <f t="shared" si="169"/>
        <v>#N/A</v>
      </c>
      <c r="AM499" s="48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8">
        <f t="shared" si="170"/>
        <v>0</v>
      </c>
      <c r="AO499" s="47">
        <f t="shared" si="171"/>
        <v>0</v>
      </c>
      <c r="AP499" s="47" t="e">
        <f t="shared" si="172"/>
        <v>#DIV/0!</v>
      </c>
    </row>
    <row r="500" spans="2:42">
      <c r="B500" s="37"/>
      <c r="C500" s="61"/>
      <c r="D500" s="61"/>
      <c r="E500" s="38"/>
      <c r="F500" s="39"/>
      <c r="G500" s="39"/>
      <c r="H500" s="39"/>
      <c r="I500" s="40"/>
      <c r="J500" s="41"/>
      <c r="K500" s="41"/>
      <c r="L500" s="41"/>
      <c r="M500" s="42"/>
      <c r="N500" s="42"/>
      <c r="O500" s="43"/>
      <c r="P500" s="44"/>
      <c r="Q500" s="44"/>
      <c r="R500" s="45"/>
      <c r="S500" s="46"/>
      <c r="T500" s="39">
        <f t="shared" si="154"/>
        <v>0</v>
      </c>
      <c r="U500" s="47">
        <f t="shared" si="155"/>
        <v>0</v>
      </c>
      <c r="V500" s="48">
        <f t="shared" si="156"/>
        <v>0</v>
      </c>
      <c r="W500" s="49">
        <f t="shared" si="157"/>
        <v>0</v>
      </c>
      <c r="X500" s="44">
        <f t="shared" si="158"/>
        <v>0</v>
      </c>
      <c r="Y500" s="44">
        <f t="shared" si="159"/>
        <v>0</v>
      </c>
      <c r="Z500" s="44">
        <f t="shared" si="160"/>
        <v>0</v>
      </c>
      <c r="AA500" s="50">
        <f t="shared" si="161"/>
        <v>0</v>
      </c>
      <c r="AB500" s="51">
        <f t="shared" si="162"/>
        <v>0</v>
      </c>
      <c r="AC500" s="44">
        <f t="shared" si="163"/>
        <v>0</v>
      </c>
      <c r="AD500" s="44">
        <f t="shared" si="164"/>
        <v>0</v>
      </c>
      <c r="AE500" s="44">
        <f t="shared" si="165"/>
        <v>0</v>
      </c>
      <c r="AF500" s="52" t="e">
        <f>HLOOKUP(I500,ElecAvoidedCostsWOCC!$A$5:$Q$50,G500+1,FALSE)</f>
        <v>#N/A</v>
      </c>
      <c r="AG500" s="44" t="e">
        <f t="shared" si="166"/>
        <v>#N/A</v>
      </c>
      <c r="AH500" s="52" t="e">
        <f>HLOOKUP(I500,ElecAvoidedCostsWOCC!$A$5:$Q$50,T500+1,FALSE)</f>
        <v>#N/A</v>
      </c>
      <c r="AI500" s="44" t="e">
        <f t="shared" si="167"/>
        <v>#N/A</v>
      </c>
      <c r="AJ500" s="44" t="e">
        <f t="shared" si="168"/>
        <v>#N/A</v>
      </c>
      <c r="AK500" s="44" t="e">
        <f>HLOOKUP(I500,ElecAvoidedCostsWOCC!$A$5:$Q$50,G500+1,FALSE)*J500*L500</f>
        <v>#N/A</v>
      </c>
      <c r="AL500" s="44" t="e">
        <f t="shared" si="169"/>
        <v>#N/A</v>
      </c>
      <c r="AM500" s="48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8">
        <f t="shared" si="170"/>
        <v>0</v>
      </c>
      <c r="AO500" s="47">
        <f t="shared" si="171"/>
        <v>0</v>
      </c>
      <c r="AP500" s="47" t="e">
        <f t="shared" si="172"/>
        <v>#DIV/0!</v>
      </c>
    </row>
    <row r="501" spans="2:42">
      <c r="B501" s="37"/>
      <c r="C501" s="61"/>
      <c r="D501" s="61"/>
      <c r="E501" s="38"/>
      <c r="F501" s="39"/>
      <c r="G501" s="39"/>
      <c r="H501" s="39"/>
      <c r="I501" s="40"/>
      <c r="J501" s="41"/>
      <c r="K501" s="41"/>
      <c r="L501" s="41"/>
      <c r="M501" s="42"/>
      <c r="N501" s="42"/>
      <c r="O501" s="43"/>
      <c r="P501" s="44"/>
      <c r="Q501" s="44"/>
      <c r="R501" s="45"/>
      <c r="S501" s="46"/>
      <c r="T501" s="39">
        <f t="shared" si="154"/>
        <v>0</v>
      </c>
      <c r="U501" s="47">
        <f t="shared" si="155"/>
        <v>0</v>
      </c>
      <c r="V501" s="48">
        <f t="shared" si="156"/>
        <v>0</v>
      </c>
      <c r="W501" s="49">
        <f t="shared" si="157"/>
        <v>0</v>
      </c>
      <c r="X501" s="44">
        <f t="shared" si="158"/>
        <v>0</v>
      </c>
      <c r="Y501" s="44">
        <f t="shared" si="159"/>
        <v>0</v>
      </c>
      <c r="Z501" s="44">
        <f t="shared" si="160"/>
        <v>0</v>
      </c>
      <c r="AA501" s="50">
        <f t="shared" si="161"/>
        <v>0</v>
      </c>
      <c r="AB501" s="51">
        <f t="shared" si="162"/>
        <v>0</v>
      </c>
      <c r="AC501" s="44">
        <f t="shared" si="163"/>
        <v>0</v>
      </c>
      <c r="AD501" s="44">
        <f t="shared" si="164"/>
        <v>0</v>
      </c>
      <c r="AE501" s="44">
        <f t="shared" si="165"/>
        <v>0</v>
      </c>
      <c r="AF501" s="52" t="e">
        <f>HLOOKUP(I501,ElecAvoidedCostsWOCC!$A$5:$Q$50,G501+1,FALSE)</f>
        <v>#N/A</v>
      </c>
      <c r="AG501" s="44" t="e">
        <f t="shared" si="166"/>
        <v>#N/A</v>
      </c>
      <c r="AH501" s="52" t="e">
        <f>HLOOKUP(I501,ElecAvoidedCostsWOCC!$A$5:$Q$50,T501+1,FALSE)</f>
        <v>#N/A</v>
      </c>
      <c r="AI501" s="44" t="e">
        <f t="shared" si="167"/>
        <v>#N/A</v>
      </c>
      <c r="AJ501" s="44" t="e">
        <f t="shared" si="168"/>
        <v>#N/A</v>
      </c>
      <c r="AK501" s="44" t="e">
        <f>HLOOKUP(I501,ElecAvoidedCostsWOCC!$A$5:$Q$50,G501+1,FALSE)*J501*L501</f>
        <v>#N/A</v>
      </c>
      <c r="AL501" s="44" t="e">
        <f t="shared" si="169"/>
        <v>#N/A</v>
      </c>
      <c r="AM501" s="48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8">
        <f t="shared" si="170"/>
        <v>0</v>
      </c>
      <c r="AO501" s="47">
        <f t="shared" si="171"/>
        <v>0</v>
      </c>
      <c r="AP501" s="47" t="e">
        <f t="shared" si="172"/>
        <v>#DIV/0!</v>
      </c>
    </row>
    <row r="502" spans="2:42">
      <c r="B502" s="37"/>
      <c r="C502" s="61"/>
      <c r="D502" s="61"/>
      <c r="E502" s="38"/>
      <c r="F502" s="39"/>
      <c r="G502" s="39"/>
      <c r="H502" s="39"/>
      <c r="I502" s="40"/>
      <c r="J502" s="41"/>
      <c r="K502" s="41"/>
      <c r="L502" s="41"/>
      <c r="M502" s="42"/>
      <c r="N502" s="42"/>
      <c r="O502" s="43"/>
      <c r="P502" s="44"/>
      <c r="Q502" s="44"/>
      <c r="R502" s="45"/>
      <c r="S502" s="46"/>
      <c r="T502" s="39">
        <f t="shared" si="154"/>
        <v>0</v>
      </c>
      <c r="U502" s="47">
        <f t="shared" si="155"/>
        <v>0</v>
      </c>
      <c r="V502" s="48">
        <f t="shared" si="156"/>
        <v>0</v>
      </c>
      <c r="W502" s="49">
        <f t="shared" si="157"/>
        <v>0</v>
      </c>
      <c r="X502" s="44">
        <f t="shared" si="158"/>
        <v>0</v>
      </c>
      <c r="Y502" s="44">
        <f t="shared" si="159"/>
        <v>0</v>
      </c>
      <c r="Z502" s="44">
        <f t="shared" si="160"/>
        <v>0</v>
      </c>
      <c r="AA502" s="50">
        <f t="shared" si="161"/>
        <v>0</v>
      </c>
      <c r="AB502" s="51">
        <f t="shared" si="162"/>
        <v>0</v>
      </c>
      <c r="AC502" s="44">
        <f t="shared" si="163"/>
        <v>0</v>
      </c>
      <c r="AD502" s="44">
        <f t="shared" si="164"/>
        <v>0</v>
      </c>
      <c r="AE502" s="44">
        <f t="shared" si="165"/>
        <v>0</v>
      </c>
      <c r="AF502" s="52" t="e">
        <f>HLOOKUP(I502,ElecAvoidedCostsWOCC!$A$5:$Q$50,G502+1,FALSE)</f>
        <v>#N/A</v>
      </c>
      <c r="AG502" s="44" t="e">
        <f t="shared" si="166"/>
        <v>#N/A</v>
      </c>
      <c r="AH502" s="52" t="e">
        <f>HLOOKUP(I502,ElecAvoidedCostsWOCC!$A$5:$Q$50,T502+1,FALSE)</f>
        <v>#N/A</v>
      </c>
      <c r="AI502" s="44" t="e">
        <f t="shared" si="167"/>
        <v>#N/A</v>
      </c>
      <c r="AJ502" s="44" t="e">
        <f t="shared" si="168"/>
        <v>#N/A</v>
      </c>
      <c r="AK502" s="44" t="e">
        <f>HLOOKUP(I502,ElecAvoidedCostsWOCC!$A$5:$Q$50,G502+1,FALSE)*J502*L502</f>
        <v>#N/A</v>
      </c>
      <c r="AL502" s="44" t="e">
        <f t="shared" si="169"/>
        <v>#N/A</v>
      </c>
      <c r="AM502" s="48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8">
        <f t="shared" si="170"/>
        <v>0</v>
      </c>
      <c r="AO502" s="47">
        <f t="shared" si="171"/>
        <v>0</v>
      </c>
      <c r="AP502" s="47" t="e">
        <f t="shared" si="172"/>
        <v>#DIV/0!</v>
      </c>
    </row>
    <row r="503" spans="2:42">
      <c r="B503" s="37"/>
      <c r="C503" s="61"/>
      <c r="D503" s="61"/>
      <c r="E503" s="38"/>
      <c r="F503" s="39"/>
      <c r="G503" s="39"/>
      <c r="H503" s="39"/>
      <c r="I503" s="40"/>
      <c r="J503" s="41"/>
      <c r="K503" s="41"/>
      <c r="L503" s="41"/>
      <c r="M503" s="42"/>
      <c r="N503" s="42"/>
      <c r="O503" s="43"/>
      <c r="P503" s="44"/>
      <c r="Q503" s="44"/>
      <c r="R503" s="45"/>
      <c r="S503" s="46"/>
      <c r="T503" s="39">
        <f t="shared" si="154"/>
        <v>0</v>
      </c>
      <c r="U503" s="47">
        <f t="shared" si="155"/>
        <v>0</v>
      </c>
      <c r="V503" s="48">
        <f t="shared" si="156"/>
        <v>0</v>
      </c>
      <c r="W503" s="49">
        <f t="shared" si="157"/>
        <v>0</v>
      </c>
      <c r="X503" s="44">
        <f t="shared" si="158"/>
        <v>0</v>
      </c>
      <c r="Y503" s="44">
        <f t="shared" si="159"/>
        <v>0</v>
      </c>
      <c r="Z503" s="44">
        <f t="shared" si="160"/>
        <v>0</v>
      </c>
      <c r="AA503" s="50">
        <f t="shared" si="161"/>
        <v>0</v>
      </c>
      <c r="AB503" s="51">
        <f t="shared" si="162"/>
        <v>0</v>
      </c>
      <c r="AC503" s="44">
        <f t="shared" si="163"/>
        <v>0</v>
      </c>
      <c r="AD503" s="44">
        <f t="shared" si="164"/>
        <v>0</v>
      </c>
      <c r="AE503" s="44">
        <f t="shared" si="165"/>
        <v>0</v>
      </c>
      <c r="AF503" s="52" t="e">
        <f>HLOOKUP(I503,ElecAvoidedCostsWOCC!$A$5:$Q$50,G503+1,FALSE)</f>
        <v>#N/A</v>
      </c>
      <c r="AG503" s="44" t="e">
        <f t="shared" si="166"/>
        <v>#N/A</v>
      </c>
      <c r="AH503" s="52" t="e">
        <f>HLOOKUP(I503,ElecAvoidedCostsWOCC!$A$5:$Q$50,T503+1,FALSE)</f>
        <v>#N/A</v>
      </c>
      <c r="AI503" s="44" t="e">
        <f t="shared" si="167"/>
        <v>#N/A</v>
      </c>
      <c r="AJ503" s="44" t="e">
        <f t="shared" si="168"/>
        <v>#N/A</v>
      </c>
      <c r="AK503" s="44" t="e">
        <f>HLOOKUP(I503,ElecAvoidedCostsWOCC!$A$5:$Q$50,G503+1,FALSE)*J503*L503</f>
        <v>#N/A</v>
      </c>
      <c r="AL503" s="44" t="e">
        <f t="shared" si="169"/>
        <v>#N/A</v>
      </c>
      <c r="AM503" s="48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8">
        <f t="shared" si="170"/>
        <v>0</v>
      </c>
      <c r="AO503" s="47">
        <f t="shared" si="171"/>
        <v>0</v>
      </c>
      <c r="AP503" s="47" t="e">
        <f t="shared" si="172"/>
        <v>#DIV/0!</v>
      </c>
    </row>
    <row r="504" spans="2:42">
      <c r="B504" s="37"/>
      <c r="C504" s="61"/>
      <c r="D504" s="61"/>
      <c r="E504" s="38"/>
      <c r="F504" s="39"/>
      <c r="G504" s="39"/>
      <c r="H504" s="39"/>
      <c r="I504" s="40"/>
      <c r="J504" s="41"/>
      <c r="K504" s="41"/>
      <c r="L504" s="41"/>
      <c r="M504" s="42"/>
      <c r="N504" s="42"/>
      <c r="O504" s="43"/>
      <c r="P504" s="44"/>
      <c r="Q504" s="44"/>
      <c r="R504" s="45"/>
      <c r="S504" s="46"/>
      <c r="T504" s="39">
        <f t="shared" si="154"/>
        <v>0</v>
      </c>
      <c r="U504" s="47">
        <f t="shared" si="155"/>
        <v>0</v>
      </c>
      <c r="V504" s="48">
        <f t="shared" si="156"/>
        <v>0</v>
      </c>
      <c r="W504" s="49">
        <f t="shared" si="157"/>
        <v>0</v>
      </c>
      <c r="X504" s="44">
        <f t="shared" si="158"/>
        <v>0</v>
      </c>
      <c r="Y504" s="44">
        <f t="shared" si="159"/>
        <v>0</v>
      </c>
      <c r="Z504" s="44">
        <f t="shared" si="160"/>
        <v>0</v>
      </c>
      <c r="AA504" s="50">
        <f t="shared" si="161"/>
        <v>0</v>
      </c>
      <c r="AB504" s="51">
        <f t="shared" si="162"/>
        <v>0</v>
      </c>
      <c r="AC504" s="44">
        <f t="shared" si="163"/>
        <v>0</v>
      </c>
      <c r="AD504" s="44">
        <f t="shared" si="164"/>
        <v>0</v>
      </c>
      <c r="AE504" s="44">
        <f t="shared" si="165"/>
        <v>0</v>
      </c>
      <c r="AF504" s="52" t="e">
        <f>HLOOKUP(I504,ElecAvoidedCostsWOCC!$A$5:$Q$50,G504+1,FALSE)</f>
        <v>#N/A</v>
      </c>
      <c r="AG504" s="44" t="e">
        <f t="shared" si="166"/>
        <v>#N/A</v>
      </c>
      <c r="AH504" s="52" t="e">
        <f>HLOOKUP(I504,ElecAvoidedCostsWOCC!$A$5:$Q$50,T504+1,FALSE)</f>
        <v>#N/A</v>
      </c>
      <c r="AI504" s="44" t="e">
        <f t="shared" si="167"/>
        <v>#N/A</v>
      </c>
      <c r="AJ504" s="44" t="e">
        <f t="shared" si="168"/>
        <v>#N/A</v>
      </c>
      <c r="AK504" s="44" t="e">
        <f>HLOOKUP(I504,ElecAvoidedCostsWOCC!$A$5:$Q$50,G504+1,FALSE)*J504*L504</f>
        <v>#N/A</v>
      </c>
      <c r="AL504" s="44" t="e">
        <f t="shared" si="169"/>
        <v>#N/A</v>
      </c>
      <c r="AM504" s="48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8">
        <f t="shared" si="170"/>
        <v>0</v>
      </c>
      <c r="AO504" s="47">
        <f t="shared" si="171"/>
        <v>0</v>
      </c>
      <c r="AP504" s="47" t="e">
        <f t="shared" si="172"/>
        <v>#DIV/0!</v>
      </c>
    </row>
    <row r="505" spans="2:42">
      <c r="B505" s="37"/>
      <c r="C505" s="61"/>
      <c r="D505" s="61"/>
      <c r="E505" s="38"/>
      <c r="F505" s="39"/>
      <c r="G505" s="39"/>
      <c r="H505" s="39"/>
      <c r="I505" s="40"/>
      <c r="J505" s="41"/>
      <c r="K505" s="41"/>
      <c r="L505" s="41"/>
      <c r="M505" s="42"/>
      <c r="N505" s="42"/>
      <c r="O505" s="43"/>
      <c r="P505" s="44"/>
      <c r="Q505" s="44"/>
      <c r="R505" s="45"/>
      <c r="S505" s="46"/>
      <c r="T505" s="39">
        <f t="shared" si="154"/>
        <v>0</v>
      </c>
      <c r="U505" s="47">
        <f t="shared" si="155"/>
        <v>0</v>
      </c>
      <c r="V505" s="48">
        <f t="shared" si="156"/>
        <v>0</v>
      </c>
      <c r="W505" s="49">
        <f t="shared" si="157"/>
        <v>0</v>
      </c>
      <c r="X505" s="44">
        <f t="shared" si="158"/>
        <v>0</v>
      </c>
      <c r="Y505" s="44">
        <f t="shared" si="159"/>
        <v>0</v>
      </c>
      <c r="Z505" s="44">
        <f t="shared" si="160"/>
        <v>0</v>
      </c>
      <c r="AA505" s="50">
        <f t="shared" si="161"/>
        <v>0</v>
      </c>
      <c r="AB505" s="51">
        <f t="shared" si="162"/>
        <v>0</v>
      </c>
      <c r="AC505" s="44">
        <f t="shared" si="163"/>
        <v>0</v>
      </c>
      <c r="AD505" s="44">
        <f t="shared" si="164"/>
        <v>0</v>
      </c>
      <c r="AE505" s="44">
        <f t="shared" si="165"/>
        <v>0</v>
      </c>
      <c r="AF505" s="52" t="e">
        <f>HLOOKUP(I505,ElecAvoidedCostsWOCC!$A$5:$Q$50,G505+1,FALSE)</f>
        <v>#N/A</v>
      </c>
      <c r="AG505" s="44" t="e">
        <f t="shared" si="166"/>
        <v>#N/A</v>
      </c>
      <c r="AH505" s="52" t="e">
        <f>HLOOKUP(I505,ElecAvoidedCostsWOCC!$A$5:$Q$50,T505+1,FALSE)</f>
        <v>#N/A</v>
      </c>
      <c r="AI505" s="44" t="e">
        <f t="shared" si="167"/>
        <v>#N/A</v>
      </c>
      <c r="AJ505" s="44" t="e">
        <f t="shared" si="168"/>
        <v>#N/A</v>
      </c>
      <c r="AK505" s="44" t="e">
        <f>HLOOKUP(I505,ElecAvoidedCostsWOCC!$A$5:$Q$50,G505+1,FALSE)*J505*L505</f>
        <v>#N/A</v>
      </c>
      <c r="AL505" s="44" t="e">
        <f t="shared" si="169"/>
        <v>#N/A</v>
      </c>
      <c r="AM505" s="48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8">
        <f t="shared" si="170"/>
        <v>0</v>
      </c>
      <c r="AO505" s="47">
        <f t="shared" si="171"/>
        <v>0</v>
      </c>
      <c r="AP505" s="47" t="e">
        <f t="shared" si="172"/>
        <v>#DIV/0!</v>
      </c>
    </row>
    <row r="506" spans="2:42">
      <c r="B506" s="37"/>
      <c r="C506" s="61"/>
      <c r="D506" s="61"/>
      <c r="E506" s="38"/>
      <c r="F506" s="39"/>
      <c r="G506" s="39"/>
      <c r="H506" s="39"/>
      <c r="I506" s="40"/>
      <c r="J506" s="41"/>
      <c r="K506" s="41"/>
      <c r="L506" s="41"/>
      <c r="M506" s="42"/>
      <c r="N506" s="42"/>
      <c r="O506" s="43"/>
      <c r="P506" s="44"/>
      <c r="Q506" s="44"/>
      <c r="R506" s="45"/>
      <c r="S506" s="46"/>
      <c r="T506" s="39">
        <f t="shared" si="154"/>
        <v>0</v>
      </c>
      <c r="U506" s="47">
        <f t="shared" si="155"/>
        <v>0</v>
      </c>
      <c r="V506" s="48">
        <f t="shared" si="156"/>
        <v>0</v>
      </c>
      <c r="W506" s="49">
        <f t="shared" si="157"/>
        <v>0</v>
      </c>
      <c r="X506" s="44">
        <f t="shared" si="158"/>
        <v>0</v>
      </c>
      <c r="Y506" s="44">
        <f t="shared" si="159"/>
        <v>0</v>
      </c>
      <c r="Z506" s="44">
        <f t="shared" si="160"/>
        <v>0</v>
      </c>
      <c r="AA506" s="50">
        <f t="shared" si="161"/>
        <v>0</v>
      </c>
      <c r="AB506" s="51">
        <f t="shared" si="162"/>
        <v>0</v>
      </c>
      <c r="AC506" s="44">
        <f t="shared" si="163"/>
        <v>0</v>
      </c>
      <c r="AD506" s="44">
        <f t="shared" si="164"/>
        <v>0</v>
      </c>
      <c r="AE506" s="44">
        <f t="shared" si="165"/>
        <v>0</v>
      </c>
      <c r="AF506" s="52" t="e">
        <f>HLOOKUP(I506,ElecAvoidedCostsWOCC!$A$5:$Q$50,G506+1,FALSE)</f>
        <v>#N/A</v>
      </c>
      <c r="AG506" s="44" t="e">
        <f t="shared" si="166"/>
        <v>#N/A</v>
      </c>
      <c r="AH506" s="52" t="e">
        <f>HLOOKUP(I506,ElecAvoidedCostsWOCC!$A$5:$Q$50,T506+1,FALSE)</f>
        <v>#N/A</v>
      </c>
      <c r="AI506" s="44" t="e">
        <f t="shared" si="167"/>
        <v>#N/A</v>
      </c>
      <c r="AJ506" s="44" t="e">
        <f t="shared" si="168"/>
        <v>#N/A</v>
      </c>
      <c r="AK506" s="44" t="e">
        <f>HLOOKUP(I506,ElecAvoidedCostsWOCC!$A$5:$Q$50,G506+1,FALSE)*J506*L506</f>
        <v>#N/A</v>
      </c>
      <c r="AL506" s="44" t="e">
        <f t="shared" si="169"/>
        <v>#N/A</v>
      </c>
      <c r="AM506" s="48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8">
        <f t="shared" si="170"/>
        <v>0</v>
      </c>
      <c r="AO506" s="47">
        <f t="shared" si="171"/>
        <v>0</v>
      </c>
      <c r="AP506" s="47" t="e">
        <f t="shared" si="172"/>
        <v>#DIV/0!</v>
      </c>
    </row>
    <row r="507" spans="2:42">
      <c r="B507" s="37"/>
      <c r="C507" s="61"/>
      <c r="D507" s="61"/>
      <c r="E507" s="38"/>
      <c r="F507" s="39"/>
      <c r="G507" s="39"/>
      <c r="H507" s="39"/>
      <c r="I507" s="40"/>
      <c r="J507" s="41"/>
      <c r="K507" s="41"/>
      <c r="L507" s="41"/>
      <c r="M507" s="42"/>
      <c r="N507" s="42"/>
      <c r="O507" s="43"/>
      <c r="P507" s="44"/>
      <c r="Q507" s="44"/>
      <c r="R507" s="45"/>
      <c r="S507" s="46"/>
      <c r="T507" s="39">
        <f t="shared" si="154"/>
        <v>0</v>
      </c>
      <c r="U507" s="47">
        <f t="shared" si="155"/>
        <v>0</v>
      </c>
      <c r="V507" s="48">
        <f t="shared" si="156"/>
        <v>0</v>
      </c>
      <c r="W507" s="49">
        <f t="shared" si="157"/>
        <v>0</v>
      </c>
      <c r="X507" s="44">
        <f t="shared" si="158"/>
        <v>0</v>
      </c>
      <c r="Y507" s="44">
        <f t="shared" si="159"/>
        <v>0</v>
      </c>
      <c r="Z507" s="44">
        <f t="shared" si="160"/>
        <v>0</v>
      </c>
      <c r="AA507" s="50">
        <f t="shared" si="161"/>
        <v>0</v>
      </c>
      <c r="AB507" s="51">
        <f t="shared" si="162"/>
        <v>0</v>
      </c>
      <c r="AC507" s="44">
        <f t="shared" si="163"/>
        <v>0</v>
      </c>
      <c r="AD507" s="44">
        <f t="shared" si="164"/>
        <v>0</v>
      </c>
      <c r="AE507" s="44">
        <f t="shared" si="165"/>
        <v>0</v>
      </c>
      <c r="AF507" s="52" t="e">
        <f>HLOOKUP(I507,ElecAvoidedCostsWOCC!$A$5:$Q$50,G507+1,FALSE)</f>
        <v>#N/A</v>
      </c>
      <c r="AG507" s="44" t="e">
        <f t="shared" si="166"/>
        <v>#N/A</v>
      </c>
      <c r="AH507" s="52" t="e">
        <f>HLOOKUP(I507,ElecAvoidedCostsWOCC!$A$5:$Q$50,T507+1,FALSE)</f>
        <v>#N/A</v>
      </c>
      <c r="AI507" s="44" t="e">
        <f t="shared" si="167"/>
        <v>#N/A</v>
      </c>
      <c r="AJ507" s="44" t="e">
        <f t="shared" si="168"/>
        <v>#N/A</v>
      </c>
      <c r="AK507" s="44" t="e">
        <f>HLOOKUP(I507,ElecAvoidedCostsWOCC!$A$5:$Q$50,G507+1,FALSE)*J507*L507</f>
        <v>#N/A</v>
      </c>
      <c r="AL507" s="44" t="e">
        <f t="shared" si="169"/>
        <v>#N/A</v>
      </c>
      <c r="AM507" s="48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8">
        <f t="shared" si="170"/>
        <v>0</v>
      </c>
      <c r="AO507" s="47">
        <f t="shared" si="171"/>
        <v>0</v>
      </c>
      <c r="AP507" s="47" t="e">
        <f t="shared" si="172"/>
        <v>#DIV/0!</v>
      </c>
    </row>
    <row r="508" spans="2:42">
      <c r="B508" s="37"/>
      <c r="C508" s="61"/>
      <c r="D508" s="61"/>
      <c r="E508" s="38"/>
      <c r="F508" s="39"/>
      <c r="G508" s="39"/>
      <c r="H508" s="39"/>
      <c r="I508" s="40"/>
      <c r="J508" s="41"/>
      <c r="K508" s="41"/>
      <c r="L508" s="41"/>
      <c r="M508" s="42"/>
      <c r="N508" s="42"/>
      <c r="O508" s="43"/>
      <c r="P508" s="44"/>
      <c r="Q508" s="44"/>
      <c r="R508" s="45"/>
      <c r="S508" s="46"/>
      <c r="T508" s="39">
        <f t="shared" si="154"/>
        <v>0</v>
      </c>
      <c r="U508" s="47">
        <f t="shared" si="155"/>
        <v>0</v>
      </c>
      <c r="V508" s="48">
        <f t="shared" si="156"/>
        <v>0</v>
      </c>
      <c r="W508" s="49">
        <f t="shared" si="157"/>
        <v>0</v>
      </c>
      <c r="X508" s="44">
        <f t="shared" si="158"/>
        <v>0</v>
      </c>
      <c r="Y508" s="44">
        <f t="shared" si="159"/>
        <v>0</v>
      </c>
      <c r="Z508" s="44">
        <f t="shared" si="160"/>
        <v>0</v>
      </c>
      <c r="AA508" s="50">
        <f t="shared" si="161"/>
        <v>0</v>
      </c>
      <c r="AB508" s="51">
        <f t="shared" si="162"/>
        <v>0</v>
      </c>
      <c r="AC508" s="44">
        <f t="shared" si="163"/>
        <v>0</v>
      </c>
      <c r="AD508" s="44">
        <f t="shared" si="164"/>
        <v>0</v>
      </c>
      <c r="AE508" s="44">
        <f t="shared" si="165"/>
        <v>0</v>
      </c>
      <c r="AF508" s="52" t="e">
        <f>HLOOKUP(I508,ElecAvoidedCostsWOCC!$A$5:$Q$50,G508+1,FALSE)</f>
        <v>#N/A</v>
      </c>
      <c r="AG508" s="44" t="e">
        <f t="shared" si="166"/>
        <v>#N/A</v>
      </c>
      <c r="AH508" s="52" t="e">
        <f>HLOOKUP(I508,ElecAvoidedCostsWOCC!$A$5:$Q$50,T508+1,FALSE)</f>
        <v>#N/A</v>
      </c>
      <c r="AI508" s="44" t="e">
        <f t="shared" si="167"/>
        <v>#N/A</v>
      </c>
      <c r="AJ508" s="44" t="e">
        <f t="shared" si="168"/>
        <v>#N/A</v>
      </c>
      <c r="AK508" s="44" t="e">
        <f>HLOOKUP(I508,ElecAvoidedCostsWOCC!$A$5:$Q$50,G508+1,FALSE)*J508*L508</f>
        <v>#N/A</v>
      </c>
      <c r="AL508" s="44" t="e">
        <f t="shared" si="169"/>
        <v>#N/A</v>
      </c>
      <c r="AM508" s="48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8">
        <f t="shared" si="170"/>
        <v>0</v>
      </c>
      <c r="AO508" s="47">
        <f t="shared" si="171"/>
        <v>0</v>
      </c>
      <c r="AP508" s="47" t="e">
        <f t="shared" si="172"/>
        <v>#DIV/0!</v>
      </c>
    </row>
    <row r="509" spans="2:42">
      <c r="B509" s="37"/>
      <c r="C509" s="61"/>
      <c r="D509" s="61"/>
      <c r="E509" s="38"/>
      <c r="F509" s="39"/>
      <c r="G509" s="39"/>
      <c r="H509" s="39"/>
      <c r="I509" s="40"/>
      <c r="J509" s="41"/>
      <c r="K509" s="41"/>
      <c r="L509" s="41"/>
      <c r="M509" s="42"/>
      <c r="N509" s="42"/>
      <c r="O509" s="43"/>
      <c r="P509" s="44"/>
      <c r="Q509" s="44"/>
      <c r="R509" s="45"/>
      <c r="S509" s="46"/>
      <c r="T509" s="39">
        <f t="shared" si="154"/>
        <v>0</v>
      </c>
      <c r="U509" s="47">
        <f t="shared" si="155"/>
        <v>0</v>
      </c>
      <c r="V509" s="48">
        <f t="shared" si="156"/>
        <v>0</v>
      </c>
      <c r="W509" s="49">
        <f t="shared" si="157"/>
        <v>0</v>
      </c>
      <c r="X509" s="44">
        <f t="shared" si="158"/>
        <v>0</v>
      </c>
      <c r="Y509" s="44">
        <f t="shared" si="159"/>
        <v>0</v>
      </c>
      <c r="Z509" s="44">
        <f t="shared" si="160"/>
        <v>0</v>
      </c>
      <c r="AA509" s="50">
        <f t="shared" si="161"/>
        <v>0</v>
      </c>
      <c r="AB509" s="51">
        <f t="shared" si="162"/>
        <v>0</v>
      </c>
      <c r="AC509" s="44">
        <f t="shared" si="163"/>
        <v>0</v>
      </c>
      <c r="AD509" s="44">
        <f t="shared" si="164"/>
        <v>0</v>
      </c>
      <c r="AE509" s="44">
        <f t="shared" si="165"/>
        <v>0</v>
      </c>
      <c r="AF509" s="52" t="e">
        <f>HLOOKUP(I509,ElecAvoidedCostsWOCC!$A$5:$Q$50,G509+1,FALSE)</f>
        <v>#N/A</v>
      </c>
      <c r="AG509" s="44" t="e">
        <f t="shared" si="166"/>
        <v>#N/A</v>
      </c>
      <c r="AH509" s="52" t="e">
        <f>HLOOKUP(I509,ElecAvoidedCostsWOCC!$A$5:$Q$50,T509+1,FALSE)</f>
        <v>#N/A</v>
      </c>
      <c r="AI509" s="44" t="e">
        <f t="shared" si="167"/>
        <v>#N/A</v>
      </c>
      <c r="AJ509" s="44" t="e">
        <f t="shared" si="168"/>
        <v>#N/A</v>
      </c>
      <c r="AK509" s="44" t="e">
        <f>HLOOKUP(I509,ElecAvoidedCostsWOCC!$A$5:$Q$50,G509+1,FALSE)*J509*L509</f>
        <v>#N/A</v>
      </c>
      <c r="AL509" s="44" t="e">
        <f t="shared" si="169"/>
        <v>#N/A</v>
      </c>
      <c r="AM509" s="48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8">
        <f t="shared" si="170"/>
        <v>0</v>
      </c>
      <c r="AO509" s="47">
        <f t="shared" si="171"/>
        <v>0</v>
      </c>
      <c r="AP509" s="47" t="e">
        <f t="shared" si="172"/>
        <v>#DIV/0!</v>
      </c>
    </row>
    <row r="510" spans="2:42">
      <c r="B510" s="37"/>
      <c r="C510" s="61"/>
      <c r="D510" s="61"/>
      <c r="E510" s="38"/>
      <c r="F510" s="39"/>
      <c r="G510" s="39"/>
      <c r="H510" s="39"/>
      <c r="I510" s="40"/>
      <c r="J510" s="41"/>
      <c r="K510" s="41"/>
      <c r="L510" s="41"/>
      <c r="M510" s="42"/>
      <c r="N510" s="42"/>
      <c r="O510" s="43"/>
      <c r="P510" s="44"/>
      <c r="Q510" s="44"/>
      <c r="R510" s="45"/>
      <c r="S510" s="46"/>
      <c r="T510" s="39">
        <f t="shared" si="154"/>
        <v>0</v>
      </c>
      <c r="U510" s="47">
        <f t="shared" si="155"/>
        <v>0</v>
      </c>
      <c r="V510" s="48">
        <f t="shared" si="156"/>
        <v>0</v>
      </c>
      <c r="W510" s="49">
        <f t="shared" si="157"/>
        <v>0</v>
      </c>
      <c r="X510" s="44">
        <f t="shared" si="158"/>
        <v>0</v>
      </c>
      <c r="Y510" s="44">
        <f t="shared" si="159"/>
        <v>0</v>
      </c>
      <c r="Z510" s="44">
        <f t="shared" si="160"/>
        <v>0</v>
      </c>
      <c r="AA510" s="50">
        <f t="shared" si="161"/>
        <v>0</v>
      </c>
      <c r="AB510" s="51">
        <f t="shared" si="162"/>
        <v>0</v>
      </c>
      <c r="AC510" s="44">
        <f t="shared" si="163"/>
        <v>0</v>
      </c>
      <c r="AD510" s="44">
        <f t="shared" si="164"/>
        <v>0</v>
      </c>
      <c r="AE510" s="44">
        <f t="shared" si="165"/>
        <v>0</v>
      </c>
      <c r="AF510" s="52" t="e">
        <f>HLOOKUP(I510,ElecAvoidedCostsWOCC!$A$5:$Q$50,G510+1,FALSE)</f>
        <v>#N/A</v>
      </c>
      <c r="AG510" s="44" t="e">
        <f t="shared" si="166"/>
        <v>#N/A</v>
      </c>
      <c r="AH510" s="52" t="e">
        <f>HLOOKUP(I510,ElecAvoidedCostsWOCC!$A$5:$Q$50,T510+1,FALSE)</f>
        <v>#N/A</v>
      </c>
      <c r="AI510" s="44" t="e">
        <f t="shared" si="167"/>
        <v>#N/A</v>
      </c>
      <c r="AJ510" s="44" t="e">
        <f t="shared" si="168"/>
        <v>#N/A</v>
      </c>
      <c r="AK510" s="44" t="e">
        <f>HLOOKUP(I510,ElecAvoidedCostsWOCC!$A$5:$Q$50,G510+1,FALSE)*J510*L510</f>
        <v>#N/A</v>
      </c>
      <c r="AL510" s="44" t="e">
        <f t="shared" si="169"/>
        <v>#N/A</v>
      </c>
      <c r="AM510" s="48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8">
        <f t="shared" si="170"/>
        <v>0</v>
      </c>
      <c r="AO510" s="47">
        <f t="shared" si="171"/>
        <v>0</v>
      </c>
      <c r="AP510" s="47" t="e">
        <f t="shared" si="172"/>
        <v>#DIV/0!</v>
      </c>
    </row>
    <row r="511" spans="2:42">
      <c r="B511" s="37"/>
      <c r="C511" s="61"/>
      <c r="D511" s="61"/>
      <c r="E511" s="38"/>
      <c r="F511" s="39"/>
      <c r="G511" s="39"/>
      <c r="H511" s="39"/>
      <c r="I511" s="40"/>
      <c r="J511" s="41"/>
      <c r="K511" s="41"/>
      <c r="L511" s="41"/>
      <c r="M511" s="42"/>
      <c r="N511" s="42"/>
      <c r="O511" s="43"/>
      <c r="P511" s="44"/>
      <c r="Q511" s="44"/>
      <c r="R511" s="45"/>
      <c r="S511" s="46"/>
      <c r="T511" s="39">
        <f t="shared" si="154"/>
        <v>0</v>
      </c>
      <c r="U511" s="47">
        <f t="shared" si="155"/>
        <v>0</v>
      </c>
      <c r="V511" s="48">
        <f t="shared" si="156"/>
        <v>0</v>
      </c>
      <c r="W511" s="49">
        <f t="shared" si="157"/>
        <v>0</v>
      </c>
      <c r="X511" s="44">
        <f t="shared" si="158"/>
        <v>0</v>
      </c>
      <c r="Y511" s="44">
        <f t="shared" si="159"/>
        <v>0</v>
      </c>
      <c r="Z511" s="44">
        <f t="shared" si="160"/>
        <v>0</v>
      </c>
      <c r="AA511" s="50">
        <f t="shared" si="161"/>
        <v>0</v>
      </c>
      <c r="AB511" s="51">
        <f t="shared" si="162"/>
        <v>0</v>
      </c>
      <c r="AC511" s="44">
        <f t="shared" si="163"/>
        <v>0</v>
      </c>
      <c r="AD511" s="44">
        <f t="shared" si="164"/>
        <v>0</v>
      </c>
      <c r="AE511" s="44">
        <f t="shared" si="165"/>
        <v>0</v>
      </c>
      <c r="AF511" s="52" t="e">
        <f>HLOOKUP(I511,ElecAvoidedCostsWOCC!$A$5:$Q$50,G511+1,FALSE)</f>
        <v>#N/A</v>
      </c>
      <c r="AG511" s="44" t="e">
        <f t="shared" si="166"/>
        <v>#N/A</v>
      </c>
      <c r="AH511" s="52" t="e">
        <f>HLOOKUP(I511,ElecAvoidedCostsWOCC!$A$5:$Q$50,T511+1,FALSE)</f>
        <v>#N/A</v>
      </c>
      <c r="AI511" s="44" t="e">
        <f t="shared" si="167"/>
        <v>#N/A</v>
      </c>
      <c r="AJ511" s="44" t="e">
        <f t="shared" si="168"/>
        <v>#N/A</v>
      </c>
      <c r="AK511" s="44" t="e">
        <f>HLOOKUP(I511,ElecAvoidedCostsWOCC!$A$5:$Q$50,G511+1,FALSE)*J511*L511</f>
        <v>#N/A</v>
      </c>
      <c r="AL511" s="44" t="e">
        <f t="shared" si="169"/>
        <v>#N/A</v>
      </c>
      <c r="AM511" s="48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8">
        <f t="shared" si="170"/>
        <v>0</v>
      </c>
      <c r="AO511" s="47">
        <f t="shared" si="171"/>
        <v>0</v>
      </c>
      <c r="AP511" s="47" t="e">
        <f t="shared" si="172"/>
        <v>#DIV/0!</v>
      </c>
    </row>
    <row r="512" spans="2:42">
      <c r="B512" s="37"/>
      <c r="C512" s="61"/>
      <c r="D512" s="61"/>
      <c r="E512" s="38"/>
      <c r="F512" s="39"/>
      <c r="G512" s="39"/>
      <c r="H512" s="39"/>
      <c r="I512" s="40"/>
      <c r="J512" s="41"/>
      <c r="K512" s="41"/>
      <c r="L512" s="41"/>
      <c r="M512" s="42"/>
      <c r="N512" s="42"/>
      <c r="O512" s="43"/>
      <c r="P512" s="44"/>
      <c r="Q512" s="44"/>
      <c r="R512" s="45"/>
      <c r="S512" s="46"/>
      <c r="T512" s="39">
        <f t="shared" si="154"/>
        <v>0</v>
      </c>
      <c r="U512" s="47">
        <f t="shared" si="155"/>
        <v>0</v>
      </c>
      <c r="V512" s="48">
        <f t="shared" si="156"/>
        <v>0</v>
      </c>
      <c r="W512" s="49">
        <f t="shared" si="157"/>
        <v>0</v>
      </c>
      <c r="X512" s="44">
        <f t="shared" si="158"/>
        <v>0</v>
      </c>
      <c r="Y512" s="44">
        <f t="shared" si="159"/>
        <v>0</v>
      </c>
      <c r="Z512" s="44">
        <f t="shared" si="160"/>
        <v>0</v>
      </c>
      <c r="AA512" s="50">
        <f t="shared" si="161"/>
        <v>0</v>
      </c>
      <c r="AB512" s="51">
        <f t="shared" si="162"/>
        <v>0</v>
      </c>
      <c r="AC512" s="44">
        <f t="shared" si="163"/>
        <v>0</v>
      </c>
      <c r="AD512" s="44">
        <f t="shared" si="164"/>
        <v>0</v>
      </c>
      <c r="AE512" s="44">
        <f t="shared" si="165"/>
        <v>0</v>
      </c>
      <c r="AF512" s="52" t="e">
        <f>HLOOKUP(I512,ElecAvoidedCostsWOCC!$A$5:$Q$50,G512+1,FALSE)</f>
        <v>#N/A</v>
      </c>
      <c r="AG512" s="44" t="e">
        <f t="shared" si="166"/>
        <v>#N/A</v>
      </c>
      <c r="AH512" s="52" t="e">
        <f>HLOOKUP(I512,ElecAvoidedCostsWOCC!$A$5:$Q$50,T512+1,FALSE)</f>
        <v>#N/A</v>
      </c>
      <c r="AI512" s="44" t="e">
        <f t="shared" si="167"/>
        <v>#N/A</v>
      </c>
      <c r="AJ512" s="44" t="e">
        <f t="shared" si="168"/>
        <v>#N/A</v>
      </c>
      <c r="AK512" s="44" t="e">
        <f>HLOOKUP(I512,ElecAvoidedCostsWOCC!$A$5:$Q$50,G512+1,FALSE)*J512*L512</f>
        <v>#N/A</v>
      </c>
      <c r="AL512" s="44" t="e">
        <f t="shared" si="169"/>
        <v>#N/A</v>
      </c>
      <c r="AM512" s="48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8">
        <f t="shared" si="170"/>
        <v>0</v>
      </c>
      <c r="AO512" s="47">
        <f t="shared" si="171"/>
        <v>0</v>
      </c>
      <c r="AP512" s="47" t="e">
        <f t="shared" si="172"/>
        <v>#DIV/0!</v>
      </c>
    </row>
    <row r="513" spans="2:42">
      <c r="B513" s="37"/>
      <c r="C513" s="61"/>
      <c r="D513" s="61"/>
      <c r="E513" s="38"/>
      <c r="F513" s="39"/>
      <c r="G513" s="39"/>
      <c r="H513" s="39"/>
      <c r="I513" s="40"/>
      <c r="J513" s="41"/>
      <c r="K513" s="41"/>
      <c r="L513" s="41"/>
      <c r="M513" s="42"/>
      <c r="N513" s="42"/>
      <c r="O513" s="43"/>
      <c r="P513" s="44"/>
      <c r="Q513" s="44"/>
      <c r="R513" s="45"/>
      <c r="S513" s="46"/>
      <c r="T513" s="39">
        <f t="shared" si="154"/>
        <v>0</v>
      </c>
      <c r="U513" s="47">
        <f t="shared" si="155"/>
        <v>0</v>
      </c>
      <c r="V513" s="48">
        <f t="shared" si="156"/>
        <v>0</v>
      </c>
      <c r="W513" s="49">
        <f t="shared" si="157"/>
        <v>0</v>
      </c>
      <c r="X513" s="44">
        <f t="shared" si="158"/>
        <v>0</v>
      </c>
      <c r="Y513" s="44">
        <f t="shared" si="159"/>
        <v>0</v>
      </c>
      <c r="Z513" s="44">
        <f t="shared" si="160"/>
        <v>0</v>
      </c>
      <c r="AA513" s="50">
        <f t="shared" si="161"/>
        <v>0</v>
      </c>
      <c r="AB513" s="51">
        <f t="shared" si="162"/>
        <v>0</v>
      </c>
      <c r="AC513" s="44">
        <f t="shared" si="163"/>
        <v>0</v>
      </c>
      <c r="AD513" s="44">
        <f t="shared" si="164"/>
        <v>0</v>
      </c>
      <c r="AE513" s="44">
        <f t="shared" si="165"/>
        <v>0</v>
      </c>
      <c r="AF513" s="52" t="e">
        <f>HLOOKUP(I513,ElecAvoidedCostsWOCC!$A$5:$Q$50,G513+1,FALSE)</f>
        <v>#N/A</v>
      </c>
      <c r="AG513" s="44" t="e">
        <f t="shared" si="166"/>
        <v>#N/A</v>
      </c>
      <c r="AH513" s="52" t="e">
        <f>HLOOKUP(I513,ElecAvoidedCostsWOCC!$A$5:$Q$50,T513+1,FALSE)</f>
        <v>#N/A</v>
      </c>
      <c r="AI513" s="44" t="e">
        <f t="shared" si="167"/>
        <v>#N/A</v>
      </c>
      <c r="AJ513" s="44" t="e">
        <f t="shared" si="168"/>
        <v>#N/A</v>
      </c>
      <c r="AK513" s="44" t="e">
        <f>HLOOKUP(I513,ElecAvoidedCostsWOCC!$A$5:$Q$50,G513+1,FALSE)*J513*L513</f>
        <v>#N/A</v>
      </c>
      <c r="AL513" s="44" t="e">
        <f t="shared" si="169"/>
        <v>#N/A</v>
      </c>
      <c r="AM513" s="48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8">
        <f t="shared" si="170"/>
        <v>0</v>
      </c>
      <c r="AO513" s="47">
        <f t="shared" si="171"/>
        <v>0</v>
      </c>
      <c r="AP513" s="47" t="e">
        <f t="shared" si="172"/>
        <v>#DIV/0!</v>
      </c>
    </row>
    <row r="514" spans="2:42">
      <c r="B514" s="37"/>
      <c r="C514" s="61"/>
      <c r="D514" s="61"/>
      <c r="E514" s="38"/>
      <c r="F514" s="39"/>
      <c r="G514" s="39"/>
      <c r="H514" s="39"/>
      <c r="I514" s="40"/>
      <c r="J514" s="41"/>
      <c r="K514" s="41"/>
      <c r="L514" s="41"/>
      <c r="M514" s="42"/>
      <c r="N514" s="42"/>
      <c r="O514" s="43"/>
      <c r="P514" s="44"/>
      <c r="Q514" s="44"/>
      <c r="R514" s="45"/>
      <c r="S514" s="46"/>
      <c r="T514" s="39">
        <f t="shared" si="154"/>
        <v>0</v>
      </c>
      <c r="U514" s="47">
        <f t="shared" si="155"/>
        <v>0</v>
      </c>
      <c r="V514" s="48">
        <f t="shared" si="156"/>
        <v>0</v>
      </c>
      <c r="W514" s="49">
        <f t="shared" si="157"/>
        <v>0</v>
      </c>
      <c r="X514" s="44">
        <f t="shared" si="158"/>
        <v>0</v>
      </c>
      <c r="Y514" s="44">
        <f t="shared" si="159"/>
        <v>0</v>
      </c>
      <c r="Z514" s="44">
        <f t="shared" si="160"/>
        <v>0</v>
      </c>
      <c r="AA514" s="50">
        <f t="shared" si="161"/>
        <v>0</v>
      </c>
      <c r="AB514" s="51">
        <f t="shared" si="162"/>
        <v>0</v>
      </c>
      <c r="AC514" s="44">
        <f t="shared" si="163"/>
        <v>0</v>
      </c>
      <c r="AD514" s="44">
        <f t="shared" si="164"/>
        <v>0</v>
      </c>
      <c r="AE514" s="44">
        <f t="shared" si="165"/>
        <v>0</v>
      </c>
      <c r="AF514" s="52" t="e">
        <f>HLOOKUP(I514,ElecAvoidedCostsWOCC!$A$5:$Q$50,G514+1,FALSE)</f>
        <v>#N/A</v>
      </c>
      <c r="AG514" s="44" t="e">
        <f t="shared" si="166"/>
        <v>#N/A</v>
      </c>
      <c r="AH514" s="52" t="e">
        <f>HLOOKUP(I514,ElecAvoidedCostsWOCC!$A$5:$Q$50,T514+1,FALSE)</f>
        <v>#N/A</v>
      </c>
      <c r="AI514" s="44" t="e">
        <f t="shared" si="167"/>
        <v>#N/A</v>
      </c>
      <c r="AJ514" s="44" t="e">
        <f t="shared" si="168"/>
        <v>#N/A</v>
      </c>
      <c r="AK514" s="44" t="e">
        <f>HLOOKUP(I514,ElecAvoidedCostsWOCC!$A$5:$Q$50,G514+1,FALSE)*J514*L514</f>
        <v>#N/A</v>
      </c>
      <c r="AL514" s="44" t="e">
        <f t="shared" si="169"/>
        <v>#N/A</v>
      </c>
      <c r="AM514" s="48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8">
        <f t="shared" si="170"/>
        <v>0</v>
      </c>
      <c r="AO514" s="47">
        <f t="shared" si="171"/>
        <v>0</v>
      </c>
      <c r="AP514" s="47" t="e">
        <f t="shared" si="172"/>
        <v>#DIV/0!</v>
      </c>
    </row>
    <row r="515" spans="2:42">
      <c r="B515" s="37"/>
      <c r="C515" s="61"/>
      <c r="D515" s="61"/>
      <c r="E515" s="38"/>
      <c r="F515" s="39"/>
      <c r="G515" s="39"/>
      <c r="H515" s="39"/>
      <c r="I515" s="40"/>
      <c r="J515" s="41"/>
      <c r="K515" s="41"/>
      <c r="L515" s="41"/>
      <c r="M515" s="42"/>
      <c r="N515" s="42"/>
      <c r="O515" s="43"/>
      <c r="P515" s="44"/>
      <c r="Q515" s="44"/>
      <c r="R515" s="45"/>
      <c r="S515" s="46"/>
      <c r="T515" s="39">
        <f t="shared" si="154"/>
        <v>0</v>
      </c>
      <c r="U515" s="47">
        <f t="shared" si="155"/>
        <v>0</v>
      </c>
      <c r="V515" s="48">
        <f t="shared" si="156"/>
        <v>0</v>
      </c>
      <c r="W515" s="49">
        <f t="shared" si="157"/>
        <v>0</v>
      </c>
      <c r="X515" s="44">
        <f t="shared" si="158"/>
        <v>0</v>
      </c>
      <c r="Y515" s="44">
        <f t="shared" si="159"/>
        <v>0</v>
      </c>
      <c r="Z515" s="44">
        <f t="shared" si="160"/>
        <v>0</v>
      </c>
      <c r="AA515" s="50">
        <f t="shared" si="161"/>
        <v>0</v>
      </c>
      <c r="AB515" s="51">
        <f t="shared" si="162"/>
        <v>0</v>
      </c>
      <c r="AC515" s="44">
        <f t="shared" si="163"/>
        <v>0</v>
      </c>
      <c r="AD515" s="44">
        <f t="shared" si="164"/>
        <v>0</v>
      </c>
      <c r="AE515" s="44">
        <f t="shared" si="165"/>
        <v>0</v>
      </c>
      <c r="AF515" s="52" t="e">
        <f>HLOOKUP(I515,ElecAvoidedCostsWOCC!$A$5:$Q$50,G515+1,FALSE)</f>
        <v>#N/A</v>
      </c>
      <c r="AG515" s="44" t="e">
        <f t="shared" si="166"/>
        <v>#N/A</v>
      </c>
      <c r="AH515" s="52" t="e">
        <f>HLOOKUP(I515,ElecAvoidedCostsWOCC!$A$5:$Q$50,T515+1,FALSE)</f>
        <v>#N/A</v>
      </c>
      <c r="AI515" s="44" t="e">
        <f t="shared" si="167"/>
        <v>#N/A</v>
      </c>
      <c r="AJ515" s="44" t="e">
        <f t="shared" si="168"/>
        <v>#N/A</v>
      </c>
      <c r="AK515" s="44" t="e">
        <f>HLOOKUP(I515,ElecAvoidedCostsWOCC!$A$5:$Q$50,G515+1,FALSE)*J515*L515</f>
        <v>#N/A</v>
      </c>
      <c r="AL515" s="44" t="e">
        <f t="shared" si="169"/>
        <v>#N/A</v>
      </c>
      <c r="AM515" s="48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8">
        <f t="shared" si="170"/>
        <v>0</v>
      </c>
      <c r="AO515" s="47">
        <f t="shared" si="171"/>
        <v>0</v>
      </c>
      <c r="AP515" s="47" t="e">
        <f t="shared" si="172"/>
        <v>#DIV/0!</v>
      </c>
    </row>
  </sheetData>
  <conditionalFormatting sqref="J5:L515">
    <cfRule type="expression" dxfId="315" priority="4">
      <formula>ISTEXT(J5)</formula>
    </cfRule>
    <cfRule type="notContainsBlanks" dxfId="314" priority="5">
      <formula>LEN(TRIM(J5))&gt;0</formula>
    </cfRule>
  </conditionalFormatting>
  <conditionalFormatting sqref="M5:N515 R5:S515">
    <cfRule type="expression" dxfId="313" priority="2">
      <formula>ISTEXT(M5)</formula>
    </cfRule>
  </conditionalFormatting>
  <conditionalFormatting sqref="M5:N515 R5:S515">
    <cfRule type="notContainsBlanks" dxfId="312" priority="3">
      <formula>LEN(TRIM(M5))&gt;0</formula>
    </cfRule>
  </conditionalFormatting>
  <conditionalFormatting sqref="R5:S515">
    <cfRule type="expression" dxfId="311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395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18230461</v>
      </c>
      <c r="D2" s="20" t="s">
        <v>54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18230461</v>
      </c>
      <c r="D5" s="61" t="s">
        <v>54</v>
      </c>
      <c r="E5" s="38" t="s">
        <v>852</v>
      </c>
      <c r="F5" s="39" t="s">
        <v>853</v>
      </c>
      <c r="G5" s="39">
        <v>1</v>
      </c>
      <c r="H5" s="39"/>
      <c r="I5" s="40" t="s">
        <v>247</v>
      </c>
      <c r="J5" s="41">
        <v>117000</v>
      </c>
      <c r="K5" s="396">
        <v>266.86</v>
      </c>
      <c r="L5" s="41"/>
      <c r="M5" s="42">
        <v>2.91</v>
      </c>
      <c r="N5" s="42">
        <v>2.91</v>
      </c>
      <c r="O5" s="43">
        <v>31222620</v>
      </c>
      <c r="P5" s="44">
        <v>340470</v>
      </c>
      <c r="Q5" s="44">
        <f>N5*J5</f>
        <v>340470</v>
      </c>
      <c r="R5" s="45"/>
      <c r="S5" s="46">
        <v>0</v>
      </c>
      <c r="T5" s="39">
        <f t="shared" ref="T5:T24" si="0">G5+H5</f>
        <v>1</v>
      </c>
      <c r="U5" s="47">
        <f t="shared" ref="U5:U24" si="1">(O5/$A$10)*T5</f>
        <v>0.66801756640354715</v>
      </c>
      <c r="V5" s="48">
        <f t="shared" ref="V5:V24" si="2">N5-M5</f>
        <v>0</v>
      </c>
      <c r="W5" s="49">
        <f t="shared" ref="W5:W24" si="3">(O5/A$10)</f>
        <v>0.66801756640354715</v>
      </c>
      <c r="X5" s="44">
        <f t="shared" ref="X5:X24" si="4">W5*A$8</f>
        <v>739522.08654927497</v>
      </c>
      <c r="Y5" s="44">
        <f t="shared" ref="Y5:Y24" si="5">Q5-P5</f>
        <v>0</v>
      </c>
      <c r="Z5" s="44">
        <f t="shared" ref="Z5:Z24" si="6">X5+(A$6*W5)</f>
        <v>1392604.7842207379</v>
      </c>
      <c r="AA5" s="50">
        <f t="shared" ref="AA5:AA24" si="7">Q5+X5</f>
        <v>1079992.0865492751</v>
      </c>
      <c r="AB5" s="51">
        <f t="shared" ref="AB5:AC20" si="8">Z5/(1+ElecDiscountRate)^1</f>
        <v>1303937.0638770952</v>
      </c>
      <c r="AC5" s="44">
        <f t="shared" si="8"/>
        <v>1011228.5454581227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8.6279755452712409E-2</v>
      </c>
      <c r="AG5" s="44">
        <f t="shared" ref="AG5:AG24" si="10">AF5*J5*K5</f>
        <v>2693880.0181929674</v>
      </c>
      <c r="AH5" s="52">
        <f>HLOOKUP(I5,ElecAvoidedCostsWOCC!$A$5:$Q$50,T5+1,FALSE)</f>
        <v>8.6279755452712409E-2</v>
      </c>
      <c r="AI5" s="44">
        <f t="shared" ref="AI5:AI24" si="11">AH5*J5*L5</f>
        <v>0</v>
      </c>
      <c r="AJ5" s="44">
        <f>AG5+AI5</f>
        <v>2693880.0181929674</v>
      </c>
      <c r="AK5" s="44">
        <f>HLOOKUP(I5,ElecAvoidedCostsWOCC!$A$5:$Q$50,G5+1,FALSE)*J5*L5</f>
        <v>0</v>
      </c>
      <c r="AL5" s="44">
        <f>AG5+AI5-AK5</f>
        <v>2693880.0181929674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2693880.0181929674</v>
      </c>
      <c r="AN5" s="48">
        <f>AM5*1.1+AD5+AE5</f>
        <v>2963268.0200122646</v>
      </c>
      <c r="AO5" s="47">
        <f>IFERROR(AM5/AB5,0)</f>
        <v>2.0659586208731953</v>
      </c>
      <c r="AP5" s="47">
        <f>AN5/AC5</f>
        <v>2.9303642913578929</v>
      </c>
    </row>
    <row r="6" spans="1:42" ht="13.5" customHeight="1">
      <c r="A6" s="53">
        <f>SUMIF('Program Costs'!D:D,C2,'Program Costs'!L:L)</f>
        <v>977643</v>
      </c>
      <c r="B6" s="97" t="s">
        <v>15</v>
      </c>
      <c r="C6" s="61">
        <v>18230461</v>
      </c>
      <c r="D6" s="61" t="s">
        <v>54</v>
      </c>
      <c r="E6" s="38" t="s">
        <v>852</v>
      </c>
      <c r="F6" s="39" t="s">
        <v>854</v>
      </c>
      <c r="G6" s="39">
        <v>1</v>
      </c>
      <c r="H6" s="39"/>
      <c r="I6" s="40" t="s">
        <v>247</v>
      </c>
      <c r="J6" s="41">
        <v>67500</v>
      </c>
      <c r="K6" s="41">
        <v>43</v>
      </c>
      <c r="L6" s="41"/>
      <c r="M6" s="42">
        <v>2.0699999999999998</v>
      </c>
      <c r="N6" s="42">
        <v>2.0699999999999998</v>
      </c>
      <c r="O6" s="43">
        <v>2902500</v>
      </c>
      <c r="P6" s="44">
        <v>139725</v>
      </c>
      <c r="Q6" s="44">
        <f t="shared" ref="Q6:Q9" si="12">N6*J6</f>
        <v>139725</v>
      </c>
      <c r="R6" s="45"/>
      <c r="S6" s="46"/>
      <c r="T6" s="39">
        <f t="shared" si="0"/>
        <v>1</v>
      </c>
      <c r="U6" s="47">
        <f t="shared" si="1"/>
        <v>6.2099880999297807E-2</v>
      </c>
      <c r="V6" s="48">
        <f t="shared" si="2"/>
        <v>0</v>
      </c>
      <c r="W6" s="49">
        <f t="shared" si="3"/>
        <v>6.2099880999297807E-2</v>
      </c>
      <c r="X6" s="44">
        <f t="shared" si="4"/>
        <v>68747.044809476938</v>
      </c>
      <c r="Y6" s="44">
        <f t="shared" si="5"/>
        <v>0</v>
      </c>
      <c r="Z6" s="44">
        <f t="shared" si="6"/>
        <v>129458.55876927346</v>
      </c>
      <c r="AA6" s="50">
        <f t="shared" si="7"/>
        <v>208472.04480947694</v>
      </c>
      <c r="AB6" s="51">
        <f t="shared" si="8"/>
        <v>121215.87899744704</v>
      </c>
      <c r="AC6" s="44">
        <f t="shared" si="8"/>
        <v>195198.54382909826</v>
      </c>
      <c r="AD6" s="44">
        <f t="shared" si="9"/>
        <v>0</v>
      </c>
      <c r="AE6" s="44">
        <v>0</v>
      </c>
      <c r="AF6" s="52">
        <f>HLOOKUP(I6,ElecAvoidedCostsWOCC!$A$5:$Q$50,G6+1,FALSE)</f>
        <v>8.6279755452712409E-2</v>
      </c>
      <c r="AG6" s="44">
        <f t="shared" si="10"/>
        <v>250426.99020149777</v>
      </c>
      <c r="AH6" s="52">
        <f>HLOOKUP(I6,ElecAvoidedCostsWOCC!$A$5:$Q$50,T6+1,FALSE)</f>
        <v>8.6279755452712409E-2</v>
      </c>
      <c r="AI6" s="44">
        <f t="shared" si="11"/>
        <v>0</v>
      </c>
      <c r="AJ6" s="44">
        <f t="shared" ref="AJ6:AJ24" si="13">AG6+AI6</f>
        <v>250426.99020149777</v>
      </c>
      <c r="AK6" s="44">
        <f>HLOOKUP(I6,ElecAvoidedCostsWOCC!$A$5:$Q$50,G6+1,FALSE)*J6*L6</f>
        <v>0</v>
      </c>
      <c r="AL6" s="44">
        <f t="shared" ref="AL6:AL24" si="14">AG6+AI6-AK6</f>
        <v>250426.99020149777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250426.99020149777</v>
      </c>
      <c r="AN6" s="48">
        <f t="shared" ref="AN6:AN24" si="15">AM6*1.1+AD6+AE6</f>
        <v>275469.68922164757</v>
      </c>
      <c r="AO6" s="47">
        <f t="shared" ref="AO6:AO24" si="16">IFERROR(AM6/AB6,0)</f>
        <v>2.0659586208731948</v>
      </c>
      <c r="AP6" s="47">
        <f t="shared" ref="AP6:AP24" si="17">AN6/AC6</f>
        <v>1.4112281978026893</v>
      </c>
    </row>
    <row r="7" spans="1:42" ht="13.5" customHeight="1">
      <c r="A7" s="36" t="s">
        <v>248</v>
      </c>
      <c r="B7" s="97" t="s">
        <v>15</v>
      </c>
      <c r="C7" s="61">
        <v>18230461</v>
      </c>
      <c r="D7" s="61" t="s">
        <v>54</v>
      </c>
      <c r="E7" s="38" t="s">
        <v>852</v>
      </c>
      <c r="F7" s="39" t="s">
        <v>855</v>
      </c>
      <c r="G7" s="39">
        <v>1</v>
      </c>
      <c r="H7" s="39"/>
      <c r="I7" s="40" t="s">
        <v>247</v>
      </c>
      <c r="J7" s="41">
        <v>33300</v>
      </c>
      <c r="K7" s="41">
        <v>177</v>
      </c>
      <c r="L7" s="41"/>
      <c r="M7" s="42">
        <v>3.76</v>
      </c>
      <c r="N7" s="42">
        <v>3.76</v>
      </c>
      <c r="O7" s="43">
        <v>5894100</v>
      </c>
      <c r="P7" s="44">
        <v>125208</v>
      </c>
      <c r="Q7" s="44">
        <f t="shared" si="12"/>
        <v>125208</v>
      </c>
      <c r="R7" s="45"/>
      <c r="S7" s="46"/>
      <c r="T7" s="39">
        <f t="shared" si="0"/>
        <v>1</v>
      </c>
      <c r="U7" s="47">
        <f t="shared" si="1"/>
        <v>0.12610608392694614</v>
      </c>
      <c r="V7" s="48">
        <f t="shared" si="2"/>
        <v>0</v>
      </c>
      <c r="W7" s="49">
        <f t="shared" si="3"/>
        <v>0.12610608392694614</v>
      </c>
      <c r="X7" s="44">
        <f t="shared" si="4"/>
        <v>139604.4640177564</v>
      </c>
      <c r="Y7" s="44">
        <f t="shared" si="5"/>
        <v>0</v>
      </c>
      <c r="Z7" s="44">
        <f t="shared" si="6"/>
        <v>262891.19422634778</v>
      </c>
      <c r="AA7" s="50">
        <f t="shared" si="7"/>
        <v>264812.4640177564</v>
      </c>
      <c r="AB7" s="51">
        <f t="shared" si="8"/>
        <v>246152.80358272264</v>
      </c>
      <c r="AC7" s="44">
        <f t="shared" si="8"/>
        <v>247951.7453349779</v>
      </c>
      <c r="AD7" s="44">
        <f t="shared" si="9"/>
        <v>0</v>
      </c>
      <c r="AE7" s="44">
        <v>0</v>
      </c>
      <c r="AF7" s="52">
        <f>HLOOKUP(I7,ElecAvoidedCostsWOCC!$A$5:$Q$50,G7+1,FALSE)</f>
        <v>8.6279755452712409E-2</v>
      </c>
      <c r="AG7" s="44">
        <f t="shared" si="10"/>
        <v>508541.5066138322</v>
      </c>
      <c r="AH7" s="52">
        <f>HLOOKUP(I7,ElecAvoidedCostsWOCC!$A$5:$Q$50,T7+1,FALSE)</f>
        <v>8.6279755452712409E-2</v>
      </c>
      <c r="AI7" s="44">
        <f t="shared" si="11"/>
        <v>0</v>
      </c>
      <c r="AJ7" s="44">
        <f t="shared" si="13"/>
        <v>508541.5066138322</v>
      </c>
      <c r="AK7" s="44">
        <f>HLOOKUP(I7,ElecAvoidedCostsWOCC!$A$5:$Q$50,G7+1,FALSE)*J7*L7</f>
        <v>0</v>
      </c>
      <c r="AL7" s="44">
        <f t="shared" si="14"/>
        <v>508541.5066138322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508541.5066138322</v>
      </c>
      <c r="AN7" s="48">
        <f t="shared" si="15"/>
        <v>559395.65727521549</v>
      </c>
      <c r="AO7" s="47">
        <f t="shared" si="16"/>
        <v>2.0659586208731953</v>
      </c>
      <c r="AP7" s="47">
        <f t="shared" si="17"/>
        <v>2.2560666250583679</v>
      </c>
    </row>
    <row r="8" spans="1:42" ht="13.5" customHeight="1">
      <c r="A8" s="53">
        <f>SUMIF('Program Costs'!D:D,C2,'Program Costs'!O:O)</f>
        <v>1107039.8800000001</v>
      </c>
      <c r="B8" s="97" t="s">
        <v>15</v>
      </c>
      <c r="C8" s="61">
        <v>18230461</v>
      </c>
      <c r="D8" s="61" t="s">
        <v>54</v>
      </c>
      <c r="E8" s="38" t="s">
        <v>852</v>
      </c>
      <c r="F8" s="39" t="s">
        <v>856</v>
      </c>
      <c r="G8" s="39">
        <v>1</v>
      </c>
      <c r="H8" s="39"/>
      <c r="I8" s="40" t="s">
        <v>247</v>
      </c>
      <c r="J8" s="41">
        <v>56000</v>
      </c>
      <c r="K8" s="41">
        <v>75</v>
      </c>
      <c r="L8" s="41"/>
      <c r="M8" s="42">
        <v>4.2300000000000004</v>
      </c>
      <c r="N8" s="42">
        <v>4.2300000000000004</v>
      </c>
      <c r="O8" s="43">
        <v>4200000</v>
      </c>
      <c r="P8" s="44">
        <v>236880.00000000003</v>
      </c>
      <c r="Q8" s="44">
        <f t="shared" si="12"/>
        <v>236880.00000000003</v>
      </c>
      <c r="R8" s="45"/>
      <c r="S8" s="46"/>
      <c r="T8" s="39">
        <f t="shared" si="0"/>
        <v>1</v>
      </c>
      <c r="U8" s="47">
        <f t="shared" si="1"/>
        <v>8.9860292918880549E-2</v>
      </c>
      <c r="V8" s="48">
        <f t="shared" si="2"/>
        <v>0</v>
      </c>
      <c r="W8" s="49">
        <f t="shared" si="3"/>
        <v>8.9860292918880549E-2</v>
      </c>
      <c r="X8" s="44">
        <f t="shared" si="4"/>
        <v>99478.927889682382</v>
      </c>
      <c r="Y8" s="44">
        <f t="shared" si="5"/>
        <v>0</v>
      </c>
      <c r="Z8" s="44">
        <f t="shared" si="6"/>
        <v>187330.21423977552</v>
      </c>
      <c r="AA8" s="50">
        <f t="shared" si="7"/>
        <v>336358.92788968241</v>
      </c>
      <c r="AB8" s="51">
        <f t="shared" si="8"/>
        <v>175402.82232188719</v>
      </c>
      <c r="AC8" s="44">
        <f t="shared" si="8"/>
        <v>314942.8163761071</v>
      </c>
      <c r="AD8" s="44">
        <f t="shared" si="9"/>
        <v>0</v>
      </c>
      <c r="AE8" s="44">
        <v>0</v>
      </c>
      <c r="AF8" s="52">
        <f>HLOOKUP(I8,ElecAvoidedCostsWOCC!$A$5:$Q$50,G8+1,FALSE)</f>
        <v>8.6279755452712409E-2</v>
      </c>
      <c r="AG8" s="44">
        <f t="shared" si="10"/>
        <v>362374.97290139215</v>
      </c>
      <c r="AH8" s="52">
        <f>HLOOKUP(I8,ElecAvoidedCostsWOCC!$A$5:$Q$50,T8+1,FALSE)</f>
        <v>8.6279755452712409E-2</v>
      </c>
      <c r="AI8" s="44">
        <f t="shared" si="11"/>
        <v>0</v>
      </c>
      <c r="AJ8" s="44">
        <f t="shared" si="13"/>
        <v>362374.97290139215</v>
      </c>
      <c r="AK8" s="44">
        <f>HLOOKUP(I8,ElecAvoidedCostsWOCC!$A$5:$Q$50,G8+1,FALSE)*J8*L8</f>
        <v>0</v>
      </c>
      <c r="AL8" s="44">
        <f t="shared" si="14"/>
        <v>362374.97290139215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362374.97290139209</v>
      </c>
      <c r="AN8" s="48">
        <f t="shared" si="15"/>
        <v>398612.47019153135</v>
      </c>
      <c r="AO8" s="47">
        <f t="shared" si="16"/>
        <v>2.0659586208731948</v>
      </c>
      <c r="AP8" s="47">
        <f t="shared" si="17"/>
        <v>1.2656661764131343</v>
      </c>
    </row>
    <row r="9" spans="1:42" ht="13.5" customHeight="1">
      <c r="A9" s="36" t="s">
        <v>250</v>
      </c>
      <c r="B9" s="97" t="s">
        <v>15</v>
      </c>
      <c r="C9" s="61">
        <v>18230461</v>
      </c>
      <c r="D9" s="61" t="s">
        <v>54</v>
      </c>
      <c r="E9" s="38" t="s">
        <v>852</v>
      </c>
      <c r="F9" s="39" t="s">
        <v>857</v>
      </c>
      <c r="G9" s="39">
        <v>1</v>
      </c>
      <c r="H9" s="39"/>
      <c r="I9" s="40" t="s">
        <v>247</v>
      </c>
      <c r="J9" s="41">
        <v>36000</v>
      </c>
      <c r="K9" s="41">
        <v>70</v>
      </c>
      <c r="L9" s="41"/>
      <c r="M9" s="42">
        <v>3.76</v>
      </c>
      <c r="N9" s="42">
        <v>3.76</v>
      </c>
      <c r="O9" s="43">
        <v>2520000</v>
      </c>
      <c r="P9" s="44">
        <v>135360</v>
      </c>
      <c r="Q9" s="44">
        <f t="shared" si="12"/>
        <v>135360</v>
      </c>
      <c r="R9" s="45"/>
      <c r="S9" s="46"/>
      <c r="T9" s="39">
        <f t="shared" si="0"/>
        <v>1</v>
      </c>
      <c r="U9" s="47">
        <f t="shared" si="1"/>
        <v>5.391617575132833E-2</v>
      </c>
      <c r="V9" s="48">
        <f t="shared" si="2"/>
        <v>0</v>
      </c>
      <c r="W9" s="49">
        <f t="shared" si="3"/>
        <v>5.391617575132833E-2</v>
      </c>
      <c r="X9" s="44">
        <f t="shared" si="4"/>
        <v>59687.356733809429</v>
      </c>
      <c r="Y9" s="44">
        <f t="shared" si="5"/>
        <v>0</v>
      </c>
      <c r="Z9" s="44">
        <f t="shared" si="6"/>
        <v>112398.12854386531</v>
      </c>
      <c r="AA9" s="50">
        <f t="shared" si="7"/>
        <v>195047.35673380943</v>
      </c>
      <c r="AB9" s="51">
        <f t="shared" si="8"/>
        <v>105241.69339313231</v>
      </c>
      <c r="AC9" s="44">
        <f t="shared" si="8"/>
        <v>182628.61117397886</v>
      </c>
      <c r="AD9" s="44">
        <f t="shared" si="9"/>
        <v>0</v>
      </c>
      <c r="AE9" s="44">
        <f t="shared" ref="AE9:AE24" si="18">-PV(ElecDiscountRate,T9,S9)*J9</f>
        <v>0</v>
      </c>
      <c r="AF9" s="52">
        <f>HLOOKUP(I9,ElecAvoidedCostsWOCC!$A$5:$Q$50,G9+1,FALSE)</f>
        <v>8.6279755452712409E-2</v>
      </c>
      <c r="AG9" s="44">
        <f t="shared" si="10"/>
        <v>217424.98374083525</v>
      </c>
      <c r="AH9" s="52">
        <f>HLOOKUP(I9,ElecAvoidedCostsWOCC!$A$5:$Q$50,T9+1,FALSE)</f>
        <v>8.6279755452712409E-2</v>
      </c>
      <c r="AI9" s="44">
        <f t="shared" si="11"/>
        <v>0</v>
      </c>
      <c r="AJ9" s="44">
        <f t="shared" si="13"/>
        <v>217424.98374083525</v>
      </c>
      <c r="AK9" s="44">
        <f>HLOOKUP(I9,ElecAvoidedCostsWOCC!$A$5:$Q$50,G9+1,FALSE)*J9*L9</f>
        <v>0</v>
      </c>
      <c r="AL9" s="44">
        <f t="shared" si="14"/>
        <v>217424.98374083525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217424.98374083528</v>
      </c>
      <c r="AN9" s="48">
        <f t="shared" si="15"/>
        <v>239167.48211491882</v>
      </c>
      <c r="AO9" s="47">
        <f t="shared" si="16"/>
        <v>2.0659586208731948</v>
      </c>
      <c r="AP9" s="47">
        <f t="shared" si="17"/>
        <v>1.3095838629965757</v>
      </c>
    </row>
    <row r="10" spans="1:42" ht="13.5" customHeight="1">
      <c r="A10" s="54">
        <f>SUM(O5:O999)</f>
        <v>46739220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8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3"/>
        <v>#N/A</v>
      </c>
      <c r="AK10" s="44" t="e">
        <f>HLOOKUP(I10,ElecAvoidedCostsWOCC!$A$5:$Q$50,G10+1,FALSE)*J10*L10</f>
        <v>#N/A</v>
      </c>
      <c r="AL10" s="44" t="e">
        <f t="shared" si="14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8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3"/>
        <v>#N/A</v>
      </c>
      <c r="AK11" s="44" t="e">
        <f>HLOOKUP(I11,ElecAvoidedCostsWOCC!$A$5:$Q$50,G11+1,FALSE)*J11*L11</f>
        <v>#N/A</v>
      </c>
      <c r="AL11" s="44" t="e">
        <f t="shared" si="14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977643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8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3"/>
        <v>#N/A</v>
      </c>
      <c r="AK12" s="44" t="e">
        <f>HLOOKUP(I12,ElecAvoidedCostsWOCC!$A$5:$Q$50,G12+1,FALSE)*J12*L12</f>
        <v>#N/A</v>
      </c>
      <c r="AL12" s="44" t="e">
        <f t="shared" si="14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8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3"/>
        <v>#N/A</v>
      </c>
      <c r="AK13" s="44" t="e">
        <f>HLOOKUP(I13,ElecAvoidedCostsWOCC!$A$5:$Q$50,G13+1,FALSE)*J13*L13</f>
        <v>#N/A</v>
      </c>
      <c r="AL13" s="44" t="e">
        <f t="shared" si="14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8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3"/>
        <v>#N/A</v>
      </c>
      <c r="AK14" s="44" t="e">
        <f>HLOOKUP(I14,ElecAvoidedCostsWOCC!$A$5:$Q$50,G14+1,FALSE)*J14*L14</f>
        <v>#N/A</v>
      </c>
      <c r="AL14" s="44" t="e">
        <f t="shared" si="14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8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3"/>
        <v>#N/A</v>
      </c>
      <c r="AK15" s="44" t="e">
        <f>HLOOKUP(I15,ElecAvoidedCostsWOCC!$A$5:$Q$50,G15+1,FALSE)*J15*L15</f>
        <v>#N/A</v>
      </c>
      <c r="AL15" s="44" t="e">
        <f t="shared" si="14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0.99999999999999989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8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3"/>
        <v>#N/A</v>
      </c>
      <c r="AK16" s="44" t="e">
        <f>HLOOKUP(I16,ElecAvoidedCostsWOCC!$A$5:$Q$50,G16+1,FALSE)*J16*L16</f>
        <v>#N/A</v>
      </c>
      <c r="AL16" s="44" t="e">
        <f t="shared" si="14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8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3"/>
        <v>#N/A</v>
      </c>
      <c r="AK17" s="44" t="e">
        <f>HLOOKUP(I17,ElecAvoidedCostsWOCC!$A$5:$Q$50,G17+1,FALSE)*J17*L17</f>
        <v>#N/A</v>
      </c>
      <c r="AL17" s="44" t="e">
        <f t="shared" si="14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2084682.8800000001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8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3"/>
        <v>#N/A</v>
      </c>
      <c r="AK18" s="44" t="e">
        <f>HLOOKUP(I18,ElecAvoidedCostsWOCC!$A$5:$Q$50,G18+1,FALSE)*J18*L18</f>
        <v>#N/A</v>
      </c>
      <c r="AL18" s="44" t="e">
        <f t="shared" si="14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8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3"/>
        <v>#N/A</v>
      </c>
      <c r="AK19" s="44" t="e">
        <f>HLOOKUP(I19,ElecAvoidedCostsWOCC!$A$5:$Q$50,G19+1,FALSE)*J19*L19</f>
        <v>#N/A</v>
      </c>
      <c r="AL19" s="44" t="e">
        <f t="shared" si="14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2084682.8800000001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8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3"/>
        <v>#N/A</v>
      </c>
      <c r="AK20" s="44" t="e">
        <f>HLOOKUP(I20,ElecAvoidedCostsWOCC!$A$5:$Q$50,G20+1,FALSE)*J20*L20</f>
        <v>#N/A</v>
      </c>
      <c r="AL20" s="44" t="e">
        <f t="shared" si="14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9">Z21/(1+ElecDiscountRate)^1</f>
        <v>0</v>
      </c>
      <c r="AC21" s="44">
        <f t="shared" si="19"/>
        <v>0</v>
      </c>
      <c r="AD21" s="44">
        <f t="shared" si="9"/>
        <v>0</v>
      </c>
      <c r="AE21" s="44">
        <f t="shared" si="18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3"/>
        <v>#N/A</v>
      </c>
      <c r="AK21" s="44" t="e">
        <f>HLOOKUP(I21,ElecAvoidedCostsWOCC!$A$5:$Q$50,G21+1,FALSE)*J21*L21</f>
        <v>#N/A</v>
      </c>
      <c r="AL21" s="44" t="e">
        <f t="shared" si="1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2.0659586208731957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9"/>
        <v>0</v>
      </c>
      <c r="AC22" s="44">
        <f t="shared" si="19"/>
        <v>0</v>
      </c>
      <c r="AD22" s="44">
        <f t="shared" si="9"/>
        <v>0</v>
      </c>
      <c r="AE22" s="44">
        <f t="shared" si="18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3"/>
        <v>#N/A</v>
      </c>
      <c r="AK22" s="44" t="e">
        <f>HLOOKUP(I22,ElecAvoidedCostsWOCC!$A$5:$Q$50,G22+1,FALSE)*J22*L22</f>
        <v>#N/A</v>
      </c>
      <c r="AL22" s="44" t="e">
        <f t="shared" si="1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9"/>
        <v>0</v>
      </c>
      <c r="AC23" s="44">
        <f t="shared" si="19"/>
        <v>0</v>
      </c>
      <c r="AD23" s="44">
        <f t="shared" si="9"/>
        <v>0</v>
      </c>
      <c r="AE23" s="44">
        <f t="shared" si="18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3"/>
        <v>#N/A</v>
      </c>
      <c r="AK23" s="44" t="e">
        <f>HLOOKUP(I23,ElecAvoidedCostsWOCC!$A$5:$Q$50,G23+1,FALSE)*J23*L23</f>
        <v>#N/A</v>
      </c>
      <c r="AL23" s="44" t="e">
        <f t="shared" si="1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2.2725544829605147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9"/>
        <v>0</v>
      </c>
      <c r="AC24" s="44">
        <f t="shared" si="19"/>
        <v>0</v>
      </c>
      <c r="AD24" s="44">
        <f t="shared" si="9"/>
        <v>0</v>
      </c>
      <c r="AE24" s="44">
        <f t="shared" si="18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3"/>
        <v>#N/A</v>
      </c>
      <c r="AK24" s="44" t="e">
        <f>HLOOKUP(I24,ElecAvoidedCostsWOCC!$A$5:$Q$50,G24+1,FALSE)*J24*L24</f>
        <v>#N/A</v>
      </c>
      <c r="AL24" s="44" t="e">
        <f t="shared" si="1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10" priority="4">
      <formula>ISTEXT(J5)</formula>
    </cfRule>
    <cfRule type="notContainsBlanks" dxfId="309" priority="5">
      <formula>LEN(TRIM(J5))&gt;0</formula>
    </cfRule>
  </conditionalFormatting>
  <conditionalFormatting sqref="M5:N24 R5:S24">
    <cfRule type="expression" dxfId="308" priority="2">
      <formula>ISTEXT(M5)</formula>
    </cfRule>
  </conditionalFormatting>
  <conditionalFormatting sqref="M5:N24 R5:S24">
    <cfRule type="notContainsBlanks" dxfId="307" priority="3">
      <formula>LEN(TRIM(M5))&gt;0</formula>
    </cfRule>
  </conditionalFormatting>
  <conditionalFormatting sqref="R5:S24">
    <cfRule type="expression" dxfId="306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639B9"/>
    <pageSetUpPr fitToPage="1"/>
  </sheetPr>
  <dimension ref="A1:UY1002"/>
  <sheetViews>
    <sheetView zoomScale="85" zoomScaleNormal="85" workbookViewId="0">
      <pane ySplit="4" topLeftCell="A5" activePane="bottomLeft" state="frozen"/>
      <selection activeCell="Q110" sqref="Q110"/>
      <selection pane="bottomLeft" activeCell="D31" sqref="D31"/>
    </sheetView>
  </sheetViews>
  <sheetFormatPr defaultColWidth="9.140625" defaultRowHeight="15"/>
  <cols>
    <col min="1" max="1" width="20.28515625" style="502" customWidth="1"/>
    <col min="2" max="2" width="12.85546875" style="497" customWidth="1"/>
    <col min="3" max="3" width="12.5703125" style="497" customWidth="1"/>
    <col min="4" max="4" width="31.85546875" style="497" customWidth="1"/>
    <col min="5" max="5" width="12.85546875" style="497" customWidth="1"/>
    <col min="6" max="6" width="38.5703125" style="497" customWidth="1"/>
    <col min="7" max="7" width="10.7109375" style="497" customWidth="1"/>
    <col min="8" max="8" width="8.7109375" style="497" customWidth="1"/>
    <col min="9" max="9" width="20.5703125" style="497" customWidth="1"/>
    <col min="10" max="12" width="11.42578125" style="497" customWidth="1"/>
    <col min="13" max="13" width="14.42578125" style="498" customWidth="1"/>
    <col min="14" max="14" width="14" style="498" customWidth="1"/>
    <col min="15" max="15" width="29.5703125" style="499" customWidth="1"/>
    <col min="16" max="17" width="16.5703125" style="497" customWidth="1"/>
    <col min="18" max="18" width="16.140625" style="497" customWidth="1"/>
    <col min="19" max="19" width="17" style="497" customWidth="1"/>
    <col min="20" max="20" width="10.28515625" style="497" customWidth="1"/>
    <col min="21" max="21" width="10.5703125" style="497" customWidth="1"/>
    <col min="22" max="22" width="15.85546875" style="498" customWidth="1"/>
    <col min="23" max="23" width="14.42578125" style="498" customWidth="1"/>
    <col min="24" max="24" width="16.5703125" style="497" customWidth="1"/>
    <col min="25" max="25" width="14.85546875" style="497" customWidth="1"/>
    <col min="26" max="26" width="14.5703125" style="497" customWidth="1"/>
    <col min="27" max="27" width="18.140625" style="502" customWidth="1"/>
    <col min="28" max="28" width="19.85546875" style="497" customWidth="1"/>
    <col min="29" max="29" width="21.140625" style="502" customWidth="1"/>
    <col min="30" max="30" width="20.85546875" style="497" customWidth="1"/>
    <col min="31" max="31" width="18.5703125" style="497" customWidth="1"/>
    <col min="32" max="39" width="17.85546875" style="497" customWidth="1"/>
    <col min="40" max="41" width="17.42578125" style="502" customWidth="1"/>
    <col min="42" max="42" width="12.85546875" style="502" customWidth="1"/>
    <col min="43" max="43" width="13.140625" style="497" customWidth="1"/>
    <col min="44" max="16384" width="9.140625" style="497"/>
  </cols>
  <sheetData>
    <row r="1" spans="1:570" ht="16.350000000000001" customHeight="1">
      <c r="A1" s="6" t="s">
        <v>187</v>
      </c>
      <c r="B1" s="492"/>
      <c r="C1" s="493" t="s">
        <v>188</v>
      </c>
      <c r="D1" s="494" t="s">
        <v>189</v>
      </c>
      <c r="E1" s="495" t="s">
        <v>190</v>
      </c>
      <c r="F1" s="496">
        <f>ElecDiscountRate</f>
        <v>6.8000000000000005E-2</v>
      </c>
      <c r="G1" s="496"/>
      <c r="H1" s="496"/>
      <c r="P1" s="500" t="s">
        <v>191</v>
      </c>
      <c r="X1" s="501"/>
    </row>
    <row r="2" spans="1:570" ht="16.350000000000001" customHeight="1" thickBot="1">
      <c r="A2" s="6"/>
      <c r="B2" s="503" t="s">
        <v>192</v>
      </c>
      <c r="C2" s="504">
        <v>18230162</v>
      </c>
      <c r="D2" s="505" t="s">
        <v>751</v>
      </c>
      <c r="E2" s="506"/>
      <c r="F2" s="507"/>
      <c r="G2" s="507"/>
      <c r="H2" s="507"/>
      <c r="P2" s="500"/>
      <c r="X2" s="501"/>
    </row>
    <row r="3" spans="1:570" s="516" customFormat="1" ht="43.35" customHeight="1" thickBot="1">
      <c r="A3" s="508"/>
      <c r="B3" s="509" t="s">
        <v>193</v>
      </c>
      <c r="C3" s="509"/>
      <c r="D3" s="509"/>
      <c r="E3" s="509" t="s">
        <v>193</v>
      </c>
      <c r="F3" s="509" t="s">
        <v>193</v>
      </c>
      <c r="G3" s="509" t="s">
        <v>193</v>
      </c>
      <c r="H3" s="509" t="s">
        <v>193</v>
      </c>
      <c r="I3" s="509" t="s">
        <v>193</v>
      </c>
      <c r="J3" s="509" t="s">
        <v>193</v>
      </c>
      <c r="K3" s="509" t="s">
        <v>193</v>
      </c>
      <c r="L3" s="509" t="s">
        <v>193</v>
      </c>
      <c r="M3" s="509" t="s">
        <v>193</v>
      </c>
      <c r="N3" s="509" t="s">
        <v>193</v>
      </c>
      <c r="O3" s="509" t="s">
        <v>194</v>
      </c>
      <c r="P3" s="509" t="s">
        <v>195</v>
      </c>
      <c r="Q3" s="509" t="s">
        <v>195</v>
      </c>
      <c r="R3" s="509" t="s">
        <v>193</v>
      </c>
      <c r="S3" s="509" t="s">
        <v>193</v>
      </c>
      <c r="T3" s="510" t="s">
        <v>196</v>
      </c>
      <c r="U3" s="510" t="s">
        <v>197</v>
      </c>
      <c r="V3" s="510" t="s">
        <v>198</v>
      </c>
      <c r="W3" s="510" t="s">
        <v>199</v>
      </c>
      <c r="X3" s="510" t="s">
        <v>200</v>
      </c>
      <c r="Y3" s="510" t="s">
        <v>201</v>
      </c>
      <c r="Z3" s="510" t="s">
        <v>752</v>
      </c>
      <c r="AA3" s="511" t="s">
        <v>202</v>
      </c>
      <c r="AB3" s="510" t="s">
        <v>203</v>
      </c>
      <c r="AC3" s="512" t="s">
        <v>204</v>
      </c>
      <c r="AD3" s="512" t="s">
        <v>753</v>
      </c>
      <c r="AE3" s="513" t="s">
        <v>754</v>
      </c>
      <c r="AF3" s="511" t="s">
        <v>755</v>
      </c>
      <c r="AG3" s="514"/>
      <c r="AH3" s="514" t="s">
        <v>756</v>
      </c>
      <c r="AI3" s="514"/>
      <c r="AJ3" s="514" t="s">
        <v>757</v>
      </c>
      <c r="AK3" s="514" t="s">
        <v>758</v>
      </c>
      <c r="AL3" s="514"/>
      <c r="AM3" s="514" t="s">
        <v>759</v>
      </c>
      <c r="AN3" s="515" t="s">
        <v>205</v>
      </c>
      <c r="AO3" s="515" t="s">
        <v>760</v>
      </c>
      <c r="AP3" s="514" t="s">
        <v>206</v>
      </c>
      <c r="AQ3" s="514" t="s">
        <v>761</v>
      </c>
    </row>
    <row r="4" spans="1:570" ht="60">
      <c r="B4" s="517" t="s">
        <v>207</v>
      </c>
      <c r="C4" s="518" t="s">
        <v>188</v>
      </c>
      <c r="D4" s="518" t="s">
        <v>189</v>
      </c>
      <c r="E4" s="518" t="s">
        <v>208</v>
      </c>
      <c r="F4" s="519" t="s">
        <v>209</v>
      </c>
      <c r="G4" s="519" t="s">
        <v>210</v>
      </c>
      <c r="H4" s="519" t="s">
        <v>211</v>
      </c>
      <c r="I4" s="519" t="s">
        <v>212</v>
      </c>
      <c r="J4" s="519" t="s">
        <v>213</v>
      </c>
      <c r="K4" s="519" t="s">
        <v>214</v>
      </c>
      <c r="L4" s="519" t="s">
        <v>215</v>
      </c>
      <c r="M4" s="520" t="s">
        <v>216</v>
      </c>
      <c r="N4" s="520" t="s">
        <v>217</v>
      </c>
      <c r="O4" s="521" t="s">
        <v>218</v>
      </c>
      <c r="P4" s="519" t="s">
        <v>219</v>
      </c>
      <c r="Q4" s="519" t="s">
        <v>220</v>
      </c>
      <c r="R4" s="519" t="s">
        <v>221</v>
      </c>
      <c r="S4" s="519" t="s">
        <v>222</v>
      </c>
      <c r="T4" s="519" t="s">
        <v>223</v>
      </c>
      <c r="U4" s="519" t="s">
        <v>224</v>
      </c>
      <c r="V4" s="520" t="s">
        <v>225</v>
      </c>
      <c r="W4" s="520" t="s">
        <v>226</v>
      </c>
      <c r="X4" s="519" t="s">
        <v>227</v>
      </c>
      <c r="Y4" s="519" t="s">
        <v>228</v>
      </c>
      <c r="Z4" s="519" t="s">
        <v>762</v>
      </c>
      <c r="AA4" s="519" t="s">
        <v>229</v>
      </c>
      <c r="AB4" s="519" t="s">
        <v>230</v>
      </c>
      <c r="AC4" s="519" t="s">
        <v>231</v>
      </c>
      <c r="AD4" s="519" t="s">
        <v>232</v>
      </c>
      <c r="AE4" s="519" t="s">
        <v>233</v>
      </c>
      <c r="AF4" s="519" t="s">
        <v>234</v>
      </c>
      <c r="AG4" s="519" t="s">
        <v>235</v>
      </c>
      <c r="AH4" s="519" t="s">
        <v>236</v>
      </c>
      <c r="AI4" s="519" t="s">
        <v>237</v>
      </c>
      <c r="AJ4" s="519" t="s">
        <v>238</v>
      </c>
      <c r="AK4" s="519" t="s">
        <v>239</v>
      </c>
      <c r="AL4" s="519" t="s">
        <v>240</v>
      </c>
      <c r="AM4" s="519" t="s">
        <v>241</v>
      </c>
      <c r="AN4" s="519" t="s">
        <v>242</v>
      </c>
      <c r="AO4" s="519" t="s">
        <v>243</v>
      </c>
      <c r="AP4" s="519" t="s">
        <v>244</v>
      </c>
      <c r="AQ4" s="519" t="s">
        <v>245</v>
      </c>
    </row>
    <row r="5" spans="1:570" s="536" customFormat="1" ht="14.1" customHeight="1">
      <c r="A5" s="522" t="s">
        <v>246</v>
      </c>
      <c r="B5" s="37" t="s">
        <v>15</v>
      </c>
      <c r="C5" s="61">
        <v>18230162</v>
      </c>
      <c r="D5" s="61" t="s">
        <v>751</v>
      </c>
      <c r="E5" s="38" t="s">
        <v>1015</v>
      </c>
      <c r="F5" s="523" t="s">
        <v>764</v>
      </c>
      <c r="G5" s="523">
        <v>15</v>
      </c>
      <c r="H5" s="523">
        <v>0</v>
      </c>
      <c r="I5" s="524" t="s">
        <v>281</v>
      </c>
      <c r="J5" s="525">
        <v>1</v>
      </c>
      <c r="K5" s="525">
        <v>13513420</v>
      </c>
      <c r="L5" s="525">
        <v>0</v>
      </c>
      <c r="M5" s="42">
        <v>3375020</v>
      </c>
      <c r="N5" s="42">
        <v>4669000</v>
      </c>
      <c r="O5" s="526">
        <v>13513420</v>
      </c>
      <c r="P5" s="527">
        <v>3375020</v>
      </c>
      <c r="Q5" s="527">
        <v>4669000</v>
      </c>
      <c r="R5" s="45">
        <v>0</v>
      </c>
      <c r="S5" s="46">
        <v>0</v>
      </c>
      <c r="T5" s="523">
        <f>G5+H5</f>
        <v>15</v>
      </c>
      <c r="U5" s="528">
        <f t="shared" ref="U5:U68" si="0">(O5/$A$10)*T5</f>
        <v>14.713854743899271</v>
      </c>
      <c r="V5" s="529">
        <f t="shared" ref="V5:V68" si="1">N5-M5</f>
        <v>1293980</v>
      </c>
      <c r="W5" s="530">
        <f>(O5/A$10)</f>
        <v>0.98092364959328471</v>
      </c>
      <c r="X5" s="527">
        <f>W5*A$8</f>
        <v>3149884.2128386665</v>
      </c>
      <c r="Y5" s="527">
        <f t="shared" ref="Y5:Y68" si="2">Q5-P5</f>
        <v>1293980</v>
      </c>
      <c r="Z5" s="527"/>
      <c r="AA5" s="527">
        <f>X5+(A$6*W5)</f>
        <v>6631201.8637182256</v>
      </c>
      <c r="AB5" s="531">
        <f t="shared" ref="AB5:AB68" si="3">Q5+X5</f>
        <v>7818884.2128386665</v>
      </c>
      <c r="AC5" s="532">
        <f t="shared" ref="AC5:AD20" si="4">AA5/(1+ElecDiscountRate)^1</f>
        <v>6208990.5090994621</v>
      </c>
      <c r="AD5" s="527">
        <f t="shared" si="4"/>
        <v>7321052.6337440694</v>
      </c>
      <c r="AE5" s="527">
        <f t="shared" ref="AE5:AE68" si="5">-PV(ElecDiscountRate,T5,R5)*J5</f>
        <v>0</v>
      </c>
      <c r="AF5" s="527">
        <f t="shared" ref="AF5:AF68" si="6">-PV(ElecDiscountRate,T5,S5)*J5</f>
        <v>0</v>
      </c>
      <c r="AG5" s="533">
        <v>1.3071945815391408</v>
      </c>
      <c r="AH5" s="527">
        <f t="shared" ref="AH5:AH68" si="7">AG5*J5*K5</f>
        <v>17664669.402062654</v>
      </c>
      <c r="AI5" s="533">
        <v>1.3071945815391408</v>
      </c>
      <c r="AJ5" s="527">
        <f t="shared" ref="AJ5:AJ68" si="8">AI5*J5*L5</f>
        <v>0</v>
      </c>
      <c r="AK5" s="527">
        <f>AH5+AJ5</f>
        <v>17664669.402062654</v>
      </c>
      <c r="AL5" s="527">
        <v>0</v>
      </c>
      <c r="AM5" s="527">
        <f>AH5+AJ5-AL5</f>
        <v>17664669.402062654</v>
      </c>
      <c r="AN5" s="529">
        <v>17664669.402062654</v>
      </c>
      <c r="AO5" s="529">
        <f>AN5*1.1+AE5+AF5</f>
        <v>19431136.342268921</v>
      </c>
      <c r="AP5" s="528">
        <f>IFERROR(AN5/AC5,0)</f>
        <v>2.8450147211812533</v>
      </c>
      <c r="AQ5" s="528">
        <f>AO5/AD5</f>
        <v>2.6541451502079445</v>
      </c>
      <c r="AR5" s="534"/>
      <c r="AS5" s="534"/>
      <c r="AT5" s="534"/>
      <c r="AU5" s="534"/>
      <c r="AV5" s="534"/>
      <c r="AW5" s="534"/>
      <c r="AX5" s="534"/>
      <c r="AY5" s="534"/>
      <c r="AZ5" s="534"/>
      <c r="BA5" s="534"/>
      <c r="BB5" s="534"/>
      <c r="BC5" s="534"/>
      <c r="BD5" s="534"/>
      <c r="BE5" s="534"/>
      <c r="BF5" s="534"/>
      <c r="BG5" s="534"/>
      <c r="BH5" s="534"/>
      <c r="BI5" s="534"/>
      <c r="BJ5" s="534"/>
      <c r="BK5" s="534"/>
      <c r="BL5" s="534"/>
      <c r="BM5" s="534"/>
      <c r="BN5" s="534"/>
      <c r="BO5" s="534"/>
      <c r="BP5" s="534"/>
      <c r="BQ5" s="534"/>
      <c r="BR5" s="534"/>
      <c r="BS5" s="534"/>
      <c r="BT5" s="534"/>
      <c r="BU5" s="534"/>
      <c r="BV5" s="534"/>
      <c r="BW5" s="534"/>
      <c r="BX5" s="534"/>
      <c r="BY5" s="534"/>
      <c r="BZ5" s="534"/>
      <c r="CA5" s="534"/>
      <c r="CB5" s="534"/>
      <c r="CC5" s="534"/>
      <c r="CD5" s="534"/>
      <c r="CE5" s="534"/>
      <c r="CF5" s="534"/>
      <c r="CG5" s="534"/>
      <c r="CH5" s="534"/>
      <c r="CI5" s="534"/>
      <c r="CJ5" s="534"/>
      <c r="CK5" s="534"/>
      <c r="CL5" s="534"/>
      <c r="CM5" s="534"/>
      <c r="CN5" s="534"/>
      <c r="CO5" s="534"/>
      <c r="CP5" s="534"/>
      <c r="CQ5" s="534"/>
      <c r="CR5" s="534"/>
      <c r="CS5" s="534"/>
      <c r="CT5" s="534"/>
      <c r="CU5" s="534"/>
      <c r="CV5" s="534"/>
      <c r="CW5" s="534"/>
      <c r="CX5" s="534"/>
      <c r="CY5" s="534"/>
      <c r="CZ5" s="534"/>
      <c r="DA5" s="534"/>
      <c r="DB5" s="534"/>
      <c r="DC5" s="534"/>
      <c r="DD5" s="534"/>
      <c r="DE5" s="534"/>
      <c r="DF5" s="534"/>
      <c r="DG5" s="534"/>
      <c r="DH5" s="534"/>
      <c r="DI5" s="534"/>
      <c r="DJ5" s="534"/>
      <c r="DK5" s="534"/>
      <c r="DL5" s="534"/>
      <c r="DM5" s="534"/>
      <c r="DN5" s="534"/>
      <c r="DO5" s="534"/>
      <c r="DP5" s="534"/>
      <c r="DQ5" s="534"/>
      <c r="DR5" s="534"/>
      <c r="DS5" s="534"/>
      <c r="DT5" s="534"/>
      <c r="DU5" s="534"/>
      <c r="DV5" s="534"/>
      <c r="DW5" s="534"/>
      <c r="DX5" s="534"/>
      <c r="DY5" s="534"/>
      <c r="DZ5" s="534"/>
      <c r="EA5" s="534"/>
      <c r="EB5" s="534"/>
      <c r="EC5" s="534"/>
      <c r="ED5" s="534"/>
      <c r="EE5" s="534"/>
      <c r="EF5" s="534"/>
      <c r="EG5" s="534"/>
      <c r="EH5" s="534"/>
      <c r="EI5" s="534"/>
      <c r="EJ5" s="534"/>
      <c r="EK5" s="534"/>
      <c r="EL5" s="534"/>
      <c r="EM5" s="534"/>
      <c r="EN5" s="534"/>
      <c r="EO5" s="534"/>
      <c r="EP5" s="534"/>
      <c r="EQ5" s="534"/>
      <c r="ER5" s="534"/>
      <c r="ES5" s="534"/>
      <c r="ET5" s="534"/>
      <c r="EU5" s="534"/>
      <c r="EV5" s="534"/>
      <c r="EW5" s="534"/>
      <c r="EX5" s="534"/>
      <c r="EY5" s="534"/>
      <c r="EZ5" s="534"/>
      <c r="FA5" s="534"/>
      <c r="FB5" s="534"/>
      <c r="FC5" s="534"/>
      <c r="FD5" s="534"/>
      <c r="FE5" s="534"/>
      <c r="FF5" s="534"/>
      <c r="FG5" s="534"/>
      <c r="FH5" s="534"/>
      <c r="FI5" s="534"/>
      <c r="FJ5" s="534"/>
      <c r="FK5" s="534"/>
      <c r="FL5" s="534"/>
      <c r="FM5" s="534"/>
      <c r="FN5" s="534"/>
      <c r="FO5" s="534"/>
      <c r="FP5" s="534"/>
      <c r="FQ5" s="534"/>
      <c r="FR5" s="534"/>
      <c r="FS5" s="534"/>
      <c r="FT5" s="534"/>
      <c r="FU5" s="534"/>
      <c r="FV5" s="534"/>
      <c r="FW5" s="534"/>
      <c r="FX5" s="534"/>
      <c r="FY5" s="534"/>
      <c r="FZ5" s="534"/>
      <c r="GA5" s="534"/>
      <c r="GB5" s="534"/>
      <c r="GC5" s="534"/>
      <c r="GD5" s="534"/>
      <c r="GE5" s="534"/>
      <c r="GF5" s="534"/>
      <c r="GG5" s="534"/>
      <c r="GH5" s="534"/>
      <c r="GI5" s="534"/>
      <c r="GJ5" s="534"/>
      <c r="GK5" s="534"/>
      <c r="GL5" s="534"/>
      <c r="GM5" s="534"/>
      <c r="GN5" s="534"/>
      <c r="GO5" s="534"/>
      <c r="GP5" s="534"/>
      <c r="GQ5" s="534"/>
      <c r="GR5" s="534"/>
      <c r="GS5" s="534"/>
      <c r="GT5" s="534"/>
      <c r="GU5" s="534"/>
      <c r="GV5" s="534"/>
      <c r="GW5" s="534"/>
      <c r="GX5" s="534"/>
      <c r="GY5" s="534"/>
      <c r="GZ5" s="534"/>
      <c r="HA5" s="534"/>
      <c r="HB5" s="534"/>
      <c r="HC5" s="534"/>
      <c r="HD5" s="534"/>
      <c r="HE5" s="534"/>
      <c r="HF5" s="534"/>
      <c r="HG5" s="534"/>
      <c r="HH5" s="534"/>
      <c r="HI5" s="534"/>
      <c r="HJ5" s="534"/>
      <c r="HK5" s="534"/>
      <c r="HL5" s="534"/>
      <c r="HM5" s="534"/>
      <c r="HN5" s="534"/>
      <c r="HO5" s="534"/>
      <c r="HP5" s="534"/>
      <c r="HQ5" s="534"/>
      <c r="HR5" s="534"/>
      <c r="HS5" s="534"/>
      <c r="HT5" s="534"/>
      <c r="HU5" s="534"/>
      <c r="HV5" s="534"/>
      <c r="HW5" s="534"/>
      <c r="HX5" s="534"/>
      <c r="HY5" s="534"/>
      <c r="HZ5" s="534"/>
      <c r="IA5" s="534"/>
      <c r="IB5" s="534"/>
      <c r="IC5" s="534"/>
      <c r="ID5" s="534"/>
      <c r="IE5" s="534"/>
      <c r="IF5" s="534"/>
      <c r="IG5" s="534"/>
      <c r="IH5" s="534"/>
      <c r="II5" s="534"/>
      <c r="IJ5" s="534"/>
      <c r="IK5" s="534"/>
      <c r="IL5" s="534"/>
      <c r="IM5" s="534"/>
      <c r="IN5" s="534"/>
      <c r="IO5" s="534"/>
      <c r="IP5" s="534"/>
      <c r="IQ5" s="534"/>
      <c r="IR5" s="534"/>
      <c r="IS5" s="534"/>
      <c r="IT5" s="534"/>
      <c r="IU5" s="534"/>
      <c r="IV5" s="534"/>
      <c r="IW5" s="534"/>
      <c r="IX5" s="534"/>
      <c r="IY5" s="534"/>
      <c r="IZ5" s="534"/>
      <c r="JA5" s="534"/>
      <c r="JB5" s="534"/>
      <c r="JC5" s="534"/>
      <c r="JD5" s="534"/>
      <c r="JE5" s="534"/>
      <c r="JF5" s="534"/>
      <c r="JG5" s="534"/>
      <c r="JH5" s="534"/>
      <c r="JI5" s="534"/>
      <c r="JJ5" s="534"/>
      <c r="JK5" s="534"/>
      <c r="JL5" s="534"/>
      <c r="JM5" s="534"/>
      <c r="JN5" s="534"/>
      <c r="JO5" s="534"/>
      <c r="JP5" s="534"/>
      <c r="JQ5" s="534"/>
      <c r="JR5" s="534"/>
      <c r="JS5" s="534"/>
      <c r="JT5" s="534"/>
      <c r="JU5" s="534"/>
      <c r="JV5" s="534"/>
      <c r="JW5" s="534"/>
      <c r="JX5" s="534"/>
      <c r="JY5" s="534"/>
      <c r="JZ5" s="534"/>
      <c r="KA5" s="534"/>
      <c r="KB5" s="534"/>
      <c r="KC5" s="534"/>
      <c r="KD5" s="534"/>
      <c r="KE5" s="534"/>
      <c r="KF5" s="534"/>
      <c r="KG5" s="534"/>
      <c r="KH5" s="534"/>
      <c r="KI5" s="534"/>
      <c r="KJ5" s="534"/>
      <c r="KK5" s="534"/>
      <c r="KL5" s="534"/>
      <c r="KM5" s="534"/>
      <c r="KN5" s="534"/>
      <c r="KO5" s="534"/>
      <c r="KP5" s="534"/>
      <c r="KQ5" s="534"/>
      <c r="KR5" s="534"/>
      <c r="KS5" s="534"/>
      <c r="KT5" s="534"/>
      <c r="KU5" s="534"/>
      <c r="KV5" s="534"/>
      <c r="KW5" s="534"/>
      <c r="KX5" s="534"/>
      <c r="KY5" s="534"/>
      <c r="KZ5" s="534"/>
      <c r="LA5" s="534"/>
      <c r="LB5" s="534"/>
      <c r="LC5" s="534"/>
      <c r="LD5" s="534"/>
      <c r="LE5" s="534"/>
      <c r="LF5" s="534"/>
      <c r="LG5" s="534"/>
      <c r="LH5" s="534"/>
      <c r="LI5" s="534"/>
      <c r="LJ5" s="534"/>
      <c r="LK5" s="534"/>
      <c r="LL5" s="534"/>
      <c r="LM5" s="534"/>
      <c r="LN5" s="534"/>
      <c r="LO5" s="534"/>
      <c r="LP5" s="534"/>
      <c r="LQ5" s="534"/>
      <c r="LR5" s="534"/>
      <c r="LS5" s="534"/>
      <c r="LT5" s="534"/>
      <c r="LU5" s="534"/>
      <c r="LV5" s="534"/>
      <c r="LW5" s="534"/>
      <c r="LX5" s="534"/>
      <c r="LY5" s="534"/>
      <c r="LZ5" s="534"/>
      <c r="MA5" s="534"/>
      <c r="MB5" s="534"/>
      <c r="MC5" s="534"/>
      <c r="MD5" s="534"/>
      <c r="ME5" s="534"/>
      <c r="MF5" s="534"/>
      <c r="MG5" s="534"/>
      <c r="MH5" s="534"/>
      <c r="MI5" s="534"/>
      <c r="MJ5" s="534"/>
      <c r="MK5" s="534"/>
      <c r="ML5" s="534"/>
      <c r="MM5" s="534"/>
      <c r="MN5" s="534"/>
      <c r="MO5" s="534"/>
      <c r="MP5" s="534"/>
      <c r="MQ5" s="534"/>
      <c r="MR5" s="534"/>
      <c r="MS5" s="534"/>
      <c r="MT5" s="534"/>
      <c r="MU5" s="534"/>
      <c r="MV5" s="534"/>
      <c r="MW5" s="534"/>
      <c r="MX5" s="534"/>
      <c r="MY5" s="534"/>
      <c r="MZ5" s="534"/>
      <c r="NA5" s="534"/>
      <c r="NB5" s="534"/>
      <c r="NC5" s="534"/>
      <c r="ND5" s="534"/>
      <c r="NE5" s="534"/>
      <c r="NF5" s="534"/>
      <c r="NG5" s="534"/>
      <c r="NH5" s="534"/>
      <c r="NI5" s="534"/>
      <c r="NJ5" s="534"/>
      <c r="NK5" s="534"/>
      <c r="NL5" s="534"/>
      <c r="NM5" s="534"/>
      <c r="NN5" s="534"/>
      <c r="NO5" s="534"/>
      <c r="NP5" s="534"/>
      <c r="NQ5" s="534"/>
      <c r="NR5" s="534"/>
      <c r="NS5" s="534"/>
      <c r="NT5" s="534"/>
      <c r="NU5" s="534"/>
      <c r="NV5" s="534"/>
      <c r="NW5" s="534"/>
      <c r="NX5" s="534"/>
      <c r="NY5" s="534"/>
      <c r="NZ5" s="534"/>
      <c r="OA5" s="534"/>
      <c r="OB5" s="534"/>
      <c r="OC5" s="534"/>
      <c r="OD5" s="534"/>
      <c r="OE5" s="534"/>
      <c r="OF5" s="534"/>
      <c r="OG5" s="534"/>
      <c r="OH5" s="534"/>
      <c r="OI5" s="534"/>
      <c r="OJ5" s="534"/>
      <c r="OK5" s="534"/>
      <c r="OL5" s="534"/>
      <c r="OM5" s="534"/>
      <c r="ON5" s="534"/>
      <c r="OO5" s="534"/>
      <c r="OP5" s="534"/>
      <c r="OQ5" s="534"/>
      <c r="OR5" s="534"/>
      <c r="OS5" s="534"/>
      <c r="OT5" s="534"/>
      <c r="OU5" s="534"/>
      <c r="OV5" s="534"/>
      <c r="OW5" s="534"/>
      <c r="OX5" s="534"/>
      <c r="OY5" s="534"/>
      <c r="OZ5" s="534"/>
      <c r="PA5" s="534"/>
      <c r="PB5" s="534"/>
      <c r="PC5" s="534"/>
      <c r="PD5" s="534"/>
      <c r="PE5" s="534"/>
      <c r="PF5" s="534"/>
      <c r="PG5" s="534"/>
      <c r="PH5" s="534"/>
      <c r="PI5" s="534"/>
      <c r="PJ5" s="534"/>
      <c r="PK5" s="534"/>
      <c r="PL5" s="534"/>
      <c r="PM5" s="534"/>
      <c r="PN5" s="534"/>
      <c r="PO5" s="534"/>
      <c r="PP5" s="534"/>
      <c r="PQ5" s="534"/>
      <c r="PR5" s="534"/>
      <c r="PS5" s="534"/>
      <c r="PT5" s="534"/>
      <c r="PU5" s="534"/>
      <c r="PV5" s="534"/>
      <c r="PW5" s="534"/>
      <c r="PX5" s="534"/>
      <c r="PY5" s="534"/>
      <c r="PZ5" s="534"/>
      <c r="QA5" s="534"/>
      <c r="QB5" s="534"/>
      <c r="QC5" s="534"/>
      <c r="QD5" s="534"/>
      <c r="QE5" s="534"/>
      <c r="QF5" s="534"/>
      <c r="QG5" s="534"/>
      <c r="QH5" s="534"/>
      <c r="QI5" s="534"/>
      <c r="QJ5" s="534"/>
      <c r="QK5" s="534"/>
      <c r="QL5" s="534"/>
      <c r="QM5" s="534"/>
      <c r="QN5" s="534"/>
      <c r="QO5" s="534"/>
      <c r="QP5" s="534"/>
      <c r="QQ5" s="534"/>
      <c r="QR5" s="534"/>
      <c r="QS5" s="534"/>
      <c r="QT5" s="534"/>
      <c r="QU5" s="534"/>
      <c r="QV5" s="534"/>
      <c r="QW5" s="534"/>
      <c r="QX5" s="534"/>
      <c r="QY5" s="534"/>
      <c r="QZ5" s="534"/>
      <c r="RA5" s="534"/>
      <c r="RB5" s="534"/>
      <c r="RC5" s="534"/>
      <c r="RD5" s="534"/>
      <c r="RE5" s="534"/>
      <c r="RF5" s="534"/>
      <c r="RG5" s="534"/>
      <c r="RH5" s="534"/>
      <c r="RI5" s="534"/>
      <c r="RJ5" s="534"/>
      <c r="RK5" s="534"/>
      <c r="RL5" s="534"/>
      <c r="RM5" s="534"/>
      <c r="RN5" s="534"/>
      <c r="RO5" s="534"/>
      <c r="RP5" s="534"/>
      <c r="RQ5" s="534"/>
      <c r="RR5" s="534"/>
      <c r="RS5" s="534"/>
      <c r="RT5" s="534"/>
      <c r="RU5" s="534"/>
      <c r="RV5" s="534"/>
      <c r="RW5" s="534"/>
      <c r="RX5" s="534"/>
      <c r="RY5" s="534"/>
      <c r="RZ5" s="534"/>
      <c r="SA5" s="534"/>
      <c r="SB5" s="534"/>
      <c r="SC5" s="534"/>
      <c r="SD5" s="534"/>
      <c r="SE5" s="534"/>
      <c r="SF5" s="534"/>
      <c r="SG5" s="534"/>
      <c r="SH5" s="534"/>
      <c r="SI5" s="534"/>
      <c r="SJ5" s="534"/>
      <c r="SK5" s="534"/>
      <c r="SL5" s="534"/>
      <c r="SM5" s="534"/>
      <c r="SN5" s="534"/>
      <c r="SO5" s="534"/>
      <c r="SP5" s="534"/>
      <c r="SQ5" s="534"/>
      <c r="SR5" s="534"/>
      <c r="SS5" s="534"/>
      <c r="ST5" s="534"/>
      <c r="SU5" s="534"/>
      <c r="SV5" s="534"/>
      <c r="SW5" s="534"/>
      <c r="SX5" s="534"/>
      <c r="SY5" s="534"/>
      <c r="SZ5" s="534"/>
      <c r="TA5" s="534"/>
      <c r="TB5" s="534"/>
      <c r="TC5" s="534"/>
      <c r="TD5" s="534"/>
      <c r="TE5" s="534"/>
      <c r="TF5" s="534"/>
      <c r="TG5" s="534"/>
      <c r="TH5" s="534"/>
      <c r="TI5" s="534"/>
      <c r="TJ5" s="534"/>
      <c r="TK5" s="534"/>
      <c r="TL5" s="534"/>
      <c r="TM5" s="534"/>
      <c r="TN5" s="534"/>
      <c r="TO5" s="534"/>
      <c r="TP5" s="534"/>
      <c r="TQ5" s="534"/>
      <c r="TR5" s="534"/>
      <c r="TS5" s="534"/>
      <c r="TT5" s="534"/>
      <c r="TU5" s="534"/>
      <c r="TV5" s="534"/>
      <c r="TW5" s="534"/>
      <c r="TX5" s="534"/>
      <c r="TY5" s="534"/>
      <c r="TZ5" s="534"/>
      <c r="UA5" s="534"/>
      <c r="UB5" s="534"/>
      <c r="UC5" s="534"/>
      <c r="UD5" s="534"/>
      <c r="UE5" s="534"/>
      <c r="UF5" s="534"/>
      <c r="UG5" s="534"/>
      <c r="UH5" s="534"/>
      <c r="UI5" s="534"/>
      <c r="UJ5" s="534"/>
      <c r="UK5" s="534"/>
      <c r="UL5" s="534"/>
      <c r="UM5" s="534"/>
      <c r="UN5" s="534"/>
      <c r="UO5" s="534"/>
      <c r="UP5" s="534"/>
      <c r="UQ5" s="534"/>
      <c r="UR5" s="534"/>
      <c r="US5" s="534"/>
      <c r="UT5" s="534"/>
      <c r="UU5" s="534"/>
      <c r="UV5" s="534"/>
      <c r="UW5" s="534"/>
      <c r="UX5" s="535"/>
    </row>
    <row r="6" spans="1:570" s="536" customFormat="1" ht="14.1" customHeight="1">
      <c r="A6" s="537">
        <f>SUMIF('Program Costs'!D:D,C2,'Program Costs'!L:L)</f>
        <v>3549020</v>
      </c>
      <c r="B6" s="37" t="s">
        <v>15</v>
      </c>
      <c r="C6" s="61">
        <v>18230162</v>
      </c>
      <c r="D6" s="61" t="s">
        <v>751</v>
      </c>
      <c r="E6" s="38" t="s">
        <v>1015</v>
      </c>
      <c r="F6" s="523" t="s">
        <v>766</v>
      </c>
      <c r="G6" s="523">
        <v>13</v>
      </c>
      <c r="H6" s="523">
        <v>0</v>
      </c>
      <c r="I6" s="524" t="s">
        <v>278</v>
      </c>
      <c r="J6" s="525">
        <v>1</v>
      </c>
      <c r="K6" s="525">
        <v>262800</v>
      </c>
      <c r="L6" s="525">
        <v>0</v>
      </c>
      <c r="M6" s="42">
        <v>174000</v>
      </c>
      <c r="N6" s="42">
        <v>237120</v>
      </c>
      <c r="O6" s="526">
        <v>262800</v>
      </c>
      <c r="P6" s="527">
        <v>174000</v>
      </c>
      <c r="Q6" s="527">
        <v>237120</v>
      </c>
      <c r="R6" s="45">
        <v>0</v>
      </c>
      <c r="S6" s="46">
        <v>0</v>
      </c>
      <c r="T6" s="523">
        <f t="shared" ref="T6:T69" si="9">G6+H6</f>
        <v>13</v>
      </c>
      <c r="U6" s="528">
        <f t="shared" si="0"/>
        <v>0.24799255528729944</v>
      </c>
      <c r="V6" s="529">
        <f t="shared" si="1"/>
        <v>63120</v>
      </c>
      <c r="W6" s="530">
        <f>(O6/A$10)</f>
        <v>1.9076350406715341E-2</v>
      </c>
      <c r="X6" s="527">
        <f>W6*A$8</f>
        <v>61256.852161333074</v>
      </c>
      <c r="Y6" s="527">
        <f t="shared" si="2"/>
        <v>63120</v>
      </c>
      <c r="Z6" s="527"/>
      <c r="AA6" s="527">
        <f>X6+(A$6*W6)</f>
        <v>128959.20128177395</v>
      </c>
      <c r="AB6" s="531">
        <f t="shared" si="3"/>
        <v>298376.85216133308</v>
      </c>
      <c r="AC6" s="532">
        <f t="shared" si="4"/>
        <v>120748.31580690443</v>
      </c>
      <c r="AD6" s="527">
        <f t="shared" si="4"/>
        <v>279379.07505742798</v>
      </c>
      <c r="AE6" s="527">
        <f t="shared" si="5"/>
        <v>0</v>
      </c>
      <c r="AF6" s="527">
        <f t="shared" si="6"/>
        <v>0</v>
      </c>
      <c r="AG6" s="533">
        <v>0.99115143008695095</v>
      </c>
      <c r="AH6" s="527">
        <f t="shared" si="7"/>
        <v>260474.59582685071</v>
      </c>
      <c r="AI6" s="533">
        <v>0.99115143008695095</v>
      </c>
      <c r="AJ6" s="527">
        <f t="shared" si="8"/>
        <v>0</v>
      </c>
      <c r="AK6" s="527">
        <f t="shared" ref="AK6:AK69" si="10">AH6+AJ6</f>
        <v>260474.59582685071</v>
      </c>
      <c r="AL6" s="527">
        <v>0</v>
      </c>
      <c r="AM6" s="527">
        <f t="shared" ref="AM6" si="11">AH6+AJ6-AL6</f>
        <v>260474.59582685071</v>
      </c>
      <c r="AN6" s="529">
        <v>260474.59582685071</v>
      </c>
      <c r="AO6" s="529">
        <f t="shared" ref="AO6:AO69" si="12">AN6*1.1+AE6+AF6</f>
        <v>286522.05540953582</v>
      </c>
      <c r="AP6" s="528">
        <f t="shared" ref="AP6:AP69" si="13">IFERROR(AN6/AC6,0)</f>
        <v>2.157169597656257</v>
      </c>
      <c r="AQ6" s="528">
        <f t="shared" ref="AQ6:AQ69" si="14">AO6/AD6</f>
        <v>1.0255673419730507</v>
      </c>
      <c r="AR6" s="534"/>
      <c r="AS6" s="534"/>
      <c r="AT6" s="534"/>
      <c r="AU6" s="534"/>
      <c r="AV6" s="534"/>
      <c r="AW6" s="534"/>
      <c r="AX6" s="534"/>
      <c r="AY6" s="534"/>
      <c r="AZ6" s="534"/>
      <c r="BA6" s="534"/>
      <c r="BB6" s="534"/>
      <c r="BC6" s="534"/>
      <c r="BD6" s="534"/>
      <c r="BE6" s="534"/>
      <c r="BF6" s="534"/>
      <c r="BG6" s="534"/>
      <c r="BH6" s="534"/>
      <c r="BI6" s="534"/>
      <c r="BJ6" s="534"/>
      <c r="BK6" s="534"/>
      <c r="BL6" s="534"/>
      <c r="BM6" s="534"/>
      <c r="BN6" s="534"/>
      <c r="BO6" s="534"/>
      <c r="BP6" s="534"/>
      <c r="BQ6" s="534"/>
      <c r="BR6" s="534"/>
      <c r="BS6" s="534"/>
      <c r="BT6" s="534"/>
      <c r="BU6" s="534"/>
      <c r="BV6" s="534"/>
      <c r="BW6" s="534"/>
      <c r="BX6" s="534"/>
      <c r="BY6" s="534"/>
      <c r="BZ6" s="534"/>
      <c r="CA6" s="534"/>
      <c r="CB6" s="534"/>
      <c r="CC6" s="534"/>
      <c r="CD6" s="534"/>
      <c r="CE6" s="534"/>
      <c r="CF6" s="534"/>
      <c r="CG6" s="534"/>
      <c r="CH6" s="534"/>
      <c r="CI6" s="534"/>
      <c r="CJ6" s="534"/>
      <c r="CK6" s="534"/>
      <c r="CL6" s="534"/>
      <c r="CM6" s="534"/>
      <c r="CN6" s="534"/>
      <c r="CO6" s="534"/>
      <c r="CP6" s="534"/>
      <c r="CQ6" s="534"/>
      <c r="CR6" s="534"/>
      <c r="CS6" s="534"/>
      <c r="CT6" s="534"/>
      <c r="CU6" s="534"/>
      <c r="CV6" s="534"/>
      <c r="CW6" s="534"/>
      <c r="CX6" s="534"/>
      <c r="CY6" s="534"/>
      <c r="CZ6" s="534"/>
      <c r="DA6" s="534"/>
      <c r="DB6" s="534"/>
      <c r="DC6" s="534"/>
      <c r="DD6" s="534"/>
      <c r="DE6" s="534"/>
      <c r="DF6" s="534"/>
      <c r="DG6" s="534"/>
      <c r="DH6" s="534"/>
      <c r="DI6" s="534"/>
      <c r="DJ6" s="534"/>
      <c r="DK6" s="534"/>
      <c r="DL6" s="534"/>
      <c r="DM6" s="534"/>
      <c r="DN6" s="534"/>
      <c r="DO6" s="534"/>
      <c r="DP6" s="534"/>
      <c r="DQ6" s="534"/>
      <c r="DR6" s="534"/>
      <c r="DS6" s="534"/>
      <c r="DT6" s="534"/>
      <c r="DU6" s="534"/>
      <c r="DV6" s="534"/>
      <c r="DW6" s="534"/>
      <c r="DX6" s="534"/>
      <c r="DY6" s="534"/>
      <c r="DZ6" s="534"/>
      <c r="EA6" s="534"/>
      <c r="EB6" s="534"/>
      <c r="EC6" s="534"/>
      <c r="ED6" s="534"/>
      <c r="EE6" s="534"/>
      <c r="EF6" s="534"/>
      <c r="EG6" s="534"/>
      <c r="EH6" s="534"/>
      <c r="EI6" s="534"/>
      <c r="EJ6" s="534"/>
      <c r="EK6" s="534"/>
      <c r="EL6" s="534"/>
      <c r="EM6" s="534"/>
      <c r="EN6" s="534"/>
      <c r="EO6" s="534"/>
      <c r="EP6" s="534"/>
      <c r="EQ6" s="534"/>
      <c r="ER6" s="534"/>
      <c r="ES6" s="534"/>
      <c r="ET6" s="534"/>
      <c r="EU6" s="534"/>
      <c r="EV6" s="534"/>
      <c r="EW6" s="534"/>
      <c r="EX6" s="534"/>
      <c r="EY6" s="534"/>
      <c r="EZ6" s="534"/>
      <c r="FA6" s="534"/>
      <c r="FB6" s="534"/>
      <c r="FC6" s="534"/>
      <c r="FD6" s="534"/>
      <c r="FE6" s="534"/>
      <c r="FF6" s="534"/>
      <c r="FG6" s="534"/>
      <c r="FH6" s="534"/>
      <c r="FI6" s="534"/>
      <c r="FJ6" s="534"/>
      <c r="FK6" s="534"/>
      <c r="FL6" s="534"/>
      <c r="FM6" s="534"/>
      <c r="FN6" s="534"/>
      <c r="FO6" s="534"/>
      <c r="FP6" s="534"/>
      <c r="FQ6" s="534"/>
      <c r="FR6" s="534"/>
      <c r="FS6" s="534"/>
      <c r="FT6" s="534"/>
      <c r="FU6" s="534"/>
      <c r="FV6" s="534"/>
      <c r="FW6" s="534"/>
      <c r="FX6" s="534"/>
      <c r="FY6" s="534"/>
      <c r="FZ6" s="534"/>
      <c r="GA6" s="534"/>
      <c r="GB6" s="534"/>
      <c r="GC6" s="534"/>
      <c r="GD6" s="534"/>
      <c r="GE6" s="534"/>
      <c r="GF6" s="534"/>
      <c r="GG6" s="534"/>
      <c r="GH6" s="534"/>
      <c r="GI6" s="534"/>
      <c r="GJ6" s="534"/>
      <c r="GK6" s="534"/>
      <c r="GL6" s="534"/>
      <c r="GM6" s="534"/>
      <c r="GN6" s="534"/>
      <c r="GO6" s="534"/>
      <c r="GP6" s="534"/>
      <c r="GQ6" s="534"/>
      <c r="GR6" s="534"/>
      <c r="GS6" s="534"/>
      <c r="GT6" s="534"/>
      <c r="GU6" s="534"/>
      <c r="GV6" s="534"/>
      <c r="GW6" s="534"/>
      <c r="GX6" s="534"/>
      <c r="GY6" s="534"/>
      <c r="GZ6" s="534"/>
      <c r="HA6" s="534"/>
      <c r="HB6" s="534"/>
      <c r="HC6" s="534"/>
      <c r="HD6" s="534"/>
      <c r="HE6" s="534"/>
      <c r="HF6" s="534"/>
      <c r="HG6" s="534"/>
      <c r="HH6" s="534"/>
      <c r="HI6" s="534"/>
      <c r="HJ6" s="534"/>
      <c r="HK6" s="534"/>
      <c r="HL6" s="534"/>
      <c r="HM6" s="534"/>
      <c r="HN6" s="534"/>
      <c r="HO6" s="534"/>
      <c r="HP6" s="534"/>
      <c r="HQ6" s="534"/>
      <c r="HR6" s="534"/>
      <c r="HS6" s="534"/>
      <c r="HT6" s="534"/>
      <c r="HU6" s="534"/>
      <c r="HV6" s="534"/>
      <c r="HW6" s="534"/>
      <c r="HX6" s="534"/>
      <c r="HY6" s="534"/>
      <c r="HZ6" s="534"/>
      <c r="IA6" s="534"/>
      <c r="IB6" s="534"/>
      <c r="IC6" s="534"/>
      <c r="ID6" s="534"/>
      <c r="IE6" s="534"/>
      <c r="IF6" s="534"/>
      <c r="IG6" s="534"/>
      <c r="IH6" s="534"/>
      <c r="II6" s="534"/>
      <c r="IJ6" s="534"/>
      <c r="IK6" s="534"/>
      <c r="IL6" s="534"/>
      <c r="IM6" s="534"/>
      <c r="IN6" s="534"/>
      <c r="IO6" s="534"/>
      <c r="IP6" s="534"/>
      <c r="IQ6" s="534"/>
      <c r="IR6" s="534"/>
      <c r="IS6" s="534"/>
      <c r="IT6" s="534"/>
      <c r="IU6" s="534"/>
      <c r="IV6" s="534"/>
      <c r="IW6" s="534"/>
      <c r="IX6" s="534"/>
      <c r="IY6" s="534"/>
      <c r="IZ6" s="534"/>
      <c r="JA6" s="534"/>
      <c r="JB6" s="534"/>
      <c r="JC6" s="534"/>
      <c r="JD6" s="534"/>
      <c r="JE6" s="534"/>
      <c r="JF6" s="534"/>
      <c r="JG6" s="534"/>
      <c r="JH6" s="534"/>
      <c r="JI6" s="534"/>
      <c r="JJ6" s="534"/>
      <c r="JK6" s="534"/>
      <c r="JL6" s="534"/>
      <c r="JM6" s="534"/>
      <c r="JN6" s="534"/>
      <c r="JO6" s="534"/>
      <c r="JP6" s="534"/>
      <c r="JQ6" s="534"/>
      <c r="JR6" s="534"/>
      <c r="JS6" s="534"/>
      <c r="JT6" s="534"/>
      <c r="JU6" s="534"/>
      <c r="JV6" s="534"/>
      <c r="JW6" s="534"/>
      <c r="JX6" s="534"/>
      <c r="JY6" s="534"/>
      <c r="JZ6" s="534"/>
      <c r="KA6" s="534"/>
      <c r="KB6" s="534"/>
      <c r="KC6" s="534"/>
      <c r="KD6" s="534"/>
      <c r="KE6" s="534"/>
      <c r="KF6" s="534"/>
      <c r="KG6" s="534"/>
      <c r="KH6" s="534"/>
      <c r="KI6" s="534"/>
      <c r="KJ6" s="534"/>
      <c r="KK6" s="534"/>
      <c r="KL6" s="534"/>
      <c r="KM6" s="534"/>
      <c r="KN6" s="534"/>
      <c r="KO6" s="534"/>
      <c r="KP6" s="534"/>
      <c r="KQ6" s="534"/>
      <c r="KR6" s="534"/>
      <c r="KS6" s="534"/>
      <c r="KT6" s="534"/>
      <c r="KU6" s="534"/>
      <c r="KV6" s="534"/>
      <c r="KW6" s="534"/>
      <c r="KX6" s="534"/>
      <c r="KY6" s="534"/>
      <c r="KZ6" s="534"/>
      <c r="LA6" s="534"/>
      <c r="LB6" s="534"/>
      <c r="LC6" s="534"/>
      <c r="LD6" s="534"/>
      <c r="LE6" s="534"/>
      <c r="LF6" s="534"/>
      <c r="LG6" s="534"/>
      <c r="LH6" s="534"/>
      <c r="LI6" s="534"/>
      <c r="LJ6" s="534"/>
      <c r="LK6" s="534"/>
      <c r="LL6" s="534"/>
      <c r="LM6" s="534"/>
      <c r="LN6" s="534"/>
      <c r="LO6" s="534"/>
      <c r="LP6" s="534"/>
      <c r="LQ6" s="534"/>
      <c r="LR6" s="534"/>
      <c r="LS6" s="534"/>
      <c r="LT6" s="534"/>
      <c r="LU6" s="534"/>
      <c r="LV6" s="534"/>
      <c r="LW6" s="534"/>
      <c r="LX6" s="534"/>
      <c r="LY6" s="534"/>
      <c r="LZ6" s="534"/>
      <c r="MA6" s="534"/>
      <c r="MB6" s="534"/>
      <c r="MC6" s="534"/>
      <c r="MD6" s="534"/>
      <c r="ME6" s="534"/>
      <c r="MF6" s="534"/>
      <c r="MG6" s="534"/>
      <c r="MH6" s="534"/>
      <c r="MI6" s="534"/>
      <c r="MJ6" s="534"/>
      <c r="MK6" s="534"/>
      <c r="ML6" s="534"/>
      <c r="MM6" s="534"/>
      <c r="MN6" s="534"/>
      <c r="MO6" s="534"/>
      <c r="MP6" s="534"/>
      <c r="MQ6" s="534"/>
      <c r="MR6" s="534"/>
      <c r="MS6" s="534"/>
      <c r="MT6" s="534"/>
      <c r="MU6" s="534"/>
      <c r="MV6" s="534"/>
      <c r="MW6" s="534"/>
      <c r="MX6" s="534"/>
      <c r="MY6" s="534"/>
      <c r="MZ6" s="534"/>
      <c r="NA6" s="534"/>
      <c r="NB6" s="534"/>
      <c r="NC6" s="534"/>
      <c r="ND6" s="534"/>
      <c r="NE6" s="534"/>
      <c r="NF6" s="534"/>
      <c r="NG6" s="534"/>
      <c r="NH6" s="534"/>
      <c r="NI6" s="534"/>
      <c r="NJ6" s="534"/>
      <c r="NK6" s="534"/>
      <c r="NL6" s="534"/>
      <c r="NM6" s="534"/>
      <c r="NN6" s="534"/>
      <c r="NO6" s="534"/>
      <c r="NP6" s="534"/>
      <c r="NQ6" s="534"/>
      <c r="NR6" s="534"/>
      <c r="NS6" s="534"/>
      <c r="NT6" s="534"/>
      <c r="NU6" s="534"/>
      <c r="NV6" s="534"/>
      <c r="NW6" s="534"/>
      <c r="NX6" s="534"/>
      <c r="NY6" s="534"/>
      <c r="NZ6" s="534"/>
      <c r="OA6" s="534"/>
      <c r="OB6" s="534"/>
      <c r="OC6" s="534"/>
      <c r="OD6" s="534"/>
      <c r="OE6" s="534"/>
      <c r="OF6" s="534"/>
      <c r="OG6" s="534"/>
      <c r="OH6" s="534"/>
      <c r="OI6" s="534"/>
      <c r="OJ6" s="534"/>
      <c r="OK6" s="534"/>
      <c r="OL6" s="534"/>
      <c r="OM6" s="534"/>
      <c r="ON6" s="534"/>
      <c r="OO6" s="534"/>
      <c r="OP6" s="534"/>
      <c r="OQ6" s="534"/>
      <c r="OR6" s="534"/>
      <c r="OS6" s="534"/>
      <c r="OT6" s="534"/>
      <c r="OU6" s="534"/>
      <c r="OV6" s="534"/>
      <c r="OW6" s="534"/>
      <c r="OX6" s="534"/>
      <c r="OY6" s="534"/>
      <c r="OZ6" s="534"/>
      <c r="PA6" s="534"/>
      <c r="PB6" s="534"/>
      <c r="PC6" s="534"/>
      <c r="PD6" s="534"/>
      <c r="PE6" s="534"/>
      <c r="PF6" s="534"/>
      <c r="PG6" s="534"/>
      <c r="PH6" s="534"/>
      <c r="PI6" s="534"/>
      <c r="PJ6" s="534"/>
      <c r="PK6" s="534"/>
      <c r="PL6" s="534"/>
      <c r="PM6" s="534"/>
      <c r="PN6" s="534"/>
      <c r="PO6" s="534"/>
      <c r="PP6" s="534"/>
      <c r="PQ6" s="534"/>
      <c r="PR6" s="534"/>
      <c r="PS6" s="534"/>
      <c r="PT6" s="534"/>
      <c r="PU6" s="534"/>
      <c r="PV6" s="534"/>
      <c r="PW6" s="534"/>
      <c r="PX6" s="534"/>
      <c r="PY6" s="534"/>
      <c r="PZ6" s="534"/>
      <c r="QA6" s="534"/>
      <c r="QB6" s="534"/>
      <c r="QC6" s="534"/>
      <c r="QD6" s="534"/>
      <c r="QE6" s="534"/>
      <c r="QF6" s="534"/>
      <c r="QG6" s="534"/>
      <c r="QH6" s="534"/>
      <c r="QI6" s="534"/>
      <c r="QJ6" s="534"/>
      <c r="QK6" s="534"/>
      <c r="QL6" s="534"/>
      <c r="QM6" s="534"/>
      <c r="QN6" s="534"/>
      <c r="QO6" s="534"/>
      <c r="QP6" s="534"/>
      <c r="QQ6" s="534"/>
      <c r="QR6" s="534"/>
      <c r="QS6" s="534"/>
      <c r="QT6" s="534"/>
      <c r="QU6" s="534"/>
      <c r="QV6" s="534"/>
      <c r="QW6" s="534"/>
      <c r="QX6" s="534"/>
      <c r="QY6" s="534"/>
      <c r="QZ6" s="534"/>
      <c r="RA6" s="534"/>
      <c r="RB6" s="534"/>
      <c r="RC6" s="534"/>
      <c r="RD6" s="534"/>
      <c r="RE6" s="534"/>
      <c r="RF6" s="534"/>
      <c r="RG6" s="534"/>
      <c r="RH6" s="534"/>
      <c r="RI6" s="534"/>
      <c r="RJ6" s="534"/>
      <c r="RK6" s="534"/>
      <c r="RL6" s="534"/>
      <c r="RM6" s="534"/>
      <c r="RN6" s="534"/>
      <c r="RO6" s="534"/>
      <c r="RP6" s="534"/>
      <c r="RQ6" s="534"/>
      <c r="RR6" s="534"/>
      <c r="RS6" s="534"/>
      <c r="RT6" s="534"/>
      <c r="RU6" s="534"/>
      <c r="RV6" s="534"/>
      <c r="RW6" s="534"/>
      <c r="RX6" s="534"/>
      <c r="RY6" s="534"/>
      <c r="RZ6" s="534"/>
      <c r="SA6" s="534"/>
      <c r="SB6" s="534"/>
      <c r="SC6" s="534"/>
      <c r="SD6" s="534"/>
      <c r="SE6" s="534"/>
      <c r="SF6" s="534"/>
      <c r="SG6" s="534"/>
      <c r="SH6" s="534"/>
      <c r="SI6" s="534"/>
      <c r="SJ6" s="534"/>
      <c r="SK6" s="534"/>
      <c r="SL6" s="534"/>
      <c r="SM6" s="534"/>
      <c r="SN6" s="534"/>
      <c r="SO6" s="534"/>
      <c r="SP6" s="534"/>
      <c r="SQ6" s="534"/>
      <c r="SR6" s="534"/>
      <c r="SS6" s="534"/>
      <c r="ST6" s="534"/>
      <c r="SU6" s="534"/>
      <c r="SV6" s="534"/>
      <c r="SW6" s="534"/>
      <c r="SX6" s="534"/>
      <c r="SY6" s="534"/>
      <c r="SZ6" s="534"/>
      <c r="TA6" s="534"/>
      <c r="TB6" s="534"/>
      <c r="TC6" s="534"/>
      <c r="TD6" s="534"/>
      <c r="TE6" s="534"/>
      <c r="TF6" s="534"/>
      <c r="TG6" s="534"/>
      <c r="TH6" s="534"/>
      <c r="TI6" s="534"/>
      <c r="TJ6" s="534"/>
      <c r="TK6" s="534"/>
      <c r="TL6" s="534"/>
      <c r="TM6" s="534"/>
      <c r="TN6" s="534"/>
      <c r="TO6" s="534"/>
      <c r="TP6" s="534"/>
      <c r="TQ6" s="534"/>
      <c r="TR6" s="534"/>
      <c r="TS6" s="534"/>
      <c r="TT6" s="534"/>
      <c r="TU6" s="534"/>
      <c r="TV6" s="534"/>
      <c r="TW6" s="534"/>
      <c r="TX6" s="534"/>
      <c r="TY6" s="534"/>
      <c r="TZ6" s="534"/>
      <c r="UA6" s="534"/>
      <c r="UB6" s="534"/>
      <c r="UC6" s="534"/>
      <c r="UD6" s="534"/>
      <c r="UE6" s="534"/>
      <c r="UF6" s="534"/>
      <c r="UG6" s="534"/>
      <c r="UH6" s="534"/>
      <c r="UI6" s="534"/>
      <c r="UJ6" s="534"/>
      <c r="UK6" s="534"/>
      <c r="UL6" s="534"/>
      <c r="UM6" s="534"/>
      <c r="UN6" s="534"/>
      <c r="UO6" s="534"/>
      <c r="UP6" s="534"/>
      <c r="UQ6" s="534"/>
      <c r="UR6" s="534"/>
      <c r="US6" s="534"/>
      <c r="UT6" s="534"/>
      <c r="UU6" s="534"/>
      <c r="UV6" s="534"/>
      <c r="UW6" s="534"/>
      <c r="UX6" s="535"/>
    </row>
    <row r="7" spans="1:570" s="536" customFormat="1" ht="14.1" customHeight="1">
      <c r="A7" s="522" t="s">
        <v>765</v>
      </c>
      <c r="B7" s="37" t="s">
        <v>15</v>
      </c>
      <c r="C7" s="61">
        <v>18230162</v>
      </c>
      <c r="D7" s="61" t="s">
        <v>751</v>
      </c>
      <c r="E7" s="38"/>
      <c r="F7" s="523"/>
      <c r="G7" s="523"/>
      <c r="H7" s="523"/>
      <c r="I7" s="524"/>
      <c r="J7" s="525"/>
      <c r="K7" s="525"/>
      <c r="L7" s="525"/>
      <c r="M7" s="42"/>
      <c r="N7" s="42"/>
      <c r="O7" s="526"/>
      <c r="P7" s="527"/>
      <c r="Q7" s="527"/>
      <c r="R7" s="45"/>
      <c r="S7" s="46">
        <v>0</v>
      </c>
      <c r="T7" s="523">
        <f t="shared" si="9"/>
        <v>0</v>
      </c>
      <c r="U7" s="528">
        <f t="shared" si="0"/>
        <v>0</v>
      </c>
      <c r="V7" s="529">
        <f t="shared" si="1"/>
        <v>0</v>
      </c>
      <c r="W7" s="530">
        <f t="shared" ref="W7:W70" si="15">(O7/A$10)</f>
        <v>0</v>
      </c>
      <c r="X7" s="527">
        <f t="shared" ref="X7:X70" si="16">W7*A$8</f>
        <v>0</v>
      </c>
      <c r="Y7" s="527">
        <f t="shared" si="2"/>
        <v>0</v>
      </c>
      <c r="Z7" s="527"/>
      <c r="AA7" s="527">
        <f t="shared" ref="AA7:AA70" si="17">X7+(A$6*W7)</f>
        <v>0</v>
      </c>
      <c r="AB7" s="531">
        <f t="shared" si="3"/>
        <v>0</v>
      </c>
      <c r="AC7" s="532">
        <f t="shared" si="4"/>
        <v>0</v>
      </c>
      <c r="AD7" s="527">
        <f t="shared" si="4"/>
        <v>0</v>
      </c>
      <c r="AE7" s="527">
        <f t="shared" si="5"/>
        <v>0</v>
      </c>
      <c r="AF7" s="527">
        <f t="shared" si="6"/>
        <v>0</v>
      </c>
      <c r="AG7" s="533" t="e">
        <v>#N/A</v>
      </c>
      <c r="AH7" s="527" t="e">
        <f t="shared" si="7"/>
        <v>#N/A</v>
      </c>
      <c r="AI7" s="533" t="e">
        <v>#N/A</v>
      </c>
      <c r="AJ7" s="527" t="e">
        <f t="shared" si="8"/>
        <v>#N/A</v>
      </c>
      <c r="AK7" s="527" t="e">
        <f t="shared" si="10"/>
        <v>#N/A</v>
      </c>
      <c r="AL7" s="527" t="e">
        <v>#N/A</v>
      </c>
      <c r="AM7" s="527"/>
      <c r="AN7" s="529">
        <v>0</v>
      </c>
      <c r="AO7" s="529">
        <f t="shared" si="12"/>
        <v>0</v>
      </c>
      <c r="AP7" s="528">
        <f t="shared" si="13"/>
        <v>0</v>
      </c>
      <c r="AQ7" s="528" t="e">
        <f t="shared" si="14"/>
        <v>#DIV/0!</v>
      </c>
      <c r="AR7" s="534"/>
      <c r="AS7" s="534"/>
      <c r="AT7" s="534"/>
      <c r="AU7" s="534"/>
      <c r="AV7" s="534"/>
      <c r="AW7" s="534"/>
      <c r="AX7" s="534"/>
      <c r="AY7" s="534"/>
      <c r="AZ7" s="534"/>
      <c r="BA7" s="534"/>
      <c r="BB7" s="534"/>
      <c r="BC7" s="534"/>
      <c r="BD7" s="534"/>
      <c r="BE7" s="534"/>
      <c r="BF7" s="534"/>
      <c r="BG7" s="534"/>
      <c r="BH7" s="534"/>
      <c r="BI7" s="534"/>
      <c r="BJ7" s="534"/>
      <c r="BK7" s="534"/>
      <c r="BL7" s="534"/>
      <c r="BM7" s="534"/>
      <c r="BN7" s="534"/>
      <c r="BO7" s="534"/>
      <c r="BP7" s="534"/>
      <c r="BQ7" s="534"/>
      <c r="BR7" s="534"/>
      <c r="BS7" s="534"/>
      <c r="BT7" s="534"/>
      <c r="BU7" s="534"/>
      <c r="BV7" s="534"/>
      <c r="BW7" s="534"/>
      <c r="BX7" s="534"/>
      <c r="BY7" s="534"/>
      <c r="BZ7" s="534"/>
      <c r="CA7" s="534"/>
      <c r="CB7" s="534"/>
      <c r="CC7" s="534"/>
      <c r="CD7" s="534"/>
      <c r="CE7" s="534"/>
      <c r="CF7" s="534"/>
      <c r="CG7" s="534"/>
      <c r="CH7" s="534"/>
      <c r="CI7" s="534"/>
      <c r="CJ7" s="534"/>
      <c r="CK7" s="534"/>
      <c r="CL7" s="534"/>
      <c r="CM7" s="534"/>
      <c r="CN7" s="534"/>
      <c r="CO7" s="534"/>
      <c r="CP7" s="534"/>
      <c r="CQ7" s="534"/>
      <c r="CR7" s="534"/>
      <c r="CS7" s="534"/>
      <c r="CT7" s="534"/>
      <c r="CU7" s="534"/>
      <c r="CV7" s="534"/>
      <c r="CW7" s="534"/>
      <c r="CX7" s="534"/>
      <c r="CY7" s="534"/>
      <c r="CZ7" s="534"/>
      <c r="DA7" s="534"/>
      <c r="DB7" s="534"/>
      <c r="DC7" s="534"/>
      <c r="DD7" s="534"/>
      <c r="DE7" s="534"/>
      <c r="DF7" s="534"/>
      <c r="DG7" s="534"/>
      <c r="DH7" s="534"/>
      <c r="DI7" s="534"/>
      <c r="DJ7" s="534"/>
      <c r="DK7" s="534"/>
      <c r="DL7" s="534"/>
      <c r="DM7" s="534"/>
      <c r="DN7" s="534"/>
      <c r="DO7" s="534"/>
      <c r="DP7" s="534"/>
      <c r="DQ7" s="534"/>
      <c r="DR7" s="534"/>
      <c r="DS7" s="534"/>
      <c r="DT7" s="534"/>
      <c r="DU7" s="534"/>
      <c r="DV7" s="534"/>
      <c r="DW7" s="534"/>
      <c r="DX7" s="534"/>
      <c r="DY7" s="534"/>
      <c r="DZ7" s="534"/>
      <c r="EA7" s="534"/>
      <c r="EB7" s="534"/>
      <c r="EC7" s="534"/>
      <c r="ED7" s="534"/>
      <c r="EE7" s="534"/>
      <c r="EF7" s="534"/>
      <c r="EG7" s="534"/>
      <c r="EH7" s="534"/>
      <c r="EI7" s="534"/>
      <c r="EJ7" s="534"/>
      <c r="EK7" s="534"/>
      <c r="EL7" s="534"/>
      <c r="EM7" s="534"/>
      <c r="EN7" s="534"/>
      <c r="EO7" s="534"/>
      <c r="EP7" s="534"/>
      <c r="EQ7" s="534"/>
      <c r="ER7" s="534"/>
      <c r="ES7" s="534"/>
      <c r="ET7" s="534"/>
      <c r="EU7" s="534"/>
      <c r="EV7" s="534"/>
      <c r="EW7" s="534"/>
      <c r="EX7" s="534"/>
      <c r="EY7" s="534"/>
      <c r="EZ7" s="534"/>
      <c r="FA7" s="534"/>
      <c r="FB7" s="534"/>
      <c r="FC7" s="534"/>
      <c r="FD7" s="534"/>
      <c r="FE7" s="534"/>
      <c r="FF7" s="534"/>
      <c r="FG7" s="534"/>
      <c r="FH7" s="534"/>
      <c r="FI7" s="534"/>
      <c r="FJ7" s="534"/>
      <c r="FK7" s="534"/>
      <c r="FL7" s="534"/>
      <c r="FM7" s="534"/>
      <c r="FN7" s="534"/>
      <c r="FO7" s="534"/>
      <c r="FP7" s="534"/>
      <c r="FQ7" s="534"/>
      <c r="FR7" s="534"/>
      <c r="FS7" s="534"/>
      <c r="FT7" s="534"/>
      <c r="FU7" s="534"/>
      <c r="FV7" s="534"/>
      <c r="FW7" s="534"/>
      <c r="FX7" s="534"/>
      <c r="FY7" s="534"/>
      <c r="FZ7" s="534"/>
      <c r="GA7" s="534"/>
      <c r="GB7" s="534"/>
      <c r="GC7" s="534"/>
      <c r="GD7" s="534"/>
      <c r="GE7" s="534"/>
      <c r="GF7" s="534"/>
      <c r="GG7" s="534"/>
      <c r="GH7" s="534"/>
      <c r="GI7" s="534"/>
      <c r="GJ7" s="534"/>
      <c r="GK7" s="534"/>
      <c r="GL7" s="534"/>
      <c r="GM7" s="534"/>
      <c r="GN7" s="534"/>
      <c r="GO7" s="534"/>
      <c r="GP7" s="534"/>
      <c r="GQ7" s="534"/>
      <c r="GR7" s="534"/>
      <c r="GS7" s="534"/>
      <c r="GT7" s="534"/>
      <c r="GU7" s="534"/>
      <c r="GV7" s="534"/>
      <c r="GW7" s="534"/>
      <c r="GX7" s="534"/>
      <c r="GY7" s="534"/>
      <c r="GZ7" s="534"/>
      <c r="HA7" s="534"/>
      <c r="HB7" s="534"/>
      <c r="HC7" s="534"/>
      <c r="HD7" s="534"/>
      <c r="HE7" s="534"/>
      <c r="HF7" s="534"/>
      <c r="HG7" s="534"/>
      <c r="HH7" s="534"/>
      <c r="HI7" s="534"/>
      <c r="HJ7" s="534"/>
      <c r="HK7" s="534"/>
      <c r="HL7" s="534"/>
      <c r="HM7" s="534"/>
      <c r="HN7" s="534"/>
      <c r="HO7" s="534"/>
      <c r="HP7" s="534"/>
      <c r="HQ7" s="534"/>
      <c r="HR7" s="534"/>
      <c r="HS7" s="534"/>
      <c r="HT7" s="534"/>
      <c r="HU7" s="534"/>
      <c r="HV7" s="534"/>
      <c r="HW7" s="534"/>
      <c r="HX7" s="534"/>
      <c r="HY7" s="534"/>
      <c r="HZ7" s="534"/>
      <c r="IA7" s="534"/>
      <c r="IB7" s="534"/>
      <c r="IC7" s="534"/>
      <c r="ID7" s="534"/>
      <c r="IE7" s="534"/>
      <c r="IF7" s="534"/>
      <c r="IG7" s="534"/>
      <c r="IH7" s="534"/>
      <c r="II7" s="534"/>
      <c r="IJ7" s="534"/>
      <c r="IK7" s="534"/>
      <c r="IL7" s="534"/>
      <c r="IM7" s="534"/>
      <c r="IN7" s="534"/>
      <c r="IO7" s="534"/>
      <c r="IP7" s="534"/>
      <c r="IQ7" s="534"/>
      <c r="IR7" s="534"/>
      <c r="IS7" s="534"/>
      <c r="IT7" s="534"/>
      <c r="IU7" s="534"/>
      <c r="IV7" s="534"/>
      <c r="IW7" s="534"/>
      <c r="IX7" s="534"/>
      <c r="IY7" s="534"/>
      <c r="IZ7" s="534"/>
      <c r="JA7" s="534"/>
      <c r="JB7" s="534"/>
      <c r="JC7" s="534"/>
      <c r="JD7" s="534"/>
      <c r="JE7" s="534"/>
      <c r="JF7" s="534"/>
      <c r="JG7" s="534"/>
      <c r="JH7" s="534"/>
      <c r="JI7" s="534"/>
      <c r="JJ7" s="534"/>
      <c r="JK7" s="534"/>
      <c r="JL7" s="534"/>
      <c r="JM7" s="534"/>
      <c r="JN7" s="534"/>
      <c r="JO7" s="534"/>
      <c r="JP7" s="534"/>
      <c r="JQ7" s="534"/>
      <c r="JR7" s="534"/>
      <c r="JS7" s="534"/>
      <c r="JT7" s="534"/>
      <c r="JU7" s="534"/>
      <c r="JV7" s="534"/>
      <c r="JW7" s="534"/>
      <c r="JX7" s="534"/>
      <c r="JY7" s="534"/>
      <c r="JZ7" s="534"/>
      <c r="KA7" s="534"/>
      <c r="KB7" s="534"/>
      <c r="KC7" s="534"/>
      <c r="KD7" s="534"/>
      <c r="KE7" s="534"/>
      <c r="KF7" s="534"/>
      <c r="KG7" s="534"/>
      <c r="KH7" s="534"/>
      <c r="KI7" s="534"/>
      <c r="KJ7" s="534"/>
      <c r="KK7" s="534"/>
      <c r="KL7" s="534"/>
      <c r="KM7" s="534"/>
      <c r="KN7" s="534"/>
      <c r="KO7" s="534"/>
      <c r="KP7" s="534"/>
      <c r="KQ7" s="534"/>
      <c r="KR7" s="534"/>
      <c r="KS7" s="534"/>
      <c r="KT7" s="534"/>
      <c r="KU7" s="534"/>
      <c r="KV7" s="534"/>
      <c r="KW7" s="534"/>
      <c r="KX7" s="534"/>
      <c r="KY7" s="534"/>
      <c r="KZ7" s="534"/>
      <c r="LA7" s="534"/>
      <c r="LB7" s="534"/>
      <c r="LC7" s="534"/>
      <c r="LD7" s="534"/>
      <c r="LE7" s="534"/>
      <c r="LF7" s="534"/>
      <c r="LG7" s="534"/>
      <c r="LH7" s="534"/>
      <c r="LI7" s="534"/>
      <c r="LJ7" s="534"/>
      <c r="LK7" s="534"/>
      <c r="LL7" s="534"/>
      <c r="LM7" s="534"/>
      <c r="LN7" s="534"/>
      <c r="LO7" s="534"/>
      <c r="LP7" s="534"/>
      <c r="LQ7" s="534"/>
      <c r="LR7" s="534"/>
      <c r="LS7" s="534"/>
      <c r="LT7" s="534"/>
      <c r="LU7" s="534"/>
      <c r="LV7" s="534"/>
      <c r="LW7" s="534"/>
      <c r="LX7" s="534"/>
      <c r="LY7" s="534"/>
      <c r="LZ7" s="534"/>
      <c r="MA7" s="534"/>
      <c r="MB7" s="534"/>
      <c r="MC7" s="534"/>
      <c r="MD7" s="534"/>
      <c r="ME7" s="534"/>
      <c r="MF7" s="534"/>
      <c r="MG7" s="534"/>
      <c r="MH7" s="534"/>
      <c r="MI7" s="534"/>
      <c r="MJ7" s="534"/>
      <c r="MK7" s="534"/>
      <c r="ML7" s="534"/>
      <c r="MM7" s="534"/>
      <c r="MN7" s="534"/>
      <c r="MO7" s="534"/>
      <c r="MP7" s="534"/>
      <c r="MQ7" s="534"/>
      <c r="MR7" s="534"/>
      <c r="MS7" s="534"/>
      <c r="MT7" s="534"/>
      <c r="MU7" s="534"/>
      <c r="MV7" s="534"/>
      <c r="MW7" s="534"/>
      <c r="MX7" s="534"/>
      <c r="MY7" s="534"/>
      <c r="MZ7" s="534"/>
      <c r="NA7" s="534"/>
      <c r="NB7" s="534"/>
      <c r="NC7" s="534"/>
      <c r="ND7" s="534"/>
      <c r="NE7" s="534"/>
      <c r="NF7" s="534"/>
      <c r="NG7" s="534"/>
      <c r="NH7" s="534"/>
      <c r="NI7" s="534"/>
      <c r="NJ7" s="534"/>
      <c r="NK7" s="534"/>
      <c r="NL7" s="534"/>
      <c r="NM7" s="534"/>
      <c r="NN7" s="534"/>
      <c r="NO7" s="534"/>
      <c r="NP7" s="534"/>
      <c r="NQ7" s="534"/>
      <c r="NR7" s="534"/>
      <c r="NS7" s="534"/>
      <c r="NT7" s="534"/>
      <c r="NU7" s="534"/>
      <c r="NV7" s="534"/>
      <c r="NW7" s="534"/>
      <c r="NX7" s="534"/>
      <c r="NY7" s="534"/>
      <c r="NZ7" s="534"/>
      <c r="OA7" s="534"/>
      <c r="OB7" s="534"/>
      <c r="OC7" s="534"/>
      <c r="OD7" s="534"/>
      <c r="OE7" s="534"/>
      <c r="OF7" s="534"/>
      <c r="OG7" s="534"/>
      <c r="OH7" s="534"/>
      <c r="OI7" s="534"/>
      <c r="OJ7" s="534"/>
      <c r="OK7" s="534"/>
      <c r="OL7" s="534"/>
      <c r="OM7" s="534"/>
      <c r="ON7" s="534"/>
      <c r="OO7" s="534"/>
      <c r="OP7" s="534"/>
      <c r="OQ7" s="534"/>
      <c r="OR7" s="534"/>
      <c r="OS7" s="534"/>
      <c r="OT7" s="534"/>
      <c r="OU7" s="534"/>
      <c r="OV7" s="534"/>
      <c r="OW7" s="534"/>
      <c r="OX7" s="534"/>
      <c r="OY7" s="534"/>
      <c r="OZ7" s="534"/>
      <c r="PA7" s="534"/>
      <c r="PB7" s="534"/>
      <c r="PC7" s="534"/>
      <c r="PD7" s="534"/>
      <c r="PE7" s="534"/>
      <c r="PF7" s="534"/>
      <c r="PG7" s="534"/>
      <c r="PH7" s="534"/>
      <c r="PI7" s="534"/>
      <c r="PJ7" s="534"/>
      <c r="PK7" s="534"/>
      <c r="PL7" s="534"/>
      <c r="PM7" s="534"/>
      <c r="PN7" s="534"/>
      <c r="PO7" s="534"/>
      <c r="PP7" s="534"/>
      <c r="PQ7" s="534"/>
      <c r="PR7" s="534"/>
      <c r="PS7" s="534"/>
      <c r="PT7" s="534"/>
      <c r="PU7" s="534"/>
      <c r="PV7" s="534"/>
      <c r="PW7" s="534"/>
      <c r="PX7" s="534"/>
      <c r="PY7" s="534"/>
      <c r="PZ7" s="534"/>
      <c r="QA7" s="534"/>
      <c r="QB7" s="534"/>
      <c r="QC7" s="534"/>
      <c r="QD7" s="534"/>
      <c r="QE7" s="534"/>
      <c r="QF7" s="534"/>
      <c r="QG7" s="534"/>
      <c r="QH7" s="534"/>
      <c r="QI7" s="534"/>
      <c r="QJ7" s="534"/>
      <c r="QK7" s="534"/>
      <c r="QL7" s="534"/>
      <c r="QM7" s="534"/>
      <c r="QN7" s="534"/>
      <c r="QO7" s="534"/>
      <c r="QP7" s="534"/>
      <c r="QQ7" s="534"/>
      <c r="QR7" s="534"/>
      <c r="QS7" s="534"/>
      <c r="QT7" s="534"/>
      <c r="QU7" s="534"/>
      <c r="QV7" s="534"/>
      <c r="QW7" s="534"/>
      <c r="QX7" s="534"/>
      <c r="QY7" s="534"/>
      <c r="QZ7" s="534"/>
      <c r="RA7" s="534"/>
      <c r="RB7" s="534"/>
      <c r="RC7" s="534"/>
      <c r="RD7" s="534"/>
      <c r="RE7" s="534"/>
      <c r="RF7" s="534"/>
      <c r="RG7" s="534"/>
      <c r="RH7" s="534"/>
      <c r="RI7" s="534"/>
      <c r="RJ7" s="534"/>
      <c r="RK7" s="534"/>
      <c r="RL7" s="534"/>
      <c r="RM7" s="534"/>
      <c r="RN7" s="534"/>
      <c r="RO7" s="534"/>
      <c r="RP7" s="534"/>
      <c r="RQ7" s="534"/>
      <c r="RR7" s="534"/>
      <c r="RS7" s="534"/>
      <c r="RT7" s="534"/>
      <c r="RU7" s="534"/>
      <c r="RV7" s="534"/>
      <c r="RW7" s="534"/>
      <c r="RX7" s="534"/>
      <c r="RY7" s="534"/>
      <c r="RZ7" s="534"/>
      <c r="SA7" s="534"/>
      <c r="SB7" s="534"/>
      <c r="SC7" s="534"/>
      <c r="SD7" s="534"/>
      <c r="SE7" s="534"/>
      <c r="SF7" s="534"/>
      <c r="SG7" s="534"/>
      <c r="SH7" s="534"/>
      <c r="SI7" s="534"/>
      <c r="SJ7" s="534"/>
      <c r="SK7" s="534"/>
      <c r="SL7" s="534"/>
      <c r="SM7" s="534"/>
      <c r="SN7" s="534"/>
      <c r="SO7" s="534"/>
      <c r="SP7" s="534"/>
      <c r="SQ7" s="534"/>
      <c r="SR7" s="534"/>
      <c r="SS7" s="534"/>
      <c r="ST7" s="534"/>
      <c r="SU7" s="534"/>
      <c r="SV7" s="534"/>
      <c r="SW7" s="534"/>
      <c r="SX7" s="534"/>
      <c r="SY7" s="534"/>
      <c r="SZ7" s="534"/>
      <c r="TA7" s="534"/>
      <c r="TB7" s="534"/>
      <c r="TC7" s="534"/>
      <c r="TD7" s="534"/>
      <c r="TE7" s="534"/>
      <c r="TF7" s="534"/>
      <c r="TG7" s="534"/>
      <c r="TH7" s="534"/>
      <c r="TI7" s="534"/>
      <c r="TJ7" s="534"/>
      <c r="TK7" s="534"/>
      <c r="TL7" s="534"/>
      <c r="TM7" s="534"/>
      <c r="TN7" s="534"/>
      <c r="TO7" s="534"/>
      <c r="TP7" s="534"/>
      <c r="TQ7" s="534"/>
      <c r="TR7" s="534"/>
      <c r="TS7" s="534"/>
      <c r="TT7" s="534"/>
      <c r="TU7" s="534"/>
      <c r="TV7" s="534"/>
      <c r="TW7" s="534"/>
      <c r="TX7" s="534"/>
      <c r="TY7" s="534"/>
      <c r="TZ7" s="534"/>
      <c r="UA7" s="534"/>
      <c r="UB7" s="534"/>
      <c r="UC7" s="534"/>
      <c r="UD7" s="534"/>
      <c r="UE7" s="534"/>
      <c r="UF7" s="534"/>
      <c r="UG7" s="534"/>
      <c r="UH7" s="534"/>
      <c r="UI7" s="534"/>
      <c r="UJ7" s="534"/>
      <c r="UK7" s="534"/>
      <c r="UL7" s="534"/>
      <c r="UM7" s="534"/>
      <c r="UN7" s="534"/>
      <c r="UO7" s="534"/>
      <c r="UP7" s="534"/>
      <c r="UQ7" s="534"/>
      <c r="UR7" s="534"/>
      <c r="US7" s="534"/>
      <c r="UT7" s="534"/>
      <c r="UU7" s="534"/>
      <c r="UV7" s="534"/>
      <c r="UW7" s="534"/>
      <c r="UX7" s="535"/>
    </row>
    <row r="8" spans="1:570" s="536" customFormat="1" ht="14.1" customHeight="1">
      <c r="A8" s="537">
        <f>SUMIF('Program Costs'!D:D,C2,'Program Costs'!O:O)</f>
        <v>3211141.0649999995</v>
      </c>
      <c r="B8" s="37" t="s">
        <v>15</v>
      </c>
      <c r="C8" s="61">
        <v>18230162</v>
      </c>
      <c r="D8" s="61" t="s">
        <v>751</v>
      </c>
      <c r="E8" s="38"/>
      <c r="F8" s="523"/>
      <c r="G8" s="523"/>
      <c r="H8" s="523"/>
      <c r="I8" s="524"/>
      <c r="J8" s="525"/>
      <c r="K8" s="525"/>
      <c r="L8" s="525"/>
      <c r="M8" s="42"/>
      <c r="N8" s="42"/>
      <c r="O8" s="526"/>
      <c r="P8" s="527"/>
      <c r="Q8" s="527"/>
      <c r="R8" s="45"/>
      <c r="S8" s="46">
        <v>0</v>
      </c>
      <c r="T8" s="523">
        <f t="shared" si="9"/>
        <v>0</v>
      </c>
      <c r="U8" s="528">
        <f t="shared" si="0"/>
        <v>0</v>
      </c>
      <c r="V8" s="529">
        <f t="shared" si="1"/>
        <v>0</v>
      </c>
      <c r="W8" s="530">
        <f t="shared" si="15"/>
        <v>0</v>
      </c>
      <c r="X8" s="527">
        <f t="shared" si="16"/>
        <v>0</v>
      </c>
      <c r="Y8" s="527">
        <f t="shared" si="2"/>
        <v>0</v>
      </c>
      <c r="Z8" s="527"/>
      <c r="AA8" s="527">
        <f t="shared" si="17"/>
        <v>0</v>
      </c>
      <c r="AB8" s="531">
        <f t="shared" si="3"/>
        <v>0</v>
      </c>
      <c r="AC8" s="532">
        <f t="shared" si="4"/>
        <v>0</v>
      </c>
      <c r="AD8" s="527">
        <f t="shared" si="4"/>
        <v>0</v>
      </c>
      <c r="AE8" s="527">
        <f t="shared" si="5"/>
        <v>0</v>
      </c>
      <c r="AF8" s="527">
        <f t="shared" si="6"/>
        <v>0</v>
      </c>
      <c r="AG8" s="533" t="e">
        <v>#N/A</v>
      </c>
      <c r="AH8" s="527" t="e">
        <f t="shared" si="7"/>
        <v>#N/A</v>
      </c>
      <c r="AI8" s="533" t="e">
        <v>#N/A</v>
      </c>
      <c r="AJ8" s="527" t="e">
        <f t="shared" si="8"/>
        <v>#N/A</v>
      </c>
      <c r="AK8" s="527" t="e">
        <f t="shared" si="10"/>
        <v>#N/A</v>
      </c>
      <c r="AL8" s="527" t="e">
        <v>#N/A</v>
      </c>
      <c r="AM8" s="527"/>
      <c r="AN8" s="529">
        <v>0</v>
      </c>
      <c r="AO8" s="529">
        <f t="shared" si="12"/>
        <v>0</v>
      </c>
      <c r="AP8" s="528">
        <f t="shared" si="13"/>
        <v>0</v>
      </c>
      <c r="AQ8" s="528" t="e">
        <f t="shared" si="14"/>
        <v>#DIV/0!</v>
      </c>
      <c r="AR8" s="534"/>
      <c r="AS8" s="534"/>
      <c r="AT8" s="534"/>
      <c r="AU8" s="534"/>
      <c r="AV8" s="534"/>
      <c r="AW8" s="534"/>
      <c r="AX8" s="534"/>
      <c r="AY8" s="534"/>
      <c r="AZ8" s="534"/>
      <c r="BA8" s="534"/>
      <c r="BB8" s="534"/>
      <c r="BC8" s="534"/>
      <c r="BD8" s="534"/>
      <c r="BE8" s="534"/>
      <c r="BF8" s="534"/>
      <c r="BG8" s="534"/>
      <c r="BH8" s="534"/>
      <c r="BI8" s="534"/>
      <c r="BJ8" s="534"/>
      <c r="BK8" s="534"/>
      <c r="BL8" s="534"/>
      <c r="BM8" s="534"/>
      <c r="BN8" s="534"/>
      <c r="BO8" s="534"/>
      <c r="BP8" s="534"/>
      <c r="BQ8" s="534"/>
      <c r="BR8" s="534"/>
      <c r="BS8" s="534"/>
      <c r="BT8" s="534"/>
      <c r="BU8" s="534"/>
      <c r="BV8" s="534"/>
      <c r="BW8" s="534"/>
      <c r="BX8" s="534"/>
      <c r="BY8" s="534"/>
      <c r="BZ8" s="534"/>
      <c r="CA8" s="534"/>
      <c r="CB8" s="534"/>
      <c r="CC8" s="534"/>
      <c r="CD8" s="534"/>
      <c r="CE8" s="534"/>
      <c r="CF8" s="534"/>
      <c r="CG8" s="534"/>
      <c r="CH8" s="534"/>
      <c r="CI8" s="534"/>
      <c r="CJ8" s="534"/>
      <c r="CK8" s="534"/>
      <c r="CL8" s="534"/>
      <c r="CM8" s="534"/>
      <c r="CN8" s="534"/>
      <c r="CO8" s="534"/>
      <c r="CP8" s="534"/>
      <c r="CQ8" s="534"/>
      <c r="CR8" s="534"/>
      <c r="CS8" s="534"/>
      <c r="CT8" s="534"/>
      <c r="CU8" s="534"/>
      <c r="CV8" s="534"/>
      <c r="CW8" s="534"/>
      <c r="CX8" s="534"/>
      <c r="CY8" s="534"/>
      <c r="CZ8" s="534"/>
      <c r="DA8" s="534"/>
      <c r="DB8" s="534"/>
      <c r="DC8" s="534"/>
      <c r="DD8" s="534"/>
      <c r="DE8" s="534"/>
      <c r="DF8" s="534"/>
      <c r="DG8" s="534"/>
      <c r="DH8" s="534"/>
      <c r="DI8" s="534"/>
      <c r="DJ8" s="534"/>
      <c r="DK8" s="534"/>
      <c r="DL8" s="534"/>
      <c r="DM8" s="534"/>
      <c r="DN8" s="534"/>
      <c r="DO8" s="534"/>
      <c r="DP8" s="534"/>
      <c r="DQ8" s="534"/>
      <c r="DR8" s="534"/>
      <c r="DS8" s="534"/>
      <c r="DT8" s="534"/>
      <c r="DU8" s="534"/>
      <c r="DV8" s="534"/>
      <c r="DW8" s="534"/>
      <c r="DX8" s="534"/>
      <c r="DY8" s="534"/>
      <c r="DZ8" s="534"/>
      <c r="EA8" s="534"/>
      <c r="EB8" s="534"/>
      <c r="EC8" s="534"/>
      <c r="ED8" s="534"/>
      <c r="EE8" s="534"/>
      <c r="EF8" s="534"/>
      <c r="EG8" s="534"/>
      <c r="EH8" s="534"/>
      <c r="EI8" s="534"/>
      <c r="EJ8" s="534"/>
      <c r="EK8" s="534"/>
      <c r="EL8" s="534"/>
      <c r="EM8" s="534"/>
      <c r="EN8" s="534"/>
      <c r="EO8" s="534"/>
      <c r="EP8" s="534"/>
      <c r="EQ8" s="534"/>
      <c r="ER8" s="534"/>
      <c r="ES8" s="534"/>
      <c r="ET8" s="534"/>
      <c r="EU8" s="534"/>
      <c r="EV8" s="534"/>
      <c r="EW8" s="534"/>
      <c r="EX8" s="534"/>
      <c r="EY8" s="534"/>
      <c r="EZ8" s="534"/>
      <c r="FA8" s="534"/>
      <c r="FB8" s="534"/>
      <c r="FC8" s="534"/>
      <c r="FD8" s="534"/>
      <c r="FE8" s="534"/>
      <c r="FF8" s="534"/>
      <c r="FG8" s="534"/>
      <c r="FH8" s="534"/>
      <c r="FI8" s="534"/>
      <c r="FJ8" s="534"/>
      <c r="FK8" s="534"/>
      <c r="FL8" s="534"/>
      <c r="FM8" s="534"/>
      <c r="FN8" s="534"/>
      <c r="FO8" s="534"/>
      <c r="FP8" s="534"/>
      <c r="FQ8" s="534"/>
      <c r="FR8" s="534"/>
      <c r="FS8" s="534"/>
      <c r="FT8" s="534"/>
      <c r="FU8" s="534"/>
      <c r="FV8" s="534"/>
      <c r="FW8" s="534"/>
      <c r="FX8" s="534"/>
      <c r="FY8" s="534"/>
      <c r="FZ8" s="534"/>
      <c r="GA8" s="534"/>
      <c r="GB8" s="534"/>
      <c r="GC8" s="534"/>
      <c r="GD8" s="534"/>
      <c r="GE8" s="534"/>
      <c r="GF8" s="534"/>
      <c r="GG8" s="534"/>
      <c r="GH8" s="534"/>
      <c r="GI8" s="534"/>
      <c r="GJ8" s="534"/>
      <c r="GK8" s="534"/>
      <c r="GL8" s="534"/>
      <c r="GM8" s="534"/>
      <c r="GN8" s="534"/>
      <c r="GO8" s="534"/>
      <c r="GP8" s="534"/>
      <c r="GQ8" s="534"/>
      <c r="GR8" s="534"/>
      <c r="GS8" s="534"/>
      <c r="GT8" s="534"/>
      <c r="GU8" s="534"/>
      <c r="GV8" s="534"/>
      <c r="GW8" s="534"/>
      <c r="GX8" s="534"/>
      <c r="GY8" s="534"/>
      <c r="GZ8" s="534"/>
      <c r="HA8" s="534"/>
      <c r="HB8" s="534"/>
      <c r="HC8" s="534"/>
      <c r="HD8" s="534"/>
      <c r="HE8" s="534"/>
      <c r="HF8" s="534"/>
      <c r="HG8" s="534"/>
      <c r="HH8" s="534"/>
      <c r="HI8" s="534"/>
      <c r="HJ8" s="534"/>
      <c r="HK8" s="534"/>
      <c r="HL8" s="534"/>
      <c r="HM8" s="534"/>
      <c r="HN8" s="534"/>
      <c r="HO8" s="534"/>
      <c r="HP8" s="534"/>
      <c r="HQ8" s="534"/>
      <c r="HR8" s="534"/>
      <c r="HS8" s="534"/>
      <c r="HT8" s="534"/>
      <c r="HU8" s="534"/>
      <c r="HV8" s="534"/>
      <c r="HW8" s="534"/>
      <c r="HX8" s="534"/>
      <c r="HY8" s="534"/>
      <c r="HZ8" s="534"/>
      <c r="IA8" s="534"/>
      <c r="IB8" s="534"/>
      <c r="IC8" s="534"/>
      <c r="ID8" s="534"/>
      <c r="IE8" s="534"/>
      <c r="IF8" s="534"/>
      <c r="IG8" s="534"/>
      <c r="IH8" s="534"/>
      <c r="II8" s="534"/>
      <c r="IJ8" s="534"/>
      <c r="IK8" s="534"/>
      <c r="IL8" s="534"/>
      <c r="IM8" s="534"/>
      <c r="IN8" s="534"/>
      <c r="IO8" s="534"/>
      <c r="IP8" s="534"/>
      <c r="IQ8" s="534"/>
      <c r="IR8" s="534"/>
      <c r="IS8" s="534"/>
      <c r="IT8" s="534"/>
      <c r="IU8" s="534"/>
      <c r="IV8" s="534"/>
      <c r="IW8" s="534"/>
      <c r="IX8" s="534"/>
      <c r="IY8" s="534"/>
      <c r="IZ8" s="534"/>
      <c r="JA8" s="534"/>
      <c r="JB8" s="534"/>
      <c r="JC8" s="534"/>
      <c r="JD8" s="534"/>
      <c r="JE8" s="534"/>
      <c r="JF8" s="534"/>
      <c r="JG8" s="534"/>
      <c r="JH8" s="534"/>
      <c r="JI8" s="534"/>
      <c r="JJ8" s="534"/>
      <c r="JK8" s="534"/>
      <c r="JL8" s="534"/>
      <c r="JM8" s="534"/>
      <c r="JN8" s="534"/>
      <c r="JO8" s="534"/>
      <c r="JP8" s="534"/>
      <c r="JQ8" s="534"/>
      <c r="JR8" s="534"/>
      <c r="JS8" s="534"/>
      <c r="JT8" s="534"/>
      <c r="JU8" s="534"/>
      <c r="JV8" s="534"/>
      <c r="JW8" s="534"/>
      <c r="JX8" s="534"/>
      <c r="JY8" s="534"/>
      <c r="JZ8" s="534"/>
      <c r="KA8" s="534"/>
      <c r="KB8" s="534"/>
      <c r="KC8" s="534"/>
      <c r="KD8" s="534"/>
      <c r="KE8" s="534"/>
      <c r="KF8" s="534"/>
      <c r="KG8" s="534"/>
      <c r="KH8" s="534"/>
      <c r="KI8" s="534"/>
      <c r="KJ8" s="534"/>
      <c r="KK8" s="534"/>
      <c r="KL8" s="534"/>
      <c r="KM8" s="534"/>
      <c r="KN8" s="534"/>
      <c r="KO8" s="534"/>
      <c r="KP8" s="534"/>
      <c r="KQ8" s="534"/>
      <c r="KR8" s="534"/>
      <c r="KS8" s="534"/>
      <c r="KT8" s="534"/>
      <c r="KU8" s="534"/>
      <c r="KV8" s="534"/>
      <c r="KW8" s="534"/>
      <c r="KX8" s="534"/>
      <c r="KY8" s="534"/>
      <c r="KZ8" s="534"/>
      <c r="LA8" s="534"/>
      <c r="LB8" s="534"/>
      <c r="LC8" s="534"/>
      <c r="LD8" s="534"/>
      <c r="LE8" s="534"/>
      <c r="LF8" s="534"/>
      <c r="LG8" s="534"/>
      <c r="LH8" s="534"/>
      <c r="LI8" s="534"/>
      <c r="LJ8" s="534"/>
      <c r="LK8" s="534"/>
      <c r="LL8" s="534"/>
      <c r="LM8" s="534"/>
      <c r="LN8" s="534"/>
      <c r="LO8" s="534"/>
      <c r="LP8" s="534"/>
      <c r="LQ8" s="534"/>
      <c r="LR8" s="534"/>
      <c r="LS8" s="534"/>
      <c r="LT8" s="534"/>
      <c r="LU8" s="534"/>
      <c r="LV8" s="534"/>
      <c r="LW8" s="534"/>
      <c r="LX8" s="534"/>
      <c r="LY8" s="534"/>
      <c r="LZ8" s="534"/>
      <c r="MA8" s="534"/>
      <c r="MB8" s="534"/>
      <c r="MC8" s="534"/>
      <c r="MD8" s="534"/>
      <c r="ME8" s="534"/>
      <c r="MF8" s="534"/>
      <c r="MG8" s="534"/>
      <c r="MH8" s="534"/>
      <c r="MI8" s="534"/>
      <c r="MJ8" s="534"/>
      <c r="MK8" s="534"/>
      <c r="ML8" s="534"/>
      <c r="MM8" s="534"/>
      <c r="MN8" s="534"/>
      <c r="MO8" s="534"/>
      <c r="MP8" s="534"/>
      <c r="MQ8" s="534"/>
      <c r="MR8" s="534"/>
      <c r="MS8" s="534"/>
      <c r="MT8" s="534"/>
      <c r="MU8" s="534"/>
      <c r="MV8" s="534"/>
      <c r="MW8" s="534"/>
      <c r="MX8" s="534"/>
      <c r="MY8" s="534"/>
      <c r="MZ8" s="534"/>
      <c r="NA8" s="534"/>
      <c r="NB8" s="534"/>
      <c r="NC8" s="534"/>
      <c r="ND8" s="534"/>
      <c r="NE8" s="534"/>
      <c r="NF8" s="534"/>
      <c r="NG8" s="534"/>
      <c r="NH8" s="534"/>
      <c r="NI8" s="534"/>
      <c r="NJ8" s="534"/>
      <c r="NK8" s="534"/>
      <c r="NL8" s="534"/>
      <c r="NM8" s="534"/>
      <c r="NN8" s="534"/>
      <c r="NO8" s="534"/>
      <c r="NP8" s="534"/>
      <c r="NQ8" s="534"/>
      <c r="NR8" s="534"/>
      <c r="NS8" s="534"/>
      <c r="NT8" s="534"/>
      <c r="NU8" s="534"/>
      <c r="NV8" s="534"/>
      <c r="NW8" s="534"/>
      <c r="NX8" s="534"/>
      <c r="NY8" s="534"/>
      <c r="NZ8" s="534"/>
      <c r="OA8" s="534"/>
      <c r="OB8" s="534"/>
      <c r="OC8" s="534"/>
      <c r="OD8" s="534"/>
      <c r="OE8" s="534"/>
      <c r="OF8" s="534"/>
      <c r="OG8" s="534"/>
      <c r="OH8" s="534"/>
      <c r="OI8" s="534"/>
      <c r="OJ8" s="534"/>
      <c r="OK8" s="534"/>
      <c r="OL8" s="534"/>
      <c r="OM8" s="534"/>
      <c r="ON8" s="534"/>
      <c r="OO8" s="534"/>
      <c r="OP8" s="534"/>
      <c r="OQ8" s="534"/>
      <c r="OR8" s="534"/>
      <c r="OS8" s="534"/>
      <c r="OT8" s="534"/>
      <c r="OU8" s="534"/>
      <c r="OV8" s="534"/>
      <c r="OW8" s="534"/>
      <c r="OX8" s="534"/>
      <c r="OY8" s="534"/>
      <c r="OZ8" s="534"/>
      <c r="PA8" s="534"/>
      <c r="PB8" s="534"/>
      <c r="PC8" s="534"/>
      <c r="PD8" s="534"/>
      <c r="PE8" s="534"/>
      <c r="PF8" s="534"/>
      <c r="PG8" s="534"/>
      <c r="PH8" s="534"/>
      <c r="PI8" s="534"/>
      <c r="PJ8" s="534"/>
      <c r="PK8" s="534"/>
      <c r="PL8" s="534"/>
      <c r="PM8" s="534"/>
      <c r="PN8" s="534"/>
      <c r="PO8" s="534"/>
      <c r="PP8" s="534"/>
      <c r="PQ8" s="534"/>
      <c r="PR8" s="534"/>
      <c r="PS8" s="534"/>
      <c r="PT8" s="534"/>
      <c r="PU8" s="534"/>
      <c r="PV8" s="534"/>
      <c r="PW8" s="534"/>
      <c r="PX8" s="534"/>
      <c r="PY8" s="534"/>
      <c r="PZ8" s="534"/>
      <c r="QA8" s="534"/>
      <c r="QB8" s="534"/>
      <c r="QC8" s="534"/>
      <c r="QD8" s="534"/>
      <c r="QE8" s="534"/>
      <c r="QF8" s="534"/>
      <c r="QG8" s="534"/>
      <c r="QH8" s="534"/>
      <c r="QI8" s="534"/>
      <c r="QJ8" s="534"/>
      <c r="QK8" s="534"/>
      <c r="QL8" s="534"/>
      <c r="QM8" s="534"/>
      <c r="QN8" s="534"/>
      <c r="QO8" s="534"/>
      <c r="QP8" s="534"/>
      <c r="QQ8" s="534"/>
      <c r="QR8" s="534"/>
      <c r="QS8" s="534"/>
      <c r="QT8" s="534"/>
      <c r="QU8" s="534"/>
      <c r="QV8" s="534"/>
      <c r="QW8" s="534"/>
      <c r="QX8" s="534"/>
      <c r="QY8" s="534"/>
      <c r="QZ8" s="534"/>
      <c r="RA8" s="534"/>
      <c r="RB8" s="534"/>
      <c r="RC8" s="534"/>
      <c r="RD8" s="534"/>
      <c r="RE8" s="534"/>
      <c r="RF8" s="534"/>
      <c r="RG8" s="534"/>
      <c r="RH8" s="534"/>
      <c r="RI8" s="534"/>
      <c r="RJ8" s="534"/>
      <c r="RK8" s="534"/>
      <c r="RL8" s="534"/>
      <c r="RM8" s="534"/>
      <c r="RN8" s="534"/>
      <c r="RO8" s="534"/>
      <c r="RP8" s="534"/>
      <c r="RQ8" s="534"/>
      <c r="RR8" s="534"/>
      <c r="RS8" s="534"/>
      <c r="RT8" s="534"/>
      <c r="RU8" s="534"/>
      <c r="RV8" s="534"/>
      <c r="RW8" s="534"/>
      <c r="RX8" s="534"/>
      <c r="RY8" s="534"/>
      <c r="RZ8" s="534"/>
      <c r="SA8" s="534"/>
      <c r="SB8" s="534"/>
      <c r="SC8" s="534"/>
      <c r="SD8" s="534"/>
      <c r="SE8" s="534"/>
      <c r="SF8" s="534"/>
      <c r="SG8" s="534"/>
      <c r="SH8" s="534"/>
      <c r="SI8" s="534"/>
      <c r="SJ8" s="534"/>
      <c r="SK8" s="534"/>
      <c r="SL8" s="534"/>
      <c r="SM8" s="534"/>
      <c r="SN8" s="534"/>
      <c r="SO8" s="534"/>
      <c r="SP8" s="534"/>
      <c r="SQ8" s="534"/>
      <c r="SR8" s="534"/>
      <c r="SS8" s="534"/>
      <c r="ST8" s="534"/>
      <c r="SU8" s="534"/>
      <c r="SV8" s="534"/>
      <c r="SW8" s="534"/>
      <c r="SX8" s="534"/>
      <c r="SY8" s="534"/>
      <c r="SZ8" s="534"/>
      <c r="TA8" s="534"/>
      <c r="TB8" s="534"/>
      <c r="TC8" s="534"/>
      <c r="TD8" s="534"/>
      <c r="TE8" s="534"/>
      <c r="TF8" s="534"/>
      <c r="TG8" s="534"/>
      <c r="TH8" s="534"/>
      <c r="TI8" s="534"/>
      <c r="TJ8" s="534"/>
      <c r="TK8" s="534"/>
      <c r="TL8" s="534"/>
      <c r="TM8" s="534"/>
      <c r="TN8" s="534"/>
      <c r="TO8" s="534"/>
      <c r="TP8" s="534"/>
      <c r="TQ8" s="534"/>
      <c r="TR8" s="534"/>
      <c r="TS8" s="534"/>
      <c r="TT8" s="534"/>
      <c r="TU8" s="534"/>
      <c r="TV8" s="534"/>
      <c r="TW8" s="534"/>
      <c r="TX8" s="534"/>
      <c r="TY8" s="534"/>
      <c r="TZ8" s="534"/>
      <c r="UA8" s="534"/>
      <c r="UB8" s="534"/>
      <c r="UC8" s="534"/>
      <c r="UD8" s="534"/>
      <c r="UE8" s="534"/>
      <c r="UF8" s="534"/>
      <c r="UG8" s="534"/>
      <c r="UH8" s="534"/>
      <c r="UI8" s="534"/>
      <c r="UJ8" s="534"/>
      <c r="UK8" s="534"/>
      <c r="UL8" s="534"/>
      <c r="UM8" s="534"/>
      <c r="UN8" s="534"/>
      <c r="UO8" s="534"/>
      <c r="UP8" s="534"/>
      <c r="UQ8" s="534"/>
      <c r="UR8" s="534"/>
      <c r="US8" s="534"/>
      <c r="UT8" s="534"/>
      <c r="UU8" s="534"/>
      <c r="UV8" s="534"/>
      <c r="UW8" s="534"/>
      <c r="UX8" s="535"/>
    </row>
    <row r="9" spans="1:570" s="536" customFormat="1" ht="14.1" customHeight="1">
      <c r="A9" s="522" t="s">
        <v>250</v>
      </c>
      <c r="B9" s="37" t="s">
        <v>15</v>
      </c>
      <c r="C9" s="61">
        <v>18230162</v>
      </c>
      <c r="D9" s="61" t="s">
        <v>751</v>
      </c>
      <c r="E9" s="38"/>
      <c r="F9" s="523"/>
      <c r="G9" s="523"/>
      <c r="H9" s="523"/>
      <c r="I9" s="524"/>
      <c r="J9" s="525"/>
      <c r="K9" s="525"/>
      <c r="L9" s="525"/>
      <c r="M9" s="42"/>
      <c r="N9" s="42"/>
      <c r="O9" s="526"/>
      <c r="P9" s="527"/>
      <c r="Q9" s="527"/>
      <c r="R9" s="45"/>
      <c r="S9" s="46">
        <v>0</v>
      </c>
      <c r="T9" s="523">
        <f t="shared" si="9"/>
        <v>0</v>
      </c>
      <c r="U9" s="528">
        <f t="shared" si="0"/>
        <v>0</v>
      </c>
      <c r="V9" s="529">
        <f t="shared" si="1"/>
        <v>0</v>
      </c>
      <c r="W9" s="530">
        <f t="shared" si="15"/>
        <v>0</v>
      </c>
      <c r="X9" s="527">
        <f t="shared" si="16"/>
        <v>0</v>
      </c>
      <c r="Y9" s="527">
        <f t="shared" si="2"/>
        <v>0</v>
      </c>
      <c r="Z9" s="527"/>
      <c r="AA9" s="527">
        <f t="shared" si="17"/>
        <v>0</v>
      </c>
      <c r="AB9" s="531">
        <f t="shared" si="3"/>
        <v>0</v>
      </c>
      <c r="AC9" s="532">
        <f t="shared" si="4"/>
        <v>0</v>
      </c>
      <c r="AD9" s="527">
        <f t="shared" si="4"/>
        <v>0</v>
      </c>
      <c r="AE9" s="527">
        <f t="shared" si="5"/>
        <v>0</v>
      </c>
      <c r="AF9" s="527">
        <f t="shared" si="6"/>
        <v>0</v>
      </c>
      <c r="AG9" s="533" t="e">
        <v>#N/A</v>
      </c>
      <c r="AH9" s="527" t="e">
        <f t="shared" si="7"/>
        <v>#N/A</v>
      </c>
      <c r="AI9" s="533" t="e">
        <v>#N/A</v>
      </c>
      <c r="AJ9" s="527" t="e">
        <f t="shared" si="8"/>
        <v>#N/A</v>
      </c>
      <c r="AK9" s="527" t="e">
        <f t="shared" si="10"/>
        <v>#N/A</v>
      </c>
      <c r="AL9" s="527" t="e">
        <v>#N/A</v>
      </c>
      <c r="AM9" s="527"/>
      <c r="AN9" s="529">
        <v>0</v>
      </c>
      <c r="AO9" s="529">
        <f t="shared" si="12"/>
        <v>0</v>
      </c>
      <c r="AP9" s="528">
        <f t="shared" si="13"/>
        <v>0</v>
      </c>
      <c r="AQ9" s="528" t="e">
        <f t="shared" si="14"/>
        <v>#DIV/0!</v>
      </c>
      <c r="AR9" s="534"/>
      <c r="AS9" s="534"/>
      <c r="AT9" s="534"/>
      <c r="AU9" s="534"/>
      <c r="AV9" s="534"/>
      <c r="AW9" s="534"/>
      <c r="AX9" s="534"/>
      <c r="AY9" s="534"/>
      <c r="AZ9" s="534"/>
      <c r="BA9" s="534"/>
      <c r="BB9" s="534"/>
      <c r="BC9" s="534"/>
      <c r="BD9" s="534"/>
      <c r="BE9" s="534"/>
      <c r="BF9" s="534"/>
      <c r="BG9" s="534"/>
      <c r="BH9" s="534"/>
      <c r="BI9" s="534"/>
      <c r="BJ9" s="534"/>
      <c r="BK9" s="534"/>
      <c r="BL9" s="534"/>
      <c r="BM9" s="534"/>
      <c r="BN9" s="534"/>
      <c r="BO9" s="534"/>
      <c r="BP9" s="534"/>
      <c r="BQ9" s="534"/>
      <c r="BR9" s="534"/>
      <c r="BS9" s="534"/>
      <c r="BT9" s="534"/>
      <c r="BU9" s="534"/>
      <c r="BV9" s="534"/>
      <c r="BW9" s="534"/>
      <c r="BX9" s="534"/>
      <c r="BY9" s="534"/>
      <c r="BZ9" s="534"/>
      <c r="CA9" s="534"/>
      <c r="CB9" s="534"/>
      <c r="CC9" s="534"/>
      <c r="CD9" s="534"/>
      <c r="CE9" s="534"/>
      <c r="CF9" s="534"/>
      <c r="CG9" s="534"/>
      <c r="CH9" s="534"/>
      <c r="CI9" s="534"/>
      <c r="CJ9" s="534"/>
      <c r="CK9" s="534"/>
      <c r="CL9" s="534"/>
      <c r="CM9" s="534"/>
      <c r="CN9" s="534"/>
      <c r="CO9" s="534"/>
      <c r="CP9" s="534"/>
      <c r="CQ9" s="534"/>
      <c r="CR9" s="534"/>
      <c r="CS9" s="534"/>
      <c r="CT9" s="534"/>
      <c r="CU9" s="534"/>
      <c r="CV9" s="534"/>
      <c r="CW9" s="534"/>
      <c r="CX9" s="534"/>
      <c r="CY9" s="534"/>
      <c r="CZ9" s="534"/>
      <c r="DA9" s="534"/>
      <c r="DB9" s="534"/>
      <c r="DC9" s="534"/>
      <c r="DD9" s="534"/>
      <c r="DE9" s="534"/>
      <c r="DF9" s="534"/>
      <c r="DG9" s="534"/>
      <c r="DH9" s="534"/>
      <c r="DI9" s="534"/>
      <c r="DJ9" s="534"/>
      <c r="DK9" s="534"/>
      <c r="DL9" s="534"/>
      <c r="DM9" s="534"/>
      <c r="DN9" s="534"/>
      <c r="DO9" s="534"/>
      <c r="DP9" s="534"/>
      <c r="DQ9" s="534"/>
      <c r="DR9" s="534"/>
      <c r="DS9" s="534"/>
      <c r="DT9" s="534"/>
      <c r="DU9" s="534"/>
      <c r="DV9" s="534"/>
      <c r="DW9" s="534"/>
      <c r="DX9" s="534"/>
      <c r="DY9" s="534"/>
      <c r="DZ9" s="534"/>
      <c r="EA9" s="534"/>
      <c r="EB9" s="534"/>
      <c r="EC9" s="534"/>
      <c r="ED9" s="534"/>
      <c r="EE9" s="534"/>
      <c r="EF9" s="534"/>
      <c r="EG9" s="534"/>
      <c r="EH9" s="534"/>
      <c r="EI9" s="534"/>
      <c r="EJ9" s="534"/>
      <c r="EK9" s="534"/>
      <c r="EL9" s="534"/>
      <c r="EM9" s="534"/>
      <c r="EN9" s="534"/>
      <c r="EO9" s="534"/>
      <c r="EP9" s="534"/>
      <c r="EQ9" s="534"/>
      <c r="ER9" s="534"/>
      <c r="ES9" s="534"/>
      <c r="ET9" s="534"/>
      <c r="EU9" s="534"/>
      <c r="EV9" s="534"/>
      <c r="EW9" s="534"/>
      <c r="EX9" s="534"/>
      <c r="EY9" s="534"/>
      <c r="EZ9" s="534"/>
      <c r="FA9" s="534"/>
      <c r="FB9" s="534"/>
      <c r="FC9" s="534"/>
      <c r="FD9" s="534"/>
      <c r="FE9" s="534"/>
      <c r="FF9" s="534"/>
      <c r="FG9" s="534"/>
      <c r="FH9" s="534"/>
      <c r="FI9" s="534"/>
      <c r="FJ9" s="534"/>
      <c r="FK9" s="534"/>
      <c r="FL9" s="534"/>
      <c r="FM9" s="534"/>
      <c r="FN9" s="534"/>
      <c r="FO9" s="534"/>
      <c r="FP9" s="534"/>
      <c r="FQ9" s="534"/>
      <c r="FR9" s="534"/>
      <c r="FS9" s="534"/>
      <c r="FT9" s="534"/>
      <c r="FU9" s="534"/>
      <c r="FV9" s="534"/>
      <c r="FW9" s="534"/>
      <c r="FX9" s="534"/>
      <c r="FY9" s="534"/>
      <c r="FZ9" s="534"/>
      <c r="GA9" s="534"/>
      <c r="GB9" s="534"/>
      <c r="GC9" s="534"/>
      <c r="GD9" s="534"/>
      <c r="GE9" s="534"/>
      <c r="GF9" s="534"/>
      <c r="GG9" s="534"/>
      <c r="GH9" s="534"/>
      <c r="GI9" s="534"/>
      <c r="GJ9" s="534"/>
      <c r="GK9" s="534"/>
      <c r="GL9" s="534"/>
      <c r="GM9" s="534"/>
      <c r="GN9" s="534"/>
      <c r="GO9" s="534"/>
      <c r="GP9" s="534"/>
      <c r="GQ9" s="534"/>
      <c r="GR9" s="534"/>
      <c r="GS9" s="534"/>
      <c r="GT9" s="534"/>
      <c r="GU9" s="534"/>
      <c r="GV9" s="534"/>
      <c r="GW9" s="534"/>
      <c r="GX9" s="534"/>
      <c r="GY9" s="534"/>
      <c r="GZ9" s="534"/>
      <c r="HA9" s="534"/>
      <c r="HB9" s="534"/>
      <c r="HC9" s="534"/>
      <c r="HD9" s="534"/>
      <c r="HE9" s="534"/>
      <c r="HF9" s="534"/>
      <c r="HG9" s="534"/>
      <c r="HH9" s="534"/>
      <c r="HI9" s="534"/>
      <c r="HJ9" s="534"/>
      <c r="HK9" s="534"/>
      <c r="HL9" s="534"/>
      <c r="HM9" s="534"/>
      <c r="HN9" s="534"/>
      <c r="HO9" s="534"/>
      <c r="HP9" s="534"/>
      <c r="HQ9" s="534"/>
      <c r="HR9" s="534"/>
      <c r="HS9" s="534"/>
      <c r="HT9" s="534"/>
      <c r="HU9" s="534"/>
      <c r="HV9" s="534"/>
      <c r="HW9" s="534"/>
      <c r="HX9" s="534"/>
      <c r="HY9" s="534"/>
      <c r="HZ9" s="534"/>
      <c r="IA9" s="534"/>
      <c r="IB9" s="534"/>
      <c r="IC9" s="534"/>
      <c r="ID9" s="534"/>
      <c r="IE9" s="534"/>
      <c r="IF9" s="534"/>
      <c r="IG9" s="534"/>
      <c r="IH9" s="534"/>
      <c r="II9" s="534"/>
      <c r="IJ9" s="534"/>
      <c r="IK9" s="534"/>
      <c r="IL9" s="534"/>
      <c r="IM9" s="534"/>
      <c r="IN9" s="534"/>
      <c r="IO9" s="534"/>
      <c r="IP9" s="534"/>
      <c r="IQ9" s="534"/>
      <c r="IR9" s="534"/>
      <c r="IS9" s="534"/>
      <c r="IT9" s="534"/>
      <c r="IU9" s="534"/>
      <c r="IV9" s="534"/>
      <c r="IW9" s="534"/>
      <c r="IX9" s="534"/>
      <c r="IY9" s="534"/>
      <c r="IZ9" s="534"/>
      <c r="JA9" s="534"/>
      <c r="JB9" s="534"/>
      <c r="JC9" s="534"/>
      <c r="JD9" s="534"/>
      <c r="JE9" s="534"/>
      <c r="JF9" s="534"/>
      <c r="JG9" s="534"/>
      <c r="JH9" s="534"/>
      <c r="JI9" s="534"/>
      <c r="JJ9" s="534"/>
      <c r="JK9" s="534"/>
      <c r="JL9" s="534"/>
      <c r="JM9" s="534"/>
      <c r="JN9" s="534"/>
      <c r="JO9" s="534"/>
      <c r="JP9" s="534"/>
      <c r="JQ9" s="534"/>
      <c r="JR9" s="534"/>
      <c r="JS9" s="534"/>
      <c r="JT9" s="534"/>
      <c r="JU9" s="534"/>
      <c r="JV9" s="534"/>
      <c r="JW9" s="534"/>
      <c r="JX9" s="534"/>
      <c r="JY9" s="534"/>
      <c r="JZ9" s="534"/>
      <c r="KA9" s="534"/>
      <c r="KB9" s="534"/>
      <c r="KC9" s="534"/>
      <c r="KD9" s="534"/>
      <c r="KE9" s="534"/>
      <c r="KF9" s="534"/>
      <c r="KG9" s="534"/>
      <c r="KH9" s="534"/>
      <c r="KI9" s="534"/>
      <c r="KJ9" s="534"/>
      <c r="KK9" s="534"/>
      <c r="KL9" s="534"/>
      <c r="KM9" s="534"/>
      <c r="KN9" s="534"/>
      <c r="KO9" s="534"/>
      <c r="KP9" s="534"/>
      <c r="KQ9" s="534"/>
      <c r="KR9" s="534"/>
      <c r="KS9" s="534"/>
      <c r="KT9" s="534"/>
      <c r="KU9" s="534"/>
      <c r="KV9" s="534"/>
      <c r="KW9" s="534"/>
      <c r="KX9" s="534"/>
      <c r="KY9" s="534"/>
      <c r="KZ9" s="534"/>
      <c r="LA9" s="534"/>
      <c r="LB9" s="534"/>
      <c r="LC9" s="534"/>
      <c r="LD9" s="534"/>
      <c r="LE9" s="534"/>
      <c r="LF9" s="534"/>
      <c r="LG9" s="534"/>
      <c r="LH9" s="534"/>
      <c r="LI9" s="534"/>
      <c r="LJ9" s="534"/>
      <c r="LK9" s="534"/>
      <c r="LL9" s="534"/>
      <c r="LM9" s="534"/>
      <c r="LN9" s="534"/>
      <c r="LO9" s="534"/>
      <c r="LP9" s="534"/>
      <c r="LQ9" s="534"/>
      <c r="LR9" s="534"/>
      <c r="LS9" s="534"/>
      <c r="LT9" s="534"/>
      <c r="LU9" s="534"/>
      <c r="LV9" s="534"/>
      <c r="LW9" s="534"/>
      <c r="LX9" s="534"/>
      <c r="LY9" s="534"/>
      <c r="LZ9" s="534"/>
      <c r="MA9" s="534"/>
      <c r="MB9" s="534"/>
      <c r="MC9" s="534"/>
      <c r="MD9" s="534"/>
      <c r="ME9" s="534"/>
      <c r="MF9" s="534"/>
      <c r="MG9" s="534"/>
      <c r="MH9" s="534"/>
      <c r="MI9" s="534"/>
      <c r="MJ9" s="534"/>
      <c r="MK9" s="534"/>
      <c r="ML9" s="534"/>
      <c r="MM9" s="534"/>
      <c r="MN9" s="534"/>
      <c r="MO9" s="534"/>
      <c r="MP9" s="534"/>
      <c r="MQ9" s="534"/>
      <c r="MR9" s="534"/>
      <c r="MS9" s="534"/>
      <c r="MT9" s="534"/>
      <c r="MU9" s="534"/>
      <c r="MV9" s="534"/>
      <c r="MW9" s="534"/>
      <c r="MX9" s="534"/>
      <c r="MY9" s="534"/>
      <c r="MZ9" s="534"/>
      <c r="NA9" s="534"/>
      <c r="NB9" s="534"/>
      <c r="NC9" s="534"/>
      <c r="ND9" s="534"/>
      <c r="NE9" s="534"/>
      <c r="NF9" s="534"/>
      <c r="NG9" s="534"/>
      <c r="NH9" s="534"/>
      <c r="NI9" s="534"/>
      <c r="NJ9" s="534"/>
      <c r="NK9" s="534"/>
      <c r="NL9" s="534"/>
      <c r="NM9" s="534"/>
      <c r="NN9" s="534"/>
      <c r="NO9" s="534"/>
      <c r="NP9" s="534"/>
      <c r="NQ9" s="534"/>
      <c r="NR9" s="534"/>
      <c r="NS9" s="534"/>
      <c r="NT9" s="534"/>
      <c r="NU9" s="534"/>
      <c r="NV9" s="534"/>
      <c r="NW9" s="534"/>
      <c r="NX9" s="534"/>
      <c r="NY9" s="534"/>
      <c r="NZ9" s="534"/>
      <c r="OA9" s="534"/>
      <c r="OB9" s="534"/>
      <c r="OC9" s="534"/>
      <c r="OD9" s="534"/>
      <c r="OE9" s="534"/>
      <c r="OF9" s="534"/>
      <c r="OG9" s="534"/>
      <c r="OH9" s="534"/>
      <c r="OI9" s="534"/>
      <c r="OJ9" s="534"/>
      <c r="OK9" s="534"/>
      <c r="OL9" s="534"/>
      <c r="OM9" s="534"/>
      <c r="ON9" s="534"/>
      <c r="OO9" s="534"/>
      <c r="OP9" s="534"/>
      <c r="OQ9" s="534"/>
      <c r="OR9" s="534"/>
      <c r="OS9" s="534"/>
      <c r="OT9" s="534"/>
      <c r="OU9" s="534"/>
      <c r="OV9" s="534"/>
      <c r="OW9" s="534"/>
      <c r="OX9" s="534"/>
      <c r="OY9" s="534"/>
      <c r="OZ9" s="534"/>
      <c r="PA9" s="534"/>
      <c r="PB9" s="534"/>
      <c r="PC9" s="534"/>
      <c r="PD9" s="534"/>
      <c r="PE9" s="534"/>
      <c r="PF9" s="534"/>
      <c r="PG9" s="534"/>
      <c r="PH9" s="534"/>
      <c r="PI9" s="534"/>
      <c r="PJ9" s="534"/>
      <c r="PK9" s="534"/>
      <c r="PL9" s="534"/>
      <c r="PM9" s="534"/>
      <c r="PN9" s="534"/>
      <c r="PO9" s="534"/>
      <c r="PP9" s="534"/>
      <c r="PQ9" s="534"/>
      <c r="PR9" s="534"/>
      <c r="PS9" s="534"/>
      <c r="PT9" s="534"/>
      <c r="PU9" s="534"/>
      <c r="PV9" s="534"/>
      <c r="PW9" s="534"/>
      <c r="PX9" s="534"/>
      <c r="PY9" s="534"/>
      <c r="PZ9" s="534"/>
      <c r="QA9" s="534"/>
      <c r="QB9" s="534"/>
      <c r="QC9" s="534"/>
      <c r="QD9" s="534"/>
      <c r="QE9" s="534"/>
      <c r="QF9" s="534"/>
      <c r="QG9" s="534"/>
      <c r="QH9" s="534"/>
      <c r="QI9" s="534"/>
      <c r="QJ9" s="534"/>
      <c r="QK9" s="534"/>
      <c r="QL9" s="534"/>
      <c r="QM9" s="534"/>
      <c r="QN9" s="534"/>
      <c r="QO9" s="534"/>
      <c r="QP9" s="534"/>
      <c r="QQ9" s="534"/>
      <c r="QR9" s="534"/>
      <c r="QS9" s="534"/>
      <c r="QT9" s="534"/>
      <c r="QU9" s="534"/>
      <c r="QV9" s="534"/>
      <c r="QW9" s="534"/>
      <c r="QX9" s="534"/>
      <c r="QY9" s="534"/>
      <c r="QZ9" s="534"/>
      <c r="RA9" s="534"/>
      <c r="RB9" s="534"/>
      <c r="RC9" s="534"/>
      <c r="RD9" s="534"/>
      <c r="RE9" s="534"/>
      <c r="RF9" s="534"/>
      <c r="RG9" s="534"/>
      <c r="RH9" s="534"/>
      <c r="RI9" s="534"/>
      <c r="RJ9" s="534"/>
      <c r="RK9" s="534"/>
      <c r="RL9" s="534"/>
      <c r="RM9" s="534"/>
      <c r="RN9" s="534"/>
      <c r="RO9" s="534"/>
      <c r="RP9" s="534"/>
      <c r="RQ9" s="534"/>
      <c r="RR9" s="534"/>
      <c r="RS9" s="534"/>
      <c r="RT9" s="534"/>
      <c r="RU9" s="534"/>
      <c r="RV9" s="534"/>
      <c r="RW9" s="534"/>
      <c r="RX9" s="534"/>
      <c r="RY9" s="534"/>
      <c r="RZ9" s="534"/>
      <c r="SA9" s="534"/>
      <c r="SB9" s="534"/>
      <c r="SC9" s="534"/>
      <c r="SD9" s="534"/>
      <c r="SE9" s="534"/>
      <c r="SF9" s="534"/>
      <c r="SG9" s="534"/>
      <c r="SH9" s="534"/>
      <c r="SI9" s="534"/>
      <c r="SJ9" s="534"/>
      <c r="SK9" s="534"/>
      <c r="SL9" s="534"/>
      <c r="SM9" s="534"/>
      <c r="SN9" s="534"/>
      <c r="SO9" s="534"/>
      <c r="SP9" s="534"/>
      <c r="SQ9" s="534"/>
      <c r="SR9" s="534"/>
      <c r="SS9" s="534"/>
      <c r="ST9" s="534"/>
      <c r="SU9" s="534"/>
      <c r="SV9" s="534"/>
      <c r="SW9" s="534"/>
      <c r="SX9" s="534"/>
      <c r="SY9" s="534"/>
      <c r="SZ9" s="534"/>
      <c r="TA9" s="534"/>
      <c r="TB9" s="534"/>
      <c r="TC9" s="534"/>
      <c r="TD9" s="534"/>
      <c r="TE9" s="534"/>
      <c r="TF9" s="534"/>
      <c r="TG9" s="534"/>
      <c r="TH9" s="534"/>
      <c r="TI9" s="534"/>
      <c r="TJ9" s="534"/>
      <c r="TK9" s="534"/>
      <c r="TL9" s="534"/>
      <c r="TM9" s="534"/>
      <c r="TN9" s="534"/>
      <c r="TO9" s="534"/>
      <c r="TP9" s="534"/>
      <c r="TQ9" s="534"/>
      <c r="TR9" s="534"/>
      <c r="TS9" s="534"/>
      <c r="TT9" s="534"/>
      <c r="TU9" s="534"/>
      <c r="TV9" s="534"/>
      <c r="TW9" s="534"/>
      <c r="TX9" s="534"/>
      <c r="TY9" s="534"/>
      <c r="TZ9" s="534"/>
      <c r="UA9" s="534"/>
      <c r="UB9" s="534"/>
      <c r="UC9" s="534"/>
      <c r="UD9" s="534"/>
      <c r="UE9" s="534"/>
      <c r="UF9" s="534"/>
      <c r="UG9" s="534"/>
      <c r="UH9" s="534"/>
      <c r="UI9" s="534"/>
      <c r="UJ9" s="534"/>
      <c r="UK9" s="534"/>
      <c r="UL9" s="534"/>
      <c r="UM9" s="534"/>
      <c r="UN9" s="534"/>
      <c r="UO9" s="534"/>
      <c r="UP9" s="534"/>
      <c r="UQ9" s="534"/>
      <c r="UR9" s="534"/>
      <c r="US9" s="534"/>
      <c r="UT9" s="534"/>
      <c r="UU9" s="534"/>
      <c r="UV9" s="534"/>
      <c r="UW9" s="534"/>
      <c r="UX9" s="535"/>
    </row>
    <row r="10" spans="1:570" s="536" customFormat="1" ht="14.1" customHeight="1">
      <c r="A10" s="538">
        <f>SUM(O5:O998)</f>
        <v>13776220</v>
      </c>
      <c r="B10" s="37" t="s">
        <v>15</v>
      </c>
      <c r="C10" s="61">
        <v>18230162</v>
      </c>
      <c r="D10" s="61" t="s">
        <v>751</v>
      </c>
      <c r="E10" s="38"/>
      <c r="F10" s="523"/>
      <c r="G10" s="523"/>
      <c r="H10" s="523"/>
      <c r="I10" s="524"/>
      <c r="J10" s="525"/>
      <c r="K10" s="525"/>
      <c r="L10" s="525"/>
      <c r="M10" s="42"/>
      <c r="N10" s="42"/>
      <c r="O10" s="526"/>
      <c r="P10" s="527"/>
      <c r="Q10" s="527"/>
      <c r="R10" s="45"/>
      <c r="S10" s="46">
        <v>0</v>
      </c>
      <c r="T10" s="523">
        <f t="shared" si="9"/>
        <v>0</v>
      </c>
      <c r="U10" s="528">
        <f t="shared" si="0"/>
        <v>0</v>
      </c>
      <c r="V10" s="529">
        <f t="shared" si="1"/>
        <v>0</v>
      </c>
      <c r="W10" s="530">
        <f t="shared" si="15"/>
        <v>0</v>
      </c>
      <c r="X10" s="527">
        <f t="shared" si="16"/>
        <v>0</v>
      </c>
      <c r="Y10" s="527">
        <f t="shared" si="2"/>
        <v>0</v>
      </c>
      <c r="Z10" s="527"/>
      <c r="AA10" s="527">
        <f t="shared" si="17"/>
        <v>0</v>
      </c>
      <c r="AB10" s="531">
        <f t="shared" si="3"/>
        <v>0</v>
      </c>
      <c r="AC10" s="532">
        <f t="shared" si="4"/>
        <v>0</v>
      </c>
      <c r="AD10" s="527">
        <f t="shared" si="4"/>
        <v>0</v>
      </c>
      <c r="AE10" s="527">
        <f t="shared" si="5"/>
        <v>0</v>
      </c>
      <c r="AF10" s="527">
        <f t="shared" si="6"/>
        <v>0</v>
      </c>
      <c r="AG10" s="533" t="e">
        <v>#N/A</v>
      </c>
      <c r="AH10" s="527" t="e">
        <f t="shared" si="7"/>
        <v>#N/A</v>
      </c>
      <c r="AI10" s="533" t="e">
        <v>#N/A</v>
      </c>
      <c r="AJ10" s="527" t="e">
        <f t="shared" si="8"/>
        <v>#N/A</v>
      </c>
      <c r="AK10" s="527" t="e">
        <f t="shared" si="10"/>
        <v>#N/A</v>
      </c>
      <c r="AL10" s="527" t="e">
        <v>#N/A</v>
      </c>
      <c r="AM10" s="527"/>
      <c r="AN10" s="529">
        <v>0</v>
      </c>
      <c r="AO10" s="529">
        <f t="shared" si="12"/>
        <v>0</v>
      </c>
      <c r="AP10" s="528">
        <f t="shared" si="13"/>
        <v>0</v>
      </c>
      <c r="AQ10" s="528" t="e">
        <f t="shared" si="14"/>
        <v>#DIV/0!</v>
      </c>
      <c r="AR10" s="534"/>
      <c r="AS10" s="534"/>
      <c r="AT10" s="534"/>
      <c r="AU10" s="534"/>
      <c r="AV10" s="534"/>
      <c r="AW10" s="534"/>
      <c r="AX10" s="534"/>
      <c r="AY10" s="534"/>
      <c r="AZ10" s="534"/>
      <c r="BA10" s="534"/>
      <c r="BB10" s="534"/>
      <c r="BC10" s="534"/>
      <c r="BD10" s="534"/>
      <c r="BE10" s="534"/>
      <c r="BF10" s="534"/>
      <c r="BG10" s="534"/>
      <c r="BH10" s="534"/>
      <c r="BI10" s="534"/>
      <c r="BJ10" s="534"/>
      <c r="BK10" s="534"/>
      <c r="BL10" s="534"/>
      <c r="BM10" s="534"/>
      <c r="BN10" s="534"/>
      <c r="BO10" s="534"/>
      <c r="BP10" s="534"/>
      <c r="BQ10" s="534"/>
      <c r="BR10" s="534"/>
      <c r="BS10" s="534"/>
      <c r="BT10" s="534"/>
      <c r="BU10" s="534"/>
      <c r="BV10" s="534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4"/>
      <c r="CH10" s="534"/>
      <c r="CI10" s="534"/>
      <c r="CJ10" s="534"/>
      <c r="CK10" s="534"/>
      <c r="CL10" s="534"/>
      <c r="CM10" s="534"/>
      <c r="CN10" s="534"/>
      <c r="CO10" s="534"/>
      <c r="CP10" s="534"/>
      <c r="CQ10" s="534"/>
      <c r="CR10" s="534"/>
      <c r="CS10" s="534"/>
      <c r="CT10" s="534"/>
      <c r="CU10" s="534"/>
      <c r="CV10" s="534"/>
      <c r="CW10" s="534"/>
      <c r="CX10" s="534"/>
      <c r="CY10" s="534"/>
      <c r="CZ10" s="534"/>
      <c r="DA10" s="534"/>
      <c r="DB10" s="534"/>
      <c r="DC10" s="534"/>
      <c r="DD10" s="534"/>
      <c r="DE10" s="534"/>
      <c r="DF10" s="534"/>
      <c r="DG10" s="534"/>
      <c r="DH10" s="534"/>
      <c r="DI10" s="534"/>
      <c r="DJ10" s="534"/>
      <c r="DK10" s="534"/>
      <c r="DL10" s="534"/>
      <c r="DM10" s="534"/>
      <c r="DN10" s="534"/>
      <c r="DO10" s="534"/>
      <c r="DP10" s="534"/>
      <c r="DQ10" s="534"/>
      <c r="DR10" s="534"/>
      <c r="DS10" s="534"/>
      <c r="DT10" s="534"/>
      <c r="DU10" s="534"/>
      <c r="DV10" s="534"/>
      <c r="DW10" s="534"/>
      <c r="DX10" s="534"/>
      <c r="DY10" s="534"/>
      <c r="DZ10" s="534"/>
      <c r="EA10" s="534"/>
      <c r="EB10" s="534"/>
      <c r="EC10" s="534"/>
      <c r="ED10" s="534"/>
      <c r="EE10" s="534"/>
      <c r="EF10" s="534"/>
      <c r="EG10" s="534"/>
      <c r="EH10" s="534"/>
      <c r="EI10" s="534"/>
      <c r="EJ10" s="534"/>
      <c r="EK10" s="534"/>
      <c r="EL10" s="534"/>
      <c r="EM10" s="534"/>
      <c r="EN10" s="534"/>
      <c r="EO10" s="534"/>
      <c r="EP10" s="534"/>
      <c r="EQ10" s="534"/>
      <c r="ER10" s="534"/>
      <c r="ES10" s="534"/>
      <c r="ET10" s="534"/>
      <c r="EU10" s="534"/>
      <c r="EV10" s="534"/>
      <c r="EW10" s="534"/>
      <c r="EX10" s="534"/>
      <c r="EY10" s="534"/>
      <c r="EZ10" s="534"/>
      <c r="FA10" s="534"/>
      <c r="FB10" s="534"/>
      <c r="FC10" s="534"/>
      <c r="FD10" s="534"/>
      <c r="FE10" s="534"/>
      <c r="FF10" s="534"/>
      <c r="FG10" s="534"/>
      <c r="FH10" s="534"/>
      <c r="FI10" s="534"/>
      <c r="FJ10" s="534"/>
      <c r="FK10" s="534"/>
      <c r="FL10" s="534"/>
      <c r="FM10" s="534"/>
      <c r="FN10" s="534"/>
      <c r="FO10" s="534"/>
      <c r="FP10" s="534"/>
      <c r="FQ10" s="534"/>
      <c r="FR10" s="534"/>
      <c r="FS10" s="534"/>
      <c r="FT10" s="534"/>
      <c r="FU10" s="534"/>
      <c r="FV10" s="534"/>
      <c r="FW10" s="534"/>
      <c r="FX10" s="534"/>
      <c r="FY10" s="534"/>
      <c r="FZ10" s="534"/>
      <c r="GA10" s="534"/>
      <c r="GB10" s="534"/>
      <c r="GC10" s="534"/>
      <c r="GD10" s="534"/>
      <c r="GE10" s="534"/>
      <c r="GF10" s="534"/>
      <c r="GG10" s="534"/>
      <c r="GH10" s="534"/>
      <c r="GI10" s="534"/>
      <c r="GJ10" s="534"/>
      <c r="GK10" s="534"/>
      <c r="GL10" s="534"/>
      <c r="GM10" s="534"/>
      <c r="GN10" s="534"/>
      <c r="GO10" s="534"/>
      <c r="GP10" s="534"/>
      <c r="GQ10" s="534"/>
      <c r="GR10" s="534"/>
      <c r="GS10" s="534"/>
      <c r="GT10" s="534"/>
      <c r="GU10" s="534"/>
      <c r="GV10" s="534"/>
      <c r="GW10" s="534"/>
      <c r="GX10" s="534"/>
      <c r="GY10" s="534"/>
      <c r="GZ10" s="534"/>
      <c r="HA10" s="534"/>
      <c r="HB10" s="534"/>
      <c r="HC10" s="534"/>
      <c r="HD10" s="534"/>
      <c r="HE10" s="534"/>
      <c r="HF10" s="534"/>
      <c r="HG10" s="534"/>
      <c r="HH10" s="534"/>
      <c r="HI10" s="534"/>
      <c r="HJ10" s="534"/>
      <c r="HK10" s="534"/>
      <c r="HL10" s="534"/>
      <c r="HM10" s="534"/>
      <c r="HN10" s="534"/>
      <c r="HO10" s="534"/>
      <c r="HP10" s="534"/>
      <c r="HQ10" s="534"/>
      <c r="HR10" s="534"/>
      <c r="HS10" s="534"/>
      <c r="HT10" s="534"/>
      <c r="HU10" s="534"/>
      <c r="HV10" s="534"/>
      <c r="HW10" s="534"/>
      <c r="HX10" s="534"/>
      <c r="HY10" s="534"/>
      <c r="HZ10" s="534"/>
      <c r="IA10" s="534"/>
      <c r="IB10" s="534"/>
      <c r="IC10" s="534"/>
      <c r="ID10" s="534"/>
      <c r="IE10" s="534"/>
      <c r="IF10" s="534"/>
      <c r="IG10" s="534"/>
      <c r="IH10" s="534"/>
      <c r="II10" s="534"/>
      <c r="IJ10" s="534"/>
      <c r="IK10" s="534"/>
      <c r="IL10" s="534"/>
      <c r="IM10" s="534"/>
      <c r="IN10" s="534"/>
      <c r="IO10" s="534"/>
      <c r="IP10" s="534"/>
      <c r="IQ10" s="534"/>
      <c r="IR10" s="534"/>
      <c r="IS10" s="534"/>
      <c r="IT10" s="534"/>
      <c r="IU10" s="534"/>
      <c r="IV10" s="534"/>
      <c r="IW10" s="534"/>
      <c r="IX10" s="534"/>
      <c r="IY10" s="534"/>
      <c r="IZ10" s="534"/>
      <c r="JA10" s="534"/>
      <c r="JB10" s="534"/>
      <c r="JC10" s="534"/>
      <c r="JD10" s="534"/>
      <c r="JE10" s="534"/>
      <c r="JF10" s="534"/>
      <c r="JG10" s="534"/>
      <c r="JH10" s="534"/>
      <c r="JI10" s="534"/>
      <c r="JJ10" s="534"/>
      <c r="JK10" s="534"/>
      <c r="JL10" s="534"/>
      <c r="JM10" s="534"/>
      <c r="JN10" s="534"/>
      <c r="JO10" s="534"/>
      <c r="JP10" s="534"/>
      <c r="JQ10" s="534"/>
      <c r="JR10" s="534"/>
      <c r="JS10" s="534"/>
      <c r="JT10" s="534"/>
      <c r="JU10" s="534"/>
      <c r="JV10" s="534"/>
      <c r="JW10" s="534"/>
      <c r="JX10" s="534"/>
      <c r="JY10" s="534"/>
      <c r="JZ10" s="534"/>
      <c r="KA10" s="534"/>
      <c r="KB10" s="534"/>
      <c r="KC10" s="534"/>
      <c r="KD10" s="534"/>
      <c r="KE10" s="534"/>
      <c r="KF10" s="534"/>
      <c r="KG10" s="534"/>
      <c r="KH10" s="534"/>
      <c r="KI10" s="534"/>
      <c r="KJ10" s="534"/>
      <c r="KK10" s="534"/>
      <c r="KL10" s="534"/>
      <c r="KM10" s="534"/>
      <c r="KN10" s="534"/>
      <c r="KO10" s="534"/>
      <c r="KP10" s="534"/>
      <c r="KQ10" s="534"/>
      <c r="KR10" s="534"/>
      <c r="KS10" s="534"/>
      <c r="KT10" s="534"/>
      <c r="KU10" s="534"/>
      <c r="KV10" s="534"/>
      <c r="KW10" s="534"/>
      <c r="KX10" s="534"/>
      <c r="KY10" s="534"/>
      <c r="KZ10" s="534"/>
      <c r="LA10" s="534"/>
      <c r="LB10" s="534"/>
      <c r="LC10" s="534"/>
      <c r="LD10" s="534"/>
      <c r="LE10" s="534"/>
      <c r="LF10" s="534"/>
      <c r="LG10" s="534"/>
      <c r="LH10" s="534"/>
      <c r="LI10" s="534"/>
      <c r="LJ10" s="534"/>
      <c r="LK10" s="534"/>
      <c r="LL10" s="534"/>
      <c r="LM10" s="534"/>
      <c r="LN10" s="534"/>
      <c r="LO10" s="534"/>
      <c r="LP10" s="534"/>
      <c r="LQ10" s="534"/>
      <c r="LR10" s="534"/>
      <c r="LS10" s="534"/>
      <c r="LT10" s="534"/>
      <c r="LU10" s="534"/>
      <c r="LV10" s="534"/>
      <c r="LW10" s="534"/>
      <c r="LX10" s="534"/>
      <c r="LY10" s="534"/>
      <c r="LZ10" s="534"/>
      <c r="MA10" s="534"/>
      <c r="MB10" s="534"/>
      <c r="MC10" s="534"/>
      <c r="MD10" s="534"/>
      <c r="ME10" s="534"/>
      <c r="MF10" s="534"/>
      <c r="MG10" s="534"/>
      <c r="MH10" s="534"/>
      <c r="MI10" s="534"/>
      <c r="MJ10" s="534"/>
      <c r="MK10" s="534"/>
      <c r="ML10" s="534"/>
      <c r="MM10" s="534"/>
      <c r="MN10" s="534"/>
      <c r="MO10" s="534"/>
      <c r="MP10" s="534"/>
      <c r="MQ10" s="534"/>
      <c r="MR10" s="534"/>
      <c r="MS10" s="534"/>
      <c r="MT10" s="534"/>
      <c r="MU10" s="534"/>
      <c r="MV10" s="534"/>
      <c r="MW10" s="534"/>
      <c r="MX10" s="534"/>
      <c r="MY10" s="534"/>
      <c r="MZ10" s="534"/>
      <c r="NA10" s="534"/>
      <c r="NB10" s="534"/>
      <c r="NC10" s="534"/>
      <c r="ND10" s="534"/>
      <c r="NE10" s="534"/>
      <c r="NF10" s="534"/>
      <c r="NG10" s="534"/>
      <c r="NH10" s="534"/>
      <c r="NI10" s="534"/>
      <c r="NJ10" s="534"/>
      <c r="NK10" s="534"/>
      <c r="NL10" s="534"/>
      <c r="NM10" s="534"/>
      <c r="NN10" s="534"/>
      <c r="NO10" s="534"/>
      <c r="NP10" s="534"/>
      <c r="NQ10" s="534"/>
      <c r="NR10" s="534"/>
      <c r="NS10" s="534"/>
      <c r="NT10" s="534"/>
      <c r="NU10" s="534"/>
      <c r="NV10" s="534"/>
      <c r="NW10" s="534"/>
      <c r="NX10" s="534"/>
      <c r="NY10" s="534"/>
      <c r="NZ10" s="534"/>
      <c r="OA10" s="534"/>
      <c r="OB10" s="534"/>
      <c r="OC10" s="534"/>
      <c r="OD10" s="534"/>
      <c r="OE10" s="534"/>
      <c r="OF10" s="534"/>
      <c r="OG10" s="534"/>
      <c r="OH10" s="534"/>
      <c r="OI10" s="534"/>
      <c r="OJ10" s="534"/>
      <c r="OK10" s="534"/>
      <c r="OL10" s="534"/>
      <c r="OM10" s="534"/>
      <c r="ON10" s="534"/>
      <c r="OO10" s="534"/>
      <c r="OP10" s="534"/>
      <c r="OQ10" s="534"/>
      <c r="OR10" s="534"/>
      <c r="OS10" s="534"/>
      <c r="OT10" s="534"/>
      <c r="OU10" s="534"/>
      <c r="OV10" s="534"/>
      <c r="OW10" s="534"/>
      <c r="OX10" s="534"/>
      <c r="OY10" s="534"/>
      <c r="OZ10" s="534"/>
      <c r="PA10" s="534"/>
      <c r="PB10" s="534"/>
      <c r="PC10" s="534"/>
      <c r="PD10" s="534"/>
      <c r="PE10" s="534"/>
      <c r="PF10" s="534"/>
      <c r="PG10" s="534"/>
      <c r="PH10" s="534"/>
      <c r="PI10" s="534"/>
      <c r="PJ10" s="534"/>
      <c r="PK10" s="534"/>
      <c r="PL10" s="534"/>
      <c r="PM10" s="534"/>
      <c r="PN10" s="534"/>
      <c r="PO10" s="534"/>
      <c r="PP10" s="534"/>
      <c r="PQ10" s="534"/>
      <c r="PR10" s="534"/>
      <c r="PS10" s="534"/>
      <c r="PT10" s="534"/>
      <c r="PU10" s="534"/>
      <c r="PV10" s="534"/>
      <c r="PW10" s="534"/>
      <c r="PX10" s="534"/>
      <c r="PY10" s="534"/>
      <c r="PZ10" s="534"/>
      <c r="QA10" s="534"/>
      <c r="QB10" s="534"/>
      <c r="QC10" s="534"/>
      <c r="QD10" s="534"/>
      <c r="QE10" s="534"/>
      <c r="QF10" s="534"/>
      <c r="QG10" s="534"/>
      <c r="QH10" s="534"/>
      <c r="QI10" s="534"/>
      <c r="QJ10" s="534"/>
      <c r="QK10" s="534"/>
      <c r="QL10" s="534"/>
      <c r="QM10" s="534"/>
      <c r="QN10" s="534"/>
      <c r="QO10" s="534"/>
      <c r="QP10" s="534"/>
      <c r="QQ10" s="534"/>
      <c r="QR10" s="534"/>
      <c r="QS10" s="534"/>
      <c r="QT10" s="534"/>
      <c r="QU10" s="534"/>
      <c r="QV10" s="534"/>
      <c r="QW10" s="534"/>
      <c r="QX10" s="534"/>
      <c r="QY10" s="534"/>
      <c r="QZ10" s="534"/>
      <c r="RA10" s="534"/>
      <c r="RB10" s="534"/>
      <c r="RC10" s="534"/>
      <c r="RD10" s="534"/>
      <c r="RE10" s="534"/>
      <c r="RF10" s="534"/>
      <c r="RG10" s="534"/>
      <c r="RH10" s="534"/>
      <c r="RI10" s="534"/>
      <c r="RJ10" s="534"/>
      <c r="RK10" s="534"/>
      <c r="RL10" s="534"/>
      <c r="RM10" s="534"/>
      <c r="RN10" s="534"/>
      <c r="RO10" s="534"/>
      <c r="RP10" s="534"/>
      <c r="RQ10" s="534"/>
      <c r="RR10" s="534"/>
      <c r="RS10" s="534"/>
      <c r="RT10" s="534"/>
      <c r="RU10" s="534"/>
      <c r="RV10" s="534"/>
      <c r="RW10" s="534"/>
      <c r="RX10" s="534"/>
      <c r="RY10" s="534"/>
      <c r="RZ10" s="534"/>
      <c r="SA10" s="534"/>
      <c r="SB10" s="534"/>
      <c r="SC10" s="534"/>
      <c r="SD10" s="534"/>
      <c r="SE10" s="534"/>
      <c r="SF10" s="534"/>
      <c r="SG10" s="534"/>
      <c r="SH10" s="534"/>
      <c r="SI10" s="534"/>
      <c r="SJ10" s="534"/>
      <c r="SK10" s="534"/>
      <c r="SL10" s="534"/>
      <c r="SM10" s="534"/>
      <c r="SN10" s="534"/>
      <c r="SO10" s="534"/>
      <c r="SP10" s="534"/>
      <c r="SQ10" s="534"/>
      <c r="SR10" s="534"/>
      <c r="SS10" s="534"/>
      <c r="ST10" s="534"/>
      <c r="SU10" s="534"/>
      <c r="SV10" s="534"/>
      <c r="SW10" s="534"/>
      <c r="SX10" s="534"/>
      <c r="SY10" s="534"/>
      <c r="SZ10" s="534"/>
      <c r="TA10" s="534"/>
      <c r="TB10" s="534"/>
      <c r="TC10" s="534"/>
      <c r="TD10" s="534"/>
      <c r="TE10" s="534"/>
      <c r="TF10" s="534"/>
      <c r="TG10" s="534"/>
      <c r="TH10" s="534"/>
      <c r="TI10" s="534"/>
      <c r="TJ10" s="534"/>
      <c r="TK10" s="534"/>
      <c r="TL10" s="534"/>
      <c r="TM10" s="534"/>
      <c r="TN10" s="534"/>
      <c r="TO10" s="534"/>
      <c r="TP10" s="534"/>
      <c r="TQ10" s="534"/>
      <c r="TR10" s="534"/>
      <c r="TS10" s="534"/>
      <c r="TT10" s="534"/>
      <c r="TU10" s="534"/>
      <c r="TV10" s="534"/>
      <c r="TW10" s="534"/>
      <c r="TX10" s="534"/>
      <c r="TY10" s="534"/>
      <c r="TZ10" s="534"/>
      <c r="UA10" s="534"/>
      <c r="UB10" s="534"/>
      <c r="UC10" s="534"/>
      <c r="UD10" s="534"/>
      <c r="UE10" s="534"/>
      <c r="UF10" s="534"/>
      <c r="UG10" s="534"/>
      <c r="UH10" s="534"/>
      <c r="UI10" s="534"/>
      <c r="UJ10" s="534"/>
      <c r="UK10" s="534"/>
      <c r="UL10" s="534"/>
      <c r="UM10" s="534"/>
      <c r="UN10" s="534"/>
      <c r="UO10" s="534"/>
      <c r="UP10" s="534"/>
      <c r="UQ10" s="534"/>
      <c r="UR10" s="534"/>
      <c r="US10" s="534"/>
      <c r="UT10" s="534"/>
      <c r="UU10" s="534"/>
      <c r="UV10" s="534"/>
      <c r="UW10" s="534"/>
      <c r="UX10" s="535"/>
    </row>
    <row r="11" spans="1:570" s="536" customFormat="1" ht="14.1" customHeight="1">
      <c r="A11" s="522" t="s">
        <v>251</v>
      </c>
      <c r="B11" s="37" t="s">
        <v>15</v>
      </c>
      <c r="C11" s="61">
        <v>18230162</v>
      </c>
      <c r="D11" s="61" t="s">
        <v>751</v>
      </c>
      <c r="E11" s="38"/>
      <c r="F11" s="523"/>
      <c r="G11" s="523"/>
      <c r="H11" s="523"/>
      <c r="I11" s="524"/>
      <c r="J11" s="525"/>
      <c r="K11" s="525"/>
      <c r="L11" s="525"/>
      <c r="M11" s="42"/>
      <c r="N11" s="42"/>
      <c r="O11" s="526"/>
      <c r="P11" s="527"/>
      <c r="Q11" s="527"/>
      <c r="R11" s="45"/>
      <c r="S11" s="46">
        <v>0</v>
      </c>
      <c r="T11" s="523">
        <f t="shared" si="9"/>
        <v>0</v>
      </c>
      <c r="U11" s="528">
        <f t="shared" si="0"/>
        <v>0</v>
      </c>
      <c r="V11" s="529">
        <f t="shared" si="1"/>
        <v>0</v>
      </c>
      <c r="W11" s="530">
        <f t="shared" si="15"/>
        <v>0</v>
      </c>
      <c r="X11" s="527">
        <f t="shared" si="16"/>
        <v>0</v>
      </c>
      <c r="Y11" s="527">
        <f t="shared" si="2"/>
        <v>0</v>
      </c>
      <c r="Z11" s="527"/>
      <c r="AA11" s="527">
        <f t="shared" si="17"/>
        <v>0</v>
      </c>
      <c r="AB11" s="531">
        <f t="shared" si="3"/>
        <v>0</v>
      </c>
      <c r="AC11" s="532">
        <f t="shared" si="4"/>
        <v>0</v>
      </c>
      <c r="AD11" s="527">
        <f t="shared" si="4"/>
        <v>0</v>
      </c>
      <c r="AE11" s="527">
        <f t="shared" si="5"/>
        <v>0</v>
      </c>
      <c r="AF11" s="527">
        <f t="shared" si="6"/>
        <v>0</v>
      </c>
      <c r="AG11" s="533" t="e">
        <v>#N/A</v>
      </c>
      <c r="AH11" s="527" t="e">
        <f t="shared" si="7"/>
        <v>#N/A</v>
      </c>
      <c r="AI11" s="533" t="e">
        <v>#N/A</v>
      </c>
      <c r="AJ11" s="527" t="e">
        <f t="shared" si="8"/>
        <v>#N/A</v>
      </c>
      <c r="AK11" s="527" t="e">
        <f t="shared" si="10"/>
        <v>#N/A</v>
      </c>
      <c r="AL11" s="527" t="e">
        <v>#N/A</v>
      </c>
      <c r="AM11" s="527"/>
      <c r="AN11" s="529">
        <v>0</v>
      </c>
      <c r="AO11" s="529">
        <f t="shared" si="12"/>
        <v>0</v>
      </c>
      <c r="AP11" s="528">
        <f t="shared" si="13"/>
        <v>0</v>
      </c>
      <c r="AQ11" s="528" t="e">
        <f t="shared" si="14"/>
        <v>#DIV/0!</v>
      </c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534"/>
      <c r="DG11" s="534"/>
      <c r="DH11" s="534"/>
      <c r="DI11" s="534"/>
      <c r="DJ11" s="534"/>
      <c r="DK11" s="534"/>
      <c r="DL11" s="534"/>
      <c r="DM11" s="534"/>
      <c r="DN11" s="534"/>
      <c r="DO11" s="534"/>
      <c r="DP11" s="534"/>
      <c r="DQ11" s="534"/>
      <c r="DR11" s="534"/>
      <c r="DS11" s="534"/>
      <c r="DT11" s="534"/>
      <c r="DU11" s="534"/>
      <c r="DV11" s="534"/>
      <c r="DW11" s="534"/>
      <c r="DX11" s="534"/>
      <c r="DY11" s="534"/>
      <c r="DZ11" s="534"/>
      <c r="EA11" s="534"/>
      <c r="EB11" s="534"/>
      <c r="EC11" s="534"/>
      <c r="ED11" s="534"/>
      <c r="EE11" s="534"/>
      <c r="EF11" s="534"/>
      <c r="EG11" s="534"/>
      <c r="EH11" s="534"/>
      <c r="EI11" s="534"/>
      <c r="EJ11" s="534"/>
      <c r="EK11" s="534"/>
      <c r="EL11" s="534"/>
      <c r="EM11" s="534"/>
      <c r="EN11" s="534"/>
      <c r="EO11" s="534"/>
      <c r="EP11" s="534"/>
      <c r="EQ11" s="534"/>
      <c r="ER11" s="534"/>
      <c r="ES11" s="534"/>
      <c r="ET11" s="534"/>
      <c r="EU11" s="534"/>
      <c r="EV11" s="534"/>
      <c r="EW11" s="534"/>
      <c r="EX11" s="534"/>
      <c r="EY11" s="534"/>
      <c r="EZ11" s="534"/>
      <c r="FA11" s="534"/>
      <c r="FB11" s="534"/>
      <c r="FC11" s="534"/>
      <c r="FD11" s="534"/>
      <c r="FE11" s="534"/>
      <c r="FF11" s="534"/>
      <c r="FG11" s="534"/>
      <c r="FH11" s="534"/>
      <c r="FI11" s="534"/>
      <c r="FJ11" s="534"/>
      <c r="FK11" s="534"/>
      <c r="FL11" s="534"/>
      <c r="FM11" s="534"/>
      <c r="FN11" s="534"/>
      <c r="FO11" s="534"/>
      <c r="FP11" s="534"/>
      <c r="FQ11" s="534"/>
      <c r="FR11" s="534"/>
      <c r="FS11" s="534"/>
      <c r="FT11" s="534"/>
      <c r="FU11" s="534"/>
      <c r="FV11" s="534"/>
      <c r="FW11" s="534"/>
      <c r="FX11" s="534"/>
      <c r="FY11" s="534"/>
      <c r="FZ11" s="534"/>
      <c r="GA11" s="534"/>
      <c r="GB11" s="534"/>
      <c r="GC11" s="534"/>
      <c r="GD11" s="534"/>
      <c r="GE11" s="534"/>
      <c r="GF11" s="534"/>
      <c r="GG11" s="534"/>
      <c r="GH11" s="534"/>
      <c r="GI11" s="534"/>
      <c r="GJ11" s="534"/>
      <c r="GK11" s="534"/>
      <c r="GL11" s="534"/>
      <c r="GM11" s="534"/>
      <c r="GN11" s="534"/>
      <c r="GO11" s="534"/>
      <c r="GP11" s="534"/>
      <c r="GQ11" s="534"/>
      <c r="GR11" s="534"/>
      <c r="GS11" s="534"/>
      <c r="GT11" s="534"/>
      <c r="GU11" s="534"/>
      <c r="GV11" s="534"/>
      <c r="GW11" s="534"/>
      <c r="GX11" s="534"/>
      <c r="GY11" s="534"/>
      <c r="GZ11" s="534"/>
      <c r="HA11" s="534"/>
      <c r="HB11" s="534"/>
      <c r="HC11" s="534"/>
      <c r="HD11" s="534"/>
      <c r="HE11" s="534"/>
      <c r="HF11" s="534"/>
      <c r="HG11" s="534"/>
      <c r="HH11" s="534"/>
      <c r="HI11" s="534"/>
      <c r="HJ11" s="534"/>
      <c r="HK11" s="534"/>
      <c r="HL11" s="534"/>
      <c r="HM11" s="534"/>
      <c r="HN11" s="534"/>
      <c r="HO11" s="534"/>
      <c r="HP11" s="534"/>
      <c r="HQ11" s="534"/>
      <c r="HR11" s="534"/>
      <c r="HS11" s="534"/>
      <c r="HT11" s="534"/>
      <c r="HU11" s="534"/>
      <c r="HV11" s="534"/>
      <c r="HW11" s="534"/>
      <c r="HX11" s="534"/>
      <c r="HY11" s="534"/>
      <c r="HZ11" s="534"/>
      <c r="IA11" s="534"/>
      <c r="IB11" s="534"/>
      <c r="IC11" s="534"/>
      <c r="ID11" s="534"/>
      <c r="IE11" s="534"/>
      <c r="IF11" s="534"/>
      <c r="IG11" s="534"/>
      <c r="IH11" s="534"/>
      <c r="II11" s="534"/>
      <c r="IJ11" s="534"/>
      <c r="IK11" s="534"/>
      <c r="IL11" s="534"/>
      <c r="IM11" s="534"/>
      <c r="IN11" s="534"/>
      <c r="IO11" s="534"/>
      <c r="IP11" s="534"/>
      <c r="IQ11" s="534"/>
      <c r="IR11" s="534"/>
      <c r="IS11" s="534"/>
      <c r="IT11" s="534"/>
      <c r="IU11" s="534"/>
      <c r="IV11" s="534"/>
      <c r="IW11" s="534"/>
      <c r="IX11" s="534"/>
      <c r="IY11" s="534"/>
      <c r="IZ11" s="534"/>
      <c r="JA11" s="534"/>
      <c r="JB11" s="534"/>
      <c r="JC11" s="534"/>
      <c r="JD11" s="534"/>
      <c r="JE11" s="534"/>
      <c r="JF11" s="534"/>
      <c r="JG11" s="534"/>
      <c r="JH11" s="534"/>
      <c r="JI11" s="534"/>
      <c r="JJ11" s="534"/>
      <c r="JK11" s="534"/>
      <c r="JL11" s="534"/>
      <c r="JM11" s="534"/>
      <c r="JN11" s="534"/>
      <c r="JO11" s="534"/>
      <c r="JP11" s="534"/>
      <c r="JQ11" s="534"/>
      <c r="JR11" s="534"/>
      <c r="JS11" s="534"/>
      <c r="JT11" s="534"/>
      <c r="JU11" s="534"/>
      <c r="JV11" s="534"/>
      <c r="JW11" s="534"/>
      <c r="JX11" s="534"/>
      <c r="JY11" s="534"/>
      <c r="JZ11" s="534"/>
      <c r="KA11" s="534"/>
      <c r="KB11" s="534"/>
      <c r="KC11" s="534"/>
      <c r="KD11" s="534"/>
      <c r="KE11" s="534"/>
      <c r="KF11" s="534"/>
      <c r="KG11" s="534"/>
      <c r="KH11" s="534"/>
      <c r="KI11" s="534"/>
      <c r="KJ11" s="534"/>
      <c r="KK11" s="534"/>
      <c r="KL11" s="534"/>
      <c r="KM11" s="534"/>
      <c r="KN11" s="534"/>
      <c r="KO11" s="534"/>
      <c r="KP11" s="534"/>
      <c r="KQ11" s="534"/>
      <c r="KR11" s="534"/>
      <c r="KS11" s="534"/>
      <c r="KT11" s="534"/>
      <c r="KU11" s="534"/>
      <c r="KV11" s="534"/>
      <c r="KW11" s="534"/>
      <c r="KX11" s="534"/>
      <c r="KY11" s="534"/>
      <c r="KZ11" s="534"/>
      <c r="LA11" s="534"/>
      <c r="LB11" s="534"/>
      <c r="LC11" s="534"/>
      <c r="LD11" s="534"/>
      <c r="LE11" s="534"/>
      <c r="LF11" s="534"/>
      <c r="LG11" s="534"/>
      <c r="LH11" s="534"/>
      <c r="LI11" s="534"/>
      <c r="LJ11" s="534"/>
      <c r="LK11" s="534"/>
      <c r="LL11" s="534"/>
      <c r="LM11" s="534"/>
      <c r="LN11" s="534"/>
      <c r="LO11" s="534"/>
      <c r="LP11" s="534"/>
      <c r="LQ11" s="534"/>
      <c r="LR11" s="534"/>
      <c r="LS11" s="534"/>
      <c r="LT11" s="534"/>
      <c r="LU11" s="534"/>
      <c r="LV11" s="534"/>
      <c r="LW11" s="534"/>
      <c r="LX11" s="534"/>
      <c r="LY11" s="534"/>
      <c r="LZ11" s="534"/>
      <c r="MA11" s="534"/>
      <c r="MB11" s="534"/>
      <c r="MC11" s="534"/>
      <c r="MD11" s="534"/>
      <c r="ME11" s="534"/>
      <c r="MF11" s="534"/>
      <c r="MG11" s="534"/>
      <c r="MH11" s="534"/>
      <c r="MI11" s="534"/>
      <c r="MJ11" s="534"/>
      <c r="MK11" s="534"/>
      <c r="ML11" s="534"/>
      <c r="MM11" s="534"/>
      <c r="MN11" s="534"/>
      <c r="MO11" s="534"/>
      <c r="MP11" s="534"/>
      <c r="MQ11" s="534"/>
      <c r="MR11" s="534"/>
      <c r="MS11" s="534"/>
      <c r="MT11" s="534"/>
      <c r="MU11" s="534"/>
      <c r="MV11" s="534"/>
      <c r="MW11" s="534"/>
      <c r="MX11" s="534"/>
      <c r="MY11" s="534"/>
      <c r="MZ11" s="534"/>
      <c r="NA11" s="534"/>
      <c r="NB11" s="534"/>
      <c r="NC11" s="534"/>
      <c r="ND11" s="534"/>
      <c r="NE11" s="534"/>
      <c r="NF11" s="534"/>
      <c r="NG11" s="534"/>
      <c r="NH11" s="534"/>
      <c r="NI11" s="534"/>
      <c r="NJ11" s="534"/>
      <c r="NK11" s="534"/>
      <c r="NL11" s="534"/>
      <c r="NM11" s="534"/>
      <c r="NN11" s="534"/>
      <c r="NO11" s="534"/>
      <c r="NP11" s="534"/>
      <c r="NQ11" s="534"/>
      <c r="NR11" s="534"/>
      <c r="NS11" s="534"/>
      <c r="NT11" s="534"/>
      <c r="NU11" s="534"/>
      <c r="NV11" s="534"/>
      <c r="NW11" s="534"/>
      <c r="NX11" s="534"/>
      <c r="NY11" s="534"/>
      <c r="NZ11" s="534"/>
      <c r="OA11" s="534"/>
      <c r="OB11" s="534"/>
      <c r="OC11" s="534"/>
      <c r="OD11" s="534"/>
      <c r="OE11" s="534"/>
      <c r="OF11" s="534"/>
      <c r="OG11" s="534"/>
      <c r="OH11" s="534"/>
      <c r="OI11" s="534"/>
      <c r="OJ11" s="534"/>
      <c r="OK11" s="534"/>
      <c r="OL11" s="534"/>
      <c r="OM11" s="534"/>
      <c r="ON11" s="534"/>
      <c r="OO11" s="534"/>
      <c r="OP11" s="534"/>
      <c r="OQ11" s="534"/>
      <c r="OR11" s="534"/>
      <c r="OS11" s="534"/>
      <c r="OT11" s="534"/>
      <c r="OU11" s="534"/>
      <c r="OV11" s="534"/>
      <c r="OW11" s="534"/>
      <c r="OX11" s="534"/>
      <c r="OY11" s="534"/>
      <c r="OZ11" s="534"/>
      <c r="PA11" s="534"/>
      <c r="PB11" s="534"/>
      <c r="PC11" s="534"/>
      <c r="PD11" s="534"/>
      <c r="PE11" s="534"/>
      <c r="PF11" s="534"/>
      <c r="PG11" s="534"/>
      <c r="PH11" s="534"/>
      <c r="PI11" s="534"/>
      <c r="PJ11" s="534"/>
      <c r="PK11" s="534"/>
      <c r="PL11" s="534"/>
      <c r="PM11" s="534"/>
      <c r="PN11" s="534"/>
      <c r="PO11" s="534"/>
      <c r="PP11" s="534"/>
      <c r="PQ11" s="534"/>
      <c r="PR11" s="534"/>
      <c r="PS11" s="534"/>
      <c r="PT11" s="534"/>
      <c r="PU11" s="534"/>
      <c r="PV11" s="534"/>
      <c r="PW11" s="534"/>
      <c r="PX11" s="534"/>
      <c r="PY11" s="534"/>
      <c r="PZ11" s="534"/>
      <c r="QA11" s="534"/>
      <c r="QB11" s="534"/>
      <c r="QC11" s="534"/>
      <c r="QD11" s="534"/>
      <c r="QE11" s="534"/>
      <c r="QF11" s="534"/>
      <c r="QG11" s="534"/>
      <c r="QH11" s="534"/>
      <c r="QI11" s="534"/>
      <c r="QJ11" s="534"/>
      <c r="QK11" s="534"/>
      <c r="QL11" s="534"/>
      <c r="QM11" s="534"/>
      <c r="QN11" s="534"/>
      <c r="QO11" s="534"/>
      <c r="QP11" s="534"/>
      <c r="QQ11" s="534"/>
      <c r="QR11" s="534"/>
      <c r="QS11" s="534"/>
      <c r="QT11" s="534"/>
      <c r="QU11" s="534"/>
      <c r="QV11" s="534"/>
      <c r="QW11" s="534"/>
      <c r="QX11" s="534"/>
      <c r="QY11" s="534"/>
      <c r="QZ11" s="534"/>
      <c r="RA11" s="534"/>
      <c r="RB11" s="534"/>
      <c r="RC11" s="534"/>
      <c r="RD11" s="534"/>
      <c r="RE11" s="534"/>
      <c r="RF11" s="534"/>
      <c r="RG11" s="534"/>
      <c r="RH11" s="534"/>
      <c r="RI11" s="534"/>
      <c r="RJ11" s="534"/>
      <c r="RK11" s="534"/>
      <c r="RL11" s="534"/>
      <c r="RM11" s="534"/>
      <c r="RN11" s="534"/>
      <c r="RO11" s="534"/>
      <c r="RP11" s="534"/>
      <c r="RQ11" s="534"/>
      <c r="RR11" s="534"/>
      <c r="RS11" s="534"/>
      <c r="RT11" s="534"/>
      <c r="RU11" s="534"/>
      <c r="RV11" s="534"/>
      <c r="RW11" s="534"/>
      <c r="RX11" s="534"/>
      <c r="RY11" s="534"/>
      <c r="RZ11" s="534"/>
      <c r="SA11" s="534"/>
      <c r="SB11" s="534"/>
      <c r="SC11" s="534"/>
      <c r="SD11" s="534"/>
      <c r="SE11" s="534"/>
      <c r="SF11" s="534"/>
      <c r="SG11" s="534"/>
      <c r="SH11" s="534"/>
      <c r="SI11" s="534"/>
      <c r="SJ11" s="534"/>
      <c r="SK11" s="534"/>
      <c r="SL11" s="534"/>
      <c r="SM11" s="534"/>
      <c r="SN11" s="534"/>
      <c r="SO11" s="534"/>
      <c r="SP11" s="534"/>
      <c r="SQ11" s="534"/>
      <c r="SR11" s="534"/>
      <c r="SS11" s="534"/>
      <c r="ST11" s="534"/>
      <c r="SU11" s="534"/>
      <c r="SV11" s="534"/>
      <c r="SW11" s="534"/>
      <c r="SX11" s="534"/>
      <c r="SY11" s="534"/>
      <c r="SZ11" s="534"/>
      <c r="TA11" s="534"/>
      <c r="TB11" s="534"/>
      <c r="TC11" s="534"/>
      <c r="TD11" s="534"/>
      <c r="TE11" s="534"/>
      <c r="TF11" s="534"/>
      <c r="TG11" s="534"/>
      <c r="TH11" s="534"/>
      <c r="TI11" s="534"/>
      <c r="TJ11" s="534"/>
      <c r="TK11" s="534"/>
      <c r="TL11" s="534"/>
      <c r="TM11" s="534"/>
      <c r="TN11" s="534"/>
      <c r="TO11" s="534"/>
      <c r="TP11" s="534"/>
      <c r="TQ11" s="534"/>
      <c r="TR11" s="534"/>
      <c r="TS11" s="534"/>
      <c r="TT11" s="534"/>
      <c r="TU11" s="534"/>
      <c r="TV11" s="534"/>
      <c r="TW11" s="534"/>
      <c r="TX11" s="534"/>
      <c r="TY11" s="534"/>
      <c r="TZ11" s="534"/>
      <c r="UA11" s="534"/>
      <c r="UB11" s="534"/>
      <c r="UC11" s="534"/>
      <c r="UD11" s="534"/>
      <c r="UE11" s="534"/>
      <c r="UF11" s="534"/>
      <c r="UG11" s="534"/>
      <c r="UH11" s="534"/>
      <c r="UI11" s="534"/>
      <c r="UJ11" s="534"/>
      <c r="UK11" s="534"/>
      <c r="UL11" s="534"/>
      <c r="UM11" s="534"/>
      <c r="UN11" s="534"/>
      <c r="UO11" s="534"/>
      <c r="UP11" s="534"/>
      <c r="UQ11" s="534"/>
      <c r="UR11" s="534"/>
      <c r="US11" s="534"/>
      <c r="UT11" s="534"/>
      <c r="UU11" s="534"/>
      <c r="UV11" s="534"/>
      <c r="UW11" s="534"/>
      <c r="UX11" s="535"/>
    </row>
    <row r="12" spans="1:570" s="536" customFormat="1" ht="14.1" customHeight="1">
      <c r="A12" s="539">
        <f>SUM(P5:P999)</f>
        <v>3549020</v>
      </c>
      <c r="B12" s="37" t="s">
        <v>15</v>
      </c>
      <c r="C12" s="61">
        <v>18230162</v>
      </c>
      <c r="D12" s="61" t="s">
        <v>751</v>
      </c>
      <c r="E12" s="38"/>
      <c r="F12" s="523"/>
      <c r="G12" s="523"/>
      <c r="H12" s="523"/>
      <c r="I12" s="524"/>
      <c r="J12" s="525"/>
      <c r="K12" s="525"/>
      <c r="L12" s="525"/>
      <c r="M12" s="42"/>
      <c r="N12" s="42"/>
      <c r="O12" s="526"/>
      <c r="P12" s="527"/>
      <c r="Q12" s="527"/>
      <c r="R12" s="45"/>
      <c r="S12" s="46">
        <v>0</v>
      </c>
      <c r="T12" s="523">
        <f t="shared" si="9"/>
        <v>0</v>
      </c>
      <c r="U12" s="528">
        <f t="shared" si="0"/>
        <v>0</v>
      </c>
      <c r="V12" s="529">
        <f t="shared" si="1"/>
        <v>0</v>
      </c>
      <c r="W12" s="530">
        <f t="shared" si="15"/>
        <v>0</v>
      </c>
      <c r="X12" s="527">
        <f t="shared" si="16"/>
        <v>0</v>
      </c>
      <c r="Y12" s="527">
        <f t="shared" si="2"/>
        <v>0</v>
      </c>
      <c r="Z12" s="527"/>
      <c r="AA12" s="527">
        <f t="shared" si="17"/>
        <v>0</v>
      </c>
      <c r="AB12" s="531">
        <f t="shared" si="3"/>
        <v>0</v>
      </c>
      <c r="AC12" s="532">
        <f t="shared" si="4"/>
        <v>0</v>
      </c>
      <c r="AD12" s="527">
        <f t="shared" si="4"/>
        <v>0</v>
      </c>
      <c r="AE12" s="527">
        <f t="shared" si="5"/>
        <v>0</v>
      </c>
      <c r="AF12" s="527">
        <f t="shared" si="6"/>
        <v>0</v>
      </c>
      <c r="AG12" s="533" t="e">
        <v>#N/A</v>
      </c>
      <c r="AH12" s="527" t="e">
        <f t="shared" si="7"/>
        <v>#N/A</v>
      </c>
      <c r="AI12" s="533" t="e">
        <v>#N/A</v>
      </c>
      <c r="AJ12" s="527" t="e">
        <f t="shared" si="8"/>
        <v>#N/A</v>
      </c>
      <c r="AK12" s="527" t="e">
        <f t="shared" si="10"/>
        <v>#N/A</v>
      </c>
      <c r="AL12" s="527" t="e">
        <v>#N/A</v>
      </c>
      <c r="AM12" s="527"/>
      <c r="AN12" s="529">
        <v>0</v>
      </c>
      <c r="AO12" s="529">
        <f t="shared" si="12"/>
        <v>0</v>
      </c>
      <c r="AP12" s="528">
        <f t="shared" si="13"/>
        <v>0</v>
      </c>
      <c r="AQ12" s="528" t="e">
        <f t="shared" si="14"/>
        <v>#DIV/0!</v>
      </c>
      <c r="AR12" s="534"/>
      <c r="AS12" s="534"/>
      <c r="AT12" s="534"/>
      <c r="AU12" s="534"/>
      <c r="AV12" s="534"/>
      <c r="AW12" s="534"/>
      <c r="AX12" s="534"/>
      <c r="AY12" s="534"/>
      <c r="AZ12" s="534"/>
      <c r="BA12" s="534"/>
      <c r="BB12" s="534"/>
      <c r="BC12" s="534"/>
      <c r="BD12" s="534"/>
      <c r="BE12" s="534"/>
      <c r="BF12" s="534"/>
      <c r="BG12" s="534"/>
      <c r="BH12" s="534"/>
      <c r="BI12" s="534"/>
      <c r="BJ12" s="534"/>
      <c r="BK12" s="534"/>
      <c r="BL12" s="534"/>
      <c r="BM12" s="534"/>
      <c r="BN12" s="534"/>
      <c r="BO12" s="534"/>
      <c r="BP12" s="534"/>
      <c r="BQ12" s="534"/>
      <c r="BR12" s="534"/>
      <c r="BS12" s="534"/>
      <c r="BT12" s="534"/>
      <c r="BU12" s="534"/>
      <c r="BV12" s="534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4"/>
      <c r="CH12" s="534"/>
      <c r="CI12" s="534"/>
      <c r="CJ12" s="534"/>
      <c r="CK12" s="534"/>
      <c r="CL12" s="534"/>
      <c r="CM12" s="534"/>
      <c r="CN12" s="534"/>
      <c r="CO12" s="534"/>
      <c r="CP12" s="534"/>
      <c r="CQ12" s="534"/>
      <c r="CR12" s="534"/>
      <c r="CS12" s="534"/>
      <c r="CT12" s="534"/>
      <c r="CU12" s="534"/>
      <c r="CV12" s="534"/>
      <c r="CW12" s="534"/>
      <c r="CX12" s="534"/>
      <c r="CY12" s="534"/>
      <c r="CZ12" s="534"/>
      <c r="DA12" s="534"/>
      <c r="DB12" s="534"/>
      <c r="DC12" s="534"/>
      <c r="DD12" s="534"/>
      <c r="DE12" s="534"/>
      <c r="DF12" s="534"/>
      <c r="DG12" s="534"/>
      <c r="DH12" s="534"/>
      <c r="DI12" s="534"/>
      <c r="DJ12" s="534"/>
      <c r="DK12" s="534"/>
      <c r="DL12" s="534"/>
      <c r="DM12" s="534"/>
      <c r="DN12" s="534"/>
      <c r="DO12" s="534"/>
      <c r="DP12" s="534"/>
      <c r="DQ12" s="534"/>
      <c r="DR12" s="534"/>
      <c r="DS12" s="534"/>
      <c r="DT12" s="534"/>
      <c r="DU12" s="534"/>
      <c r="DV12" s="534"/>
      <c r="DW12" s="534"/>
      <c r="DX12" s="534"/>
      <c r="DY12" s="534"/>
      <c r="DZ12" s="534"/>
      <c r="EA12" s="534"/>
      <c r="EB12" s="534"/>
      <c r="EC12" s="534"/>
      <c r="ED12" s="534"/>
      <c r="EE12" s="534"/>
      <c r="EF12" s="534"/>
      <c r="EG12" s="534"/>
      <c r="EH12" s="534"/>
      <c r="EI12" s="534"/>
      <c r="EJ12" s="534"/>
      <c r="EK12" s="534"/>
      <c r="EL12" s="534"/>
      <c r="EM12" s="534"/>
      <c r="EN12" s="534"/>
      <c r="EO12" s="534"/>
      <c r="EP12" s="534"/>
      <c r="EQ12" s="534"/>
      <c r="ER12" s="534"/>
      <c r="ES12" s="534"/>
      <c r="ET12" s="534"/>
      <c r="EU12" s="534"/>
      <c r="EV12" s="534"/>
      <c r="EW12" s="534"/>
      <c r="EX12" s="534"/>
      <c r="EY12" s="534"/>
      <c r="EZ12" s="534"/>
      <c r="FA12" s="534"/>
      <c r="FB12" s="534"/>
      <c r="FC12" s="534"/>
      <c r="FD12" s="534"/>
      <c r="FE12" s="534"/>
      <c r="FF12" s="534"/>
      <c r="FG12" s="534"/>
      <c r="FH12" s="534"/>
      <c r="FI12" s="534"/>
      <c r="FJ12" s="534"/>
      <c r="FK12" s="534"/>
      <c r="FL12" s="534"/>
      <c r="FM12" s="534"/>
      <c r="FN12" s="534"/>
      <c r="FO12" s="534"/>
      <c r="FP12" s="534"/>
      <c r="FQ12" s="534"/>
      <c r="FR12" s="534"/>
      <c r="FS12" s="534"/>
      <c r="FT12" s="534"/>
      <c r="FU12" s="534"/>
      <c r="FV12" s="534"/>
      <c r="FW12" s="534"/>
      <c r="FX12" s="534"/>
      <c r="FY12" s="534"/>
      <c r="FZ12" s="534"/>
      <c r="GA12" s="534"/>
      <c r="GB12" s="534"/>
      <c r="GC12" s="534"/>
      <c r="GD12" s="534"/>
      <c r="GE12" s="534"/>
      <c r="GF12" s="534"/>
      <c r="GG12" s="534"/>
      <c r="GH12" s="534"/>
      <c r="GI12" s="534"/>
      <c r="GJ12" s="534"/>
      <c r="GK12" s="534"/>
      <c r="GL12" s="534"/>
      <c r="GM12" s="534"/>
      <c r="GN12" s="534"/>
      <c r="GO12" s="534"/>
      <c r="GP12" s="534"/>
      <c r="GQ12" s="534"/>
      <c r="GR12" s="534"/>
      <c r="GS12" s="534"/>
      <c r="GT12" s="534"/>
      <c r="GU12" s="534"/>
      <c r="GV12" s="534"/>
      <c r="GW12" s="534"/>
      <c r="GX12" s="534"/>
      <c r="GY12" s="534"/>
      <c r="GZ12" s="534"/>
      <c r="HA12" s="534"/>
      <c r="HB12" s="534"/>
      <c r="HC12" s="534"/>
      <c r="HD12" s="534"/>
      <c r="HE12" s="534"/>
      <c r="HF12" s="534"/>
      <c r="HG12" s="534"/>
      <c r="HH12" s="534"/>
      <c r="HI12" s="534"/>
      <c r="HJ12" s="534"/>
      <c r="HK12" s="534"/>
      <c r="HL12" s="534"/>
      <c r="HM12" s="534"/>
      <c r="HN12" s="534"/>
      <c r="HO12" s="534"/>
      <c r="HP12" s="534"/>
      <c r="HQ12" s="534"/>
      <c r="HR12" s="534"/>
      <c r="HS12" s="534"/>
      <c r="HT12" s="534"/>
      <c r="HU12" s="534"/>
      <c r="HV12" s="534"/>
      <c r="HW12" s="534"/>
      <c r="HX12" s="534"/>
      <c r="HY12" s="534"/>
      <c r="HZ12" s="534"/>
      <c r="IA12" s="534"/>
      <c r="IB12" s="534"/>
      <c r="IC12" s="534"/>
      <c r="ID12" s="534"/>
      <c r="IE12" s="534"/>
      <c r="IF12" s="534"/>
      <c r="IG12" s="534"/>
      <c r="IH12" s="534"/>
      <c r="II12" s="534"/>
      <c r="IJ12" s="534"/>
      <c r="IK12" s="534"/>
      <c r="IL12" s="534"/>
      <c r="IM12" s="534"/>
      <c r="IN12" s="534"/>
      <c r="IO12" s="534"/>
      <c r="IP12" s="534"/>
      <c r="IQ12" s="534"/>
      <c r="IR12" s="534"/>
      <c r="IS12" s="534"/>
      <c r="IT12" s="534"/>
      <c r="IU12" s="534"/>
      <c r="IV12" s="534"/>
      <c r="IW12" s="534"/>
      <c r="IX12" s="534"/>
      <c r="IY12" s="534"/>
      <c r="IZ12" s="534"/>
      <c r="JA12" s="534"/>
      <c r="JB12" s="534"/>
      <c r="JC12" s="534"/>
      <c r="JD12" s="534"/>
      <c r="JE12" s="534"/>
      <c r="JF12" s="534"/>
      <c r="JG12" s="534"/>
      <c r="JH12" s="534"/>
      <c r="JI12" s="534"/>
      <c r="JJ12" s="534"/>
      <c r="JK12" s="534"/>
      <c r="JL12" s="534"/>
      <c r="JM12" s="534"/>
      <c r="JN12" s="534"/>
      <c r="JO12" s="534"/>
      <c r="JP12" s="534"/>
      <c r="JQ12" s="534"/>
      <c r="JR12" s="534"/>
      <c r="JS12" s="534"/>
      <c r="JT12" s="534"/>
      <c r="JU12" s="534"/>
      <c r="JV12" s="534"/>
      <c r="JW12" s="534"/>
      <c r="JX12" s="534"/>
      <c r="JY12" s="534"/>
      <c r="JZ12" s="534"/>
      <c r="KA12" s="534"/>
      <c r="KB12" s="534"/>
      <c r="KC12" s="534"/>
      <c r="KD12" s="534"/>
      <c r="KE12" s="534"/>
      <c r="KF12" s="534"/>
      <c r="KG12" s="534"/>
      <c r="KH12" s="534"/>
      <c r="KI12" s="534"/>
      <c r="KJ12" s="534"/>
      <c r="KK12" s="534"/>
      <c r="KL12" s="534"/>
      <c r="KM12" s="534"/>
      <c r="KN12" s="534"/>
      <c r="KO12" s="534"/>
      <c r="KP12" s="534"/>
      <c r="KQ12" s="534"/>
      <c r="KR12" s="534"/>
      <c r="KS12" s="534"/>
      <c r="KT12" s="534"/>
      <c r="KU12" s="534"/>
      <c r="KV12" s="534"/>
      <c r="KW12" s="534"/>
      <c r="KX12" s="534"/>
      <c r="KY12" s="534"/>
      <c r="KZ12" s="534"/>
      <c r="LA12" s="534"/>
      <c r="LB12" s="534"/>
      <c r="LC12" s="534"/>
      <c r="LD12" s="534"/>
      <c r="LE12" s="534"/>
      <c r="LF12" s="534"/>
      <c r="LG12" s="534"/>
      <c r="LH12" s="534"/>
      <c r="LI12" s="534"/>
      <c r="LJ12" s="534"/>
      <c r="LK12" s="534"/>
      <c r="LL12" s="534"/>
      <c r="LM12" s="534"/>
      <c r="LN12" s="534"/>
      <c r="LO12" s="534"/>
      <c r="LP12" s="534"/>
      <c r="LQ12" s="534"/>
      <c r="LR12" s="534"/>
      <c r="LS12" s="534"/>
      <c r="LT12" s="534"/>
      <c r="LU12" s="534"/>
      <c r="LV12" s="534"/>
      <c r="LW12" s="534"/>
      <c r="LX12" s="534"/>
      <c r="LY12" s="534"/>
      <c r="LZ12" s="534"/>
      <c r="MA12" s="534"/>
      <c r="MB12" s="534"/>
      <c r="MC12" s="534"/>
      <c r="MD12" s="534"/>
      <c r="ME12" s="534"/>
      <c r="MF12" s="534"/>
      <c r="MG12" s="534"/>
      <c r="MH12" s="534"/>
      <c r="MI12" s="534"/>
      <c r="MJ12" s="534"/>
      <c r="MK12" s="534"/>
      <c r="ML12" s="534"/>
      <c r="MM12" s="534"/>
      <c r="MN12" s="534"/>
      <c r="MO12" s="534"/>
      <c r="MP12" s="534"/>
      <c r="MQ12" s="534"/>
      <c r="MR12" s="534"/>
      <c r="MS12" s="534"/>
      <c r="MT12" s="534"/>
      <c r="MU12" s="534"/>
      <c r="MV12" s="534"/>
      <c r="MW12" s="534"/>
      <c r="MX12" s="534"/>
      <c r="MY12" s="534"/>
      <c r="MZ12" s="534"/>
      <c r="NA12" s="534"/>
      <c r="NB12" s="534"/>
      <c r="NC12" s="534"/>
      <c r="ND12" s="534"/>
      <c r="NE12" s="534"/>
      <c r="NF12" s="534"/>
      <c r="NG12" s="534"/>
      <c r="NH12" s="534"/>
      <c r="NI12" s="534"/>
      <c r="NJ12" s="534"/>
      <c r="NK12" s="534"/>
      <c r="NL12" s="534"/>
      <c r="NM12" s="534"/>
      <c r="NN12" s="534"/>
      <c r="NO12" s="534"/>
      <c r="NP12" s="534"/>
      <c r="NQ12" s="534"/>
      <c r="NR12" s="534"/>
      <c r="NS12" s="534"/>
      <c r="NT12" s="534"/>
      <c r="NU12" s="534"/>
      <c r="NV12" s="534"/>
      <c r="NW12" s="534"/>
      <c r="NX12" s="534"/>
      <c r="NY12" s="534"/>
      <c r="NZ12" s="534"/>
      <c r="OA12" s="534"/>
      <c r="OB12" s="534"/>
      <c r="OC12" s="534"/>
      <c r="OD12" s="534"/>
      <c r="OE12" s="534"/>
      <c r="OF12" s="534"/>
      <c r="OG12" s="534"/>
      <c r="OH12" s="534"/>
      <c r="OI12" s="534"/>
      <c r="OJ12" s="534"/>
      <c r="OK12" s="534"/>
      <c r="OL12" s="534"/>
      <c r="OM12" s="534"/>
      <c r="ON12" s="534"/>
      <c r="OO12" s="534"/>
      <c r="OP12" s="534"/>
      <c r="OQ12" s="534"/>
      <c r="OR12" s="534"/>
      <c r="OS12" s="534"/>
      <c r="OT12" s="534"/>
      <c r="OU12" s="534"/>
      <c r="OV12" s="534"/>
      <c r="OW12" s="534"/>
      <c r="OX12" s="534"/>
      <c r="OY12" s="534"/>
      <c r="OZ12" s="534"/>
      <c r="PA12" s="534"/>
      <c r="PB12" s="534"/>
      <c r="PC12" s="534"/>
      <c r="PD12" s="534"/>
      <c r="PE12" s="534"/>
      <c r="PF12" s="534"/>
      <c r="PG12" s="534"/>
      <c r="PH12" s="534"/>
      <c r="PI12" s="534"/>
      <c r="PJ12" s="534"/>
      <c r="PK12" s="534"/>
      <c r="PL12" s="534"/>
      <c r="PM12" s="534"/>
      <c r="PN12" s="534"/>
      <c r="PO12" s="534"/>
      <c r="PP12" s="534"/>
      <c r="PQ12" s="534"/>
      <c r="PR12" s="534"/>
      <c r="PS12" s="534"/>
      <c r="PT12" s="534"/>
      <c r="PU12" s="534"/>
      <c r="PV12" s="534"/>
      <c r="PW12" s="534"/>
      <c r="PX12" s="534"/>
      <c r="PY12" s="534"/>
      <c r="PZ12" s="534"/>
      <c r="QA12" s="534"/>
      <c r="QB12" s="534"/>
      <c r="QC12" s="534"/>
      <c r="QD12" s="534"/>
      <c r="QE12" s="534"/>
      <c r="QF12" s="534"/>
      <c r="QG12" s="534"/>
      <c r="QH12" s="534"/>
      <c r="QI12" s="534"/>
      <c r="QJ12" s="534"/>
      <c r="QK12" s="534"/>
      <c r="QL12" s="534"/>
      <c r="QM12" s="534"/>
      <c r="QN12" s="534"/>
      <c r="QO12" s="534"/>
      <c r="QP12" s="534"/>
      <c r="QQ12" s="534"/>
      <c r="QR12" s="534"/>
      <c r="QS12" s="534"/>
      <c r="QT12" s="534"/>
      <c r="QU12" s="534"/>
      <c r="QV12" s="534"/>
      <c r="QW12" s="534"/>
      <c r="QX12" s="534"/>
      <c r="QY12" s="534"/>
      <c r="QZ12" s="534"/>
      <c r="RA12" s="534"/>
      <c r="RB12" s="534"/>
      <c r="RC12" s="534"/>
      <c r="RD12" s="534"/>
      <c r="RE12" s="534"/>
      <c r="RF12" s="534"/>
      <c r="RG12" s="534"/>
      <c r="RH12" s="534"/>
      <c r="RI12" s="534"/>
      <c r="RJ12" s="534"/>
      <c r="RK12" s="534"/>
      <c r="RL12" s="534"/>
      <c r="RM12" s="534"/>
      <c r="RN12" s="534"/>
      <c r="RO12" s="534"/>
      <c r="RP12" s="534"/>
      <c r="RQ12" s="534"/>
      <c r="RR12" s="534"/>
      <c r="RS12" s="534"/>
      <c r="RT12" s="534"/>
      <c r="RU12" s="534"/>
      <c r="RV12" s="534"/>
      <c r="RW12" s="534"/>
      <c r="RX12" s="534"/>
      <c r="RY12" s="534"/>
      <c r="RZ12" s="534"/>
      <c r="SA12" s="534"/>
      <c r="SB12" s="534"/>
      <c r="SC12" s="534"/>
      <c r="SD12" s="534"/>
      <c r="SE12" s="534"/>
      <c r="SF12" s="534"/>
      <c r="SG12" s="534"/>
      <c r="SH12" s="534"/>
      <c r="SI12" s="534"/>
      <c r="SJ12" s="534"/>
      <c r="SK12" s="534"/>
      <c r="SL12" s="534"/>
      <c r="SM12" s="534"/>
      <c r="SN12" s="534"/>
      <c r="SO12" s="534"/>
      <c r="SP12" s="534"/>
      <c r="SQ12" s="534"/>
      <c r="SR12" s="534"/>
      <c r="SS12" s="534"/>
      <c r="ST12" s="534"/>
      <c r="SU12" s="534"/>
      <c r="SV12" s="534"/>
      <c r="SW12" s="534"/>
      <c r="SX12" s="534"/>
      <c r="SY12" s="534"/>
      <c r="SZ12" s="534"/>
      <c r="TA12" s="534"/>
      <c r="TB12" s="534"/>
      <c r="TC12" s="534"/>
      <c r="TD12" s="534"/>
      <c r="TE12" s="534"/>
      <c r="TF12" s="534"/>
      <c r="TG12" s="534"/>
      <c r="TH12" s="534"/>
      <c r="TI12" s="534"/>
      <c r="TJ12" s="534"/>
      <c r="TK12" s="534"/>
      <c r="TL12" s="534"/>
      <c r="TM12" s="534"/>
      <c r="TN12" s="534"/>
      <c r="TO12" s="534"/>
      <c r="TP12" s="534"/>
      <c r="TQ12" s="534"/>
      <c r="TR12" s="534"/>
      <c r="TS12" s="534"/>
      <c r="TT12" s="534"/>
      <c r="TU12" s="534"/>
      <c r="TV12" s="534"/>
      <c r="TW12" s="534"/>
      <c r="TX12" s="534"/>
      <c r="TY12" s="534"/>
      <c r="TZ12" s="534"/>
      <c r="UA12" s="534"/>
      <c r="UB12" s="534"/>
      <c r="UC12" s="534"/>
      <c r="UD12" s="534"/>
      <c r="UE12" s="534"/>
      <c r="UF12" s="534"/>
      <c r="UG12" s="534"/>
      <c r="UH12" s="534"/>
      <c r="UI12" s="534"/>
      <c r="UJ12" s="534"/>
      <c r="UK12" s="534"/>
      <c r="UL12" s="534"/>
      <c r="UM12" s="534"/>
      <c r="UN12" s="534"/>
      <c r="UO12" s="534"/>
      <c r="UP12" s="534"/>
      <c r="UQ12" s="534"/>
      <c r="UR12" s="534"/>
      <c r="US12" s="534"/>
      <c r="UT12" s="534"/>
      <c r="UU12" s="534"/>
      <c r="UV12" s="534"/>
      <c r="UW12" s="534"/>
      <c r="UX12" s="535"/>
    </row>
    <row r="13" spans="1:570" s="536" customFormat="1" ht="14.1" customHeight="1">
      <c r="A13" s="540" t="s">
        <v>254</v>
      </c>
      <c r="B13" s="37" t="s">
        <v>15</v>
      </c>
      <c r="C13" s="61">
        <v>18230162</v>
      </c>
      <c r="D13" s="61" t="s">
        <v>751</v>
      </c>
      <c r="E13" s="38"/>
      <c r="F13" s="523"/>
      <c r="G13" s="523"/>
      <c r="H13" s="523"/>
      <c r="I13" s="524"/>
      <c r="J13" s="525"/>
      <c r="K13" s="525"/>
      <c r="L13" s="525"/>
      <c r="M13" s="42"/>
      <c r="N13" s="42"/>
      <c r="O13" s="526"/>
      <c r="P13" s="527"/>
      <c r="Q13" s="527"/>
      <c r="R13" s="45"/>
      <c r="S13" s="46">
        <v>0</v>
      </c>
      <c r="T13" s="523">
        <f t="shared" si="9"/>
        <v>0</v>
      </c>
      <c r="U13" s="528">
        <f t="shared" si="0"/>
        <v>0</v>
      </c>
      <c r="V13" s="529">
        <f t="shared" si="1"/>
        <v>0</v>
      </c>
      <c r="W13" s="530">
        <f t="shared" si="15"/>
        <v>0</v>
      </c>
      <c r="X13" s="527">
        <f t="shared" si="16"/>
        <v>0</v>
      </c>
      <c r="Y13" s="527">
        <f t="shared" si="2"/>
        <v>0</v>
      </c>
      <c r="Z13" s="527"/>
      <c r="AA13" s="527">
        <f t="shared" si="17"/>
        <v>0</v>
      </c>
      <c r="AB13" s="531">
        <f t="shared" si="3"/>
        <v>0</v>
      </c>
      <c r="AC13" s="532">
        <f t="shared" si="4"/>
        <v>0</v>
      </c>
      <c r="AD13" s="527">
        <f t="shared" si="4"/>
        <v>0</v>
      </c>
      <c r="AE13" s="527">
        <f t="shared" si="5"/>
        <v>0</v>
      </c>
      <c r="AF13" s="527">
        <f t="shared" si="6"/>
        <v>0</v>
      </c>
      <c r="AG13" s="533" t="e">
        <v>#N/A</v>
      </c>
      <c r="AH13" s="527" t="e">
        <f t="shared" si="7"/>
        <v>#N/A</v>
      </c>
      <c r="AI13" s="533" t="e">
        <v>#N/A</v>
      </c>
      <c r="AJ13" s="527" t="e">
        <f t="shared" si="8"/>
        <v>#N/A</v>
      </c>
      <c r="AK13" s="527" t="e">
        <f t="shared" si="10"/>
        <v>#N/A</v>
      </c>
      <c r="AL13" s="527" t="e">
        <v>#N/A</v>
      </c>
      <c r="AM13" s="527"/>
      <c r="AN13" s="529">
        <v>0</v>
      </c>
      <c r="AO13" s="529">
        <f t="shared" si="12"/>
        <v>0</v>
      </c>
      <c r="AP13" s="528">
        <f t="shared" si="13"/>
        <v>0</v>
      </c>
      <c r="AQ13" s="528" t="e">
        <f t="shared" si="14"/>
        <v>#DIV/0!</v>
      </c>
      <c r="AR13" s="534"/>
      <c r="AS13" s="534"/>
      <c r="AT13" s="534"/>
      <c r="AU13" s="534"/>
      <c r="AV13" s="534"/>
      <c r="AW13" s="534"/>
      <c r="AX13" s="534"/>
      <c r="AY13" s="534"/>
      <c r="AZ13" s="534"/>
      <c r="BA13" s="534"/>
      <c r="BB13" s="534"/>
      <c r="BC13" s="534"/>
      <c r="BD13" s="534"/>
      <c r="BE13" s="534"/>
      <c r="BF13" s="534"/>
      <c r="BG13" s="534"/>
      <c r="BH13" s="534"/>
      <c r="BI13" s="534"/>
      <c r="BJ13" s="534"/>
      <c r="BK13" s="534"/>
      <c r="BL13" s="534"/>
      <c r="BM13" s="534"/>
      <c r="BN13" s="534"/>
      <c r="BO13" s="534"/>
      <c r="BP13" s="534"/>
      <c r="BQ13" s="534"/>
      <c r="BR13" s="534"/>
      <c r="BS13" s="534"/>
      <c r="BT13" s="534"/>
      <c r="BU13" s="534"/>
      <c r="BV13" s="534"/>
      <c r="BW13" s="534"/>
      <c r="BX13" s="534"/>
      <c r="BY13" s="534"/>
      <c r="BZ13" s="534"/>
      <c r="CA13" s="534"/>
      <c r="CB13" s="534"/>
      <c r="CC13" s="534"/>
      <c r="CD13" s="534"/>
      <c r="CE13" s="534"/>
      <c r="CF13" s="534"/>
      <c r="CG13" s="534"/>
      <c r="CH13" s="534"/>
      <c r="CI13" s="534"/>
      <c r="CJ13" s="534"/>
      <c r="CK13" s="534"/>
      <c r="CL13" s="534"/>
      <c r="CM13" s="534"/>
      <c r="CN13" s="534"/>
      <c r="CO13" s="534"/>
      <c r="CP13" s="534"/>
      <c r="CQ13" s="534"/>
      <c r="CR13" s="534"/>
      <c r="CS13" s="534"/>
      <c r="CT13" s="534"/>
      <c r="CU13" s="534"/>
      <c r="CV13" s="534"/>
      <c r="CW13" s="534"/>
      <c r="CX13" s="534"/>
      <c r="CY13" s="534"/>
      <c r="CZ13" s="534"/>
      <c r="DA13" s="534"/>
      <c r="DB13" s="534"/>
      <c r="DC13" s="534"/>
      <c r="DD13" s="534"/>
      <c r="DE13" s="534"/>
      <c r="DF13" s="534"/>
      <c r="DG13" s="534"/>
      <c r="DH13" s="534"/>
      <c r="DI13" s="534"/>
      <c r="DJ13" s="534"/>
      <c r="DK13" s="534"/>
      <c r="DL13" s="534"/>
      <c r="DM13" s="534"/>
      <c r="DN13" s="534"/>
      <c r="DO13" s="534"/>
      <c r="DP13" s="534"/>
      <c r="DQ13" s="534"/>
      <c r="DR13" s="534"/>
      <c r="DS13" s="534"/>
      <c r="DT13" s="534"/>
      <c r="DU13" s="534"/>
      <c r="DV13" s="534"/>
      <c r="DW13" s="534"/>
      <c r="DX13" s="534"/>
      <c r="DY13" s="534"/>
      <c r="DZ13" s="534"/>
      <c r="EA13" s="534"/>
      <c r="EB13" s="534"/>
      <c r="EC13" s="534"/>
      <c r="ED13" s="534"/>
      <c r="EE13" s="534"/>
      <c r="EF13" s="534"/>
      <c r="EG13" s="534"/>
      <c r="EH13" s="534"/>
      <c r="EI13" s="534"/>
      <c r="EJ13" s="534"/>
      <c r="EK13" s="534"/>
      <c r="EL13" s="534"/>
      <c r="EM13" s="534"/>
      <c r="EN13" s="534"/>
      <c r="EO13" s="534"/>
      <c r="EP13" s="534"/>
      <c r="EQ13" s="534"/>
      <c r="ER13" s="534"/>
      <c r="ES13" s="534"/>
      <c r="ET13" s="534"/>
      <c r="EU13" s="534"/>
      <c r="EV13" s="534"/>
      <c r="EW13" s="534"/>
      <c r="EX13" s="534"/>
      <c r="EY13" s="534"/>
      <c r="EZ13" s="534"/>
      <c r="FA13" s="534"/>
      <c r="FB13" s="534"/>
      <c r="FC13" s="534"/>
      <c r="FD13" s="534"/>
      <c r="FE13" s="534"/>
      <c r="FF13" s="534"/>
      <c r="FG13" s="534"/>
      <c r="FH13" s="534"/>
      <c r="FI13" s="534"/>
      <c r="FJ13" s="534"/>
      <c r="FK13" s="534"/>
      <c r="FL13" s="534"/>
      <c r="FM13" s="534"/>
      <c r="FN13" s="534"/>
      <c r="FO13" s="534"/>
      <c r="FP13" s="534"/>
      <c r="FQ13" s="534"/>
      <c r="FR13" s="534"/>
      <c r="FS13" s="534"/>
      <c r="FT13" s="534"/>
      <c r="FU13" s="534"/>
      <c r="FV13" s="534"/>
      <c r="FW13" s="534"/>
      <c r="FX13" s="534"/>
      <c r="FY13" s="534"/>
      <c r="FZ13" s="534"/>
      <c r="GA13" s="534"/>
      <c r="GB13" s="534"/>
      <c r="GC13" s="534"/>
      <c r="GD13" s="534"/>
      <c r="GE13" s="534"/>
      <c r="GF13" s="534"/>
      <c r="GG13" s="534"/>
      <c r="GH13" s="534"/>
      <c r="GI13" s="534"/>
      <c r="GJ13" s="534"/>
      <c r="GK13" s="534"/>
      <c r="GL13" s="534"/>
      <c r="GM13" s="534"/>
      <c r="GN13" s="534"/>
      <c r="GO13" s="534"/>
      <c r="GP13" s="534"/>
      <c r="GQ13" s="534"/>
      <c r="GR13" s="534"/>
      <c r="GS13" s="534"/>
      <c r="GT13" s="534"/>
      <c r="GU13" s="534"/>
      <c r="GV13" s="534"/>
      <c r="GW13" s="534"/>
      <c r="GX13" s="534"/>
      <c r="GY13" s="534"/>
      <c r="GZ13" s="534"/>
      <c r="HA13" s="534"/>
      <c r="HB13" s="534"/>
      <c r="HC13" s="534"/>
      <c r="HD13" s="534"/>
      <c r="HE13" s="534"/>
      <c r="HF13" s="534"/>
      <c r="HG13" s="534"/>
      <c r="HH13" s="534"/>
      <c r="HI13" s="534"/>
      <c r="HJ13" s="534"/>
      <c r="HK13" s="534"/>
      <c r="HL13" s="534"/>
      <c r="HM13" s="534"/>
      <c r="HN13" s="534"/>
      <c r="HO13" s="534"/>
      <c r="HP13" s="534"/>
      <c r="HQ13" s="534"/>
      <c r="HR13" s="534"/>
      <c r="HS13" s="534"/>
      <c r="HT13" s="534"/>
      <c r="HU13" s="534"/>
      <c r="HV13" s="534"/>
      <c r="HW13" s="534"/>
      <c r="HX13" s="534"/>
      <c r="HY13" s="534"/>
      <c r="HZ13" s="534"/>
      <c r="IA13" s="534"/>
      <c r="IB13" s="534"/>
      <c r="IC13" s="534"/>
      <c r="ID13" s="534"/>
      <c r="IE13" s="534"/>
      <c r="IF13" s="534"/>
      <c r="IG13" s="534"/>
      <c r="IH13" s="534"/>
      <c r="II13" s="534"/>
      <c r="IJ13" s="534"/>
      <c r="IK13" s="534"/>
      <c r="IL13" s="534"/>
      <c r="IM13" s="534"/>
      <c r="IN13" s="534"/>
      <c r="IO13" s="534"/>
      <c r="IP13" s="534"/>
      <c r="IQ13" s="534"/>
      <c r="IR13" s="534"/>
      <c r="IS13" s="534"/>
      <c r="IT13" s="534"/>
      <c r="IU13" s="534"/>
      <c r="IV13" s="534"/>
      <c r="IW13" s="534"/>
      <c r="IX13" s="534"/>
      <c r="IY13" s="534"/>
      <c r="IZ13" s="534"/>
      <c r="JA13" s="534"/>
      <c r="JB13" s="534"/>
      <c r="JC13" s="534"/>
      <c r="JD13" s="534"/>
      <c r="JE13" s="534"/>
      <c r="JF13" s="534"/>
      <c r="JG13" s="534"/>
      <c r="JH13" s="534"/>
      <c r="JI13" s="534"/>
      <c r="JJ13" s="534"/>
      <c r="JK13" s="534"/>
      <c r="JL13" s="534"/>
      <c r="JM13" s="534"/>
      <c r="JN13" s="534"/>
      <c r="JO13" s="534"/>
      <c r="JP13" s="534"/>
      <c r="JQ13" s="534"/>
      <c r="JR13" s="534"/>
      <c r="JS13" s="534"/>
      <c r="JT13" s="534"/>
      <c r="JU13" s="534"/>
      <c r="JV13" s="534"/>
      <c r="JW13" s="534"/>
      <c r="JX13" s="534"/>
      <c r="JY13" s="534"/>
      <c r="JZ13" s="534"/>
      <c r="KA13" s="534"/>
      <c r="KB13" s="534"/>
      <c r="KC13" s="534"/>
      <c r="KD13" s="534"/>
      <c r="KE13" s="534"/>
      <c r="KF13" s="534"/>
      <c r="KG13" s="534"/>
      <c r="KH13" s="534"/>
      <c r="KI13" s="534"/>
      <c r="KJ13" s="534"/>
      <c r="KK13" s="534"/>
      <c r="KL13" s="534"/>
      <c r="KM13" s="534"/>
      <c r="KN13" s="534"/>
      <c r="KO13" s="534"/>
      <c r="KP13" s="534"/>
      <c r="KQ13" s="534"/>
      <c r="KR13" s="534"/>
      <c r="KS13" s="534"/>
      <c r="KT13" s="534"/>
      <c r="KU13" s="534"/>
      <c r="KV13" s="534"/>
      <c r="KW13" s="534"/>
      <c r="KX13" s="534"/>
      <c r="KY13" s="534"/>
      <c r="KZ13" s="534"/>
      <c r="LA13" s="534"/>
      <c r="LB13" s="534"/>
      <c r="LC13" s="534"/>
      <c r="LD13" s="534"/>
      <c r="LE13" s="534"/>
      <c r="LF13" s="534"/>
      <c r="LG13" s="534"/>
      <c r="LH13" s="534"/>
      <c r="LI13" s="534"/>
      <c r="LJ13" s="534"/>
      <c r="LK13" s="534"/>
      <c r="LL13" s="534"/>
      <c r="LM13" s="534"/>
      <c r="LN13" s="534"/>
      <c r="LO13" s="534"/>
      <c r="LP13" s="534"/>
      <c r="LQ13" s="534"/>
      <c r="LR13" s="534"/>
      <c r="LS13" s="534"/>
      <c r="LT13" s="534"/>
      <c r="LU13" s="534"/>
      <c r="LV13" s="534"/>
      <c r="LW13" s="534"/>
      <c r="LX13" s="534"/>
      <c r="LY13" s="534"/>
      <c r="LZ13" s="534"/>
      <c r="MA13" s="534"/>
      <c r="MB13" s="534"/>
      <c r="MC13" s="534"/>
      <c r="MD13" s="534"/>
      <c r="ME13" s="534"/>
      <c r="MF13" s="534"/>
      <c r="MG13" s="534"/>
      <c r="MH13" s="534"/>
      <c r="MI13" s="534"/>
      <c r="MJ13" s="534"/>
      <c r="MK13" s="534"/>
      <c r="ML13" s="534"/>
      <c r="MM13" s="534"/>
      <c r="MN13" s="534"/>
      <c r="MO13" s="534"/>
      <c r="MP13" s="534"/>
      <c r="MQ13" s="534"/>
      <c r="MR13" s="534"/>
      <c r="MS13" s="534"/>
      <c r="MT13" s="534"/>
      <c r="MU13" s="534"/>
      <c r="MV13" s="534"/>
      <c r="MW13" s="534"/>
      <c r="MX13" s="534"/>
      <c r="MY13" s="534"/>
      <c r="MZ13" s="534"/>
      <c r="NA13" s="534"/>
      <c r="NB13" s="534"/>
      <c r="NC13" s="534"/>
      <c r="ND13" s="534"/>
      <c r="NE13" s="534"/>
      <c r="NF13" s="534"/>
      <c r="NG13" s="534"/>
      <c r="NH13" s="534"/>
      <c r="NI13" s="534"/>
      <c r="NJ13" s="534"/>
      <c r="NK13" s="534"/>
      <c r="NL13" s="534"/>
      <c r="NM13" s="534"/>
      <c r="NN13" s="534"/>
      <c r="NO13" s="534"/>
      <c r="NP13" s="534"/>
      <c r="NQ13" s="534"/>
      <c r="NR13" s="534"/>
      <c r="NS13" s="534"/>
      <c r="NT13" s="534"/>
      <c r="NU13" s="534"/>
      <c r="NV13" s="534"/>
      <c r="NW13" s="534"/>
      <c r="NX13" s="534"/>
      <c r="NY13" s="534"/>
      <c r="NZ13" s="534"/>
      <c r="OA13" s="534"/>
      <c r="OB13" s="534"/>
      <c r="OC13" s="534"/>
      <c r="OD13" s="534"/>
      <c r="OE13" s="534"/>
      <c r="OF13" s="534"/>
      <c r="OG13" s="534"/>
      <c r="OH13" s="534"/>
      <c r="OI13" s="534"/>
      <c r="OJ13" s="534"/>
      <c r="OK13" s="534"/>
      <c r="OL13" s="534"/>
      <c r="OM13" s="534"/>
      <c r="ON13" s="534"/>
      <c r="OO13" s="534"/>
      <c r="OP13" s="534"/>
      <c r="OQ13" s="534"/>
      <c r="OR13" s="534"/>
      <c r="OS13" s="534"/>
      <c r="OT13" s="534"/>
      <c r="OU13" s="534"/>
      <c r="OV13" s="534"/>
      <c r="OW13" s="534"/>
      <c r="OX13" s="534"/>
      <c r="OY13" s="534"/>
      <c r="OZ13" s="534"/>
      <c r="PA13" s="534"/>
      <c r="PB13" s="534"/>
      <c r="PC13" s="534"/>
      <c r="PD13" s="534"/>
      <c r="PE13" s="534"/>
      <c r="PF13" s="534"/>
      <c r="PG13" s="534"/>
      <c r="PH13" s="534"/>
      <c r="PI13" s="534"/>
      <c r="PJ13" s="534"/>
      <c r="PK13" s="534"/>
      <c r="PL13" s="534"/>
      <c r="PM13" s="534"/>
      <c r="PN13" s="534"/>
      <c r="PO13" s="534"/>
      <c r="PP13" s="534"/>
      <c r="PQ13" s="534"/>
      <c r="PR13" s="534"/>
      <c r="PS13" s="534"/>
      <c r="PT13" s="534"/>
      <c r="PU13" s="534"/>
      <c r="PV13" s="534"/>
      <c r="PW13" s="534"/>
      <c r="PX13" s="534"/>
      <c r="PY13" s="534"/>
      <c r="PZ13" s="534"/>
      <c r="QA13" s="534"/>
      <c r="QB13" s="534"/>
      <c r="QC13" s="534"/>
      <c r="QD13" s="534"/>
      <c r="QE13" s="534"/>
      <c r="QF13" s="534"/>
      <c r="QG13" s="534"/>
      <c r="QH13" s="534"/>
      <c r="QI13" s="534"/>
      <c r="QJ13" s="534"/>
      <c r="QK13" s="534"/>
      <c r="QL13" s="534"/>
      <c r="QM13" s="534"/>
      <c r="QN13" s="534"/>
      <c r="QO13" s="534"/>
      <c r="QP13" s="534"/>
      <c r="QQ13" s="534"/>
      <c r="QR13" s="534"/>
      <c r="QS13" s="534"/>
      <c r="QT13" s="534"/>
      <c r="QU13" s="534"/>
      <c r="QV13" s="534"/>
      <c r="QW13" s="534"/>
      <c r="QX13" s="534"/>
      <c r="QY13" s="534"/>
      <c r="QZ13" s="534"/>
      <c r="RA13" s="534"/>
      <c r="RB13" s="534"/>
      <c r="RC13" s="534"/>
      <c r="RD13" s="534"/>
      <c r="RE13" s="534"/>
      <c r="RF13" s="534"/>
      <c r="RG13" s="534"/>
      <c r="RH13" s="534"/>
      <c r="RI13" s="534"/>
      <c r="RJ13" s="534"/>
      <c r="RK13" s="534"/>
      <c r="RL13" s="534"/>
      <c r="RM13" s="534"/>
      <c r="RN13" s="534"/>
      <c r="RO13" s="534"/>
      <c r="RP13" s="534"/>
      <c r="RQ13" s="534"/>
      <c r="RR13" s="534"/>
      <c r="RS13" s="534"/>
      <c r="RT13" s="534"/>
      <c r="RU13" s="534"/>
      <c r="RV13" s="534"/>
      <c r="RW13" s="534"/>
      <c r="RX13" s="534"/>
      <c r="RY13" s="534"/>
      <c r="RZ13" s="534"/>
      <c r="SA13" s="534"/>
      <c r="SB13" s="534"/>
      <c r="SC13" s="534"/>
      <c r="SD13" s="534"/>
      <c r="SE13" s="534"/>
      <c r="SF13" s="534"/>
      <c r="SG13" s="534"/>
      <c r="SH13" s="534"/>
      <c r="SI13" s="534"/>
      <c r="SJ13" s="534"/>
      <c r="SK13" s="534"/>
      <c r="SL13" s="534"/>
      <c r="SM13" s="534"/>
      <c r="SN13" s="534"/>
      <c r="SO13" s="534"/>
      <c r="SP13" s="534"/>
      <c r="SQ13" s="534"/>
      <c r="SR13" s="534"/>
      <c r="SS13" s="534"/>
      <c r="ST13" s="534"/>
      <c r="SU13" s="534"/>
      <c r="SV13" s="534"/>
      <c r="SW13" s="534"/>
      <c r="SX13" s="534"/>
      <c r="SY13" s="534"/>
      <c r="SZ13" s="534"/>
      <c r="TA13" s="534"/>
      <c r="TB13" s="534"/>
      <c r="TC13" s="534"/>
      <c r="TD13" s="534"/>
      <c r="TE13" s="534"/>
      <c r="TF13" s="534"/>
      <c r="TG13" s="534"/>
      <c r="TH13" s="534"/>
      <c r="TI13" s="534"/>
      <c r="TJ13" s="534"/>
      <c r="TK13" s="534"/>
      <c r="TL13" s="534"/>
      <c r="TM13" s="534"/>
      <c r="TN13" s="534"/>
      <c r="TO13" s="534"/>
      <c r="TP13" s="534"/>
      <c r="TQ13" s="534"/>
      <c r="TR13" s="534"/>
      <c r="TS13" s="534"/>
      <c r="TT13" s="534"/>
      <c r="TU13" s="534"/>
      <c r="TV13" s="534"/>
      <c r="TW13" s="534"/>
      <c r="TX13" s="534"/>
      <c r="TY13" s="534"/>
      <c r="TZ13" s="534"/>
      <c r="UA13" s="534"/>
      <c r="UB13" s="534"/>
      <c r="UC13" s="534"/>
      <c r="UD13" s="534"/>
      <c r="UE13" s="534"/>
      <c r="UF13" s="534"/>
      <c r="UG13" s="534"/>
      <c r="UH13" s="534"/>
      <c r="UI13" s="534"/>
      <c r="UJ13" s="534"/>
      <c r="UK13" s="534"/>
      <c r="UL13" s="534"/>
      <c r="UM13" s="534"/>
      <c r="UN13" s="534"/>
      <c r="UO13" s="534"/>
      <c r="UP13" s="534"/>
      <c r="UQ13" s="534"/>
      <c r="UR13" s="534"/>
      <c r="US13" s="534"/>
      <c r="UT13" s="534"/>
      <c r="UU13" s="534"/>
      <c r="UV13" s="534"/>
      <c r="UW13" s="534"/>
      <c r="UX13" s="535"/>
    </row>
    <row r="14" spans="1:570" s="536" customFormat="1" ht="14.1" customHeight="1">
      <c r="A14" s="539">
        <f>SUM(Y5:Y999)</f>
        <v>1357100</v>
      </c>
      <c r="B14" s="37" t="s">
        <v>15</v>
      </c>
      <c r="C14" s="61">
        <v>18230162</v>
      </c>
      <c r="D14" s="61" t="s">
        <v>751</v>
      </c>
      <c r="E14" s="38"/>
      <c r="F14" s="523"/>
      <c r="G14" s="523"/>
      <c r="H14" s="523"/>
      <c r="I14" s="524"/>
      <c r="J14" s="525"/>
      <c r="K14" s="525"/>
      <c r="L14" s="525"/>
      <c r="M14" s="42"/>
      <c r="N14" s="42"/>
      <c r="O14" s="526"/>
      <c r="P14" s="527"/>
      <c r="Q14" s="527"/>
      <c r="R14" s="45"/>
      <c r="S14" s="46">
        <v>0</v>
      </c>
      <c r="T14" s="523">
        <f t="shared" si="9"/>
        <v>0</v>
      </c>
      <c r="U14" s="528">
        <f t="shared" si="0"/>
        <v>0</v>
      </c>
      <c r="V14" s="529">
        <f t="shared" si="1"/>
        <v>0</v>
      </c>
      <c r="W14" s="530">
        <f t="shared" si="15"/>
        <v>0</v>
      </c>
      <c r="X14" s="527">
        <f t="shared" si="16"/>
        <v>0</v>
      </c>
      <c r="Y14" s="527">
        <f t="shared" si="2"/>
        <v>0</v>
      </c>
      <c r="Z14" s="527"/>
      <c r="AA14" s="527">
        <f t="shared" si="17"/>
        <v>0</v>
      </c>
      <c r="AB14" s="531">
        <f t="shared" si="3"/>
        <v>0</v>
      </c>
      <c r="AC14" s="532">
        <f t="shared" si="4"/>
        <v>0</v>
      </c>
      <c r="AD14" s="527">
        <f t="shared" si="4"/>
        <v>0</v>
      </c>
      <c r="AE14" s="527">
        <f t="shared" si="5"/>
        <v>0</v>
      </c>
      <c r="AF14" s="527">
        <f t="shared" si="6"/>
        <v>0</v>
      </c>
      <c r="AG14" s="533" t="e">
        <v>#N/A</v>
      </c>
      <c r="AH14" s="527" t="e">
        <f t="shared" si="7"/>
        <v>#N/A</v>
      </c>
      <c r="AI14" s="533" t="e">
        <v>#N/A</v>
      </c>
      <c r="AJ14" s="527" t="e">
        <f t="shared" si="8"/>
        <v>#N/A</v>
      </c>
      <c r="AK14" s="527" t="e">
        <f t="shared" si="10"/>
        <v>#N/A</v>
      </c>
      <c r="AL14" s="527" t="e">
        <v>#N/A</v>
      </c>
      <c r="AM14" s="527"/>
      <c r="AN14" s="529">
        <v>0</v>
      </c>
      <c r="AO14" s="529">
        <f t="shared" si="12"/>
        <v>0</v>
      </c>
      <c r="AP14" s="528">
        <f t="shared" si="13"/>
        <v>0</v>
      </c>
      <c r="AQ14" s="528" t="e">
        <f t="shared" si="14"/>
        <v>#DIV/0!</v>
      </c>
      <c r="AR14" s="534"/>
      <c r="AS14" s="534"/>
      <c r="AT14" s="534"/>
      <c r="AU14" s="534"/>
      <c r="AV14" s="534"/>
      <c r="AW14" s="534"/>
      <c r="AX14" s="534"/>
      <c r="AY14" s="534"/>
      <c r="AZ14" s="534"/>
      <c r="BA14" s="534"/>
      <c r="BB14" s="534"/>
      <c r="BC14" s="534"/>
      <c r="BD14" s="534"/>
      <c r="BE14" s="534"/>
      <c r="BF14" s="534"/>
      <c r="BG14" s="534"/>
      <c r="BH14" s="534"/>
      <c r="BI14" s="534"/>
      <c r="BJ14" s="534"/>
      <c r="BK14" s="534"/>
      <c r="BL14" s="534"/>
      <c r="BM14" s="534"/>
      <c r="BN14" s="534"/>
      <c r="BO14" s="534"/>
      <c r="BP14" s="534"/>
      <c r="BQ14" s="534"/>
      <c r="BR14" s="534"/>
      <c r="BS14" s="534"/>
      <c r="BT14" s="534"/>
      <c r="BU14" s="534"/>
      <c r="BV14" s="534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4"/>
      <c r="CH14" s="534"/>
      <c r="CI14" s="534"/>
      <c r="CJ14" s="534"/>
      <c r="CK14" s="534"/>
      <c r="CL14" s="534"/>
      <c r="CM14" s="534"/>
      <c r="CN14" s="534"/>
      <c r="CO14" s="534"/>
      <c r="CP14" s="534"/>
      <c r="CQ14" s="534"/>
      <c r="CR14" s="534"/>
      <c r="CS14" s="534"/>
      <c r="CT14" s="534"/>
      <c r="CU14" s="534"/>
      <c r="CV14" s="534"/>
      <c r="CW14" s="534"/>
      <c r="CX14" s="534"/>
      <c r="CY14" s="534"/>
      <c r="CZ14" s="534"/>
      <c r="DA14" s="534"/>
      <c r="DB14" s="534"/>
      <c r="DC14" s="534"/>
      <c r="DD14" s="534"/>
      <c r="DE14" s="534"/>
      <c r="DF14" s="534"/>
      <c r="DG14" s="534"/>
      <c r="DH14" s="534"/>
      <c r="DI14" s="534"/>
      <c r="DJ14" s="534"/>
      <c r="DK14" s="534"/>
      <c r="DL14" s="534"/>
      <c r="DM14" s="534"/>
      <c r="DN14" s="534"/>
      <c r="DO14" s="534"/>
      <c r="DP14" s="534"/>
      <c r="DQ14" s="534"/>
      <c r="DR14" s="534"/>
      <c r="DS14" s="534"/>
      <c r="DT14" s="534"/>
      <c r="DU14" s="534"/>
      <c r="DV14" s="534"/>
      <c r="DW14" s="534"/>
      <c r="DX14" s="534"/>
      <c r="DY14" s="534"/>
      <c r="DZ14" s="534"/>
      <c r="EA14" s="534"/>
      <c r="EB14" s="534"/>
      <c r="EC14" s="534"/>
      <c r="ED14" s="534"/>
      <c r="EE14" s="534"/>
      <c r="EF14" s="534"/>
      <c r="EG14" s="534"/>
      <c r="EH14" s="534"/>
      <c r="EI14" s="534"/>
      <c r="EJ14" s="534"/>
      <c r="EK14" s="534"/>
      <c r="EL14" s="534"/>
      <c r="EM14" s="534"/>
      <c r="EN14" s="534"/>
      <c r="EO14" s="534"/>
      <c r="EP14" s="534"/>
      <c r="EQ14" s="534"/>
      <c r="ER14" s="534"/>
      <c r="ES14" s="534"/>
      <c r="ET14" s="534"/>
      <c r="EU14" s="534"/>
      <c r="EV14" s="534"/>
      <c r="EW14" s="534"/>
      <c r="EX14" s="534"/>
      <c r="EY14" s="534"/>
      <c r="EZ14" s="534"/>
      <c r="FA14" s="534"/>
      <c r="FB14" s="534"/>
      <c r="FC14" s="534"/>
      <c r="FD14" s="534"/>
      <c r="FE14" s="534"/>
      <c r="FF14" s="534"/>
      <c r="FG14" s="534"/>
      <c r="FH14" s="534"/>
      <c r="FI14" s="534"/>
      <c r="FJ14" s="534"/>
      <c r="FK14" s="534"/>
      <c r="FL14" s="534"/>
      <c r="FM14" s="534"/>
      <c r="FN14" s="534"/>
      <c r="FO14" s="534"/>
      <c r="FP14" s="534"/>
      <c r="FQ14" s="534"/>
      <c r="FR14" s="534"/>
      <c r="FS14" s="534"/>
      <c r="FT14" s="534"/>
      <c r="FU14" s="534"/>
      <c r="FV14" s="534"/>
      <c r="FW14" s="534"/>
      <c r="FX14" s="534"/>
      <c r="FY14" s="534"/>
      <c r="FZ14" s="534"/>
      <c r="GA14" s="534"/>
      <c r="GB14" s="534"/>
      <c r="GC14" s="534"/>
      <c r="GD14" s="534"/>
      <c r="GE14" s="534"/>
      <c r="GF14" s="534"/>
      <c r="GG14" s="534"/>
      <c r="GH14" s="534"/>
      <c r="GI14" s="534"/>
      <c r="GJ14" s="534"/>
      <c r="GK14" s="534"/>
      <c r="GL14" s="534"/>
      <c r="GM14" s="534"/>
      <c r="GN14" s="534"/>
      <c r="GO14" s="534"/>
      <c r="GP14" s="534"/>
      <c r="GQ14" s="534"/>
      <c r="GR14" s="534"/>
      <c r="GS14" s="534"/>
      <c r="GT14" s="534"/>
      <c r="GU14" s="534"/>
      <c r="GV14" s="534"/>
      <c r="GW14" s="534"/>
      <c r="GX14" s="534"/>
      <c r="GY14" s="534"/>
      <c r="GZ14" s="534"/>
      <c r="HA14" s="534"/>
      <c r="HB14" s="534"/>
      <c r="HC14" s="534"/>
      <c r="HD14" s="534"/>
      <c r="HE14" s="534"/>
      <c r="HF14" s="534"/>
      <c r="HG14" s="534"/>
      <c r="HH14" s="534"/>
      <c r="HI14" s="534"/>
      <c r="HJ14" s="534"/>
      <c r="HK14" s="534"/>
      <c r="HL14" s="534"/>
      <c r="HM14" s="534"/>
      <c r="HN14" s="534"/>
      <c r="HO14" s="534"/>
      <c r="HP14" s="534"/>
      <c r="HQ14" s="534"/>
      <c r="HR14" s="534"/>
      <c r="HS14" s="534"/>
      <c r="HT14" s="534"/>
      <c r="HU14" s="534"/>
      <c r="HV14" s="534"/>
      <c r="HW14" s="534"/>
      <c r="HX14" s="534"/>
      <c r="HY14" s="534"/>
      <c r="HZ14" s="534"/>
      <c r="IA14" s="534"/>
      <c r="IB14" s="534"/>
      <c r="IC14" s="534"/>
      <c r="ID14" s="534"/>
      <c r="IE14" s="534"/>
      <c r="IF14" s="534"/>
      <c r="IG14" s="534"/>
      <c r="IH14" s="534"/>
      <c r="II14" s="534"/>
      <c r="IJ14" s="534"/>
      <c r="IK14" s="534"/>
      <c r="IL14" s="534"/>
      <c r="IM14" s="534"/>
      <c r="IN14" s="534"/>
      <c r="IO14" s="534"/>
      <c r="IP14" s="534"/>
      <c r="IQ14" s="534"/>
      <c r="IR14" s="534"/>
      <c r="IS14" s="534"/>
      <c r="IT14" s="534"/>
      <c r="IU14" s="534"/>
      <c r="IV14" s="534"/>
      <c r="IW14" s="534"/>
      <c r="IX14" s="534"/>
      <c r="IY14" s="534"/>
      <c r="IZ14" s="534"/>
      <c r="JA14" s="534"/>
      <c r="JB14" s="534"/>
      <c r="JC14" s="534"/>
      <c r="JD14" s="534"/>
      <c r="JE14" s="534"/>
      <c r="JF14" s="534"/>
      <c r="JG14" s="534"/>
      <c r="JH14" s="534"/>
      <c r="JI14" s="534"/>
      <c r="JJ14" s="534"/>
      <c r="JK14" s="534"/>
      <c r="JL14" s="534"/>
      <c r="JM14" s="534"/>
      <c r="JN14" s="534"/>
      <c r="JO14" s="534"/>
      <c r="JP14" s="534"/>
      <c r="JQ14" s="534"/>
      <c r="JR14" s="534"/>
      <c r="JS14" s="534"/>
      <c r="JT14" s="534"/>
      <c r="JU14" s="534"/>
      <c r="JV14" s="534"/>
      <c r="JW14" s="534"/>
      <c r="JX14" s="534"/>
      <c r="JY14" s="534"/>
      <c r="JZ14" s="534"/>
      <c r="KA14" s="534"/>
      <c r="KB14" s="534"/>
      <c r="KC14" s="534"/>
      <c r="KD14" s="534"/>
      <c r="KE14" s="534"/>
      <c r="KF14" s="534"/>
      <c r="KG14" s="534"/>
      <c r="KH14" s="534"/>
      <c r="KI14" s="534"/>
      <c r="KJ14" s="534"/>
      <c r="KK14" s="534"/>
      <c r="KL14" s="534"/>
      <c r="KM14" s="534"/>
      <c r="KN14" s="534"/>
      <c r="KO14" s="534"/>
      <c r="KP14" s="534"/>
      <c r="KQ14" s="534"/>
      <c r="KR14" s="534"/>
      <c r="KS14" s="534"/>
      <c r="KT14" s="534"/>
      <c r="KU14" s="534"/>
      <c r="KV14" s="534"/>
      <c r="KW14" s="534"/>
      <c r="KX14" s="534"/>
      <c r="KY14" s="534"/>
      <c r="KZ14" s="534"/>
      <c r="LA14" s="534"/>
      <c r="LB14" s="534"/>
      <c r="LC14" s="534"/>
      <c r="LD14" s="534"/>
      <c r="LE14" s="534"/>
      <c r="LF14" s="534"/>
      <c r="LG14" s="534"/>
      <c r="LH14" s="534"/>
      <c r="LI14" s="534"/>
      <c r="LJ14" s="534"/>
      <c r="LK14" s="534"/>
      <c r="LL14" s="534"/>
      <c r="LM14" s="534"/>
      <c r="LN14" s="534"/>
      <c r="LO14" s="534"/>
      <c r="LP14" s="534"/>
      <c r="LQ14" s="534"/>
      <c r="LR14" s="534"/>
      <c r="LS14" s="534"/>
      <c r="LT14" s="534"/>
      <c r="LU14" s="534"/>
      <c r="LV14" s="534"/>
      <c r="LW14" s="534"/>
      <c r="LX14" s="534"/>
      <c r="LY14" s="534"/>
      <c r="LZ14" s="534"/>
      <c r="MA14" s="534"/>
      <c r="MB14" s="534"/>
      <c r="MC14" s="534"/>
      <c r="MD14" s="534"/>
      <c r="ME14" s="534"/>
      <c r="MF14" s="534"/>
      <c r="MG14" s="534"/>
      <c r="MH14" s="534"/>
      <c r="MI14" s="534"/>
      <c r="MJ14" s="534"/>
      <c r="MK14" s="534"/>
      <c r="ML14" s="534"/>
      <c r="MM14" s="534"/>
      <c r="MN14" s="534"/>
      <c r="MO14" s="534"/>
      <c r="MP14" s="534"/>
      <c r="MQ14" s="534"/>
      <c r="MR14" s="534"/>
      <c r="MS14" s="534"/>
      <c r="MT14" s="534"/>
      <c r="MU14" s="534"/>
      <c r="MV14" s="534"/>
      <c r="MW14" s="534"/>
      <c r="MX14" s="534"/>
      <c r="MY14" s="534"/>
      <c r="MZ14" s="534"/>
      <c r="NA14" s="534"/>
      <c r="NB14" s="534"/>
      <c r="NC14" s="534"/>
      <c r="ND14" s="534"/>
      <c r="NE14" s="534"/>
      <c r="NF14" s="534"/>
      <c r="NG14" s="534"/>
      <c r="NH14" s="534"/>
      <c r="NI14" s="534"/>
      <c r="NJ14" s="534"/>
      <c r="NK14" s="534"/>
      <c r="NL14" s="534"/>
      <c r="NM14" s="534"/>
      <c r="NN14" s="534"/>
      <c r="NO14" s="534"/>
      <c r="NP14" s="534"/>
      <c r="NQ14" s="534"/>
      <c r="NR14" s="534"/>
      <c r="NS14" s="534"/>
      <c r="NT14" s="534"/>
      <c r="NU14" s="534"/>
      <c r="NV14" s="534"/>
      <c r="NW14" s="534"/>
      <c r="NX14" s="534"/>
      <c r="NY14" s="534"/>
      <c r="NZ14" s="534"/>
      <c r="OA14" s="534"/>
      <c r="OB14" s="534"/>
      <c r="OC14" s="534"/>
      <c r="OD14" s="534"/>
      <c r="OE14" s="534"/>
      <c r="OF14" s="534"/>
      <c r="OG14" s="534"/>
      <c r="OH14" s="534"/>
      <c r="OI14" s="534"/>
      <c r="OJ14" s="534"/>
      <c r="OK14" s="534"/>
      <c r="OL14" s="534"/>
      <c r="OM14" s="534"/>
      <c r="ON14" s="534"/>
      <c r="OO14" s="534"/>
      <c r="OP14" s="534"/>
      <c r="OQ14" s="534"/>
      <c r="OR14" s="534"/>
      <c r="OS14" s="534"/>
      <c r="OT14" s="534"/>
      <c r="OU14" s="534"/>
      <c r="OV14" s="534"/>
      <c r="OW14" s="534"/>
      <c r="OX14" s="534"/>
      <c r="OY14" s="534"/>
      <c r="OZ14" s="534"/>
      <c r="PA14" s="534"/>
      <c r="PB14" s="534"/>
      <c r="PC14" s="534"/>
      <c r="PD14" s="534"/>
      <c r="PE14" s="534"/>
      <c r="PF14" s="534"/>
      <c r="PG14" s="534"/>
      <c r="PH14" s="534"/>
      <c r="PI14" s="534"/>
      <c r="PJ14" s="534"/>
      <c r="PK14" s="534"/>
      <c r="PL14" s="534"/>
      <c r="PM14" s="534"/>
      <c r="PN14" s="534"/>
      <c r="PO14" s="534"/>
      <c r="PP14" s="534"/>
      <c r="PQ14" s="534"/>
      <c r="PR14" s="534"/>
      <c r="PS14" s="534"/>
      <c r="PT14" s="534"/>
      <c r="PU14" s="534"/>
      <c r="PV14" s="534"/>
      <c r="PW14" s="534"/>
      <c r="PX14" s="534"/>
      <c r="PY14" s="534"/>
      <c r="PZ14" s="534"/>
      <c r="QA14" s="534"/>
      <c r="QB14" s="534"/>
      <c r="QC14" s="534"/>
      <c r="QD14" s="534"/>
      <c r="QE14" s="534"/>
      <c r="QF14" s="534"/>
      <c r="QG14" s="534"/>
      <c r="QH14" s="534"/>
      <c r="QI14" s="534"/>
      <c r="QJ14" s="534"/>
      <c r="QK14" s="534"/>
      <c r="QL14" s="534"/>
      <c r="QM14" s="534"/>
      <c r="QN14" s="534"/>
      <c r="QO14" s="534"/>
      <c r="QP14" s="534"/>
      <c r="QQ14" s="534"/>
      <c r="QR14" s="534"/>
      <c r="QS14" s="534"/>
      <c r="QT14" s="534"/>
      <c r="QU14" s="534"/>
      <c r="QV14" s="534"/>
      <c r="QW14" s="534"/>
      <c r="QX14" s="534"/>
      <c r="QY14" s="534"/>
      <c r="QZ14" s="534"/>
      <c r="RA14" s="534"/>
      <c r="RB14" s="534"/>
      <c r="RC14" s="534"/>
      <c r="RD14" s="534"/>
      <c r="RE14" s="534"/>
      <c r="RF14" s="534"/>
      <c r="RG14" s="534"/>
      <c r="RH14" s="534"/>
      <c r="RI14" s="534"/>
      <c r="RJ14" s="534"/>
      <c r="RK14" s="534"/>
      <c r="RL14" s="534"/>
      <c r="RM14" s="534"/>
      <c r="RN14" s="534"/>
      <c r="RO14" s="534"/>
      <c r="RP14" s="534"/>
      <c r="RQ14" s="534"/>
      <c r="RR14" s="534"/>
      <c r="RS14" s="534"/>
      <c r="RT14" s="534"/>
      <c r="RU14" s="534"/>
      <c r="RV14" s="534"/>
      <c r="RW14" s="534"/>
      <c r="RX14" s="534"/>
      <c r="RY14" s="534"/>
      <c r="RZ14" s="534"/>
      <c r="SA14" s="534"/>
      <c r="SB14" s="534"/>
      <c r="SC14" s="534"/>
      <c r="SD14" s="534"/>
      <c r="SE14" s="534"/>
      <c r="SF14" s="534"/>
      <c r="SG14" s="534"/>
      <c r="SH14" s="534"/>
      <c r="SI14" s="534"/>
      <c r="SJ14" s="534"/>
      <c r="SK14" s="534"/>
      <c r="SL14" s="534"/>
      <c r="SM14" s="534"/>
      <c r="SN14" s="534"/>
      <c r="SO14" s="534"/>
      <c r="SP14" s="534"/>
      <c r="SQ14" s="534"/>
      <c r="SR14" s="534"/>
      <c r="SS14" s="534"/>
      <c r="ST14" s="534"/>
      <c r="SU14" s="534"/>
      <c r="SV14" s="534"/>
      <c r="SW14" s="534"/>
      <c r="SX14" s="534"/>
      <c r="SY14" s="534"/>
      <c r="SZ14" s="534"/>
      <c r="TA14" s="534"/>
      <c r="TB14" s="534"/>
      <c r="TC14" s="534"/>
      <c r="TD14" s="534"/>
      <c r="TE14" s="534"/>
      <c r="TF14" s="534"/>
      <c r="TG14" s="534"/>
      <c r="TH14" s="534"/>
      <c r="TI14" s="534"/>
      <c r="TJ14" s="534"/>
      <c r="TK14" s="534"/>
      <c r="TL14" s="534"/>
      <c r="TM14" s="534"/>
      <c r="TN14" s="534"/>
      <c r="TO14" s="534"/>
      <c r="TP14" s="534"/>
      <c r="TQ14" s="534"/>
      <c r="TR14" s="534"/>
      <c r="TS14" s="534"/>
      <c r="TT14" s="534"/>
      <c r="TU14" s="534"/>
      <c r="TV14" s="534"/>
      <c r="TW14" s="534"/>
      <c r="TX14" s="534"/>
      <c r="TY14" s="534"/>
      <c r="TZ14" s="534"/>
      <c r="UA14" s="534"/>
      <c r="UB14" s="534"/>
      <c r="UC14" s="534"/>
      <c r="UD14" s="534"/>
      <c r="UE14" s="534"/>
      <c r="UF14" s="534"/>
      <c r="UG14" s="534"/>
      <c r="UH14" s="534"/>
      <c r="UI14" s="534"/>
      <c r="UJ14" s="534"/>
      <c r="UK14" s="534"/>
      <c r="UL14" s="534"/>
      <c r="UM14" s="534"/>
      <c r="UN14" s="534"/>
      <c r="UO14" s="534"/>
      <c r="UP14" s="534"/>
      <c r="UQ14" s="534"/>
      <c r="UR14" s="534"/>
      <c r="US14" s="534"/>
      <c r="UT14" s="534"/>
      <c r="UU14" s="534"/>
      <c r="UV14" s="534"/>
      <c r="UW14" s="534"/>
      <c r="UX14" s="535"/>
    </row>
    <row r="15" spans="1:570" s="536" customFormat="1" ht="14.1" customHeight="1">
      <c r="A15" s="541" t="s">
        <v>257</v>
      </c>
      <c r="B15" s="37" t="s">
        <v>15</v>
      </c>
      <c r="C15" s="61">
        <v>18230162</v>
      </c>
      <c r="D15" s="61" t="s">
        <v>751</v>
      </c>
      <c r="E15" s="38"/>
      <c r="F15" s="523"/>
      <c r="G15" s="523"/>
      <c r="H15" s="523"/>
      <c r="I15" s="524"/>
      <c r="J15" s="525"/>
      <c r="K15" s="525"/>
      <c r="L15" s="525"/>
      <c r="M15" s="42"/>
      <c r="N15" s="42"/>
      <c r="O15" s="526"/>
      <c r="P15" s="527"/>
      <c r="Q15" s="527"/>
      <c r="R15" s="45"/>
      <c r="S15" s="46">
        <v>0</v>
      </c>
      <c r="T15" s="523">
        <f t="shared" si="9"/>
        <v>0</v>
      </c>
      <c r="U15" s="528">
        <f t="shared" si="0"/>
        <v>0</v>
      </c>
      <c r="V15" s="529">
        <f t="shared" si="1"/>
        <v>0</v>
      </c>
      <c r="W15" s="530">
        <f t="shared" si="15"/>
        <v>0</v>
      </c>
      <c r="X15" s="527">
        <f t="shared" si="16"/>
        <v>0</v>
      </c>
      <c r="Y15" s="527">
        <f t="shared" si="2"/>
        <v>0</v>
      </c>
      <c r="Z15" s="527"/>
      <c r="AA15" s="527">
        <f t="shared" si="17"/>
        <v>0</v>
      </c>
      <c r="AB15" s="531">
        <f t="shared" si="3"/>
        <v>0</v>
      </c>
      <c r="AC15" s="532">
        <f t="shared" si="4"/>
        <v>0</v>
      </c>
      <c r="AD15" s="527">
        <f t="shared" si="4"/>
        <v>0</v>
      </c>
      <c r="AE15" s="527">
        <f t="shared" si="5"/>
        <v>0</v>
      </c>
      <c r="AF15" s="527">
        <f t="shared" si="6"/>
        <v>0</v>
      </c>
      <c r="AG15" s="533" t="e">
        <v>#N/A</v>
      </c>
      <c r="AH15" s="527" t="e">
        <f t="shared" si="7"/>
        <v>#N/A</v>
      </c>
      <c r="AI15" s="533" t="e">
        <v>#N/A</v>
      </c>
      <c r="AJ15" s="527" t="e">
        <f t="shared" si="8"/>
        <v>#N/A</v>
      </c>
      <c r="AK15" s="527" t="e">
        <f t="shared" si="10"/>
        <v>#N/A</v>
      </c>
      <c r="AL15" s="527" t="e">
        <v>#N/A</v>
      </c>
      <c r="AM15" s="527"/>
      <c r="AN15" s="529">
        <v>0</v>
      </c>
      <c r="AO15" s="529">
        <f t="shared" si="12"/>
        <v>0</v>
      </c>
      <c r="AP15" s="528">
        <f t="shared" si="13"/>
        <v>0</v>
      </c>
      <c r="AQ15" s="528" t="e">
        <f t="shared" si="14"/>
        <v>#DIV/0!</v>
      </c>
      <c r="AR15" s="534"/>
      <c r="AS15" s="534"/>
      <c r="AT15" s="534"/>
      <c r="AU15" s="534"/>
      <c r="AV15" s="534"/>
      <c r="AW15" s="534"/>
      <c r="AX15" s="534"/>
      <c r="AY15" s="534"/>
      <c r="AZ15" s="534"/>
      <c r="BA15" s="534"/>
      <c r="BB15" s="534"/>
      <c r="BC15" s="534"/>
      <c r="BD15" s="534"/>
      <c r="BE15" s="534"/>
      <c r="BF15" s="534"/>
      <c r="BG15" s="534"/>
      <c r="BH15" s="534"/>
      <c r="BI15" s="534"/>
      <c r="BJ15" s="534"/>
      <c r="BK15" s="534"/>
      <c r="BL15" s="534"/>
      <c r="BM15" s="534"/>
      <c r="BN15" s="534"/>
      <c r="BO15" s="534"/>
      <c r="BP15" s="534"/>
      <c r="BQ15" s="534"/>
      <c r="BR15" s="534"/>
      <c r="BS15" s="534"/>
      <c r="BT15" s="534"/>
      <c r="BU15" s="534"/>
      <c r="BV15" s="534"/>
      <c r="BW15" s="534"/>
      <c r="BX15" s="534"/>
      <c r="BY15" s="534"/>
      <c r="BZ15" s="534"/>
      <c r="CA15" s="534"/>
      <c r="CB15" s="534"/>
      <c r="CC15" s="534"/>
      <c r="CD15" s="534"/>
      <c r="CE15" s="534"/>
      <c r="CF15" s="534"/>
      <c r="CG15" s="534"/>
      <c r="CH15" s="534"/>
      <c r="CI15" s="534"/>
      <c r="CJ15" s="534"/>
      <c r="CK15" s="534"/>
      <c r="CL15" s="534"/>
      <c r="CM15" s="534"/>
      <c r="CN15" s="534"/>
      <c r="CO15" s="534"/>
      <c r="CP15" s="534"/>
      <c r="CQ15" s="534"/>
      <c r="CR15" s="534"/>
      <c r="CS15" s="534"/>
      <c r="CT15" s="534"/>
      <c r="CU15" s="534"/>
      <c r="CV15" s="534"/>
      <c r="CW15" s="534"/>
      <c r="CX15" s="534"/>
      <c r="CY15" s="534"/>
      <c r="CZ15" s="534"/>
      <c r="DA15" s="534"/>
      <c r="DB15" s="534"/>
      <c r="DC15" s="534"/>
      <c r="DD15" s="534"/>
      <c r="DE15" s="534"/>
      <c r="DF15" s="534"/>
      <c r="DG15" s="534"/>
      <c r="DH15" s="534"/>
      <c r="DI15" s="534"/>
      <c r="DJ15" s="534"/>
      <c r="DK15" s="534"/>
      <c r="DL15" s="534"/>
      <c r="DM15" s="534"/>
      <c r="DN15" s="534"/>
      <c r="DO15" s="534"/>
      <c r="DP15" s="534"/>
      <c r="DQ15" s="534"/>
      <c r="DR15" s="534"/>
      <c r="DS15" s="534"/>
      <c r="DT15" s="534"/>
      <c r="DU15" s="534"/>
      <c r="DV15" s="534"/>
      <c r="DW15" s="534"/>
      <c r="DX15" s="534"/>
      <c r="DY15" s="534"/>
      <c r="DZ15" s="534"/>
      <c r="EA15" s="534"/>
      <c r="EB15" s="534"/>
      <c r="EC15" s="534"/>
      <c r="ED15" s="534"/>
      <c r="EE15" s="534"/>
      <c r="EF15" s="534"/>
      <c r="EG15" s="534"/>
      <c r="EH15" s="534"/>
      <c r="EI15" s="534"/>
      <c r="EJ15" s="534"/>
      <c r="EK15" s="534"/>
      <c r="EL15" s="534"/>
      <c r="EM15" s="534"/>
      <c r="EN15" s="534"/>
      <c r="EO15" s="534"/>
      <c r="EP15" s="534"/>
      <c r="EQ15" s="534"/>
      <c r="ER15" s="534"/>
      <c r="ES15" s="534"/>
      <c r="ET15" s="534"/>
      <c r="EU15" s="534"/>
      <c r="EV15" s="534"/>
      <c r="EW15" s="534"/>
      <c r="EX15" s="534"/>
      <c r="EY15" s="534"/>
      <c r="EZ15" s="534"/>
      <c r="FA15" s="534"/>
      <c r="FB15" s="534"/>
      <c r="FC15" s="534"/>
      <c r="FD15" s="534"/>
      <c r="FE15" s="534"/>
      <c r="FF15" s="534"/>
      <c r="FG15" s="534"/>
      <c r="FH15" s="534"/>
      <c r="FI15" s="534"/>
      <c r="FJ15" s="534"/>
      <c r="FK15" s="534"/>
      <c r="FL15" s="534"/>
      <c r="FM15" s="534"/>
      <c r="FN15" s="534"/>
      <c r="FO15" s="534"/>
      <c r="FP15" s="534"/>
      <c r="FQ15" s="534"/>
      <c r="FR15" s="534"/>
      <c r="FS15" s="534"/>
      <c r="FT15" s="534"/>
      <c r="FU15" s="534"/>
      <c r="FV15" s="534"/>
      <c r="FW15" s="534"/>
      <c r="FX15" s="534"/>
      <c r="FY15" s="534"/>
      <c r="FZ15" s="534"/>
      <c r="GA15" s="534"/>
      <c r="GB15" s="534"/>
      <c r="GC15" s="534"/>
      <c r="GD15" s="534"/>
      <c r="GE15" s="534"/>
      <c r="GF15" s="534"/>
      <c r="GG15" s="534"/>
      <c r="GH15" s="534"/>
      <c r="GI15" s="534"/>
      <c r="GJ15" s="534"/>
      <c r="GK15" s="534"/>
      <c r="GL15" s="534"/>
      <c r="GM15" s="534"/>
      <c r="GN15" s="534"/>
      <c r="GO15" s="534"/>
      <c r="GP15" s="534"/>
      <c r="GQ15" s="534"/>
      <c r="GR15" s="534"/>
      <c r="GS15" s="534"/>
      <c r="GT15" s="534"/>
      <c r="GU15" s="534"/>
      <c r="GV15" s="534"/>
      <c r="GW15" s="534"/>
      <c r="GX15" s="534"/>
      <c r="GY15" s="534"/>
      <c r="GZ15" s="534"/>
      <c r="HA15" s="534"/>
      <c r="HB15" s="534"/>
      <c r="HC15" s="534"/>
      <c r="HD15" s="534"/>
      <c r="HE15" s="534"/>
      <c r="HF15" s="534"/>
      <c r="HG15" s="534"/>
      <c r="HH15" s="534"/>
      <c r="HI15" s="534"/>
      <c r="HJ15" s="534"/>
      <c r="HK15" s="534"/>
      <c r="HL15" s="534"/>
      <c r="HM15" s="534"/>
      <c r="HN15" s="534"/>
      <c r="HO15" s="534"/>
      <c r="HP15" s="534"/>
      <c r="HQ15" s="534"/>
      <c r="HR15" s="534"/>
      <c r="HS15" s="534"/>
      <c r="HT15" s="534"/>
      <c r="HU15" s="534"/>
      <c r="HV15" s="534"/>
      <c r="HW15" s="534"/>
      <c r="HX15" s="534"/>
      <c r="HY15" s="534"/>
      <c r="HZ15" s="534"/>
      <c r="IA15" s="534"/>
      <c r="IB15" s="534"/>
      <c r="IC15" s="534"/>
      <c r="ID15" s="534"/>
      <c r="IE15" s="534"/>
      <c r="IF15" s="534"/>
      <c r="IG15" s="534"/>
      <c r="IH15" s="534"/>
      <c r="II15" s="534"/>
      <c r="IJ15" s="534"/>
      <c r="IK15" s="534"/>
      <c r="IL15" s="534"/>
      <c r="IM15" s="534"/>
      <c r="IN15" s="534"/>
      <c r="IO15" s="534"/>
      <c r="IP15" s="534"/>
      <c r="IQ15" s="534"/>
      <c r="IR15" s="534"/>
      <c r="IS15" s="534"/>
      <c r="IT15" s="534"/>
      <c r="IU15" s="534"/>
      <c r="IV15" s="534"/>
      <c r="IW15" s="534"/>
      <c r="IX15" s="534"/>
      <c r="IY15" s="534"/>
      <c r="IZ15" s="534"/>
      <c r="JA15" s="534"/>
      <c r="JB15" s="534"/>
      <c r="JC15" s="534"/>
      <c r="JD15" s="534"/>
      <c r="JE15" s="534"/>
      <c r="JF15" s="534"/>
      <c r="JG15" s="534"/>
      <c r="JH15" s="534"/>
      <c r="JI15" s="534"/>
      <c r="JJ15" s="534"/>
      <c r="JK15" s="534"/>
      <c r="JL15" s="534"/>
      <c r="JM15" s="534"/>
      <c r="JN15" s="534"/>
      <c r="JO15" s="534"/>
      <c r="JP15" s="534"/>
      <c r="JQ15" s="534"/>
      <c r="JR15" s="534"/>
      <c r="JS15" s="534"/>
      <c r="JT15" s="534"/>
      <c r="JU15" s="534"/>
      <c r="JV15" s="534"/>
      <c r="JW15" s="534"/>
      <c r="JX15" s="534"/>
      <c r="JY15" s="534"/>
      <c r="JZ15" s="534"/>
      <c r="KA15" s="534"/>
      <c r="KB15" s="534"/>
      <c r="KC15" s="534"/>
      <c r="KD15" s="534"/>
      <c r="KE15" s="534"/>
      <c r="KF15" s="534"/>
      <c r="KG15" s="534"/>
      <c r="KH15" s="534"/>
      <c r="KI15" s="534"/>
      <c r="KJ15" s="534"/>
      <c r="KK15" s="534"/>
      <c r="KL15" s="534"/>
      <c r="KM15" s="534"/>
      <c r="KN15" s="534"/>
      <c r="KO15" s="534"/>
      <c r="KP15" s="534"/>
      <c r="KQ15" s="534"/>
      <c r="KR15" s="534"/>
      <c r="KS15" s="534"/>
      <c r="KT15" s="534"/>
      <c r="KU15" s="534"/>
      <c r="KV15" s="534"/>
      <c r="KW15" s="534"/>
      <c r="KX15" s="534"/>
      <c r="KY15" s="534"/>
      <c r="KZ15" s="534"/>
      <c r="LA15" s="534"/>
      <c r="LB15" s="534"/>
      <c r="LC15" s="534"/>
      <c r="LD15" s="534"/>
      <c r="LE15" s="534"/>
      <c r="LF15" s="534"/>
      <c r="LG15" s="534"/>
      <c r="LH15" s="534"/>
      <c r="LI15" s="534"/>
      <c r="LJ15" s="534"/>
      <c r="LK15" s="534"/>
      <c r="LL15" s="534"/>
      <c r="LM15" s="534"/>
      <c r="LN15" s="534"/>
      <c r="LO15" s="534"/>
      <c r="LP15" s="534"/>
      <c r="LQ15" s="534"/>
      <c r="LR15" s="534"/>
      <c r="LS15" s="534"/>
      <c r="LT15" s="534"/>
      <c r="LU15" s="534"/>
      <c r="LV15" s="534"/>
      <c r="LW15" s="534"/>
      <c r="LX15" s="534"/>
      <c r="LY15" s="534"/>
      <c r="LZ15" s="534"/>
      <c r="MA15" s="534"/>
      <c r="MB15" s="534"/>
      <c r="MC15" s="534"/>
      <c r="MD15" s="534"/>
      <c r="ME15" s="534"/>
      <c r="MF15" s="534"/>
      <c r="MG15" s="534"/>
      <c r="MH15" s="534"/>
      <c r="MI15" s="534"/>
      <c r="MJ15" s="534"/>
      <c r="MK15" s="534"/>
      <c r="ML15" s="534"/>
      <c r="MM15" s="534"/>
      <c r="MN15" s="534"/>
      <c r="MO15" s="534"/>
      <c r="MP15" s="534"/>
      <c r="MQ15" s="534"/>
      <c r="MR15" s="534"/>
      <c r="MS15" s="534"/>
      <c r="MT15" s="534"/>
      <c r="MU15" s="534"/>
      <c r="MV15" s="534"/>
      <c r="MW15" s="534"/>
      <c r="MX15" s="534"/>
      <c r="MY15" s="534"/>
      <c r="MZ15" s="534"/>
      <c r="NA15" s="534"/>
      <c r="NB15" s="534"/>
      <c r="NC15" s="534"/>
      <c r="ND15" s="534"/>
      <c r="NE15" s="534"/>
      <c r="NF15" s="534"/>
      <c r="NG15" s="534"/>
      <c r="NH15" s="534"/>
      <c r="NI15" s="534"/>
      <c r="NJ15" s="534"/>
      <c r="NK15" s="534"/>
      <c r="NL15" s="534"/>
      <c r="NM15" s="534"/>
      <c r="NN15" s="534"/>
      <c r="NO15" s="534"/>
      <c r="NP15" s="534"/>
      <c r="NQ15" s="534"/>
      <c r="NR15" s="534"/>
      <c r="NS15" s="534"/>
      <c r="NT15" s="534"/>
      <c r="NU15" s="534"/>
      <c r="NV15" s="534"/>
      <c r="NW15" s="534"/>
      <c r="NX15" s="534"/>
      <c r="NY15" s="534"/>
      <c r="NZ15" s="534"/>
      <c r="OA15" s="534"/>
      <c r="OB15" s="534"/>
      <c r="OC15" s="534"/>
      <c r="OD15" s="534"/>
      <c r="OE15" s="534"/>
      <c r="OF15" s="534"/>
      <c r="OG15" s="534"/>
      <c r="OH15" s="534"/>
      <c r="OI15" s="534"/>
      <c r="OJ15" s="534"/>
      <c r="OK15" s="534"/>
      <c r="OL15" s="534"/>
      <c r="OM15" s="534"/>
      <c r="ON15" s="534"/>
      <c r="OO15" s="534"/>
      <c r="OP15" s="534"/>
      <c r="OQ15" s="534"/>
      <c r="OR15" s="534"/>
      <c r="OS15" s="534"/>
      <c r="OT15" s="534"/>
      <c r="OU15" s="534"/>
      <c r="OV15" s="534"/>
      <c r="OW15" s="534"/>
      <c r="OX15" s="534"/>
      <c r="OY15" s="534"/>
      <c r="OZ15" s="534"/>
      <c r="PA15" s="534"/>
      <c r="PB15" s="534"/>
      <c r="PC15" s="534"/>
      <c r="PD15" s="534"/>
      <c r="PE15" s="534"/>
      <c r="PF15" s="534"/>
      <c r="PG15" s="534"/>
      <c r="PH15" s="534"/>
      <c r="PI15" s="534"/>
      <c r="PJ15" s="534"/>
      <c r="PK15" s="534"/>
      <c r="PL15" s="534"/>
      <c r="PM15" s="534"/>
      <c r="PN15" s="534"/>
      <c r="PO15" s="534"/>
      <c r="PP15" s="534"/>
      <c r="PQ15" s="534"/>
      <c r="PR15" s="534"/>
      <c r="PS15" s="534"/>
      <c r="PT15" s="534"/>
      <c r="PU15" s="534"/>
      <c r="PV15" s="534"/>
      <c r="PW15" s="534"/>
      <c r="PX15" s="534"/>
      <c r="PY15" s="534"/>
      <c r="PZ15" s="534"/>
      <c r="QA15" s="534"/>
      <c r="QB15" s="534"/>
      <c r="QC15" s="534"/>
      <c r="QD15" s="534"/>
      <c r="QE15" s="534"/>
      <c r="QF15" s="534"/>
      <c r="QG15" s="534"/>
      <c r="QH15" s="534"/>
      <c r="QI15" s="534"/>
      <c r="QJ15" s="534"/>
      <c r="QK15" s="534"/>
      <c r="QL15" s="534"/>
      <c r="QM15" s="534"/>
      <c r="QN15" s="534"/>
      <c r="QO15" s="534"/>
      <c r="QP15" s="534"/>
      <c r="QQ15" s="534"/>
      <c r="QR15" s="534"/>
      <c r="QS15" s="534"/>
      <c r="QT15" s="534"/>
      <c r="QU15" s="534"/>
      <c r="QV15" s="534"/>
      <c r="QW15" s="534"/>
      <c r="QX15" s="534"/>
      <c r="QY15" s="534"/>
      <c r="QZ15" s="534"/>
      <c r="RA15" s="534"/>
      <c r="RB15" s="534"/>
      <c r="RC15" s="534"/>
      <c r="RD15" s="534"/>
      <c r="RE15" s="534"/>
      <c r="RF15" s="534"/>
      <c r="RG15" s="534"/>
      <c r="RH15" s="534"/>
      <c r="RI15" s="534"/>
      <c r="RJ15" s="534"/>
      <c r="RK15" s="534"/>
      <c r="RL15" s="534"/>
      <c r="RM15" s="534"/>
      <c r="RN15" s="534"/>
      <c r="RO15" s="534"/>
      <c r="RP15" s="534"/>
      <c r="RQ15" s="534"/>
      <c r="RR15" s="534"/>
      <c r="RS15" s="534"/>
      <c r="RT15" s="534"/>
      <c r="RU15" s="534"/>
      <c r="RV15" s="534"/>
      <c r="RW15" s="534"/>
      <c r="RX15" s="534"/>
      <c r="RY15" s="534"/>
      <c r="RZ15" s="534"/>
      <c r="SA15" s="534"/>
      <c r="SB15" s="534"/>
      <c r="SC15" s="534"/>
      <c r="SD15" s="534"/>
      <c r="SE15" s="534"/>
      <c r="SF15" s="534"/>
      <c r="SG15" s="534"/>
      <c r="SH15" s="534"/>
      <c r="SI15" s="534"/>
      <c r="SJ15" s="534"/>
      <c r="SK15" s="534"/>
      <c r="SL15" s="534"/>
      <c r="SM15" s="534"/>
      <c r="SN15" s="534"/>
      <c r="SO15" s="534"/>
      <c r="SP15" s="534"/>
      <c r="SQ15" s="534"/>
      <c r="SR15" s="534"/>
      <c r="SS15" s="534"/>
      <c r="ST15" s="534"/>
      <c r="SU15" s="534"/>
      <c r="SV15" s="534"/>
      <c r="SW15" s="534"/>
      <c r="SX15" s="534"/>
      <c r="SY15" s="534"/>
      <c r="SZ15" s="534"/>
      <c r="TA15" s="534"/>
      <c r="TB15" s="534"/>
      <c r="TC15" s="534"/>
      <c r="TD15" s="534"/>
      <c r="TE15" s="534"/>
      <c r="TF15" s="534"/>
      <c r="TG15" s="534"/>
      <c r="TH15" s="534"/>
      <c r="TI15" s="534"/>
      <c r="TJ15" s="534"/>
      <c r="TK15" s="534"/>
      <c r="TL15" s="534"/>
      <c r="TM15" s="534"/>
      <c r="TN15" s="534"/>
      <c r="TO15" s="534"/>
      <c r="TP15" s="534"/>
      <c r="TQ15" s="534"/>
      <c r="TR15" s="534"/>
      <c r="TS15" s="534"/>
      <c r="TT15" s="534"/>
      <c r="TU15" s="534"/>
      <c r="TV15" s="534"/>
      <c r="TW15" s="534"/>
      <c r="TX15" s="534"/>
      <c r="TY15" s="534"/>
      <c r="TZ15" s="534"/>
      <c r="UA15" s="534"/>
      <c r="UB15" s="534"/>
      <c r="UC15" s="534"/>
      <c r="UD15" s="534"/>
      <c r="UE15" s="534"/>
      <c r="UF15" s="534"/>
      <c r="UG15" s="534"/>
      <c r="UH15" s="534"/>
      <c r="UI15" s="534"/>
      <c r="UJ15" s="534"/>
      <c r="UK15" s="534"/>
      <c r="UL15" s="534"/>
      <c r="UM15" s="534"/>
      <c r="UN15" s="534"/>
      <c r="UO15" s="534"/>
      <c r="UP15" s="534"/>
      <c r="UQ15" s="534"/>
      <c r="UR15" s="534"/>
      <c r="US15" s="534"/>
      <c r="UT15" s="534"/>
      <c r="UU15" s="534"/>
      <c r="UV15" s="534"/>
      <c r="UW15" s="534"/>
      <c r="UX15" s="535"/>
    </row>
    <row r="16" spans="1:570" s="536" customFormat="1" ht="14.1" customHeight="1">
      <c r="A16" s="538">
        <f>SUM(U5:U998)</f>
        <v>14.961847299186569</v>
      </c>
      <c r="B16" s="37" t="s">
        <v>15</v>
      </c>
      <c r="C16" s="61">
        <v>18230162</v>
      </c>
      <c r="D16" s="61" t="s">
        <v>751</v>
      </c>
      <c r="E16" s="38"/>
      <c r="F16" s="523"/>
      <c r="G16" s="523"/>
      <c r="H16" s="523"/>
      <c r="I16" s="524"/>
      <c r="J16" s="525"/>
      <c r="K16" s="525"/>
      <c r="L16" s="525"/>
      <c r="M16" s="42"/>
      <c r="N16" s="42"/>
      <c r="O16" s="526"/>
      <c r="P16" s="527"/>
      <c r="Q16" s="527"/>
      <c r="R16" s="45"/>
      <c r="S16" s="46">
        <v>0</v>
      </c>
      <c r="T16" s="523">
        <f t="shared" si="9"/>
        <v>0</v>
      </c>
      <c r="U16" s="528">
        <f t="shared" si="0"/>
        <v>0</v>
      </c>
      <c r="V16" s="529">
        <f t="shared" si="1"/>
        <v>0</v>
      </c>
      <c r="W16" s="530">
        <f t="shared" si="15"/>
        <v>0</v>
      </c>
      <c r="X16" s="527">
        <f t="shared" si="16"/>
        <v>0</v>
      </c>
      <c r="Y16" s="527">
        <f t="shared" si="2"/>
        <v>0</v>
      </c>
      <c r="Z16" s="527"/>
      <c r="AA16" s="527">
        <f t="shared" si="17"/>
        <v>0</v>
      </c>
      <c r="AB16" s="531">
        <f t="shared" si="3"/>
        <v>0</v>
      </c>
      <c r="AC16" s="532">
        <f t="shared" si="4"/>
        <v>0</v>
      </c>
      <c r="AD16" s="527">
        <f t="shared" si="4"/>
        <v>0</v>
      </c>
      <c r="AE16" s="527">
        <f t="shared" si="5"/>
        <v>0</v>
      </c>
      <c r="AF16" s="527">
        <f t="shared" si="6"/>
        <v>0</v>
      </c>
      <c r="AG16" s="533" t="e">
        <v>#N/A</v>
      </c>
      <c r="AH16" s="527" t="e">
        <f t="shared" si="7"/>
        <v>#N/A</v>
      </c>
      <c r="AI16" s="533" t="e">
        <v>#N/A</v>
      </c>
      <c r="AJ16" s="527" t="e">
        <f t="shared" si="8"/>
        <v>#N/A</v>
      </c>
      <c r="AK16" s="527" t="e">
        <f t="shared" si="10"/>
        <v>#N/A</v>
      </c>
      <c r="AL16" s="527" t="e">
        <v>#N/A</v>
      </c>
      <c r="AM16" s="527"/>
      <c r="AN16" s="529">
        <v>0</v>
      </c>
      <c r="AO16" s="529">
        <f t="shared" si="12"/>
        <v>0</v>
      </c>
      <c r="AP16" s="528">
        <f t="shared" si="13"/>
        <v>0</v>
      </c>
      <c r="AQ16" s="528" t="e">
        <f t="shared" si="14"/>
        <v>#DIV/0!</v>
      </c>
      <c r="AR16" s="534"/>
      <c r="AS16" s="534"/>
      <c r="AT16" s="534"/>
      <c r="AU16" s="534"/>
      <c r="AV16" s="534"/>
      <c r="AW16" s="534"/>
      <c r="AX16" s="534"/>
      <c r="AY16" s="534"/>
      <c r="AZ16" s="534"/>
      <c r="BA16" s="534"/>
      <c r="BB16" s="534"/>
      <c r="BC16" s="534"/>
      <c r="BD16" s="534"/>
      <c r="BE16" s="534"/>
      <c r="BF16" s="534"/>
      <c r="BG16" s="534"/>
      <c r="BH16" s="534"/>
      <c r="BI16" s="534"/>
      <c r="BJ16" s="534"/>
      <c r="BK16" s="534"/>
      <c r="BL16" s="534"/>
      <c r="BM16" s="534"/>
      <c r="BN16" s="534"/>
      <c r="BO16" s="534"/>
      <c r="BP16" s="534"/>
      <c r="BQ16" s="534"/>
      <c r="BR16" s="534"/>
      <c r="BS16" s="534"/>
      <c r="BT16" s="534"/>
      <c r="BU16" s="534"/>
      <c r="BV16" s="534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4"/>
      <c r="CH16" s="534"/>
      <c r="CI16" s="534"/>
      <c r="CJ16" s="534"/>
      <c r="CK16" s="534"/>
      <c r="CL16" s="534"/>
      <c r="CM16" s="534"/>
      <c r="CN16" s="534"/>
      <c r="CO16" s="534"/>
      <c r="CP16" s="534"/>
      <c r="CQ16" s="534"/>
      <c r="CR16" s="534"/>
      <c r="CS16" s="534"/>
      <c r="CT16" s="534"/>
      <c r="CU16" s="534"/>
      <c r="CV16" s="534"/>
      <c r="CW16" s="534"/>
      <c r="CX16" s="534"/>
      <c r="CY16" s="534"/>
      <c r="CZ16" s="534"/>
      <c r="DA16" s="534"/>
      <c r="DB16" s="534"/>
      <c r="DC16" s="534"/>
      <c r="DD16" s="534"/>
      <c r="DE16" s="534"/>
      <c r="DF16" s="534"/>
      <c r="DG16" s="534"/>
      <c r="DH16" s="534"/>
      <c r="DI16" s="534"/>
      <c r="DJ16" s="534"/>
      <c r="DK16" s="534"/>
      <c r="DL16" s="534"/>
      <c r="DM16" s="534"/>
      <c r="DN16" s="534"/>
      <c r="DO16" s="534"/>
      <c r="DP16" s="534"/>
      <c r="DQ16" s="534"/>
      <c r="DR16" s="534"/>
      <c r="DS16" s="534"/>
      <c r="DT16" s="534"/>
      <c r="DU16" s="534"/>
      <c r="DV16" s="534"/>
      <c r="DW16" s="534"/>
      <c r="DX16" s="534"/>
      <c r="DY16" s="534"/>
      <c r="DZ16" s="534"/>
      <c r="EA16" s="534"/>
      <c r="EB16" s="534"/>
      <c r="EC16" s="534"/>
      <c r="ED16" s="534"/>
      <c r="EE16" s="534"/>
      <c r="EF16" s="534"/>
      <c r="EG16" s="534"/>
      <c r="EH16" s="534"/>
      <c r="EI16" s="534"/>
      <c r="EJ16" s="534"/>
      <c r="EK16" s="534"/>
      <c r="EL16" s="534"/>
      <c r="EM16" s="534"/>
      <c r="EN16" s="534"/>
      <c r="EO16" s="534"/>
      <c r="EP16" s="534"/>
      <c r="EQ16" s="534"/>
      <c r="ER16" s="534"/>
      <c r="ES16" s="534"/>
      <c r="ET16" s="534"/>
      <c r="EU16" s="534"/>
      <c r="EV16" s="534"/>
      <c r="EW16" s="534"/>
      <c r="EX16" s="534"/>
      <c r="EY16" s="534"/>
      <c r="EZ16" s="534"/>
      <c r="FA16" s="534"/>
      <c r="FB16" s="534"/>
      <c r="FC16" s="534"/>
      <c r="FD16" s="534"/>
      <c r="FE16" s="534"/>
      <c r="FF16" s="534"/>
      <c r="FG16" s="534"/>
      <c r="FH16" s="534"/>
      <c r="FI16" s="534"/>
      <c r="FJ16" s="534"/>
      <c r="FK16" s="534"/>
      <c r="FL16" s="534"/>
      <c r="FM16" s="534"/>
      <c r="FN16" s="534"/>
      <c r="FO16" s="534"/>
      <c r="FP16" s="534"/>
      <c r="FQ16" s="534"/>
      <c r="FR16" s="534"/>
      <c r="FS16" s="534"/>
      <c r="FT16" s="534"/>
      <c r="FU16" s="534"/>
      <c r="FV16" s="534"/>
      <c r="FW16" s="534"/>
      <c r="FX16" s="534"/>
      <c r="FY16" s="534"/>
      <c r="FZ16" s="534"/>
      <c r="GA16" s="534"/>
      <c r="GB16" s="534"/>
      <c r="GC16" s="534"/>
      <c r="GD16" s="534"/>
      <c r="GE16" s="534"/>
      <c r="GF16" s="534"/>
      <c r="GG16" s="534"/>
      <c r="GH16" s="534"/>
      <c r="GI16" s="534"/>
      <c r="GJ16" s="534"/>
      <c r="GK16" s="534"/>
      <c r="GL16" s="534"/>
      <c r="GM16" s="534"/>
      <c r="GN16" s="534"/>
      <c r="GO16" s="534"/>
      <c r="GP16" s="534"/>
      <c r="GQ16" s="534"/>
      <c r="GR16" s="534"/>
      <c r="GS16" s="534"/>
      <c r="GT16" s="534"/>
      <c r="GU16" s="534"/>
      <c r="GV16" s="534"/>
      <c r="GW16" s="534"/>
      <c r="GX16" s="534"/>
      <c r="GY16" s="534"/>
      <c r="GZ16" s="534"/>
      <c r="HA16" s="534"/>
      <c r="HB16" s="534"/>
      <c r="HC16" s="534"/>
      <c r="HD16" s="534"/>
      <c r="HE16" s="534"/>
      <c r="HF16" s="534"/>
      <c r="HG16" s="534"/>
      <c r="HH16" s="534"/>
      <c r="HI16" s="534"/>
      <c r="HJ16" s="534"/>
      <c r="HK16" s="534"/>
      <c r="HL16" s="534"/>
      <c r="HM16" s="534"/>
      <c r="HN16" s="534"/>
      <c r="HO16" s="534"/>
      <c r="HP16" s="534"/>
      <c r="HQ16" s="534"/>
      <c r="HR16" s="534"/>
      <c r="HS16" s="534"/>
      <c r="HT16" s="534"/>
      <c r="HU16" s="534"/>
      <c r="HV16" s="534"/>
      <c r="HW16" s="534"/>
      <c r="HX16" s="534"/>
      <c r="HY16" s="534"/>
      <c r="HZ16" s="534"/>
      <c r="IA16" s="534"/>
      <c r="IB16" s="534"/>
      <c r="IC16" s="534"/>
      <c r="ID16" s="534"/>
      <c r="IE16" s="534"/>
      <c r="IF16" s="534"/>
      <c r="IG16" s="534"/>
      <c r="IH16" s="534"/>
      <c r="II16" s="534"/>
      <c r="IJ16" s="534"/>
      <c r="IK16" s="534"/>
      <c r="IL16" s="534"/>
      <c r="IM16" s="534"/>
      <c r="IN16" s="534"/>
      <c r="IO16" s="534"/>
      <c r="IP16" s="534"/>
      <c r="IQ16" s="534"/>
      <c r="IR16" s="534"/>
      <c r="IS16" s="534"/>
      <c r="IT16" s="534"/>
      <c r="IU16" s="534"/>
      <c r="IV16" s="534"/>
      <c r="IW16" s="534"/>
      <c r="IX16" s="534"/>
      <c r="IY16" s="534"/>
      <c r="IZ16" s="534"/>
      <c r="JA16" s="534"/>
      <c r="JB16" s="534"/>
      <c r="JC16" s="534"/>
      <c r="JD16" s="534"/>
      <c r="JE16" s="534"/>
      <c r="JF16" s="534"/>
      <c r="JG16" s="534"/>
      <c r="JH16" s="534"/>
      <c r="JI16" s="534"/>
      <c r="JJ16" s="534"/>
      <c r="JK16" s="534"/>
      <c r="JL16" s="534"/>
      <c r="JM16" s="534"/>
      <c r="JN16" s="534"/>
      <c r="JO16" s="534"/>
      <c r="JP16" s="534"/>
      <c r="JQ16" s="534"/>
      <c r="JR16" s="534"/>
      <c r="JS16" s="534"/>
      <c r="JT16" s="534"/>
      <c r="JU16" s="534"/>
      <c r="JV16" s="534"/>
      <c r="JW16" s="534"/>
      <c r="JX16" s="534"/>
      <c r="JY16" s="534"/>
      <c r="JZ16" s="534"/>
      <c r="KA16" s="534"/>
      <c r="KB16" s="534"/>
      <c r="KC16" s="534"/>
      <c r="KD16" s="534"/>
      <c r="KE16" s="534"/>
      <c r="KF16" s="534"/>
      <c r="KG16" s="534"/>
      <c r="KH16" s="534"/>
      <c r="KI16" s="534"/>
      <c r="KJ16" s="534"/>
      <c r="KK16" s="534"/>
      <c r="KL16" s="534"/>
      <c r="KM16" s="534"/>
      <c r="KN16" s="534"/>
      <c r="KO16" s="534"/>
      <c r="KP16" s="534"/>
      <c r="KQ16" s="534"/>
      <c r="KR16" s="534"/>
      <c r="KS16" s="534"/>
      <c r="KT16" s="534"/>
      <c r="KU16" s="534"/>
      <c r="KV16" s="534"/>
      <c r="KW16" s="534"/>
      <c r="KX16" s="534"/>
      <c r="KY16" s="534"/>
      <c r="KZ16" s="534"/>
      <c r="LA16" s="534"/>
      <c r="LB16" s="534"/>
      <c r="LC16" s="534"/>
      <c r="LD16" s="534"/>
      <c r="LE16" s="534"/>
      <c r="LF16" s="534"/>
      <c r="LG16" s="534"/>
      <c r="LH16" s="534"/>
      <c r="LI16" s="534"/>
      <c r="LJ16" s="534"/>
      <c r="LK16" s="534"/>
      <c r="LL16" s="534"/>
      <c r="LM16" s="534"/>
      <c r="LN16" s="534"/>
      <c r="LO16" s="534"/>
      <c r="LP16" s="534"/>
      <c r="LQ16" s="534"/>
      <c r="LR16" s="534"/>
      <c r="LS16" s="534"/>
      <c r="LT16" s="534"/>
      <c r="LU16" s="534"/>
      <c r="LV16" s="534"/>
      <c r="LW16" s="534"/>
      <c r="LX16" s="534"/>
      <c r="LY16" s="534"/>
      <c r="LZ16" s="534"/>
      <c r="MA16" s="534"/>
      <c r="MB16" s="534"/>
      <c r="MC16" s="534"/>
      <c r="MD16" s="534"/>
      <c r="ME16" s="534"/>
      <c r="MF16" s="534"/>
      <c r="MG16" s="534"/>
      <c r="MH16" s="534"/>
      <c r="MI16" s="534"/>
      <c r="MJ16" s="534"/>
      <c r="MK16" s="534"/>
      <c r="ML16" s="534"/>
      <c r="MM16" s="534"/>
      <c r="MN16" s="534"/>
      <c r="MO16" s="534"/>
      <c r="MP16" s="534"/>
      <c r="MQ16" s="534"/>
      <c r="MR16" s="534"/>
      <c r="MS16" s="534"/>
      <c r="MT16" s="534"/>
      <c r="MU16" s="534"/>
      <c r="MV16" s="534"/>
      <c r="MW16" s="534"/>
      <c r="MX16" s="534"/>
      <c r="MY16" s="534"/>
      <c r="MZ16" s="534"/>
      <c r="NA16" s="534"/>
      <c r="NB16" s="534"/>
      <c r="NC16" s="534"/>
      <c r="ND16" s="534"/>
      <c r="NE16" s="534"/>
      <c r="NF16" s="534"/>
      <c r="NG16" s="534"/>
      <c r="NH16" s="534"/>
      <c r="NI16" s="534"/>
      <c r="NJ16" s="534"/>
      <c r="NK16" s="534"/>
      <c r="NL16" s="534"/>
      <c r="NM16" s="534"/>
      <c r="NN16" s="534"/>
      <c r="NO16" s="534"/>
      <c r="NP16" s="534"/>
      <c r="NQ16" s="534"/>
      <c r="NR16" s="534"/>
      <c r="NS16" s="534"/>
      <c r="NT16" s="534"/>
      <c r="NU16" s="534"/>
      <c r="NV16" s="534"/>
      <c r="NW16" s="534"/>
      <c r="NX16" s="534"/>
      <c r="NY16" s="534"/>
      <c r="NZ16" s="534"/>
      <c r="OA16" s="534"/>
      <c r="OB16" s="534"/>
      <c r="OC16" s="534"/>
      <c r="OD16" s="534"/>
      <c r="OE16" s="534"/>
      <c r="OF16" s="534"/>
      <c r="OG16" s="534"/>
      <c r="OH16" s="534"/>
      <c r="OI16" s="534"/>
      <c r="OJ16" s="534"/>
      <c r="OK16" s="534"/>
      <c r="OL16" s="534"/>
      <c r="OM16" s="534"/>
      <c r="ON16" s="534"/>
      <c r="OO16" s="534"/>
      <c r="OP16" s="534"/>
      <c r="OQ16" s="534"/>
      <c r="OR16" s="534"/>
      <c r="OS16" s="534"/>
      <c r="OT16" s="534"/>
      <c r="OU16" s="534"/>
      <c r="OV16" s="534"/>
      <c r="OW16" s="534"/>
      <c r="OX16" s="534"/>
      <c r="OY16" s="534"/>
      <c r="OZ16" s="534"/>
      <c r="PA16" s="534"/>
      <c r="PB16" s="534"/>
      <c r="PC16" s="534"/>
      <c r="PD16" s="534"/>
      <c r="PE16" s="534"/>
      <c r="PF16" s="534"/>
      <c r="PG16" s="534"/>
      <c r="PH16" s="534"/>
      <c r="PI16" s="534"/>
      <c r="PJ16" s="534"/>
      <c r="PK16" s="534"/>
      <c r="PL16" s="534"/>
      <c r="PM16" s="534"/>
      <c r="PN16" s="534"/>
      <c r="PO16" s="534"/>
      <c r="PP16" s="534"/>
      <c r="PQ16" s="534"/>
      <c r="PR16" s="534"/>
      <c r="PS16" s="534"/>
      <c r="PT16" s="534"/>
      <c r="PU16" s="534"/>
      <c r="PV16" s="534"/>
      <c r="PW16" s="534"/>
      <c r="PX16" s="534"/>
      <c r="PY16" s="534"/>
      <c r="PZ16" s="534"/>
      <c r="QA16" s="534"/>
      <c r="QB16" s="534"/>
      <c r="QC16" s="534"/>
      <c r="QD16" s="534"/>
      <c r="QE16" s="534"/>
      <c r="QF16" s="534"/>
      <c r="QG16" s="534"/>
      <c r="QH16" s="534"/>
      <c r="QI16" s="534"/>
      <c r="QJ16" s="534"/>
      <c r="QK16" s="534"/>
      <c r="QL16" s="534"/>
      <c r="QM16" s="534"/>
      <c r="QN16" s="534"/>
      <c r="QO16" s="534"/>
      <c r="QP16" s="534"/>
      <c r="QQ16" s="534"/>
      <c r="QR16" s="534"/>
      <c r="QS16" s="534"/>
      <c r="QT16" s="534"/>
      <c r="QU16" s="534"/>
      <c r="QV16" s="534"/>
      <c r="QW16" s="534"/>
      <c r="QX16" s="534"/>
      <c r="QY16" s="534"/>
      <c r="QZ16" s="534"/>
      <c r="RA16" s="534"/>
      <c r="RB16" s="534"/>
      <c r="RC16" s="534"/>
      <c r="RD16" s="534"/>
      <c r="RE16" s="534"/>
      <c r="RF16" s="534"/>
      <c r="RG16" s="534"/>
      <c r="RH16" s="534"/>
      <c r="RI16" s="534"/>
      <c r="RJ16" s="534"/>
      <c r="RK16" s="534"/>
      <c r="RL16" s="534"/>
      <c r="RM16" s="534"/>
      <c r="RN16" s="534"/>
      <c r="RO16" s="534"/>
      <c r="RP16" s="534"/>
      <c r="RQ16" s="534"/>
      <c r="RR16" s="534"/>
      <c r="RS16" s="534"/>
      <c r="RT16" s="534"/>
      <c r="RU16" s="534"/>
      <c r="RV16" s="534"/>
      <c r="RW16" s="534"/>
      <c r="RX16" s="534"/>
      <c r="RY16" s="534"/>
      <c r="RZ16" s="534"/>
      <c r="SA16" s="534"/>
      <c r="SB16" s="534"/>
      <c r="SC16" s="534"/>
      <c r="SD16" s="534"/>
      <c r="SE16" s="534"/>
      <c r="SF16" s="534"/>
      <c r="SG16" s="534"/>
      <c r="SH16" s="534"/>
      <c r="SI16" s="534"/>
      <c r="SJ16" s="534"/>
      <c r="SK16" s="534"/>
      <c r="SL16" s="534"/>
      <c r="SM16" s="534"/>
      <c r="SN16" s="534"/>
      <c r="SO16" s="534"/>
      <c r="SP16" s="534"/>
      <c r="SQ16" s="534"/>
      <c r="SR16" s="534"/>
      <c r="SS16" s="534"/>
      <c r="ST16" s="534"/>
      <c r="SU16" s="534"/>
      <c r="SV16" s="534"/>
      <c r="SW16" s="534"/>
      <c r="SX16" s="534"/>
      <c r="SY16" s="534"/>
      <c r="SZ16" s="534"/>
      <c r="TA16" s="534"/>
      <c r="TB16" s="534"/>
      <c r="TC16" s="534"/>
      <c r="TD16" s="534"/>
      <c r="TE16" s="534"/>
      <c r="TF16" s="534"/>
      <c r="TG16" s="534"/>
      <c r="TH16" s="534"/>
      <c r="TI16" s="534"/>
      <c r="TJ16" s="534"/>
      <c r="TK16" s="534"/>
      <c r="TL16" s="534"/>
      <c r="TM16" s="534"/>
      <c r="TN16" s="534"/>
      <c r="TO16" s="534"/>
      <c r="TP16" s="534"/>
      <c r="TQ16" s="534"/>
      <c r="TR16" s="534"/>
      <c r="TS16" s="534"/>
      <c r="TT16" s="534"/>
      <c r="TU16" s="534"/>
      <c r="TV16" s="534"/>
      <c r="TW16" s="534"/>
      <c r="TX16" s="534"/>
      <c r="TY16" s="534"/>
      <c r="TZ16" s="534"/>
      <c r="UA16" s="534"/>
      <c r="UB16" s="534"/>
      <c r="UC16" s="534"/>
      <c r="UD16" s="534"/>
      <c r="UE16" s="534"/>
      <c r="UF16" s="534"/>
      <c r="UG16" s="534"/>
      <c r="UH16" s="534"/>
      <c r="UI16" s="534"/>
      <c r="UJ16" s="534"/>
      <c r="UK16" s="534"/>
      <c r="UL16" s="534"/>
      <c r="UM16" s="534"/>
      <c r="UN16" s="534"/>
      <c r="UO16" s="534"/>
      <c r="UP16" s="534"/>
      <c r="UQ16" s="534"/>
      <c r="UR16" s="534"/>
      <c r="US16" s="534"/>
      <c r="UT16" s="534"/>
      <c r="UU16" s="534"/>
      <c r="UV16" s="534"/>
      <c r="UW16" s="534"/>
      <c r="UX16" s="535"/>
    </row>
    <row r="17" spans="1:570" s="536" customFormat="1" ht="14.1" customHeight="1">
      <c r="A17" s="542" t="s">
        <v>260</v>
      </c>
      <c r="B17" s="37" t="s">
        <v>15</v>
      </c>
      <c r="C17" s="61">
        <v>18230162</v>
      </c>
      <c r="D17" s="61" t="s">
        <v>751</v>
      </c>
      <c r="E17" s="38"/>
      <c r="F17" s="523"/>
      <c r="G17" s="523"/>
      <c r="H17" s="523"/>
      <c r="I17" s="524"/>
      <c r="J17" s="525"/>
      <c r="K17" s="525"/>
      <c r="L17" s="525"/>
      <c r="M17" s="42"/>
      <c r="N17" s="42"/>
      <c r="O17" s="526"/>
      <c r="P17" s="527"/>
      <c r="Q17" s="527"/>
      <c r="R17" s="45"/>
      <c r="S17" s="46">
        <v>0</v>
      </c>
      <c r="T17" s="523">
        <f t="shared" si="9"/>
        <v>0</v>
      </c>
      <c r="U17" s="528">
        <f t="shared" si="0"/>
        <v>0</v>
      </c>
      <c r="V17" s="529">
        <f t="shared" si="1"/>
        <v>0</v>
      </c>
      <c r="W17" s="530">
        <f t="shared" si="15"/>
        <v>0</v>
      </c>
      <c r="X17" s="527">
        <f t="shared" si="16"/>
        <v>0</v>
      </c>
      <c r="Y17" s="527">
        <f t="shared" si="2"/>
        <v>0</v>
      </c>
      <c r="Z17" s="527"/>
      <c r="AA17" s="527">
        <f t="shared" si="17"/>
        <v>0</v>
      </c>
      <c r="AB17" s="531">
        <f t="shared" si="3"/>
        <v>0</v>
      </c>
      <c r="AC17" s="532">
        <f t="shared" si="4"/>
        <v>0</v>
      </c>
      <c r="AD17" s="527">
        <f t="shared" si="4"/>
        <v>0</v>
      </c>
      <c r="AE17" s="527">
        <f t="shared" si="5"/>
        <v>0</v>
      </c>
      <c r="AF17" s="527">
        <f t="shared" si="6"/>
        <v>0</v>
      </c>
      <c r="AG17" s="533" t="e">
        <v>#N/A</v>
      </c>
      <c r="AH17" s="527" t="e">
        <f t="shared" si="7"/>
        <v>#N/A</v>
      </c>
      <c r="AI17" s="533" t="e">
        <v>#N/A</v>
      </c>
      <c r="AJ17" s="527" t="e">
        <f t="shared" si="8"/>
        <v>#N/A</v>
      </c>
      <c r="AK17" s="527" t="e">
        <f t="shared" si="10"/>
        <v>#N/A</v>
      </c>
      <c r="AL17" s="527" t="e">
        <v>#N/A</v>
      </c>
      <c r="AM17" s="527"/>
      <c r="AN17" s="529">
        <v>0</v>
      </c>
      <c r="AO17" s="529">
        <f t="shared" si="12"/>
        <v>0</v>
      </c>
      <c r="AP17" s="528">
        <f t="shared" si="13"/>
        <v>0</v>
      </c>
      <c r="AQ17" s="528" t="e">
        <f t="shared" si="14"/>
        <v>#DIV/0!</v>
      </c>
      <c r="AR17" s="534"/>
      <c r="AS17" s="534"/>
      <c r="AT17" s="534"/>
      <c r="AU17" s="534"/>
      <c r="AV17" s="534"/>
      <c r="AW17" s="534"/>
      <c r="AX17" s="534"/>
      <c r="AY17" s="534"/>
      <c r="AZ17" s="534"/>
      <c r="BA17" s="534"/>
      <c r="BB17" s="534"/>
      <c r="BC17" s="534"/>
      <c r="BD17" s="534"/>
      <c r="BE17" s="534"/>
      <c r="BF17" s="534"/>
      <c r="BG17" s="534"/>
      <c r="BH17" s="534"/>
      <c r="BI17" s="534"/>
      <c r="BJ17" s="534"/>
      <c r="BK17" s="534"/>
      <c r="BL17" s="534"/>
      <c r="BM17" s="534"/>
      <c r="BN17" s="534"/>
      <c r="BO17" s="534"/>
      <c r="BP17" s="534"/>
      <c r="BQ17" s="534"/>
      <c r="BR17" s="534"/>
      <c r="BS17" s="534"/>
      <c r="BT17" s="534"/>
      <c r="BU17" s="534"/>
      <c r="BV17" s="534"/>
      <c r="BW17" s="534"/>
      <c r="BX17" s="534"/>
      <c r="BY17" s="534"/>
      <c r="BZ17" s="534"/>
      <c r="CA17" s="534"/>
      <c r="CB17" s="534"/>
      <c r="CC17" s="534"/>
      <c r="CD17" s="534"/>
      <c r="CE17" s="534"/>
      <c r="CF17" s="534"/>
      <c r="CG17" s="534"/>
      <c r="CH17" s="534"/>
      <c r="CI17" s="534"/>
      <c r="CJ17" s="534"/>
      <c r="CK17" s="534"/>
      <c r="CL17" s="534"/>
      <c r="CM17" s="534"/>
      <c r="CN17" s="534"/>
      <c r="CO17" s="534"/>
      <c r="CP17" s="534"/>
      <c r="CQ17" s="534"/>
      <c r="CR17" s="534"/>
      <c r="CS17" s="534"/>
      <c r="CT17" s="534"/>
      <c r="CU17" s="534"/>
      <c r="CV17" s="534"/>
      <c r="CW17" s="534"/>
      <c r="CX17" s="534"/>
      <c r="CY17" s="534"/>
      <c r="CZ17" s="534"/>
      <c r="DA17" s="534"/>
      <c r="DB17" s="534"/>
      <c r="DC17" s="534"/>
      <c r="DD17" s="534"/>
      <c r="DE17" s="534"/>
      <c r="DF17" s="534"/>
      <c r="DG17" s="534"/>
      <c r="DH17" s="534"/>
      <c r="DI17" s="534"/>
      <c r="DJ17" s="534"/>
      <c r="DK17" s="534"/>
      <c r="DL17" s="534"/>
      <c r="DM17" s="534"/>
      <c r="DN17" s="534"/>
      <c r="DO17" s="534"/>
      <c r="DP17" s="534"/>
      <c r="DQ17" s="534"/>
      <c r="DR17" s="534"/>
      <c r="DS17" s="534"/>
      <c r="DT17" s="534"/>
      <c r="DU17" s="534"/>
      <c r="DV17" s="534"/>
      <c r="DW17" s="534"/>
      <c r="DX17" s="534"/>
      <c r="DY17" s="534"/>
      <c r="DZ17" s="534"/>
      <c r="EA17" s="534"/>
      <c r="EB17" s="534"/>
      <c r="EC17" s="534"/>
      <c r="ED17" s="534"/>
      <c r="EE17" s="534"/>
      <c r="EF17" s="534"/>
      <c r="EG17" s="534"/>
      <c r="EH17" s="534"/>
      <c r="EI17" s="534"/>
      <c r="EJ17" s="534"/>
      <c r="EK17" s="534"/>
      <c r="EL17" s="534"/>
      <c r="EM17" s="534"/>
      <c r="EN17" s="534"/>
      <c r="EO17" s="534"/>
      <c r="EP17" s="534"/>
      <c r="EQ17" s="534"/>
      <c r="ER17" s="534"/>
      <c r="ES17" s="534"/>
      <c r="ET17" s="534"/>
      <c r="EU17" s="534"/>
      <c r="EV17" s="534"/>
      <c r="EW17" s="534"/>
      <c r="EX17" s="534"/>
      <c r="EY17" s="534"/>
      <c r="EZ17" s="534"/>
      <c r="FA17" s="534"/>
      <c r="FB17" s="534"/>
      <c r="FC17" s="534"/>
      <c r="FD17" s="534"/>
      <c r="FE17" s="534"/>
      <c r="FF17" s="534"/>
      <c r="FG17" s="534"/>
      <c r="FH17" s="534"/>
      <c r="FI17" s="534"/>
      <c r="FJ17" s="534"/>
      <c r="FK17" s="534"/>
      <c r="FL17" s="534"/>
      <c r="FM17" s="534"/>
      <c r="FN17" s="534"/>
      <c r="FO17" s="534"/>
      <c r="FP17" s="534"/>
      <c r="FQ17" s="534"/>
      <c r="FR17" s="534"/>
      <c r="FS17" s="534"/>
      <c r="FT17" s="534"/>
      <c r="FU17" s="534"/>
      <c r="FV17" s="534"/>
      <c r="FW17" s="534"/>
      <c r="FX17" s="534"/>
      <c r="FY17" s="534"/>
      <c r="FZ17" s="534"/>
      <c r="GA17" s="534"/>
      <c r="GB17" s="534"/>
      <c r="GC17" s="534"/>
      <c r="GD17" s="534"/>
      <c r="GE17" s="534"/>
      <c r="GF17" s="534"/>
      <c r="GG17" s="534"/>
      <c r="GH17" s="534"/>
      <c r="GI17" s="534"/>
      <c r="GJ17" s="534"/>
      <c r="GK17" s="534"/>
      <c r="GL17" s="534"/>
      <c r="GM17" s="534"/>
      <c r="GN17" s="534"/>
      <c r="GO17" s="534"/>
      <c r="GP17" s="534"/>
      <c r="GQ17" s="534"/>
      <c r="GR17" s="534"/>
      <c r="GS17" s="534"/>
      <c r="GT17" s="534"/>
      <c r="GU17" s="534"/>
      <c r="GV17" s="534"/>
      <c r="GW17" s="534"/>
      <c r="GX17" s="534"/>
      <c r="GY17" s="534"/>
      <c r="GZ17" s="534"/>
      <c r="HA17" s="534"/>
      <c r="HB17" s="534"/>
      <c r="HC17" s="534"/>
      <c r="HD17" s="534"/>
      <c r="HE17" s="534"/>
      <c r="HF17" s="534"/>
      <c r="HG17" s="534"/>
      <c r="HH17" s="534"/>
      <c r="HI17" s="534"/>
      <c r="HJ17" s="534"/>
      <c r="HK17" s="534"/>
      <c r="HL17" s="534"/>
      <c r="HM17" s="534"/>
      <c r="HN17" s="534"/>
      <c r="HO17" s="534"/>
      <c r="HP17" s="534"/>
      <c r="HQ17" s="534"/>
      <c r="HR17" s="534"/>
      <c r="HS17" s="534"/>
      <c r="HT17" s="534"/>
      <c r="HU17" s="534"/>
      <c r="HV17" s="534"/>
      <c r="HW17" s="534"/>
      <c r="HX17" s="534"/>
      <c r="HY17" s="534"/>
      <c r="HZ17" s="534"/>
      <c r="IA17" s="534"/>
      <c r="IB17" s="534"/>
      <c r="IC17" s="534"/>
      <c r="ID17" s="534"/>
      <c r="IE17" s="534"/>
      <c r="IF17" s="534"/>
      <c r="IG17" s="534"/>
      <c r="IH17" s="534"/>
      <c r="II17" s="534"/>
      <c r="IJ17" s="534"/>
      <c r="IK17" s="534"/>
      <c r="IL17" s="534"/>
      <c r="IM17" s="534"/>
      <c r="IN17" s="534"/>
      <c r="IO17" s="534"/>
      <c r="IP17" s="534"/>
      <c r="IQ17" s="534"/>
      <c r="IR17" s="534"/>
      <c r="IS17" s="534"/>
      <c r="IT17" s="534"/>
      <c r="IU17" s="534"/>
      <c r="IV17" s="534"/>
      <c r="IW17" s="534"/>
      <c r="IX17" s="534"/>
      <c r="IY17" s="534"/>
      <c r="IZ17" s="534"/>
      <c r="JA17" s="534"/>
      <c r="JB17" s="534"/>
      <c r="JC17" s="534"/>
      <c r="JD17" s="534"/>
      <c r="JE17" s="534"/>
      <c r="JF17" s="534"/>
      <c r="JG17" s="534"/>
      <c r="JH17" s="534"/>
      <c r="JI17" s="534"/>
      <c r="JJ17" s="534"/>
      <c r="JK17" s="534"/>
      <c r="JL17" s="534"/>
      <c r="JM17" s="534"/>
      <c r="JN17" s="534"/>
      <c r="JO17" s="534"/>
      <c r="JP17" s="534"/>
      <c r="JQ17" s="534"/>
      <c r="JR17" s="534"/>
      <c r="JS17" s="534"/>
      <c r="JT17" s="534"/>
      <c r="JU17" s="534"/>
      <c r="JV17" s="534"/>
      <c r="JW17" s="534"/>
      <c r="JX17" s="534"/>
      <c r="JY17" s="534"/>
      <c r="JZ17" s="534"/>
      <c r="KA17" s="534"/>
      <c r="KB17" s="534"/>
      <c r="KC17" s="534"/>
      <c r="KD17" s="534"/>
      <c r="KE17" s="534"/>
      <c r="KF17" s="534"/>
      <c r="KG17" s="534"/>
      <c r="KH17" s="534"/>
      <c r="KI17" s="534"/>
      <c r="KJ17" s="534"/>
      <c r="KK17" s="534"/>
      <c r="KL17" s="534"/>
      <c r="KM17" s="534"/>
      <c r="KN17" s="534"/>
      <c r="KO17" s="534"/>
      <c r="KP17" s="534"/>
      <c r="KQ17" s="534"/>
      <c r="KR17" s="534"/>
      <c r="KS17" s="534"/>
      <c r="KT17" s="534"/>
      <c r="KU17" s="534"/>
      <c r="KV17" s="534"/>
      <c r="KW17" s="534"/>
      <c r="KX17" s="534"/>
      <c r="KY17" s="534"/>
      <c r="KZ17" s="534"/>
      <c r="LA17" s="534"/>
      <c r="LB17" s="534"/>
      <c r="LC17" s="534"/>
      <c r="LD17" s="534"/>
      <c r="LE17" s="534"/>
      <c r="LF17" s="534"/>
      <c r="LG17" s="534"/>
      <c r="LH17" s="534"/>
      <c r="LI17" s="534"/>
      <c r="LJ17" s="534"/>
      <c r="LK17" s="534"/>
      <c r="LL17" s="534"/>
      <c r="LM17" s="534"/>
      <c r="LN17" s="534"/>
      <c r="LO17" s="534"/>
      <c r="LP17" s="534"/>
      <c r="LQ17" s="534"/>
      <c r="LR17" s="534"/>
      <c r="LS17" s="534"/>
      <c r="LT17" s="534"/>
      <c r="LU17" s="534"/>
      <c r="LV17" s="534"/>
      <c r="LW17" s="534"/>
      <c r="LX17" s="534"/>
      <c r="LY17" s="534"/>
      <c r="LZ17" s="534"/>
      <c r="MA17" s="534"/>
      <c r="MB17" s="534"/>
      <c r="MC17" s="534"/>
      <c r="MD17" s="534"/>
      <c r="ME17" s="534"/>
      <c r="MF17" s="534"/>
      <c r="MG17" s="534"/>
      <c r="MH17" s="534"/>
      <c r="MI17" s="534"/>
      <c r="MJ17" s="534"/>
      <c r="MK17" s="534"/>
      <c r="ML17" s="534"/>
      <c r="MM17" s="534"/>
      <c r="MN17" s="534"/>
      <c r="MO17" s="534"/>
      <c r="MP17" s="534"/>
      <c r="MQ17" s="534"/>
      <c r="MR17" s="534"/>
      <c r="MS17" s="534"/>
      <c r="MT17" s="534"/>
      <c r="MU17" s="534"/>
      <c r="MV17" s="534"/>
      <c r="MW17" s="534"/>
      <c r="MX17" s="534"/>
      <c r="MY17" s="534"/>
      <c r="MZ17" s="534"/>
      <c r="NA17" s="534"/>
      <c r="NB17" s="534"/>
      <c r="NC17" s="534"/>
      <c r="ND17" s="534"/>
      <c r="NE17" s="534"/>
      <c r="NF17" s="534"/>
      <c r="NG17" s="534"/>
      <c r="NH17" s="534"/>
      <c r="NI17" s="534"/>
      <c r="NJ17" s="534"/>
      <c r="NK17" s="534"/>
      <c r="NL17" s="534"/>
      <c r="NM17" s="534"/>
      <c r="NN17" s="534"/>
      <c r="NO17" s="534"/>
      <c r="NP17" s="534"/>
      <c r="NQ17" s="534"/>
      <c r="NR17" s="534"/>
      <c r="NS17" s="534"/>
      <c r="NT17" s="534"/>
      <c r="NU17" s="534"/>
      <c r="NV17" s="534"/>
      <c r="NW17" s="534"/>
      <c r="NX17" s="534"/>
      <c r="NY17" s="534"/>
      <c r="NZ17" s="534"/>
      <c r="OA17" s="534"/>
      <c r="OB17" s="534"/>
      <c r="OC17" s="534"/>
      <c r="OD17" s="534"/>
      <c r="OE17" s="534"/>
      <c r="OF17" s="534"/>
      <c r="OG17" s="534"/>
      <c r="OH17" s="534"/>
      <c r="OI17" s="534"/>
      <c r="OJ17" s="534"/>
      <c r="OK17" s="534"/>
      <c r="OL17" s="534"/>
      <c r="OM17" s="534"/>
      <c r="ON17" s="534"/>
      <c r="OO17" s="534"/>
      <c r="OP17" s="534"/>
      <c r="OQ17" s="534"/>
      <c r="OR17" s="534"/>
      <c r="OS17" s="534"/>
      <c r="OT17" s="534"/>
      <c r="OU17" s="534"/>
      <c r="OV17" s="534"/>
      <c r="OW17" s="534"/>
      <c r="OX17" s="534"/>
      <c r="OY17" s="534"/>
      <c r="OZ17" s="534"/>
      <c r="PA17" s="534"/>
      <c r="PB17" s="534"/>
      <c r="PC17" s="534"/>
      <c r="PD17" s="534"/>
      <c r="PE17" s="534"/>
      <c r="PF17" s="534"/>
      <c r="PG17" s="534"/>
      <c r="PH17" s="534"/>
      <c r="PI17" s="534"/>
      <c r="PJ17" s="534"/>
      <c r="PK17" s="534"/>
      <c r="PL17" s="534"/>
      <c r="PM17" s="534"/>
      <c r="PN17" s="534"/>
      <c r="PO17" s="534"/>
      <c r="PP17" s="534"/>
      <c r="PQ17" s="534"/>
      <c r="PR17" s="534"/>
      <c r="PS17" s="534"/>
      <c r="PT17" s="534"/>
      <c r="PU17" s="534"/>
      <c r="PV17" s="534"/>
      <c r="PW17" s="534"/>
      <c r="PX17" s="534"/>
      <c r="PY17" s="534"/>
      <c r="PZ17" s="534"/>
      <c r="QA17" s="534"/>
      <c r="QB17" s="534"/>
      <c r="QC17" s="534"/>
      <c r="QD17" s="534"/>
      <c r="QE17" s="534"/>
      <c r="QF17" s="534"/>
      <c r="QG17" s="534"/>
      <c r="QH17" s="534"/>
      <c r="QI17" s="534"/>
      <c r="QJ17" s="534"/>
      <c r="QK17" s="534"/>
      <c r="QL17" s="534"/>
      <c r="QM17" s="534"/>
      <c r="QN17" s="534"/>
      <c r="QO17" s="534"/>
      <c r="QP17" s="534"/>
      <c r="QQ17" s="534"/>
      <c r="QR17" s="534"/>
      <c r="QS17" s="534"/>
      <c r="QT17" s="534"/>
      <c r="QU17" s="534"/>
      <c r="QV17" s="534"/>
      <c r="QW17" s="534"/>
      <c r="QX17" s="534"/>
      <c r="QY17" s="534"/>
      <c r="QZ17" s="534"/>
      <c r="RA17" s="534"/>
      <c r="RB17" s="534"/>
      <c r="RC17" s="534"/>
      <c r="RD17" s="534"/>
      <c r="RE17" s="534"/>
      <c r="RF17" s="534"/>
      <c r="RG17" s="534"/>
      <c r="RH17" s="534"/>
      <c r="RI17" s="534"/>
      <c r="RJ17" s="534"/>
      <c r="RK17" s="534"/>
      <c r="RL17" s="534"/>
      <c r="RM17" s="534"/>
      <c r="RN17" s="534"/>
      <c r="RO17" s="534"/>
      <c r="RP17" s="534"/>
      <c r="RQ17" s="534"/>
      <c r="RR17" s="534"/>
      <c r="RS17" s="534"/>
      <c r="RT17" s="534"/>
      <c r="RU17" s="534"/>
      <c r="RV17" s="534"/>
      <c r="RW17" s="534"/>
      <c r="RX17" s="534"/>
      <c r="RY17" s="534"/>
      <c r="RZ17" s="534"/>
      <c r="SA17" s="534"/>
      <c r="SB17" s="534"/>
      <c r="SC17" s="534"/>
      <c r="SD17" s="534"/>
      <c r="SE17" s="534"/>
      <c r="SF17" s="534"/>
      <c r="SG17" s="534"/>
      <c r="SH17" s="534"/>
      <c r="SI17" s="534"/>
      <c r="SJ17" s="534"/>
      <c r="SK17" s="534"/>
      <c r="SL17" s="534"/>
      <c r="SM17" s="534"/>
      <c r="SN17" s="534"/>
      <c r="SO17" s="534"/>
      <c r="SP17" s="534"/>
      <c r="SQ17" s="534"/>
      <c r="SR17" s="534"/>
      <c r="SS17" s="534"/>
      <c r="ST17" s="534"/>
      <c r="SU17" s="534"/>
      <c r="SV17" s="534"/>
      <c r="SW17" s="534"/>
      <c r="SX17" s="534"/>
      <c r="SY17" s="534"/>
      <c r="SZ17" s="534"/>
      <c r="TA17" s="534"/>
      <c r="TB17" s="534"/>
      <c r="TC17" s="534"/>
      <c r="TD17" s="534"/>
      <c r="TE17" s="534"/>
      <c r="TF17" s="534"/>
      <c r="TG17" s="534"/>
      <c r="TH17" s="534"/>
      <c r="TI17" s="534"/>
      <c r="TJ17" s="534"/>
      <c r="TK17" s="534"/>
      <c r="TL17" s="534"/>
      <c r="TM17" s="534"/>
      <c r="TN17" s="534"/>
      <c r="TO17" s="534"/>
      <c r="TP17" s="534"/>
      <c r="TQ17" s="534"/>
      <c r="TR17" s="534"/>
      <c r="TS17" s="534"/>
      <c r="TT17" s="534"/>
      <c r="TU17" s="534"/>
      <c r="TV17" s="534"/>
      <c r="TW17" s="534"/>
      <c r="TX17" s="534"/>
      <c r="TY17" s="534"/>
      <c r="TZ17" s="534"/>
      <c r="UA17" s="534"/>
      <c r="UB17" s="534"/>
      <c r="UC17" s="534"/>
      <c r="UD17" s="534"/>
      <c r="UE17" s="534"/>
      <c r="UF17" s="534"/>
      <c r="UG17" s="534"/>
      <c r="UH17" s="534"/>
      <c r="UI17" s="534"/>
      <c r="UJ17" s="534"/>
      <c r="UK17" s="534"/>
      <c r="UL17" s="534"/>
      <c r="UM17" s="534"/>
      <c r="UN17" s="534"/>
      <c r="UO17" s="534"/>
      <c r="UP17" s="534"/>
      <c r="UQ17" s="534"/>
      <c r="UR17" s="534"/>
      <c r="US17" s="534"/>
      <c r="UT17" s="534"/>
      <c r="UU17" s="534"/>
      <c r="UV17" s="534"/>
      <c r="UW17" s="534"/>
      <c r="UX17" s="535"/>
    </row>
    <row r="18" spans="1:570" s="536" customFormat="1" ht="14.1" customHeight="1">
      <c r="A18" s="543">
        <f>A6+A8</f>
        <v>6760161.0649999995</v>
      </c>
      <c r="B18" s="37" t="s">
        <v>15</v>
      </c>
      <c r="C18" s="61">
        <v>18230162</v>
      </c>
      <c r="D18" s="61" t="s">
        <v>751</v>
      </c>
      <c r="E18" s="38"/>
      <c r="F18" s="523"/>
      <c r="G18" s="523"/>
      <c r="H18" s="523"/>
      <c r="I18" s="524"/>
      <c r="J18" s="525"/>
      <c r="K18" s="525"/>
      <c r="L18" s="525"/>
      <c r="M18" s="42"/>
      <c r="N18" s="42"/>
      <c r="O18" s="526"/>
      <c r="P18" s="527"/>
      <c r="Q18" s="527"/>
      <c r="R18" s="45"/>
      <c r="S18" s="46">
        <v>0</v>
      </c>
      <c r="T18" s="523">
        <f t="shared" si="9"/>
        <v>0</v>
      </c>
      <c r="U18" s="528">
        <f t="shared" si="0"/>
        <v>0</v>
      </c>
      <c r="V18" s="529">
        <f t="shared" si="1"/>
        <v>0</v>
      </c>
      <c r="W18" s="530">
        <f t="shared" si="15"/>
        <v>0</v>
      </c>
      <c r="X18" s="527">
        <f t="shared" si="16"/>
        <v>0</v>
      </c>
      <c r="Y18" s="527">
        <f t="shared" si="2"/>
        <v>0</v>
      </c>
      <c r="Z18" s="527"/>
      <c r="AA18" s="527">
        <f t="shared" si="17"/>
        <v>0</v>
      </c>
      <c r="AB18" s="531">
        <f t="shared" si="3"/>
        <v>0</v>
      </c>
      <c r="AC18" s="532">
        <f t="shared" si="4"/>
        <v>0</v>
      </c>
      <c r="AD18" s="527">
        <f t="shared" si="4"/>
        <v>0</v>
      </c>
      <c r="AE18" s="527">
        <f t="shared" si="5"/>
        <v>0</v>
      </c>
      <c r="AF18" s="527">
        <f t="shared" si="6"/>
        <v>0</v>
      </c>
      <c r="AG18" s="533" t="e">
        <v>#N/A</v>
      </c>
      <c r="AH18" s="527" t="e">
        <f t="shared" si="7"/>
        <v>#N/A</v>
      </c>
      <c r="AI18" s="533" t="e">
        <v>#N/A</v>
      </c>
      <c r="AJ18" s="527" t="e">
        <f t="shared" si="8"/>
        <v>#N/A</v>
      </c>
      <c r="AK18" s="527" t="e">
        <f t="shared" si="10"/>
        <v>#N/A</v>
      </c>
      <c r="AL18" s="527" t="e">
        <v>#N/A</v>
      </c>
      <c r="AM18" s="527"/>
      <c r="AN18" s="529">
        <v>0</v>
      </c>
      <c r="AO18" s="529">
        <f t="shared" si="12"/>
        <v>0</v>
      </c>
      <c r="AP18" s="528">
        <f t="shared" si="13"/>
        <v>0</v>
      </c>
      <c r="AQ18" s="528" t="e">
        <f t="shared" si="14"/>
        <v>#DIV/0!</v>
      </c>
      <c r="AR18" s="534"/>
      <c r="AS18" s="534"/>
      <c r="AT18" s="534"/>
      <c r="AU18" s="534"/>
      <c r="AV18" s="534"/>
      <c r="AW18" s="534"/>
      <c r="AX18" s="534"/>
      <c r="AY18" s="534"/>
      <c r="AZ18" s="534"/>
      <c r="BA18" s="534"/>
      <c r="BB18" s="534"/>
      <c r="BC18" s="534"/>
      <c r="BD18" s="534"/>
      <c r="BE18" s="534"/>
      <c r="BF18" s="534"/>
      <c r="BG18" s="534"/>
      <c r="BH18" s="534"/>
      <c r="BI18" s="534"/>
      <c r="BJ18" s="534"/>
      <c r="BK18" s="534"/>
      <c r="BL18" s="534"/>
      <c r="BM18" s="534"/>
      <c r="BN18" s="534"/>
      <c r="BO18" s="534"/>
      <c r="BP18" s="534"/>
      <c r="BQ18" s="534"/>
      <c r="BR18" s="534"/>
      <c r="BS18" s="534"/>
      <c r="BT18" s="534"/>
      <c r="BU18" s="534"/>
      <c r="BV18" s="534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4"/>
      <c r="CH18" s="534"/>
      <c r="CI18" s="534"/>
      <c r="CJ18" s="534"/>
      <c r="CK18" s="534"/>
      <c r="CL18" s="534"/>
      <c r="CM18" s="534"/>
      <c r="CN18" s="534"/>
      <c r="CO18" s="534"/>
      <c r="CP18" s="534"/>
      <c r="CQ18" s="534"/>
      <c r="CR18" s="534"/>
      <c r="CS18" s="534"/>
      <c r="CT18" s="534"/>
      <c r="CU18" s="534"/>
      <c r="CV18" s="534"/>
      <c r="CW18" s="534"/>
      <c r="CX18" s="534"/>
      <c r="CY18" s="534"/>
      <c r="CZ18" s="534"/>
      <c r="DA18" s="534"/>
      <c r="DB18" s="534"/>
      <c r="DC18" s="534"/>
      <c r="DD18" s="534"/>
      <c r="DE18" s="534"/>
      <c r="DF18" s="534"/>
      <c r="DG18" s="534"/>
      <c r="DH18" s="534"/>
      <c r="DI18" s="534"/>
      <c r="DJ18" s="534"/>
      <c r="DK18" s="534"/>
      <c r="DL18" s="534"/>
      <c r="DM18" s="534"/>
      <c r="DN18" s="534"/>
      <c r="DO18" s="534"/>
      <c r="DP18" s="534"/>
      <c r="DQ18" s="534"/>
      <c r="DR18" s="534"/>
      <c r="DS18" s="534"/>
      <c r="DT18" s="534"/>
      <c r="DU18" s="534"/>
      <c r="DV18" s="534"/>
      <c r="DW18" s="534"/>
      <c r="DX18" s="534"/>
      <c r="DY18" s="534"/>
      <c r="DZ18" s="534"/>
      <c r="EA18" s="534"/>
      <c r="EB18" s="534"/>
      <c r="EC18" s="534"/>
      <c r="ED18" s="534"/>
      <c r="EE18" s="534"/>
      <c r="EF18" s="534"/>
      <c r="EG18" s="534"/>
      <c r="EH18" s="534"/>
      <c r="EI18" s="534"/>
      <c r="EJ18" s="534"/>
      <c r="EK18" s="534"/>
      <c r="EL18" s="534"/>
      <c r="EM18" s="534"/>
      <c r="EN18" s="534"/>
      <c r="EO18" s="534"/>
      <c r="EP18" s="534"/>
      <c r="EQ18" s="534"/>
      <c r="ER18" s="534"/>
      <c r="ES18" s="534"/>
      <c r="ET18" s="534"/>
      <c r="EU18" s="534"/>
      <c r="EV18" s="534"/>
      <c r="EW18" s="534"/>
      <c r="EX18" s="534"/>
      <c r="EY18" s="534"/>
      <c r="EZ18" s="534"/>
      <c r="FA18" s="534"/>
      <c r="FB18" s="534"/>
      <c r="FC18" s="534"/>
      <c r="FD18" s="534"/>
      <c r="FE18" s="534"/>
      <c r="FF18" s="534"/>
      <c r="FG18" s="534"/>
      <c r="FH18" s="534"/>
      <c r="FI18" s="534"/>
      <c r="FJ18" s="534"/>
      <c r="FK18" s="534"/>
      <c r="FL18" s="534"/>
      <c r="FM18" s="534"/>
      <c r="FN18" s="534"/>
      <c r="FO18" s="534"/>
      <c r="FP18" s="534"/>
      <c r="FQ18" s="534"/>
      <c r="FR18" s="534"/>
      <c r="FS18" s="534"/>
      <c r="FT18" s="534"/>
      <c r="FU18" s="534"/>
      <c r="FV18" s="534"/>
      <c r="FW18" s="534"/>
      <c r="FX18" s="534"/>
      <c r="FY18" s="534"/>
      <c r="FZ18" s="534"/>
      <c r="GA18" s="534"/>
      <c r="GB18" s="534"/>
      <c r="GC18" s="534"/>
      <c r="GD18" s="534"/>
      <c r="GE18" s="534"/>
      <c r="GF18" s="534"/>
      <c r="GG18" s="534"/>
      <c r="GH18" s="534"/>
      <c r="GI18" s="534"/>
      <c r="GJ18" s="534"/>
      <c r="GK18" s="534"/>
      <c r="GL18" s="534"/>
      <c r="GM18" s="534"/>
      <c r="GN18" s="534"/>
      <c r="GO18" s="534"/>
      <c r="GP18" s="534"/>
      <c r="GQ18" s="534"/>
      <c r="GR18" s="534"/>
      <c r="GS18" s="534"/>
      <c r="GT18" s="534"/>
      <c r="GU18" s="534"/>
      <c r="GV18" s="534"/>
      <c r="GW18" s="534"/>
      <c r="GX18" s="534"/>
      <c r="GY18" s="534"/>
      <c r="GZ18" s="534"/>
      <c r="HA18" s="534"/>
      <c r="HB18" s="534"/>
      <c r="HC18" s="534"/>
      <c r="HD18" s="534"/>
      <c r="HE18" s="534"/>
      <c r="HF18" s="534"/>
      <c r="HG18" s="534"/>
      <c r="HH18" s="534"/>
      <c r="HI18" s="534"/>
      <c r="HJ18" s="534"/>
      <c r="HK18" s="534"/>
      <c r="HL18" s="534"/>
      <c r="HM18" s="534"/>
      <c r="HN18" s="534"/>
      <c r="HO18" s="534"/>
      <c r="HP18" s="534"/>
      <c r="HQ18" s="534"/>
      <c r="HR18" s="534"/>
      <c r="HS18" s="534"/>
      <c r="HT18" s="534"/>
      <c r="HU18" s="534"/>
      <c r="HV18" s="534"/>
      <c r="HW18" s="534"/>
      <c r="HX18" s="534"/>
      <c r="HY18" s="534"/>
      <c r="HZ18" s="534"/>
      <c r="IA18" s="534"/>
      <c r="IB18" s="534"/>
      <c r="IC18" s="534"/>
      <c r="ID18" s="534"/>
      <c r="IE18" s="534"/>
      <c r="IF18" s="534"/>
      <c r="IG18" s="534"/>
      <c r="IH18" s="534"/>
      <c r="II18" s="534"/>
      <c r="IJ18" s="534"/>
      <c r="IK18" s="534"/>
      <c r="IL18" s="534"/>
      <c r="IM18" s="534"/>
      <c r="IN18" s="534"/>
      <c r="IO18" s="534"/>
      <c r="IP18" s="534"/>
      <c r="IQ18" s="534"/>
      <c r="IR18" s="534"/>
      <c r="IS18" s="534"/>
      <c r="IT18" s="534"/>
      <c r="IU18" s="534"/>
      <c r="IV18" s="534"/>
      <c r="IW18" s="534"/>
      <c r="IX18" s="534"/>
      <c r="IY18" s="534"/>
      <c r="IZ18" s="534"/>
      <c r="JA18" s="534"/>
      <c r="JB18" s="534"/>
      <c r="JC18" s="534"/>
      <c r="JD18" s="534"/>
      <c r="JE18" s="534"/>
      <c r="JF18" s="534"/>
      <c r="JG18" s="534"/>
      <c r="JH18" s="534"/>
      <c r="JI18" s="534"/>
      <c r="JJ18" s="534"/>
      <c r="JK18" s="534"/>
      <c r="JL18" s="534"/>
      <c r="JM18" s="534"/>
      <c r="JN18" s="534"/>
      <c r="JO18" s="534"/>
      <c r="JP18" s="534"/>
      <c r="JQ18" s="534"/>
      <c r="JR18" s="534"/>
      <c r="JS18" s="534"/>
      <c r="JT18" s="534"/>
      <c r="JU18" s="534"/>
      <c r="JV18" s="534"/>
      <c r="JW18" s="534"/>
      <c r="JX18" s="534"/>
      <c r="JY18" s="534"/>
      <c r="JZ18" s="534"/>
      <c r="KA18" s="534"/>
      <c r="KB18" s="534"/>
      <c r="KC18" s="534"/>
      <c r="KD18" s="534"/>
      <c r="KE18" s="534"/>
      <c r="KF18" s="534"/>
      <c r="KG18" s="534"/>
      <c r="KH18" s="534"/>
      <c r="KI18" s="534"/>
      <c r="KJ18" s="534"/>
      <c r="KK18" s="534"/>
      <c r="KL18" s="534"/>
      <c r="KM18" s="534"/>
      <c r="KN18" s="534"/>
      <c r="KO18" s="534"/>
      <c r="KP18" s="534"/>
      <c r="KQ18" s="534"/>
      <c r="KR18" s="534"/>
      <c r="KS18" s="534"/>
      <c r="KT18" s="534"/>
      <c r="KU18" s="534"/>
      <c r="KV18" s="534"/>
      <c r="KW18" s="534"/>
      <c r="KX18" s="534"/>
      <c r="KY18" s="534"/>
      <c r="KZ18" s="534"/>
      <c r="LA18" s="534"/>
      <c r="LB18" s="534"/>
      <c r="LC18" s="534"/>
      <c r="LD18" s="534"/>
      <c r="LE18" s="534"/>
      <c r="LF18" s="534"/>
      <c r="LG18" s="534"/>
      <c r="LH18" s="534"/>
      <c r="LI18" s="534"/>
      <c r="LJ18" s="534"/>
      <c r="LK18" s="534"/>
      <c r="LL18" s="534"/>
      <c r="LM18" s="534"/>
      <c r="LN18" s="534"/>
      <c r="LO18" s="534"/>
      <c r="LP18" s="534"/>
      <c r="LQ18" s="534"/>
      <c r="LR18" s="534"/>
      <c r="LS18" s="534"/>
      <c r="LT18" s="534"/>
      <c r="LU18" s="534"/>
      <c r="LV18" s="534"/>
      <c r="LW18" s="534"/>
      <c r="LX18" s="534"/>
      <c r="LY18" s="534"/>
      <c r="LZ18" s="534"/>
      <c r="MA18" s="534"/>
      <c r="MB18" s="534"/>
      <c r="MC18" s="534"/>
      <c r="MD18" s="534"/>
      <c r="ME18" s="534"/>
      <c r="MF18" s="534"/>
      <c r="MG18" s="534"/>
      <c r="MH18" s="534"/>
      <c r="MI18" s="534"/>
      <c r="MJ18" s="534"/>
      <c r="MK18" s="534"/>
      <c r="ML18" s="534"/>
      <c r="MM18" s="534"/>
      <c r="MN18" s="534"/>
      <c r="MO18" s="534"/>
      <c r="MP18" s="534"/>
      <c r="MQ18" s="534"/>
      <c r="MR18" s="534"/>
      <c r="MS18" s="534"/>
      <c r="MT18" s="534"/>
      <c r="MU18" s="534"/>
      <c r="MV18" s="534"/>
      <c r="MW18" s="534"/>
      <c r="MX18" s="534"/>
      <c r="MY18" s="534"/>
      <c r="MZ18" s="534"/>
      <c r="NA18" s="534"/>
      <c r="NB18" s="534"/>
      <c r="NC18" s="534"/>
      <c r="ND18" s="534"/>
      <c r="NE18" s="534"/>
      <c r="NF18" s="534"/>
      <c r="NG18" s="534"/>
      <c r="NH18" s="534"/>
      <c r="NI18" s="534"/>
      <c r="NJ18" s="534"/>
      <c r="NK18" s="534"/>
      <c r="NL18" s="534"/>
      <c r="NM18" s="534"/>
      <c r="NN18" s="534"/>
      <c r="NO18" s="534"/>
      <c r="NP18" s="534"/>
      <c r="NQ18" s="534"/>
      <c r="NR18" s="534"/>
      <c r="NS18" s="534"/>
      <c r="NT18" s="534"/>
      <c r="NU18" s="534"/>
      <c r="NV18" s="534"/>
      <c r="NW18" s="534"/>
      <c r="NX18" s="534"/>
      <c r="NY18" s="534"/>
      <c r="NZ18" s="534"/>
      <c r="OA18" s="534"/>
      <c r="OB18" s="534"/>
      <c r="OC18" s="534"/>
      <c r="OD18" s="534"/>
      <c r="OE18" s="534"/>
      <c r="OF18" s="534"/>
      <c r="OG18" s="534"/>
      <c r="OH18" s="534"/>
      <c r="OI18" s="534"/>
      <c r="OJ18" s="534"/>
      <c r="OK18" s="534"/>
      <c r="OL18" s="534"/>
      <c r="OM18" s="534"/>
      <c r="ON18" s="534"/>
      <c r="OO18" s="534"/>
      <c r="OP18" s="534"/>
      <c r="OQ18" s="534"/>
      <c r="OR18" s="534"/>
      <c r="OS18" s="534"/>
      <c r="OT18" s="534"/>
      <c r="OU18" s="534"/>
      <c r="OV18" s="534"/>
      <c r="OW18" s="534"/>
      <c r="OX18" s="534"/>
      <c r="OY18" s="534"/>
      <c r="OZ18" s="534"/>
      <c r="PA18" s="534"/>
      <c r="PB18" s="534"/>
      <c r="PC18" s="534"/>
      <c r="PD18" s="534"/>
      <c r="PE18" s="534"/>
      <c r="PF18" s="534"/>
      <c r="PG18" s="534"/>
      <c r="PH18" s="534"/>
      <c r="PI18" s="534"/>
      <c r="PJ18" s="534"/>
      <c r="PK18" s="534"/>
      <c r="PL18" s="534"/>
      <c r="PM18" s="534"/>
      <c r="PN18" s="534"/>
      <c r="PO18" s="534"/>
      <c r="PP18" s="534"/>
      <c r="PQ18" s="534"/>
      <c r="PR18" s="534"/>
      <c r="PS18" s="534"/>
      <c r="PT18" s="534"/>
      <c r="PU18" s="534"/>
      <c r="PV18" s="534"/>
      <c r="PW18" s="534"/>
      <c r="PX18" s="534"/>
      <c r="PY18" s="534"/>
      <c r="PZ18" s="534"/>
      <c r="QA18" s="534"/>
      <c r="QB18" s="534"/>
      <c r="QC18" s="534"/>
      <c r="QD18" s="534"/>
      <c r="QE18" s="534"/>
      <c r="QF18" s="534"/>
      <c r="QG18" s="534"/>
      <c r="QH18" s="534"/>
      <c r="QI18" s="534"/>
      <c r="QJ18" s="534"/>
      <c r="QK18" s="534"/>
      <c r="QL18" s="534"/>
      <c r="QM18" s="534"/>
      <c r="QN18" s="534"/>
      <c r="QO18" s="534"/>
      <c r="QP18" s="534"/>
      <c r="QQ18" s="534"/>
      <c r="QR18" s="534"/>
      <c r="QS18" s="534"/>
      <c r="QT18" s="534"/>
      <c r="QU18" s="534"/>
      <c r="QV18" s="534"/>
      <c r="QW18" s="534"/>
      <c r="QX18" s="534"/>
      <c r="QY18" s="534"/>
      <c r="QZ18" s="534"/>
      <c r="RA18" s="534"/>
      <c r="RB18" s="534"/>
      <c r="RC18" s="534"/>
      <c r="RD18" s="534"/>
      <c r="RE18" s="534"/>
      <c r="RF18" s="534"/>
      <c r="RG18" s="534"/>
      <c r="RH18" s="534"/>
      <c r="RI18" s="534"/>
      <c r="RJ18" s="534"/>
      <c r="RK18" s="534"/>
      <c r="RL18" s="534"/>
      <c r="RM18" s="534"/>
      <c r="RN18" s="534"/>
      <c r="RO18" s="534"/>
      <c r="RP18" s="534"/>
      <c r="RQ18" s="534"/>
      <c r="RR18" s="534"/>
      <c r="RS18" s="534"/>
      <c r="RT18" s="534"/>
      <c r="RU18" s="534"/>
      <c r="RV18" s="534"/>
      <c r="RW18" s="534"/>
      <c r="RX18" s="534"/>
      <c r="RY18" s="534"/>
      <c r="RZ18" s="534"/>
      <c r="SA18" s="534"/>
      <c r="SB18" s="534"/>
      <c r="SC18" s="534"/>
      <c r="SD18" s="534"/>
      <c r="SE18" s="534"/>
      <c r="SF18" s="534"/>
      <c r="SG18" s="534"/>
      <c r="SH18" s="534"/>
      <c r="SI18" s="534"/>
      <c r="SJ18" s="534"/>
      <c r="SK18" s="534"/>
      <c r="SL18" s="534"/>
      <c r="SM18" s="534"/>
      <c r="SN18" s="534"/>
      <c r="SO18" s="534"/>
      <c r="SP18" s="534"/>
      <c r="SQ18" s="534"/>
      <c r="SR18" s="534"/>
      <c r="SS18" s="534"/>
      <c r="ST18" s="534"/>
      <c r="SU18" s="534"/>
      <c r="SV18" s="534"/>
      <c r="SW18" s="534"/>
      <c r="SX18" s="534"/>
      <c r="SY18" s="534"/>
      <c r="SZ18" s="534"/>
      <c r="TA18" s="534"/>
      <c r="TB18" s="534"/>
      <c r="TC18" s="534"/>
      <c r="TD18" s="534"/>
      <c r="TE18" s="534"/>
      <c r="TF18" s="534"/>
      <c r="TG18" s="534"/>
      <c r="TH18" s="534"/>
      <c r="TI18" s="534"/>
      <c r="TJ18" s="534"/>
      <c r="TK18" s="534"/>
      <c r="TL18" s="534"/>
      <c r="TM18" s="534"/>
      <c r="TN18" s="534"/>
      <c r="TO18" s="534"/>
      <c r="TP18" s="534"/>
      <c r="TQ18" s="534"/>
      <c r="TR18" s="534"/>
      <c r="TS18" s="534"/>
      <c r="TT18" s="534"/>
      <c r="TU18" s="534"/>
      <c r="TV18" s="534"/>
      <c r="TW18" s="534"/>
      <c r="TX18" s="534"/>
      <c r="TY18" s="534"/>
      <c r="TZ18" s="534"/>
      <c r="UA18" s="534"/>
      <c r="UB18" s="534"/>
      <c r="UC18" s="534"/>
      <c r="UD18" s="534"/>
      <c r="UE18" s="534"/>
      <c r="UF18" s="534"/>
      <c r="UG18" s="534"/>
      <c r="UH18" s="534"/>
      <c r="UI18" s="534"/>
      <c r="UJ18" s="534"/>
      <c r="UK18" s="534"/>
      <c r="UL18" s="534"/>
      <c r="UM18" s="534"/>
      <c r="UN18" s="534"/>
      <c r="UO18" s="534"/>
      <c r="UP18" s="534"/>
      <c r="UQ18" s="534"/>
      <c r="UR18" s="534"/>
      <c r="US18" s="534"/>
      <c r="UT18" s="534"/>
      <c r="UU18" s="534"/>
      <c r="UV18" s="534"/>
      <c r="UW18" s="534"/>
      <c r="UX18" s="535"/>
    </row>
    <row r="19" spans="1:570" s="536" customFormat="1" ht="14.1" customHeight="1">
      <c r="A19" s="542" t="s">
        <v>230</v>
      </c>
      <c r="B19" s="37" t="s">
        <v>15</v>
      </c>
      <c r="C19" s="61">
        <v>18230162</v>
      </c>
      <c r="D19" s="61" t="s">
        <v>751</v>
      </c>
      <c r="E19" s="38"/>
      <c r="F19" s="523"/>
      <c r="G19" s="523"/>
      <c r="H19" s="523"/>
      <c r="I19" s="524"/>
      <c r="J19" s="525"/>
      <c r="K19" s="525"/>
      <c r="L19" s="525"/>
      <c r="M19" s="42"/>
      <c r="N19" s="42"/>
      <c r="O19" s="526"/>
      <c r="P19" s="527"/>
      <c r="Q19" s="527"/>
      <c r="R19" s="45"/>
      <c r="S19" s="46">
        <v>0</v>
      </c>
      <c r="T19" s="523">
        <f t="shared" si="9"/>
        <v>0</v>
      </c>
      <c r="U19" s="528">
        <f t="shared" si="0"/>
        <v>0</v>
      </c>
      <c r="V19" s="529">
        <f t="shared" si="1"/>
        <v>0</v>
      </c>
      <c r="W19" s="530">
        <f t="shared" si="15"/>
        <v>0</v>
      </c>
      <c r="X19" s="527">
        <f t="shared" si="16"/>
        <v>0</v>
      </c>
      <c r="Y19" s="527">
        <f t="shared" si="2"/>
        <v>0</v>
      </c>
      <c r="Z19" s="527"/>
      <c r="AA19" s="527">
        <f t="shared" si="17"/>
        <v>0</v>
      </c>
      <c r="AB19" s="531">
        <f t="shared" si="3"/>
        <v>0</v>
      </c>
      <c r="AC19" s="532">
        <f t="shared" si="4"/>
        <v>0</v>
      </c>
      <c r="AD19" s="527">
        <f t="shared" si="4"/>
        <v>0</v>
      </c>
      <c r="AE19" s="527">
        <f t="shared" si="5"/>
        <v>0</v>
      </c>
      <c r="AF19" s="527">
        <f t="shared" si="6"/>
        <v>0</v>
      </c>
      <c r="AG19" s="533" t="e">
        <v>#N/A</v>
      </c>
      <c r="AH19" s="527" t="e">
        <f t="shared" si="7"/>
        <v>#N/A</v>
      </c>
      <c r="AI19" s="533" t="e">
        <v>#N/A</v>
      </c>
      <c r="AJ19" s="527" t="e">
        <f t="shared" si="8"/>
        <v>#N/A</v>
      </c>
      <c r="AK19" s="527" t="e">
        <f t="shared" si="10"/>
        <v>#N/A</v>
      </c>
      <c r="AL19" s="527" t="e">
        <v>#N/A</v>
      </c>
      <c r="AM19" s="527"/>
      <c r="AN19" s="529">
        <v>0</v>
      </c>
      <c r="AO19" s="529">
        <f t="shared" si="12"/>
        <v>0</v>
      </c>
      <c r="AP19" s="528">
        <f t="shared" si="13"/>
        <v>0</v>
      </c>
      <c r="AQ19" s="528" t="e">
        <f t="shared" si="14"/>
        <v>#DIV/0!</v>
      </c>
      <c r="AR19" s="534"/>
      <c r="AS19" s="534"/>
      <c r="AT19" s="534"/>
      <c r="AU19" s="534"/>
      <c r="AV19" s="534"/>
      <c r="AW19" s="534"/>
      <c r="AX19" s="534"/>
      <c r="AY19" s="534"/>
      <c r="AZ19" s="534"/>
      <c r="BA19" s="534"/>
      <c r="BB19" s="534"/>
      <c r="BC19" s="534"/>
      <c r="BD19" s="534"/>
      <c r="BE19" s="534"/>
      <c r="BF19" s="534"/>
      <c r="BG19" s="534"/>
      <c r="BH19" s="534"/>
      <c r="BI19" s="534"/>
      <c r="BJ19" s="534"/>
      <c r="BK19" s="534"/>
      <c r="BL19" s="534"/>
      <c r="BM19" s="534"/>
      <c r="BN19" s="534"/>
      <c r="BO19" s="534"/>
      <c r="BP19" s="534"/>
      <c r="BQ19" s="534"/>
      <c r="BR19" s="534"/>
      <c r="BS19" s="534"/>
      <c r="BT19" s="534"/>
      <c r="BU19" s="534"/>
      <c r="BV19" s="534"/>
      <c r="BW19" s="534"/>
      <c r="BX19" s="534"/>
      <c r="BY19" s="534"/>
      <c r="BZ19" s="534"/>
      <c r="CA19" s="534"/>
      <c r="CB19" s="534"/>
      <c r="CC19" s="534"/>
      <c r="CD19" s="534"/>
      <c r="CE19" s="534"/>
      <c r="CF19" s="534"/>
      <c r="CG19" s="534"/>
      <c r="CH19" s="534"/>
      <c r="CI19" s="534"/>
      <c r="CJ19" s="534"/>
      <c r="CK19" s="534"/>
      <c r="CL19" s="534"/>
      <c r="CM19" s="534"/>
      <c r="CN19" s="534"/>
      <c r="CO19" s="534"/>
      <c r="CP19" s="534"/>
      <c r="CQ19" s="534"/>
      <c r="CR19" s="534"/>
      <c r="CS19" s="534"/>
      <c r="CT19" s="534"/>
      <c r="CU19" s="534"/>
      <c r="CV19" s="534"/>
      <c r="CW19" s="534"/>
      <c r="CX19" s="534"/>
      <c r="CY19" s="534"/>
      <c r="CZ19" s="534"/>
      <c r="DA19" s="534"/>
      <c r="DB19" s="534"/>
      <c r="DC19" s="534"/>
      <c r="DD19" s="534"/>
      <c r="DE19" s="534"/>
      <c r="DF19" s="534"/>
      <c r="DG19" s="534"/>
      <c r="DH19" s="534"/>
      <c r="DI19" s="534"/>
      <c r="DJ19" s="534"/>
      <c r="DK19" s="534"/>
      <c r="DL19" s="534"/>
      <c r="DM19" s="534"/>
      <c r="DN19" s="534"/>
      <c r="DO19" s="534"/>
      <c r="DP19" s="534"/>
      <c r="DQ19" s="534"/>
      <c r="DR19" s="534"/>
      <c r="DS19" s="534"/>
      <c r="DT19" s="534"/>
      <c r="DU19" s="534"/>
      <c r="DV19" s="534"/>
      <c r="DW19" s="534"/>
      <c r="DX19" s="534"/>
      <c r="DY19" s="534"/>
      <c r="DZ19" s="534"/>
      <c r="EA19" s="534"/>
      <c r="EB19" s="534"/>
      <c r="EC19" s="534"/>
      <c r="ED19" s="534"/>
      <c r="EE19" s="534"/>
      <c r="EF19" s="534"/>
      <c r="EG19" s="534"/>
      <c r="EH19" s="534"/>
      <c r="EI19" s="534"/>
      <c r="EJ19" s="534"/>
      <c r="EK19" s="534"/>
      <c r="EL19" s="534"/>
      <c r="EM19" s="534"/>
      <c r="EN19" s="534"/>
      <c r="EO19" s="534"/>
      <c r="EP19" s="534"/>
      <c r="EQ19" s="534"/>
      <c r="ER19" s="534"/>
      <c r="ES19" s="534"/>
      <c r="ET19" s="534"/>
      <c r="EU19" s="534"/>
      <c r="EV19" s="534"/>
      <c r="EW19" s="534"/>
      <c r="EX19" s="534"/>
      <c r="EY19" s="534"/>
      <c r="EZ19" s="534"/>
      <c r="FA19" s="534"/>
      <c r="FB19" s="534"/>
      <c r="FC19" s="534"/>
      <c r="FD19" s="534"/>
      <c r="FE19" s="534"/>
      <c r="FF19" s="534"/>
      <c r="FG19" s="534"/>
      <c r="FH19" s="534"/>
      <c r="FI19" s="534"/>
      <c r="FJ19" s="534"/>
      <c r="FK19" s="534"/>
      <c r="FL19" s="534"/>
      <c r="FM19" s="534"/>
      <c r="FN19" s="534"/>
      <c r="FO19" s="534"/>
      <c r="FP19" s="534"/>
      <c r="FQ19" s="534"/>
      <c r="FR19" s="534"/>
      <c r="FS19" s="534"/>
      <c r="FT19" s="534"/>
      <c r="FU19" s="534"/>
      <c r="FV19" s="534"/>
      <c r="FW19" s="534"/>
      <c r="FX19" s="534"/>
      <c r="FY19" s="534"/>
      <c r="FZ19" s="534"/>
      <c r="GA19" s="534"/>
      <c r="GB19" s="534"/>
      <c r="GC19" s="534"/>
      <c r="GD19" s="534"/>
      <c r="GE19" s="534"/>
      <c r="GF19" s="534"/>
      <c r="GG19" s="534"/>
      <c r="GH19" s="534"/>
      <c r="GI19" s="534"/>
      <c r="GJ19" s="534"/>
      <c r="GK19" s="534"/>
      <c r="GL19" s="534"/>
      <c r="GM19" s="534"/>
      <c r="GN19" s="534"/>
      <c r="GO19" s="534"/>
      <c r="GP19" s="534"/>
      <c r="GQ19" s="534"/>
      <c r="GR19" s="534"/>
      <c r="GS19" s="534"/>
      <c r="GT19" s="534"/>
      <c r="GU19" s="534"/>
      <c r="GV19" s="534"/>
      <c r="GW19" s="534"/>
      <c r="GX19" s="534"/>
      <c r="GY19" s="534"/>
      <c r="GZ19" s="534"/>
      <c r="HA19" s="534"/>
      <c r="HB19" s="534"/>
      <c r="HC19" s="534"/>
      <c r="HD19" s="534"/>
      <c r="HE19" s="534"/>
      <c r="HF19" s="534"/>
      <c r="HG19" s="534"/>
      <c r="HH19" s="534"/>
      <c r="HI19" s="534"/>
      <c r="HJ19" s="534"/>
      <c r="HK19" s="534"/>
      <c r="HL19" s="534"/>
      <c r="HM19" s="534"/>
      <c r="HN19" s="534"/>
      <c r="HO19" s="534"/>
      <c r="HP19" s="534"/>
      <c r="HQ19" s="534"/>
      <c r="HR19" s="534"/>
      <c r="HS19" s="534"/>
      <c r="HT19" s="534"/>
      <c r="HU19" s="534"/>
      <c r="HV19" s="534"/>
      <c r="HW19" s="534"/>
      <c r="HX19" s="534"/>
      <c r="HY19" s="534"/>
      <c r="HZ19" s="534"/>
      <c r="IA19" s="534"/>
      <c r="IB19" s="534"/>
      <c r="IC19" s="534"/>
      <c r="ID19" s="534"/>
      <c r="IE19" s="534"/>
      <c r="IF19" s="534"/>
      <c r="IG19" s="534"/>
      <c r="IH19" s="534"/>
      <c r="II19" s="534"/>
      <c r="IJ19" s="534"/>
      <c r="IK19" s="534"/>
      <c r="IL19" s="534"/>
      <c r="IM19" s="534"/>
      <c r="IN19" s="534"/>
      <c r="IO19" s="534"/>
      <c r="IP19" s="534"/>
      <c r="IQ19" s="534"/>
      <c r="IR19" s="534"/>
      <c r="IS19" s="534"/>
      <c r="IT19" s="534"/>
      <c r="IU19" s="534"/>
      <c r="IV19" s="534"/>
      <c r="IW19" s="534"/>
      <c r="IX19" s="534"/>
      <c r="IY19" s="534"/>
      <c r="IZ19" s="534"/>
      <c r="JA19" s="534"/>
      <c r="JB19" s="534"/>
      <c r="JC19" s="534"/>
      <c r="JD19" s="534"/>
      <c r="JE19" s="534"/>
      <c r="JF19" s="534"/>
      <c r="JG19" s="534"/>
      <c r="JH19" s="534"/>
      <c r="JI19" s="534"/>
      <c r="JJ19" s="534"/>
      <c r="JK19" s="534"/>
      <c r="JL19" s="534"/>
      <c r="JM19" s="534"/>
      <c r="JN19" s="534"/>
      <c r="JO19" s="534"/>
      <c r="JP19" s="534"/>
      <c r="JQ19" s="534"/>
      <c r="JR19" s="534"/>
      <c r="JS19" s="534"/>
      <c r="JT19" s="534"/>
      <c r="JU19" s="534"/>
      <c r="JV19" s="534"/>
      <c r="JW19" s="534"/>
      <c r="JX19" s="534"/>
      <c r="JY19" s="534"/>
      <c r="JZ19" s="534"/>
      <c r="KA19" s="534"/>
      <c r="KB19" s="534"/>
      <c r="KC19" s="534"/>
      <c r="KD19" s="534"/>
      <c r="KE19" s="534"/>
      <c r="KF19" s="534"/>
      <c r="KG19" s="534"/>
      <c r="KH19" s="534"/>
      <c r="KI19" s="534"/>
      <c r="KJ19" s="534"/>
      <c r="KK19" s="534"/>
      <c r="KL19" s="534"/>
      <c r="KM19" s="534"/>
      <c r="KN19" s="534"/>
      <c r="KO19" s="534"/>
      <c r="KP19" s="534"/>
      <c r="KQ19" s="534"/>
      <c r="KR19" s="534"/>
      <c r="KS19" s="534"/>
      <c r="KT19" s="534"/>
      <c r="KU19" s="534"/>
      <c r="KV19" s="534"/>
      <c r="KW19" s="534"/>
      <c r="KX19" s="534"/>
      <c r="KY19" s="534"/>
      <c r="KZ19" s="534"/>
      <c r="LA19" s="534"/>
      <c r="LB19" s="534"/>
      <c r="LC19" s="534"/>
      <c r="LD19" s="534"/>
      <c r="LE19" s="534"/>
      <c r="LF19" s="534"/>
      <c r="LG19" s="534"/>
      <c r="LH19" s="534"/>
      <c r="LI19" s="534"/>
      <c r="LJ19" s="534"/>
      <c r="LK19" s="534"/>
      <c r="LL19" s="534"/>
      <c r="LM19" s="534"/>
      <c r="LN19" s="534"/>
      <c r="LO19" s="534"/>
      <c r="LP19" s="534"/>
      <c r="LQ19" s="534"/>
      <c r="LR19" s="534"/>
      <c r="LS19" s="534"/>
      <c r="LT19" s="534"/>
      <c r="LU19" s="534"/>
      <c r="LV19" s="534"/>
      <c r="LW19" s="534"/>
      <c r="LX19" s="534"/>
      <c r="LY19" s="534"/>
      <c r="LZ19" s="534"/>
      <c r="MA19" s="534"/>
      <c r="MB19" s="534"/>
      <c r="MC19" s="534"/>
      <c r="MD19" s="534"/>
      <c r="ME19" s="534"/>
      <c r="MF19" s="534"/>
      <c r="MG19" s="534"/>
      <c r="MH19" s="534"/>
      <c r="MI19" s="534"/>
      <c r="MJ19" s="534"/>
      <c r="MK19" s="534"/>
      <c r="ML19" s="534"/>
      <c r="MM19" s="534"/>
      <c r="MN19" s="534"/>
      <c r="MO19" s="534"/>
      <c r="MP19" s="534"/>
      <c r="MQ19" s="534"/>
      <c r="MR19" s="534"/>
      <c r="MS19" s="534"/>
      <c r="MT19" s="534"/>
      <c r="MU19" s="534"/>
      <c r="MV19" s="534"/>
      <c r="MW19" s="534"/>
      <c r="MX19" s="534"/>
      <c r="MY19" s="534"/>
      <c r="MZ19" s="534"/>
      <c r="NA19" s="534"/>
      <c r="NB19" s="534"/>
      <c r="NC19" s="534"/>
      <c r="ND19" s="534"/>
      <c r="NE19" s="534"/>
      <c r="NF19" s="534"/>
      <c r="NG19" s="534"/>
      <c r="NH19" s="534"/>
      <c r="NI19" s="534"/>
      <c r="NJ19" s="534"/>
      <c r="NK19" s="534"/>
      <c r="NL19" s="534"/>
      <c r="NM19" s="534"/>
      <c r="NN19" s="534"/>
      <c r="NO19" s="534"/>
      <c r="NP19" s="534"/>
      <c r="NQ19" s="534"/>
      <c r="NR19" s="534"/>
      <c r="NS19" s="534"/>
      <c r="NT19" s="534"/>
      <c r="NU19" s="534"/>
      <c r="NV19" s="534"/>
      <c r="NW19" s="534"/>
      <c r="NX19" s="534"/>
      <c r="NY19" s="534"/>
      <c r="NZ19" s="534"/>
      <c r="OA19" s="534"/>
      <c r="OB19" s="534"/>
      <c r="OC19" s="534"/>
      <c r="OD19" s="534"/>
      <c r="OE19" s="534"/>
      <c r="OF19" s="534"/>
      <c r="OG19" s="534"/>
      <c r="OH19" s="534"/>
      <c r="OI19" s="534"/>
      <c r="OJ19" s="534"/>
      <c r="OK19" s="534"/>
      <c r="OL19" s="534"/>
      <c r="OM19" s="534"/>
      <c r="ON19" s="534"/>
      <c r="OO19" s="534"/>
      <c r="OP19" s="534"/>
      <c r="OQ19" s="534"/>
      <c r="OR19" s="534"/>
      <c r="OS19" s="534"/>
      <c r="OT19" s="534"/>
      <c r="OU19" s="534"/>
      <c r="OV19" s="534"/>
      <c r="OW19" s="534"/>
      <c r="OX19" s="534"/>
      <c r="OY19" s="534"/>
      <c r="OZ19" s="534"/>
      <c r="PA19" s="534"/>
      <c r="PB19" s="534"/>
      <c r="PC19" s="534"/>
      <c r="PD19" s="534"/>
      <c r="PE19" s="534"/>
      <c r="PF19" s="534"/>
      <c r="PG19" s="534"/>
      <c r="PH19" s="534"/>
      <c r="PI19" s="534"/>
      <c r="PJ19" s="534"/>
      <c r="PK19" s="534"/>
      <c r="PL19" s="534"/>
      <c r="PM19" s="534"/>
      <c r="PN19" s="534"/>
      <c r="PO19" s="534"/>
      <c r="PP19" s="534"/>
      <c r="PQ19" s="534"/>
      <c r="PR19" s="534"/>
      <c r="PS19" s="534"/>
      <c r="PT19" s="534"/>
      <c r="PU19" s="534"/>
      <c r="PV19" s="534"/>
      <c r="PW19" s="534"/>
      <c r="PX19" s="534"/>
      <c r="PY19" s="534"/>
      <c r="PZ19" s="534"/>
      <c r="QA19" s="534"/>
      <c r="QB19" s="534"/>
      <c r="QC19" s="534"/>
      <c r="QD19" s="534"/>
      <c r="QE19" s="534"/>
      <c r="QF19" s="534"/>
      <c r="QG19" s="534"/>
      <c r="QH19" s="534"/>
      <c r="QI19" s="534"/>
      <c r="QJ19" s="534"/>
      <c r="QK19" s="534"/>
      <c r="QL19" s="534"/>
      <c r="QM19" s="534"/>
      <c r="QN19" s="534"/>
      <c r="QO19" s="534"/>
      <c r="QP19" s="534"/>
      <c r="QQ19" s="534"/>
      <c r="QR19" s="534"/>
      <c r="QS19" s="534"/>
      <c r="QT19" s="534"/>
      <c r="QU19" s="534"/>
      <c r="QV19" s="534"/>
      <c r="QW19" s="534"/>
      <c r="QX19" s="534"/>
      <c r="QY19" s="534"/>
      <c r="QZ19" s="534"/>
      <c r="RA19" s="534"/>
      <c r="RB19" s="534"/>
      <c r="RC19" s="534"/>
      <c r="RD19" s="534"/>
      <c r="RE19" s="534"/>
      <c r="RF19" s="534"/>
      <c r="RG19" s="534"/>
      <c r="RH19" s="534"/>
      <c r="RI19" s="534"/>
      <c r="RJ19" s="534"/>
      <c r="RK19" s="534"/>
      <c r="RL19" s="534"/>
      <c r="RM19" s="534"/>
      <c r="RN19" s="534"/>
      <c r="RO19" s="534"/>
      <c r="RP19" s="534"/>
      <c r="RQ19" s="534"/>
      <c r="RR19" s="534"/>
      <c r="RS19" s="534"/>
      <c r="RT19" s="534"/>
      <c r="RU19" s="534"/>
      <c r="RV19" s="534"/>
      <c r="RW19" s="534"/>
      <c r="RX19" s="534"/>
      <c r="RY19" s="534"/>
      <c r="RZ19" s="534"/>
      <c r="SA19" s="534"/>
      <c r="SB19" s="534"/>
      <c r="SC19" s="534"/>
      <c r="SD19" s="534"/>
      <c r="SE19" s="534"/>
      <c r="SF19" s="534"/>
      <c r="SG19" s="534"/>
      <c r="SH19" s="534"/>
      <c r="SI19" s="534"/>
      <c r="SJ19" s="534"/>
      <c r="SK19" s="534"/>
      <c r="SL19" s="534"/>
      <c r="SM19" s="534"/>
      <c r="SN19" s="534"/>
      <c r="SO19" s="534"/>
      <c r="SP19" s="534"/>
      <c r="SQ19" s="534"/>
      <c r="SR19" s="534"/>
      <c r="SS19" s="534"/>
      <c r="ST19" s="534"/>
      <c r="SU19" s="534"/>
      <c r="SV19" s="534"/>
      <c r="SW19" s="534"/>
      <c r="SX19" s="534"/>
      <c r="SY19" s="534"/>
      <c r="SZ19" s="534"/>
      <c r="TA19" s="534"/>
      <c r="TB19" s="534"/>
      <c r="TC19" s="534"/>
      <c r="TD19" s="534"/>
      <c r="TE19" s="534"/>
      <c r="TF19" s="534"/>
      <c r="TG19" s="534"/>
      <c r="TH19" s="534"/>
      <c r="TI19" s="534"/>
      <c r="TJ19" s="534"/>
      <c r="TK19" s="534"/>
      <c r="TL19" s="534"/>
      <c r="TM19" s="534"/>
      <c r="TN19" s="534"/>
      <c r="TO19" s="534"/>
      <c r="TP19" s="534"/>
      <c r="TQ19" s="534"/>
      <c r="TR19" s="534"/>
      <c r="TS19" s="534"/>
      <c r="TT19" s="534"/>
      <c r="TU19" s="534"/>
      <c r="TV19" s="534"/>
      <c r="TW19" s="534"/>
      <c r="TX19" s="534"/>
      <c r="TY19" s="534"/>
      <c r="TZ19" s="534"/>
      <c r="UA19" s="534"/>
      <c r="UB19" s="534"/>
      <c r="UC19" s="534"/>
      <c r="UD19" s="534"/>
      <c r="UE19" s="534"/>
      <c r="UF19" s="534"/>
      <c r="UG19" s="534"/>
      <c r="UH19" s="534"/>
      <c r="UI19" s="534"/>
      <c r="UJ19" s="534"/>
      <c r="UK19" s="534"/>
      <c r="UL19" s="534"/>
      <c r="UM19" s="534"/>
      <c r="UN19" s="534"/>
      <c r="UO19" s="534"/>
      <c r="UP19" s="534"/>
      <c r="UQ19" s="534"/>
      <c r="UR19" s="534"/>
      <c r="US19" s="534"/>
      <c r="UT19" s="534"/>
      <c r="UU19" s="534"/>
      <c r="UV19" s="534"/>
      <c r="UW19" s="534"/>
      <c r="UX19" s="535"/>
    </row>
    <row r="20" spans="1:570" s="536" customFormat="1" ht="14.1" customHeight="1">
      <c r="A20" s="543">
        <f>A8+SUM(Q5:Q905)</f>
        <v>8117261.0649999995</v>
      </c>
      <c r="B20" s="37" t="s">
        <v>15</v>
      </c>
      <c r="C20" s="61">
        <v>18230162</v>
      </c>
      <c r="D20" s="61" t="s">
        <v>751</v>
      </c>
      <c r="E20" s="38"/>
      <c r="F20" s="523"/>
      <c r="G20" s="523"/>
      <c r="H20" s="523"/>
      <c r="I20" s="524"/>
      <c r="J20" s="525"/>
      <c r="K20" s="525"/>
      <c r="L20" s="525"/>
      <c r="M20" s="42"/>
      <c r="N20" s="42"/>
      <c r="O20" s="526"/>
      <c r="P20" s="527"/>
      <c r="Q20" s="527"/>
      <c r="R20" s="45"/>
      <c r="S20" s="46">
        <v>0</v>
      </c>
      <c r="T20" s="523">
        <f t="shared" si="9"/>
        <v>0</v>
      </c>
      <c r="U20" s="528">
        <f t="shared" si="0"/>
        <v>0</v>
      </c>
      <c r="V20" s="529">
        <f t="shared" si="1"/>
        <v>0</v>
      </c>
      <c r="W20" s="530">
        <f t="shared" si="15"/>
        <v>0</v>
      </c>
      <c r="X20" s="527">
        <f t="shared" si="16"/>
        <v>0</v>
      </c>
      <c r="Y20" s="527">
        <f t="shared" si="2"/>
        <v>0</v>
      </c>
      <c r="Z20" s="527"/>
      <c r="AA20" s="527">
        <f t="shared" si="17"/>
        <v>0</v>
      </c>
      <c r="AB20" s="531">
        <f t="shared" si="3"/>
        <v>0</v>
      </c>
      <c r="AC20" s="532">
        <f t="shared" si="4"/>
        <v>0</v>
      </c>
      <c r="AD20" s="527">
        <f t="shared" si="4"/>
        <v>0</v>
      </c>
      <c r="AE20" s="527">
        <f t="shared" si="5"/>
        <v>0</v>
      </c>
      <c r="AF20" s="527">
        <f t="shared" si="6"/>
        <v>0</v>
      </c>
      <c r="AG20" s="533" t="e">
        <v>#N/A</v>
      </c>
      <c r="AH20" s="527" t="e">
        <f t="shared" si="7"/>
        <v>#N/A</v>
      </c>
      <c r="AI20" s="533" t="e">
        <v>#N/A</v>
      </c>
      <c r="AJ20" s="527" t="e">
        <f t="shared" si="8"/>
        <v>#N/A</v>
      </c>
      <c r="AK20" s="527" t="e">
        <f t="shared" si="10"/>
        <v>#N/A</v>
      </c>
      <c r="AL20" s="527" t="e">
        <v>#N/A</v>
      </c>
      <c r="AM20" s="527"/>
      <c r="AN20" s="529">
        <v>0</v>
      </c>
      <c r="AO20" s="529">
        <f t="shared" si="12"/>
        <v>0</v>
      </c>
      <c r="AP20" s="528">
        <f t="shared" si="13"/>
        <v>0</v>
      </c>
      <c r="AQ20" s="528" t="e">
        <f t="shared" si="14"/>
        <v>#DIV/0!</v>
      </c>
      <c r="AR20" s="534"/>
      <c r="AS20" s="534"/>
      <c r="AT20" s="534"/>
      <c r="AU20" s="534"/>
      <c r="AV20" s="534"/>
      <c r="AW20" s="534"/>
      <c r="AX20" s="534"/>
      <c r="AY20" s="534"/>
      <c r="AZ20" s="534"/>
      <c r="BA20" s="534"/>
      <c r="BB20" s="534"/>
      <c r="BC20" s="534"/>
      <c r="BD20" s="534"/>
      <c r="BE20" s="534"/>
      <c r="BF20" s="534"/>
      <c r="BG20" s="534"/>
      <c r="BH20" s="534"/>
      <c r="BI20" s="534"/>
      <c r="BJ20" s="534"/>
      <c r="BK20" s="534"/>
      <c r="BL20" s="534"/>
      <c r="BM20" s="534"/>
      <c r="BN20" s="534"/>
      <c r="BO20" s="534"/>
      <c r="BP20" s="534"/>
      <c r="BQ20" s="534"/>
      <c r="BR20" s="534"/>
      <c r="BS20" s="534"/>
      <c r="BT20" s="534"/>
      <c r="BU20" s="534"/>
      <c r="BV20" s="534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4"/>
      <c r="CH20" s="534"/>
      <c r="CI20" s="534"/>
      <c r="CJ20" s="534"/>
      <c r="CK20" s="534"/>
      <c r="CL20" s="534"/>
      <c r="CM20" s="534"/>
      <c r="CN20" s="534"/>
      <c r="CO20" s="534"/>
      <c r="CP20" s="534"/>
      <c r="CQ20" s="534"/>
      <c r="CR20" s="534"/>
      <c r="CS20" s="534"/>
      <c r="CT20" s="534"/>
      <c r="CU20" s="534"/>
      <c r="CV20" s="534"/>
      <c r="CW20" s="534"/>
      <c r="CX20" s="534"/>
      <c r="CY20" s="534"/>
      <c r="CZ20" s="534"/>
      <c r="DA20" s="534"/>
      <c r="DB20" s="534"/>
      <c r="DC20" s="534"/>
      <c r="DD20" s="534"/>
      <c r="DE20" s="534"/>
      <c r="DF20" s="534"/>
      <c r="DG20" s="534"/>
      <c r="DH20" s="534"/>
      <c r="DI20" s="534"/>
      <c r="DJ20" s="534"/>
      <c r="DK20" s="534"/>
      <c r="DL20" s="534"/>
      <c r="DM20" s="534"/>
      <c r="DN20" s="534"/>
      <c r="DO20" s="534"/>
      <c r="DP20" s="534"/>
      <c r="DQ20" s="534"/>
      <c r="DR20" s="534"/>
      <c r="DS20" s="534"/>
      <c r="DT20" s="534"/>
      <c r="DU20" s="534"/>
      <c r="DV20" s="534"/>
      <c r="DW20" s="534"/>
      <c r="DX20" s="534"/>
      <c r="DY20" s="534"/>
      <c r="DZ20" s="534"/>
      <c r="EA20" s="534"/>
      <c r="EB20" s="534"/>
      <c r="EC20" s="534"/>
      <c r="ED20" s="534"/>
      <c r="EE20" s="534"/>
      <c r="EF20" s="534"/>
      <c r="EG20" s="534"/>
      <c r="EH20" s="534"/>
      <c r="EI20" s="534"/>
      <c r="EJ20" s="534"/>
      <c r="EK20" s="534"/>
      <c r="EL20" s="534"/>
      <c r="EM20" s="534"/>
      <c r="EN20" s="534"/>
      <c r="EO20" s="534"/>
      <c r="EP20" s="534"/>
      <c r="EQ20" s="534"/>
      <c r="ER20" s="534"/>
      <c r="ES20" s="534"/>
      <c r="ET20" s="534"/>
      <c r="EU20" s="534"/>
      <c r="EV20" s="534"/>
      <c r="EW20" s="534"/>
      <c r="EX20" s="534"/>
      <c r="EY20" s="534"/>
      <c r="EZ20" s="534"/>
      <c r="FA20" s="534"/>
      <c r="FB20" s="534"/>
      <c r="FC20" s="534"/>
      <c r="FD20" s="534"/>
      <c r="FE20" s="534"/>
      <c r="FF20" s="534"/>
      <c r="FG20" s="534"/>
      <c r="FH20" s="534"/>
      <c r="FI20" s="534"/>
      <c r="FJ20" s="534"/>
      <c r="FK20" s="534"/>
      <c r="FL20" s="534"/>
      <c r="FM20" s="534"/>
      <c r="FN20" s="534"/>
      <c r="FO20" s="534"/>
      <c r="FP20" s="534"/>
      <c r="FQ20" s="534"/>
      <c r="FR20" s="534"/>
      <c r="FS20" s="534"/>
      <c r="FT20" s="534"/>
      <c r="FU20" s="534"/>
      <c r="FV20" s="534"/>
      <c r="FW20" s="534"/>
      <c r="FX20" s="534"/>
      <c r="FY20" s="534"/>
      <c r="FZ20" s="534"/>
      <c r="GA20" s="534"/>
      <c r="GB20" s="534"/>
      <c r="GC20" s="534"/>
      <c r="GD20" s="534"/>
      <c r="GE20" s="534"/>
      <c r="GF20" s="534"/>
      <c r="GG20" s="534"/>
      <c r="GH20" s="534"/>
      <c r="GI20" s="534"/>
      <c r="GJ20" s="534"/>
      <c r="GK20" s="534"/>
      <c r="GL20" s="534"/>
      <c r="GM20" s="534"/>
      <c r="GN20" s="534"/>
      <c r="GO20" s="534"/>
      <c r="GP20" s="534"/>
      <c r="GQ20" s="534"/>
      <c r="GR20" s="534"/>
      <c r="GS20" s="534"/>
      <c r="GT20" s="534"/>
      <c r="GU20" s="534"/>
      <c r="GV20" s="534"/>
      <c r="GW20" s="534"/>
      <c r="GX20" s="534"/>
      <c r="GY20" s="534"/>
      <c r="GZ20" s="534"/>
      <c r="HA20" s="534"/>
      <c r="HB20" s="534"/>
      <c r="HC20" s="534"/>
      <c r="HD20" s="534"/>
      <c r="HE20" s="534"/>
      <c r="HF20" s="534"/>
      <c r="HG20" s="534"/>
      <c r="HH20" s="534"/>
      <c r="HI20" s="534"/>
      <c r="HJ20" s="534"/>
      <c r="HK20" s="534"/>
      <c r="HL20" s="534"/>
      <c r="HM20" s="534"/>
      <c r="HN20" s="534"/>
      <c r="HO20" s="534"/>
      <c r="HP20" s="534"/>
      <c r="HQ20" s="534"/>
      <c r="HR20" s="534"/>
      <c r="HS20" s="534"/>
      <c r="HT20" s="534"/>
      <c r="HU20" s="534"/>
      <c r="HV20" s="534"/>
      <c r="HW20" s="534"/>
      <c r="HX20" s="534"/>
      <c r="HY20" s="534"/>
      <c r="HZ20" s="534"/>
      <c r="IA20" s="534"/>
      <c r="IB20" s="534"/>
      <c r="IC20" s="534"/>
      <c r="ID20" s="534"/>
      <c r="IE20" s="534"/>
      <c r="IF20" s="534"/>
      <c r="IG20" s="534"/>
      <c r="IH20" s="534"/>
      <c r="II20" s="534"/>
      <c r="IJ20" s="534"/>
      <c r="IK20" s="534"/>
      <c r="IL20" s="534"/>
      <c r="IM20" s="534"/>
      <c r="IN20" s="534"/>
      <c r="IO20" s="534"/>
      <c r="IP20" s="534"/>
      <c r="IQ20" s="534"/>
      <c r="IR20" s="534"/>
      <c r="IS20" s="534"/>
      <c r="IT20" s="534"/>
      <c r="IU20" s="534"/>
      <c r="IV20" s="534"/>
      <c r="IW20" s="534"/>
      <c r="IX20" s="534"/>
      <c r="IY20" s="534"/>
      <c r="IZ20" s="534"/>
      <c r="JA20" s="534"/>
      <c r="JB20" s="534"/>
      <c r="JC20" s="534"/>
      <c r="JD20" s="534"/>
      <c r="JE20" s="534"/>
      <c r="JF20" s="534"/>
      <c r="JG20" s="534"/>
      <c r="JH20" s="534"/>
      <c r="JI20" s="534"/>
      <c r="JJ20" s="534"/>
      <c r="JK20" s="534"/>
      <c r="JL20" s="534"/>
      <c r="JM20" s="534"/>
      <c r="JN20" s="534"/>
      <c r="JO20" s="534"/>
      <c r="JP20" s="534"/>
      <c r="JQ20" s="534"/>
      <c r="JR20" s="534"/>
      <c r="JS20" s="534"/>
      <c r="JT20" s="534"/>
      <c r="JU20" s="534"/>
      <c r="JV20" s="534"/>
      <c r="JW20" s="534"/>
      <c r="JX20" s="534"/>
      <c r="JY20" s="534"/>
      <c r="JZ20" s="534"/>
      <c r="KA20" s="534"/>
      <c r="KB20" s="534"/>
      <c r="KC20" s="534"/>
      <c r="KD20" s="534"/>
      <c r="KE20" s="534"/>
      <c r="KF20" s="534"/>
      <c r="KG20" s="534"/>
      <c r="KH20" s="534"/>
      <c r="KI20" s="534"/>
      <c r="KJ20" s="534"/>
      <c r="KK20" s="534"/>
      <c r="KL20" s="534"/>
      <c r="KM20" s="534"/>
      <c r="KN20" s="534"/>
      <c r="KO20" s="534"/>
      <c r="KP20" s="534"/>
      <c r="KQ20" s="534"/>
      <c r="KR20" s="534"/>
      <c r="KS20" s="534"/>
      <c r="KT20" s="534"/>
      <c r="KU20" s="534"/>
      <c r="KV20" s="534"/>
      <c r="KW20" s="534"/>
      <c r="KX20" s="534"/>
      <c r="KY20" s="534"/>
      <c r="KZ20" s="534"/>
      <c r="LA20" s="534"/>
      <c r="LB20" s="534"/>
      <c r="LC20" s="534"/>
      <c r="LD20" s="534"/>
      <c r="LE20" s="534"/>
      <c r="LF20" s="534"/>
      <c r="LG20" s="534"/>
      <c r="LH20" s="534"/>
      <c r="LI20" s="534"/>
      <c r="LJ20" s="534"/>
      <c r="LK20" s="534"/>
      <c r="LL20" s="534"/>
      <c r="LM20" s="534"/>
      <c r="LN20" s="534"/>
      <c r="LO20" s="534"/>
      <c r="LP20" s="534"/>
      <c r="LQ20" s="534"/>
      <c r="LR20" s="534"/>
      <c r="LS20" s="534"/>
      <c r="LT20" s="534"/>
      <c r="LU20" s="534"/>
      <c r="LV20" s="534"/>
      <c r="LW20" s="534"/>
      <c r="LX20" s="534"/>
      <c r="LY20" s="534"/>
      <c r="LZ20" s="534"/>
      <c r="MA20" s="534"/>
      <c r="MB20" s="534"/>
      <c r="MC20" s="534"/>
      <c r="MD20" s="534"/>
      <c r="ME20" s="534"/>
      <c r="MF20" s="534"/>
      <c r="MG20" s="534"/>
      <c r="MH20" s="534"/>
      <c r="MI20" s="534"/>
      <c r="MJ20" s="534"/>
      <c r="MK20" s="534"/>
      <c r="ML20" s="534"/>
      <c r="MM20" s="534"/>
      <c r="MN20" s="534"/>
      <c r="MO20" s="534"/>
      <c r="MP20" s="534"/>
      <c r="MQ20" s="534"/>
      <c r="MR20" s="534"/>
      <c r="MS20" s="534"/>
      <c r="MT20" s="534"/>
      <c r="MU20" s="534"/>
      <c r="MV20" s="534"/>
      <c r="MW20" s="534"/>
      <c r="MX20" s="534"/>
      <c r="MY20" s="534"/>
      <c r="MZ20" s="534"/>
      <c r="NA20" s="534"/>
      <c r="NB20" s="534"/>
      <c r="NC20" s="534"/>
      <c r="ND20" s="534"/>
      <c r="NE20" s="534"/>
      <c r="NF20" s="534"/>
      <c r="NG20" s="534"/>
      <c r="NH20" s="534"/>
      <c r="NI20" s="534"/>
      <c r="NJ20" s="534"/>
      <c r="NK20" s="534"/>
      <c r="NL20" s="534"/>
      <c r="NM20" s="534"/>
      <c r="NN20" s="534"/>
      <c r="NO20" s="534"/>
      <c r="NP20" s="534"/>
      <c r="NQ20" s="534"/>
      <c r="NR20" s="534"/>
      <c r="NS20" s="534"/>
      <c r="NT20" s="534"/>
      <c r="NU20" s="534"/>
      <c r="NV20" s="534"/>
      <c r="NW20" s="534"/>
      <c r="NX20" s="534"/>
      <c r="NY20" s="534"/>
      <c r="NZ20" s="534"/>
      <c r="OA20" s="534"/>
      <c r="OB20" s="534"/>
      <c r="OC20" s="534"/>
      <c r="OD20" s="534"/>
      <c r="OE20" s="534"/>
      <c r="OF20" s="534"/>
      <c r="OG20" s="534"/>
      <c r="OH20" s="534"/>
      <c r="OI20" s="534"/>
      <c r="OJ20" s="534"/>
      <c r="OK20" s="534"/>
      <c r="OL20" s="534"/>
      <c r="OM20" s="534"/>
      <c r="ON20" s="534"/>
      <c r="OO20" s="534"/>
      <c r="OP20" s="534"/>
      <c r="OQ20" s="534"/>
      <c r="OR20" s="534"/>
      <c r="OS20" s="534"/>
      <c r="OT20" s="534"/>
      <c r="OU20" s="534"/>
      <c r="OV20" s="534"/>
      <c r="OW20" s="534"/>
      <c r="OX20" s="534"/>
      <c r="OY20" s="534"/>
      <c r="OZ20" s="534"/>
      <c r="PA20" s="534"/>
      <c r="PB20" s="534"/>
      <c r="PC20" s="534"/>
      <c r="PD20" s="534"/>
      <c r="PE20" s="534"/>
      <c r="PF20" s="534"/>
      <c r="PG20" s="534"/>
      <c r="PH20" s="534"/>
      <c r="PI20" s="534"/>
      <c r="PJ20" s="534"/>
      <c r="PK20" s="534"/>
      <c r="PL20" s="534"/>
      <c r="PM20" s="534"/>
      <c r="PN20" s="534"/>
      <c r="PO20" s="534"/>
      <c r="PP20" s="534"/>
      <c r="PQ20" s="534"/>
      <c r="PR20" s="534"/>
      <c r="PS20" s="534"/>
      <c r="PT20" s="534"/>
      <c r="PU20" s="534"/>
      <c r="PV20" s="534"/>
      <c r="PW20" s="534"/>
      <c r="PX20" s="534"/>
      <c r="PY20" s="534"/>
      <c r="PZ20" s="534"/>
      <c r="QA20" s="534"/>
      <c r="QB20" s="534"/>
      <c r="QC20" s="534"/>
      <c r="QD20" s="534"/>
      <c r="QE20" s="534"/>
      <c r="QF20" s="534"/>
      <c r="QG20" s="534"/>
      <c r="QH20" s="534"/>
      <c r="QI20" s="534"/>
      <c r="QJ20" s="534"/>
      <c r="QK20" s="534"/>
      <c r="QL20" s="534"/>
      <c r="QM20" s="534"/>
      <c r="QN20" s="534"/>
      <c r="QO20" s="534"/>
      <c r="QP20" s="534"/>
      <c r="QQ20" s="534"/>
      <c r="QR20" s="534"/>
      <c r="QS20" s="534"/>
      <c r="QT20" s="534"/>
      <c r="QU20" s="534"/>
      <c r="QV20" s="534"/>
      <c r="QW20" s="534"/>
      <c r="QX20" s="534"/>
      <c r="QY20" s="534"/>
      <c r="QZ20" s="534"/>
      <c r="RA20" s="534"/>
      <c r="RB20" s="534"/>
      <c r="RC20" s="534"/>
      <c r="RD20" s="534"/>
      <c r="RE20" s="534"/>
      <c r="RF20" s="534"/>
      <c r="RG20" s="534"/>
      <c r="RH20" s="534"/>
      <c r="RI20" s="534"/>
      <c r="RJ20" s="534"/>
      <c r="RK20" s="534"/>
      <c r="RL20" s="534"/>
      <c r="RM20" s="534"/>
      <c r="RN20" s="534"/>
      <c r="RO20" s="534"/>
      <c r="RP20" s="534"/>
      <c r="RQ20" s="534"/>
      <c r="RR20" s="534"/>
      <c r="RS20" s="534"/>
      <c r="RT20" s="534"/>
      <c r="RU20" s="534"/>
      <c r="RV20" s="534"/>
      <c r="RW20" s="534"/>
      <c r="RX20" s="534"/>
      <c r="RY20" s="534"/>
      <c r="RZ20" s="534"/>
      <c r="SA20" s="534"/>
      <c r="SB20" s="534"/>
      <c r="SC20" s="534"/>
      <c r="SD20" s="534"/>
      <c r="SE20" s="534"/>
      <c r="SF20" s="534"/>
      <c r="SG20" s="534"/>
      <c r="SH20" s="534"/>
      <c r="SI20" s="534"/>
      <c r="SJ20" s="534"/>
      <c r="SK20" s="534"/>
      <c r="SL20" s="534"/>
      <c r="SM20" s="534"/>
      <c r="SN20" s="534"/>
      <c r="SO20" s="534"/>
      <c r="SP20" s="534"/>
      <c r="SQ20" s="534"/>
      <c r="SR20" s="534"/>
      <c r="SS20" s="534"/>
      <c r="ST20" s="534"/>
      <c r="SU20" s="534"/>
      <c r="SV20" s="534"/>
      <c r="SW20" s="534"/>
      <c r="SX20" s="534"/>
      <c r="SY20" s="534"/>
      <c r="SZ20" s="534"/>
      <c r="TA20" s="534"/>
      <c r="TB20" s="534"/>
      <c r="TC20" s="534"/>
      <c r="TD20" s="534"/>
      <c r="TE20" s="534"/>
      <c r="TF20" s="534"/>
      <c r="TG20" s="534"/>
      <c r="TH20" s="534"/>
      <c r="TI20" s="534"/>
      <c r="TJ20" s="534"/>
      <c r="TK20" s="534"/>
      <c r="TL20" s="534"/>
      <c r="TM20" s="534"/>
      <c r="TN20" s="534"/>
      <c r="TO20" s="534"/>
      <c r="TP20" s="534"/>
      <c r="TQ20" s="534"/>
      <c r="TR20" s="534"/>
      <c r="TS20" s="534"/>
      <c r="TT20" s="534"/>
      <c r="TU20" s="534"/>
      <c r="TV20" s="534"/>
      <c r="TW20" s="534"/>
      <c r="TX20" s="534"/>
      <c r="TY20" s="534"/>
      <c r="TZ20" s="534"/>
      <c r="UA20" s="534"/>
      <c r="UB20" s="534"/>
      <c r="UC20" s="534"/>
      <c r="UD20" s="534"/>
      <c r="UE20" s="534"/>
      <c r="UF20" s="534"/>
      <c r="UG20" s="534"/>
      <c r="UH20" s="534"/>
      <c r="UI20" s="534"/>
      <c r="UJ20" s="534"/>
      <c r="UK20" s="534"/>
      <c r="UL20" s="534"/>
      <c r="UM20" s="534"/>
      <c r="UN20" s="534"/>
      <c r="UO20" s="534"/>
      <c r="UP20" s="534"/>
      <c r="UQ20" s="534"/>
      <c r="UR20" s="534"/>
      <c r="US20" s="534"/>
      <c r="UT20" s="534"/>
      <c r="UU20" s="534"/>
      <c r="UV20" s="534"/>
      <c r="UW20" s="534"/>
      <c r="UX20" s="535"/>
    </row>
    <row r="21" spans="1:570" s="536" customFormat="1" ht="14.1" customHeight="1">
      <c r="A21" s="542" t="s">
        <v>244</v>
      </c>
      <c r="B21" s="37" t="s">
        <v>15</v>
      </c>
      <c r="C21" s="61">
        <v>18230162</v>
      </c>
      <c r="D21" s="61" t="s">
        <v>751</v>
      </c>
      <c r="E21" s="38"/>
      <c r="F21" s="523"/>
      <c r="G21" s="523"/>
      <c r="H21" s="523"/>
      <c r="I21" s="524"/>
      <c r="J21" s="525"/>
      <c r="K21" s="525"/>
      <c r="L21" s="525"/>
      <c r="M21" s="42"/>
      <c r="N21" s="42"/>
      <c r="O21" s="526"/>
      <c r="P21" s="527"/>
      <c r="Q21" s="527"/>
      <c r="R21" s="45"/>
      <c r="S21" s="46">
        <v>0</v>
      </c>
      <c r="T21" s="523">
        <f t="shared" si="9"/>
        <v>0</v>
      </c>
      <c r="U21" s="528">
        <f t="shared" si="0"/>
        <v>0</v>
      </c>
      <c r="V21" s="529">
        <f t="shared" si="1"/>
        <v>0</v>
      </c>
      <c r="W21" s="530">
        <f t="shared" si="15"/>
        <v>0</v>
      </c>
      <c r="X21" s="527">
        <f t="shared" si="16"/>
        <v>0</v>
      </c>
      <c r="Y21" s="527">
        <f t="shared" si="2"/>
        <v>0</v>
      </c>
      <c r="Z21" s="527"/>
      <c r="AA21" s="527">
        <f t="shared" si="17"/>
        <v>0</v>
      </c>
      <c r="AB21" s="531">
        <f t="shared" si="3"/>
        <v>0</v>
      </c>
      <c r="AC21" s="532">
        <f t="shared" ref="AC21:AD84" si="18">AA21/(1+ElecDiscountRate)^1</f>
        <v>0</v>
      </c>
      <c r="AD21" s="527">
        <f t="shared" si="18"/>
        <v>0</v>
      </c>
      <c r="AE21" s="527">
        <f t="shared" si="5"/>
        <v>0</v>
      </c>
      <c r="AF21" s="527">
        <f t="shared" si="6"/>
        <v>0</v>
      </c>
      <c r="AG21" s="533" t="e">
        <v>#N/A</v>
      </c>
      <c r="AH21" s="527" t="e">
        <f t="shared" si="7"/>
        <v>#N/A</v>
      </c>
      <c r="AI21" s="533" t="e">
        <v>#N/A</v>
      </c>
      <c r="AJ21" s="527" t="e">
        <f t="shared" si="8"/>
        <v>#N/A</v>
      </c>
      <c r="AK21" s="527" t="e">
        <f t="shared" si="10"/>
        <v>#N/A</v>
      </c>
      <c r="AL21" s="527" t="e">
        <v>#N/A</v>
      </c>
      <c r="AM21" s="527"/>
      <c r="AN21" s="529">
        <v>0</v>
      </c>
      <c r="AO21" s="529">
        <f t="shared" si="12"/>
        <v>0</v>
      </c>
      <c r="AP21" s="528">
        <f t="shared" si="13"/>
        <v>0</v>
      </c>
      <c r="AQ21" s="528" t="e">
        <f t="shared" si="14"/>
        <v>#DIV/0!</v>
      </c>
      <c r="AR21" s="534"/>
      <c r="AS21" s="534"/>
      <c r="AT21" s="534"/>
      <c r="AU21" s="534"/>
      <c r="AV21" s="534"/>
      <c r="AW21" s="534"/>
      <c r="AX21" s="534"/>
      <c r="AY21" s="534"/>
      <c r="AZ21" s="534"/>
      <c r="BA21" s="534"/>
      <c r="BB21" s="534"/>
      <c r="BC21" s="534"/>
      <c r="BD21" s="534"/>
      <c r="BE21" s="534"/>
      <c r="BF21" s="534"/>
      <c r="BG21" s="534"/>
      <c r="BH21" s="534"/>
      <c r="BI21" s="534"/>
      <c r="BJ21" s="534"/>
      <c r="BK21" s="534"/>
      <c r="BL21" s="534"/>
      <c r="BM21" s="534"/>
      <c r="BN21" s="534"/>
      <c r="BO21" s="534"/>
      <c r="BP21" s="534"/>
      <c r="BQ21" s="534"/>
      <c r="BR21" s="534"/>
      <c r="BS21" s="534"/>
      <c r="BT21" s="534"/>
      <c r="BU21" s="534"/>
      <c r="BV21" s="534"/>
      <c r="BW21" s="534"/>
      <c r="BX21" s="534"/>
      <c r="BY21" s="534"/>
      <c r="BZ21" s="534"/>
      <c r="CA21" s="534"/>
      <c r="CB21" s="534"/>
      <c r="CC21" s="534"/>
      <c r="CD21" s="534"/>
      <c r="CE21" s="534"/>
      <c r="CF21" s="534"/>
      <c r="CG21" s="534"/>
      <c r="CH21" s="534"/>
      <c r="CI21" s="534"/>
      <c r="CJ21" s="534"/>
      <c r="CK21" s="534"/>
      <c r="CL21" s="534"/>
      <c r="CM21" s="534"/>
      <c r="CN21" s="534"/>
      <c r="CO21" s="534"/>
      <c r="CP21" s="534"/>
      <c r="CQ21" s="534"/>
      <c r="CR21" s="534"/>
      <c r="CS21" s="534"/>
      <c r="CT21" s="534"/>
      <c r="CU21" s="534"/>
      <c r="CV21" s="534"/>
      <c r="CW21" s="534"/>
      <c r="CX21" s="534"/>
      <c r="CY21" s="534"/>
      <c r="CZ21" s="534"/>
      <c r="DA21" s="534"/>
      <c r="DB21" s="534"/>
      <c r="DC21" s="534"/>
      <c r="DD21" s="534"/>
      <c r="DE21" s="534"/>
      <c r="DF21" s="534"/>
      <c r="DG21" s="534"/>
      <c r="DH21" s="534"/>
      <c r="DI21" s="534"/>
      <c r="DJ21" s="534"/>
      <c r="DK21" s="534"/>
      <c r="DL21" s="534"/>
      <c r="DM21" s="534"/>
      <c r="DN21" s="534"/>
      <c r="DO21" s="534"/>
      <c r="DP21" s="534"/>
      <c r="DQ21" s="534"/>
      <c r="DR21" s="534"/>
      <c r="DS21" s="534"/>
      <c r="DT21" s="534"/>
      <c r="DU21" s="534"/>
      <c r="DV21" s="534"/>
      <c r="DW21" s="534"/>
      <c r="DX21" s="534"/>
      <c r="DY21" s="534"/>
      <c r="DZ21" s="534"/>
      <c r="EA21" s="534"/>
      <c r="EB21" s="534"/>
      <c r="EC21" s="534"/>
      <c r="ED21" s="534"/>
      <c r="EE21" s="534"/>
      <c r="EF21" s="534"/>
      <c r="EG21" s="534"/>
      <c r="EH21" s="534"/>
      <c r="EI21" s="534"/>
      <c r="EJ21" s="534"/>
      <c r="EK21" s="534"/>
      <c r="EL21" s="534"/>
      <c r="EM21" s="534"/>
      <c r="EN21" s="534"/>
      <c r="EO21" s="534"/>
      <c r="EP21" s="534"/>
      <c r="EQ21" s="534"/>
      <c r="ER21" s="534"/>
      <c r="ES21" s="534"/>
      <c r="ET21" s="534"/>
      <c r="EU21" s="534"/>
      <c r="EV21" s="534"/>
      <c r="EW21" s="534"/>
      <c r="EX21" s="534"/>
      <c r="EY21" s="534"/>
      <c r="EZ21" s="534"/>
      <c r="FA21" s="534"/>
      <c r="FB21" s="534"/>
      <c r="FC21" s="534"/>
      <c r="FD21" s="534"/>
      <c r="FE21" s="534"/>
      <c r="FF21" s="534"/>
      <c r="FG21" s="534"/>
      <c r="FH21" s="534"/>
      <c r="FI21" s="534"/>
      <c r="FJ21" s="534"/>
      <c r="FK21" s="534"/>
      <c r="FL21" s="534"/>
      <c r="FM21" s="534"/>
      <c r="FN21" s="534"/>
      <c r="FO21" s="534"/>
      <c r="FP21" s="534"/>
      <c r="FQ21" s="534"/>
      <c r="FR21" s="534"/>
      <c r="FS21" s="534"/>
      <c r="FT21" s="534"/>
      <c r="FU21" s="534"/>
      <c r="FV21" s="534"/>
      <c r="FW21" s="534"/>
      <c r="FX21" s="534"/>
      <c r="FY21" s="534"/>
      <c r="FZ21" s="534"/>
      <c r="GA21" s="534"/>
      <c r="GB21" s="534"/>
      <c r="GC21" s="534"/>
      <c r="GD21" s="534"/>
      <c r="GE21" s="534"/>
      <c r="GF21" s="534"/>
      <c r="GG21" s="534"/>
      <c r="GH21" s="534"/>
      <c r="GI21" s="534"/>
      <c r="GJ21" s="534"/>
      <c r="GK21" s="534"/>
      <c r="GL21" s="534"/>
      <c r="GM21" s="534"/>
      <c r="GN21" s="534"/>
      <c r="GO21" s="534"/>
      <c r="GP21" s="534"/>
      <c r="GQ21" s="534"/>
      <c r="GR21" s="534"/>
      <c r="GS21" s="534"/>
      <c r="GT21" s="534"/>
      <c r="GU21" s="534"/>
      <c r="GV21" s="534"/>
      <c r="GW21" s="534"/>
      <c r="GX21" s="534"/>
      <c r="GY21" s="534"/>
      <c r="GZ21" s="534"/>
      <c r="HA21" s="534"/>
      <c r="HB21" s="534"/>
      <c r="HC21" s="534"/>
      <c r="HD21" s="534"/>
      <c r="HE21" s="534"/>
      <c r="HF21" s="534"/>
      <c r="HG21" s="534"/>
      <c r="HH21" s="534"/>
      <c r="HI21" s="534"/>
      <c r="HJ21" s="534"/>
      <c r="HK21" s="534"/>
      <c r="HL21" s="534"/>
      <c r="HM21" s="534"/>
      <c r="HN21" s="534"/>
      <c r="HO21" s="534"/>
      <c r="HP21" s="534"/>
      <c r="HQ21" s="534"/>
      <c r="HR21" s="534"/>
      <c r="HS21" s="534"/>
      <c r="HT21" s="534"/>
      <c r="HU21" s="534"/>
      <c r="HV21" s="534"/>
      <c r="HW21" s="534"/>
      <c r="HX21" s="534"/>
      <c r="HY21" s="534"/>
      <c r="HZ21" s="534"/>
      <c r="IA21" s="534"/>
      <c r="IB21" s="534"/>
      <c r="IC21" s="534"/>
      <c r="ID21" s="534"/>
      <c r="IE21" s="534"/>
      <c r="IF21" s="534"/>
      <c r="IG21" s="534"/>
      <c r="IH21" s="534"/>
      <c r="II21" s="534"/>
      <c r="IJ21" s="534"/>
      <c r="IK21" s="534"/>
      <c r="IL21" s="534"/>
      <c r="IM21" s="534"/>
      <c r="IN21" s="534"/>
      <c r="IO21" s="534"/>
      <c r="IP21" s="534"/>
      <c r="IQ21" s="534"/>
      <c r="IR21" s="534"/>
      <c r="IS21" s="534"/>
      <c r="IT21" s="534"/>
      <c r="IU21" s="534"/>
      <c r="IV21" s="534"/>
      <c r="IW21" s="534"/>
      <c r="IX21" s="534"/>
      <c r="IY21" s="534"/>
      <c r="IZ21" s="534"/>
      <c r="JA21" s="534"/>
      <c r="JB21" s="534"/>
      <c r="JC21" s="534"/>
      <c r="JD21" s="534"/>
      <c r="JE21" s="534"/>
      <c r="JF21" s="534"/>
      <c r="JG21" s="534"/>
      <c r="JH21" s="534"/>
      <c r="JI21" s="534"/>
      <c r="JJ21" s="534"/>
      <c r="JK21" s="534"/>
      <c r="JL21" s="534"/>
      <c r="JM21" s="534"/>
      <c r="JN21" s="534"/>
      <c r="JO21" s="534"/>
      <c r="JP21" s="534"/>
      <c r="JQ21" s="534"/>
      <c r="JR21" s="534"/>
      <c r="JS21" s="534"/>
      <c r="JT21" s="534"/>
      <c r="JU21" s="534"/>
      <c r="JV21" s="534"/>
      <c r="JW21" s="534"/>
      <c r="JX21" s="534"/>
      <c r="JY21" s="534"/>
      <c r="JZ21" s="534"/>
      <c r="KA21" s="534"/>
      <c r="KB21" s="534"/>
      <c r="KC21" s="534"/>
      <c r="KD21" s="534"/>
      <c r="KE21" s="534"/>
      <c r="KF21" s="534"/>
      <c r="KG21" s="534"/>
      <c r="KH21" s="534"/>
      <c r="KI21" s="534"/>
      <c r="KJ21" s="534"/>
      <c r="KK21" s="534"/>
      <c r="KL21" s="534"/>
      <c r="KM21" s="534"/>
      <c r="KN21" s="534"/>
      <c r="KO21" s="534"/>
      <c r="KP21" s="534"/>
      <c r="KQ21" s="534"/>
      <c r="KR21" s="534"/>
      <c r="KS21" s="534"/>
      <c r="KT21" s="534"/>
      <c r="KU21" s="534"/>
      <c r="KV21" s="534"/>
      <c r="KW21" s="534"/>
      <c r="KX21" s="534"/>
      <c r="KY21" s="534"/>
      <c r="KZ21" s="534"/>
      <c r="LA21" s="534"/>
      <c r="LB21" s="534"/>
      <c r="LC21" s="534"/>
      <c r="LD21" s="534"/>
      <c r="LE21" s="534"/>
      <c r="LF21" s="534"/>
      <c r="LG21" s="534"/>
      <c r="LH21" s="534"/>
      <c r="LI21" s="534"/>
      <c r="LJ21" s="534"/>
      <c r="LK21" s="534"/>
      <c r="LL21" s="534"/>
      <c r="LM21" s="534"/>
      <c r="LN21" s="534"/>
      <c r="LO21" s="534"/>
      <c r="LP21" s="534"/>
      <c r="LQ21" s="534"/>
      <c r="LR21" s="534"/>
      <c r="LS21" s="534"/>
      <c r="LT21" s="534"/>
      <c r="LU21" s="534"/>
      <c r="LV21" s="534"/>
      <c r="LW21" s="534"/>
      <c r="LX21" s="534"/>
      <c r="LY21" s="534"/>
      <c r="LZ21" s="534"/>
      <c r="MA21" s="534"/>
      <c r="MB21" s="534"/>
      <c r="MC21" s="534"/>
      <c r="MD21" s="534"/>
      <c r="ME21" s="534"/>
      <c r="MF21" s="534"/>
      <c r="MG21" s="534"/>
      <c r="MH21" s="534"/>
      <c r="MI21" s="534"/>
      <c r="MJ21" s="534"/>
      <c r="MK21" s="534"/>
      <c r="ML21" s="534"/>
      <c r="MM21" s="534"/>
      <c r="MN21" s="534"/>
      <c r="MO21" s="534"/>
      <c r="MP21" s="534"/>
      <c r="MQ21" s="534"/>
      <c r="MR21" s="534"/>
      <c r="MS21" s="534"/>
      <c r="MT21" s="534"/>
      <c r="MU21" s="534"/>
      <c r="MV21" s="534"/>
      <c r="MW21" s="534"/>
      <c r="MX21" s="534"/>
      <c r="MY21" s="534"/>
      <c r="MZ21" s="534"/>
      <c r="NA21" s="534"/>
      <c r="NB21" s="534"/>
      <c r="NC21" s="534"/>
      <c r="ND21" s="534"/>
      <c r="NE21" s="534"/>
      <c r="NF21" s="534"/>
      <c r="NG21" s="534"/>
      <c r="NH21" s="534"/>
      <c r="NI21" s="534"/>
      <c r="NJ21" s="534"/>
      <c r="NK21" s="534"/>
      <c r="NL21" s="534"/>
      <c r="NM21" s="534"/>
      <c r="NN21" s="534"/>
      <c r="NO21" s="534"/>
      <c r="NP21" s="534"/>
      <c r="NQ21" s="534"/>
      <c r="NR21" s="534"/>
      <c r="NS21" s="534"/>
      <c r="NT21" s="534"/>
      <c r="NU21" s="534"/>
      <c r="NV21" s="534"/>
      <c r="NW21" s="534"/>
      <c r="NX21" s="534"/>
      <c r="NY21" s="534"/>
      <c r="NZ21" s="534"/>
      <c r="OA21" s="534"/>
      <c r="OB21" s="534"/>
      <c r="OC21" s="534"/>
      <c r="OD21" s="534"/>
      <c r="OE21" s="534"/>
      <c r="OF21" s="534"/>
      <c r="OG21" s="534"/>
      <c r="OH21" s="534"/>
      <c r="OI21" s="534"/>
      <c r="OJ21" s="534"/>
      <c r="OK21" s="534"/>
      <c r="OL21" s="534"/>
      <c r="OM21" s="534"/>
      <c r="ON21" s="534"/>
      <c r="OO21" s="534"/>
      <c r="OP21" s="534"/>
      <c r="OQ21" s="534"/>
      <c r="OR21" s="534"/>
      <c r="OS21" s="534"/>
      <c r="OT21" s="534"/>
      <c r="OU21" s="534"/>
      <c r="OV21" s="534"/>
      <c r="OW21" s="534"/>
      <c r="OX21" s="534"/>
      <c r="OY21" s="534"/>
      <c r="OZ21" s="534"/>
      <c r="PA21" s="534"/>
      <c r="PB21" s="534"/>
      <c r="PC21" s="534"/>
      <c r="PD21" s="534"/>
      <c r="PE21" s="534"/>
      <c r="PF21" s="534"/>
      <c r="PG21" s="534"/>
      <c r="PH21" s="534"/>
      <c r="PI21" s="534"/>
      <c r="PJ21" s="534"/>
      <c r="PK21" s="534"/>
      <c r="PL21" s="534"/>
      <c r="PM21" s="534"/>
      <c r="PN21" s="534"/>
      <c r="PO21" s="534"/>
      <c r="PP21" s="534"/>
      <c r="PQ21" s="534"/>
      <c r="PR21" s="534"/>
      <c r="PS21" s="534"/>
      <c r="PT21" s="534"/>
      <c r="PU21" s="534"/>
      <c r="PV21" s="534"/>
      <c r="PW21" s="534"/>
      <c r="PX21" s="534"/>
      <c r="PY21" s="534"/>
      <c r="PZ21" s="534"/>
      <c r="QA21" s="534"/>
      <c r="QB21" s="534"/>
      <c r="QC21" s="534"/>
      <c r="QD21" s="534"/>
      <c r="QE21" s="534"/>
      <c r="QF21" s="534"/>
      <c r="QG21" s="534"/>
      <c r="QH21" s="534"/>
      <c r="QI21" s="534"/>
      <c r="QJ21" s="534"/>
      <c r="QK21" s="534"/>
      <c r="QL21" s="534"/>
      <c r="QM21" s="534"/>
      <c r="QN21" s="534"/>
      <c r="QO21" s="534"/>
      <c r="QP21" s="534"/>
      <c r="QQ21" s="534"/>
      <c r="QR21" s="534"/>
      <c r="QS21" s="534"/>
      <c r="QT21" s="534"/>
      <c r="QU21" s="534"/>
      <c r="QV21" s="534"/>
      <c r="QW21" s="534"/>
      <c r="QX21" s="534"/>
      <c r="QY21" s="534"/>
      <c r="QZ21" s="534"/>
      <c r="RA21" s="534"/>
      <c r="RB21" s="534"/>
      <c r="RC21" s="534"/>
      <c r="RD21" s="534"/>
      <c r="RE21" s="534"/>
      <c r="RF21" s="534"/>
      <c r="RG21" s="534"/>
      <c r="RH21" s="534"/>
      <c r="RI21" s="534"/>
      <c r="RJ21" s="534"/>
      <c r="RK21" s="534"/>
      <c r="RL21" s="534"/>
      <c r="RM21" s="534"/>
      <c r="RN21" s="534"/>
      <c r="RO21" s="534"/>
      <c r="RP21" s="534"/>
      <c r="RQ21" s="534"/>
      <c r="RR21" s="534"/>
      <c r="RS21" s="534"/>
      <c r="RT21" s="534"/>
      <c r="RU21" s="534"/>
      <c r="RV21" s="534"/>
      <c r="RW21" s="534"/>
      <c r="RX21" s="534"/>
      <c r="RY21" s="534"/>
      <c r="RZ21" s="534"/>
      <c r="SA21" s="534"/>
      <c r="SB21" s="534"/>
      <c r="SC21" s="534"/>
      <c r="SD21" s="534"/>
      <c r="SE21" s="534"/>
      <c r="SF21" s="534"/>
      <c r="SG21" s="534"/>
      <c r="SH21" s="534"/>
      <c r="SI21" s="534"/>
      <c r="SJ21" s="534"/>
      <c r="SK21" s="534"/>
      <c r="SL21" s="534"/>
      <c r="SM21" s="534"/>
      <c r="SN21" s="534"/>
      <c r="SO21" s="534"/>
      <c r="SP21" s="534"/>
      <c r="SQ21" s="534"/>
      <c r="SR21" s="534"/>
      <c r="SS21" s="534"/>
      <c r="ST21" s="534"/>
      <c r="SU21" s="534"/>
      <c r="SV21" s="534"/>
      <c r="SW21" s="534"/>
      <c r="SX21" s="534"/>
      <c r="SY21" s="534"/>
      <c r="SZ21" s="534"/>
      <c r="TA21" s="534"/>
      <c r="TB21" s="534"/>
      <c r="TC21" s="534"/>
      <c r="TD21" s="534"/>
      <c r="TE21" s="534"/>
      <c r="TF21" s="534"/>
      <c r="TG21" s="534"/>
      <c r="TH21" s="534"/>
      <c r="TI21" s="534"/>
      <c r="TJ21" s="534"/>
      <c r="TK21" s="534"/>
      <c r="TL21" s="534"/>
      <c r="TM21" s="534"/>
      <c r="TN21" s="534"/>
      <c r="TO21" s="534"/>
      <c r="TP21" s="534"/>
      <c r="TQ21" s="534"/>
      <c r="TR21" s="534"/>
      <c r="TS21" s="534"/>
      <c r="TT21" s="534"/>
      <c r="TU21" s="534"/>
      <c r="TV21" s="534"/>
      <c r="TW21" s="534"/>
      <c r="TX21" s="534"/>
      <c r="TY21" s="534"/>
      <c r="TZ21" s="534"/>
      <c r="UA21" s="534"/>
      <c r="UB21" s="534"/>
      <c r="UC21" s="534"/>
      <c r="UD21" s="534"/>
      <c r="UE21" s="534"/>
      <c r="UF21" s="534"/>
      <c r="UG21" s="534"/>
      <c r="UH21" s="534"/>
      <c r="UI21" s="534"/>
      <c r="UJ21" s="534"/>
      <c r="UK21" s="534"/>
      <c r="UL21" s="534"/>
      <c r="UM21" s="534"/>
      <c r="UN21" s="534"/>
      <c r="UO21" s="534"/>
      <c r="UP21" s="534"/>
      <c r="UQ21" s="534"/>
      <c r="UR21" s="534"/>
      <c r="US21" s="534"/>
      <c r="UT21" s="534"/>
      <c r="UU21" s="534"/>
      <c r="UV21" s="534"/>
      <c r="UW21" s="534"/>
      <c r="UX21" s="535"/>
    </row>
    <row r="22" spans="1:570" s="536" customFormat="1" ht="14.1" customHeight="1">
      <c r="A22" s="544">
        <f>(SUM(AN5:AN109)/(SUM(AC5:AC109)))</f>
        <v>2.8318931465793398</v>
      </c>
      <c r="B22" s="37" t="s">
        <v>15</v>
      </c>
      <c r="C22" s="61">
        <v>18230162</v>
      </c>
      <c r="D22" s="61" t="s">
        <v>751</v>
      </c>
      <c r="E22" s="38"/>
      <c r="F22" s="523"/>
      <c r="G22" s="523"/>
      <c r="H22" s="523"/>
      <c r="I22" s="524"/>
      <c r="J22" s="525"/>
      <c r="K22" s="525"/>
      <c r="L22" s="525"/>
      <c r="M22" s="42"/>
      <c r="N22" s="42"/>
      <c r="O22" s="526"/>
      <c r="P22" s="527"/>
      <c r="Q22" s="527"/>
      <c r="R22" s="45"/>
      <c r="S22" s="46">
        <v>0</v>
      </c>
      <c r="T22" s="523">
        <f t="shared" si="9"/>
        <v>0</v>
      </c>
      <c r="U22" s="528">
        <f t="shared" si="0"/>
        <v>0</v>
      </c>
      <c r="V22" s="529">
        <f t="shared" si="1"/>
        <v>0</v>
      </c>
      <c r="W22" s="530">
        <f t="shared" si="15"/>
        <v>0</v>
      </c>
      <c r="X22" s="527">
        <f t="shared" si="16"/>
        <v>0</v>
      </c>
      <c r="Y22" s="527">
        <f t="shared" si="2"/>
        <v>0</v>
      </c>
      <c r="Z22" s="527"/>
      <c r="AA22" s="527">
        <f t="shared" si="17"/>
        <v>0</v>
      </c>
      <c r="AB22" s="531">
        <f t="shared" si="3"/>
        <v>0</v>
      </c>
      <c r="AC22" s="532">
        <f t="shared" si="18"/>
        <v>0</v>
      </c>
      <c r="AD22" s="527">
        <f t="shared" si="18"/>
        <v>0</v>
      </c>
      <c r="AE22" s="527">
        <f t="shared" si="5"/>
        <v>0</v>
      </c>
      <c r="AF22" s="527">
        <f t="shared" si="6"/>
        <v>0</v>
      </c>
      <c r="AG22" s="533" t="e">
        <v>#N/A</v>
      </c>
      <c r="AH22" s="527" t="e">
        <f t="shared" si="7"/>
        <v>#N/A</v>
      </c>
      <c r="AI22" s="533" t="e">
        <v>#N/A</v>
      </c>
      <c r="AJ22" s="527" t="e">
        <f t="shared" si="8"/>
        <v>#N/A</v>
      </c>
      <c r="AK22" s="527" t="e">
        <f t="shared" si="10"/>
        <v>#N/A</v>
      </c>
      <c r="AL22" s="527" t="e">
        <v>#N/A</v>
      </c>
      <c r="AM22" s="527"/>
      <c r="AN22" s="529">
        <v>0</v>
      </c>
      <c r="AO22" s="529">
        <f t="shared" si="12"/>
        <v>0</v>
      </c>
      <c r="AP22" s="528">
        <f t="shared" si="13"/>
        <v>0</v>
      </c>
      <c r="AQ22" s="528" t="e">
        <f t="shared" si="14"/>
        <v>#DIV/0!</v>
      </c>
      <c r="AR22" s="534"/>
      <c r="AS22" s="534"/>
      <c r="AT22" s="534"/>
      <c r="AU22" s="534"/>
      <c r="AV22" s="534"/>
      <c r="AW22" s="534"/>
      <c r="AX22" s="534"/>
      <c r="AY22" s="534"/>
      <c r="AZ22" s="534"/>
      <c r="BA22" s="534"/>
      <c r="BB22" s="534"/>
      <c r="BC22" s="534"/>
      <c r="BD22" s="534"/>
      <c r="BE22" s="534"/>
      <c r="BF22" s="534"/>
      <c r="BG22" s="534"/>
      <c r="BH22" s="534"/>
      <c r="BI22" s="534"/>
      <c r="BJ22" s="534"/>
      <c r="BK22" s="534"/>
      <c r="BL22" s="534"/>
      <c r="BM22" s="534"/>
      <c r="BN22" s="534"/>
      <c r="BO22" s="534"/>
      <c r="BP22" s="534"/>
      <c r="BQ22" s="534"/>
      <c r="BR22" s="534"/>
      <c r="BS22" s="534"/>
      <c r="BT22" s="534"/>
      <c r="BU22" s="534"/>
      <c r="BV22" s="534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4"/>
      <c r="CH22" s="534"/>
      <c r="CI22" s="534"/>
      <c r="CJ22" s="534"/>
      <c r="CK22" s="534"/>
      <c r="CL22" s="534"/>
      <c r="CM22" s="534"/>
      <c r="CN22" s="534"/>
      <c r="CO22" s="534"/>
      <c r="CP22" s="534"/>
      <c r="CQ22" s="534"/>
      <c r="CR22" s="534"/>
      <c r="CS22" s="534"/>
      <c r="CT22" s="534"/>
      <c r="CU22" s="534"/>
      <c r="CV22" s="534"/>
      <c r="CW22" s="534"/>
      <c r="CX22" s="534"/>
      <c r="CY22" s="534"/>
      <c r="CZ22" s="534"/>
      <c r="DA22" s="534"/>
      <c r="DB22" s="534"/>
      <c r="DC22" s="534"/>
      <c r="DD22" s="534"/>
      <c r="DE22" s="534"/>
      <c r="DF22" s="534"/>
      <c r="DG22" s="534"/>
      <c r="DH22" s="534"/>
      <c r="DI22" s="534"/>
      <c r="DJ22" s="534"/>
      <c r="DK22" s="534"/>
      <c r="DL22" s="534"/>
      <c r="DM22" s="534"/>
      <c r="DN22" s="534"/>
      <c r="DO22" s="534"/>
      <c r="DP22" s="534"/>
      <c r="DQ22" s="534"/>
      <c r="DR22" s="534"/>
      <c r="DS22" s="534"/>
      <c r="DT22" s="534"/>
      <c r="DU22" s="534"/>
      <c r="DV22" s="534"/>
      <c r="DW22" s="534"/>
      <c r="DX22" s="534"/>
      <c r="DY22" s="534"/>
      <c r="DZ22" s="534"/>
      <c r="EA22" s="534"/>
      <c r="EB22" s="534"/>
      <c r="EC22" s="534"/>
      <c r="ED22" s="534"/>
      <c r="EE22" s="534"/>
      <c r="EF22" s="534"/>
      <c r="EG22" s="534"/>
      <c r="EH22" s="534"/>
      <c r="EI22" s="534"/>
      <c r="EJ22" s="534"/>
      <c r="EK22" s="534"/>
      <c r="EL22" s="534"/>
      <c r="EM22" s="534"/>
      <c r="EN22" s="534"/>
      <c r="EO22" s="534"/>
      <c r="EP22" s="534"/>
      <c r="EQ22" s="534"/>
      <c r="ER22" s="534"/>
      <c r="ES22" s="534"/>
      <c r="ET22" s="534"/>
      <c r="EU22" s="534"/>
      <c r="EV22" s="534"/>
      <c r="EW22" s="534"/>
      <c r="EX22" s="534"/>
      <c r="EY22" s="534"/>
      <c r="EZ22" s="534"/>
      <c r="FA22" s="534"/>
      <c r="FB22" s="534"/>
      <c r="FC22" s="534"/>
      <c r="FD22" s="534"/>
      <c r="FE22" s="534"/>
      <c r="FF22" s="534"/>
      <c r="FG22" s="534"/>
      <c r="FH22" s="534"/>
      <c r="FI22" s="534"/>
      <c r="FJ22" s="534"/>
      <c r="FK22" s="534"/>
      <c r="FL22" s="534"/>
      <c r="FM22" s="534"/>
      <c r="FN22" s="534"/>
      <c r="FO22" s="534"/>
      <c r="FP22" s="534"/>
      <c r="FQ22" s="534"/>
      <c r="FR22" s="534"/>
      <c r="FS22" s="534"/>
      <c r="FT22" s="534"/>
      <c r="FU22" s="534"/>
      <c r="FV22" s="534"/>
      <c r="FW22" s="534"/>
      <c r="FX22" s="534"/>
      <c r="FY22" s="534"/>
      <c r="FZ22" s="534"/>
      <c r="GA22" s="534"/>
      <c r="GB22" s="534"/>
      <c r="GC22" s="534"/>
      <c r="GD22" s="534"/>
      <c r="GE22" s="534"/>
      <c r="GF22" s="534"/>
      <c r="GG22" s="534"/>
      <c r="GH22" s="534"/>
      <c r="GI22" s="534"/>
      <c r="GJ22" s="534"/>
      <c r="GK22" s="534"/>
      <c r="GL22" s="534"/>
      <c r="GM22" s="534"/>
      <c r="GN22" s="534"/>
      <c r="GO22" s="534"/>
      <c r="GP22" s="534"/>
      <c r="GQ22" s="534"/>
      <c r="GR22" s="534"/>
      <c r="GS22" s="534"/>
      <c r="GT22" s="534"/>
      <c r="GU22" s="534"/>
      <c r="GV22" s="534"/>
      <c r="GW22" s="534"/>
      <c r="GX22" s="534"/>
      <c r="GY22" s="534"/>
      <c r="GZ22" s="534"/>
      <c r="HA22" s="534"/>
      <c r="HB22" s="534"/>
      <c r="HC22" s="534"/>
      <c r="HD22" s="534"/>
      <c r="HE22" s="534"/>
      <c r="HF22" s="534"/>
      <c r="HG22" s="534"/>
      <c r="HH22" s="534"/>
      <c r="HI22" s="534"/>
      <c r="HJ22" s="534"/>
      <c r="HK22" s="534"/>
      <c r="HL22" s="534"/>
      <c r="HM22" s="534"/>
      <c r="HN22" s="534"/>
      <c r="HO22" s="534"/>
      <c r="HP22" s="534"/>
      <c r="HQ22" s="534"/>
      <c r="HR22" s="534"/>
      <c r="HS22" s="534"/>
      <c r="HT22" s="534"/>
      <c r="HU22" s="534"/>
      <c r="HV22" s="534"/>
      <c r="HW22" s="534"/>
      <c r="HX22" s="534"/>
      <c r="HY22" s="534"/>
      <c r="HZ22" s="534"/>
      <c r="IA22" s="534"/>
      <c r="IB22" s="534"/>
      <c r="IC22" s="534"/>
      <c r="ID22" s="534"/>
      <c r="IE22" s="534"/>
      <c r="IF22" s="534"/>
      <c r="IG22" s="534"/>
      <c r="IH22" s="534"/>
      <c r="II22" s="534"/>
      <c r="IJ22" s="534"/>
      <c r="IK22" s="534"/>
      <c r="IL22" s="534"/>
      <c r="IM22" s="534"/>
      <c r="IN22" s="534"/>
      <c r="IO22" s="534"/>
      <c r="IP22" s="534"/>
      <c r="IQ22" s="534"/>
      <c r="IR22" s="534"/>
      <c r="IS22" s="534"/>
      <c r="IT22" s="534"/>
      <c r="IU22" s="534"/>
      <c r="IV22" s="534"/>
      <c r="IW22" s="534"/>
      <c r="IX22" s="534"/>
      <c r="IY22" s="534"/>
      <c r="IZ22" s="534"/>
      <c r="JA22" s="534"/>
      <c r="JB22" s="534"/>
      <c r="JC22" s="534"/>
      <c r="JD22" s="534"/>
      <c r="JE22" s="534"/>
      <c r="JF22" s="534"/>
      <c r="JG22" s="534"/>
      <c r="JH22" s="534"/>
      <c r="JI22" s="534"/>
      <c r="JJ22" s="534"/>
      <c r="JK22" s="534"/>
      <c r="JL22" s="534"/>
      <c r="JM22" s="534"/>
      <c r="JN22" s="534"/>
      <c r="JO22" s="534"/>
      <c r="JP22" s="534"/>
      <c r="JQ22" s="534"/>
      <c r="JR22" s="534"/>
      <c r="JS22" s="534"/>
      <c r="JT22" s="534"/>
      <c r="JU22" s="534"/>
      <c r="JV22" s="534"/>
      <c r="JW22" s="534"/>
      <c r="JX22" s="534"/>
      <c r="JY22" s="534"/>
      <c r="JZ22" s="534"/>
      <c r="KA22" s="534"/>
      <c r="KB22" s="534"/>
      <c r="KC22" s="534"/>
      <c r="KD22" s="534"/>
      <c r="KE22" s="534"/>
      <c r="KF22" s="534"/>
      <c r="KG22" s="534"/>
      <c r="KH22" s="534"/>
      <c r="KI22" s="534"/>
      <c r="KJ22" s="534"/>
      <c r="KK22" s="534"/>
      <c r="KL22" s="534"/>
      <c r="KM22" s="534"/>
      <c r="KN22" s="534"/>
      <c r="KO22" s="534"/>
      <c r="KP22" s="534"/>
      <c r="KQ22" s="534"/>
      <c r="KR22" s="534"/>
      <c r="KS22" s="534"/>
      <c r="KT22" s="534"/>
      <c r="KU22" s="534"/>
      <c r="KV22" s="534"/>
      <c r="KW22" s="534"/>
      <c r="KX22" s="534"/>
      <c r="KY22" s="534"/>
      <c r="KZ22" s="534"/>
      <c r="LA22" s="534"/>
      <c r="LB22" s="534"/>
      <c r="LC22" s="534"/>
      <c r="LD22" s="534"/>
      <c r="LE22" s="534"/>
      <c r="LF22" s="534"/>
      <c r="LG22" s="534"/>
      <c r="LH22" s="534"/>
      <c r="LI22" s="534"/>
      <c r="LJ22" s="534"/>
      <c r="LK22" s="534"/>
      <c r="LL22" s="534"/>
      <c r="LM22" s="534"/>
      <c r="LN22" s="534"/>
      <c r="LO22" s="534"/>
      <c r="LP22" s="534"/>
      <c r="LQ22" s="534"/>
      <c r="LR22" s="534"/>
      <c r="LS22" s="534"/>
      <c r="LT22" s="534"/>
      <c r="LU22" s="534"/>
      <c r="LV22" s="534"/>
      <c r="LW22" s="534"/>
      <c r="LX22" s="534"/>
      <c r="LY22" s="534"/>
      <c r="LZ22" s="534"/>
      <c r="MA22" s="534"/>
      <c r="MB22" s="534"/>
      <c r="MC22" s="534"/>
      <c r="MD22" s="534"/>
      <c r="ME22" s="534"/>
      <c r="MF22" s="534"/>
      <c r="MG22" s="534"/>
      <c r="MH22" s="534"/>
      <c r="MI22" s="534"/>
      <c r="MJ22" s="534"/>
      <c r="MK22" s="534"/>
      <c r="ML22" s="534"/>
      <c r="MM22" s="534"/>
      <c r="MN22" s="534"/>
      <c r="MO22" s="534"/>
      <c r="MP22" s="534"/>
      <c r="MQ22" s="534"/>
      <c r="MR22" s="534"/>
      <c r="MS22" s="534"/>
      <c r="MT22" s="534"/>
      <c r="MU22" s="534"/>
      <c r="MV22" s="534"/>
      <c r="MW22" s="534"/>
      <c r="MX22" s="534"/>
      <c r="MY22" s="534"/>
      <c r="MZ22" s="534"/>
      <c r="NA22" s="534"/>
      <c r="NB22" s="534"/>
      <c r="NC22" s="534"/>
      <c r="ND22" s="534"/>
      <c r="NE22" s="534"/>
      <c r="NF22" s="534"/>
      <c r="NG22" s="534"/>
      <c r="NH22" s="534"/>
      <c r="NI22" s="534"/>
      <c r="NJ22" s="534"/>
      <c r="NK22" s="534"/>
      <c r="NL22" s="534"/>
      <c r="NM22" s="534"/>
      <c r="NN22" s="534"/>
      <c r="NO22" s="534"/>
      <c r="NP22" s="534"/>
      <c r="NQ22" s="534"/>
      <c r="NR22" s="534"/>
      <c r="NS22" s="534"/>
      <c r="NT22" s="534"/>
      <c r="NU22" s="534"/>
      <c r="NV22" s="534"/>
      <c r="NW22" s="534"/>
      <c r="NX22" s="534"/>
      <c r="NY22" s="534"/>
      <c r="NZ22" s="534"/>
      <c r="OA22" s="534"/>
      <c r="OB22" s="534"/>
      <c r="OC22" s="534"/>
      <c r="OD22" s="534"/>
      <c r="OE22" s="534"/>
      <c r="OF22" s="534"/>
      <c r="OG22" s="534"/>
      <c r="OH22" s="534"/>
      <c r="OI22" s="534"/>
      <c r="OJ22" s="534"/>
      <c r="OK22" s="534"/>
      <c r="OL22" s="534"/>
      <c r="OM22" s="534"/>
      <c r="ON22" s="534"/>
      <c r="OO22" s="534"/>
      <c r="OP22" s="534"/>
      <c r="OQ22" s="534"/>
      <c r="OR22" s="534"/>
      <c r="OS22" s="534"/>
      <c r="OT22" s="534"/>
      <c r="OU22" s="534"/>
      <c r="OV22" s="534"/>
      <c r="OW22" s="534"/>
      <c r="OX22" s="534"/>
      <c r="OY22" s="534"/>
      <c r="OZ22" s="534"/>
      <c r="PA22" s="534"/>
      <c r="PB22" s="534"/>
      <c r="PC22" s="534"/>
      <c r="PD22" s="534"/>
      <c r="PE22" s="534"/>
      <c r="PF22" s="534"/>
      <c r="PG22" s="534"/>
      <c r="PH22" s="534"/>
      <c r="PI22" s="534"/>
      <c r="PJ22" s="534"/>
      <c r="PK22" s="534"/>
      <c r="PL22" s="534"/>
      <c r="PM22" s="534"/>
      <c r="PN22" s="534"/>
      <c r="PO22" s="534"/>
      <c r="PP22" s="534"/>
      <c r="PQ22" s="534"/>
      <c r="PR22" s="534"/>
      <c r="PS22" s="534"/>
      <c r="PT22" s="534"/>
      <c r="PU22" s="534"/>
      <c r="PV22" s="534"/>
      <c r="PW22" s="534"/>
      <c r="PX22" s="534"/>
      <c r="PY22" s="534"/>
      <c r="PZ22" s="534"/>
      <c r="QA22" s="534"/>
      <c r="QB22" s="534"/>
      <c r="QC22" s="534"/>
      <c r="QD22" s="534"/>
      <c r="QE22" s="534"/>
      <c r="QF22" s="534"/>
      <c r="QG22" s="534"/>
      <c r="QH22" s="534"/>
      <c r="QI22" s="534"/>
      <c r="QJ22" s="534"/>
      <c r="QK22" s="534"/>
      <c r="QL22" s="534"/>
      <c r="QM22" s="534"/>
      <c r="QN22" s="534"/>
      <c r="QO22" s="534"/>
      <c r="QP22" s="534"/>
      <c r="QQ22" s="534"/>
      <c r="QR22" s="534"/>
      <c r="QS22" s="534"/>
      <c r="QT22" s="534"/>
      <c r="QU22" s="534"/>
      <c r="QV22" s="534"/>
      <c r="QW22" s="534"/>
      <c r="QX22" s="534"/>
      <c r="QY22" s="534"/>
      <c r="QZ22" s="534"/>
      <c r="RA22" s="534"/>
      <c r="RB22" s="534"/>
      <c r="RC22" s="534"/>
      <c r="RD22" s="534"/>
      <c r="RE22" s="534"/>
      <c r="RF22" s="534"/>
      <c r="RG22" s="534"/>
      <c r="RH22" s="534"/>
      <c r="RI22" s="534"/>
      <c r="RJ22" s="534"/>
      <c r="RK22" s="534"/>
      <c r="RL22" s="534"/>
      <c r="RM22" s="534"/>
      <c r="RN22" s="534"/>
      <c r="RO22" s="534"/>
      <c r="RP22" s="534"/>
      <c r="RQ22" s="534"/>
      <c r="RR22" s="534"/>
      <c r="RS22" s="534"/>
      <c r="RT22" s="534"/>
      <c r="RU22" s="534"/>
      <c r="RV22" s="534"/>
      <c r="RW22" s="534"/>
      <c r="RX22" s="534"/>
      <c r="RY22" s="534"/>
      <c r="RZ22" s="534"/>
      <c r="SA22" s="534"/>
      <c r="SB22" s="534"/>
      <c r="SC22" s="534"/>
      <c r="SD22" s="534"/>
      <c r="SE22" s="534"/>
      <c r="SF22" s="534"/>
      <c r="SG22" s="534"/>
      <c r="SH22" s="534"/>
      <c r="SI22" s="534"/>
      <c r="SJ22" s="534"/>
      <c r="SK22" s="534"/>
      <c r="SL22" s="534"/>
      <c r="SM22" s="534"/>
      <c r="SN22" s="534"/>
      <c r="SO22" s="534"/>
      <c r="SP22" s="534"/>
      <c r="SQ22" s="534"/>
      <c r="SR22" s="534"/>
      <c r="SS22" s="534"/>
      <c r="ST22" s="534"/>
      <c r="SU22" s="534"/>
      <c r="SV22" s="534"/>
      <c r="SW22" s="534"/>
      <c r="SX22" s="534"/>
      <c r="SY22" s="534"/>
      <c r="SZ22" s="534"/>
      <c r="TA22" s="534"/>
      <c r="TB22" s="534"/>
      <c r="TC22" s="534"/>
      <c r="TD22" s="534"/>
      <c r="TE22" s="534"/>
      <c r="TF22" s="534"/>
      <c r="TG22" s="534"/>
      <c r="TH22" s="534"/>
      <c r="TI22" s="534"/>
      <c r="TJ22" s="534"/>
      <c r="TK22" s="534"/>
      <c r="TL22" s="534"/>
      <c r="TM22" s="534"/>
      <c r="TN22" s="534"/>
      <c r="TO22" s="534"/>
      <c r="TP22" s="534"/>
      <c r="TQ22" s="534"/>
      <c r="TR22" s="534"/>
      <c r="TS22" s="534"/>
      <c r="TT22" s="534"/>
      <c r="TU22" s="534"/>
      <c r="TV22" s="534"/>
      <c r="TW22" s="534"/>
      <c r="TX22" s="534"/>
      <c r="TY22" s="534"/>
      <c r="TZ22" s="534"/>
      <c r="UA22" s="534"/>
      <c r="UB22" s="534"/>
      <c r="UC22" s="534"/>
      <c r="UD22" s="534"/>
      <c r="UE22" s="534"/>
      <c r="UF22" s="534"/>
      <c r="UG22" s="534"/>
      <c r="UH22" s="534"/>
      <c r="UI22" s="534"/>
      <c r="UJ22" s="534"/>
      <c r="UK22" s="534"/>
      <c r="UL22" s="534"/>
      <c r="UM22" s="534"/>
      <c r="UN22" s="534"/>
      <c r="UO22" s="534"/>
      <c r="UP22" s="534"/>
      <c r="UQ22" s="534"/>
      <c r="UR22" s="534"/>
      <c r="US22" s="534"/>
      <c r="UT22" s="534"/>
      <c r="UU22" s="534"/>
      <c r="UV22" s="534"/>
      <c r="UW22" s="534"/>
      <c r="UX22" s="535"/>
    </row>
    <row r="23" spans="1:570" s="536" customFormat="1" ht="14.1" customHeight="1">
      <c r="A23" s="542" t="s">
        <v>245</v>
      </c>
      <c r="B23" s="37" t="s">
        <v>15</v>
      </c>
      <c r="C23" s="61">
        <v>18230162</v>
      </c>
      <c r="D23" s="61" t="s">
        <v>751</v>
      </c>
      <c r="E23" s="38"/>
      <c r="F23" s="523"/>
      <c r="G23" s="523"/>
      <c r="H23" s="523"/>
      <c r="I23" s="524"/>
      <c r="J23" s="525"/>
      <c r="K23" s="525"/>
      <c r="L23" s="525"/>
      <c r="M23" s="42"/>
      <c r="N23" s="42"/>
      <c r="O23" s="526"/>
      <c r="P23" s="527"/>
      <c r="Q23" s="527"/>
      <c r="R23" s="45"/>
      <c r="S23" s="46">
        <v>0</v>
      </c>
      <c r="T23" s="523">
        <f t="shared" si="9"/>
        <v>0</v>
      </c>
      <c r="U23" s="528">
        <f t="shared" si="0"/>
        <v>0</v>
      </c>
      <c r="V23" s="529">
        <f t="shared" si="1"/>
        <v>0</v>
      </c>
      <c r="W23" s="530">
        <f t="shared" si="15"/>
        <v>0</v>
      </c>
      <c r="X23" s="527">
        <f t="shared" si="16"/>
        <v>0</v>
      </c>
      <c r="Y23" s="527">
        <f t="shared" si="2"/>
        <v>0</v>
      </c>
      <c r="Z23" s="527"/>
      <c r="AA23" s="527">
        <f t="shared" si="17"/>
        <v>0</v>
      </c>
      <c r="AB23" s="531">
        <f t="shared" si="3"/>
        <v>0</v>
      </c>
      <c r="AC23" s="532">
        <f t="shared" si="18"/>
        <v>0</v>
      </c>
      <c r="AD23" s="527">
        <f t="shared" si="18"/>
        <v>0</v>
      </c>
      <c r="AE23" s="527">
        <f t="shared" si="5"/>
        <v>0</v>
      </c>
      <c r="AF23" s="527">
        <f t="shared" si="6"/>
        <v>0</v>
      </c>
      <c r="AG23" s="533" t="e">
        <v>#N/A</v>
      </c>
      <c r="AH23" s="527" t="e">
        <f t="shared" si="7"/>
        <v>#N/A</v>
      </c>
      <c r="AI23" s="533" t="e">
        <v>#N/A</v>
      </c>
      <c r="AJ23" s="527" t="e">
        <f t="shared" si="8"/>
        <v>#N/A</v>
      </c>
      <c r="AK23" s="527" t="e">
        <f t="shared" si="10"/>
        <v>#N/A</v>
      </c>
      <c r="AL23" s="527" t="e">
        <v>#N/A</v>
      </c>
      <c r="AM23" s="527"/>
      <c r="AN23" s="529">
        <v>0</v>
      </c>
      <c r="AO23" s="529">
        <f t="shared" si="12"/>
        <v>0</v>
      </c>
      <c r="AP23" s="528">
        <f t="shared" si="13"/>
        <v>0</v>
      </c>
      <c r="AQ23" s="528" t="e">
        <f t="shared" si="14"/>
        <v>#DIV/0!</v>
      </c>
      <c r="AR23" s="534"/>
      <c r="AS23" s="534"/>
      <c r="AT23" s="534"/>
      <c r="AU23" s="534"/>
      <c r="AV23" s="534"/>
      <c r="AW23" s="534"/>
      <c r="AX23" s="534"/>
      <c r="AY23" s="534"/>
      <c r="AZ23" s="534"/>
      <c r="BA23" s="534"/>
      <c r="BB23" s="534"/>
      <c r="BC23" s="534"/>
      <c r="BD23" s="534"/>
      <c r="BE23" s="534"/>
      <c r="BF23" s="534"/>
      <c r="BG23" s="534"/>
      <c r="BH23" s="534"/>
      <c r="BI23" s="534"/>
      <c r="BJ23" s="534"/>
      <c r="BK23" s="534"/>
      <c r="BL23" s="534"/>
      <c r="BM23" s="534"/>
      <c r="BN23" s="534"/>
      <c r="BO23" s="534"/>
      <c r="BP23" s="534"/>
      <c r="BQ23" s="534"/>
      <c r="BR23" s="534"/>
      <c r="BS23" s="534"/>
      <c r="BT23" s="534"/>
      <c r="BU23" s="534"/>
      <c r="BV23" s="534"/>
      <c r="BW23" s="534"/>
      <c r="BX23" s="534"/>
      <c r="BY23" s="534"/>
      <c r="BZ23" s="534"/>
      <c r="CA23" s="534"/>
      <c r="CB23" s="534"/>
      <c r="CC23" s="534"/>
      <c r="CD23" s="534"/>
      <c r="CE23" s="534"/>
      <c r="CF23" s="534"/>
      <c r="CG23" s="534"/>
      <c r="CH23" s="534"/>
      <c r="CI23" s="534"/>
      <c r="CJ23" s="534"/>
      <c r="CK23" s="534"/>
      <c r="CL23" s="534"/>
      <c r="CM23" s="534"/>
      <c r="CN23" s="534"/>
      <c r="CO23" s="534"/>
      <c r="CP23" s="534"/>
      <c r="CQ23" s="534"/>
      <c r="CR23" s="534"/>
      <c r="CS23" s="534"/>
      <c r="CT23" s="534"/>
      <c r="CU23" s="534"/>
      <c r="CV23" s="534"/>
      <c r="CW23" s="534"/>
      <c r="CX23" s="534"/>
      <c r="CY23" s="534"/>
      <c r="CZ23" s="534"/>
      <c r="DA23" s="534"/>
      <c r="DB23" s="534"/>
      <c r="DC23" s="534"/>
      <c r="DD23" s="534"/>
      <c r="DE23" s="534"/>
      <c r="DF23" s="534"/>
      <c r="DG23" s="534"/>
      <c r="DH23" s="534"/>
      <c r="DI23" s="534"/>
      <c r="DJ23" s="534"/>
      <c r="DK23" s="534"/>
      <c r="DL23" s="534"/>
      <c r="DM23" s="534"/>
      <c r="DN23" s="534"/>
      <c r="DO23" s="534"/>
      <c r="DP23" s="534"/>
      <c r="DQ23" s="534"/>
      <c r="DR23" s="534"/>
      <c r="DS23" s="534"/>
      <c r="DT23" s="534"/>
      <c r="DU23" s="534"/>
      <c r="DV23" s="534"/>
      <c r="DW23" s="534"/>
      <c r="DX23" s="534"/>
      <c r="DY23" s="534"/>
      <c r="DZ23" s="534"/>
      <c r="EA23" s="534"/>
      <c r="EB23" s="534"/>
      <c r="EC23" s="534"/>
      <c r="ED23" s="534"/>
      <c r="EE23" s="534"/>
      <c r="EF23" s="534"/>
      <c r="EG23" s="534"/>
      <c r="EH23" s="534"/>
      <c r="EI23" s="534"/>
      <c r="EJ23" s="534"/>
      <c r="EK23" s="534"/>
      <c r="EL23" s="534"/>
      <c r="EM23" s="534"/>
      <c r="EN23" s="534"/>
      <c r="EO23" s="534"/>
      <c r="EP23" s="534"/>
      <c r="EQ23" s="534"/>
      <c r="ER23" s="534"/>
      <c r="ES23" s="534"/>
      <c r="ET23" s="534"/>
      <c r="EU23" s="534"/>
      <c r="EV23" s="534"/>
      <c r="EW23" s="534"/>
      <c r="EX23" s="534"/>
      <c r="EY23" s="534"/>
      <c r="EZ23" s="534"/>
      <c r="FA23" s="534"/>
      <c r="FB23" s="534"/>
      <c r="FC23" s="534"/>
      <c r="FD23" s="534"/>
      <c r="FE23" s="534"/>
      <c r="FF23" s="534"/>
      <c r="FG23" s="534"/>
      <c r="FH23" s="534"/>
      <c r="FI23" s="534"/>
      <c r="FJ23" s="534"/>
      <c r="FK23" s="534"/>
      <c r="FL23" s="534"/>
      <c r="FM23" s="534"/>
      <c r="FN23" s="534"/>
      <c r="FO23" s="534"/>
      <c r="FP23" s="534"/>
      <c r="FQ23" s="534"/>
      <c r="FR23" s="534"/>
      <c r="FS23" s="534"/>
      <c r="FT23" s="534"/>
      <c r="FU23" s="534"/>
      <c r="FV23" s="534"/>
      <c r="FW23" s="534"/>
      <c r="FX23" s="534"/>
      <c r="FY23" s="534"/>
      <c r="FZ23" s="534"/>
      <c r="GA23" s="534"/>
      <c r="GB23" s="534"/>
      <c r="GC23" s="534"/>
      <c r="GD23" s="534"/>
      <c r="GE23" s="534"/>
      <c r="GF23" s="534"/>
      <c r="GG23" s="534"/>
      <c r="GH23" s="534"/>
      <c r="GI23" s="534"/>
      <c r="GJ23" s="534"/>
      <c r="GK23" s="534"/>
      <c r="GL23" s="534"/>
      <c r="GM23" s="534"/>
      <c r="GN23" s="534"/>
      <c r="GO23" s="534"/>
      <c r="GP23" s="534"/>
      <c r="GQ23" s="534"/>
      <c r="GR23" s="534"/>
      <c r="GS23" s="534"/>
      <c r="GT23" s="534"/>
      <c r="GU23" s="534"/>
      <c r="GV23" s="534"/>
      <c r="GW23" s="534"/>
      <c r="GX23" s="534"/>
      <c r="GY23" s="534"/>
      <c r="GZ23" s="534"/>
      <c r="HA23" s="534"/>
      <c r="HB23" s="534"/>
      <c r="HC23" s="534"/>
      <c r="HD23" s="534"/>
      <c r="HE23" s="534"/>
      <c r="HF23" s="534"/>
      <c r="HG23" s="534"/>
      <c r="HH23" s="534"/>
      <c r="HI23" s="534"/>
      <c r="HJ23" s="534"/>
      <c r="HK23" s="534"/>
      <c r="HL23" s="534"/>
      <c r="HM23" s="534"/>
      <c r="HN23" s="534"/>
      <c r="HO23" s="534"/>
      <c r="HP23" s="534"/>
      <c r="HQ23" s="534"/>
      <c r="HR23" s="534"/>
      <c r="HS23" s="534"/>
      <c r="HT23" s="534"/>
      <c r="HU23" s="534"/>
      <c r="HV23" s="534"/>
      <c r="HW23" s="534"/>
      <c r="HX23" s="534"/>
      <c r="HY23" s="534"/>
      <c r="HZ23" s="534"/>
      <c r="IA23" s="534"/>
      <c r="IB23" s="534"/>
      <c r="IC23" s="534"/>
      <c r="ID23" s="534"/>
      <c r="IE23" s="534"/>
      <c r="IF23" s="534"/>
      <c r="IG23" s="534"/>
      <c r="IH23" s="534"/>
      <c r="II23" s="534"/>
      <c r="IJ23" s="534"/>
      <c r="IK23" s="534"/>
      <c r="IL23" s="534"/>
      <c r="IM23" s="534"/>
      <c r="IN23" s="534"/>
      <c r="IO23" s="534"/>
      <c r="IP23" s="534"/>
      <c r="IQ23" s="534"/>
      <c r="IR23" s="534"/>
      <c r="IS23" s="534"/>
      <c r="IT23" s="534"/>
      <c r="IU23" s="534"/>
      <c r="IV23" s="534"/>
      <c r="IW23" s="534"/>
      <c r="IX23" s="534"/>
      <c r="IY23" s="534"/>
      <c r="IZ23" s="534"/>
      <c r="JA23" s="534"/>
      <c r="JB23" s="534"/>
      <c r="JC23" s="534"/>
      <c r="JD23" s="534"/>
      <c r="JE23" s="534"/>
      <c r="JF23" s="534"/>
      <c r="JG23" s="534"/>
      <c r="JH23" s="534"/>
      <c r="JI23" s="534"/>
      <c r="JJ23" s="534"/>
      <c r="JK23" s="534"/>
      <c r="JL23" s="534"/>
      <c r="JM23" s="534"/>
      <c r="JN23" s="534"/>
      <c r="JO23" s="534"/>
      <c r="JP23" s="534"/>
      <c r="JQ23" s="534"/>
      <c r="JR23" s="534"/>
      <c r="JS23" s="534"/>
      <c r="JT23" s="534"/>
      <c r="JU23" s="534"/>
      <c r="JV23" s="534"/>
      <c r="JW23" s="534"/>
      <c r="JX23" s="534"/>
      <c r="JY23" s="534"/>
      <c r="JZ23" s="534"/>
      <c r="KA23" s="534"/>
      <c r="KB23" s="534"/>
      <c r="KC23" s="534"/>
      <c r="KD23" s="534"/>
      <c r="KE23" s="534"/>
      <c r="KF23" s="534"/>
      <c r="KG23" s="534"/>
      <c r="KH23" s="534"/>
      <c r="KI23" s="534"/>
      <c r="KJ23" s="534"/>
      <c r="KK23" s="534"/>
      <c r="KL23" s="534"/>
      <c r="KM23" s="534"/>
      <c r="KN23" s="534"/>
      <c r="KO23" s="534"/>
      <c r="KP23" s="534"/>
      <c r="KQ23" s="534"/>
      <c r="KR23" s="534"/>
      <c r="KS23" s="534"/>
      <c r="KT23" s="534"/>
      <c r="KU23" s="534"/>
      <c r="KV23" s="534"/>
      <c r="KW23" s="534"/>
      <c r="KX23" s="534"/>
      <c r="KY23" s="534"/>
      <c r="KZ23" s="534"/>
      <c r="LA23" s="534"/>
      <c r="LB23" s="534"/>
      <c r="LC23" s="534"/>
      <c r="LD23" s="534"/>
      <c r="LE23" s="534"/>
      <c r="LF23" s="534"/>
      <c r="LG23" s="534"/>
      <c r="LH23" s="534"/>
      <c r="LI23" s="534"/>
      <c r="LJ23" s="534"/>
      <c r="LK23" s="534"/>
      <c r="LL23" s="534"/>
      <c r="LM23" s="534"/>
      <c r="LN23" s="534"/>
      <c r="LO23" s="534"/>
      <c r="LP23" s="534"/>
      <c r="LQ23" s="534"/>
      <c r="LR23" s="534"/>
      <c r="LS23" s="534"/>
      <c r="LT23" s="534"/>
      <c r="LU23" s="534"/>
      <c r="LV23" s="534"/>
      <c r="LW23" s="534"/>
      <c r="LX23" s="534"/>
      <c r="LY23" s="534"/>
      <c r="LZ23" s="534"/>
      <c r="MA23" s="534"/>
      <c r="MB23" s="534"/>
      <c r="MC23" s="534"/>
      <c r="MD23" s="534"/>
      <c r="ME23" s="534"/>
      <c r="MF23" s="534"/>
      <c r="MG23" s="534"/>
      <c r="MH23" s="534"/>
      <c r="MI23" s="534"/>
      <c r="MJ23" s="534"/>
      <c r="MK23" s="534"/>
      <c r="ML23" s="534"/>
      <c r="MM23" s="534"/>
      <c r="MN23" s="534"/>
      <c r="MO23" s="534"/>
      <c r="MP23" s="534"/>
      <c r="MQ23" s="534"/>
      <c r="MR23" s="534"/>
      <c r="MS23" s="534"/>
      <c r="MT23" s="534"/>
      <c r="MU23" s="534"/>
      <c r="MV23" s="534"/>
      <c r="MW23" s="534"/>
      <c r="MX23" s="534"/>
      <c r="MY23" s="534"/>
      <c r="MZ23" s="534"/>
      <c r="NA23" s="534"/>
      <c r="NB23" s="534"/>
      <c r="NC23" s="534"/>
      <c r="ND23" s="534"/>
      <c r="NE23" s="534"/>
      <c r="NF23" s="534"/>
      <c r="NG23" s="534"/>
      <c r="NH23" s="534"/>
      <c r="NI23" s="534"/>
      <c r="NJ23" s="534"/>
      <c r="NK23" s="534"/>
      <c r="NL23" s="534"/>
      <c r="NM23" s="534"/>
      <c r="NN23" s="534"/>
      <c r="NO23" s="534"/>
      <c r="NP23" s="534"/>
      <c r="NQ23" s="534"/>
      <c r="NR23" s="534"/>
      <c r="NS23" s="534"/>
      <c r="NT23" s="534"/>
      <c r="NU23" s="534"/>
      <c r="NV23" s="534"/>
      <c r="NW23" s="534"/>
      <c r="NX23" s="534"/>
      <c r="NY23" s="534"/>
      <c r="NZ23" s="534"/>
      <c r="OA23" s="534"/>
      <c r="OB23" s="534"/>
      <c r="OC23" s="534"/>
      <c r="OD23" s="534"/>
      <c r="OE23" s="534"/>
      <c r="OF23" s="534"/>
      <c r="OG23" s="534"/>
      <c r="OH23" s="534"/>
      <c r="OI23" s="534"/>
      <c r="OJ23" s="534"/>
      <c r="OK23" s="534"/>
      <c r="OL23" s="534"/>
      <c r="OM23" s="534"/>
      <c r="ON23" s="534"/>
      <c r="OO23" s="534"/>
      <c r="OP23" s="534"/>
      <c r="OQ23" s="534"/>
      <c r="OR23" s="534"/>
      <c r="OS23" s="534"/>
      <c r="OT23" s="534"/>
      <c r="OU23" s="534"/>
      <c r="OV23" s="534"/>
      <c r="OW23" s="534"/>
      <c r="OX23" s="534"/>
      <c r="OY23" s="534"/>
      <c r="OZ23" s="534"/>
      <c r="PA23" s="534"/>
      <c r="PB23" s="534"/>
      <c r="PC23" s="534"/>
      <c r="PD23" s="534"/>
      <c r="PE23" s="534"/>
      <c r="PF23" s="534"/>
      <c r="PG23" s="534"/>
      <c r="PH23" s="534"/>
      <c r="PI23" s="534"/>
      <c r="PJ23" s="534"/>
      <c r="PK23" s="534"/>
      <c r="PL23" s="534"/>
      <c r="PM23" s="534"/>
      <c r="PN23" s="534"/>
      <c r="PO23" s="534"/>
      <c r="PP23" s="534"/>
      <c r="PQ23" s="534"/>
      <c r="PR23" s="534"/>
      <c r="PS23" s="534"/>
      <c r="PT23" s="534"/>
      <c r="PU23" s="534"/>
      <c r="PV23" s="534"/>
      <c r="PW23" s="534"/>
      <c r="PX23" s="534"/>
      <c r="PY23" s="534"/>
      <c r="PZ23" s="534"/>
      <c r="QA23" s="534"/>
      <c r="QB23" s="534"/>
      <c r="QC23" s="534"/>
      <c r="QD23" s="534"/>
      <c r="QE23" s="534"/>
      <c r="QF23" s="534"/>
      <c r="QG23" s="534"/>
      <c r="QH23" s="534"/>
      <c r="QI23" s="534"/>
      <c r="QJ23" s="534"/>
      <c r="QK23" s="534"/>
      <c r="QL23" s="534"/>
      <c r="QM23" s="534"/>
      <c r="QN23" s="534"/>
      <c r="QO23" s="534"/>
      <c r="QP23" s="534"/>
      <c r="QQ23" s="534"/>
      <c r="QR23" s="534"/>
      <c r="QS23" s="534"/>
      <c r="QT23" s="534"/>
      <c r="QU23" s="534"/>
      <c r="QV23" s="534"/>
      <c r="QW23" s="534"/>
      <c r="QX23" s="534"/>
      <c r="QY23" s="534"/>
      <c r="QZ23" s="534"/>
      <c r="RA23" s="534"/>
      <c r="RB23" s="534"/>
      <c r="RC23" s="534"/>
      <c r="RD23" s="534"/>
      <c r="RE23" s="534"/>
      <c r="RF23" s="534"/>
      <c r="RG23" s="534"/>
      <c r="RH23" s="534"/>
      <c r="RI23" s="534"/>
      <c r="RJ23" s="534"/>
      <c r="RK23" s="534"/>
      <c r="RL23" s="534"/>
      <c r="RM23" s="534"/>
      <c r="RN23" s="534"/>
      <c r="RO23" s="534"/>
      <c r="RP23" s="534"/>
      <c r="RQ23" s="534"/>
      <c r="RR23" s="534"/>
      <c r="RS23" s="534"/>
      <c r="RT23" s="534"/>
      <c r="RU23" s="534"/>
      <c r="RV23" s="534"/>
      <c r="RW23" s="534"/>
      <c r="RX23" s="534"/>
      <c r="RY23" s="534"/>
      <c r="RZ23" s="534"/>
      <c r="SA23" s="534"/>
      <c r="SB23" s="534"/>
      <c r="SC23" s="534"/>
      <c r="SD23" s="534"/>
      <c r="SE23" s="534"/>
      <c r="SF23" s="534"/>
      <c r="SG23" s="534"/>
      <c r="SH23" s="534"/>
      <c r="SI23" s="534"/>
      <c r="SJ23" s="534"/>
      <c r="SK23" s="534"/>
      <c r="SL23" s="534"/>
      <c r="SM23" s="534"/>
      <c r="SN23" s="534"/>
      <c r="SO23" s="534"/>
      <c r="SP23" s="534"/>
      <c r="SQ23" s="534"/>
      <c r="SR23" s="534"/>
      <c r="SS23" s="534"/>
      <c r="ST23" s="534"/>
      <c r="SU23" s="534"/>
      <c r="SV23" s="534"/>
      <c r="SW23" s="534"/>
      <c r="SX23" s="534"/>
      <c r="SY23" s="534"/>
      <c r="SZ23" s="534"/>
      <c r="TA23" s="534"/>
      <c r="TB23" s="534"/>
      <c r="TC23" s="534"/>
      <c r="TD23" s="534"/>
      <c r="TE23" s="534"/>
      <c r="TF23" s="534"/>
      <c r="TG23" s="534"/>
      <c r="TH23" s="534"/>
      <c r="TI23" s="534"/>
      <c r="TJ23" s="534"/>
      <c r="TK23" s="534"/>
      <c r="TL23" s="534"/>
      <c r="TM23" s="534"/>
      <c r="TN23" s="534"/>
      <c r="TO23" s="534"/>
      <c r="TP23" s="534"/>
      <c r="TQ23" s="534"/>
      <c r="TR23" s="534"/>
      <c r="TS23" s="534"/>
      <c r="TT23" s="534"/>
      <c r="TU23" s="534"/>
      <c r="TV23" s="534"/>
      <c r="TW23" s="534"/>
      <c r="TX23" s="534"/>
      <c r="TY23" s="534"/>
      <c r="TZ23" s="534"/>
      <c r="UA23" s="534"/>
      <c r="UB23" s="534"/>
      <c r="UC23" s="534"/>
      <c r="UD23" s="534"/>
      <c r="UE23" s="534"/>
      <c r="UF23" s="534"/>
      <c r="UG23" s="534"/>
      <c r="UH23" s="534"/>
      <c r="UI23" s="534"/>
      <c r="UJ23" s="534"/>
      <c r="UK23" s="534"/>
      <c r="UL23" s="534"/>
      <c r="UM23" s="534"/>
      <c r="UN23" s="534"/>
      <c r="UO23" s="534"/>
      <c r="UP23" s="534"/>
      <c r="UQ23" s="534"/>
      <c r="UR23" s="534"/>
      <c r="US23" s="534"/>
      <c r="UT23" s="534"/>
      <c r="UU23" s="534"/>
      <c r="UV23" s="534"/>
      <c r="UW23" s="534"/>
      <c r="UX23" s="535"/>
    </row>
    <row r="24" spans="1:570" s="536" customFormat="1" ht="14.1" customHeight="1">
      <c r="A24" s="544">
        <f>(SUM(AO5:AO109)/SUM(AD5:AD109))</f>
        <v>2.5942813715232642</v>
      </c>
      <c r="B24" s="37" t="s">
        <v>15</v>
      </c>
      <c r="C24" s="61">
        <v>18230162</v>
      </c>
      <c r="D24" s="61" t="s">
        <v>751</v>
      </c>
      <c r="E24" s="38"/>
      <c r="F24" s="523"/>
      <c r="G24" s="523"/>
      <c r="H24" s="523"/>
      <c r="I24" s="524"/>
      <c r="J24" s="525"/>
      <c r="K24" s="525"/>
      <c r="L24" s="525"/>
      <c r="M24" s="42"/>
      <c r="N24" s="42"/>
      <c r="O24" s="526"/>
      <c r="P24" s="527"/>
      <c r="Q24" s="527"/>
      <c r="R24" s="45"/>
      <c r="S24" s="46">
        <v>0</v>
      </c>
      <c r="T24" s="523">
        <f t="shared" si="9"/>
        <v>0</v>
      </c>
      <c r="U24" s="528">
        <f t="shared" si="0"/>
        <v>0</v>
      </c>
      <c r="V24" s="529">
        <f t="shared" si="1"/>
        <v>0</v>
      </c>
      <c r="W24" s="530">
        <f t="shared" si="15"/>
        <v>0</v>
      </c>
      <c r="X24" s="527">
        <f t="shared" si="16"/>
        <v>0</v>
      </c>
      <c r="Y24" s="527">
        <f t="shared" si="2"/>
        <v>0</v>
      </c>
      <c r="Z24" s="527"/>
      <c r="AA24" s="527">
        <f t="shared" si="17"/>
        <v>0</v>
      </c>
      <c r="AB24" s="531">
        <f t="shared" si="3"/>
        <v>0</v>
      </c>
      <c r="AC24" s="532">
        <f t="shared" si="18"/>
        <v>0</v>
      </c>
      <c r="AD24" s="527">
        <f t="shared" si="18"/>
        <v>0</v>
      </c>
      <c r="AE24" s="527">
        <f t="shared" si="5"/>
        <v>0</v>
      </c>
      <c r="AF24" s="527">
        <f t="shared" si="6"/>
        <v>0</v>
      </c>
      <c r="AG24" s="533" t="e">
        <v>#N/A</v>
      </c>
      <c r="AH24" s="527" t="e">
        <f t="shared" si="7"/>
        <v>#N/A</v>
      </c>
      <c r="AI24" s="533" t="e">
        <v>#N/A</v>
      </c>
      <c r="AJ24" s="527" t="e">
        <f t="shared" si="8"/>
        <v>#N/A</v>
      </c>
      <c r="AK24" s="527" t="e">
        <f t="shared" si="10"/>
        <v>#N/A</v>
      </c>
      <c r="AL24" s="527" t="e">
        <v>#N/A</v>
      </c>
      <c r="AM24" s="527"/>
      <c r="AN24" s="529">
        <v>0</v>
      </c>
      <c r="AO24" s="529">
        <f t="shared" si="12"/>
        <v>0</v>
      </c>
      <c r="AP24" s="528">
        <f t="shared" si="13"/>
        <v>0</v>
      </c>
      <c r="AQ24" s="528" t="e">
        <f t="shared" si="14"/>
        <v>#DIV/0!</v>
      </c>
      <c r="AR24" s="534"/>
      <c r="AS24" s="534"/>
      <c r="AT24" s="534"/>
      <c r="AU24" s="534"/>
      <c r="AV24" s="534"/>
      <c r="AW24" s="534"/>
      <c r="AX24" s="534"/>
      <c r="AY24" s="534"/>
      <c r="AZ24" s="534"/>
      <c r="BA24" s="534"/>
      <c r="BB24" s="534"/>
      <c r="BC24" s="534"/>
      <c r="BD24" s="534"/>
      <c r="BE24" s="534"/>
      <c r="BF24" s="534"/>
      <c r="BG24" s="534"/>
      <c r="BH24" s="534"/>
      <c r="BI24" s="534"/>
      <c r="BJ24" s="534"/>
      <c r="BK24" s="534"/>
      <c r="BL24" s="534"/>
      <c r="BM24" s="534"/>
      <c r="BN24" s="534"/>
      <c r="BO24" s="534"/>
      <c r="BP24" s="534"/>
      <c r="BQ24" s="534"/>
      <c r="BR24" s="534"/>
      <c r="BS24" s="534"/>
      <c r="BT24" s="534"/>
      <c r="BU24" s="534"/>
      <c r="BV24" s="534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4"/>
      <c r="CH24" s="534"/>
      <c r="CI24" s="534"/>
      <c r="CJ24" s="534"/>
      <c r="CK24" s="534"/>
      <c r="CL24" s="534"/>
      <c r="CM24" s="534"/>
      <c r="CN24" s="534"/>
      <c r="CO24" s="534"/>
      <c r="CP24" s="534"/>
      <c r="CQ24" s="534"/>
      <c r="CR24" s="534"/>
      <c r="CS24" s="534"/>
      <c r="CT24" s="534"/>
      <c r="CU24" s="534"/>
      <c r="CV24" s="534"/>
      <c r="CW24" s="534"/>
      <c r="CX24" s="534"/>
      <c r="CY24" s="534"/>
      <c r="CZ24" s="534"/>
      <c r="DA24" s="534"/>
      <c r="DB24" s="534"/>
      <c r="DC24" s="534"/>
      <c r="DD24" s="534"/>
      <c r="DE24" s="534"/>
      <c r="DF24" s="534"/>
      <c r="DG24" s="534"/>
      <c r="DH24" s="534"/>
      <c r="DI24" s="534"/>
      <c r="DJ24" s="534"/>
      <c r="DK24" s="534"/>
      <c r="DL24" s="534"/>
      <c r="DM24" s="534"/>
      <c r="DN24" s="534"/>
      <c r="DO24" s="534"/>
      <c r="DP24" s="534"/>
      <c r="DQ24" s="534"/>
      <c r="DR24" s="534"/>
      <c r="DS24" s="534"/>
      <c r="DT24" s="534"/>
      <c r="DU24" s="534"/>
      <c r="DV24" s="534"/>
      <c r="DW24" s="534"/>
      <c r="DX24" s="534"/>
      <c r="DY24" s="534"/>
      <c r="DZ24" s="534"/>
      <c r="EA24" s="534"/>
      <c r="EB24" s="534"/>
      <c r="EC24" s="534"/>
      <c r="ED24" s="534"/>
      <c r="EE24" s="534"/>
      <c r="EF24" s="534"/>
      <c r="EG24" s="534"/>
      <c r="EH24" s="534"/>
      <c r="EI24" s="534"/>
      <c r="EJ24" s="534"/>
      <c r="EK24" s="534"/>
      <c r="EL24" s="534"/>
      <c r="EM24" s="534"/>
      <c r="EN24" s="534"/>
      <c r="EO24" s="534"/>
      <c r="EP24" s="534"/>
      <c r="EQ24" s="534"/>
      <c r="ER24" s="534"/>
      <c r="ES24" s="534"/>
      <c r="ET24" s="534"/>
      <c r="EU24" s="534"/>
      <c r="EV24" s="534"/>
      <c r="EW24" s="534"/>
      <c r="EX24" s="534"/>
      <c r="EY24" s="534"/>
      <c r="EZ24" s="534"/>
      <c r="FA24" s="534"/>
      <c r="FB24" s="534"/>
      <c r="FC24" s="534"/>
      <c r="FD24" s="534"/>
      <c r="FE24" s="534"/>
      <c r="FF24" s="534"/>
      <c r="FG24" s="534"/>
      <c r="FH24" s="534"/>
      <c r="FI24" s="534"/>
      <c r="FJ24" s="534"/>
      <c r="FK24" s="534"/>
      <c r="FL24" s="534"/>
      <c r="FM24" s="534"/>
      <c r="FN24" s="534"/>
      <c r="FO24" s="534"/>
      <c r="FP24" s="534"/>
      <c r="FQ24" s="534"/>
      <c r="FR24" s="534"/>
      <c r="FS24" s="534"/>
      <c r="FT24" s="534"/>
      <c r="FU24" s="534"/>
      <c r="FV24" s="534"/>
      <c r="FW24" s="534"/>
      <c r="FX24" s="534"/>
      <c r="FY24" s="534"/>
      <c r="FZ24" s="534"/>
      <c r="GA24" s="534"/>
      <c r="GB24" s="534"/>
      <c r="GC24" s="534"/>
      <c r="GD24" s="534"/>
      <c r="GE24" s="534"/>
      <c r="GF24" s="534"/>
      <c r="GG24" s="534"/>
      <c r="GH24" s="534"/>
      <c r="GI24" s="534"/>
      <c r="GJ24" s="534"/>
      <c r="GK24" s="534"/>
      <c r="GL24" s="534"/>
      <c r="GM24" s="534"/>
      <c r="GN24" s="534"/>
      <c r="GO24" s="534"/>
      <c r="GP24" s="534"/>
      <c r="GQ24" s="534"/>
      <c r="GR24" s="534"/>
      <c r="GS24" s="534"/>
      <c r="GT24" s="534"/>
      <c r="GU24" s="534"/>
      <c r="GV24" s="534"/>
      <c r="GW24" s="534"/>
      <c r="GX24" s="534"/>
      <c r="GY24" s="534"/>
      <c r="GZ24" s="534"/>
      <c r="HA24" s="534"/>
      <c r="HB24" s="534"/>
      <c r="HC24" s="534"/>
      <c r="HD24" s="534"/>
      <c r="HE24" s="534"/>
      <c r="HF24" s="534"/>
      <c r="HG24" s="534"/>
      <c r="HH24" s="534"/>
      <c r="HI24" s="534"/>
      <c r="HJ24" s="534"/>
      <c r="HK24" s="534"/>
      <c r="HL24" s="534"/>
      <c r="HM24" s="534"/>
      <c r="HN24" s="534"/>
      <c r="HO24" s="534"/>
      <c r="HP24" s="534"/>
      <c r="HQ24" s="534"/>
      <c r="HR24" s="534"/>
      <c r="HS24" s="534"/>
      <c r="HT24" s="534"/>
      <c r="HU24" s="534"/>
      <c r="HV24" s="534"/>
      <c r="HW24" s="534"/>
      <c r="HX24" s="534"/>
      <c r="HY24" s="534"/>
      <c r="HZ24" s="534"/>
      <c r="IA24" s="534"/>
      <c r="IB24" s="534"/>
      <c r="IC24" s="534"/>
      <c r="ID24" s="534"/>
      <c r="IE24" s="534"/>
      <c r="IF24" s="534"/>
      <c r="IG24" s="534"/>
      <c r="IH24" s="534"/>
      <c r="II24" s="534"/>
      <c r="IJ24" s="534"/>
      <c r="IK24" s="534"/>
      <c r="IL24" s="534"/>
      <c r="IM24" s="534"/>
      <c r="IN24" s="534"/>
      <c r="IO24" s="534"/>
      <c r="IP24" s="534"/>
      <c r="IQ24" s="534"/>
      <c r="IR24" s="534"/>
      <c r="IS24" s="534"/>
      <c r="IT24" s="534"/>
      <c r="IU24" s="534"/>
      <c r="IV24" s="534"/>
      <c r="IW24" s="534"/>
      <c r="IX24" s="534"/>
      <c r="IY24" s="534"/>
      <c r="IZ24" s="534"/>
      <c r="JA24" s="534"/>
      <c r="JB24" s="534"/>
      <c r="JC24" s="534"/>
      <c r="JD24" s="534"/>
      <c r="JE24" s="534"/>
      <c r="JF24" s="534"/>
      <c r="JG24" s="534"/>
      <c r="JH24" s="534"/>
      <c r="JI24" s="534"/>
      <c r="JJ24" s="534"/>
      <c r="JK24" s="534"/>
      <c r="JL24" s="534"/>
      <c r="JM24" s="534"/>
      <c r="JN24" s="534"/>
      <c r="JO24" s="534"/>
      <c r="JP24" s="534"/>
      <c r="JQ24" s="534"/>
      <c r="JR24" s="534"/>
      <c r="JS24" s="534"/>
      <c r="JT24" s="534"/>
      <c r="JU24" s="534"/>
      <c r="JV24" s="534"/>
      <c r="JW24" s="534"/>
      <c r="JX24" s="534"/>
      <c r="JY24" s="534"/>
      <c r="JZ24" s="534"/>
      <c r="KA24" s="534"/>
      <c r="KB24" s="534"/>
      <c r="KC24" s="534"/>
      <c r="KD24" s="534"/>
      <c r="KE24" s="534"/>
      <c r="KF24" s="534"/>
      <c r="KG24" s="534"/>
      <c r="KH24" s="534"/>
      <c r="KI24" s="534"/>
      <c r="KJ24" s="534"/>
      <c r="KK24" s="534"/>
      <c r="KL24" s="534"/>
      <c r="KM24" s="534"/>
      <c r="KN24" s="534"/>
      <c r="KO24" s="534"/>
      <c r="KP24" s="534"/>
      <c r="KQ24" s="534"/>
      <c r="KR24" s="534"/>
      <c r="KS24" s="534"/>
      <c r="KT24" s="534"/>
      <c r="KU24" s="534"/>
      <c r="KV24" s="534"/>
      <c r="KW24" s="534"/>
      <c r="KX24" s="534"/>
      <c r="KY24" s="534"/>
      <c r="KZ24" s="534"/>
      <c r="LA24" s="534"/>
      <c r="LB24" s="534"/>
      <c r="LC24" s="534"/>
      <c r="LD24" s="534"/>
      <c r="LE24" s="534"/>
      <c r="LF24" s="534"/>
      <c r="LG24" s="534"/>
      <c r="LH24" s="534"/>
      <c r="LI24" s="534"/>
      <c r="LJ24" s="534"/>
      <c r="LK24" s="534"/>
      <c r="LL24" s="534"/>
      <c r="LM24" s="534"/>
      <c r="LN24" s="534"/>
      <c r="LO24" s="534"/>
      <c r="LP24" s="534"/>
      <c r="LQ24" s="534"/>
      <c r="LR24" s="534"/>
      <c r="LS24" s="534"/>
      <c r="LT24" s="534"/>
      <c r="LU24" s="534"/>
      <c r="LV24" s="534"/>
      <c r="LW24" s="534"/>
      <c r="LX24" s="534"/>
      <c r="LY24" s="534"/>
      <c r="LZ24" s="534"/>
      <c r="MA24" s="534"/>
      <c r="MB24" s="534"/>
      <c r="MC24" s="534"/>
      <c r="MD24" s="534"/>
      <c r="ME24" s="534"/>
      <c r="MF24" s="534"/>
      <c r="MG24" s="534"/>
      <c r="MH24" s="534"/>
      <c r="MI24" s="534"/>
      <c r="MJ24" s="534"/>
      <c r="MK24" s="534"/>
      <c r="ML24" s="534"/>
      <c r="MM24" s="534"/>
      <c r="MN24" s="534"/>
      <c r="MO24" s="534"/>
      <c r="MP24" s="534"/>
      <c r="MQ24" s="534"/>
      <c r="MR24" s="534"/>
      <c r="MS24" s="534"/>
      <c r="MT24" s="534"/>
      <c r="MU24" s="534"/>
      <c r="MV24" s="534"/>
      <c r="MW24" s="534"/>
      <c r="MX24" s="534"/>
      <c r="MY24" s="534"/>
      <c r="MZ24" s="534"/>
      <c r="NA24" s="534"/>
      <c r="NB24" s="534"/>
      <c r="NC24" s="534"/>
      <c r="ND24" s="534"/>
      <c r="NE24" s="534"/>
      <c r="NF24" s="534"/>
      <c r="NG24" s="534"/>
      <c r="NH24" s="534"/>
      <c r="NI24" s="534"/>
      <c r="NJ24" s="534"/>
      <c r="NK24" s="534"/>
      <c r="NL24" s="534"/>
      <c r="NM24" s="534"/>
      <c r="NN24" s="534"/>
      <c r="NO24" s="534"/>
      <c r="NP24" s="534"/>
      <c r="NQ24" s="534"/>
      <c r="NR24" s="534"/>
      <c r="NS24" s="534"/>
      <c r="NT24" s="534"/>
      <c r="NU24" s="534"/>
      <c r="NV24" s="534"/>
      <c r="NW24" s="534"/>
      <c r="NX24" s="534"/>
      <c r="NY24" s="534"/>
      <c r="NZ24" s="534"/>
      <c r="OA24" s="534"/>
      <c r="OB24" s="534"/>
      <c r="OC24" s="534"/>
      <c r="OD24" s="534"/>
      <c r="OE24" s="534"/>
      <c r="OF24" s="534"/>
      <c r="OG24" s="534"/>
      <c r="OH24" s="534"/>
      <c r="OI24" s="534"/>
      <c r="OJ24" s="534"/>
      <c r="OK24" s="534"/>
      <c r="OL24" s="534"/>
      <c r="OM24" s="534"/>
      <c r="ON24" s="534"/>
      <c r="OO24" s="534"/>
      <c r="OP24" s="534"/>
      <c r="OQ24" s="534"/>
      <c r="OR24" s="534"/>
      <c r="OS24" s="534"/>
      <c r="OT24" s="534"/>
      <c r="OU24" s="534"/>
      <c r="OV24" s="534"/>
      <c r="OW24" s="534"/>
      <c r="OX24" s="534"/>
      <c r="OY24" s="534"/>
      <c r="OZ24" s="534"/>
      <c r="PA24" s="534"/>
      <c r="PB24" s="534"/>
      <c r="PC24" s="534"/>
      <c r="PD24" s="534"/>
      <c r="PE24" s="534"/>
      <c r="PF24" s="534"/>
      <c r="PG24" s="534"/>
      <c r="PH24" s="534"/>
      <c r="PI24" s="534"/>
      <c r="PJ24" s="534"/>
      <c r="PK24" s="534"/>
      <c r="PL24" s="534"/>
      <c r="PM24" s="534"/>
      <c r="PN24" s="534"/>
      <c r="PO24" s="534"/>
      <c r="PP24" s="534"/>
      <c r="PQ24" s="534"/>
      <c r="PR24" s="534"/>
      <c r="PS24" s="534"/>
      <c r="PT24" s="534"/>
      <c r="PU24" s="534"/>
      <c r="PV24" s="534"/>
      <c r="PW24" s="534"/>
      <c r="PX24" s="534"/>
      <c r="PY24" s="534"/>
      <c r="PZ24" s="534"/>
      <c r="QA24" s="534"/>
      <c r="QB24" s="534"/>
      <c r="QC24" s="534"/>
      <c r="QD24" s="534"/>
      <c r="QE24" s="534"/>
      <c r="QF24" s="534"/>
      <c r="QG24" s="534"/>
      <c r="QH24" s="534"/>
      <c r="QI24" s="534"/>
      <c r="QJ24" s="534"/>
      <c r="QK24" s="534"/>
      <c r="QL24" s="534"/>
      <c r="QM24" s="534"/>
      <c r="QN24" s="534"/>
      <c r="QO24" s="534"/>
      <c r="QP24" s="534"/>
      <c r="QQ24" s="534"/>
      <c r="QR24" s="534"/>
      <c r="QS24" s="534"/>
      <c r="QT24" s="534"/>
      <c r="QU24" s="534"/>
      <c r="QV24" s="534"/>
      <c r="QW24" s="534"/>
      <c r="QX24" s="534"/>
      <c r="QY24" s="534"/>
      <c r="QZ24" s="534"/>
      <c r="RA24" s="534"/>
      <c r="RB24" s="534"/>
      <c r="RC24" s="534"/>
      <c r="RD24" s="534"/>
      <c r="RE24" s="534"/>
      <c r="RF24" s="534"/>
      <c r="RG24" s="534"/>
      <c r="RH24" s="534"/>
      <c r="RI24" s="534"/>
      <c r="RJ24" s="534"/>
      <c r="RK24" s="534"/>
      <c r="RL24" s="534"/>
      <c r="RM24" s="534"/>
      <c r="RN24" s="534"/>
      <c r="RO24" s="534"/>
      <c r="RP24" s="534"/>
      <c r="RQ24" s="534"/>
      <c r="RR24" s="534"/>
      <c r="RS24" s="534"/>
      <c r="RT24" s="534"/>
      <c r="RU24" s="534"/>
      <c r="RV24" s="534"/>
      <c r="RW24" s="534"/>
      <c r="RX24" s="534"/>
      <c r="RY24" s="534"/>
      <c r="RZ24" s="534"/>
      <c r="SA24" s="534"/>
      <c r="SB24" s="534"/>
      <c r="SC24" s="534"/>
      <c r="SD24" s="534"/>
      <c r="SE24" s="534"/>
      <c r="SF24" s="534"/>
      <c r="SG24" s="534"/>
      <c r="SH24" s="534"/>
      <c r="SI24" s="534"/>
      <c r="SJ24" s="534"/>
      <c r="SK24" s="534"/>
      <c r="SL24" s="534"/>
      <c r="SM24" s="534"/>
      <c r="SN24" s="534"/>
      <c r="SO24" s="534"/>
      <c r="SP24" s="534"/>
      <c r="SQ24" s="534"/>
      <c r="SR24" s="534"/>
      <c r="SS24" s="534"/>
      <c r="ST24" s="534"/>
      <c r="SU24" s="534"/>
      <c r="SV24" s="534"/>
      <c r="SW24" s="534"/>
      <c r="SX24" s="534"/>
      <c r="SY24" s="534"/>
      <c r="SZ24" s="534"/>
      <c r="TA24" s="534"/>
      <c r="TB24" s="534"/>
      <c r="TC24" s="534"/>
      <c r="TD24" s="534"/>
      <c r="TE24" s="534"/>
      <c r="TF24" s="534"/>
      <c r="TG24" s="534"/>
      <c r="TH24" s="534"/>
      <c r="TI24" s="534"/>
      <c r="TJ24" s="534"/>
      <c r="TK24" s="534"/>
      <c r="TL24" s="534"/>
      <c r="TM24" s="534"/>
      <c r="TN24" s="534"/>
      <c r="TO24" s="534"/>
      <c r="TP24" s="534"/>
      <c r="TQ24" s="534"/>
      <c r="TR24" s="534"/>
      <c r="TS24" s="534"/>
      <c r="TT24" s="534"/>
      <c r="TU24" s="534"/>
      <c r="TV24" s="534"/>
      <c r="TW24" s="534"/>
      <c r="TX24" s="534"/>
      <c r="TY24" s="534"/>
      <c r="TZ24" s="534"/>
      <c r="UA24" s="534"/>
      <c r="UB24" s="534"/>
      <c r="UC24" s="534"/>
      <c r="UD24" s="534"/>
      <c r="UE24" s="534"/>
      <c r="UF24" s="534"/>
      <c r="UG24" s="534"/>
      <c r="UH24" s="534"/>
      <c r="UI24" s="534"/>
      <c r="UJ24" s="534"/>
      <c r="UK24" s="534"/>
      <c r="UL24" s="534"/>
      <c r="UM24" s="534"/>
      <c r="UN24" s="534"/>
      <c r="UO24" s="534"/>
      <c r="UP24" s="534"/>
      <c r="UQ24" s="534"/>
      <c r="UR24" s="534"/>
      <c r="US24" s="534"/>
      <c r="UT24" s="534"/>
      <c r="UU24" s="534"/>
      <c r="UV24" s="534"/>
      <c r="UW24" s="534"/>
      <c r="UX24" s="535"/>
    </row>
    <row r="25" spans="1:570" s="547" customFormat="1" ht="14.1" customHeight="1">
      <c r="A25" s="545"/>
      <c r="B25" s="37" t="s">
        <v>15</v>
      </c>
      <c r="C25" s="61">
        <v>18230162</v>
      </c>
      <c r="D25" s="61" t="s">
        <v>751</v>
      </c>
      <c r="E25" s="38"/>
      <c r="F25" s="523"/>
      <c r="G25" s="523"/>
      <c r="H25" s="523"/>
      <c r="I25" s="524"/>
      <c r="J25" s="525"/>
      <c r="K25" s="525"/>
      <c r="L25" s="525"/>
      <c r="M25" s="42"/>
      <c r="N25" s="42"/>
      <c r="O25" s="526"/>
      <c r="P25" s="527"/>
      <c r="Q25" s="527"/>
      <c r="R25" s="45"/>
      <c r="S25" s="46">
        <v>0</v>
      </c>
      <c r="T25" s="523">
        <f t="shared" si="9"/>
        <v>0</v>
      </c>
      <c r="U25" s="528">
        <f t="shared" si="0"/>
        <v>0</v>
      </c>
      <c r="V25" s="529">
        <f t="shared" si="1"/>
        <v>0</v>
      </c>
      <c r="W25" s="530">
        <f t="shared" si="15"/>
        <v>0</v>
      </c>
      <c r="X25" s="527">
        <f t="shared" si="16"/>
        <v>0</v>
      </c>
      <c r="Y25" s="527">
        <f t="shared" si="2"/>
        <v>0</v>
      </c>
      <c r="Z25" s="527"/>
      <c r="AA25" s="527">
        <f t="shared" si="17"/>
        <v>0</v>
      </c>
      <c r="AB25" s="531">
        <f t="shared" si="3"/>
        <v>0</v>
      </c>
      <c r="AC25" s="532">
        <f t="shared" si="18"/>
        <v>0</v>
      </c>
      <c r="AD25" s="527">
        <f t="shared" si="18"/>
        <v>0</v>
      </c>
      <c r="AE25" s="527">
        <f t="shared" si="5"/>
        <v>0</v>
      </c>
      <c r="AF25" s="527">
        <f t="shared" si="6"/>
        <v>0</v>
      </c>
      <c r="AG25" s="533" t="e">
        <v>#N/A</v>
      </c>
      <c r="AH25" s="527" t="e">
        <f t="shared" si="7"/>
        <v>#N/A</v>
      </c>
      <c r="AI25" s="533" t="e">
        <v>#N/A</v>
      </c>
      <c r="AJ25" s="527" t="e">
        <f t="shared" si="8"/>
        <v>#N/A</v>
      </c>
      <c r="AK25" s="527" t="e">
        <f t="shared" si="10"/>
        <v>#N/A</v>
      </c>
      <c r="AL25" s="527" t="e">
        <v>#N/A</v>
      </c>
      <c r="AM25" s="527"/>
      <c r="AN25" s="529">
        <v>0</v>
      </c>
      <c r="AO25" s="529">
        <f t="shared" si="12"/>
        <v>0</v>
      </c>
      <c r="AP25" s="528">
        <f t="shared" si="13"/>
        <v>0</v>
      </c>
      <c r="AQ25" s="528" t="e">
        <f t="shared" si="14"/>
        <v>#DIV/0!</v>
      </c>
      <c r="AR25" s="534"/>
      <c r="AS25" s="534"/>
      <c r="AT25" s="534"/>
      <c r="AU25" s="534"/>
      <c r="AV25" s="534"/>
      <c r="AW25" s="534"/>
      <c r="AX25" s="534"/>
      <c r="AY25" s="534"/>
      <c r="AZ25" s="534"/>
      <c r="BA25" s="534"/>
      <c r="BB25" s="534"/>
      <c r="BC25" s="534"/>
      <c r="BD25" s="534"/>
      <c r="BE25" s="534"/>
      <c r="BF25" s="534"/>
      <c r="BG25" s="534"/>
      <c r="BH25" s="534"/>
      <c r="BI25" s="534"/>
      <c r="BJ25" s="534"/>
      <c r="BK25" s="534"/>
      <c r="BL25" s="534"/>
      <c r="BM25" s="534"/>
      <c r="BN25" s="534"/>
      <c r="BO25" s="534"/>
      <c r="BP25" s="534"/>
      <c r="BQ25" s="534"/>
      <c r="BR25" s="534"/>
      <c r="BS25" s="534"/>
      <c r="BT25" s="534"/>
      <c r="BU25" s="534"/>
      <c r="BV25" s="534"/>
      <c r="BW25" s="534"/>
      <c r="BX25" s="534"/>
      <c r="BY25" s="534"/>
      <c r="BZ25" s="534"/>
      <c r="CA25" s="534"/>
      <c r="CB25" s="534"/>
      <c r="CC25" s="534"/>
      <c r="CD25" s="534"/>
      <c r="CE25" s="534"/>
      <c r="CF25" s="534"/>
      <c r="CG25" s="534"/>
      <c r="CH25" s="534"/>
      <c r="CI25" s="534"/>
      <c r="CJ25" s="534"/>
      <c r="CK25" s="534"/>
      <c r="CL25" s="534"/>
      <c r="CM25" s="534"/>
      <c r="CN25" s="534"/>
      <c r="CO25" s="534"/>
      <c r="CP25" s="534"/>
      <c r="CQ25" s="534"/>
      <c r="CR25" s="534"/>
      <c r="CS25" s="534"/>
      <c r="CT25" s="534"/>
      <c r="CU25" s="534"/>
      <c r="CV25" s="534"/>
      <c r="CW25" s="534"/>
      <c r="CX25" s="534"/>
      <c r="CY25" s="534"/>
      <c r="CZ25" s="534"/>
      <c r="DA25" s="534"/>
      <c r="DB25" s="534"/>
      <c r="DC25" s="534"/>
      <c r="DD25" s="534"/>
      <c r="DE25" s="534"/>
      <c r="DF25" s="534"/>
      <c r="DG25" s="534"/>
      <c r="DH25" s="534"/>
      <c r="DI25" s="534"/>
      <c r="DJ25" s="534"/>
      <c r="DK25" s="534"/>
      <c r="DL25" s="534"/>
      <c r="DM25" s="534"/>
      <c r="DN25" s="534"/>
      <c r="DO25" s="534"/>
      <c r="DP25" s="534"/>
      <c r="DQ25" s="534"/>
      <c r="DR25" s="534"/>
      <c r="DS25" s="534"/>
      <c r="DT25" s="534"/>
      <c r="DU25" s="534"/>
      <c r="DV25" s="534"/>
      <c r="DW25" s="534"/>
      <c r="DX25" s="534"/>
      <c r="DY25" s="534"/>
      <c r="DZ25" s="534"/>
      <c r="EA25" s="534"/>
      <c r="EB25" s="534"/>
      <c r="EC25" s="534"/>
      <c r="ED25" s="534"/>
      <c r="EE25" s="534"/>
      <c r="EF25" s="534"/>
      <c r="EG25" s="534"/>
      <c r="EH25" s="534"/>
      <c r="EI25" s="534"/>
      <c r="EJ25" s="534"/>
      <c r="EK25" s="534"/>
      <c r="EL25" s="534"/>
      <c r="EM25" s="534"/>
      <c r="EN25" s="534"/>
      <c r="EO25" s="534"/>
      <c r="EP25" s="534"/>
      <c r="EQ25" s="534"/>
      <c r="ER25" s="534"/>
      <c r="ES25" s="534"/>
      <c r="ET25" s="534"/>
      <c r="EU25" s="534"/>
      <c r="EV25" s="534"/>
      <c r="EW25" s="534"/>
      <c r="EX25" s="534"/>
      <c r="EY25" s="534"/>
      <c r="EZ25" s="534"/>
      <c r="FA25" s="534"/>
      <c r="FB25" s="534"/>
      <c r="FC25" s="534"/>
      <c r="FD25" s="534"/>
      <c r="FE25" s="534"/>
      <c r="FF25" s="534"/>
      <c r="FG25" s="534"/>
      <c r="FH25" s="534"/>
      <c r="FI25" s="534"/>
      <c r="FJ25" s="534"/>
      <c r="FK25" s="534"/>
      <c r="FL25" s="534"/>
      <c r="FM25" s="534"/>
      <c r="FN25" s="534"/>
      <c r="FO25" s="534"/>
      <c r="FP25" s="534"/>
      <c r="FQ25" s="534"/>
      <c r="FR25" s="534"/>
      <c r="FS25" s="534"/>
      <c r="FT25" s="534"/>
      <c r="FU25" s="534"/>
      <c r="FV25" s="534"/>
      <c r="FW25" s="534"/>
      <c r="FX25" s="534"/>
      <c r="FY25" s="534"/>
      <c r="FZ25" s="534"/>
      <c r="GA25" s="534"/>
      <c r="GB25" s="534"/>
      <c r="GC25" s="534"/>
      <c r="GD25" s="534"/>
      <c r="GE25" s="534"/>
      <c r="GF25" s="534"/>
      <c r="GG25" s="534"/>
      <c r="GH25" s="534"/>
      <c r="GI25" s="534"/>
      <c r="GJ25" s="534"/>
      <c r="GK25" s="534"/>
      <c r="GL25" s="534"/>
      <c r="GM25" s="534"/>
      <c r="GN25" s="534"/>
      <c r="GO25" s="534"/>
      <c r="GP25" s="534"/>
      <c r="GQ25" s="534"/>
      <c r="GR25" s="534"/>
      <c r="GS25" s="534"/>
      <c r="GT25" s="534"/>
      <c r="GU25" s="534"/>
      <c r="GV25" s="534"/>
      <c r="GW25" s="534"/>
      <c r="GX25" s="534"/>
      <c r="GY25" s="534"/>
      <c r="GZ25" s="534"/>
      <c r="HA25" s="534"/>
      <c r="HB25" s="534"/>
      <c r="HC25" s="534"/>
      <c r="HD25" s="534"/>
      <c r="HE25" s="534"/>
      <c r="HF25" s="534"/>
      <c r="HG25" s="534"/>
      <c r="HH25" s="534"/>
      <c r="HI25" s="534"/>
      <c r="HJ25" s="534"/>
      <c r="HK25" s="534"/>
      <c r="HL25" s="534"/>
      <c r="HM25" s="534"/>
      <c r="HN25" s="534"/>
      <c r="HO25" s="534"/>
      <c r="HP25" s="534"/>
      <c r="HQ25" s="534"/>
      <c r="HR25" s="534"/>
      <c r="HS25" s="534"/>
      <c r="HT25" s="534"/>
      <c r="HU25" s="534"/>
      <c r="HV25" s="534"/>
      <c r="HW25" s="534"/>
      <c r="HX25" s="534"/>
      <c r="HY25" s="534"/>
      <c r="HZ25" s="534"/>
      <c r="IA25" s="534"/>
      <c r="IB25" s="534"/>
      <c r="IC25" s="534"/>
      <c r="ID25" s="534"/>
      <c r="IE25" s="534"/>
      <c r="IF25" s="534"/>
      <c r="IG25" s="534"/>
      <c r="IH25" s="534"/>
      <c r="II25" s="534"/>
      <c r="IJ25" s="534"/>
      <c r="IK25" s="534"/>
      <c r="IL25" s="534"/>
      <c r="IM25" s="534"/>
      <c r="IN25" s="534"/>
      <c r="IO25" s="534"/>
      <c r="IP25" s="534"/>
      <c r="IQ25" s="534"/>
      <c r="IR25" s="534"/>
      <c r="IS25" s="534"/>
      <c r="IT25" s="534"/>
      <c r="IU25" s="534"/>
      <c r="IV25" s="534"/>
      <c r="IW25" s="534"/>
      <c r="IX25" s="534"/>
      <c r="IY25" s="534"/>
      <c r="IZ25" s="534"/>
      <c r="JA25" s="534"/>
      <c r="JB25" s="534"/>
      <c r="JC25" s="534"/>
      <c r="JD25" s="534"/>
      <c r="JE25" s="534"/>
      <c r="JF25" s="534"/>
      <c r="JG25" s="534"/>
      <c r="JH25" s="534"/>
      <c r="JI25" s="534"/>
      <c r="JJ25" s="534"/>
      <c r="JK25" s="534"/>
      <c r="JL25" s="534"/>
      <c r="JM25" s="534"/>
      <c r="JN25" s="534"/>
      <c r="JO25" s="534"/>
      <c r="JP25" s="534"/>
      <c r="JQ25" s="534"/>
      <c r="JR25" s="534"/>
      <c r="JS25" s="534"/>
      <c r="JT25" s="534"/>
      <c r="JU25" s="534"/>
      <c r="JV25" s="534"/>
      <c r="JW25" s="534"/>
      <c r="JX25" s="534"/>
      <c r="JY25" s="534"/>
      <c r="JZ25" s="534"/>
      <c r="KA25" s="534"/>
      <c r="KB25" s="534"/>
      <c r="KC25" s="534"/>
      <c r="KD25" s="534"/>
      <c r="KE25" s="534"/>
      <c r="KF25" s="534"/>
      <c r="KG25" s="534"/>
      <c r="KH25" s="534"/>
      <c r="KI25" s="534"/>
      <c r="KJ25" s="534"/>
      <c r="KK25" s="534"/>
      <c r="KL25" s="534"/>
      <c r="KM25" s="534"/>
      <c r="KN25" s="534"/>
      <c r="KO25" s="534"/>
      <c r="KP25" s="534"/>
      <c r="KQ25" s="534"/>
      <c r="KR25" s="534"/>
      <c r="KS25" s="534"/>
      <c r="KT25" s="534"/>
      <c r="KU25" s="534"/>
      <c r="KV25" s="534"/>
      <c r="KW25" s="534"/>
      <c r="KX25" s="534"/>
      <c r="KY25" s="534"/>
      <c r="KZ25" s="534"/>
      <c r="LA25" s="534"/>
      <c r="LB25" s="534"/>
      <c r="LC25" s="534"/>
      <c r="LD25" s="534"/>
      <c r="LE25" s="534"/>
      <c r="LF25" s="534"/>
      <c r="LG25" s="534"/>
      <c r="LH25" s="534"/>
      <c r="LI25" s="534"/>
      <c r="LJ25" s="534"/>
      <c r="LK25" s="534"/>
      <c r="LL25" s="534"/>
      <c r="LM25" s="534"/>
      <c r="LN25" s="534"/>
      <c r="LO25" s="534"/>
      <c r="LP25" s="534"/>
      <c r="LQ25" s="534"/>
      <c r="LR25" s="534"/>
      <c r="LS25" s="534"/>
      <c r="LT25" s="534"/>
      <c r="LU25" s="534"/>
      <c r="LV25" s="534"/>
      <c r="LW25" s="534"/>
      <c r="LX25" s="534"/>
      <c r="LY25" s="534"/>
      <c r="LZ25" s="534"/>
      <c r="MA25" s="534"/>
      <c r="MB25" s="534"/>
      <c r="MC25" s="534"/>
      <c r="MD25" s="534"/>
      <c r="ME25" s="534"/>
      <c r="MF25" s="534"/>
      <c r="MG25" s="534"/>
      <c r="MH25" s="534"/>
      <c r="MI25" s="534"/>
      <c r="MJ25" s="534"/>
      <c r="MK25" s="534"/>
      <c r="ML25" s="534"/>
      <c r="MM25" s="534"/>
      <c r="MN25" s="534"/>
      <c r="MO25" s="534"/>
      <c r="MP25" s="534"/>
      <c r="MQ25" s="534"/>
      <c r="MR25" s="534"/>
      <c r="MS25" s="534"/>
      <c r="MT25" s="534"/>
      <c r="MU25" s="534"/>
      <c r="MV25" s="534"/>
      <c r="MW25" s="534"/>
      <c r="MX25" s="534"/>
      <c r="MY25" s="534"/>
      <c r="MZ25" s="534"/>
      <c r="NA25" s="534"/>
      <c r="NB25" s="534"/>
      <c r="NC25" s="534"/>
      <c r="ND25" s="534"/>
      <c r="NE25" s="534"/>
      <c r="NF25" s="534"/>
      <c r="NG25" s="534"/>
      <c r="NH25" s="534"/>
      <c r="NI25" s="534"/>
      <c r="NJ25" s="534"/>
      <c r="NK25" s="534"/>
      <c r="NL25" s="534"/>
      <c r="NM25" s="534"/>
      <c r="NN25" s="534"/>
      <c r="NO25" s="534"/>
      <c r="NP25" s="534"/>
      <c r="NQ25" s="534"/>
      <c r="NR25" s="534"/>
      <c r="NS25" s="534"/>
      <c r="NT25" s="534"/>
      <c r="NU25" s="534"/>
      <c r="NV25" s="534"/>
      <c r="NW25" s="534"/>
      <c r="NX25" s="534"/>
      <c r="NY25" s="534"/>
      <c r="NZ25" s="534"/>
      <c r="OA25" s="534"/>
      <c r="OB25" s="534"/>
      <c r="OC25" s="534"/>
      <c r="OD25" s="534"/>
      <c r="OE25" s="534"/>
      <c r="OF25" s="534"/>
      <c r="OG25" s="534"/>
      <c r="OH25" s="534"/>
      <c r="OI25" s="534"/>
      <c r="OJ25" s="534"/>
      <c r="OK25" s="534"/>
      <c r="OL25" s="534"/>
      <c r="OM25" s="534"/>
      <c r="ON25" s="534"/>
      <c r="OO25" s="534"/>
      <c r="OP25" s="534"/>
      <c r="OQ25" s="534"/>
      <c r="OR25" s="534"/>
      <c r="OS25" s="534"/>
      <c r="OT25" s="534"/>
      <c r="OU25" s="534"/>
      <c r="OV25" s="534"/>
      <c r="OW25" s="534"/>
      <c r="OX25" s="534"/>
      <c r="OY25" s="534"/>
      <c r="OZ25" s="534"/>
      <c r="PA25" s="534"/>
      <c r="PB25" s="534"/>
      <c r="PC25" s="534"/>
      <c r="PD25" s="534"/>
      <c r="PE25" s="534"/>
      <c r="PF25" s="534"/>
      <c r="PG25" s="534"/>
      <c r="PH25" s="534"/>
      <c r="PI25" s="534"/>
      <c r="PJ25" s="534"/>
      <c r="PK25" s="534"/>
      <c r="PL25" s="534"/>
      <c r="PM25" s="534"/>
      <c r="PN25" s="534"/>
      <c r="PO25" s="534"/>
      <c r="PP25" s="534"/>
      <c r="PQ25" s="534"/>
      <c r="PR25" s="534"/>
      <c r="PS25" s="534"/>
      <c r="PT25" s="534"/>
      <c r="PU25" s="534"/>
      <c r="PV25" s="534"/>
      <c r="PW25" s="534"/>
      <c r="PX25" s="534"/>
      <c r="PY25" s="534"/>
      <c r="PZ25" s="534"/>
      <c r="QA25" s="534"/>
      <c r="QB25" s="534"/>
      <c r="QC25" s="534"/>
      <c r="QD25" s="534"/>
      <c r="QE25" s="534"/>
      <c r="QF25" s="534"/>
      <c r="QG25" s="534"/>
      <c r="QH25" s="534"/>
      <c r="QI25" s="534"/>
      <c r="QJ25" s="534"/>
      <c r="QK25" s="534"/>
      <c r="QL25" s="534"/>
      <c r="QM25" s="534"/>
      <c r="QN25" s="534"/>
      <c r="QO25" s="534"/>
      <c r="QP25" s="534"/>
      <c r="QQ25" s="534"/>
      <c r="QR25" s="534"/>
      <c r="QS25" s="534"/>
      <c r="QT25" s="534"/>
      <c r="QU25" s="534"/>
      <c r="QV25" s="534"/>
      <c r="QW25" s="534"/>
      <c r="QX25" s="534"/>
      <c r="QY25" s="534"/>
      <c r="QZ25" s="534"/>
      <c r="RA25" s="534"/>
      <c r="RB25" s="534"/>
      <c r="RC25" s="534"/>
      <c r="RD25" s="534"/>
      <c r="RE25" s="534"/>
      <c r="RF25" s="534"/>
      <c r="RG25" s="534"/>
      <c r="RH25" s="534"/>
      <c r="RI25" s="534"/>
      <c r="RJ25" s="534"/>
      <c r="RK25" s="534"/>
      <c r="RL25" s="534"/>
      <c r="RM25" s="534"/>
      <c r="RN25" s="534"/>
      <c r="RO25" s="534"/>
      <c r="RP25" s="534"/>
      <c r="RQ25" s="534"/>
      <c r="RR25" s="534"/>
      <c r="RS25" s="534"/>
      <c r="RT25" s="534"/>
      <c r="RU25" s="534"/>
      <c r="RV25" s="534"/>
      <c r="RW25" s="534"/>
      <c r="RX25" s="534"/>
      <c r="RY25" s="534"/>
      <c r="RZ25" s="534"/>
      <c r="SA25" s="534"/>
      <c r="SB25" s="534"/>
      <c r="SC25" s="534"/>
      <c r="SD25" s="534"/>
      <c r="SE25" s="534"/>
      <c r="SF25" s="534"/>
      <c r="SG25" s="534"/>
      <c r="SH25" s="534"/>
      <c r="SI25" s="534"/>
      <c r="SJ25" s="534"/>
      <c r="SK25" s="534"/>
      <c r="SL25" s="534"/>
      <c r="SM25" s="534"/>
      <c r="SN25" s="534"/>
      <c r="SO25" s="534"/>
      <c r="SP25" s="534"/>
      <c r="SQ25" s="534"/>
      <c r="SR25" s="534"/>
      <c r="SS25" s="534"/>
      <c r="ST25" s="534"/>
      <c r="SU25" s="534"/>
      <c r="SV25" s="534"/>
      <c r="SW25" s="534"/>
      <c r="SX25" s="534"/>
      <c r="SY25" s="534"/>
      <c r="SZ25" s="534"/>
      <c r="TA25" s="534"/>
      <c r="TB25" s="534"/>
      <c r="TC25" s="534"/>
      <c r="TD25" s="534"/>
      <c r="TE25" s="534"/>
      <c r="TF25" s="534"/>
      <c r="TG25" s="534"/>
      <c r="TH25" s="534"/>
      <c r="TI25" s="534"/>
      <c r="TJ25" s="534"/>
      <c r="TK25" s="534"/>
      <c r="TL25" s="534"/>
      <c r="TM25" s="534"/>
      <c r="TN25" s="534"/>
      <c r="TO25" s="534"/>
      <c r="TP25" s="534"/>
      <c r="TQ25" s="534"/>
      <c r="TR25" s="534"/>
      <c r="TS25" s="534"/>
      <c r="TT25" s="534"/>
      <c r="TU25" s="534"/>
      <c r="TV25" s="534"/>
      <c r="TW25" s="534"/>
      <c r="TX25" s="534"/>
      <c r="TY25" s="534"/>
      <c r="TZ25" s="534"/>
      <c r="UA25" s="534"/>
      <c r="UB25" s="534"/>
      <c r="UC25" s="534"/>
      <c r="UD25" s="534"/>
      <c r="UE25" s="534"/>
      <c r="UF25" s="534"/>
      <c r="UG25" s="534"/>
      <c r="UH25" s="534"/>
      <c r="UI25" s="534"/>
      <c r="UJ25" s="534"/>
      <c r="UK25" s="534"/>
      <c r="UL25" s="534"/>
      <c r="UM25" s="534"/>
      <c r="UN25" s="534"/>
      <c r="UO25" s="534"/>
      <c r="UP25" s="534"/>
      <c r="UQ25" s="534"/>
      <c r="UR25" s="534"/>
      <c r="US25" s="534"/>
      <c r="UT25" s="534"/>
      <c r="UU25" s="534"/>
      <c r="UV25" s="534"/>
      <c r="UW25" s="534"/>
      <c r="UX25" s="546"/>
    </row>
    <row r="26" spans="1:570" s="547" customFormat="1" ht="14.1" customHeight="1">
      <c r="A26" s="534"/>
      <c r="B26" s="37" t="s">
        <v>15</v>
      </c>
      <c r="C26" s="61">
        <v>18230162</v>
      </c>
      <c r="D26" s="61" t="s">
        <v>751</v>
      </c>
      <c r="E26" s="38"/>
      <c r="F26" s="523"/>
      <c r="G26" s="523"/>
      <c r="H26" s="523"/>
      <c r="I26" s="524"/>
      <c r="J26" s="525"/>
      <c r="K26" s="525"/>
      <c r="L26" s="525"/>
      <c r="M26" s="42"/>
      <c r="N26" s="42"/>
      <c r="O26" s="526"/>
      <c r="P26" s="527"/>
      <c r="Q26" s="527"/>
      <c r="R26" s="45"/>
      <c r="S26" s="46">
        <v>0</v>
      </c>
      <c r="T26" s="523">
        <f t="shared" si="9"/>
        <v>0</v>
      </c>
      <c r="U26" s="528">
        <f t="shared" si="0"/>
        <v>0</v>
      </c>
      <c r="V26" s="529">
        <f t="shared" si="1"/>
        <v>0</v>
      </c>
      <c r="W26" s="530">
        <f t="shared" si="15"/>
        <v>0</v>
      </c>
      <c r="X26" s="527">
        <f t="shared" si="16"/>
        <v>0</v>
      </c>
      <c r="Y26" s="527">
        <f t="shared" si="2"/>
        <v>0</v>
      </c>
      <c r="Z26" s="527"/>
      <c r="AA26" s="527">
        <f t="shared" si="17"/>
        <v>0</v>
      </c>
      <c r="AB26" s="531">
        <f t="shared" si="3"/>
        <v>0</v>
      </c>
      <c r="AC26" s="532">
        <f t="shared" si="18"/>
        <v>0</v>
      </c>
      <c r="AD26" s="527">
        <f t="shared" si="18"/>
        <v>0</v>
      </c>
      <c r="AE26" s="527">
        <f t="shared" si="5"/>
        <v>0</v>
      </c>
      <c r="AF26" s="527">
        <f t="shared" si="6"/>
        <v>0</v>
      </c>
      <c r="AG26" s="533" t="e">
        <v>#N/A</v>
      </c>
      <c r="AH26" s="527" t="e">
        <f t="shared" si="7"/>
        <v>#N/A</v>
      </c>
      <c r="AI26" s="533" t="e">
        <v>#N/A</v>
      </c>
      <c r="AJ26" s="527" t="e">
        <f t="shared" si="8"/>
        <v>#N/A</v>
      </c>
      <c r="AK26" s="527" t="e">
        <f t="shared" si="10"/>
        <v>#N/A</v>
      </c>
      <c r="AL26" s="527" t="e">
        <v>#N/A</v>
      </c>
      <c r="AM26" s="527"/>
      <c r="AN26" s="529">
        <v>0</v>
      </c>
      <c r="AO26" s="529">
        <f t="shared" si="12"/>
        <v>0</v>
      </c>
      <c r="AP26" s="528">
        <f t="shared" si="13"/>
        <v>0</v>
      </c>
      <c r="AQ26" s="528" t="e">
        <f t="shared" si="14"/>
        <v>#DIV/0!</v>
      </c>
      <c r="AR26" s="534"/>
      <c r="AS26" s="534"/>
      <c r="AT26" s="534"/>
      <c r="AU26" s="534"/>
      <c r="AV26" s="534"/>
      <c r="AW26" s="534"/>
      <c r="AX26" s="534"/>
      <c r="AY26" s="534"/>
      <c r="AZ26" s="534"/>
      <c r="BA26" s="534"/>
      <c r="BB26" s="534"/>
      <c r="BC26" s="534"/>
      <c r="BD26" s="534"/>
      <c r="BE26" s="534"/>
      <c r="BF26" s="534"/>
      <c r="BG26" s="534"/>
      <c r="BH26" s="534"/>
      <c r="BI26" s="534"/>
      <c r="BJ26" s="534"/>
      <c r="BK26" s="534"/>
      <c r="BL26" s="534"/>
      <c r="BM26" s="534"/>
      <c r="BN26" s="534"/>
      <c r="BO26" s="534"/>
      <c r="BP26" s="534"/>
      <c r="BQ26" s="534"/>
      <c r="BR26" s="534"/>
      <c r="BS26" s="534"/>
      <c r="BT26" s="534"/>
      <c r="BU26" s="534"/>
      <c r="BV26" s="534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4"/>
      <c r="CH26" s="534"/>
      <c r="CI26" s="534"/>
      <c r="CJ26" s="534"/>
      <c r="CK26" s="534"/>
      <c r="CL26" s="534"/>
      <c r="CM26" s="534"/>
      <c r="CN26" s="534"/>
      <c r="CO26" s="534"/>
      <c r="CP26" s="534"/>
      <c r="CQ26" s="534"/>
      <c r="CR26" s="534"/>
      <c r="CS26" s="534"/>
      <c r="CT26" s="534"/>
      <c r="CU26" s="534"/>
      <c r="CV26" s="534"/>
      <c r="CW26" s="534"/>
      <c r="CX26" s="534"/>
      <c r="CY26" s="534"/>
      <c r="CZ26" s="534"/>
      <c r="DA26" s="534"/>
      <c r="DB26" s="534"/>
      <c r="DC26" s="534"/>
      <c r="DD26" s="534"/>
      <c r="DE26" s="534"/>
      <c r="DF26" s="534"/>
      <c r="DG26" s="534"/>
      <c r="DH26" s="534"/>
      <c r="DI26" s="534"/>
      <c r="DJ26" s="534"/>
      <c r="DK26" s="534"/>
      <c r="DL26" s="534"/>
      <c r="DM26" s="534"/>
      <c r="DN26" s="534"/>
      <c r="DO26" s="534"/>
      <c r="DP26" s="534"/>
      <c r="DQ26" s="534"/>
      <c r="DR26" s="534"/>
      <c r="DS26" s="534"/>
      <c r="DT26" s="534"/>
      <c r="DU26" s="534"/>
      <c r="DV26" s="534"/>
      <c r="DW26" s="534"/>
      <c r="DX26" s="534"/>
      <c r="DY26" s="534"/>
      <c r="DZ26" s="534"/>
      <c r="EA26" s="534"/>
      <c r="EB26" s="534"/>
      <c r="EC26" s="534"/>
      <c r="ED26" s="534"/>
      <c r="EE26" s="534"/>
      <c r="EF26" s="534"/>
      <c r="EG26" s="534"/>
      <c r="EH26" s="534"/>
      <c r="EI26" s="534"/>
      <c r="EJ26" s="534"/>
      <c r="EK26" s="534"/>
      <c r="EL26" s="534"/>
      <c r="EM26" s="534"/>
      <c r="EN26" s="534"/>
      <c r="EO26" s="534"/>
      <c r="EP26" s="534"/>
      <c r="EQ26" s="534"/>
      <c r="ER26" s="534"/>
      <c r="ES26" s="534"/>
      <c r="ET26" s="534"/>
      <c r="EU26" s="534"/>
      <c r="EV26" s="534"/>
      <c r="EW26" s="534"/>
      <c r="EX26" s="534"/>
      <c r="EY26" s="534"/>
      <c r="EZ26" s="534"/>
      <c r="FA26" s="534"/>
      <c r="FB26" s="534"/>
      <c r="FC26" s="534"/>
      <c r="FD26" s="534"/>
      <c r="FE26" s="534"/>
      <c r="FF26" s="534"/>
      <c r="FG26" s="534"/>
      <c r="FH26" s="534"/>
      <c r="FI26" s="534"/>
      <c r="FJ26" s="534"/>
      <c r="FK26" s="534"/>
      <c r="FL26" s="534"/>
      <c r="FM26" s="534"/>
      <c r="FN26" s="534"/>
      <c r="FO26" s="534"/>
      <c r="FP26" s="534"/>
      <c r="FQ26" s="534"/>
      <c r="FR26" s="534"/>
      <c r="FS26" s="534"/>
      <c r="FT26" s="534"/>
      <c r="FU26" s="534"/>
      <c r="FV26" s="534"/>
      <c r="FW26" s="534"/>
      <c r="FX26" s="534"/>
      <c r="FY26" s="534"/>
      <c r="FZ26" s="534"/>
      <c r="GA26" s="534"/>
      <c r="GB26" s="534"/>
      <c r="GC26" s="534"/>
      <c r="GD26" s="534"/>
      <c r="GE26" s="534"/>
      <c r="GF26" s="534"/>
      <c r="GG26" s="534"/>
      <c r="GH26" s="534"/>
      <c r="GI26" s="534"/>
      <c r="GJ26" s="534"/>
      <c r="GK26" s="534"/>
      <c r="GL26" s="534"/>
      <c r="GM26" s="534"/>
      <c r="GN26" s="534"/>
      <c r="GO26" s="534"/>
      <c r="GP26" s="534"/>
      <c r="GQ26" s="534"/>
      <c r="GR26" s="534"/>
      <c r="GS26" s="534"/>
      <c r="GT26" s="534"/>
      <c r="GU26" s="534"/>
      <c r="GV26" s="534"/>
      <c r="GW26" s="534"/>
      <c r="GX26" s="534"/>
      <c r="GY26" s="534"/>
      <c r="GZ26" s="534"/>
      <c r="HA26" s="534"/>
      <c r="HB26" s="534"/>
      <c r="HC26" s="534"/>
      <c r="HD26" s="534"/>
      <c r="HE26" s="534"/>
      <c r="HF26" s="534"/>
      <c r="HG26" s="534"/>
      <c r="HH26" s="534"/>
      <c r="HI26" s="534"/>
      <c r="HJ26" s="534"/>
      <c r="HK26" s="534"/>
      <c r="HL26" s="534"/>
      <c r="HM26" s="534"/>
      <c r="HN26" s="534"/>
      <c r="HO26" s="534"/>
      <c r="HP26" s="534"/>
      <c r="HQ26" s="534"/>
      <c r="HR26" s="534"/>
      <c r="HS26" s="534"/>
      <c r="HT26" s="534"/>
      <c r="HU26" s="534"/>
      <c r="HV26" s="534"/>
      <c r="HW26" s="534"/>
      <c r="HX26" s="534"/>
      <c r="HY26" s="534"/>
      <c r="HZ26" s="534"/>
      <c r="IA26" s="534"/>
      <c r="IB26" s="534"/>
      <c r="IC26" s="534"/>
      <c r="ID26" s="534"/>
      <c r="IE26" s="534"/>
      <c r="IF26" s="534"/>
      <c r="IG26" s="534"/>
      <c r="IH26" s="534"/>
      <c r="II26" s="534"/>
      <c r="IJ26" s="534"/>
      <c r="IK26" s="534"/>
      <c r="IL26" s="534"/>
      <c r="IM26" s="534"/>
      <c r="IN26" s="534"/>
      <c r="IO26" s="534"/>
      <c r="IP26" s="534"/>
      <c r="IQ26" s="534"/>
      <c r="IR26" s="534"/>
      <c r="IS26" s="534"/>
      <c r="IT26" s="534"/>
      <c r="IU26" s="534"/>
      <c r="IV26" s="534"/>
      <c r="IW26" s="534"/>
      <c r="IX26" s="534"/>
      <c r="IY26" s="534"/>
      <c r="IZ26" s="534"/>
      <c r="JA26" s="534"/>
      <c r="JB26" s="534"/>
      <c r="JC26" s="534"/>
      <c r="JD26" s="534"/>
      <c r="JE26" s="534"/>
      <c r="JF26" s="534"/>
      <c r="JG26" s="534"/>
      <c r="JH26" s="534"/>
      <c r="JI26" s="534"/>
      <c r="JJ26" s="534"/>
      <c r="JK26" s="534"/>
      <c r="JL26" s="534"/>
      <c r="JM26" s="534"/>
      <c r="JN26" s="534"/>
      <c r="JO26" s="534"/>
      <c r="JP26" s="534"/>
      <c r="JQ26" s="534"/>
      <c r="JR26" s="534"/>
      <c r="JS26" s="534"/>
      <c r="JT26" s="534"/>
      <c r="JU26" s="534"/>
      <c r="JV26" s="534"/>
      <c r="JW26" s="534"/>
      <c r="JX26" s="534"/>
      <c r="JY26" s="534"/>
      <c r="JZ26" s="534"/>
      <c r="KA26" s="534"/>
      <c r="KB26" s="534"/>
      <c r="KC26" s="534"/>
      <c r="KD26" s="534"/>
      <c r="KE26" s="534"/>
      <c r="KF26" s="534"/>
      <c r="KG26" s="534"/>
      <c r="KH26" s="534"/>
      <c r="KI26" s="534"/>
      <c r="KJ26" s="534"/>
      <c r="KK26" s="534"/>
      <c r="KL26" s="534"/>
      <c r="KM26" s="534"/>
      <c r="KN26" s="534"/>
      <c r="KO26" s="534"/>
      <c r="KP26" s="534"/>
      <c r="KQ26" s="534"/>
      <c r="KR26" s="534"/>
      <c r="KS26" s="534"/>
      <c r="KT26" s="534"/>
      <c r="KU26" s="534"/>
      <c r="KV26" s="534"/>
      <c r="KW26" s="534"/>
      <c r="KX26" s="534"/>
      <c r="KY26" s="534"/>
      <c r="KZ26" s="534"/>
      <c r="LA26" s="534"/>
      <c r="LB26" s="534"/>
      <c r="LC26" s="534"/>
      <c r="LD26" s="534"/>
      <c r="LE26" s="534"/>
      <c r="LF26" s="534"/>
      <c r="LG26" s="534"/>
      <c r="LH26" s="534"/>
      <c r="LI26" s="534"/>
      <c r="LJ26" s="534"/>
      <c r="LK26" s="534"/>
      <c r="LL26" s="534"/>
      <c r="LM26" s="534"/>
      <c r="LN26" s="534"/>
      <c r="LO26" s="534"/>
      <c r="LP26" s="534"/>
      <c r="LQ26" s="534"/>
      <c r="LR26" s="534"/>
      <c r="LS26" s="534"/>
      <c r="LT26" s="534"/>
      <c r="LU26" s="534"/>
      <c r="LV26" s="534"/>
      <c r="LW26" s="534"/>
      <c r="LX26" s="534"/>
      <c r="LY26" s="534"/>
      <c r="LZ26" s="534"/>
      <c r="MA26" s="534"/>
      <c r="MB26" s="534"/>
      <c r="MC26" s="534"/>
      <c r="MD26" s="534"/>
      <c r="ME26" s="534"/>
      <c r="MF26" s="534"/>
      <c r="MG26" s="534"/>
      <c r="MH26" s="534"/>
      <c r="MI26" s="534"/>
      <c r="MJ26" s="534"/>
      <c r="MK26" s="534"/>
      <c r="ML26" s="534"/>
      <c r="MM26" s="534"/>
      <c r="MN26" s="534"/>
      <c r="MO26" s="534"/>
      <c r="MP26" s="534"/>
      <c r="MQ26" s="534"/>
      <c r="MR26" s="534"/>
      <c r="MS26" s="534"/>
      <c r="MT26" s="534"/>
      <c r="MU26" s="534"/>
      <c r="MV26" s="534"/>
      <c r="MW26" s="534"/>
      <c r="MX26" s="534"/>
      <c r="MY26" s="534"/>
      <c r="MZ26" s="534"/>
      <c r="NA26" s="534"/>
      <c r="NB26" s="534"/>
      <c r="NC26" s="534"/>
      <c r="ND26" s="534"/>
      <c r="NE26" s="534"/>
      <c r="NF26" s="534"/>
      <c r="NG26" s="534"/>
      <c r="NH26" s="534"/>
      <c r="NI26" s="534"/>
      <c r="NJ26" s="534"/>
      <c r="NK26" s="534"/>
      <c r="NL26" s="534"/>
      <c r="NM26" s="534"/>
      <c r="NN26" s="534"/>
      <c r="NO26" s="534"/>
      <c r="NP26" s="534"/>
      <c r="NQ26" s="534"/>
      <c r="NR26" s="534"/>
      <c r="NS26" s="534"/>
      <c r="NT26" s="534"/>
      <c r="NU26" s="534"/>
      <c r="NV26" s="534"/>
      <c r="NW26" s="534"/>
      <c r="NX26" s="534"/>
      <c r="NY26" s="534"/>
      <c r="NZ26" s="534"/>
      <c r="OA26" s="534"/>
      <c r="OB26" s="534"/>
      <c r="OC26" s="534"/>
      <c r="OD26" s="534"/>
      <c r="OE26" s="534"/>
      <c r="OF26" s="534"/>
      <c r="OG26" s="534"/>
      <c r="OH26" s="534"/>
      <c r="OI26" s="534"/>
      <c r="OJ26" s="534"/>
      <c r="OK26" s="534"/>
      <c r="OL26" s="534"/>
      <c r="OM26" s="534"/>
      <c r="ON26" s="534"/>
      <c r="OO26" s="534"/>
      <c r="OP26" s="534"/>
      <c r="OQ26" s="534"/>
      <c r="OR26" s="534"/>
      <c r="OS26" s="534"/>
      <c r="OT26" s="534"/>
      <c r="OU26" s="534"/>
      <c r="OV26" s="534"/>
      <c r="OW26" s="534"/>
      <c r="OX26" s="534"/>
      <c r="OY26" s="534"/>
      <c r="OZ26" s="534"/>
      <c r="PA26" s="534"/>
      <c r="PB26" s="534"/>
      <c r="PC26" s="534"/>
      <c r="PD26" s="534"/>
      <c r="PE26" s="534"/>
      <c r="PF26" s="534"/>
      <c r="PG26" s="534"/>
      <c r="PH26" s="534"/>
      <c r="PI26" s="534"/>
      <c r="PJ26" s="534"/>
      <c r="PK26" s="534"/>
      <c r="PL26" s="534"/>
      <c r="PM26" s="534"/>
      <c r="PN26" s="534"/>
      <c r="PO26" s="534"/>
      <c r="PP26" s="534"/>
      <c r="PQ26" s="534"/>
      <c r="PR26" s="534"/>
      <c r="PS26" s="534"/>
      <c r="PT26" s="534"/>
      <c r="PU26" s="534"/>
      <c r="PV26" s="534"/>
      <c r="PW26" s="534"/>
      <c r="PX26" s="534"/>
      <c r="PY26" s="534"/>
      <c r="PZ26" s="534"/>
      <c r="QA26" s="534"/>
      <c r="QB26" s="534"/>
      <c r="QC26" s="534"/>
      <c r="QD26" s="534"/>
      <c r="QE26" s="534"/>
      <c r="QF26" s="534"/>
      <c r="QG26" s="534"/>
      <c r="QH26" s="534"/>
      <c r="QI26" s="534"/>
      <c r="QJ26" s="534"/>
      <c r="QK26" s="534"/>
      <c r="QL26" s="534"/>
      <c r="QM26" s="534"/>
      <c r="QN26" s="534"/>
      <c r="QO26" s="534"/>
      <c r="QP26" s="534"/>
      <c r="QQ26" s="534"/>
      <c r="QR26" s="534"/>
      <c r="QS26" s="534"/>
      <c r="QT26" s="534"/>
      <c r="QU26" s="534"/>
      <c r="QV26" s="534"/>
      <c r="QW26" s="534"/>
      <c r="QX26" s="534"/>
      <c r="QY26" s="534"/>
      <c r="QZ26" s="534"/>
      <c r="RA26" s="534"/>
      <c r="RB26" s="534"/>
      <c r="RC26" s="534"/>
      <c r="RD26" s="534"/>
      <c r="RE26" s="534"/>
      <c r="RF26" s="534"/>
      <c r="RG26" s="534"/>
      <c r="RH26" s="534"/>
      <c r="RI26" s="534"/>
      <c r="RJ26" s="534"/>
      <c r="RK26" s="534"/>
      <c r="RL26" s="534"/>
      <c r="RM26" s="534"/>
      <c r="RN26" s="534"/>
      <c r="RO26" s="534"/>
      <c r="RP26" s="534"/>
      <c r="RQ26" s="534"/>
      <c r="RR26" s="534"/>
      <c r="RS26" s="534"/>
      <c r="RT26" s="534"/>
      <c r="RU26" s="534"/>
      <c r="RV26" s="534"/>
      <c r="RW26" s="534"/>
      <c r="RX26" s="534"/>
      <c r="RY26" s="534"/>
      <c r="RZ26" s="534"/>
      <c r="SA26" s="534"/>
      <c r="SB26" s="534"/>
      <c r="SC26" s="534"/>
      <c r="SD26" s="534"/>
      <c r="SE26" s="534"/>
      <c r="SF26" s="534"/>
      <c r="SG26" s="534"/>
      <c r="SH26" s="534"/>
      <c r="SI26" s="534"/>
      <c r="SJ26" s="534"/>
      <c r="SK26" s="534"/>
      <c r="SL26" s="534"/>
      <c r="SM26" s="534"/>
      <c r="SN26" s="534"/>
      <c r="SO26" s="534"/>
      <c r="SP26" s="534"/>
      <c r="SQ26" s="534"/>
      <c r="SR26" s="534"/>
      <c r="SS26" s="534"/>
      <c r="ST26" s="534"/>
      <c r="SU26" s="534"/>
      <c r="SV26" s="534"/>
      <c r="SW26" s="534"/>
      <c r="SX26" s="534"/>
      <c r="SY26" s="534"/>
      <c r="SZ26" s="534"/>
      <c r="TA26" s="534"/>
      <c r="TB26" s="534"/>
      <c r="TC26" s="534"/>
      <c r="TD26" s="534"/>
      <c r="TE26" s="534"/>
      <c r="TF26" s="534"/>
      <c r="TG26" s="534"/>
      <c r="TH26" s="534"/>
      <c r="TI26" s="534"/>
      <c r="TJ26" s="534"/>
      <c r="TK26" s="534"/>
      <c r="TL26" s="534"/>
      <c r="TM26" s="534"/>
      <c r="TN26" s="534"/>
      <c r="TO26" s="534"/>
      <c r="TP26" s="534"/>
      <c r="TQ26" s="534"/>
      <c r="TR26" s="534"/>
      <c r="TS26" s="534"/>
      <c r="TT26" s="534"/>
      <c r="TU26" s="534"/>
      <c r="TV26" s="534"/>
      <c r="TW26" s="534"/>
      <c r="TX26" s="534"/>
      <c r="TY26" s="534"/>
      <c r="TZ26" s="534"/>
      <c r="UA26" s="534"/>
      <c r="UB26" s="534"/>
      <c r="UC26" s="534"/>
      <c r="UD26" s="534"/>
      <c r="UE26" s="534"/>
      <c r="UF26" s="534"/>
      <c r="UG26" s="534"/>
      <c r="UH26" s="534"/>
      <c r="UI26" s="534"/>
      <c r="UJ26" s="534"/>
      <c r="UK26" s="534"/>
      <c r="UL26" s="534"/>
      <c r="UM26" s="534"/>
      <c r="UN26" s="534"/>
      <c r="UO26" s="534"/>
      <c r="UP26" s="534"/>
      <c r="UQ26" s="534"/>
      <c r="UR26" s="534"/>
      <c r="US26" s="534"/>
      <c r="UT26" s="534"/>
      <c r="UU26" s="534"/>
      <c r="UV26" s="534"/>
      <c r="UW26" s="534"/>
      <c r="UX26" s="546"/>
    </row>
    <row r="27" spans="1:570" s="547" customFormat="1" ht="14.1" customHeight="1">
      <c r="A27" s="534"/>
      <c r="B27" s="37" t="s">
        <v>15</v>
      </c>
      <c r="C27" s="61">
        <v>18230162</v>
      </c>
      <c r="D27" s="61" t="s">
        <v>751</v>
      </c>
      <c r="E27" s="38"/>
      <c r="F27" s="523"/>
      <c r="G27" s="523"/>
      <c r="H27" s="523"/>
      <c r="I27" s="524"/>
      <c r="J27" s="525"/>
      <c r="K27" s="525"/>
      <c r="L27" s="525"/>
      <c r="M27" s="42"/>
      <c r="N27" s="42"/>
      <c r="O27" s="526"/>
      <c r="P27" s="527"/>
      <c r="Q27" s="527"/>
      <c r="R27" s="45"/>
      <c r="S27" s="46">
        <v>0</v>
      </c>
      <c r="T27" s="523">
        <f t="shared" si="9"/>
        <v>0</v>
      </c>
      <c r="U27" s="528">
        <f t="shared" si="0"/>
        <v>0</v>
      </c>
      <c r="V27" s="529">
        <f t="shared" si="1"/>
        <v>0</v>
      </c>
      <c r="W27" s="530">
        <f t="shared" si="15"/>
        <v>0</v>
      </c>
      <c r="X27" s="527">
        <f t="shared" si="16"/>
        <v>0</v>
      </c>
      <c r="Y27" s="527">
        <f t="shared" si="2"/>
        <v>0</v>
      </c>
      <c r="Z27" s="527"/>
      <c r="AA27" s="527">
        <f t="shared" si="17"/>
        <v>0</v>
      </c>
      <c r="AB27" s="531">
        <f t="shared" si="3"/>
        <v>0</v>
      </c>
      <c r="AC27" s="532">
        <f t="shared" si="18"/>
        <v>0</v>
      </c>
      <c r="AD27" s="527">
        <f t="shared" si="18"/>
        <v>0</v>
      </c>
      <c r="AE27" s="527">
        <f t="shared" si="5"/>
        <v>0</v>
      </c>
      <c r="AF27" s="527">
        <f t="shared" si="6"/>
        <v>0</v>
      </c>
      <c r="AG27" s="533" t="e">
        <v>#N/A</v>
      </c>
      <c r="AH27" s="527" t="e">
        <f t="shared" si="7"/>
        <v>#N/A</v>
      </c>
      <c r="AI27" s="533" t="e">
        <v>#N/A</v>
      </c>
      <c r="AJ27" s="527" t="e">
        <f t="shared" si="8"/>
        <v>#N/A</v>
      </c>
      <c r="AK27" s="527" t="e">
        <f t="shared" si="10"/>
        <v>#N/A</v>
      </c>
      <c r="AL27" s="527" t="e">
        <v>#N/A</v>
      </c>
      <c r="AM27" s="527"/>
      <c r="AN27" s="529">
        <v>0</v>
      </c>
      <c r="AO27" s="529">
        <f t="shared" si="12"/>
        <v>0</v>
      </c>
      <c r="AP27" s="528">
        <f t="shared" si="13"/>
        <v>0</v>
      </c>
      <c r="AQ27" s="528" t="e">
        <f t="shared" si="14"/>
        <v>#DIV/0!</v>
      </c>
      <c r="AR27" s="534"/>
      <c r="AS27" s="534"/>
      <c r="AT27" s="534"/>
      <c r="AU27" s="534"/>
      <c r="AV27" s="534"/>
      <c r="AW27" s="534"/>
      <c r="AX27" s="534"/>
      <c r="AY27" s="534"/>
      <c r="AZ27" s="534"/>
      <c r="BA27" s="534"/>
      <c r="BB27" s="534"/>
      <c r="BC27" s="534"/>
      <c r="BD27" s="534"/>
      <c r="BE27" s="534"/>
      <c r="BF27" s="534"/>
      <c r="BG27" s="534"/>
      <c r="BH27" s="534"/>
      <c r="BI27" s="534"/>
      <c r="BJ27" s="534"/>
      <c r="BK27" s="534"/>
      <c r="BL27" s="534"/>
      <c r="BM27" s="534"/>
      <c r="BN27" s="534"/>
      <c r="BO27" s="534"/>
      <c r="BP27" s="534"/>
      <c r="BQ27" s="534"/>
      <c r="BR27" s="534"/>
      <c r="BS27" s="534"/>
      <c r="BT27" s="534"/>
      <c r="BU27" s="534"/>
      <c r="BV27" s="534"/>
      <c r="BW27" s="534"/>
      <c r="BX27" s="534"/>
      <c r="BY27" s="534"/>
      <c r="BZ27" s="534"/>
      <c r="CA27" s="534"/>
      <c r="CB27" s="534"/>
      <c r="CC27" s="534"/>
      <c r="CD27" s="534"/>
      <c r="CE27" s="534"/>
      <c r="CF27" s="534"/>
      <c r="CG27" s="534"/>
      <c r="CH27" s="534"/>
      <c r="CI27" s="534"/>
      <c r="CJ27" s="534"/>
      <c r="CK27" s="534"/>
      <c r="CL27" s="534"/>
      <c r="CM27" s="534"/>
      <c r="CN27" s="534"/>
      <c r="CO27" s="534"/>
      <c r="CP27" s="534"/>
      <c r="CQ27" s="534"/>
      <c r="CR27" s="534"/>
      <c r="CS27" s="534"/>
      <c r="CT27" s="534"/>
      <c r="CU27" s="534"/>
      <c r="CV27" s="534"/>
      <c r="CW27" s="534"/>
      <c r="CX27" s="534"/>
      <c r="CY27" s="534"/>
      <c r="CZ27" s="534"/>
      <c r="DA27" s="534"/>
      <c r="DB27" s="534"/>
      <c r="DC27" s="534"/>
      <c r="DD27" s="534"/>
      <c r="DE27" s="534"/>
      <c r="DF27" s="534"/>
      <c r="DG27" s="534"/>
      <c r="DH27" s="534"/>
      <c r="DI27" s="534"/>
      <c r="DJ27" s="534"/>
      <c r="DK27" s="534"/>
      <c r="DL27" s="534"/>
      <c r="DM27" s="534"/>
      <c r="DN27" s="534"/>
      <c r="DO27" s="534"/>
      <c r="DP27" s="534"/>
      <c r="DQ27" s="534"/>
      <c r="DR27" s="534"/>
      <c r="DS27" s="534"/>
      <c r="DT27" s="534"/>
      <c r="DU27" s="534"/>
      <c r="DV27" s="534"/>
      <c r="DW27" s="534"/>
      <c r="DX27" s="534"/>
      <c r="DY27" s="534"/>
      <c r="DZ27" s="534"/>
      <c r="EA27" s="534"/>
      <c r="EB27" s="534"/>
      <c r="EC27" s="534"/>
      <c r="ED27" s="534"/>
      <c r="EE27" s="534"/>
      <c r="EF27" s="534"/>
      <c r="EG27" s="534"/>
      <c r="EH27" s="534"/>
      <c r="EI27" s="534"/>
      <c r="EJ27" s="534"/>
      <c r="EK27" s="534"/>
      <c r="EL27" s="534"/>
      <c r="EM27" s="534"/>
      <c r="EN27" s="534"/>
      <c r="EO27" s="534"/>
      <c r="EP27" s="534"/>
      <c r="EQ27" s="534"/>
      <c r="ER27" s="534"/>
      <c r="ES27" s="534"/>
      <c r="ET27" s="534"/>
      <c r="EU27" s="534"/>
      <c r="EV27" s="534"/>
      <c r="EW27" s="534"/>
      <c r="EX27" s="534"/>
      <c r="EY27" s="534"/>
      <c r="EZ27" s="534"/>
      <c r="FA27" s="534"/>
      <c r="FB27" s="534"/>
      <c r="FC27" s="534"/>
      <c r="FD27" s="534"/>
      <c r="FE27" s="534"/>
      <c r="FF27" s="534"/>
      <c r="FG27" s="534"/>
      <c r="FH27" s="534"/>
      <c r="FI27" s="534"/>
      <c r="FJ27" s="534"/>
      <c r="FK27" s="534"/>
      <c r="FL27" s="534"/>
      <c r="FM27" s="534"/>
      <c r="FN27" s="534"/>
      <c r="FO27" s="534"/>
      <c r="FP27" s="534"/>
      <c r="FQ27" s="534"/>
      <c r="FR27" s="534"/>
      <c r="FS27" s="534"/>
      <c r="FT27" s="534"/>
      <c r="FU27" s="534"/>
      <c r="FV27" s="534"/>
      <c r="FW27" s="534"/>
      <c r="FX27" s="534"/>
      <c r="FY27" s="534"/>
      <c r="FZ27" s="534"/>
      <c r="GA27" s="534"/>
      <c r="GB27" s="534"/>
      <c r="GC27" s="534"/>
      <c r="GD27" s="534"/>
      <c r="GE27" s="534"/>
      <c r="GF27" s="534"/>
      <c r="GG27" s="534"/>
      <c r="GH27" s="534"/>
      <c r="GI27" s="534"/>
      <c r="GJ27" s="534"/>
      <c r="GK27" s="534"/>
      <c r="GL27" s="534"/>
      <c r="GM27" s="534"/>
      <c r="GN27" s="534"/>
      <c r="GO27" s="534"/>
      <c r="GP27" s="534"/>
      <c r="GQ27" s="534"/>
      <c r="GR27" s="534"/>
      <c r="GS27" s="534"/>
      <c r="GT27" s="534"/>
      <c r="GU27" s="534"/>
      <c r="GV27" s="534"/>
      <c r="GW27" s="534"/>
      <c r="GX27" s="534"/>
      <c r="GY27" s="534"/>
      <c r="GZ27" s="534"/>
      <c r="HA27" s="534"/>
      <c r="HB27" s="534"/>
      <c r="HC27" s="534"/>
      <c r="HD27" s="534"/>
      <c r="HE27" s="534"/>
      <c r="HF27" s="534"/>
      <c r="HG27" s="534"/>
      <c r="HH27" s="534"/>
      <c r="HI27" s="534"/>
      <c r="HJ27" s="534"/>
      <c r="HK27" s="534"/>
      <c r="HL27" s="534"/>
      <c r="HM27" s="534"/>
      <c r="HN27" s="534"/>
      <c r="HO27" s="534"/>
      <c r="HP27" s="534"/>
      <c r="HQ27" s="534"/>
      <c r="HR27" s="534"/>
      <c r="HS27" s="534"/>
      <c r="HT27" s="534"/>
      <c r="HU27" s="534"/>
      <c r="HV27" s="534"/>
      <c r="HW27" s="534"/>
      <c r="HX27" s="534"/>
      <c r="HY27" s="534"/>
      <c r="HZ27" s="534"/>
      <c r="IA27" s="534"/>
      <c r="IB27" s="534"/>
      <c r="IC27" s="534"/>
      <c r="ID27" s="534"/>
      <c r="IE27" s="534"/>
      <c r="IF27" s="534"/>
      <c r="IG27" s="534"/>
      <c r="IH27" s="534"/>
      <c r="II27" s="534"/>
      <c r="IJ27" s="534"/>
      <c r="IK27" s="534"/>
      <c r="IL27" s="534"/>
      <c r="IM27" s="534"/>
      <c r="IN27" s="534"/>
      <c r="IO27" s="534"/>
      <c r="IP27" s="534"/>
      <c r="IQ27" s="534"/>
      <c r="IR27" s="534"/>
      <c r="IS27" s="534"/>
      <c r="IT27" s="534"/>
      <c r="IU27" s="534"/>
      <c r="IV27" s="534"/>
      <c r="IW27" s="534"/>
      <c r="IX27" s="534"/>
      <c r="IY27" s="534"/>
      <c r="IZ27" s="534"/>
      <c r="JA27" s="534"/>
      <c r="JB27" s="534"/>
      <c r="JC27" s="534"/>
      <c r="JD27" s="534"/>
      <c r="JE27" s="534"/>
      <c r="JF27" s="534"/>
      <c r="JG27" s="534"/>
      <c r="JH27" s="534"/>
      <c r="JI27" s="534"/>
      <c r="JJ27" s="534"/>
      <c r="JK27" s="534"/>
      <c r="JL27" s="534"/>
      <c r="JM27" s="534"/>
      <c r="JN27" s="534"/>
      <c r="JO27" s="534"/>
      <c r="JP27" s="534"/>
      <c r="JQ27" s="534"/>
      <c r="JR27" s="534"/>
      <c r="JS27" s="534"/>
      <c r="JT27" s="534"/>
      <c r="JU27" s="534"/>
      <c r="JV27" s="534"/>
      <c r="JW27" s="534"/>
      <c r="JX27" s="534"/>
      <c r="JY27" s="534"/>
      <c r="JZ27" s="534"/>
      <c r="KA27" s="534"/>
      <c r="KB27" s="534"/>
      <c r="KC27" s="534"/>
      <c r="KD27" s="534"/>
      <c r="KE27" s="534"/>
      <c r="KF27" s="534"/>
      <c r="KG27" s="534"/>
      <c r="KH27" s="534"/>
      <c r="KI27" s="534"/>
      <c r="KJ27" s="534"/>
      <c r="KK27" s="534"/>
      <c r="KL27" s="534"/>
      <c r="KM27" s="534"/>
      <c r="KN27" s="534"/>
      <c r="KO27" s="534"/>
      <c r="KP27" s="534"/>
      <c r="KQ27" s="534"/>
      <c r="KR27" s="534"/>
      <c r="KS27" s="534"/>
      <c r="KT27" s="534"/>
      <c r="KU27" s="534"/>
      <c r="KV27" s="534"/>
      <c r="KW27" s="534"/>
      <c r="KX27" s="534"/>
      <c r="KY27" s="534"/>
      <c r="KZ27" s="534"/>
      <c r="LA27" s="534"/>
      <c r="LB27" s="534"/>
      <c r="LC27" s="534"/>
      <c r="LD27" s="534"/>
      <c r="LE27" s="534"/>
      <c r="LF27" s="534"/>
      <c r="LG27" s="534"/>
      <c r="LH27" s="534"/>
      <c r="LI27" s="534"/>
      <c r="LJ27" s="534"/>
      <c r="LK27" s="534"/>
      <c r="LL27" s="534"/>
      <c r="LM27" s="534"/>
      <c r="LN27" s="534"/>
      <c r="LO27" s="534"/>
      <c r="LP27" s="534"/>
      <c r="LQ27" s="534"/>
      <c r="LR27" s="534"/>
      <c r="LS27" s="534"/>
      <c r="LT27" s="534"/>
      <c r="LU27" s="534"/>
      <c r="LV27" s="534"/>
      <c r="LW27" s="534"/>
      <c r="LX27" s="534"/>
      <c r="LY27" s="534"/>
      <c r="LZ27" s="534"/>
      <c r="MA27" s="534"/>
      <c r="MB27" s="534"/>
      <c r="MC27" s="534"/>
      <c r="MD27" s="534"/>
      <c r="ME27" s="534"/>
      <c r="MF27" s="534"/>
      <c r="MG27" s="534"/>
      <c r="MH27" s="534"/>
      <c r="MI27" s="534"/>
      <c r="MJ27" s="534"/>
      <c r="MK27" s="534"/>
      <c r="ML27" s="534"/>
      <c r="MM27" s="534"/>
      <c r="MN27" s="534"/>
      <c r="MO27" s="534"/>
      <c r="MP27" s="534"/>
      <c r="MQ27" s="534"/>
      <c r="MR27" s="534"/>
      <c r="MS27" s="534"/>
      <c r="MT27" s="534"/>
      <c r="MU27" s="534"/>
      <c r="MV27" s="534"/>
      <c r="MW27" s="534"/>
      <c r="MX27" s="534"/>
      <c r="MY27" s="534"/>
      <c r="MZ27" s="534"/>
      <c r="NA27" s="534"/>
      <c r="NB27" s="534"/>
      <c r="NC27" s="534"/>
      <c r="ND27" s="534"/>
      <c r="NE27" s="534"/>
      <c r="NF27" s="534"/>
      <c r="NG27" s="534"/>
      <c r="NH27" s="534"/>
      <c r="NI27" s="534"/>
      <c r="NJ27" s="534"/>
      <c r="NK27" s="534"/>
      <c r="NL27" s="534"/>
      <c r="NM27" s="534"/>
      <c r="NN27" s="534"/>
      <c r="NO27" s="534"/>
      <c r="NP27" s="534"/>
      <c r="NQ27" s="534"/>
      <c r="NR27" s="534"/>
      <c r="NS27" s="534"/>
      <c r="NT27" s="534"/>
      <c r="NU27" s="534"/>
      <c r="NV27" s="534"/>
      <c r="NW27" s="534"/>
      <c r="NX27" s="534"/>
      <c r="NY27" s="534"/>
      <c r="NZ27" s="534"/>
      <c r="OA27" s="534"/>
      <c r="OB27" s="534"/>
      <c r="OC27" s="534"/>
      <c r="OD27" s="534"/>
      <c r="OE27" s="534"/>
      <c r="OF27" s="534"/>
      <c r="OG27" s="534"/>
      <c r="OH27" s="534"/>
      <c r="OI27" s="534"/>
      <c r="OJ27" s="534"/>
      <c r="OK27" s="534"/>
      <c r="OL27" s="534"/>
      <c r="OM27" s="534"/>
      <c r="ON27" s="534"/>
      <c r="OO27" s="534"/>
      <c r="OP27" s="534"/>
      <c r="OQ27" s="534"/>
      <c r="OR27" s="534"/>
      <c r="OS27" s="534"/>
      <c r="OT27" s="534"/>
      <c r="OU27" s="534"/>
      <c r="OV27" s="534"/>
      <c r="OW27" s="534"/>
      <c r="OX27" s="534"/>
      <c r="OY27" s="534"/>
      <c r="OZ27" s="534"/>
      <c r="PA27" s="534"/>
      <c r="PB27" s="534"/>
      <c r="PC27" s="534"/>
      <c r="PD27" s="534"/>
      <c r="PE27" s="534"/>
      <c r="PF27" s="534"/>
      <c r="PG27" s="534"/>
      <c r="PH27" s="534"/>
      <c r="PI27" s="534"/>
      <c r="PJ27" s="534"/>
      <c r="PK27" s="534"/>
      <c r="PL27" s="534"/>
      <c r="PM27" s="534"/>
      <c r="PN27" s="534"/>
      <c r="PO27" s="534"/>
      <c r="PP27" s="534"/>
      <c r="PQ27" s="534"/>
      <c r="PR27" s="534"/>
      <c r="PS27" s="534"/>
      <c r="PT27" s="534"/>
      <c r="PU27" s="534"/>
      <c r="PV27" s="534"/>
      <c r="PW27" s="534"/>
      <c r="PX27" s="534"/>
      <c r="PY27" s="534"/>
      <c r="PZ27" s="534"/>
      <c r="QA27" s="534"/>
      <c r="QB27" s="534"/>
      <c r="QC27" s="534"/>
      <c r="QD27" s="534"/>
      <c r="QE27" s="534"/>
      <c r="QF27" s="534"/>
      <c r="QG27" s="534"/>
      <c r="QH27" s="534"/>
      <c r="QI27" s="534"/>
      <c r="QJ27" s="534"/>
      <c r="QK27" s="534"/>
      <c r="QL27" s="534"/>
      <c r="QM27" s="534"/>
      <c r="QN27" s="534"/>
      <c r="QO27" s="534"/>
      <c r="QP27" s="534"/>
      <c r="QQ27" s="534"/>
      <c r="QR27" s="534"/>
      <c r="QS27" s="534"/>
      <c r="QT27" s="534"/>
      <c r="QU27" s="534"/>
      <c r="QV27" s="534"/>
      <c r="QW27" s="534"/>
      <c r="QX27" s="534"/>
      <c r="QY27" s="534"/>
      <c r="QZ27" s="534"/>
      <c r="RA27" s="534"/>
      <c r="RB27" s="534"/>
      <c r="RC27" s="534"/>
      <c r="RD27" s="534"/>
      <c r="RE27" s="534"/>
      <c r="RF27" s="534"/>
      <c r="RG27" s="534"/>
      <c r="RH27" s="534"/>
      <c r="RI27" s="534"/>
      <c r="RJ27" s="534"/>
      <c r="RK27" s="534"/>
      <c r="RL27" s="534"/>
      <c r="RM27" s="534"/>
      <c r="RN27" s="534"/>
      <c r="RO27" s="534"/>
      <c r="RP27" s="534"/>
      <c r="RQ27" s="534"/>
      <c r="RR27" s="534"/>
      <c r="RS27" s="534"/>
      <c r="RT27" s="534"/>
      <c r="RU27" s="534"/>
      <c r="RV27" s="534"/>
      <c r="RW27" s="534"/>
      <c r="RX27" s="534"/>
      <c r="RY27" s="534"/>
      <c r="RZ27" s="534"/>
      <c r="SA27" s="534"/>
      <c r="SB27" s="534"/>
      <c r="SC27" s="534"/>
      <c r="SD27" s="534"/>
      <c r="SE27" s="534"/>
      <c r="SF27" s="534"/>
      <c r="SG27" s="534"/>
      <c r="SH27" s="534"/>
      <c r="SI27" s="534"/>
      <c r="SJ27" s="534"/>
      <c r="SK27" s="534"/>
      <c r="SL27" s="534"/>
      <c r="SM27" s="534"/>
      <c r="SN27" s="534"/>
      <c r="SO27" s="534"/>
      <c r="SP27" s="534"/>
      <c r="SQ27" s="534"/>
      <c r="SR27" s="534"/>
      <c r="SS27" s="534"/>
      <c r="ST27" s="534"/>
      <c r="SU27" s="534"/>
      <c r="SV27" s="534"/>
      <c r="SW27" s="534"/>
      <c r="SX27" s="534"/>
      <c r="SY27" s="534"/>
      <c r="SZ27" s="534"/>
      <c r="TA27" s="534"/>
      <c r="TB27" s="534"/>
      <c r="TC27" s="534"/>
      <c r="TD27" s="534"/>
      <c r="TE27" s="534"/>
      <c r="TF27" s="534"/>
      <c r="TG27" s="534"/>
      <c r="TH27" s="534"/>
      <c r="TI27" s="534"/>
      <c r="TJ27" s="534"/>
      <c r="TK27" s="534"/>
      <c r="TL27" s="534"/>
      <c r="TM27" s="534"/>
      <c r="TN27" s="534"/>
      <c r="TO27" s="534"/>
      <c r="TP27" s="534"/>
      <c r="TQ27" s="534"/>
      <c r="TR27" s="534"/>
      <c r="TS27" s="534"/>
      <c r="TT27" s="534"/>
      <c r="TU27" s="534"/>
      <c r="TV27" s="534"/>
      <c r="TW27" s="534"/>
      <c r="TX27" s="534"/>
      <c r="TY27" s="534"/>
      <c r="TZ27" s="534"/>
      <c r="UA27" s="534"/>
      <c r="UB27" s="534"/>
      <c r="UC27" s="534"/>
      <c r="UD27" s="534"/>
      <c r="UE27" s="534"/>
      <c r="UF27" s="534"/>
      <c r="UG27" s="534"/>
      <c r="UH27" s="534"/>
      <c r="UI27" s="534"/>
      <c r="UJ27" s="534"/>
      <c r="UK27" s="534"/>
      <c r="UL27" s="534"/>
      <c r="UM27" s="534"/>
      <c r="UN27" s="534"/>
      <c r="UO27" s="534"/>
      <c r="UP27" s="534"/>
      <c r="UQ27" s="534"/>
      <c r="UR27" s="534"/>
      <c r="US27" s="534"/>
      <c r="UT27" s="534"/>
      <c r="UU27" s="534"/>
      <c r="UV27" s="534"/>
      <c r="UW27" s="534"/>
      <c r="UX27" s="546"/>
    </row>
    <row r="28" spans="1:570" s="547" customFormat="1" ht="14.1" customHeight="1">
      <c r="A28" s="534"/>
      <c r="B28" s="37" t="s">
        <v>15</v>
      </c>
      <c r="C28" s="61">
        <v>18230162</v>
      </c>
      <c r="D28" s="61" t="s">
        <v>751</v>
      </c>
      <c r="E28" s="38"/>
      <c r="F28" s="523"/>
      <c r="G28" s="523"/>
      <c r="H28" s="523"/>
      <c r="I28" s="524"/>
      <c r="J28" s="525"/>
      <c r="K28" s="525"/>
      <c r="L28" s="525"/>
      <c r="M28" s="42"/>
      <c r="N28" s="42"/>
      <c r="O28" s="526"/>
      <c r="P28" s="527"/>
      <c r="Q28" s="527"/>
      <c r="R28" s="45"/>
      <c r="S28" s="46">
        <v>0</v>
      </c>
      <c r="T28" s="523">
        <f t="shared" si="9"/>
        <v>0</v>
      </c>
      <c r="U28" s="528">
        <f t="shared" si="0"/>
        <v>0</v>
      </c>
      <c r="V28" s="529">
        <f t="shared" si="1"/>
        <v>0</v>
      </c>
      <c r="W28" s="530">
        <f t="shared" si="15"/>
        <v>0</v>
      </c>
      <c r="X28" s="527">
        <f t="shared" si="16"/>
        <v>0</v>
      </c>
      <c r="Y28" s="527">
        <f t="shared" si="2"/>
        <v>0</v>
      </c>
      <c r="Z28" s="527"/>
      <c r="AA28" s="527">
        <f t="shared" si="17"/>
        <v>0</v>
      </c>
      <c r="AB28" s="531">
        <f t="shared" si="3"/>
        <v>0</v>
      </c>
      <c r="AC28" s="532">
        <f t="shared" si="18"/>
        <v>0</v>
      </c>
      <c r="AD28" s="527">
        <f t="shared" si="18"/>
        <v>0</v>
      </c>
      <c r="AE28" s="527">
        <f t="shared" si="5"/>
        <v>0</v>
      </c>
      <c r="AF28" s="527">
        <f t="shared" si="6"/>
        <v>0</v>
      </c>
      <c r="AG28" s="533" t="e">
        <v>#N/A</v>
      </c>
      <c r="AH28" s="527" t="e">
        <f t="shared" si="7"/>
        <v>#N/A</v>
      </c>
      <c r="AI28" s="533" t="e">
        <v>#N/A</v>
      </c>
      <c r="AJ28" s="527" t="e">
        <f t="shared" si="8"/>
        <v>#N/A</v>
      </c>
      <c r="AK28" s="527" t="e">
        <f t="shared" si="10"/>
        <v>#N/A</v>
      </c>
      <c r="AL28" s="527" t="e">
        <v>#N/A</v>
      </c>
      <c r="AM28" s="527"/>
      <c r="AN28" s="529">
        <v>0</v>
      </c>
      <c r="AO28" s="529">
        <f t="shared" si="12"/>
        <v>0</v>
      </c>
      <c r="AP28" s="528">
        <f t="shared" si="13"/>
        <v>0</v>
      </c>
      <c r="AQ28" s="528" t="e">
        <f t="shared" si="14"/>
        <v>#DIV/0!</v>
      </c>
      <c r="AR28" s="534"/>
      <c r="AS28" s="534"/>
      <c r="AT28" s="534"/>
      <c r="AU28" s="534"/>
      <c r="AV28" s="534"/>
      <c r="AW28" s="534"/>
      <c r="AX28" s="534"/>
      <c r="AY28" s="534"/>
      <c r="AZ28" s="534"/>
      <c r="BA28" s="534"/>
      <c r="BB28" s="534"/>
      <c r="BC28" s="534"/>
      <c r="BD28" s="534"/>
      <c r="BE28" s="534"/>
      <c r="BF28" s="534"/>
      <c r="BG28" s="534"/>
      <c r="BH28" s="534"/>
      <c r="BI28" s="534"/>
      <c r="BJ28" s="534"/>
      <c r="BK28" s="534"/>
      <c r="BL28" s="534"/>
      <c r="BM28" s="534"/>
      <c r="BN28" s="534"/>
      <c r="BO28" s="534"/>
      <c r="BP28" s="534"/>
      <c r="BQ28" s="534"/>
      <c r="BR28" s="534"/>
      <c r="BS28" s="534"/>
      <c r="BT28" s="534"/>
      <c r="BU28" s="534"/>
      <c r="BV28" s="534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4"/>
      <c r="CH28" s="534"/>
      <c r="CI28" s="534"/>
      <c r="CJ28" s="534"/>
      <c r="CK28" s="534"/>
      <c r="CL28" s="534"/>
      <c r="CM28" s="534"/>
      <c r="CN28" s="534"/>
      <c r="CO28" s="534"/>
      <c r="CP28" s="534"/>
      <c r="CQ28" s="534"/>
      <c r="CR28" s="534"/>
      <c r="CS28" s="534"/>
      <c r="CT28" s="534"/>
      <c r="CU28" s="534"/>
      <c r="CV28" s="534"/>
      <c r="CW28" s="534"/>
      <c r="CX28" s="534"/>
      <c r="CY28" s="534"/>
      <c r="CZ28" s="534"/>
      <c r="DA28" s="534"/>
      <c r="DB28" s="534"/>
      <c r="DC28" s="534"/>
      <c r="DD28" s="534"/>
      <c r="DE28" s="534"/>
      <c r="DF28" s="534"/>
      <c r="DG28" s="534"/>
      <c r="DH28" s="534"/>
      <c r="DI28" s="534"/>
      <c r="DJ28" s="534"/>
      <c r="DK28" s="534"/>
      <c r="DL28" s="534"/>
      <c r="DM28" s="534"/>
      <c r="DN28" s="534"/>
      <c r="DO28" s="534"/>
      <c r="DP28" s="534"/>
      <c r="DQ28" s="534"/>
      <c r="DR28" s="534"/>
      <c r="DS28" s="534"/>
      <c r="DT28" s="534"/>
      <c r="DU28" s="534"/>
      <c r="DV28" s="534"/>
      <c r="DW28" s="534"/>
      <c r="DX28" s="534"/>
      <c r="DY28" s="534"/>
      <c r="DZ28" s="534"/>
      <c r="EA28" s="534"/>
      <c r="EB28" s="534"/>
      <c r="EC28" s="534"/>
      <c r="ED28" s="534"/>
      <c r="EE28" s="534"/>
      <c r="EF28" s="534"/>
      <c r="EG28" s="534"/>
      <c r="EH28" s="534"/>
      <c r="EI28" s="534"/>
      <c r="EJ28" s="534"/>
      <c r="EK28" s="534"/>
      <c r="EL28" s="534"/>
      <c r="EM28" s="534"/>
      <c r="EN28" s="534"/>
      <c r="EO28" s="534"/>
      <c r="EP28" s="534"/>
      <c r="EQ28" s="534"/>
      <c r="ER28" s="534"/>
      <c r="ES28" s="534"/>
      <c r="ET28" s="534"/>
      <c r="EU28" s="534"/>
      <c r="EV28" s="534"/>
      <c r="EW28" s="534"/>
      <c r="EX28" s="534"/>
      <c r="EY28" s="534"/>
      <c r="EZ28" s="534"/>
      <c r="FA28" s="534"/>
      <c r="FB28" s="534"/>
      <c r="FC28" s="534"/>
      <c r="FD28" s="534"/>
      <c r="FE28" s="534"/>
      <c r="FF28" s="534"/>
      <c r="FG28" s="534"/>
      <c r="FH28" s="534"/>
      <c r="FI28" s="534"/>
      <c r="FJ28" s="534"/>
      <c r="FK28" s="534"/>
      <c r="FL28" s="534"/>
      <c r="FM28" s="534"/>
      <c r="FN28" s="534"/>
      <c r="FO28" s="534"/>
      <c r="FP28" s="534"/>
      <c r="FQ28" s="534"/>
      <c r="FR28" s="534"/>
      <c r="FS28" s="534"/>
      <c r="FT28" s="534"/>
      <c r="FU28" s="534"/>
      <c r="FV28" s="534"/>
      <c r="FW28" s="534"/>
      <c r="FX28" s="534"/>
      <c r="FY28" s="534"/>
      <c r="FZ28" s="534"/>
      <c r="GA28" s="534"/>
      <c r="GB28" s="534"/>
      <c r="GC28" s="534"/>
      <c r="GD28" s="534"/>
      <c r="GE28" s="534"/>
      <c r="GF28" s="534"/>
      <c r="GG28" s="534"/>
      <c r="GH28" s="534"/>
      <c r="GI28" s="534"/>
      <c r="GJ28" s="534"/>
      <c r="GK28" s="534"/>
      <c r="GL28" s="534"/>
      <c r="GM28" s="534"/>
      <c r="GN28" s="534"/>
      <c r="GO28" s="534"/>
      <c r="GP28" s="534"/>
      <c r="GQ28" s="534"/>
      <c r="GR28" s="534"/>
      <c r="GS28" s="534"/>
      <c r="GT28" s="534"/>
      <c r="GU28" s="534"/>
      <c r="GV28" s="534"/>
      <c r="GW28" s="534"/>
      <c r="GX28" s="534"/>
      <c r="GY28" s="534"/>
      <c r="GZ28" s="534"/>
      <c r="HA28" s="534"/>
      <c r="HB28" s="534"/>
      <c r="HC28" s="534"/>
      <c r="HD28" s="534"/>
      <c r="HE28" s="534"/>
      <c r="HF28" s="534"/>
      <c r="HG28" s="534"/>
      <c r="HH28" s="534"/>
      <c r="HI28" s="534"/>
      <c r="HJ28" s="534"/>
      <c r="HK28" s="534"/>
      <c r="HL28" s="534"/>
      <c r="HM28" s="534"/>
      <c r="HN28" s="534"/>
      <c r="HO28" s="534"/>
      <c r="HP28" s="534"/>
      <c r="HQ28" s="534"/>
      <c r="HR28" s="534"/>
      <c r="HS28" s="534"/>
      <c r="HT28" s="534"/>
      <c r="HU28" s="534"/>
      <c r="HV28" s="534"/>
      <c r="HW28" s="534"/>
      <c r="HX28" s="534"/>
      <c r="HY28" s="534"/>
      <c r="HZ28" s="534"/>
      <c r="IA28" s="534"/>
      <c r="IB28" s="534"/>
      <c r="IC28" s="534"/>
      <c r="ID28" s="534"/>
      <c r="IE28" s="534"/>
      <c r="IF28" s="534"/>
      <c r="IG28" s="534"/>
      <c r="IH28" s="534"/>
      <c r="II28" s="534"/>
      <c r="IJ28" s="534"/>
      <c r="IK28" s="534"/>
      <c r="IL28" s="534"/>
      <c r="IM28" s="534"/>
      <c r="IN28" s="534"/>
      <c r="IO28" s="534"/>
      <c r="IP28" s="534"/>
      <c r="IQ28" s="534"/>
      <c r="IR28" s="534"/>
      <c r="IS28" s="534"/>
      <c r="IT28" s="534"/>
      <c r="IU28" s="534"/>
      <c r="IV28" s="534"/>
      <c r="IW28" s="534"/>
      <c r="IX28" s="534"/>
      <c r="IY28" s="534"/>
      <c r="IZ28" s="534"/>
      <c r="JA28" s="534"/>
      <c r="JB28" s="534"/>
      <c r="JC28" s="534"/>
      <c r="JD28" s="534"/>
      <c r="JE28" s="534"/>
      <c r="JF28" s="534"/>
      <c r="JG28" s="534"/>
      <c r="JH28" s="534"/>
      <c r="JI28" s="534"/>
      <c r="JJ28" s="534"/>
      <c r="JK28" s="534"/>
      <c r="JL28" s="534"/>
      <c r="JM28" s="534"/>
      <c r="JN28" s="534"/>
      <c r="JO28" s="534"/>
      <c r="JP28" s="534"/>
      <c r="JQ28" s="534"/>
      <c r="JR28" s="534"/>
      <c r="JS28" s="534"/>
      <c r="JT28" s="534"/>
      <c r="JU28" s="534"/>
      <c r="JV28" s="534"/>
      <c r="JW28" s="534"/>
      <c r="JX28" s="534"/>
      <c r="JY28" s="534"/>
      <c r="JZ28" s="534"/>
      <c r="KA28" s="534"/>
      <c r="KB28" s="534"/>
      <c r="KC28" s="534"/>
      <c r="KD28" s="534"/>
      <c r="KE28" s="534"/>
      <c r="KF28" s="534"/>
      <c r="KG28" s="534"/>
      <c r="KH28" s="534"/>
      <c r="KI28" s="534"/>
      <c r="KJ28" s="534"/>
      <c r="KK28" s="534"/>
      <c r="KL28" s="534"/>
      <c r="KM28" s="534"/>
      <c r="KN28" s="534"/>
      <c r="KO28" s="534"/>
      <c r="KP28" s="534"/>
      <c r="KQ28" s="534"/>
      <c r="KR28" s="534"/>
      <c r="KS28" s="534"/>
      <c r="KT28" s="534"/>
      <c r="KU28" s="534"/>
      <c r="KV28" s="534"/>
      <c r="KW28" s="534"/>
      <c r="KX28" s="534"/>
      <c r="KY28" s="534"/>
      <c r="KZ28" s="534"/>
      <c r="LA28" s="534"/>
      <c r="LB28" s="534"/>
      <c r="LC28" s="534"/>
      <c r="LD28" s="534"/>
      <c r="LE28" s="534"/>
      <c r="LF28" s="534"/>
      <c r="LG28" s="534"/>
      <c r="LH28" s="534"/>
      <c r="LI28" s="534"/>
      <c r="LJ28" s="534"/>
      <c r="LK28" s="534"/>
      <c r="LL28" s="534"/>
      <c r="LM28" s="534"/>
      <c r="LN28" s="534"/>
      <c r="LO28" s="534"/>
      <c r="LP28" s="534"/>
      <c r="LQ28" s="534"/>
      <c r="LR28" s="534"/>
      <c r="LS28" s="534"/>
      <c r="LT28" s="534"/>
      <c r="LU28" s="534"/>
      <c r="LV28" s="534"/>
      <c r="LW28" s="534"/>
      <c r="LX28" s="534"/>
      <c r="LY28" s="534"/>
      <c r="LZ28" s="534"/>
      <c r="MA28" s="534"/>
      <c r="MB28" s="534"/>
      <c r="MC28" s="534"/>
      <c r="MD28" s="534"/>
      <c r="ME28" s="534"/>
      <c r="MF28" s="534"/>
      <c r="MG28" s="534"/>
      <c r="MH28" s="534"/>
      <c r="MI28" s="534"/>
      <c r="MJ28" s="534"/>
      <c r="MK28" s="534"/>
      <c r="ML28" s="534"/>
      <c r="MM28" s="534"/>
      <c r="MN28" s="534"/>
      <c r="MO28" s="534"/>
      <c r="MP28" s="534"/>
      <c r="MQ28" s="534"/>
      <c r="MR28" s="534"/>
      <c r="MS28" s="534"/>
      <c r="MT28" s="534"/>
      <c r="MU28" s="534"/>
      <c r="MV28" s="534"/>
      <c r="MW28" s="534"/>
      <c r="MX28" s="534"/>
      <c r="MY28" s="534"/>
      <c r="MZ28" s="534"/>
      <c r="NA28" s="534"/>
      <c r="NB28" s="534"/>
      <c r="NC28" s="534"/>
      <c r="ND28" s="534"/>
      <c r="NE28" s="534"/>
      <c r="NF28" s="534"/>
      <c r="NG28" s="534"/>
      <c r="NH28" s="534"/>
      <c r="NI28" s="534"/>
      <c r="NJ28" s="534"/>
      <c r="NK28" s="534"/>
      <c r="NL28" s="534"/>
      <c r="NM28" s="534"/>
      <c r="NN28" s="534"/>
      <c r="NO28" s="534"/>
      <c r="NP28" s="534"/>
      <c r="NQ28" s="534"/>
      <c r="NR28" s="534"/>
      <c r="NS28" s="534"/>
      <c r="NT28" s="534"/>
      <c r="NU28" s="534"/>
      <c r="NV28" s="534"/>
      <c r="NW28" s="534"/>
      <c r="NX28" s="534"/>
      <c r="NY28" s="534"/>
      <c r="NZ28" s="534"/>
      <c r="OA28" s="534"/>
      <c r="OB28" s="534"/>
      <c r="OC28" s="534"/>
      <c r="OD28" s="534"/>
      <c r="OE28" s="534"/>
      <c r="OF28" s="534"/>
      <c r="OG28" s="534"/>
      <c r="OH28" s="534"/>
      <c r="OI28" s="534"/>
      <c r="OJ28" s="534"/>
      <c r="OK28" s="534"/>
      <c r="OL28" s="534"/>
      <c r="OM28" s="534"/>
      <c r="ON28" s="534"/>
      <c r="OO28" s="534"/>
      <c r="OP28" s="534"/>
      <c r="OQ28" s="534"/>
      <c r="OR28" s="534"/>
      <c r="OS28" s="534"/>
      <c r="OT28" s="534"/>
      <c r="OU28" s="534"/>
      <c r="OV28" s="534"/>
      <c r="OW28" s="534"/>
      <c r="OX28" s="534"/>
      <c r="OY28" s="534"/>
      <c r="OZ28" s="534"/>
      <c r="PA28" s="534"/>
      <c r="PB28" s="534"/>
      <c r="PC28" s="534"/>
      <c r="PD28" s="534"/>
      <c r="PE28" s="534"/>
      <c r="PF28" s="534"/>
      <c r="PG28" s="534"/>
      <c r="PH28" s="534"/>
      <c r="PI28" s="534"/>
      <c r="PJ28" s="534"/>
      <c r="PK28" s="534"/>
      <c r="PL28" s="534"/>
      <c r="PM28" s="534"/>
      <c r="PN28" s="534"/>
      <c r="PO28" s="534"/>
      <c r="PP28" s="534"/>
      <c r="PQ28" s="534"/>
      <c r="PR28" s="534"/>
      <c r="PS28" s="534"/>
      <c r="PT28" s="534"/>
      <c r="PU28" s="534"/>
      <c r="PV28" s="534"/>
      <c r="PW28" s="534"/>
      <c r="PX28" s="534"/>
      <c r="PY28" s="534"/>
      <c r="PZ28" s="534"/>
      <c r="QA28" s="534"/>
      <c r="QB28" s="534"/>
      <c r="QC28" s="534"/>
      <c r="QD28" s="534"/>
      <c r="QE28" s="534"/>
      <c r="QF28" s="534"/>
      <c r="QG28" s="534"/>
      <c r="QH28" s="534"/>
      <c r="QI28" s="534"/>
      <c r="QJ28" s="534"/>
      <c r="QK28" s="534"/>
      <c r="QL28" s="534"/>
      <c r="QM28" s="534"/>
      <c r="QN28" s="534"/>
      <c r="QO28" s="534"/>
      <c r="QP28" s="534"/>
      <c r="QQ28" s="534"/>
      <c r="QR28" s="534"/>
      <c r="QS28" s="534"/>
      <c r="QT28" s="534"/>
      <c r="QU28" s="534"/>
      <c r="QV28" s="534"/>
      <c r="QW28" s="534"/>
      <c r="QX28" s="534"/>
      <c r="QY28" s="534"/>
      <c r="QZ28" s="534"/>
      <c r="RA28" s="534"/>
      <c r="RB28" s="534"/>
      <c r="RC28" s="534"/>
      <c r="RD28" s="534"/>
      <c r="RE28" s="534"/>
      <c r="RF28" s="534"/>
      <c r="RG28" s="534"/>
      <c r="RH28" s="534"/>
      <c r="RI28" s="534"/>
      <c r="RJ28" s="534"/>
      <c r="RK28" s="534"/>
      <c r="RL28" s="534"/>
      <c r="RM28" s="534"/>
      <c r="RN28" s="534"/>
      <c r="RO28" s="534"/>
      <c r="RP28" s="534"/>
      <c r="RQ28" s="534"/>
      <c r="RR28" s="534"/>
      <c r="RS28" s="534"/>
      <c r="RT28" s="534"/>
      <c r="RU28" s="534"/>
      <c r="RV28" s="534"/>
      <c r="RW28" s="534"/>
      <c r="RX28" s="534"/>
      <c r="RY28" s="534"/>
      <c r="RZ28" s="534"/>
      <c r="SA28" s="534"/>
      <c r="SB28" s="534"/>
      <c r="SC28" s="534"/>
      <c r="SD28" s="534"/>
      <c r="SE28" s="534"/>
      <c r="SF28" s="534"/>
      <c r="SG28" s="534"/>
      <c r="SH28" s="534"/>
      <c r="SI28" s="534"/>
      <c r="SJ28" s="534"/>
      <c r="SK28" s="534"/>
      <c r="SL28" s="534"/>
      <c r="SM28" s="534"/>
      <c r="SN28" s="534"/>
      <c r="SO28" s="534"/>
      <c r="SP28" s="534"/>
      <c r="SQ28" s="534"/>
      <c r="SR28" s="534"/>
      <c r="SS28" s="534"/>
      <c r="ST28" s="534"/>
      <c r="SU28" s="534"/>
      <c r="SV28" s="534"/>
      <c r="SW28" s="534"/>
      <c r="SX28" s="534"/>
      <c r="SY28" s="534"/>
      <c r="SZ28" s="534"/>
      <c r="TA28" s="534"/>
      <c r="TB28" s="534"/>
      <c r="TC28" s="534"/>
      <c r="TD28" s="534"/>
      <c r="TE28" s="534"/>
      <c r="TF28" s="534"/>
      <c r="TG28" s="534"/>
      <c r="TH28" s="534"/>
      <c r="TI28" s="534"/>
      <c r="TJ28" s="534"/>
      <c r="TK28" s="534"/>
      <c r="TL28" s="534"/>
      <c r="TM28" s="534"/>
      <c r="TN28" s="534"/>
      <c r="TO28" s="534"/>
      <c r="TP28" s="534"/>
      <c r="TQ28" s="534"/>
      <c r="TR28" s="534"/>
      <c r="TS28" s="534"/>
      <c r="TT28" s="534"/>
      <c r="TU28" s="534"/>
      <c r="TV28" s="534"/>
      <c r="TW28" s="534"/>
      <c r="TX28" s="534"/>
      <c r="TY28" s="534"/>
      <c r="TZ28" s="534"/>
      <c r="UA28" s="534"/>
      <c r="UB28" s="534"/>
      <c r="UC28" s="534"/>
      <c r="UD28" s="534"/>
      <c r="UE28" s="534"/>
      <c r="UF28" s="534"/>
      <c r="UG28" s="534"/>
      <c r="UH28" s="534"/>
      <c r="UI28" s="534"/>
      <c r="UJ28" s="534"/>
      <c r="UK28" s="534"/>
      <c r="UL28" s="534"/>
      <c r="UM28" s="534"/>
      <c r="UN28" s="534"/>
      <c r="UO28" s="534"/>
      <c r="UP28" s="534"/>
      <c r="UQ28" s="534"/>
      <c r="UR28" s="534"/>
      <c r="US28" s="534"/>
      <c r="UT28" s="534"/>
      <c r="UU28" s="534"/>
      <c r="UV28" s="534"/>
      <c r="UW28" s="534"/>
      <c r="UX28" s="546"/>
    </row>
    <row r="29" spans="1:570" s="547" customFormat="1" ht="14.1" customHeight="1">
      <c r="A29" s="534"/>
      <c r="B29" s="37"/>
      <c r="C29" s="61"/>
      <c r="D29" s="61"/>
      <c r="E29" s="38"/>
      <c r="F29" s="523"/>
      <c r="G29" s="523"/>
      <c r="H29" s="523"/>
      <c r="I29" s="524"/>
      <c r="J29" s="525"/>
      <c r="K29" s="525"/>
      <c r="L29" s="525"/>
      <c r="M29" s="42"/>
      <c r="N29" s="42"/>
      <c r="O29" s="526"/>
      <c r="P29" s="527"/>
      <c r="Q29" s="527"/>
      <c r="R29" s="45"/>
      <c r="S29" s="46"/>
      <c r="T29" s="523">
        <f t="shared" si="9"/>
        <v>0</v>
      </c>
      <c r="U29" s="528">
        <f t="shared" si="0"/>
        <v>0</v>
      </c>
      <c r="V29" s="529">
        <f t="shared" si="1"/>
        <v>0</v>
      </c>
      <c r="W29" s="530">
        <f t="shared" si="15"/>
        <v>0</v>
      </c>
      <c r="X29" s="527">
        <f t="shared" si="16"/>
        <v>0</v>
      </c>
      <c r="Y29" s="527">
        <f t="shared" si="2"/>
        <v>0</v>
      </c>
      <c r="Z29" s="527"/>
      <c r="AA29" s="527">
        <f t="shared" si="17"/>
        <v>0</v>
      </c>
      <c r="AB29" s="531">
        <f t="shared" si="3"/>
        <v>0</v>
      </c>
      <c r="AC29" s="532">
        <f t="shared" si="18"/>
        <v>0</v>
      </c>
      <c r="AD29" s="527">
        <f t="shared" si="18"/>
        <v>0</v>
      </c>
      <c r="AE29" s="527">
        <f t="shared" si="5"/>
        <v>0</v>
      </c>
      <c r="AF29" s="527">
        <f t="shared" si="6"/>
        <v>0</v>
      </c>
      <c r="AG29" s="533" t="e">
        <v>#N/A</v>
      </c>
      <c r="AH29" s="527" t="e">
        <f t="shared" si="7"/>
        <v>#N/A</v>
      </c>
      <c r="AI29" s="533" t="e">
        <v>#N/A</v>
      </c>
      <c r="AJ29" s="527" t="e">
        <f t="shared" si="8"/>
        <v>#N/A</v>
      </c>
      <c r="AK29" s="527" t="e">
        <f t="shared" si="10"/>
        <v>#N/A</v>
      </c>
      <c r="AL29" s="527" t="e">
        <v>#N/A</v>
      </c>
      <c r="AM29" s="527"/>
      <c r="AN29" s="529">
        <v>0</v>
      </c>
      <c r="AO29" s="529">
        <f t="shared" si="12"/>
        <v>0</v>
      </c>
      <c r="AP29" s="528">
        <f t="shared" si="13"/>
        <v>0</v>
      </c>
      <c r="AQ29" s="528" t="e">
        <f t="shared" si="14"/>
        <v>#DIV/0!</v>
      </c>
      <c r="AR29" s="534"/>
      <c r="AS29" s="534"/>
      <c r="AT29" s="534"/>
      <c r="AU29" s="534"/>
      <c r="AV29" s="534"/>
      <c r="AW29" s="534"/>
      <c r="AX29" s="534"/>
      <c r="AY29" s="534"/>
      <c r="AZ29" s="534"/>
      <c r="BA29" s="534"/>
      <c r="BB29" s="534"/>
      <c r="BC29" s="534"/>
      <c r="BD29" s="534"/>
      <c r="BE29" s="534"/>
      <c r="BF29" s="534"/>
      <c r="BG29" s="534"/>
      <c r="BH29" s="534"/>
      <c r="BI29" s="534"/>
      <c r="BJ29" s="534"/>
      <c r="BK29" s="534"/>
      <c r="BL29" s="534"/>
      <c r="BM29" s="534"/>
      <c r="BN29" s="534"/>
      <c r="BO29" s="534"/>
      <c r="BP29" s="534"/>
      <c r="BQ29" s="534"/>
      <c r="BR29" s="534"/>
      <c r="BS29" s="534"/>
      <c r="BT29" s="534"/>
      <c r="BU29" s="534"/>
      <c r="BV29" s="534"/>
      <c r="BW29" s="534"/>
      <c r="BX29" s="534"/>
      <c r="BY29" s="534"/>
      <c r="BZ29" s="534"/>
      <c r="CA29" s="534"/>
      <c r="CB29" s="534"/>
      <c r="CC29" s="534"/>
      <c r="CD29" s="534"/>
      <c r="CE29" s="534"/>
      <c r="CF29" s="534"/>
      <c r="CG29" s="534"/>
      <c r="CH29" s="534"/>
      <c r="CI29" s="534"/>
      <c r="CJ29" s="534"/>
      <c r="CK29" s="534"/>
      <c r="CL29" s="534"/>
      <c r="CM29" s="534"/>
      <c r="CN29" s="534"/>
      <c r="CO29" s="534"/>
      <c r="CP29" s="534"/>
      <c r="CQ29" s="534"/>
      <c r="CR29" s="534"/>
      <c r="CS29" s="534"/>
      <c r="CT29" s="534"/>
      <c r="CU29" s="534"/>
      <c r="CV29" s="534"/>
      <c r="CW29" s="534"/>
      <c r="CX29" s="534"/>
      <c r="CY29" s="534"/>
      <c r="CZ29" s="534"/>
      <c r="DA29" s="534"/>
      <c r="DB29" s="534"/>
      <c r="DC29" s="534"/>
      <c r="DD29" s="534"/>
      <c r="DE29" s="534"/>
      <c r="DF29" s="534"/>
      <c r="DG29" s="534"/>
      <c r="DH29" s="534"/>
      <c r="DI29" s="534"/>
      <c r="DJ29" s="534"/>
      <c r="DK29" s="534"/>
      <c r="DL29" s="534"/>
      <c r="DM29" s="534"/>
      <c r="DN29" s="534"/>
      <c r="DO29" s="534"/>
      <c r="DP29" s="534"/>
      <c r="DQ29" s="534"/>
      <c r="DR29" s="534"/>
      <c r="DS29" s="534"/>
      <c r="DT29" s="534"/>
      <c r="DU29" s="534"/>
      <c r="DV29" s="534"/>
      <c r="DW29" s="534"/>
      <c r="DX29" s="534"/>
      <c r="DY29" s="534"/>
      <c r="DZ29" s="534"/>
      <c r="EA29" s="534"/>
      <c r="EB29" s="534"/>
      <c r="EC29" s="534"/>
      <c r="ED29" s="534"/>
      <c r="EE29" s="534"/>
      <c r="EF29" s="534"/>
      <c r="EG29" s="534"/>
      <c r="EH29" s="534"/>
      <c r="EI29" s="534"/>
      <c r="EJ29" s="534"/>
      <c r="EK29" s="534"/>
      <c r="EL29" s="534"/>
      <c r="EM29" s="534"/>
      <c r="EN29" s="534"/>
      <c r="EO29" s="534"/>
      <c r="EP29" s="534"/>
      <c r="EQ29" s="534"/>
      <c r="ER29" s="534"/>
      <c r="ES29" s="534"/>
      <c r="ET29" s="534"/>
      <c r="EU29" s="534"/>
      <c r="EV29" s="534"/>
      <c r="EW29" s="534"/>
      <c r="EX29" s="534"/>
      <c r="EY29" s="534"/>
      <c r="EZ29" s="534"/>
      <c r="FA29" s="534"/>
      <c r="FB29" s="534"/>
      <c r="FC29" s="534"/>
      <c r="FD29" s="534"/>
      <c r="FE29" s="534"/>
      <c r="FF29" s="534"/>
      <c r="FG29" s="534"/>
      <c r="FH29" s="534"/>
      <c r="FI29" s="534"/>
      <c r="FJ29" s="534"/>
      <c r="FK29" s="534"/>
      <c r="FL29" s="534"/>
      <c r="FM29" s="534"/>
      <c r="FN29" s="534"/>
      <c r="FO29" s="534"/>
      <c r="FP29" s="534"/>
      <c r="FQ29" s="534"/>
      <c r="FR29" s="534"/>
      <c r="FS29" s="534"/>
      <c r="FT29" s="534"/>
      <c r="FU29" s="534"/>
      <c r="FV29" s="534"/>
      <c r="FW29" s="534"/>
      <c r="FX29" s="534"/>
      <c r="FY29" s="534"/>
      <c r="FZ29" s="534"/>
      <c r="GA29" s="534"/>
      <c r="GB29" s="534"/>
      <c r="GC29" s="534"/>
      <c r="GD29" s="534"/>
      <c r="GE29" s="534"/>
      <c r="GF29" s="534"/>
      <c r="GG29" s="534"/>
      <c r="GH29" s="534"/>
      <c r="GI29" s="534"/>
      <c r="GJ29" s="534"/>
      <c r="GK29" s="534"/>
      <c r="GL29" s="534"/>
      <c r="GM29" s="534"/>
      <c r="GN29" s="534"/>
      <c r="GO29" s="534"/>
      <c r="GP29" s="534"/>
      <c r="GQ29" s="534"/>
      <c r="GR29" s="534"/>
      <c r="GS29" s="534"/>
      <c r="GT29" s="534"/>
      <c r="GU29" s="534"/>
      <c r="GV29" s="534"/>
      <c r="GW29" s="534"/>
      <c r="GX29" s="534"/>
      <c r="GY29" s="534"/>
      <c r="GZ29" s="534"/>
      <c r="HA29" s="534"/>
      <c r="HB29" s="534"/>
      <c r="HC29" s="534"/>
      <c r="HD29" s="534"/>
      <c r="HE29" s="534"/>
      <c r="HF29" s="534"/>
      <c r="HG29" s="534"/>
      <c r="HH29" s="534"/>
      <c r="HI29" s="534"/>
      <c r="HJ29" s="534"/>
      <c r="HK29" s="534"/>
      <c r="HL29" s="534"/>
      <c r="HM29" s="534"/>
      <c r="HN29" s="534"/>
      <c r="HO29" s="534"/>
      <c r="HP29" s="534"/>
      <c r="HQ29" s="534"/>
      <c r="HR29" s="534"/>
      <c r="HS29" s="534"/>
      <c r="HT29" s="534"/>
      <c r="HU29" s="534"/>
      <c r="HV29" s="534"/>
      <c r="HW29" s="534"/>
      <c r="HX29" s="534"/>
      <c r="HY29" s="534"/>
      <c r="HZ29" s="534"/>
      <c r="IA29" s="534"/>
      <c r="IB29" s="534"/>
      <c r="IC29" s="534"/>
      <c r="ID29" s="534"/>
      <c r="IE29" s="534"/>
      <c r="IF29" s="534"/>
      <c r="IG29" s="534"/>
      <c r="IH29" s="534"/>
      <c r="II29" s="534"/>
      <c r="IJ29" s="534"/>
      <c r="IK29" s="534"/>
      <c r="IL29" s="534"/>
      <c r="IM29" s="534"/>
      <c r="IN29" s="534"/>
      <c r="IO29" s="534"/>
      <c r="IP29" s="534"/>
      <c r="IQ29" s="534"/>
      <c r="IR29" s="534"/>
      <c r="IS29" s="534"/>
      <c r="IT29" s="534"/>
      <c r="IU29" s="534"/>
      <c r="IV29" s="534"/>
      <c r="IW29" s="534"/>
      <c r="IX29" s="534"/>
      <c r="IY29" s="534"/>
      <c r="IZ29" s="534"/>
      <c r="JA29" s="534"/>
      <c r="JB29" s="534"/>
      <c r="JC29" s="534"/>
      <c r="JD29" s="534"/>
      <c r="JE29" s="534"/>
      <c r="JF29" s="534"/>
      <c r="JG29" s="534"/>
      <c r="JH29" s="534"/>
      <c r="JI29" s="534"/>
      <c r="JJ29" s="534"/>
      <c r="JK29" s="534"/>
      <c r="JL29" s="534"/>
      <c r="JM29" s="534"/>
      <c r="JN29" s="534"/>
      <c r="JO29" s="534"/>
      <c r="JP29" s="534"/>
      <c r="JQ29" s="534"/>
      <c r="JR29" s="534"/>
      <c r="JS29" s="534"/>
      <c r="JT29" s="534"/>
      <c r="JU29" s="534"/>
      <c r="JV29" s="534"/>
      <c r="JW29" s="534"/>
      <c r="JX29" s="534"/>
      <c r="JY29" s="534"/>
      <c r="JZ29" s="534"/>
      <c r="KA29" s="534"/>
      <c r="KB29" s="534"/>
      <c r="KC29" s="534"/>
      <c r="KD29" s="534"/>
      <c r="KE29" s="534"/>
      <c r="KF29" s="534"/>
      <c r="KG29" s="534"/>
      <c r="KH29" s="534"/>
      <c r="KI29" s="534"/>
      <c r="KJ29" s="534"/>
      <c r="KK29" s="534"/>
      <c r="KL29" s="534"/>
      <c r="KM29" s="534"/>
      <c r="KN29" s="534"/>
      <c r="KO29" s="534"/>
      <c r="KP29" s="534"/>
      <c r="KQ29" s="534"/>
      <c r="KR29" s="534"/>
      <c r="KS29" s="534"/>
      <c r="KT29" s="534"/>
      <c r="KU29" s="534"/>
      <c r="KV29" s="534"/>
      <c r="KW29" s="534"/>
      <c r="KX29" s="534"/>
      <c r="KY29" s="534"/>
      <c r="KZ29" s="534"/>
      <c r="LA29" s="534"/>
      <c r="LB29" s="534"/>
      <c r="LC29" s="534"/>
      <c r="LD29" s="534"/>
      <c r="LE29" s="534"/>
      <c r="LF29" s="534"/>
      <c r="LG29" s="534"/>
      <c r="LH29" s="534"/>
      <c r="LI29" s="534"/>
      <c r="LJ29" s="534"/>
      <c r="LK29" s="534"/>
      <c r="LL29" s="534"/>
      <c r="LM29" s="534"/>
      <c r="LN29" s="534"/>
      <c r="LO29" s="534"/>
      <c r="LP29" s="534"/>
      <c r="LQ29" s="534"/>
      <c r="LR29" s="534"/>
      <c r="LS29" s="534"/>
      <c r="LT29" s="534"/>
      <c r="LU29" s="534"/>
      <c r="LV29" s="534"/>
      <c r="LW29" s="534"/>
      <c r="LX29" s="534"/>
      <c r="LY29" s="534"/>
      <c r="LZ29" s="534"/>
      <c r="MA29" s="534"/>
      <c r="MB29" s="534"/>
      <c r="MC29" s="534"/>
      <c r="MD29" s="534"/>
      <c r="ME29" s="534"/>
      <c r="MF29" s="534"/>
      <c r="MG29" s="534"/>
      <c r="MH29" s="534"/>
      <c r="MI29" s="534"/>
      <c r="MJ29" s="534"/>
      <c r="MK29" s="534"/>
      <c r="ML29" s="534"/>
      <c r="MM29" s="534"/>
      <c r="MN29" s="534"/>
      <c r="MO29" s="534"/>
      <c r="MP29" s="534"/>
      <c r="MQ29" s="534"/>
      <c r="MR29" s="534"/>
      <c r="MS29" s="534"/>
      <c r="MT29" s="534"/>
      <c r="MU29" s="534"/>
      <c r="MV29" s="534"/>
      <c r="MW29" s="534"/>
      <c r="MX29" s="534"/>
      <c r="MY29" s="534"/>
      <c r="MZ29" s="534"/>
      <c r="NA29" s="534"/>
      <c r="NB29" s="534"/>
      <c r="NC29" s="534"/>
      <c r="ND29" s="534"/>
      <c r="NE29" s="534"/>
      <c r="NF29" s="534"/>
      <c r="NG29" s="534"/>
      <c r="NH29" s="534"/>
      <c r="NI29" s="534"/>
      <c r="NJ29" s="534"/>
      <c r="NK29" s="534"/>
      <c r="NL29" s="534"/>
      <c r="NM29" s="534"/>
      <c r="NN29" s="534"/>
      <c r="NO29" s="534"/>
      <c r="NP29" s="534"/>
      <c r="NQ29" s="534"/>
      <c r="NR29" s="534"/>
      <c r="NS29" s="534"/>
      <c r="NT29" s="534"/>
      <c r="NU29" s="534"/>
      <c r="NV29" s="534"/>
      <c r="NW29" s="534"/>
      <c r="NX29" s="534"/>
      <c r="NY29" s="534"/>
      <c r="NZ29" s="534"/>
      <c r="OA29" s="534"/>
      <c r="OB29" s="534"/>
      <c r="OC29" s="534"/>
      <c r="OD29" s="534"/>
      <c r="OE29" s="534"/>
      <c r="OF29" s="534"/>
      <c r="OG29" s="534"/>
      <c r="OH29" s="534"/>
      <c r="OI29" s="534"/>
      <c r="OJ29" s="534"/>
      <c r="OK29" s="534"/>
      <c r="OL29" s="534"/>
      <c r="OM29" s="534"/>
      <c r="ON29" s="534"/>
      <c r="OO29" s="534"/>
      <c r="OP29" s="534"/>
      <c r="OQ29" s="534"/>
      <c r="OR29" s="534"/>
      <c r="OS29" s="534"/>
      <c r="OT29" s="534"/>
      <c r="OU29" s="534"/>
      <c r="OV29" s="534"/>
      <c r="OW29" s="534"/>
      <c r="OX29" s="534"/>
      <c r="OY29" s="534"/>
      <c r="OZ29" s="534"/>
      <c r="PA29" s="534"/>
      <c r="PB29" s="534"/>
      <c r="PC29" s="534"/>
      <c r="PD29" s="534"/>
      <c r="PE29" s="534"/>
      <c r="PF29" s="534"/>
      <c r="PG29" s="534"/>
      <c r="PH29" s="534"/>
      <c r="PI29" s="534"/>
      <c r="PJ29" s="534"/>
      <c r="PK29" s="534"/>
      <c r="PL29" s="534"/>
      <c r="PM29" s="534"/>
      <c r="PN29" s="534"/>
      <c r="PO29" s="534"/>
      <c r="PP29" s="534"/>
      <c r="PQ29" s="534"/>
      <c r="PR29" s="534"/>
      <c r="PS29" s="534"/>
      <c r="PT29" s="534"/>
      <c r="PU29" s="534"/>
      <c r="PV29" s="534"/>
      <c r="PW29" s="534"/>
      <c r="PX29" s="534"/>
      <c r="PY29" s="534"/>
      <c r="PZ29" s="534"/>
      <c r="QA29" s="534"/>
      <c r="QB29" s="534"/>
      <c r="QC29" s="534"/>
      <c r="QD29" s="534"/>
      <c r="QE29" s="534"/>
      <c r="QF29" s="534"/>
      <c r="QG29" s="534"/>
      <c r="QH29" s="534"/>
      <c r="QI29" s="534"/>
      <c r="QJ29" s="534"/>
      <c r="QK29" s="534"/>
      <c r="QL29" s="534"/>
      <c r="QM29" s="534"/>
      <c r="QN29" s="534"/>
      <c r="QO29" s="534"/>
      <c r="QP29" s="534"/>
      <c r="QQ29" s="534"/>
      <c r="QR29" s="534"/>
      <c r="QS29" s="534"/>
      <c r="QT29" s="534"/>
      <c r="QU29" s="534"/>
      <c r="QV29" s="534"/>
      <c r="QW29" s="534"/>
      <c r="QX29" s="534"/>
      <c r="QY29" s="534"/>
      <c r="QZ29" s="534"/>
      <c r="RA29" s="534"/>
      <c r="RB29" s="534"/>
      <c r="RC29" s="534"/>
      <c r="RD29" s="534"/>
      <c r="RE29" s="534"/>
      <c r="RF29" s="534"/>
      <c r="RG29" s="534"/>
      <c r="RH29" s="534"/>
      <c r="RI29" s="534"/>
      <c r="RJ29" s="534"/>
      <c r="RK29" s="534"/>
      <c r="RL29" s="534"/>
      <c r="RM29" s="534"/>
      <c r="RN29" s="534"/>
      <c r="RO29" s="534"/>
      <c r="RP29" s="534"/>
      <c r="RQ29" s="534"/>
      <c r="RR29" s="534"/>
      <c r="RS29" s="534"/>
      <c r="RT29" s="534"/>
      <c r="RU29" s="534"/>
      <c r="RV29" s="534"/>
      <c r="RW29" s="534"/>
      <c r="RX29" s="534"/>
      <c r="RY29" s="534"/>
      <c r="RZ29" s="534"/>
      <c r="SA29" s="534"/>
      <c r="SB29" s="534"/>
      <c r="SC29" s="534"/>
      <c r="SD29" s="534"/>
      <c r="SE29" s="534"/>
      <c r="SF29" s="534"/>
      <c r="SG29" s="534"/>
      <c r="SH29" s="534"/>
      <c r="SI29" s="534"/>
      <c r="SJ29" s="534"/>
      <c r="SK29" s="534"/>
      <c r="SL29" s="534"/>
      <c r="SM29" s="534"/>
      <c r="SN29" s="534"/>
      <c r="SO29" s="534"/>
      <c r="SP29" s="534"/>
      <c r="SQ29" s="534"/>
      <c r="SR29" s="534"/>
      <c r="SS29" s="534"/>
      <c r="ST29" s="534"/>
      <c r="SU29" s="534"/>
      <c r="SV29" s="534"/>
      <c r="SW29" s="534"/>
      <c r="SX29" s="534"/>
      <c r="SY29" s="534"/>
      <c r="SZ29" s="534"/>
      <c r="TA29" s="534"/>
      <c r="TB29" s="534"/>
      <c r="TC29" s="534"/>
      <c r="TD29" s="534"/>
      <c r="TE29" s="534"/>
      <c r="TF29" s="534"/>
      <c r="TG29" s="534"/>
      <c r="TH29" s="534"/>
      <c r="TI29" s="534"/>
      <c r="TJ29" s="534"/>
      <c r="TK29" s="534"/>
      <c r="TL29" s="534"/>
      <c r="TM29" s="534"/>
      <c r="TN29" s="534"/>
      <c r="TO29" s="534"/>
      <c r="TP29" s="534"/>
      <c r="TQ29" s="534"/>
      <c r="TR29" s="534"/>
      <c r="TS29" s="534"/>
      <c r="TT29" s="534"/>
      <c r="TU29" s="534"/>
      <c r="TV29" s="534"/>
      <c r="TW29" s="534"/>
      <c r="TX29" s="534"/>
      <c r="TY29" s="534"/>
      <c r="TZ29" s="534"/>
      <c r="UA29" s="534"/>
      <c r="UB29" s="534"/>
      <c r="UC29" s="534"/>
      <c r="UD29" s="534"/>
      <c r="UE29" s="534"/>
      <c r="UF29" s="534"/>
      <c r="UG29" s="534"/>
      <c r="UH29" s="534"/>
      <c r="UI29" s="534"/>
      <c r="UJ29" s="534"/>
      <c r="UK29" s="534"/>
      <c r="UL29" s="534"/>
      <c r="UM29" s="534"/>
      <c r="UN29" s="534"/>
      <c r="UO29" s="534"/>
      <c r="UP29" s="534"/>
      <c r="UQ29" s="534"/>
      <c r="UR29" s="534"/>
      <c r="US29" s="534"/>
      <c r="UT29" s="534"/>
      <c r="UU29" s="534"/>
      <c r="UV29" s="534"/>
      <c r="UW29" s="534"/>
      <c r="UX29" s="546"/>
    </row>
    <row r="30" spans="1:570" s="547" customFormat="1" ht="14.1" customHeight="1">
      <c r="A30" s="534"/>
      <c r="B30" s="37"/>
      <c r="C30" s="61"/>
      <c r="D30" s="61"/>
      <c r="E30" s="38"/>
      <c r="F30" s="523"/>
      <c r="G30" s="523"/>
      <c r="H30" s="523"/>
      <c r="I30" s="524"/>
      <c r="J30" s="525"/>
      <c r="K30" s="525"/>
      <c r="L30" s="525"/>
      <c r="M30" s="42"/>
      <c r="N30" s="42"/>
      <c r="O30" s="526"/>
      <c r="P30" s="527"/>
      <c r="Q30" s="527"/>
      <c r="R30" s="45"/>
      <c r="S30" s="46"/>
      <c r="T30" s="523">
        <f t="shared" si="9"/>
        <v>0</v>
      </c>
      <c r="U30" s="528">
        <f t="shared" si="0"/>
        <v>0</v>
      </c>
      <c r="V30" s="529">
        <f t="shared" si="1"/>
        <v>0</v>
      </c>
      <c r="W30" s="530">
        <f t="shared" si="15"/>
        <v>0</v>
      </c>
      <c r="X30" s="527">
        <f t="shared" si="16"/>
        <v>0</v>
      </c>
      <c r="Y30" s="527">
        <f t="shared" si="2"/>
        <v>0</v>
      </c>
      <c r="Z30" s="527"/>
      <c r="AA30" s="527">
        <f t="shared" si="17"/>
        <v>0</v>
      </c>
      <c r="AB30" s="531">
        <f t="shared" si="3"/>
        <v>0</v>
      </c>
      <c r="AC30" s="532">
        <f t="shared" si="18"/>
        <v>0</v>
      </c>
      <c r="AD30" s="527">
        <f t="shared" si="18"/>
        <v>0</v>
      </c>
      <c r="AE30" s="527">
        <f t="shared" si="5"/>
        <v>0</v>
      </c>
      <c r="AF30" s="527">
        <f t="shared" si="6"/>
        <v>0</v>
      </c>
      <c r="AG30" s="533" t="e">
        <v>#N/A</v>
      </c>
      <c r="AH30" s="527" t="e">
        <f t="shared" si="7"/>
        <v>#N/A</v>
      </c>
      <c r="AI30" s="533" t="e">
        <v>#N/A</v>
      </c>
      <c r="AJ30" s="527" t="e">
        <f t="shared" si="8"/>
        <v>#N/A</v>
      </c>
      <c r="AK30" s="527" t="e">
        <f t="shared" si="10"/>
        <v>#N/A</v>
      </c>
      <c r="AL30" s="527" t="e">
        <v>#N/A</v>
      </c>
      <c r="AM30" s="527"/>
      <c r="AN30" s="529">
        <v>0</v>
      </c>
      <c r="AO30" s="529">
        <f t="shared" si="12"/>
        <v>0</v>
      </c>
      <c r="AP30" s="528">
        <f t="shared" si="13"/>
        <v>0</v>
      </c>
      <c r="AQ30" s="528" t="e">
        <f t="shared" si="14"/>
        <v>#DIV/0!</v>
      </c>
      <c r="AR30" s="534"/>
      <c r="AS30" s="534"/>
      <c r="AT30" s="534"/>
      <c r="AU30" s="534"/>
      <c r="AV30" s="534"/>
      <c r="AW30" s="534"/>
      <c r="AX30" s="534"/>
      <c r="AY30" s="534"/>
      <c r="AZ30" s="534"/>
      <c r="BA30" s="534"/>
      <c r="BB30" s="534"/>
      <c r="BC30" s="534"/>
      <c r="BD30" s="534"/>
      <c r="BE30" s="534"/>
      <c r="BF30" s="534"/>
      <c r="BG30" s="534"/>
      <c r="BH30" s="534"/>
      <c r="BI30" s="534"/>
      <c r="BJ30" s="534"/>
      <c r="BK30" s="534"/>
      <c r="BL30" s="534"/>
      <c r="BM30" s="534"/>
      <c r="BN30" s="534"/>
      <c r="BO30" s="534"/>
      <c r="BP30" s="534"/>
      <c r="BQ30" s="534"/>
      <c r="BR30" s="534"/>
      <c r="BS30" s="534"/>
      <c r="BT30" s="534"/>
      <c r="BU30" s="534"/>
      <c r="BV30" s="534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4"/>
      <c r="CH30" s="534"/>
      <c r="CI30" s="534"/>
      <c r="CJ30" s="534"/>
      <c r="CK30" s="534"/>
      <c r="CL30" s="534"/>
      <c r="CM30" s="534"/>
      <c r="CN30" s="534"/>
      <c r="CO30" s="534"/>
      <c r="CP30" s="534"/>
      <c r="CQ30" s="534"/>
      <c r="CR30" s="534"/>
      <c r="CS30" s="534"/>
      <c r="CT30" s="534"/>
      <c r="CU30" s="534"/>
      <c r="CV30" s="534"/>
      <c r="CW30" s="534"/>
      <c r="CX30" s="534"/>
      <c r="CY30" s="534"/>
      <c r="CZ30" s="534"/>
      <c r="DA30" s="534"/>
      <c r="DB30" s="534"/>
      <c r="DC30" s="534"/>
      <c r="DD30" s="534"/>
      <c r="DE30" s="534"/>
      <c r="DF30" s="534"/>
      <c r="DG30" s="534"/>
      <c r="DH30" s="534"/>
      <c r="DI30" s="534"/>
      <c r="DJ30" s="534"/>
      <c r="DK30" s="534"/>
      <c r="DL30" s="534"/>
      <c r="DM30" s="534"/>
      <c r="DN30" s="534"/>
      <c r="DO30" s="534"/>
      <c r="DP30" s="534"/>
      <c r="DQ30" s="534"/>
      <c r="DR30" s="534"/>
      <c r="DS30" s="534"/>
      <c r="DT30" s="534"/>
      <c r="DU30" s="534"/>
      <c r="DV30" s="534"/>
      <c r="DW30" s="534"/>
      <c r="DX30" s="534"/>
      <c r="DY30" s="534"/>
      <c r="DZ30" s="534"/>
      <c r="EA30" s="534"/>
      <c r="EB30" s="534"/>
      <c r="EC30" s="534"/>
      <c r="ED30" s="534"/>
      <c r="EE30" s="534"/>
      <c r="EF30" s="534"/>
      <c r="EG30" s="534"/>
      <c r="EH30" s="534"/>
      <c r="EI30" s="534"/>
      <c r="EJ30" s="534"/>
      <c r="EK30" s="534"/>
      <c r="EL30" s="534"/>
      <c r="EM30" s="534"/>
      <c r="EN30" s="534"/>
      <c r="EO30" s="534"/>
      <c r="EP30" s="534"/>
      <c r="EQ30" s="534"/>
      <c r="ER30" s="534"/>
      <c r="ES30" s="534"/>
      <c r="ET30" s="534"/>
      <c r="EU30" s="534"/>
      <c r="EV30" s="534"/>
      <c r="EW30" s="534"/>
      <c r="EX30" s="534"/>
      <c r="EY30" s="534"/>
      <c r="EZ30" s="534"/>
      <c r="FA30" s="534"/>
      <c r="FB30" s="534"/>
      <c r="FC30" s="534"/>
      <c r="FD30" s="534"/>
      <c r="FE30" s="534"/>
      <c r="FF30" s="534"/>
      <c r="FG30" s="534"/>
      <c r="FH30" s="534"/>
      <c r="FI30" s="534"/>
      <c r="FJ30" s="534"/>
      <c r="FK30" s="534"/>
      <c r="FL30" s="534"/>
      <c r="FM30" s="534"/>
      <c r="FN30" s="534"/>
      <c r="FO30" s="534"/>
      <c r="FP30" s="534"/>
      <c r="FQ30" s="534"/>
      <c r="FR30" s="534"/>
      <c r="FS30" s="534"/>
      <c r="FT30" s="534"/>
      <c r="FU30" s="534"/>
      <c r="FV30" s="534"/>
      <c r="FW30" s="534"/>
      <c r="FX30" s="534"/>
      <c r="FY30" s="534"/>
      <c r="FZ30" s="534"/>
      <c r="GA30" s="534"/>
      <c r="GB30" s="534"/>
      <c r="GC30" s="534"/>
      <c r="GD30" s="534"/>
      <c r="GE30" s="534"/>
      <c r="GF30" s="534"/>
      <c r="GG30" s="534"/>
      <c r="GH30" s="534"/>
      <c r="GI30" s="534"/>
      <c r="GJ30" s="534"/>
      <c r="GK30" s="534"/>
      <c r="GL30" s="534"/>
      <c r="GM30" s="534"/>
      <c r="GN30" s="534"/>
      <c r="GO30" s="534"/>
      <c r="GP30" s="534"/>
      <c r="GQ30" s="534"/>
      <c r="GR30" s="534"/>
      <c r="GS30" s="534"/>
      <c r="GT30" s="534"/>
      <c r="GU30" s="534"/>
      <c r="GV30" s="534"/>
      <c r="GW30" s="534"/>
      <c r="GX30" s="534"/>
      <c r="GY30" s="534"/>
      <c r="GZ30" s="534"/>
      <c r="HA30" s="534"/>
      <c r="HB30" s="534"/>
      <c r="HC30" s="534"/>
      <c r="HD30" s="534"/>
      <c r="HE30" s="534"/>
      <c r="HF30" s="534"/>
      <c r="HG30" s="534"/>
      <c r="HH30" s="534"/>
      <c r="HI30" s="534"/>
      <c r="HJ30" s="534"/>
      <c r="HK30" s="534"/>
      <c r="HL30" s="534"/>
      <c r="HM30" s="534"/>
      <c r="HN30" s="534"/>
      <c r="HO30" s="534"/>
      <c r="HP30" s="534"/>
      <c r="HQ30" s="534"/>
      <c r="HR30" s="534"/>
      <c r="HS30" s="534"/>
      <c r="HT30" s="534"/>
      <c r="HU30" s="534"/>
      <c r="HV30" s="534"/>
      <c r="HW30" s="534"/>
      <c r="HX30" s="534"/>
      <c r="HY30" s="534"/>
      <c r="HZ30" s="534"/>
      <c r="IA30" s="534"/>
      <c r="IB30" s="534"/>
      <c r="IC30" s="534"/>
      <c r="ID30" s="534"/>
      <c r="IE30" s="534"/>
      <c r="IF30" s="534"/>
      <c r="IG30" s="534"/>
      <c r="IH30" s="534"/>
      <c r="II30" s="534"/>
      <c r="IJ30" s="534"/>
      <c r="IK30" s="534"/>
      <c r="IL30" s="534"/>
      <c r="IM30" s="534"/>
      <c r="IN30" s="534"/>
      <c r="IO30" s="534"/>
      <c r="IP30" s="534"/>
      <c r="IQ30" s="534"/>
      <c r="IR30" s="534"/>
      <c r="IS30" s="534"/>
      <c r="IT30" s="534"/>
      <c r="IU30" s="534"/>
      <c r="IV30" s="534"/>
      <c r="IW30" s="534"/>
      <c r="IX30" s="534"/>
      <c r="IY30" s="534"/>
      <c r="IZ30" s="534"/>
      <c r="JA30" s="534"/>
      <c r="JB30" s="534"/>
      <c r="JC30" s="534"/>
      <c r="JD30" s="534"/>
      <c r="JE30" s="534"/>
      <c r="JF30" s="534"/>
      <c r="JG30" s="534"/>
      <c r="JH30" s="534"/>
      <c r="JI30" s="534"/>
      <c r="JJ30" s="534"/>
      <c r="JK30" s="534"/>
      <c r="JL30" s="534"/>
      <c r="JM30" s="534"/>
      <c r="JN30" s="534"/>
      <c r="JO30" s="534"/>
      <c r="JP30" s="534"/>
      <c r="JQ30" s="534"/>
      <c r="JR30" s="534"/>
      <c r="JS30" s="534"/>
      <c r="JT30" s="534"/>
      <c r="JU30" s="534"/>
      <c r="JV30" s="534"/>
      <c r="JW30" s="534"/>
      <c r="JX30" s="534"/>
      <c r="JY30" s="534"/>
      <c r="JZ30" s="534"/>
      <c r="KA30" s="534"/>
      <c r="KB30" s="534"/>
      <c r="KC30" s="534"/>
      <c r="KD30" s="534"/>
      <c r="KE30" s="534"/>
      <c r="KF30" s="534"/>
      <c r="KG30" s="534"/>
      <c r="KH30" s="534"/>
      <c r="KI30" s="534"/>
      <c r="KJ30" s="534"/>
      <c r="KK30" s="534"/>
      <c r="KL30" s="534"/>
      <c r="KM30" s="534"/>
      <c r="KN30" s="534"/>
      <c r="KO30" s="534"/>
      <c r="KP30" s="534"/>
      <c r="KQ30" s="534"/>
      <c r="KR30" s="534"/>
      <c r="KS30" s="534"/>
      <c r="KT30" s="534"/>
      <c r="KU30" s="534"/>
      <c r="KV30" s="534"/>
      <c r="KW30" s="534"/>
      <c r="KX30" s="534"/>
      <c r="KY30" s="534"/>
      <c r="KZ30" s="534"/>
      <c r="LA30" s="534"/>
      <c r="LB30" s="534"/>
      <c r="LC30" s="534"/>
      <c r="LD30" s="534"/>
      <c r="LE30" s="534"/>
      <c r="LF30" s="534"/>
      <c r="LG30" s="534"/>
      <c r="LH30" s="534"/>
      <c r="LI30" s="534"/>
      <c r="LJ30" s="534"/>
      <c r="LK30" s="534"/>
      <c r="LL30" s="534"/>
      <c r="LM30" s="534"/>
      <c r="LN30" s="534"/>
      <c r="LO30" s="534"/>
      <c r="LP30" s="534"/>
      <c r="LQ30" s="534"/>
      <c r="LR30" s="534"/>
      <c r="LS30" s="534"/>
      <c r="LT30" s="534"/>
      <c r="LU30" s="534"/>
      <c r="LV30" s="534"/>
      <c r="LW30" s="534"/>
      <c r="LX30" s="534"/>
      <c r="LY30" s="534"/>
      <c r="LZ30" s="534"/>
      <c r="MA30" s="534"/>
      <c r="MB30" s="534"/>
      <c r="MC30" s="534"/>
      <c r="MD30" s="534"/>
      <c r="ME30" s="534"/>
      <c r="MF30" s="534"/>
      <c r="MG30" s="534"/>
      <c r="MH30" s="534"/>
      <c r="MI30" s="534"/>
      <c r="MJ30" s="534"/>
      <c r="MK30" s="534"/>
      <c r="ML30" s="534"/>
      <c r="MM30" s="534"/>
      <c r="MN30" s="534"/>
      <c r="MO30" s="534"/>
      <c r="MP30" s="534"/>
      <c r="MQ30" s="534"/>
      <c r="MR30" s="534"/>
      <c r="MS30" s="534"/>
      <c r="MT30" s="534"/>
      <c r="MU30" s="534"/>
      <c r="MV30" s="534"/>
      <c r="MW30" s="534"/>
      <c r="MX30" s="534"/>
      <c r="MY30" s="534"/>
      <c r="MZ30" s="534"/>
      <c r="NA30" s="534"/>
      <c r="NB30" s="534"/>
      <c r="NC30" s="534"/>
      <c r="ND30" s="534"/>
      <c r="NE30" s="534"/>
      <c r="NF30" s="534"/>
      <c r="NG30" s="534"/>
      <c r="NH30" s="534"/>
      <c r="NI30" s="534"/>
      <c r="NJ30" s="534"/>
      <c r="NK30" s="534"/>
      <c r="NL30" s="534"/>
      <c r="NM30" s="534"/>
      <c r="NN30" s="534"/>
      <c r="NO30" s="534"/>
      <c r="NP30" s="534"/>
      <c r="NQ30" s="534"/>
      <c r="NR30" s="534"/>
      <c r="NS30" s="534"/>
      <c r="NT30" s="534"/>
      <c r="NU30" s="534"/>
      <c r="NV30" s="534"/>
      <c r="NW30" s="534"/>
      <c r="NX30" s="534"/>
      <c r="NY30" s="534"/>
      <c r="NZ30" s="534"/>
      <c r="OA30" s="534"/>
      <c r="OB30" s="534"/>
      <c r="OC30" s="534"/>
      <c r="OD30" s="534"/>
      <c r="OE30" s="534"/>
      <c r="OF30" s="534"/>
      <c r="OG30" s="534"/>
      <c r="OH30" s="534"/>
      <c r="OI30" s="534"/>
      <c r="OJ30" s="534"/>
      <c r="OK30" s="534"/>
      <c r="OL30" s="534"/>
      <c r="OM30" s="534"/>
      <c r="ON30" s="534"/>
      <c r="OO30" s="534"/>
      <c r="OP30" s="534"/>
      <c r="OQ30" s="534"/>
      <c r="OR30" s="534"/>
      <c r="OS30" s="534"/>
      <c r="OT30" s="534"/>
      <c r="OU30" s="534"/>
      <c r="OV30" s="534"/>
      <c r="OW30" s="534"/>
      <c r="OX30" s="534"/>
      <c r="OY30" s="534"/>
      <c r="OZ30" s="534"/>
      <c r="PA30" s="534"/>
      <c r="PB30" s="534"/>
      <c r="PC30" s="534"/>
      <c r="PD30" s="534"/>
      <c r="PE30" s="534"/>
      <c r="PF30" s="534"/>
      <c r="PG30" s="534"/>
      <c r="PH30" s="534"/>
      <c r="PI30" s="534"/>
      <c r="PJ30" s="534"/>
      <c r="PK30" s="534"/>
      <c r="PL30" s="534"/>
      <c r="PM30" s="534"/>
      <c r="PN30" s="534"/>
      <c r="PO30" s="534"/>
      <c r="PP30" s="534"/>
      <c r="PQ30" s="534"/>
      <c r="PR30" s="534"/>
      <c r="PS30" s="534"/>
      <c r="PT30" s="534"/>
      <c r="PU30" s="534"/>
      <c r="PV30" s="534"/>
      <c r="PW30" s="534"/>
      <c r="PX30" s="534"/>
      <c r="PY30" s="534"/>
      <c r="PZ30" s="534"/>
      <c r="QA30" s="534"/>
      <c r="QB30" s="534"/>
      <c r="QC30" s="534"/>
      <c r="QD30" s="534"/>
      <c r="QE30" s="534"/>
      <c r="QF30" s="534"/>
      <c r="QG30" s="534"/>
      <c r="QH30" s="534"/>
      <c r="QI30" s="534"/>
      <c r="QJ30" s="534"/>
      <c r="QK30" s="534"/>
      <c r="QL30" s="534"/>
      <c r="QM30" s="534"/>
      <c r="QN30" s="534"/>
      <c r="QO30" s="534"/>
      <c r="QP30" s="534"/>
      <c r="QQ30" s="534"/>
      <c r="QR30" s="534"/>
      <c r="QS30" s="534"/>
      <c r="QT30" s="534"/>
      <c r="QU30" s="534"/>
      <c r="QV30" s="534"/>
      <c r="QW30" s="534"/>
      <c r="QX30" s="534"/>
      <c r="QY30" s="534"/>
      <c r="QZ30" s="534"/>
      <c r="RA30" s="534"/>
      <c r="RB30" s="534"/>
      <c r="RC30" s="534"/>
      <c r="RD30" s="534"/>
      <c r="RE30" s="534"/>
      <c r="RF30" s="534"/>
      <c r="RG30" s="534"/>
      <c r="RH30" s="534"/>
      <c r="RI30" s="534"/>
      <c r="RJ30" s="534"/>
      <c r="RK30" s="534"/>
      <c r="RL30" s="534"/>
      <c r="RM30" s="534"/>
      <c r="RN30" s="534"/>
      <c r="RO30" s="534"/>
      <c r="RP30" s="534"/>
      <c r="RQ30" s="534"/>
      <c r="RR30" s="534"/>
      <c r="RS30" s="534"/>
      <c r="RT30" s="534"/>
      <c r="RU30" s="534"/>
      <c r="RV30" s="534"/>
      <c r="RW30" s="534"/>
      <c r="RX30" s="534"/>
      <c r="RY30" s="534"/>
      <c r="RZ30" s="534"/>
      <c r="SA30" s="534"/>
      <c r="SB30" s="534"/>
      <c r="SC30" s="534"/>
      <c r="SD30" s="534"/>
      <c r="SE30" s="534"/>
      <c r="SF30" s="534"/>
      <c r="SG30" s="534"/>
      <c r="SH30" s="534"/>
      <c r="SI30" s="534"/>
      <c r="SJ30" s="534"/>
      <c r="SK30" s="534"/>
      <c r="SL30" s="534"/>
      <c r="SM30" s="534"/>
      <c r="SN30" s="534"/>
      <c r="SO30" s="534"/>
      <c r="SP30" s="534"/>
      <c r="SQ30" s="534"/>
      <c r="SR30" s="534"/>
      <c r="SS30" s="534"/>
      <c r="ST30" s="534"/>
      <c r="SU30" s="534"/>
      <c r="SV30" s="534"/>
      <c r="SW30" s="534"/>
      <c r="SX30" s="534"/>
      <c r="SY30" s="534"/>
      <c r="SZ30" s="534"/>
      <c r="TA30" s="534"/>
      <c r="TB30" s="534"/>
      <c r="TC30" s="534"/>
      <c r="TD30" s="534"/>
      <c r="TE30" s="534"/>
      <c r="TF30" s="534"/>
      <c r="TG30" s="534"/>
      <c r="TH30" s="534"/>
      <c r="TI30" s="534"/>
      <c r="TJ30" s="534"/>
      <c r="TK30" s="534"/>
      <c r="TL30" s="534"/>
      <c r="TM30" s="534"/>
      <c r="TN30" s="534"/>
      <c r="TO30" s="534"/>
      <c r="TP30" s="534"/>
      <c r="TQ30" s="534"/>
      <c r="TR30" s="534"/>
      <c r="TS30" s="534"/>
      <c r="TT30" s="534"/>
      <c r="TU30" s="534"/>
      <c r="TV30" s="534"/>
      <c r="TW30" s="534"/>
      <c r="TX30" s="534"/>
      <c r="TY30" s="534"/>
      <c r="TZ30" s="534"/>
      <c r="UA30" s="534"/>
      <c r="UB30" s="534"/>
      <c r="UC30" s="534"/>
      <c r="UD30" s="534"/>
      <c r="UE30" s="534"/>
      <c r="UF30" s="534"/>
      <c r="UG30" s="534"/>
      <c r="UH30" s="534"/>
      <c r="UI30" s="534"/>
      <c r="UJ30" s="534"/>
      <c r="UK30" s="534"/>
      <c r="UL30" s="534"/>
      <c r="UM30" s="534"/>
      <c r="UN30" s="534"/>
      <c r="UO30" s="534"/>
      <c r="UP30" s="534"/>
      <c r="UQ30" s="534"/>
      <c r="UR30" s="534"/>
      <c r="US30" s="534"/>
      <c r="UT30" s="534"/>
      <c r="UU30" s="534"/>
      <c r="UV30" s="534"/>
      <c r="UW30" s="534"/>
      <c r="UX30" s="546"/>
    </row>
    <row r="31" spans="1:570" s="547" customFormat="1" ht="14.1" customHeight="1">
      <c r="A31" s="534"/>
      <c r="B31" s="37"/>
      <c r="C31" s="61"/>
      <c r="D31" s="61"/>
      <c r="E31" s="38"/>
      <c r="F31" s="523"/>
      <c r="G31" s="523"/>
      <c r="H31" s="523"/>
      <c r="I31" s="524"/>
      <c r="J31" s="525"/>
      <c r="K31" s="525"/>
      <c r="L31" s="525"/>
      <c r="M31" s="42"/>
      <c r="N31" s="42"/>
      <c r="O31" s="526"/>
      <c r="P31" s="527"/>
      <c r="Q31" s="527"/>
      <c r="R31" s="45"/>
      <c r="S31" s="46"/>
      <c r="T31" s="523">
        <f t="shared" si="9"/>
        <v>0</v>
      </c>
      <c r="U31" s="528">
        <f t="shared" si="0"/>
        <v>0</v>
      </c>
      <c r="V31" s="529">
        <f t="shared" si="1"/>
        <v>0</v>
      </c>
      <c r="W31" s="530">
        <f t="shared" si="15"/>
        <v>0</v>
      </c>
      <c r="X31" s="527">
        <f t="shared" si="16"/>
        <v>0</v>
      </c>
      <c r="Y31" s="527">
        <f t="shared" si="2"/>
        <v>0</v>
      </c>
      <c r="Z31" s="527"/>
      <c r="AA31" s="527">
        <f t="shared" si="17"/>
        <v>0</v>
      </c>
      <c r="AB31" s="531">
        <f t="shared" si="3"/>
        <v>0</v>
      </c>
      <c r="AC31" s="532">
        <f t="shared" si="18"/>
        <v>0</v>
      </c>
      <c r="AD31" s="527">
        <f t="shared" si="18"/>
        <v>0</v>
      </c>
      <c r="AE31" s="527">
        <f t="shared" si="5"/>
        <v>0</v>
      </c>
      <c r="AF31" s="527">
        <f t="shared" si="6"/>
        <v>0</v>
      </c>
      <c r="AG31" s="533" t="e">
        <v>#N/A</v>
      </c>
      <c r="AH31" s="527" t="e">
        <f t="shared" si="7"/>
        <v>#N/A</v>
      </c>
      <c r="AI31" s="533" t="e">
        <v>#N/A</v>
      </c>
      <c r="AJ31" s="527" t="e">
        <f t="shared" si="8"/>
        <v>#N/A</v>
      </c>
      <c r="AK31" s="527" t="e">
        <f t="shared" si="10"/>
        <v>#N/A</v>
      </c>
      <c r="AL31" s="527" t="e">
        <v>#N/A</v>
      </c>
      <c r="AM31" s="527"/>
      <c r="AN31" s="529">
        <v>0</v>
      </c>
      <c r="AO31" s="529">
        <f t="shared" si="12"/>
        <v>0</v>
      </c>
      <c r="AP31" s="528">
        <f t="shared" si="13"/>
        <v>0</v>
      </c>
      <c r="AQ31" s="528" t="e">
        <f t="shared" si="14"/>
        <v>#DIV/0!</v>
      </c>
      <c r="AR31" s="534"/>
      <c r="AS31" s="534"/>
      <c r="AT31" s="534"/>
      <c r="AU31" s="534"/>
      <c r="AV31" s="534"/>
      <c r="AW31" s="534"/>
      <c r="AX31" s="534"/>
      <c r="AY31" s="534"/>
      <c r="AZ31" s="534"/>
      <c r="BA31" s="534"/>
      <c r="BB31" s="534"/>
      <c r="BC31" s="534"/>
      <c r="BD31" s="534"/>
      <c r="BE31" s="534"/>
      <c r="BF31" s="534"/>
      <c r="BG31" s="534"/>
      <c r="BH31" s="534"/>
      <c r="BI31" s="534"/>
      <c r="BJ31" s="534"/>
      <c r="BK31" s="534"/>
      <c r="BL31" s="534"/>
      <c r="BM31" s="534"/>
      <c r="BN31" s="534"/>
      <c r="BO31" s="534"/>
      <c r="BP31" s="534"/>
      <c r="BQ31" s="534"/>
      <c r="BR31" s="534"/>
      <c r="BS31" s="534"/>
      <c r="BT31" s="534"/>
      <c r="BU31" s="534"/>
      <c r="BV31" s="534"/>
      <c r="BW31" s="534"/>
      <c r="BX31" s="534"/>
      <c r="BY31" s="534"/>
      <c r="BZ31" s="534"/>
      <c r="CA31" s="534"/>
      <c r="CB31" s="534"/>
      <c r="CC31" s="534"/>
      <c r="CD31" s="534"/>
      <c r="CE31" s="534"/>
      <c r="CF31" s="534"/>
      <c r="CG31" s="534"/>
      <c r="CH31" s="534"/>
      <c r="CI31" s="534"/>
      <c r="CJ31" s="534"/>
      <c r="CK31" s="534"/>
      <c r="CL31" s="534"/>
      <c r="CM31" s="534"/>
      <c r="CN31" s="534"/>
      <c r="CO31" s="534"/>
      <c r="CP31" s="534"/>
      <c r="CQ31" s="534"/>
      <c r="CR31" s="534"/>
      <c r="CS31" s="534"/>
      <c r="CT31" s="534"/>
      <c r="CU31" s="534"/>
      <c r="CV31" s="534"/>
      <c r="CW31" s="534"/>
      <c r="CX31" s="534"/>
      <c r="CY31" s="534"/>
      <c r="CZ31" s="534"/>
      <c r="DA31" s="534"/>
      <c r="DB31" s="534"/>
      <c r="DC31" s="534"/>
      <c r="DD31" s="534"/>
      <c r="DE31" s="534"/>
      <c r="DF31" s="534"/>
      <c r="DG31" s="534"/>
      <c r="DH31" s="534"/>
      <c r="DI31" s="534"/>
      <c r="DJ31" s="534"/>
      <c r="DK31" s="534"/>
      <c r="DL31" s="534"/>
      <c r="DM31" s="534"/>
      <c r="DN31" s="534"/>
      <c r="DO31" s="534"/>
      <c r="DP31" s="534"/>
      <c r="DQ31" s="534"/>
      <c r="DR31" s="534"/>
      <c r="DS31" s="534"/>
      <c r="DT31" s="534"/>
      <c r="DU31" s="534"/>
      <c r="DV31" s="534"/>
      <c r="DW31" s="534"/>
      <c r="DX31" s="534"/>
      <c r="DY31" s="534"/>
      <c r="DZ31" s="534"/>
      <c r="EA31" s="534"/>
      <c r="EB31" s="534"/>
      <c r="EC31" s="534"/>
      <c r="ED31" s="534"/>
      <c r="EE31" s="534"/>
      <c r="EF31" s="534"/>
      <c r="EG31" s="534"/>
      <c r="EH31" s="534"/>
      <c r="EI31" s="534"/>
      <c r="EJ31" s="534"/>
      <c r="EK31" s="534"/>
      <c r="EL31" s="534"/>
      <c r="EM31" s="534"/>
      <c r="EN31" s="534"/>
      <c r="EO31" s="534"/>
      <c r="EP31" s="534"/>
      <c r="EQ31" s="534"/>
      <c r="ER31" s="534"/>
      <c r="ES31" s="534"/>
      <c r="ET31" s="534"/>
      <c r="EU31" s="534"/>
      <c r="EV31" s="534"/>
      <c r="EW31" s="534"/>
      <c r="EX31" s="534"/>
      <c r="EY31" s="534"/>
      <c r="EZ31" s="534"/>
      <c r="FA31" s="534"/>
      <c r="FB31" s="534"/>
      <c r="FC31" s="534"/>
      <c r="FD31" s="534"/>
      <c r="FE31" s="534"/>
      <c r="FF31" s="534"/>
      <c r="FG31" s="534"/>
      <c r="FH31" s="534"/>
      <c r="FI31" s="534"/>
      <c r="FJ31" s="534"/>
      <c r="FK31" s="534"/>
      <c r="FL31" s="534"/>
      <c r="FM31" s="534"/>
      <c r="FN31" s="534"/>
      <c r="FO31" s="534"/>
      <c r="FP31" s="534"/>
      <c r="FQ31" s="534"/>
      <c r="FR31" s="534"/>
      <c r="FS31" s="534"/>
      <c r="FT31" s="534"/>
      <c r="FU31" s="534"/>
      <c r="FV31" s="534"/>
      <c r="FW31" s="534"/>
      <c r="FX31" s="534"/>
      <c r="FY31" s="534"/>
      <c r="FZ31" s="534"/>
      <c r="GA31" s="534"/>
      <c r="GB31" s="534"/>
      <c r="GC31" s="534"/>
      <c r="GD31" s="534"/>
      <c r="GE31" s="534"/>
      <c r="GF31" s="534"/>
      <c r="GG31" s="534"/>
      <c r="GH31" s="534"/>
      <c r="GI31" s="534"/>
      <c r="GJ31" s="534"/>
      <c r="GK31" s="534"/>
      <c r="GL31" s="534"/>
      <c r="GM31" s="534"/>
      <c r="GN31" s="534"/>
      <c r="GO31" s="534"/>
      <c r="GP31" s="534"/>
      <c r="GQ31" s="534"/>
      <c r="GR31" s="534"/>
      <c r="GS31" s="534"/>
      <c r="GT31" s="534"/>
      <c r="GU31" s="534"/>
      <c r="GV31" s="534"/>
      <c r="GW31" s="534"/>
      <c r="GX31" s="534"/>
      <c r="GY31" s="534"/>
      <c r="GZ31" s="534"/>
      <c r="HA31" s="534"/>
      <c r="HB31" s="534"/>
      <c r="HC31" s="534"/>
      <c r="HD31" s="534"/>
      <c r="HE31" s="534"/>
      <c r="HF31" s="534"/>
      <c r="HG31" s="534"/>
      <c r="HH31" s="534"/>
      <c r="HI31" s="534"/>
      <c r="HJ31" s="534"/>
      <c r="HK31" s="534"/>
      <c r="HL31" s="534"/>
      <c r="HM31" s="534"/>
      <c r="HN31" s="534"/>
      <c r="HO31" s="534"/>
      <c r="HP31" s="534"/>
      <c r="HQ31" s="534"/>
      <c r="HR31" s="534"/>
      <c r="HS31" s="534"/>
      <c r="HT31" s="534"/>
      <c r="HU31" s="534"/>
      <c r="HV31" s="534"/>
      <c r="HW31" s="534"/>
      <c r="HX31" s="534"/>
      <c r="HY31" s="534"/>
      <c r="HZ31" s="534"/>
      <c r="IA31" s="534"/>
      <c r="IB31" s="534"/>
      <c r="IC31" s="534"/>
      <c r="ID31" s="534"/>
      <c r="IE31" s="534"/>
      <c r="IF31" s="534"/>
      <c r="IG31" s="534"/>
      <c r="IH31" s="534"/>
      <c r="II31" s="534"/>
      <c r="IJ31" s="534"/>
      <c r="IK31" s="534"/>
      <c r="IL31" s="534"/>
      <c r="IM31" s="534"/>
      <c r="IN31" s="534"/>
      <c r="IO31" s="534"/>
      <c r="IP31" s="534"/>
      <c r="IQ31" s="534"/>
      <c r="IR31" s="534"/>
      <c r="IS31" s="534"/>
      <c r="IT31" s="534"/>
      <c r="IU31" s="534"/>
      <c r="IV31" s="534"/>
      <c r="IW31" s="534"/>
      <c r="IX31" s="534"/>
      <c r="IY31" s="534"/>
      <c r="IZ31" s="534"/>
      <c r="JA31" s="534"/>
      <c r="JB31" s="534"/>
      <c r="JC31" s="534"/>
      <c r="JD31" s="534"/>
      <c r="JE31" s="534"/>
      <c r="JF31" s="534"/>
      <c r="JG31" s="534"/>
      <c r="JH31" s="534"/>
      <c r="JI31" s="534"/>
      <c r="JJ31" s="534"/>
      <c r="JK31" s="534"/>
      <c r="JL31" s="534"/>
      <c r="JM31" s="534"/>
      <c r="JN31" s="534"/>
      <c r="JO31" s="534"/>
      <c r="JP31" s="534"/>
      <c r="JQ31" s="534"/>
      <c r="JR31" s="534"/>
      <c r="JS31" s="534"/>
      <c r="JT31" s="534"/>
      <c r="JU31" s="534"/>
      <c r="JV31" s="534"/>
      <c r="JW31" s="534"/>
      <c r="JX31" s="534"/>
      <c r="JY31" s="534"/>
      <c r="JZ31" s="534"/>
      <c r="KA31" s="534"/>
      <c r="KB31" s="534"/>
      <c r="KC31" s="534"/>
      <c r="KD31" s="534"/>
      <c r="KE31" s="534"/>
      <c r="KF31" s="534"/>
      <c r="KG31" s="534"/>
      <c r="KH31" s="534"/>
      <c r="KI31" s="534"/>
      <c r="KJ31" s="534"/>
      <c r="KK31" s="534"/>
      <c r="KL31" s="534"/>
      <c r="KM31" s="534"/>
      <c r="KN31" s="534"/>
      <c r="KO31" s="534"/>
      <c r="KP31" s="534"/>
      <c r="KQ31" s="534"/>
      <c r="KR31" s="534"/>
      <c r="KS31" s="534"/>
      <c r="KT31" s="534"/>
      <c r="KU31" s="534"/>
      <c r="KV31" s="534"/>
      <c r="KW31" s="534"/>
      <c r="KX31" s="534"/>
      <c r="KY31" s="534"/>
      <c r="KZ31" s="534"/>
      <c r="LA31" s="534"/>
      <c r="LB31" s="534"/>
      <c r="LC31" s="534"/>
      <c r="LD31" s="534"/>
      <c r="LE31" s="534"/>
      <c r="LF31" s="534"/>
      <c r="LG31" s="534"/>
      <c r="LH31" s="534"/>
      <c r="LI31" s="534"/>
      <c r="LJ31" s="534"/>
      <c r="LK31" s="534"/>
      <c r="LL31" s="534"/>
      <c r="LM31" s="534"/>
      <c r="LN31" s="534"/>
      <c r="LO31" s="534"/>
      <c r="LP31" s="534"/>
      <c r="LQ31" s="534"/>
      <c r="LR31" s="534"/>
      <c r="LS31" s="534"/>
      <c r="LT31" s="534"/>
      <c r="LU31" s="534"/>
      <c r="LV31" s="534"/>
      <c r="LW31" s="534"/>
      <c r="LX31" s="534"/>
      <c r="LY31" s="534"/>
      <c r="LZ31" s="534"/>
      <c r="MA31" s="534"/>
      <c r="MB31" s="534"/>
      <c r="MC31" s="534"/>
      <c r="MD31" s="534"/>
      <c r="ME31" s="534"/>
      <c r="MF31" s="534"/>
      <c r="MG31" s="534"/>
      <c r="MH31" s="534"/>
      <c r="MI31" s="534"/>
      <c r="MJ31" s="534"/>
      <c r="MK31" s="534"/>
      <c r="ML31" s="534"/>
      <c r="MM31" s="534"/>
      <c r="MN31" s="534"/>
      <c r="MO31" s="534"/>
      <c r="MP31" s="534"/>
      <c r="MQ31" s="534"/>
      <c r="MR31" s="534"/>
      <c r="MS31" s="534"/>
      <c r="MT31" s="534"/>
      <c r="MU31" s="534"/>
      <c r="MV31" s="534"/>
      <c r="MW31" s="534"/>
      <c r="MX31" s="534"/>
      <c r="MY31" s="534"/>
      <c r="MZ31" s="534"/>
      <c r="NA31" s="534"/>
      <c r="NB31" s="534"/>
      <c r="NC31" s="534"/>
      <c r="ND31" s="534"/>
      <c r="NE31" s="534"/>
      <c r="NF31" s="534"/>
      <c r="NG31" s="534"/>
      <c r="NH31" s="534"/>
      <c r="NI31" s="534"/>
      <c r="NJ31" s="534"/>
      <c r="NK31" s="534"/>
      <c r="NL31" s="534"/>
      <c r="NM31" s="534"/>
      <c r="NN31" s="534"/>
      <c r="NO31" s="534"/>
      <c r="NP31" s="534"/>
      <c r="NQ31" s="534"/>
      <c r="NR31" s="534"/>
      <c r="NS31" s="534"/>
      <c r="NT31" s="534"/>
      <c r="NU31" s="534"/>
      <c r="NV31" s="534"/>
      <c r="NW31" s="534"/>
      <c r="NX31" s="534"/>
      <c r="NY31" s="534"/>
      <c r="NZ31" s="534"/>
      <c r="OA31" s="534"/>
      <c r="OB31" s="534"/>
      <c r="OC31" s="534"/>
      <c r="OD31" s="534"/>
      <c r="OE31" s="534"/>
      <c r="OF31" s="534"/>
      <c r="OG31" s="534"/>
      <c r="OH31" s="534"/>
      <c r="OI31" s="534"/>
      <c r="OJ31" s="534"/>
      <c r="OK31" s="534"/>
      <c r="OL31" s="534"/>
      <c r="OM31" s="534"/>
      <c r="ON31" s="534"/>
      <c r="OO31" s="534"/>
      <c r="OP31" s="534"/>
      <c r="OQ31" s="534"/>
      <c r="OR31" s="534"/>
      <c r="OS31" s="534"/>
      <c r="OT31" s="534"/>
      <c r="OU31" s="534"/>
      <c r="OV31" s="534"/>
      <c r="OW31" s="534"/>
      <c r="OX31" s="534"/>
      <c r="OY31" s="534"/>
      <c r="OZ31" s="534"/>
      <c r="PA31" s="534"/>
      <c r="PB31" s="534"/>
      <c r="PC31" s="534"/>
      <c r="PD31" s="534"/>
      <c r="PE31" s="534"/>
      <c r="PF31" s="534"/>
      <c r="PG31" s="534"/>
      <c r="PH31" s="534"/>
      <c r="PI31" s="534"/>
      <c r="PJ31" s="534"/>
      <c r="PK31" s="534"/>
      <c r="PL31" s="534"/>
      <c r="PM31" s="534"/>
      <c r="PN31" s="534"/>
      <c r="PO31" s="534"/>
      <c r="PP31" s="534"/>
      <c r="PQ31" s="534"/>
      <c r="PR31" s="534"/>
      <c r="PS31" s="534"/>
      <c r="PT31" s="534"/>
      <c r="PU31" s="534"/>
      <c r="PV31" s="534"/>
      <c r="PW31" s="534"/>
      <c r="PX31" s="534"/>
      <c r="PY31" s="534"/>
      <c r="PZ31" s="534"/>
      <c r="QA31" s="534"/>
      <c r="QB31" s="534"/>
      <c r="QC31" s="534"/>
      <c r="QD31" s="534"/>
      <c r="QE31" s="534"/>
      <c r="QF31" s="534"/>
      <c r="QG31" s="534"/>
      <c r="QH31" s="534"/>
      <c r="QI31" s="534"/>
      <c r="QJ31" s="534"/>
      <c r="QK31" s="534"/>
      <c r="QL31" s="534"/>
      <c r="QM31" s="534"/>
      <c r="QN31" s="534"/>
      <c r="QO31" s="534"/>
      <c r="QP31" s="534"/>
      <c r="QQ31" s="534"/>
      <c r="QR31" s="534"/>
      <c r="QS31" s="534"/>
      <c r="QT31" s="534"/>
      <c r="QU31" s="534"/>
      <c r="QV31" s="534"/>
      <c r="QW31" s="534"/>
      <c r="QX31" s="534"/>
      <c r="QY31" s="534"/>
      <c r="QZ31" s="534"/>
      <c r="RA31" s="534"/>
      <c r="RB31" s="534"/>
      <c r="RC31" s="534"/>
      <c r="RD31" s="534"/>
      <c r="RE31" s="534"/>
      <c r="RF31" s="534"/>
      <c r="RG31" s="534"/>
      <c r="RH31" s="534"/>
      <c r="RI31" s="534"/>
      <c r="RJ31" s="534"/>
      <c r="RK31" s="534"/>
      <c r="RL31" s="534"/>
      <c r="RM31" s="534"/>
      <c r="RN31" s="534"/>
      <c r="RO31" s="534"/>
      <c r="RP31" s="534"/>
      <c r="RQ31" s="534"/>
      <c r="RR31" s="534"/>
      <c r="RS31" s="534"/>
      <c r="RT31" s="534"/>
      <c r="RU31" s="534"/>
      <c r="RV31" s="534"/>
      <c r="RW31" s="534"/>
      <c r="RX31" s="534"/>
      <c r="RY31" s="534"/>
      <c r="RZ31" s="534"/>
      <c r="SA31" s="534"/>
      <c r="SB31" s="534"/>
      <c r="SC31" s="534"/>
      <c r="SD31" s="534"/>
      <c r="SE31" s="534"/>
      <c r="SF31" s="534"/>
      <c r="SG31" s="534"/>
      <c r="SH31" s="534"/>
      <c r="SI31" s="534"/>
      <c r="SJ31" s="534"/>
      <c r="SK31" s="534"/>
      <c r="SL31" s="534"/>
      <c r="SM31" s="534"/>
      <c r="SN31" s="534"/>
      <c r="SO31" s="534"/>
      <c r="SP31" s="534"/>
      <c r="SQ31" s="534"/>
      <c r="SR31" s="534"/>
      <c r="SS31" s="534"/>
      <c r="ST31" s="534"/>
      <c r="SU31" s="534"/>
      <c r="SV31" s="534"/>
      <c r="SW31" s="534"/>
      <c r="SX31" s="534"/>
      <c r="SY31" s="534"/>
      <c r="SZ31" s="534"/>
      <c r="TA31" s="534"/>
      <c r="TB31" s="534"/>
      <c r="TC31" s="534"/>
      <c r="TD31" s="534"/>
      <c r="TE31" s="534"/>
      <c r="TF31" s="534"/>
      <c r="TG31" s="534"/>
      <c r="TH31" s="534"/>
      <c r="TI31" s="534"/>
      <c r="TJ31" s="534"/>
      <c r="TK31" s="534"/>
      <c r="TL31" s="534"/>
      <c r="TM31" s="534"/>
      <c r="TN31" s="534"/>
      <c r="TO31" s="534"/>
      <c r="TP31" s="534"/>
      <c r="TQ31" s="534"/>
      <c r="TR31" s="534"/>
      <c r="TS31" s="534"/>
      <c r="TT31" s="534"/>
      <c r="TU31" s="534"/>
      <c r="TV31" s="534"/>
      <c r="TW31" s="534"/>
      <c r="TX31" s="534"/>
      <c r="TY31" s="534"/>
      <c r="TZ31" s="534"/>
      <c r="UA31" s="534"/>
      <c r="UB31" s="534"/>
      <c r="UC31" s="534"/>
      <c r="UD31" s="534"/>
      <c r="UE31" s="534"/>
      <c r="UF31" s="534"/>
      <c r="UG31" s="534"/>
      <c r="UH31" s="534"/>
      <c r="UI31" s="534"/>
      <c r="UJ31" s="534"/>
      <c r="UK31" s="534"/>
      <c r="UL31" s="534"/>
      <c r="UM31" s="534"/>
      <c r="UN31" s="534"/>
      <c r="UO31" s="534"/>
      <c r="UP31" s="534"/>
      <c r="UQ31" s="534"/>
      <c r="UR31" s="534"/>
      <c r="US31" s="534"/>
      <c r="UT31" s="534"/>
      <c r="UU31" s="534"/>
      <c r="UV31" s="534"/>
      <c r="UW31" s="534"/>
      <c r="UX31" s="546"/>
    </row>
    <row r="32" spans="1:570" s="547" customFormat="1" ht="14.1" customHeight="1">
      <c r="A32" s="534"/>
      <c r="B32" s="37"/>
      <c r="C32" s="61"/>
      <c r="D32" s="61"/>
      <c r="E32" s="38"/>
      <c r="F32" s="523"/>
      <c r="G32" s="523"/>
      <c r="H32" s="523"/>
      <c r="I32" s="524"/>
      <c r="J32" s="525"/>
      <c r="K32" s="525"/>
      <c r="L32" s="525"/>
      <c r="M32" s="42"/>
      <c r="N32" s="42"/>
      <c r="O32" s="526"/>
      <c r="P32" s="527"/>
      <c r="Q32" s="527"/>
      <c r="R32" s="45"/>
      <c r="S32" s="46"/>
      <c r="T32" s="523">
        <f t="shared" si="9"/>
        <v>0</v>
      </c>
      <c r="U32" s="528">
        <f t="shared" si="0"/>
        <v>0</v>
      </c>
      <c r="V32" s="529">
        <f t="shared" si="1"/>
        <v>0</v>
      </c>
      <c r="W32" s="530">
        <f t="shared" si="15"/>
        <v>0</v>
      </c>
      <c r="X32" s="527">
        <f t="shared" si="16"/>
        <v>0</v>
      </c>
      <c r="Y32" s="527">
        <f t="shared" si="2"/>
        <v>0</v>
      </c>
      <c r="Z32" s="527"/>
      <c r="AA32" s="527">
        <f t="shared" si="17"/>
        <v>0</v>
      </c>
      <c r="AB32" s="531">
        <f t="shared" si="3"/>
        <v>0</v>
      </c>
      <c r="AC32" s="532">
        <f t="shared" si="18"/>
        <v>0</v>
      </c>
      <c r="AD32" s="527">
        <f t="shared" si="18"/>
        <v>0</v>
      </c>
      <c r="AE32" s="527">
        <f t="shared" si="5"/>
        <v>0</v>
      </c>
      <c r="AF32" s="527">
        <f t="shared" si="6"/>
        <v>0</v>
      </c>
      <c r="AG32" s="533" t="e">
        <v>#N/A</v>
      </c>
      <c r="AH32" s="527" t="e">
        <f t="shared" si="7"/>
        <v>#N/A</v>
      </c>
      <c r="AI32" s="533" t="e">
        <v>#N/A</v>
      </c>
      <c r="AJ32" s="527" t="e">
        <f t="shared" si="8"/>
        <v>#N/A</v>
      </c>
      <c r="AK32" s="527" t="e">
        <f t="shared" si="10"/>
        <v>#N/A</v>
      </c>
      <c r="AL32" s="527" t="e">
        <v>#N/A</v>
      </c>
      <c r="AM32" s="527"/>
      <c r="AN32" s="529">
        <v>0</v>
      </c>
      <c r="AO32" s="529">
        <f t="shared" si="12"/>
        <v>0</v>
      </c>
      <c r="AP32" s="528">
        <f t="shared" si="13"/>
        <v>0</v>
      </c>
      <c r="AQ32" s="528" t="e">
        <f t="shared" si="14"/>
        <v>#DIV/0!</v>
      </c>
      <c r="AR32" s="534"/>
      <c r="AS32" s="534"/>
      <c r="AT32" s="534"/>
      <c r="AU32" s="534"/>
      <c r="AV32" s="534"/>
      <c r="AW32" s="534"/>
      <c r="AX32" s="534"/>
      <c r="AY32" s="534"/>
      <c r="AZ32" s="534"/>
      <c r="BA32" s="534"/>
      <c r="BB32" s="534"/>
      <c r="BC32" s="534"/>
      <c r="BD32" s="534"/>
      <c r="BE32" s="534"/>
      <c r="BF32" s="534"/>
      <c r="BG32" s="534"/>
      <c r="BH32" s="534"/>
      <c r="BI32" s="534"/>
      <c r="BJ32" s="534"/>
      <c r="BK32" s="534"/>
      <c r="BL32" s="534"/>
      <c r="BM32" s="534"/>
      <c r="BN32" s="534"/>
      <c r="BO32" s="534"/>
      <c r="BP32" s="534"/>
      <c r="BQ32" s="534"/>
      <c r="BR32" s="534"/>
      <c r="BS32" s="534"/>
      <c r="BT32" s="534"/>
      <c r="BU32" s="534"/>
      <c r="BV32" s="534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4"/>
      <c r="CH32" s="534"/>
      <c r="CI32" s="534"/>
      <c r="CJ32" s="534"/>
      <c r="CK32" s="534"/>
      <c r="CL32" s="534"/>
      <c r="CM32" s="534"/>
      <c r="CN32" s="534"/>
      <c r="CO32" s="534"/>
      <c r="CP32" s="534"/>
      <c r="CQ32" s="534"/>
      <c r="CR32" s="534"/>
      <c r="CS32" s="534"/>
      <c r="CT32" s="534"/>
      <c r="CU32" s="534"/>
      <c r="CV32" s="534"/>
      <c r="CW32" s="534"/>
      <c r="CX32" s="534"/>
      <c r="CY32" s="534"/>
      <c r="CZ32" s="534"/>
      <c r="DA32" s="534"/>
      <c r="DB32" s="534"/>
      <c r="DC32" s="534"/>
      <c r="DD32" s="534"/>
      <c r="DE32" s="534"/>
      <c r="DF32" s="534"/>
      <c r="DG32" s="534"/>
      <c r="DH32" s="534"/>
      <c r="DI32" s="534"/>
      <c r="DJ32" s="534"/>
      <c r="DK32" s="534"/>
      <c r="DL32" s="534"/>
      <c r="DM32" s="534"/>
      <c r="DN32" s="534"/>
      <c r="DO32" s="534"/>
      <c r="DP32" s="534"/>
      <c r="DQ32" s="534"/>
      <c r="DR32" s="534"/>
      <c r="DS32" s="534"/>
      <c r="DT32" s="534"/>
      <c r="DU32" s="534"/>
      <c r="DV32" s="534"/>
      <c r="DW32" s="534"/>
      <c r="DX32" s="534"/>
      <c r="DY32" s="534"/>
      <c r="DZ32" s="534"/>
      <c r="EA32" s="534"/>
      <c r="EB32" s="534"/>
      <c r="EC32" s="534"/>
      <c r="ED32" s="534"/>
      <c r="EE32" s="534"/>
      <c r="EF32" s="534"/>
      <c r="EG32" s="534"/>
      <c r="EH32" s="534"/>
      <c r="EI32" s="534"/>
      <c r="EJ32" s="534"/>
      <c r="EK32" s="534"/>
      <c r="EL32" s="534"/>
      <c r="EM32" s="534"/>
      <c r="EN32" s="534"/>
      <c r="EO32" s="534"/>
      <c r="EP32" s="534"/>
      <c r="EQ32" s="534"/>
      <c r="ER32" s="534"/>
      <c r="ES32" s="534"/>
      <c r="ET32" s="534"/>
      <c r="EU32" s="534"/>
      <c r="EV32" s="534"/>
      <c r="EW32" s="534"/>
      <c r="EX32" s="534"/>
      <c r="EY32" s="534"/>
      <c r="EZ32" s="534"/>
      <c r="FA32" s="534"/>
      <c r="FB32" s="534"/>
      <c r="FC32" s="534"/>
      <c r="FD32" s="534"/>
      <c r="FE32" s="534"/>
      <c r="FF32" s="534"/>
      <c r="FG32" s="534"/>
      <c r="FH32" s="534"/>
      <c r="FI32" s="534"/>
      <c r="FJ32" s="534"/>
      <c r="FK32" s="534"/>
      <c r="FL32" s="534"/>
      <c r="FM32" s="534"/>
      <c r="FN32" s="534"/>
      <c r="FO32" s="534"/>
      <c r="FP32" s="534"/>
      <c r="FQ32" s="534"/>
      <c r="FR32" s="534"/>
      <c r="FS32" s="534"/>
      <c r="FT32" s="534"/>
      <c r="FU32" s="534"/>
      <c r="FV32" s="534"/>
      <c r="FW32" s="534"/>
      <c r="FX32" s="534"/>
      <c r="FY32" s="534"/>
      <c r="FZ32" s="534"/>
      <c r="GA32" s="534"/>
      <c r="GB32" s="534"/>
      <c r="GC32" s="534"/>
      <c r="GD32" s="534"/>
      <c r="GE32" s="534"/>
      <c r="GF32" s="534"/>
      <c r="GG32" s="534"/>
      <c r="GH32" s="534"/>
      <c r="GI32" s="534"/>
      <c r="GJ32" s="534"/>
      <c r="GK32" s="534"/>
      <c r="GL32" s="534"/>
      <c r="GM32" s="534"/>
      <c r="GN32" s="534"/>
      <c r="GO32" s="534"/>
      <c r="GP32" s="534"/>
      <c r="GQ32" s="534"/>
      <c r="GR32" s="534"/>
      <c r="GS32" s="534"/>
      <c r="GT32" s="534"/>
      <c r="GU32" s="534"/>
      <c r="GV32" s="534"/>
      <c r="GW32" s="534"/>
      <c r="GX32" s="534"/>
      <c r="GY32" s="534"/>
      <c r="GZ32" s="534"/>
      <c r="HA32" s="534"/>
      <c r="HB32" s="534"/>
      <c r="HC32" s="534"/>
      <c r="HD32" s="534"/>
      <c r="HE32" s="534"/>
      <c r="HF32" s="534"/>
      <c r="HG32" s="534"/>
      <c r="HH32" s="534"/>
      <c r="HI32" s="534"/>
      <c r="HJ32" s="534"/>
      <c r="HK32" s="534"/>
      <c r="HL32" s="534"/>
      <c r="HM32" s="534"/>
      <c r="HN32" s="534"/>
      <c r="HO32" s="534"/>
      <c r="HP32" s="534"/>
      <c r="HQ32" s="534"/>
      <c r="HR32" s="534"/>
      <c r="HS32" s="534"/>
      <c r="HT32" s="534"/>
      <c r="HU32" s="534"/>
      <c r="HV32" s="534"/>
      <c r="HW32" s="534"/>
      <c r="HX32" s="534"/>
      <c r="HY32" s="534"/>
      <c r="HZ32" s="534"/>
      <c r="IA32" s="534"/>
      <c r="IB32" s="534"/>
      <c r="IC32" s="534"/>
      <c r="ID32" s="534"/>
      <c r="IE32" s="534"/>
      <c r="IF32" s="534"/>
      <c r="IG32" s="534"/>
      <c r="IH32" s="534"/>
      <c r="II32" s="534"/>
      <c r="IJ32" s="534"/>
      <c r="IK32" s="534"/>
      <c r="IL32" s="534"/>
      <c r="IM32" s="534"/>
      <c r="IN32" s="534"/>
      <c r="IO32" s="534"/>
      <c r="IP32" s="534"/>
      <c r="IQ32" s="534"/>
      <c r="IR32" s="534"/>
      <c r="IS32" s="534"/>
      <c r="IT32" s="534"/>
      <c r="IU32" s="534"/>
      <c r="IV32" s="534"/>
      <c r="IW32" s="534"/>
      <c r="IX32" s="534"/>
      <c r="IY32" s="534"/>
      <c r="IZ32" s="534"/>
      <c r="JA32" s="534"/>
      <c r="JB32" s="534"/>
      <c r="JC32" s="534"/>
      <c r="JD32" s="534"/>
      <c r="JE32" s="534"/>
      <c r="JF32" s="534"/>
      <c r="JG32" s="534"/>
      <c r="JH32" s="534"/>
      <c r="JI32" s="534"/>
      <c r="JJ32" s="534"/>
      <c r="JK32" s="534"/>
      <c r="JL32" s="534"/>
      <c r="JM32" s="534"/>
      <c r="JN32" s="534"/>
      <c r="JO32" s="534"/>
      <c r="JP32" s="534"/>
      <c r="JQ32" s="534"/>
      <c r="JR32" s="534"/>
      <c r="JS32" s="534"/>
      <c r="JT32" s="534"/>
      <c r="JU32" s="534"/>
      <c r="JV32" s="534"/>
      <c r="JW32" s="534"/>
      <c r="JX32" s="534"/>
      <c r="JY32" s="534"/>
      <c r="JZ32" s="534"/>
      <c r="KA32" s="534"/>
      <c r="KB32" s="534"/>
      <c r="KC32" s="534"/>
      <c r="KD32" s="534"/>
      <c r="KE32" s="534"/>
      <c r="KF32" s="534"/>
      <c r="KG32" s="534"/>
      <c r="KH32" s="534"/>
      <c r="KI32" s="534"/>
      <c r="KJ32" s="534"/>
      <c r="KK32" s="534"/>
      <c r="KL32" s="534"/>
      <c r="KM32" s="534"/>
      <c r="KN32" s="534"/>
      <c r="KO32" s="534"/>
      <c r="KP32" s="534"/>
      <c r="KQ32" s="534"/>
      <c r="KR32" s="534"/>
      <c r="KS32" s="534"/>
      <c r="KT32" s="534"/>
      <c r="KU32" s="534"/>
      <c r="KV32" s="534"/>
      <c r="KW32" s="534"/>
      <c r="KX32" s="534"/>
      <c r="KY32" s="534"/>
      <c r="KZ32" s="534"/>
      <c r="LA32" s="534"/>
      <c r="LB32" s="534"/>
      <c r="LC32" s="534"/>
      <c r="LD32" s="534"/>
      <c r="LE32" s="534"/>
      <c r="LF32" s="534"/>
      <c r="LG32" s="534"/>
      <c r="LH32" s="534"/>
      <c r="LI32" s="534"/>
      <c r="LJ32" s="534"/>
      <c r="LK32" s="534"/>
      <c r="LL32" s="534"/>
      <c r="LM32" s="534"/>
      <c r="LN32" s="534"/>
      <c r="LO32" s="534"/>
      <c r="LP32" s="534"/>
      <c r="LQ32" s="534"/>
      <c r="LR32" s="534"/>
      <c r="LS32" s="534"/>
      <c r="LT32" s="534"/>
      <c r="LU32" s="534"/>
      <c r="LV32" s="534"/>
      <c r="LW32" s="534"/>
      <c r="LX32" s="534"/>
      <c r="LY32" s="534"/>
      <c r="LZ32" s="534"/>
      <c r="MA32" s="534"/>
      <c r="MB32" s="534"/>
      <c r="MC32" s="534"/>
      <c r="MD32" s="534"/>
      <c r="ME32" s="534"/>
      <c r="MF32" s="534"/>
      <c r="MG32" s="534"/>
      <c r="MH32" s="534"/>
      <c r="MI32" s="534"/>
      <c r="MJ32" s="534"/>
      <c r="MK32" s="534"/>
      <c r="ML32" s="534"/>
      <c r="MM32" s="534"/>
      <c r="MN32" s="534"/>
      <c r="MO32" s="534"/>
      <c r="MP32" s="534"/>
      <c r="MQ32" s="534"/>
      <c r="MR32" s="534"/>
      <c r="MS32" s="534"/>
      <c r="MT32" s="534"/>
      <c r="MU32" s="534"/>
      <c r="MV32" s="534"/>
      <c r="MW32" s="534"/>
      <c r="MX32" s="534"/>
      <c r="MY32" s="534"/>
      <c r="MZ32" s="534"/>
      <c r="NA32" s="534"/>
      <c r="NB32" s="534"/>
      <c r="NC32" s="534"/>
      <c r="ND32" s="534"/>
      <c r="NE32" s="534"/>
      <c r="NF32" s="534"/>
      <c r="NG32" s="534"/>
      <c r="NH32" s="534"/>
      <c r="NI32" s="534"/>
      <c r="NJ32" s="534"/>
      <c r="NK32" s="534"/>
      <c r="NL32" s="534"/>
      <c r="NM32" s="534"/>
      <c r="NN32" s="534"/>
      <c r="NO32" s="534"/>
      <c r="NP32" s="534"/>
      <c r="NQ32" s="534"/>
      <c r="NR32" s="534"/>
      <c r="NS32" s="534"/>
      <c r="NT32" s="534"/>
      <c r="NU32" s="534"/>
      <c r="NV32" s="534"/>
      <c r="NW32" s="534"/>
      <c r="NX32" s="534"/>
      <c r="NY32" s="534"/>
      <c r="NZ32" s="534"/>
      <c r="OA32" s="534"/>
      <c r="OB32" s="534"/>
      <c r="OC32" s="534"/>
      <c r="OD32" s="534"/>
      <c r="OE32" s="534"/>
      <c r="OF32" s="534"/>
      <c r="OG32" s="534"/>
      <c r="OH32" s="534"/>
      <c r="OI32" s="534"/>
      <c r="OJ32" s="534"/>
      <c r="OK32" s="534"/>
      <c r="OL32" s="534"/>
      <c r="OM32" s="534"/>
      <c r="ON32" s="534"/>
      <c r="OO32" s="534"/>
      <c r="OP32" s="534"/>
      <c r="OQ32" s="534"/>
      <c r="OR32" s="534"/>
      <c r="OS32" s="534"/>
      <c r="OT32" s="534"/>
      <c r="OU32" s="534"/>
      <c r="OV32" s="534"/>
      <c r="OW32" s="534"/>
      <c r="OX32" s="534"/>
      <c r="OY32" s="534"/>
      <c r="OZ32" s="534"/>
      <c r="PA32" s="534"/>
      <c r="PB32" s="534"/>
      <c r="PC32" s="534"/>
      <c r="PD32" s="534"/>
      <c r="PE32" s="534"/>
      <c r="PF32" s="534"/>
      <c r="PG32" s="534"/>
      <c r="PH32" s="534"/>
      <c r="PI32" s="534"/>
      <c r="PJ32" s="534"/>
      <c r="PK32" s="534"/>
      <c r="PL32" s="534"/>
      <c r="PM32" s="534"/>
      <c r="PN32" s="534"/>
      <c r="PO32" s="534"/>
      <c r="PP32" s="534"/>
      <c r="PQ32" s="534"/>
      <c r="PR32" s="534"/>
      <c r="PS32" s="534"/>
      <c r="PT32" s="534"/>
      <c r="PU32" s="534"/>
      <c r="PV32" s="534"/>
      <c r="PW32" s="534"/>
      <c r="PX32" s="534"/>
      <c r="PY32" s="534"/>
      <c r="PZ32" s="534"/>
      <c r="QA32" s="534"/>
      <c r="QB32" s="534"/>
      <c r="QC32" s="534"/>
      <c r="QD32" s="534"/>
      <c r="QE32" s="534"/>
      <c r="QF32" s="534"/>
      <c r="QG32" s="534"/>
      <c r="QH32" s="534"/>
      <c r="QI32" s="534"/>
      <c r="QJ32" s="534"/>
      <c r="QK32" s="534"/>
      <c r="QL32" s="534"/>
      <c r="QM32" s="534"/>
      <c r="QN32" s="534"/>
      <c r="QO32" s="534"/>
      <c r="QP32" s="534"/>
      <c r="QQ32" s="534"/>
      <c r="QR32" s="534"/>
      <c r="QS32" s="534"/>
      <c r="QT32" s="534"/>
      <c r="QU32" s="534"/>
      <c r="QV32" s="534"/>
      <c r="QW32" s="534"/>
      <c r="QX32" s="534"/>
      <c r="QY32" s="534"/>
      <c r="QZ32" s="534"/>
      <c r="RA32" s="534"/>
      <c r="RB32" s="534"/>
      <c r="RC32" s="534"/>
      <c r="RD32" s="534"/>
      <c r="RE32" s="534"/>
      <c r="RF32" s="534"/>
      <c r="RG32" s="534"/>
      <c r="RH32" s="534"/>
      <c r="RI32" s="534"/>
      <c r="RJ32" s="534"/>
      <c r="RK32" s="534"/>
      <c r="RL32" s="534"/>
      <c r="RM32" s="534"/>
      <c r="RN32" s="534"/>
      <c r="RO32" s="534"/>
      <c r="RP32" s="534"/>
      <c r="RQ32" s="534"/>
      <c r="RR32" s="534"/>
      <c r="RS32" s="534"/>
      <c r="RT32" s="534"/>
      <c r="RU32" s="534"/>
      <c r="RV32" s="534"/>
      <c r="RW32" s="534"/>
      <c r="RX32" s="534"/>
      <c r="RY32" s="534"/>
      <c r="RZ32" s="534"/>
      <c r="SA32" s="534"/>
      <c r="SB32" s="534"/>
      <c r="SC32" s="534"/>
      <c r="SD32" s="534"/>
      <c r="SE32" s="534"/>
      <c r="SF32" s="534"/>
      <c r="SG32" s="534"/>
      <c r="SH32" s="534"/>
      <c r="SI32" s="534"/>
      <c r="SJ32" s="534"/>
      <c r="SK32" s="534"/>
      <c r="SL32" s="534"/>
      <c r="SM32" s="534"/>
      <c r="SN32" s="534"/>
      <c r="SO32" s="534"/>
      <c r="SP32" s="534"/>
      <c r="SQ32" s="534"/>
      <c r="SR32" s="534"/>
      <c r="SS32" s="534"/>
      <c r="ST32" s="534"/>
      <c r="SU32" s="534"/>
      <c r="SV32" s="534"/>
      <c r="SW32" s="534"/>
      <c r="SX32" s="534"/>
      <c r="SY32" s="534"/>
      <c r="SZ32" s="534"/>
      <c r="TA32" s="534"/>
      <c r="TB32" s="534"/>
      <c r="TC32" s="534"/>
      <c r="TD32" s="534"/>
      <c r="TE32" s="534"/>
      <c r="TF32" s="534"/>
      <c r="TG32" s="534"/>
      <c r="TH32" s="534"/>
      <c r="TI32" s="534"/>
      <c r="TJ32" s="534"/>
      <c r="TK32" s="534"/>
      <c r="TL32" s="534"/>
      <c r="TM32" s="534"/>
      <c r="TN32" s="534"/>
      <c r="TO32" s="534"/>
      <c r="TP32" s="534"/>
      <c r="TQ32" s="534"/>
      <c r="TR32" s="534"/>
      <c r="TS32" s="534"/>
      <c r="TT32" s="534"/>
      <c r="TU32" s="534"/>
      <c r="TV32" s="534"/>
      <c r="TW32" s="534"/>
      <c r="TX32" s="534"/>
      <c r="TY32" s="534"/>
      <c r="TZ32" s="534"/>
      <c r="UA32" s="534"/>
      <c r="UB32" s="534"/>
      <c r="UC32" s="534"/>
      <c r="UD32" s="534"/>
      <c r="UE32" s="534"/>
      <c r="UF32" s="534"/>
      <c r="UG32" s="534"/>
      <c r="UH32" s="534"/>
      <c r="UI32" s="534"/>
      <c r="UJ32" s="534"/>
      <c r="UK32" s="534"/>
      <c r="UL32" s="534"/>
      <c r="UM32" s="534"/>
      <c r="UN32" s="534"/>
      <c r="UO32" s="534"/>
      <c r="UP32" s="534"/>
      <c r="UQ32" s="534"/>
      <c r="UR32" s="534"/>
      <c r="US32" s="534"/>
      <c r="UT32" s="534"/>
      <c r="UU32" s="534"/>
      <c r="UV32" s="534"/>
      <c r="UW32" s="534"/>
      <c r="UX32" s="546"/>
    </row>
    <row r="33" spans="1:570" s="547" customFormat="1" ht="14.1" customHeight="1">
      <c r="A33" s="534"/>
      <c r="B33" s="37"/>
      <c r="C33" s="61"/>
      <c r="D33" s="61"/>
      <c r="E33" s="38"/>
      <c r="F33" s="523"/>
      <c r="G33" s="523"/>
      <c r="H33" s="523"/>
      <c r="I33" s="524"/>
      <c r="J33" s="525"/>
      <c r="K33" s="525"/>
      <c r="L33" s="525"/>
      <c r="M33" s="42"/>
      <c r="N33" s="42"/>
      <c r="O33" s="526"/>
      <c r="P33" s="527"/>
      <c r="Q33" s="527"/>
      <c r="R33" s="45"/>
      <c r="S33" s="46"/>
      <c r="T33" s="523">
        <f t="shared" si="9"/>
        <v>0</v>
      </c>
      <c r="U33" s="528">
        <f t="shared" si="0"/>
        <v>0</v>
      </c>
      <c r="V33" s="529">
        <f t="shared" si="1"/>
        <v>0</v>
      </c>
      <c r="W33" s="530">
        <f t="shared" si="15"/>
        <v>0</v>
      </c>
      <c r="X33" s="527">
        <f t="shared" si="16"/>
        <v>0</v>
      </c>
      <c r="Y33" s="527">
        <f t="shared" si="2"/>
        <v>0</v>
      </c>
      <c r="Z33" s="527"/>
      <c r="AA33" s="527">
        <f t="shared" si="17"/>
        <v>0</v>
      </c>
      <c r="AB33" s="531">
        <f t="shared" si="3"/>
        <v>0</v>
      </c>
      <c r="AC33" s="532">
        <f t="shared" si="18"/>
        <v>0</v>
      </c>
      <c r="AD33" s="527">
        <f t="shared" si="18"/>
        <v>0</v>
      </c>
      <c r="AE33" s="527">
        <f t="shared" si="5"/>
        <v>0</v>
      </c>
      <c r="AF33" s="527">
        <f t="shared" si="6"/>
        <v>0</v>
      </c>
      <c r="AG33" s="533" t="e">
        <v>#N/A</v>
      </c>
      <c r="AH33" s="527" t="e">
        <f t="shared" si="7"/>
        <v>#N/A</v>
      </c>
      <c r="AI33" s="533" t="e">
        <v>#N/A</v>
      </c>
      <c r="AJ33" s="527" t="e">
        <f t="shared" si="8"/>
        <v>#N/A</v>
      </c>
      <c r="AK33" s="527" t="e">
        <f t="shared" si="10"/>
        <v>#N/A</v>
      </c>
      <c r="AL33" s="527" t="e">
        <v>#N/A</v>
      </c>
      <c r="AM33" s="527"/>
      <c r="AN33" s="529">
        <v>0</v>
      </c>
      <c r="AO33" s="529">
        <f t="shared" si="12"/>
        <v>0</v>
      </c>
      <c r="AP33" s="528">
        <f t="shared" si="13"/>
        <v>0</v>
      </c>
      <c r="AQ33" s="528" t="e">
        <f t="shared" si="14"/>
        <v>#DIV/0!</v>
      </c>
      <c r="AR33" s="534"/>
      <c r="AS33" s="534"/>
      <c r="AT33" s="534"/>
      <c r="AU33" s="534"/>
      <c r="AV33" s="534"/>
      <c r="AW33" s="534"/>
      <c r="AX33" s="534"/>
      <c r="AY33" s="534"/>
      <c r="AZ33" s="534"/>
      <c r="BA33" s="534"/>
      <c r="BB33" s="534"/>
      <c r="BC33" s="534"/>
      <c r="BD33" s="534"/>
      <c r="BE33" s="534"/>
      <c r="BF33" s="534"/>
      <c r="BG33" s="534"/>
      <c r="BH33" s="534"/>
      <c r="BI33" s="534"/>
      <c r="BJ33" s="534"/>
      <c r="BK33" s="534"/>
      <c r="BL33" s="534"/>
      <c r="BM33" s="534"/>
      <c r="BN33" s="534"/>
      <c r="BO33" s="534"/>
      <c r="BP33" s="534"/>
      <c r="BQ33" s="534"/>
      <c r="BR33" s="534"/>
      <c r="BS33" s="534"/>
      <c r="BT33" s="534"/>
      <c r="BU33" s="534"/>
      <c r="BV33" s="534"/>
      <c r="BW33" s="534"/>
      <c r="BX33" s="534"/>
      <c r="BY33" s="534"/>
      <c r="BZ33" s="534"/>
      <c r="CA33" s="534"/>
      <c r="CB33" s="534"/>
      <c r="CC33" s="534"/>
      <c r="CD33" s="534"/>
      <c r="CE33" s="534"/>
      <c r="CF33" s="534"/>
      <c r="CG33" s="534"/>
      <c r="CH33" s="534"/>
      <c r="CI33" s="534"/>
      <c r="CJ33" s="534"/>
      <c r="CK33" s="534"/>
      <c r="CL33" s="534"/>
      <c r="CM33" s="534"/>
      <c r="CN33" s="534"/>
      <c r="CO33" s="534"/>
      <c r="CP33" s="534"/>
      <c r="CQ33" s="534"/>
      <c r="CR33" s="534"/>
      <c r="CS33" s="534"/>
      <c r="CT33" s="534"/>
      <c r="CU33" s="534"/>
      <c r="CV33" s="534"/>
      <c r="CW33" s="534"/>
      <c r="CX33" s="534"/>
      <c r="CY33" s="534"/>
      <c r="CZ33" s="534"/>
      <c r="DA33" s="534"/>
      <c r="DB33" s="534"/>
      <c r="DC33" s="534"/>
      <c r="DD33" s="534"/>
      <c r="DE33" s="534"/>
      <c r="DF33" s="534"/>
      <c r="DG33" s="534"/>
      <c r="DH33" s="534"/>
      <c r="DI33" s="534"/>
      <c r="DJ33" s="534"/>
      <c r="DK33" s="534"/>
      <c r="DL33" s="534"/>
      <c r="DM33" s="534"/>
      <c r="DN33" s="534"/>
      <c r="DO33" s="534"/>
      <c r="DP33" s="534"/>
      <c r="DQ33" s="534"/>
      <c r="DR33" s="534"/>
      <c r="DS33" s="534"/>
      <c r="DT33" s="534"/>
      <c r="DU33" s="534"/>
      <c r="DV33" s="534"/>
      <c r="DW33" s="534"/>
      <c r="DX33" s="534"/>
      <c r="DY33" s="534"/>
      <c r="DZ33" s="534"/>
      <c r="EA33" s="534"/>
      <c r="EB33" s="534"/>
      <c r="EC33" s="534"/>
      <c r="ED33" s="534"/>
      <c r="EE33" s="534"/>
      <c r="EF33" s="534"/>
      <c r="EG33" s="534"/>
      <c r="EH33" s="534"/>
      <c r="EI33" s="534"/>
      <c r="EJ33" s="534"/>
      <c r="EK33" s="534"/>
      <c r="EL33" s="534"/>
      <c r="EM33" s="534"/>
      <c r="EN33" s="534"/>
      <c r="EO33" s="534"/>
      <c r="EP33" s="534"/>
      <c r="EQ33" s="534"/>
      <c r="ER33" s="534"/>
      <c r="ES33" s="534"/>
      <c r="ET33" s="534"/>
      <c r="EU33" s="534"/>
      <c r="EV33" s="534"/>
      <c r="EW33" s="534"/>
      <c r="EX33" s="534"/>
      <c r="EY33" s="534"/>
      <c r="EZ33" s="534"/>
      <c r="FA33" s="534"/>
      <c r="FB33" s="534"/>
      <c r="FC33" s="534"/>
      <c r="FD33" s="534"/>
      <c r="FE33" s="534"/>
      <c r="FF33" s="534"/>
      <c r="FG33" s="534"/>
      <c r="FH33" s="534"/>
      <c r="FI33" s="534"/>
      <c r="FJ33" s="534"/>
      <c r="FK33" s="534"/>
      <c r="FL33" s="534"/>
      <c r="FM33" s="534"/>
      <c r="FN33" s="534"/>
      <c r="FO33" s="534"/>
      <c r="FP33" s="534"/>
      <c r="FQ33" s="534"/>
      <c r="FR33" s="534"/>
      <c r="FS33" s="534"/>
      <c r="FT33" s="534"/>
      <c r="FU33" s="534"/>
      <c r="FV33" s="534"/>
      <c r="FW33" s="534"/>
      <c r="FX33" s="534"/>
      <c r="FY33" s="534"/>
      <c r="FZ33" s="534"/>
      <c r="GA33" s="534"/>
      <c r="GB33" s="534"/>
      <c r="GC33" s="534"/>
      <c r="GD33" s="534"/>
      <c r="GE33" s="534"/>
      <c r="GF33" s="534"/>
      <c r="GG33" s="534"/>
      <c r="GH33" s="534"/>
      <c r="GI33" s="534"/>
      <c r="GJ33" s="534"/>
      <c r="GK33" s="534"/>
      <c r="GL33" s="534"/>
      <c r="GM33" s="534"/>
      <c r="GN33" s="534"/>
      <c r="GO33" s="534"/>
      <c r="GP33" s="534"/>
      <c r="GQ33" s="534"/>
      <c r="GR33" s="534"/>
      <c r="GS33" s="534"/>
      <c r="GT33" s="534"/>
      <c r="GU33" s="534"/>
      <c r="GV33" s="534"/>
      <c r="GW33" s="534"/>
      <c r="GX33" s="534"/>
      <c r="GY33" s="534"/>
      <c r="GZ33" s="534"/>
      <c r="HA33" s="534"/>
      <c r="HB33" s="534"/>
      <c r="HC33" s="534"/>
      <c r="HD33" s="534"/>
      <c r="HE33" s="534"/>
      <c r="HF33" s="534"/>
      <c r="HG33" s="534"/>
      <c r="HH33" s="534"/>
      <c r="HI33" s="534"/>
      <c r="HJ33" s="534"/>
      <c r="HK33" s="534"/>
      <c r="HL33" s="534"/>
      <c r="HM33" s="534"/>
      <c r="HN33" s="534"/>
      <c r="HO33" s="534"/>
      <c r="HP33" s="534"/>
      <c r="HQ33" s="534"/>
      <c r="HR33" s="534"/>
      <c r="HS33" s="534"/>
      <c r="HT33" s="534"/>
      <c r="HU33" s="534"/>
      <c r="HV33" s="534"/>
      <c r="HW33" s="534"/>
      <c r="HX33" s="534"/>
      <c r="HY33" s="534"/>
      <c r="HZ33" s="534"/>
      <c r="IA33" s="534"/>
      <c r="IB33" s="534"/>
      <c r="IC33" s="534"/>
      <c r="ID33" s="534"/>
      <c r="IE33" s="534"/>
      <c r="IF33" s="534"/>
      <c r="IG33" s="534"/>
      <c r="IH33" s="534"/>
      <c r="II33" s="534"/>
      <c r="IJ33" s="534"/>
      <c r="IK33" s="534"/>
      <c r="IL33" s="534"/>
      <c r="IM33" s="534"/>
      <c r="IN33" s="534"/>
      <c r="IO33" s="534"/>
      <c r="IP33" s="534"/>
      <c r="IQ33" s="534"/>
      <c r="IR33" s="534"/>
      <c r="IS33" s="534"/>
      <c r="IT33" s="534"/>
      <c r="IU33" s="534"/>
      <c r="IV33" s="534"/>
      <c r="IW33" s="534"/>
      <c r="IX33" s="534"/>
      <c r="IY33" s="534"/>
      <c r="IZ33" s="534"/>
      <c r="JA33" s="534"/>
      <c r="JB33" s="534"/>
      <c r="JC33" s="534"/>
      <c r="JD33" s="534"/>
      <c r="JE33" s="534"/>
      <c r="JF33" s="534"/>
      <c r="JG33" s="534"/>
      <c r="JH33" s="534"/>
      <c r="JI33" s="534"/>
      <c r="JJ33" s="534"/>
      <c r="JK33" s="534"/>
      <c r="JL33" s="534"/>
      <c r="JM33" s="534"/>
      <c r="JN33" s="534"/>
      <c r="JO33" s="534"/>
      <c r="JP33" s="534"/>
      <c r="JQ33" s="534"/>
      <c r="JR33" s="534"/>
      <c r="JS33" s="534"/>
      <c r="JT33" s="534"/>
      <c r="JU33" s="534"/>
      <c r="JV33" s="534"/>
      <c r="JW33" s="534"/>
      <c r="JX33" s="534"/>
      <c r="JY33" s="534"/>
      <c r="JZ33" s="534"/>
      <c r="KA33" s="534"/>
      <c r="KB33" s="534"/>
      <c r="KC33" s="534"/>
      <c r="KD33" s="534"/>
      <c r="KE33" s="534"/>
      <c r="KF33" s="534"/>
      <c r="KG33" s="534"/>
      <c r="KH33" s="534"/>
      <c r="KI33" s="534"/>
      <c r="KJ33" s="534"/>
      <c r="KK33" s="534"/>
      <c r="KL33" s="534"/>
      <c r="KM33" s="534"/>
      <c r="KN33" s="534"/>
      <c r="KO33" s="534"/>
      <c r="KP33" s="534"/>
      <c r="KQ33" s="534"/>
      <c r="KR33" s="534"/>
      <c r="KS33" s="534"/>
      <c r="KT33" s="534"/>
      <c r="KU33" s="534"/>
      <c r="KV33" s="534"/>
      <c r="KW33" s="534"/>
      <c r="KX33" s="534"/>
      <c r="KY33" s="534"/>
      <c r="KZ33" s="534"/>
      <c r="LA33" s="534"/>
      <c r="LB33" s="534"/>
      <c r="LC33" s="534"/>
      <c r="LD33" s="534"/>
      <c r="LE33" s="534"/>
      <c r="LF33" s="534"/>
      <c r="LG33" s="534"/>
      <c r="LH33" s="534"/>
      <c r="LI33" s="534"/>
      <c r="LJ33" s="534"/>
      <c r="LK33" s="534"/>
      <c r="LL33" s="534"/>
      <c r="LM33" s="534"/>
      <c r="LN33" s="534"/>
      <c r="LO33" s="534"/>
      <c r="LP33" s="534"/>
      <c r="LQ33" s="534"/>
      <c r="LR33" s="534"/>
      <c r="LS33" s="534"/>
      <c r="LT33" s="534"/>
      <c r="LU33" s="534"/>
      <c r="LV33" s="534"/>
      <c r="LW33" s="534"/>
      <c r="LX33" s="534"/>
      <c r="LY33" s="534"/>
      <c r="LZ33" s="534"/>
      <c r="MA33" s="534"/>
      <c r="MB33" s="534"/>
      <c r="MC33" s="534"/>
      <c r="MD33" s="534"/>
      <c r="ME33" s="534"/>
      <c r="MF33" s="534"/>
      <c r="MG33" s="534"/>
      <c r="MH33" s="534"/>
      <c r="MI33" s="534"/>
      <c r="MJ33" s="534"/>
      <c r="MK33" s="534"/>
      <c r="ML33" s="534"/>
      <c r="MM33" s="534"/>
      <c r="MN33" s="534"/>
      <c r="MO33" s="534"/>
      <c r="MP33" s="534"/>
      <c r="MQ33" s="534"/>
      <c r="MR33" s="534"/>
      <c r="MS33" s="534"/>
      <c r="MT33" s="534"/>
      <c r="MU33" s="534"/>
      <c r="MV33" s="534"/>
      <c r="MW33" s="534"/>
      <c r="MX33" s="534"/>
      <c r="MY33" s="534"/>
      <c r="MZ33" s="534"/>
      <c r="NA33" s="534"/>
      <c r="NB33" s="534"/>
      <c r="NC33" s="534"/>
      <c r="ND33" s="534"/>
      <c r="NE33" s="534"/>
      <c r="NF33" s="534"/>
      <c r="NG33" s="534"/>
      <c r="NH33" s="534"/>
      <c r="NI33" s="534"/>
      <c r="NJ33" s="534"/>
      <c r="NK33" s="534"/>
      <c r="NL33" s="534"/>
      <c r="NM33" s="534"/>
      <c r="NN33" s="534"/>
      <c r="NO33" s="534"/>
      <c r="NP33" s="534"/>
      <c r="NQ33" s="534"/>
      <c r="NR33" s="534"/>
      <c r="NS33" s="534"/>
      <c r="NT33" s="534"/>
      <c r="NU33" s="534"/>
      <c r="NV33" s="534"/>
      <c r="NW33" s="534"/>
      <c r="NX33" s="534"/>
      <c r="NY33" s="534"/>
      <c r="NZ33" s="534"/>
      <c r="OA33" s="534"/>
      <c r="OB33" s="534"/>
      <c r="OC33" s="534"/>
      <c r="OD33" s="534"/>
      <c r="OE33" s="534"/>
      <c r="OF33" s="534"/>
      <c r="OG33" s="534"/>
      <c r="OH33" s="534"/>
      <c r="OI33" s="534"/>
      <c r="OJ33" s="534"/>
      <c r="OK33" s="534"/>
      <c r="OL33" s="534"/>
      <c r="OM33" s="534"/>
      <c r="ON33" s="534"/>
      <c r="OO33" s="534"/>
      <c r="OP33" s="534"/>
      <c r="OQ33" s="534"/>
      <c r="OR33" s="534"/>
      <c r="OS33" s="534"/>
      <c r="OT33" s="534"/>
      <c r="OU33" s="534"/>
      <c r="OV33" s="534"/>
      <c r="OW33" s="534"/>
      <c r="OX33" s="534"/>
      <c r="OY33" s="534"/>
      <c r="OZ33" s="534"/>
      <c r="PA33" s="534"/>
      <c r="PB33" s="534"/>
      <c r="PC33" s="534"/>
      <c r="PD33" s="534"/>
      <c r="PE33" s="534"/>
      <c r="PF33" s="534"/>
      <c r="PG33" s="534"/>
      <c r="PH33" s="534"/>
      <c r="PI33" s="534"/>
      <c r="PJ33" s="534"/>
      <c r="PK33" s="534"/>
      <c r="PL33" s="534"/>
      <c r="PM33" s="534"/>
      <c r="PN33" s="534"/>
      <c r="PO33" s="534"/>
      <c r="PP33" s="534"/>
      <c r="PQ33" s="534"/>
      <c r="PR33" s="534"/>
      <c r="PS33" s="534"/>
      <c r="PT33" s="534"/>
      <c r="PU33" s="534"/>
      <c r="PV33" s="534"/>
      <c r="PW33" s="534"/>
      <c r="PX33" s="534"/>
      <c r="PY33" s="534"/>
      <c r="PZ33" s="534"/>
      <c r="QA33" s="534"/>
      <c r="QB33" s="534"/>
      <c r="QC33" s="534"/>
      <c r="QD33" s="534"/>
      <c r="QE33" s="534"/>
      <c r="QF33" s="534"/>
      <c r="QG33" s="534"/>
      <c r="QH33" s="534"/>
      <c r="QI33" s="534"/>
      <c r="QJ33" s="534"/>
      <c r="QK33" s="534"/>
      <c r="QL33" s="534"/>
      <c r="QM33" s="534"/>
      <c r="QN33" s="534"/>
      <c r="QO33" s="534"/>
      <c r="QP33" s="534"/>
      <c r="QQ33" s="534"/>
      <c r="QR33" s="534"/>
      <c r="QS33" s="534"/>
      <c r="QT33" s="534"/>
      <c r="QU33" s="534"/>
      <c r="QV33" s="534"/>
      <c r="QW33" s="534"/>
      <c r="QX33" s="534"/>
      <c r="QY33" s="534"/>
      <c r="QZ33" s="534"/>
      <c r="RA33" s="534"/>
      <c r="RB33" s="534"/>
      <c r="RC33" s="534"/>
      <c r="RD33" s="534"/>
      <c r="RE33" s="534"/>
      <c r="RF33" s="534"/>
      <c r="RG33" s="534"/>
      <c r="RH33" s="534"/>
      <c r="RI33" s="534"/>
      <c r="RJ33" s="534"/>
      <c r="RK33" s="534"/>
      <c r="RL33" s="534"/>
      <c r="RM33" s="534"/>
      <c r="RN33" s="534"/>
      <c r="RO33" s="534"/>
      <c r="RP33" s="534"/>
      <c r="RQ33" s="534"/>
      <c r="RR33" s="534"/>
      <c r="RS33" s="534"/>
      <c r="RT33" s="534"/>
      <c r="RU33" s="534"/>
      <c r="RV33" s="534"/>
      <c r="RW33" s="534"/>
      <c r="RX33" s="534"/>
      <c r="RY33" s="534"/>
      <c r="RZ33" s="534"/>
      <c r="SA33" s="534"/>
      <c r="SB33" s="534"/>
      <c r="SC33" s="534"/>
      <c r="SD33" s="534"/>
      <c r="SE33" s="534"/>
      <c r="SF33" s="534"/>
      <c r="SG33" s="534"/>
      <c r="SH33" s="534"/>
      <c r="SI33" s="534"/>
      <c r="SJ33" s="534"/>
      <c r="SK33" s="534"/>
      <c r="SL33" s="534"/>
      <c r="SM33" s="534"/>
      <c r="SN33" s="534"/>
      <c r="SO33" s="534"/>
      <c r="SP33" s="534"/>
      <c r="SQ33" s="534"/>
      <c r="SR33" s="534"/>
      <c r="SS33" s="534"/>
      <c r="ST33" s="534"/>
      <c r="SU33" s="534"/>
      <c r="SV33" s="534"/>
      <c r="SW33" s="534"/>
      <c r="SX33" s="534"/>
      <c r="SY33" s="534"/>
      <c r="SZ33" s="534"/>
      <c r="TA33" s="534"/>
      <c r="TB33" s="534"/>
      <c r="TC33" s="534"/>
      <c r="TD33" s="534"/>
      <c r="TE33" s="534"/>
      <c r="TF33" s="534"/>
      <c r="TG33" s="534"/>
      <c r="TH33" s="534"/>
      <c r="TI33" s="534"/>
      <c r="TJ33" s="534"/>
      <c r="TK33" s="534"/>
      <c r="TL33" s="534"/>
      <c r="TM33" s="534"/>
      <c r="TN33" s="534"/>
      <c r="TO33" s="534"/>
      <c r="TP33" s="534"/>
      <c r="TQ33" s="534"/>
      <c r="TR33" s="534"/>
      <c r="TS33" s="534"/>
      <c r="TT33" s="534"/>
      <c r="TU33" s="534"/>
      <c r="TV33" s="534"/>
      <c r="TW33" s="534"/>
      <c r="TX33" s="534"/>
      <c r="TY33" s="534"/>
      <c r="TZ33" s="534"/>
      <c r="UA33" s="534"/>
      <c r="UB33" s="534"/>
      <c r="UC33" s="534"/>
      <c r="UD33" s="534"/>
      <c r="UE33" s="534"/>
      <c r="UF33" s="534"/>
      <c r="UG33" s="534"/>
      <c r="UH33" s="534"/>
      <c r="UI33" s="534"/>
      <c r="UJ33" s="534"/>
      <c r="UK33" s="534"/>
      <c r="UL33" s="534"/>
      <c r="UM33" s="534"/>
      <c r="UN33" s="534"/>
      <c r="UO33" s="534"/>
      <c r="UP33" s="534"/>
      <c r="UQ33" s="534"/>
      <c r="UR33" s="534"/>
      <c r="US33" s="534"/>
      <c r="UT33" s="534"/>
      <c r="UU33" s="534"/>
      <c r="UV33" s="534"/>
      <c r="UW33" s="534"/>
      <c r="UX33" s="546"/>
    </row>
    <row r="34" spans="1:570" s="547" customFormat="1" ht="14.1" customHeight="1">
      <c r="A34" s="534"/>
      <c r="B34" s="37"/>
      <c r="C34" s="61"/>
      <c r="D34" s="61"/>
      <c r="E34" s="38"/>
      <c r="F34" s="523"/>
      <c r="G34" s="523"/>
      <c r="H34" s="523"/>
      <c r="I34" s="524"/>
      <c r="J34" s="525"/>
      <c r="K34" s="525"/>
      <c r="L34" s="525"/>
      <c r="M34" s="42"/>
      <c r="N34" s="42"/>
      <c r="O34" s="526"/>
      <c r="P34" s="527"/>
      <c r="Q34" s="527"/>
      <c r="R34" s="45"/>
      <c r="S34" s="46"/>
      <c r="T34" s="523">
        <f t="shared" si="9"/>
        <v>0</v>
      </c>
      <c r="U34" s="528">
        <f t="shared" si="0"/>
        <v>0</v>
      </c>
      <c r="V34" s="529">
        <f t="shared" si="1"/>
        <v>0</v>
      </c>
      <c r="W34" s="530">
        <f t="shared" si="15"/>
        <v>0</v>
      </c>
      <c r="X34" s="527">
        <f t="shared" si="16"/>
        <v>0</v>
      </c>
      <c r="Y34" s="527">
        <f t="shared" si="2"/>
        <v>0</v>
      </c>
      <c r="Z34" s="527"/>
      <c r="AA34" s="527">
        <f t="shared" si="17"/>
        <v>0</v>
      </c>
      <c r="AB34" s="531">
        <f t="shared" si="3"/>
        <v>0</v>
      </c>
      <c r="AC34" s="532">
        <f t="shared" si="18"/>
        <v>0</v>
      </c>
      <c r="AD34" s="527">
        <f t="shared" si="18"/>
        <v>0</v>
      </c>
      <c r="AE34" s="527">
        <f t="shared" si="5"/>
        <v>0</v>
      </c>
      <c r="AF34" s="527">
        <f t="shared" si="6"/>
        <v>0</v>
      </c>
      <c r="AG34" s="533" t="e">
        <v>#N/A</v>
      </c>
      <c r="AH34" s="527" t="e">
        <f t="shared" si="7"/>
        <v>#N/A</v>
      </c>
      <c r="AI34" s="533" t="e">
        <v>#N/A</v>
      </c>
      <c r="AJ34" s="527" t="e">
        <f t="shared" si="8"/>
        <v>#N/A</v>
      </c>
      <c r="AK34" s="527" t="e">
        <f t="shared" si="10"/>
        <v>#N/A</v>
      </c>
      <c r="AL34" s="527" t="e">
        <v>#N/A</v>
      </c>
      <c r="AM34" s="527"/>
      <c r="AN34" s="529">
        <v>0</v>
      </c>
      <c r="AO34" s="529">
        <f t="shared" si="12"/>
        <v>0</v>
      </c>
      <c r="AP34" s="528">
        <f t="shared" si="13"/>
        <v>0</v>
      </c>
      <c r="AQ34" s="528" t="e">
        <f t="shared" si="14"/>
        <v>#DIV/0!</v>
      </c>
      <c r="AR34" s="534"/>
      <c r="AS34" s="534"/>
      <c r="AT34" s="534"/>
      <c r="AU34" s="534"/>
      <c r="AV34" s="534"/>
      <c r="AW34" s="534"/>
      <c r="AX34" s="534"/>
      <c r="AY34" s="534"/>
      <c r="AZ34" s="534"/>
      <c r="BA34" s="534"/>
      <c r="BB34" s="534"/>
      <c r="BC34" s="534"/>
      <c r="BD34" s="534"/>
      <c r="BE34" s="534"/>
      <c r="BF34" s="534"/>
      <c r="BG34" s="534"/>
      <c r="BH34" s="534"/>
      <c r="BI34" s="534"/>
      <c r="BJ34" s="534"/>
      <c r="BK34" s="534"/>
      <c r="BL34" s="534"/>
      <c r="BM34" s="534"/>
      <c r="BN34" s="534"/>
      <c r="BO34" s="534"/>
      <c r="BP34" s="534"/>
      <c r="BQ34" s="534"/>
      <c r="BR34" s="534"/>
      <c r="BS34" s="534"/>
      <c r="BT34" s="534"/>
      <c r="BU34" s="534"/>
      <c r="BV34" s="534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4"/>
      <c r="CH34" s="534"/>
      <c r="CI34" s="534"/>
      <c r="CJ34" s="534"/>
      <c r="CK34" s="534"/>
      <c r="CL34" s="534"/>
      <c r="CM34" s="534"/>
      <c r="CN34" s="534"/>
      <c r="CO34" s="534"/>
      <c r="CP34" s="534"/>
      <c r="CQ34" s="534"/>
      <c r="CR34" s="534"/>
      <c r="CS34" s="534"/>
      <c r="CT34" s="534"/>
      <c r="CU34" s="534"/>
      <c r="CV34" s="534"/>
      <c r="CW34" s="534"/>
      <c r="CX34" s="534"/>
      <c r="CY34" s="534"/>
      <c r="CZ34" s="534"/>
      <c r="DA34" s="534"/>
      <c r="DB34" s="534"/>
      <c r="DC34" s="534"/>
      <c r="DD34" s="534"/>
      <c r="DE34" s="534"/>
      <c r="DF34" s="534"/>
      <c r="DG34" s="534"/>
      <c r="DH34" s="534"/>
      <c r="DI34" s="534"/>
      <c r="DJ34" s="534"/>
      <c r="DK34" s="534"/>
      <c r="DL34" s="534"/>
      <c r="DM34" s="534"/>
      <c r="DN34" s="534"/>
      <c r="DO34" s="534"/>
      <c r="DP34" s="534"/>
      <c r="DQ34" s="534"/>
      <c r="DR34" s="534"/>
      <c r="DS34" s="534"/>
      <c r="DT34" s="534"/>
      <c r="DU34" s="534"/>
      <c r="DV34" s="534"/>
      <c r="DW34" s="534"/>
      <c r="DX34" s="534"/>
      <c r="DY34" s="534"/>
      <c r="DZ34" s="534"/>
      <c r="EA34" s="534"/>
      <c r="EB34" s="534"/>
      <c r="EC34" s="534"/>
      <c r="ED34" s="534"/>
      <c r="EE34" s="534"/>
      <c r="EF34" s="534"/>
      <c r="EG34" s="534"/>
      <c r="EH34" s="534"/>
      <c r="EI34" s="534"/>
      <c r="EJ34" s="534"/>
      <c r="EK34" s="534"/>
      <c r="EL34" s="534"/>
      <c r="EM34" s="534"/>
      <c r="EN34" s="534"/>
      <c r="EO34" s="534"/>
      <c r="EP34" s="534"/>
      <c r="EQ34" s="534"/>
      <c r="ER34" s="534"/>
      <c r="ES34" s="534"/>
      <c r="ET34" s="534"/>
      <c r="EU34" s="534"/>
      <c r="EV34" s="534"/>
      <c r="EW34" s="534"/>
      <c r="EX34" s="534"/>
      <c r="EY34" s="534"/>
      <c r="EZ34" s="534"/>
      <c r="FA34" s="534"/>
      <c r="FB34" s="534"/>
      <c r="FC34" s="534"/>
      <c r="FD34" s="534"/>
      <c r="FE34" s="534"/>
      <c r="FF34" s="534"/>
      <c r="FG34" s="534"/>
      <c r="FH34" s="534"/>
      <c r="FI34" s="534"/>
      <c r="FJ34" s="534"/>
      <c r="FK34" s="534"/>
      <c r="FL34" s="534"/>
      <c r="FM34" s="534"/>
      <c r="FN34" s="534"/>
      <c r="FO34" s="534"/>
      <c r="FP34" s="534"/>
      <c r="FQ34" s="534"/>
      <c r="FR34" s="534"/>
      <c r="FS34" s="534"/>
      <c r="FT34" s="534"/>
      <c r="FU34" s="534"/>
      <c r="FV34" s="534"/>
      <c r="FW34" s="534"/>
      <c r="FX34" s="534"/>
      <c r="FY34" s="534"/>
      <c r="FZ34" s="534"/>
      <c r="GA34" s="534"/>
      <c r="GB34" s="534"/>
      <c r="GC34" s="534"/>
      <c r="GD34" s="534"/>
      <c r="GE34" s="534"/>
      <c r="GF34" s="534"/>
      <c r="GG34" s="534"/>
      <c r="GH34" s="534"/>
      <c r="GI34" s="534"/>
      <c r="GJ34" s="534"/>
      <c r="GK34" s="534"/>
      <c r="GL34" s="534"/>
      <c r="GM34" s="534"/>
      <c r="GN34" s="534"/>
      <c r="GO34" s="534"/>
      <c r="GP34" s="534"/>
      <c r="GQ34" s="534"/>
      <c r="GR34" s="534"/>
      <c r="GS34" s="534"/>
      <c r="GT34" s="534"/>
      <c r="GU34" s="534"/>
      <c r="GV34" s="534"/>
      <c r="GW34" s="534"/>
      <c r="GX34" s="534"/>
      <c r="GY34" s="534"/>
      <c r="GZ34" s="534"/>
      <c r="HA34" s="534"/>
      <c r="HB34" s="534"/>
      <c r="HC34" s="534"/>
      <c r="HD34" s="534"/>
      <c r="HE34" s="534"/>
      <c r="HF34" s="534"/>
      <c r="HG34" s="534"/>
      <c r="HH34" s="534"/>
      <c r="HI34" s="534"/>
      <c r="HJ34" s="534"/>
      <c r="HK34" s="534"/>
      <c r="HL34" s="534"/>
      <c r="HM34" s="534"/>
      <c r="HN34" s="534"/>
      <c r="HO34" s="534"/>
      <c r="HP34" s="534"/>
      <c r="HQ34" s="534"/>
      <c r="HR34" s="534"/>
      <c r="HS34" s="534"/>
      <c r="HT34" s="534"/>
      <c r="HU34" s="534"/>
      <c r="HV34" s="534"/>
      <c r="HW34" s="534"/>
      <c r="HX34" s="534"/>
      <c r="HY34" s="534"/>
      <c r="HZ34" s="534"/>
      <c r="IA34" s="534"/>
      <c r="IB34" s="534"/>
      <c r="IC34" s="534"/>
      <c r="ID34" s="534"/>
      <c r="IE34" s="534"/>
      <c r="IF34" s="534"/>
      <c r="IG34" s="534"/>
      <c r="IH34" s="534"/>
      <c r="II34" s="534"/>
      <c r="IJ34" s="534"/>
      <c r="IK34" s="534"/>
      <c r="IL34" s="534"/>
      <c r="IM34" s="534"/>
      <c r="IN34" s="534"/>
      <c r="IO34" s="534"/>
      <c r="IP34" s="534"/>
      <c r="IQ34" s="534"/>
      <c r="IR34" s="534"/>
      <c r="IS34" s="534"/>
      <c r="IT34" s="534"/>
      <c r="IU34" s="534"/>
      <c r="IV34" s="534"/>
      <c r="IW34" s="534"/>
      <c r="IX34" s="534"/>
      <c r="IY34" s="534"/>
      <c r="IZ34" s="534"/>
      <c r="JA34" s="534"/>
      <c r="JB34" s="534"/>
      <c r="JC34" s="534"/>
      <c r="JD34" s="534"/>
      <c r="JE34" s="534"/>
      <c r="JF34" s="534"/>
      <c r="JG34" s="534"/>
      <c r="JH34" s="534"/>
      <c r="JI34" s="534"/>
      <c r="JJ34" s="534"/>
      <c r="JK34" s="534"/>
      <c r="JL34" s="534"/>
      <c r="JM34" s="534"/>
      <c r="JN34" s="534"/>
      <c r="JO34" s="534"/>
      <c r="JP34" s="534"/>
      <c r="JQ34" s="534"/>
      <c r="JR34" s="534"/>
      <c r="JS34" s="534"/>
      <c r="JT34" s="534"/>
      <c r="JU34" s="534"/>
      <c r="JV34" s="534"/>
      <c r="JW34" s="534"/>
      <c r="JX34" s="534"/>
      <c r="JY34" s="534"/>
      <c r="JZ34" s="534"/>
      <c r="KA34" s="534"/>
      <c r="KB34" s="534"/>
      <c r="KC34" s="534"/>
      <c r="KD34" s="534"/>
      <c r="KE34" s="534"/>
      <c r="KF34" s="534"/>
      <c r="KG34" s="534"/>
      <c r="KH34" s="534"/>
      <c r="KI34" s="534"/>
      <c r="KJ34" s="534"/>
      <c r="KK34" s="534"/>
      <c r="KL34" s="534"/>
      <c r="KM34" s="534"/>
      <c r="KN34" s="534"/>
      <c r="KO34" s="534"/>
      <c r="KP34" s="534"/>
      <c r="KQ34" s="534"/>
      <c r="KR34" s="534"/>
      <c r="KS34" s="534"/>
      <c r="KT34" s="534"/>
      <c r="KU34" s="534"/>
      <c r="KV34" s="534"/>
      <c r="KW34" s="534"/>
      <c r="KX34" s="534"/>
      <c r="KY34" s="534"/>
      <c r="KZ34" s="534"/>
      <c r="LA34" s="534"/>
      <c r="LB34" s="534"/>
      <c r="LC34" s="534"/>
      <c r="LD34" s="534"/>
      <c r="LE34" s="534"/>
      <c r="LF34" s="534"/>
      <c r="LG34" s="534"/>
      <c r="LH34" s="534"/>
      <c r="LI34" s="534"/>
      <c r="LJ34" s="534"/>
      <c r="LK34" s="534"/>
      <c r="LL34" s="534"/>
      <c r="LM34" s="534"/>
      <c r="LN34" s="534"/>
      <c r="LO34" s="534"/>
      <c r="LP34" s="534"/>
      <c r="LQ34" s="534"/>
      <c r="LR34" s="534"/>
      <c r="LS34" s="534"/>
      <c r="LT34" s="534"/>
      <c r="LU34" s="534"/>
      <c r="LV34" s="534"/>
      <c r="LW34" s="534"/>
      <c r="LX34" s="534"/>
      <c r="LY34" s="534"/>
      <c r="LZ34" s="534"/>
      <c r="MA34" s="534"/>
      <c r="MB34" s="534"/>
      <c r="MC34" s="534"/>
      <c r="MD34" s="534"/>
      <c r="ME34" s="534"/>
      <c r="MF34" s="534"/>
      <c r="MG34" s="534"/>
      <c r="MH34" s="534"/>
      <c r="MI34" s="534"/>
      <c r="MJ34" s="534"/>
      <c r="MK34" s="534"/>
      <c r="ML34" s="534"/>
      <c r="MM34" s="534"/>
      <c r="MN34" s="534"/>
      <c r="MO34" s="534"/>
      <c r="MP34" s="534"/>
      <c r="MQ34" s="534"/>
      <c r="MR34" s="534"/>
      <c r="MS34" s="534"/>
      <c r="MT34" s="534"/>
      <c r="MU34" s="534"/>
      <c r="MV34" s="534"/>
      <c r="MW34" s="534"/>
      <c r="MX34" s="534"/>
      <c r="MY34" s="534"/>
      <c r="MZ34" s="534"/>
      <c r="NA34" s="534"/>
      <c r="NB34" s="534"/>
      <c r="NC34" s="534"/>
      <c r="ND34" s="534"/>
      <c r="NE34" s="534"/>
      <c r="NF34" s="534"/>
      <c r="NG34" s="534"/>
      <c r="NH34" s="534"/>
      <c r="NI34" s="534"/>
      <c r="NJ34" s="534"/>
      <c r="NK34" s="534"/>
      <c r="NL34" s="534"/>
      <c r="NM34" s="534"/>
      <c r="NN34" s="534"/>
      <c r="NO34" s="534"/>
      <c r="NP34" s="534"/>
      <c r="NQ34" s="534"/>
      <c r="NR34" s="534"/>
      <c r="NS34" s="534"/>
      <c r="NT34" s="534"/>
      <c r="NU34" s="534"/>
      <c r="NV34" s="534"/>
      <c r="NW34" s="534"/>
      <c r="NX34" s="534"/>
      <c r="NY34" s="534"/>
      <c r="NZ34" s="534"/>
      <c r="OA34" s="534"/>
      <c r="OB34" s="534"/>
      <c r="OC34" s="534"/>
      <c r="OD34" s="534"/>
      <c r="OE34" s="534"/>
      <c r="OF34" s="534"/>
      <c r="OG34" s="534"/>
      <c r="OH34" s="534"/>
      <c r="OI34" s="534"/>
      <c r="OJ34" s="534"/>
      <c r="OK34" s="534"/>
      <c r="OL34" s="534"/>
      <c r="OM34" s="534"/>
      <c r="ON34" s="534"/>
      <c r="OO34" s="534"/>
      <c r="OP34" s="534"/>
      <c r="OQ34" s="534"/>
      <c r="OR34" s="534"/>
      <c r="OS34" s="534"/>
      <c r="OT34" s="534"/>
      <c r="OU34" s="534"/>
      <c r="OV34" s="534"/>
      <c r="OW34" s="534"/>
      <c r="OX34" s="534"/>
      <c r="OY34" s="534"/>
      <c r="OZ34" s="534"/>
      <c r="PA34" s="534"/>
      <c r="PB34" s="534"/>
      <c r="PC34" s="534"/>
      <c r="PD34" s="534"/>
      <c r="PE34" s="534"/>
      <c r="PF34" s="534"/>
      <c r="PG34" s="534"/>
      <c r="PH34" s="534"/>
      <c r="PI34" s="534"/>
      <c r="PJ34" s="534"/>
      <c r="PK34" s="534"/>
      <c r="PL34" s="534"/>
      <c r="PM34" s="534"/>
      <c r="PN34" s="534"/>
      <c r="PO34" s="534"/>
      <c r="PP34" s="534"/>
      <c r="PQ34" s="534"/>
      <c r="PR34" s="534"/>
      <c r="PS34" s="534"/>
      <c r="PT34" s="534"/>
      <c r="PU34" s="534"/>
      <c r="PV34" s="534"/>
      <c r="PW34" s="534"/>
      <c r="PX34" s="534"/>
      <c r="PY34" s="534"/>
      <c r="PZ34" s="534"/>
      <c r="QA34" s="534"/>
      <c r="QB34" s="534"/>
      <c r="QC34" s="534"/>
      <c r="QD34" s="534"/>
      <c r="QE34" s="534"/>
      <c r="QF34" s="534"/>
      <c r="QG34" s="534"/>
      <c r="QH34" s="534"/>
      <c r="QI34" s="534"/>
      <c r="QJ34" s="534"/>
      <c r="QK34" s="534"/>
      <c r="QL34" s="534"/>
      <c r="QM34" s="534"/>
      <c r="QN34" s="534"/>
      <c r="QO34" s="534"/>
      <c r="QP34" s="534"/>
      <c r="QQ34" s="534"/>
      <c r="QR34" s="534"/>
      <c r="QS34" s="534"/>
      <c r="QT34" s="534"/>
      <c r="QU34" s="534"/>
      <c r="QV34" s="534"/>
      <c r="QW34" s="534"/>
      <c r="QX34" s="534"/>
      <c r="QY34" s="534"/>
      <c r="QZ34" s="534"/>
      <c r="RA34" s="534"/>
      <c r="RB34" s="534"/>
      <c r="RC34" s="534"/>
      <c r="RD34" s="534"/>
      <c r="RE34" s="534"/>
      <c r="RF34" s="534"/>
      <c r="RG34" s="534"/>
      <c r="RH34" s="534"/>
      <c r="RI34" s="534"/>
      <c r="RJ34" s="534"/>
      <c r="RK34" s="534"/>
      <c r="RL34" s="534"/>
      <c r="RM34" s="534"/>
      <c r="RN34" s="534"/>
      <c r="RO34" s="534"/>
      <c r="RP34" s="534"/>
      <c r="RQ34" s="534"/>
      <c r="RR34" s="534"/>
      <c r="RS34" s="534"/>
      <c r="RT34" s="534"/>
      <c r="RU34" s="534"/>
      <c r="RV34" s="534"/>
      <c r="RW34" s="534"/>
      <c r="RX34" s="534"/>
      <c r="RY34" s="534"/>
      <c r="RZ34" s="534"/>
      <c r="SA34" s="534"/>
      <c r="SB34" s="534"/>
      <c r="SC34" s="534"/>
      <c r="SD34" s="534"/>
      <c r="SE34" s="534"/>
      <c r="SF34" s="534"/>
      <c r="SG34" s="534"/>
      <c r="SH34" s="534"/>
      <c r="SI34" s="534"/>
      <c r="SJ34" s="534"/>
      <c r="SK34" s="534"/>
      <c r="SL34" s="534"/>
      <c r="SM34" s="534"/>
      <c r="SN34" s="534"/>
      <c r="SO34" s="534"/>
      <c r="SP34" s="534"/>
      <c r="SQ34" s="534"/>
      <c r="SR34" s="534"/>
      <c r="SS34" s="534"/>
      <c r="ST34" s="534"/>
      <c r="SU34" s="534"/>
      <c r="SV34" s="534"/>
      <c r="SW34" s="534"/>
      <c r="SX34" s="534"/>
      <c r="SY34" s="534"/>
      <c r="SZ34" s="534"/>
      <c r="TA34" s="534"/>
      <c r="TB34" s="534"/>
      <c r="TC34" s="534"/>
      <c r="TD34" s="534"/>
      <c r="TE34" s="534"/>
      <c r="TF34" s="534"/>
      <c r="TG34" s="534"/>
      <c r="TH34" s="534"/>
      <c r="TI34" s="534"/>
      <c r="TJ34" s="534"/>
      <c r="TK34" s="534"/>
      <c r="TL34" s="534"/>
      <c r="TM34" s="534"/>
      <c r="TN34" s="534"/>
      <c r="TO34" s="534"/>
      <c r="TP34" s="534"/>
      <c r="TQ34" s="534"/>
      <c r="TR34" s="534"/>
      <c r="TS34" s="534"/>
      <c r="TT34" s="534"/>
      <c r="TU34" s="534"/>
      <c r="TV34" s="534"/>
      <c r="TW34" s="534"/>
      <c r="TX34" s="534"/>
      <c r="TY34" s="534"/>
      <c r="TZ34" s="534"/>
      <c r="UA34" s="534"/>
      <c r="UB34" s="534"/>
      <c r="UC34" s="534"/>
      <c r="UD34" s="534"/>
      <c r="UE34" s="534"/>
      <c r="UF34" s="534"/>
      <c r="UG34" s="534"/>
      <c r="UH34" s="534"/>
      <c r="UI34" s="534"/>
      <c r="UJ34" s="534"/>
      <c r="UK34" s="534"/>
      <c r="UL34" s="534"/>
      <c r="UM34" s="534"/>
      <c r="UN34" s="534"/>
      <c r="UO34" s="534"/>
      <c r="UP34" s="534"/>
      <c r="UQ34" s="534"/>
      <c r="UR34" s="534"/>
      <c r="US34" s="534"/>
      <c r="UT34" s="534"/>
      <c r="UU34" s="534"/>
      <c r="UV34" s="534"/>
      <c r="UW34" s="534"/>
      <c r="UX34" s="546"/>
    </row>
    <row r="35" spans="1:570" s="547" customFormat="1" ht="14.1" customHeight="1">
      <c r="A35" s="534"/>
      <c r="B35" s="37"/>
      <c r="C35" s="61"/>
      <c r="D35" s="61"/>
      <c r="E35" s="38"/>
      <c r="F35" s="523"/>
      <c r="G35" s="523"/>
      <c r="H35" s="523"/>
      <c r="I35" s="524"/>
      <c r="J35" s="525"/>
      <c r="K35" s="525"/>
      <c r="L35" s="525"/>
      <c r="M35" s="42"/>
      <c r="N35" s="42"/>
      <c r="O35" s="526"/>
      <c r="P35" s="527"/>
      <c r="Q35" s="527"/>
      <c r="R35" s="45"/>
      <c r="S35" s="46"/>
      <c r="T35" s="523">
        <f t="shared" si="9"/>
        <v>0</v>
      </c>
      <c r="U35" s="528">
        <f t="shared" si="0"/>
        <v>0</v>
      </c>
      <c r="V35" s="529">
        <f t="shared" si="1"/>
        <v>0</v>
      </c>
      <c r="W35" s="530">
        <f t="shared" si="15"/>
        <v>0</v>
      </c>
      <c r="X35" s="527">
        <f t="shared" si="16"/>
        <v>0</v>
      </c>
      <c r="Y35" s="527">
        <f t="shared" si="2"/>
        <v>0</v>
      </c>
      <c r="Z35" s="527"/>
      <c r="AA35" s="527">
        <f t="shared" si="17"/>
        <v>0</v>
      </c>
      <c r="AB35" s="531">
        <f t="shared" si="3"/>
        <v>0</v>
      </c>
      <c r="AC35" s="532">
        <f t="shared" si="18"/>
        <v>0</v>
      </c>
      <c r="AD35" s="527">
        <f t="shared" si="18"/>
        <v>0</v>
      </c>
      <c r="AE35" s="527">
        <f t="shared" si="5"/>
        <v>0</v>
      </c>
      <c r="AF35" s="527">
        <f t="shared" si="6"/>
        <v>0</v>
      </c>
      <c r="AG35" s="533" t="e">
        <v>#N/A</v>
      </c>
      <c r="AH35" s="527" t="e">
        <f t="shared" si="7"/>
        <v>#N/A</v>
      </c>
      <c r="AI35" s="533" t="e">
        <v>#N/A</v>
      </c>
      <c r="AJ35" s="527" t="e">
        <f t="shared" si="8"/>
        <v>#N/A</v>
      </c>
      <c r="AK35" s="527" t="e">
        <f t="shared" si="10"/>
        <v>#N/A</v>
      </c>
      <c r="AL35" s="527" t="e">
        <v>#N/A</v>
      </c>
      <c r="AM35" s="527"/>
      <c r="AN35" s="529">
        <v>0</v>
      </c>
      <c r="AO35" s="529">
        <f t="shared" si="12"/>
        <v>0</v>
      </c>
      <c r="AP35" s="528">
        <f t="shared" si="13"/>
        <v>0</v>
      </c>
      <c r="AQ35" s="528" t="e">
        <f t="shared" si="14"/>
        <v>#DIV/0!</v>
      </c>
      <c r="AR35" s="534"/>
      <c r="AS35" s="534"/>
      <c r="AT35" s="534"/>
      <c r="AU35" s="534"/>
      <c r="AV35" s="534"/>
      <c r="AW35" s="534"/>
      <c r="AX35" s="534"/>
      <c r="AY35" s="534"/>
      <c r="AZ35" s="534"/>
      <c r="BA35" s="534"/>
      <c r="BB35" s="534"/>
      <c r="BC35" s="534"/>
      <c r="BD35" s="534"/>
      <c r="BE35" s="534"/>
      <c r="BF35" s="534"/>
      <c r="BG35" s="534"/>
      <c r="BH35" s="534"/>
      <c r="BI35" s="534"/>
      <c r="BJ35" s="534"/>
      <c r="BK35" s="534"/>
      <c r="BL35" s="534"/>
      <c r="BM35" s="534"/>
      <c r="BN35" s="534"/>
      <c r="BO35" s="534"/>
      <c r="BP35" s="534"/>
      <c r="BQ35" s="534"/>
      <c r="BR35" s="534"/>
      <c r="BS35" s="534"/>
      <c r="BT35" s="534"/>
      <c r="BU35" s="534"/>
      <c r="BV35" s="534"/>
      <c r="BW35" s="534"/>
      <c r="BX35" s="534"/>
      <c r="BY35" s="534"/>
      <c r="BZ35" s="534"/>
      <c r="CA35" s="534"/>
      <c r="CB35" s="534"/>
      <c r="CC35" s="534"/>
      <c r="CD35" s="534"/>
      <c r="CE35" s="534"/>
      <c r="CF35" s="534"/>
      <c r="CG35" s="534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A35" s="534"/>
      <c r="DB35" s="534"/>
      <c r="DC35" s="534"/>
      <c r="DD35" s="534"/>
      <c r="DE35" s="534"/>
      <c r="DF35" s="534"/>
      <c r="DG35" s="534"/>
      <c r="DH35" s="534"/>
      <c r="DI35" s="534"/>
      <c r="DJ35" s="534"/>
      <c r="DK35" s="534"/>
      <c r="DL35" s="534"/>
      <c r="DM35" s="534"/>
      <c r="DN35" s="534"/>
      <c r="DO35" s="534"/>
      <c r="DP35" s="534"/>
      <c r="DQ35" s="534"/>
      <c r="DR35" s="534"/>
      <c r="DS35" s="534"/>
      <c r="DT35" s="534"/>
      <c r="DU35" s="534"/>
      <c r="DV35" s="534"/>
      <c r="DW35" s="534"/>
      <c r="DX35" s="534"/>
      <c r="DY35" s="534"/>
      <c r="DZ35" s="534"/>
      <c r="EA35" s="534"/>
      <c r="EB35" s="534"/>
      <c r="EC35" s="534"/>
      <c r="ED35" s="534"/>
      <c r="EE35" s="534"/>
      <c r="EF35" s="534"/>
      <c r="EG35" s="534"/>
      <c r="EH35" s="534"/>
      <c r="EI35" s="534"/>
      <c r="EJ35" s="534"/>
      <c r="EK35" s="534"/>
      <c r="EL35" s="534"/>
      <c r="EM35" s="534"/>
      <c r="EN35" s="534"/>
      <c r="EO35" s="534"/>
      <c r="EP35" s="534"/>
      <c r="EQ35" s="534"/>
      <c r="ER35" s="534"/>
      <c r="ES35" s="534"/>
      <c r="ET35" s="534"/>
      <c r="EU35" s="534"/>
      <c r="EV35" s="534"/>
      <c r="EW35" s="534"/>
      <c r="EX35" s="534"/>
      <c r="EY35" s="534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534"/>
      <c r="FU35" s="534"/>
      <c r="FV35" s="534"/>
      <c r="FW35" s="534"/>
      <c r="FX35" s="534"/>
      <c r="FY35" s="534"/>
      <c r="FZ35" s="534"/>
      <c r="GA35" s="534"/>
      <c r="GB35" s="534"/>
      <c r="GC35" s="534"/>
      <c r="GD35" s="534"/>
      <c r="GE35" s="534"/>
      <c r="GF35" s="534"/>
      <c r="GG35" s="534"/>
      <c r="GH35" s="534"/>
      <c r="GI35" s="534"/>
      <c r="GJ35" s="534"/>
      <c r="GK35" s="534"/>
      <c r="GL35" s="534"/>
      <c r="GM35" s="534"/>
      <c r="GN35" s="534"/>
      <c r="GO35" s="534"/>
      <c r="GP35" s="534"/>
      <c r="GQ35" s="534"/>
      <c r="GR35" s="534"/>
      <c r="GS35" s="534"/>
      <c r="GT35" s="534"/>
      <c r="GU35" s="534"/>
      <c r="GV35" s="534"/>
      <c r="GW35" s="534"/>
      <c r="GX35" s="534"/>
      <c r="GY35" s="534"/>
      <c r="GZ35" s="534"/>
      <c r="HA35" s="534"/>
      <c r="HB35" s="534"/>
      <c r="HC35" s="534"/>
      <c r="HD35" s="534"/>
      <c r="HE35" s="534"/>
      <c r="HF35" s="534"/>
      <c r="HG35" s="534"/>
      <c r="HH35" s="534"/>
      <c r="HI35" s="534"/>
      <c r="HJ35" s="534"/>
      <c r="HK35" s="534"/>
      <c r="HL35" s="534"/>
      <c r="HM35" s="534"/>
      <c r="HN35" s="534"/>
      <c r="HO35" s="534"/>
      <c r="HP35" s="534"/>
      <c r="HQ35" s="534"/>
      <c r="HR35" s="534"/>
      <c r="HS35" s="534"/>
      <c r="HT35" s="534"/>
      <c r="HU35" s="534"/>
      <c r="HV35" s="534"/>
      <c r="HW35" s="534"/>
      <c r="HX35" s="534"/>
      <c r="HY35" s="534"/>
      <c r="HZ35" s="534"/>
      <c r="IA35" s="534"/>
      <c r="IB35" s="534"/>
      <c r="IC35" s="534"/>
      <c r="ID35" s="534"/>
      <c r="IE35" s="534"/>
      <c r="IF35" s="534"/>
      <c r="IG35" s="534"/>
      <c r="IH35" s="534"/>
      <c r="II35" s="534"/>
      <c r="IJ35" s="534"/>
      <c r="IK35" s="534"/>
      <c r="IL35" s="534"/>
      <c r="IM35" s="534"/>
      <c r="IN35" s="534"/>
      <c r="IO35" s="534"/>
      <c r="IP35" s="534"/>
      <c r="IQ35" s="534"/>
      <c r="IR35" s="534"/>
      <c r="IS35" s="534"/>
      <c r="IT35" s="534"/>
      <c r="IU35" s="534"/>
      <c r="IV35" s="534"/>
      <c r="IW35" s="534"/>
      <c r="IX35" s="534"/>
      <c r="IY35" s="534"/>
      <c r="IZ35" s="534"/>
      <c r="JA35" s="534"/>
      <c r="JB35" s="534"/>
      <c r="JC35" s="534"/>
      <c r="JD35" s="534"/>
      <c r="JE35" s="534"/>
      <c r="JF35" s="534"/>
      <c r="JG35" s="534"/>
      <c r="JH35" s="534"/>
      <c r="JI35" s="534"/>
      <c r="JJ35" s="534"/>
      <c r="JK35" s="534"/>
      <c r="JL35" s="534"/>
      <c r="JM35" s="534"/>
      <c r="JN35" s="534"/>
      <c r="JO35" s="534"/>
      <c r="JP35" s="534"/>
      <c r="JQ35" s="534"/>
      <c r="JR35" s="534"/>
      <c r="JS35" s="534"/>
      <c r="JT35" s="534"/>
      <c r="JU35" s="534"/>
      <c r="JV35" s="534"/>
      <c r="JW35" s="534"/>
      <c r="JX35" s="534"/>
      <c r="JY35" s="534"/>
      <c r="JZ35" s="534"/>
      <c r="KA35" s="534"/>
      <c r="KB35" s="534"/>
      <c r="KC35" s="534"/>
      <c r="KD35" s="534"/>
      <c r="KE35" s="534"/>
      <c r="KF35" s="534"/>
      <c r="KG35" s="534"/>
      <c r="KH35" s="534"/>
      <c r="KI35" s="534"/>
      <c r="KJ35" s="534"/>
      <c r="KK35" s="534"/>
      <c r="KL35" s="534"/>
      <c r="KM35" s="534"/>
      <c r="KN35" s="534"/>
      <c r="KO35" s="534"/>
      <c r="KP35" s="534"/>
      <c r="KQ35" s="534"/>
      <c r="KR35" s="534"/>
      <c r="KS35" s="534"/>
      <c r="KT35" s="534"/>
      <c r="KU35" s="534"/>
      <c r="KV35" s="534"/>
      <c r="KW35" s="534"/>
      <c r="KX35" s="534"/>
      <c r="KY35" s="534"/>
      <c r="KZ35" s="534"/>
      <c r="LA35" s="534"/>
      <c r="LB35" s="534"/>
      <c r="LC35" s="534"/>
      <c r="LD35" s="534"/>
      <c r="LE35" s="534"/>
      <c r="LF35" s="534"/>
      <c r="LG35" s="534"/>
      <c r="LH35" s="534"/>
      <c r="LI35" s="534"/>
      <c r="LJ35" s="534"/>
      <c r="LK35" s="534"/>
      <c r="LL35" s="534"/>
      <c r="LM35" s="534"/>
      <c r="LN35" s="534"/>
      <c r="LO35" s="534"/>
      <c r="LP35" s="534"/>
      <c r="LQ35" s="534"/>
      <c r="LR35" s="534"/>
      <c r="LS35" s="534"/>
      <c r="LT35" s="534"/>
      <c r="LU35" s="534"/>
      <c r="LV35" s="534"/>
      <c r="LW35" s="534"/>
      <c r="LX35" s="534"/>
      <c r="LY35" s="534"/>
      <c r="LZ35" s="534"/>
      <c r="MA35" s="534"/>
      <c r="MB35" s="534"/>
      <c r="MC35" s="534"/>
      <c r="MD35" s="534"/>
      <c r="ME35" s="534"/>
      <c r="MF35" s="534"/>
      <c r="MG35" s="534"/>
      <c r="MH35" s="534"/>
      <c r="MI35" s="534"/>
      <c r="MJ35" s="534"/>
      <c r="MK35" s="534"/>
      <c r="ML35" s="534"/>
      <c r="MM35" s="534"/>
      <c r="MN35" s="534"/>
      <c r="MO35" s="534"/>
      <c r="MP35" s="534"/>
      <c r="MQ35" s="534"/>
      <c r="MR35" s="534"/>
      <c r="MS35" s="534"/>
      <c r="MT35" s="534"/>
      <c r="MU35" s="534"/>
      <c r="MV35" s="534"/>
      <c r="MW35" s="534"/>
      <c r="MX35" s="534"/>
      <c r="MY35" s="534"/>
      <c r="MZ35" s="534"/>
      <c r="NA35" s="534"/>
      <c r="NB35" s="534"/>
      <c r="NC35" s="534"/>
      <c r="ND35" s="534"/>
      <c r="NE35" s="534"/>
      <c r="NF35" s="534"/>
      <c r="NG35" s="534"/>
      <c r="NH35" s="534"/>
      <c r="NI35" s="534"/>
      <c r="NJ35" s="534"/>
      <c r="NK35" s="534"/>
      <c r="NL35" s="534"/>
      <c r="NM35" s="534"/>
      <c r="NN35" s="534"/>
      <c r="NO35" s="534"/>
      <c r="NP35" s="534"/>
      <c r="NQ35" s="534"/>
      <c r="NR35" s="534"/>
      <c r="NS35" s="534"/>
      <c r="NT35" s="534"/>
      <c r="NU35" s="534"/>
      <c r="NV35" s="534"/>
      <c r="NW35" s="534"/>
      <c r="NX35" s="534"/>
      <c r="NY35" s="534"/>
      <c r="NZ35" s="534"/>
      <c r="OA35" s="534"/>
      <c r="OB35" s="534"/>
      <c r="OC35" s="534"/>
      <c r="OD35" s="534"/>
      <c r="OE35" s="534"/>
      <c r="OF35" s="534"/>
      <c r="OG35" s="534"/>
      <c r="OH35" s="534"/>
      <c r="OI35" s="534"/>
      <c r="OJ35" s="534"/>
      <c r="OK35" s="534"/>
      <c r="OL35" s="534"/>
      <c r="OM35" s="534"/>
      <c r="ON35" s="534"/>
      <c r="OO35" s="534"/>
      <c r="OP35" s="534"/>
      <c r="OQ35" s="534"/>
      <c r="OR35" s="534"/>
      <c r="OS35" s="534"/>
      <c r="OT35" s="534"/>
      <c r="OU35" s="534"/>
      <c r="OV35" s="534"/>
      <c r="OW35" s="534"/>
      <c r="OX35" s="534"/>
      <c r="OY35" s="534"/>
      <c r="OZ35" s="534"/>
      <c r="PA35" s="534"/>
      <c r="PB35" s="534"/>
      <c r="PC35" s="534"/>
      <c r="PD35" s="534"/>
      <c r="PE35" s="534"/>
      <c r="PF35" s="534"/>
      <c r="PG35" s="534"/>
      <c r="PH35" s="534"/>
      <c r="PI35" s="534"/>
      <c r="PJ35" s="534"/>
      <c r="PK35" s="534"/>
      <c r="PL35" s="534"/>
      <c r="PM35" s="534"/>
      <c r="PN35" s="534"/>
      <c r="PO35" s="534"/>
      <c r="PP35" s="534"/>
      <c r="PQ35" s="534"/>
      <c r="PR35" s="534"/>
      <c r="PS35" s="534"/>
      <c r="PT35" s="534"/>
      <c r="PU35" s="534"/>
      <c r="PV35" s="534"/>
      <c r="PW35" s="534"/>
      <c r="PX35" s="534"/>
      <c r="PY35" s="534"/>
      <c r="PZ35" s="534"/>
      <c r="QA35" s="534"/>
      <c r="QB35" s="534"/>
      <c r="QC35" s="534"/>
      <c r="QD35" s="534"/>
      <c r="QE35" s="534"/>
      <c r="QF35" s="534"/>
      <c r="QG35" s="534"/>
      <c r="QH35" s="534"/>
      <c r="QI35" s="534"/>
      <c r="QJ35" s="534"/>
      <c r="QK35" s="534"/>
      <c r="QL35" s="534"/>
      <c r="QM35" s="534"/>
      <c r="QN35" s="534"/>
      <c r="QO35" s="534"/>
      <c r="QP35" s="534"/>
      <c r="QQ35" s="534"/>
      <c r="QR35" s="534"/>
      <c r="QS35" s="534"/>
      <c r="QT35" s="534"/>
      <c r="QU35" s="534"/>
      <c r="QV35" s="534"/>
      <c r="QW35" s="534"/>
      <c r="QX35" s="534"/>
      <c r="QY35" s="534"/>
      <c r="QZ35" s="534"/>
      <c r="RA35" s="534"/>
      <c r="RB35" s="534"/>
      <c r="RC35" s="534"/>
      <c r="RD35" s="534"/>
      <c r="RE35" s="534"/>
      <c r="RF35" s="534"/>
      <c r="RG35" s="534"/>
      <c r="RH35" s="534"/>
      <c r="RI35" s="534"/>
      <c r="RJ35" s="534"/>
      <c r="RK35" s="534"/>
      <c r="RL35" s="534"/>
      <c r="RM35" s="534"/>
      <c r="RN35" s="534"/>
      <c r="RO35" s="534"/>
      <c r="RP35" s="534"/>
      <c r="RQ35" s="534"/>
      <c r="RR35" s="534"/>
      <c r="RS35" s="534"/>
      <c r="RT35" s="534"/>
      <c r="RU35" s="534"/>
      <c r="RV35" s="534"/>
      <c r="RW35" s="534"/>
      <c r="RX35" s="534"/>
      <c r="RY35" s="534"/>
      <c r="RZ35" s="534"/>
      <c r="SA35" s="534"/>
      <c r="SB35" s="534"/>
      <c r="SC35" s="534"/>
      <c r="SD35" s="534"/>
      <c r="SE35" s="534"/>
      <c r="SF35" s="534"/>
      <c r="SG35" s="534"/>
      <c r="SH35" s="534"/>
      <c r="SI35" s="534"/>
      <c r="SJ35" s="534"/>
      <c r="SK35" s="534"/>
      <c r="SL35" s="534"/>
      <c r="SM35" s="534"/>
      <c r="SN35" s="534"/>
      <c r="SO35" s="534"/>
      <c r="SP35" s="534"/>
      <c r="SQ35" s="534"/>
      <c r="SR35" s="534"/>
      <c r="SS35" s="534"/>
      <c r="ST35" s="534"/>
      <c r="SU35" s="534"/>
      <c r="SV35" s="534"/>
      <c r="SW35" s="534"/>
      <c r="SX35" s="534"/>
      <c r="SY35" s="534"/>
      <c r="SZ35" s="534"/>
      <c r="TA35" s="534"/>
      <c r="TB35" s="534"/>
      <c r="TC35" s="534"/>
      <c r="TD35" s="534"/>
      <c r="TE35" s="534"/>
      <c r="TF35" s="534"/>
      <c r="TG35" s="534"/>
      <c r="TH35" s="534"/>
      <c r="TI35" s="534"/>
      <c r="TJ35" s="534"/>
      <c r="TK35" s="534"/>
      <c r="TL35" s="534"/>
      <c r="TM35" s="534"/>
      <c r="TN35" s="534"/>
      <c r="TO35" s="534"/>
      <c r="TP35" s="534"/>
      <c r="TQ35" s="534"/>
      <c r="TR35" s="534"/>
      <c r="TS35" s="534"/>
      <c r="TT35" s="534"/>
      <c r="TU35" s="534"/>
      <c r="TV35" s="534"/>
      <c r="TW35" s="534"/>
      <c r="TX35" s="534"/>
      <c r="TY35" s="534"/>
      <c r="TZ35" s="534"/>
      <c r="UA35" s="534"/>
      <c r="UB35" s="534"/>
      <c r="UC35" s="534"/>
      <c r="UD35" s="534"/>
      <c r="UE35" s="534"/>
      <c r="UF35" s="534"/>
      <c r="UG35" s="534"/>
      <c r="UH35" s="534"/>
      <c r="UI35" s="534"/>
      <c r="UJ35" s="534"/>
      <c r="UK35" s="534"/>
      <c r="UL35" s="534"/>
      <c r="UM35" s="534"/>
      <c r="UN35" s="534"/>
      <c r="UO35" s="534"/>
      <c r="UP35" s="534"/>
      <c r="UQ35" s="534"/>
      <c r="UR35" s="534"/>
      <c r="US35" s="534"/>
      <c r="UT35" s="534"/>
      <c r="UU35" s="534"/>
      <c r="UV35" s="534"/>
      <c r="UW35" s="534"/>
      <c r="UX35" s="546"/>
    </row>
    <row r="36" spans="1:570" s="547" customFormat="1" ht="14.1" customHeight="1">
      <c r="A36" s="534"/>
      <c r="B36" s="37"/>
      <c r="C36" s="61"/>
      <c r="D36" s="61"/>
      <c r="E36" s="38"/>
      <c r="F36" s="523"/>
      <c r="G36" s="523"/>
      <c r="H36" s="523"/>
      <c r="I36" s="524"/>
      <c r="J36" s="525"/>
      <c r="K36" s="525"/>
      <c r="L36" s="525"/>
      <c r="M36" s="42"/>
      <c r="N36" s="42"/>
      <c r="O36" s="526"/>
      <c r="P36" s="527"/>
      <c r="Q36" s="527"/>
      <c r="R36" s="45"/>
      <c r="S36" s="46"/>
      <c r="T36" s="523">
        <f t="shared" si="9"/>
        <v>0</v>
      </c>
      <c r="U36" s="528">
        <f t="shared" si="0"/>
        <v>0</v>
      </c>
      <c r="V36" s="529">
        <f t="shared" si="1"/>
        <v>0</v>
      </c>
      <c r="W36" s="530">
        <f t="shared" si="15"/>
        <v>0</v>
      </c>
      <c r="X36" s="527">
        <f t="shared" si="16"/>
        <v>0</v>
      </c>
      <c r="Y36" s="527">
        <f t="shared" si="2"/>
        <v>0</v>
      </c>
      <c r="Z36" s="527"/>
      <c r="AA36" s="527">
        <f t="shared" si="17"/>
        <v>0</v>
      </c>
      <c r="AB36" s="531">
        <f t="shared" si="3"/>
        <v>0</v>
      </c>
      <c r="AC36" s="532">
        <f t="shared" si="18"/>
        <v>0</v>
      </c>
      <c r="AD36" s="527">
        <f t="shared" si="18"/>
        <v>0</v>
      </c>
      <c r="AE36" s="527">
        <f t="shared" si="5"/>
        <v>0</v>
      </c>
      <c r="AF36" s="527">
        <f t="shared" si="6"/>
        <v>0</v>
      </c>
      <c r="AG36" s="533" t="e">
        <v>#N/A</v>
      </c>
      <c r="AH36" s="527" t="e">
        <f t="shared" si="7"/>
        <v>#N/A</v>
      </c>
      <c r="AI36" s="533" t="e">
        <v>#N/A</v>
      </c>
      <c r="AJ36" s="527" t="e">
        <f t="shared" si="8"/>
        <v>#N/A</v>
      </c>
      <c r="AK36" s="527" t="e">
        <f t="shared" si="10"/>
        <v>#N/A</v>
      </c>
      <c r="AL36" s="527" t="e">
        <v>#N/A</v>
      </c>
      <c r="AM36" s="527"/>
      <c r="AN36" s="529">
        <v>0</v>
      </c>
      <c r="AO36" s="529">
        <f t="shared" si="12"/>
        <v>0</v>
      </c>
      <c r="AP36" s="528">
        <f t="shared" si="13"/>
        <v>0</v>
      </c>
      <c r="AQ36" s="528" t="e">
        <f t="shared" si="14"/>
        <v>#DIV/0!</v>
      </c>
      <c r="AR36" s="534"/>
      <c r="AS36" s="534"/>
      <c r="AT36" s="534"/>
      <c r="AU36" s="534"/>
      <c r="AV36" s="534"/>
      <c r="AW36" s="534"/>
      <c r="AX36" s="534"/>
      <c r="AY36" s="534"/>
      <c r="AZ36" s="534"/>
      <c r="BA36" s="534"/>
      <c r="BB36" s="534"/>
      <c r="BC36" s="534"/>
      <c r="BD36" s="534"/>
      <c r="BE36" s="534"/>
      <c r="BF36" s="534"/>
      <c r="BG36" s="534"/>
      <c r="BH36" s="534"/>
      <c r="BI36" s="534"/>
      <c r="BJ36" s="534"/>
      <c r="BK36" s="534"/>
      <c r="BL36" s="534"/>
      <c r="BM36" s="534"/>
      <c r="BN36" s="534"/>
      <c r="BO36" s="534"/>
      <c r="BP36" s="534"/>
      <c r="BQ36" s="534"/>
      <c r="BR36" s="534"/>
      <c r="BS36" s="534"/>
      <c r="BT36" s="534"/>
      <c r="BU36" s="534"/>
      <c r="BV36" s="534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4"/>
      <c r="CH36" s="534"/>
      <c r="CI36" s="534"/>
      <c r="CJ36" s="534"/>
      <c r="CK36" s="534"/>
      <c r="CL36" s="534"/>
      <c r="CM36" s="534"/>
      <c r="CN36" s="534"/>
      <c r="CO36" s="534"/>
      <c r="CP36" s="534"/>
      <c r="CQ36" s="534"/>
      <c r="CR36" s="534"/>
      <c r="CS36" s="534"/>
      <c r="CT36" s="534"/>
      <c r="CU36" s="534"/>
      <c r="CV36" s="534"/>
      <c r="CW36" s="534"/>
      <c r="CX36" s="534"/>
      <c r="CY36" s="534"/>
      <c r="CZ36" s="534"/>
      <c r="DA36" s="534"/>
      <c r="DB36" s="534"/>
      <c r="DC36" s="534"/>
      <c r="DD36" s="534"/>
      <c r="DE36" s="534"/>
      <c r="DF36" s="534"/>
      <c r="DG36" s="534"/>
      <c r="DH36" s="534"/>
      <c r="DI36" s="534"/>
      <c r="DJ36" s="534"/>
      <c r="DK36" s="534"/>
      <c r="DL36" s="534"/>
      <c r="DM36" s="534"/>
      <c r="DN36" s="534"/>
      <c r="DO36" s="534"/>
      <c r="DP36" s="534"/>
      <c r="DQ36" s="534"/>
      <c r="DR36" s="534"/>
      <c r="DS36" s="534"/>
      <c r="DT36" s="534"/>
      <c r="DU36" s="534"/>
      <c r="DV36" s="534"/>
      <c r="DW36" s="534"/>
      <c r="DX36" s="534"/>
      <c r="DY36" s="534"/>
      <c r="DZ36" s="534"/>
      <c r="EA36" s="534"/>
      <c r="EB36" s="534"/>
      <c r="EC36" s="534"/>
      <c r="ED36" s="534"/>
      <c r="EE36" s="534"/>
      <c r="EF36" s="534"/>
      <c r="EG36" s="534"/>
      <c r="EH36" s="534"/>
      <c r="EI36" s="534"/>
      <c r="EJ36" s="534"/>
      <c r="EK36" s="534"/>
      <c r="EL36" s="534"/>
      <c r="EM36" s="534"/>
      <c r="EN36" s="534"/>
      <c r="EO36" s="534"/>
      <c r="EP36" s="534"/>
      <c r="EQ36" s="534"/>
      <c r="ER36" s="534"/>
      <c r="ES36" s="534"/>
      <c r="ET36" s="534"/>
      <c r="EU36" s="534"/>
      <c r="EV36" s="534"/>
      <c r="EW36" s="534"/>
      <c r="EX36" s="534"/>
      <c r="EY36" s="534"/>
      <c r="EZ36" s="534"/>
      <c r="FA36" s="534"/>
      <c r="FB36" s="534"/>
      <c r="FC36" s="534"/>
      <c r="FD36" s="534"/>
      <c r="FE36" s="534"/>
      <c r="FF36" s="534"/>
      <c r="FG36" s="534"/>
      <c r="FH36" s="534"/>
      <c r="FI36" s="534"/>
      <c r="FJ36" s="534"/>
      <c r="FK36" s="534"/>
      <c r="FL36" s="534"/>
      <c r="FM36" s="534"/>
      <c r="FN36" s="534"/>
      <c r="FO36" s="534"/>
      <c r="FP36" s="534"/>
      <c r="FQ36" s="534"/>
      <c r="FR36" s="534"/>
      <c r="FS36" s="534"/>
      <c r="FT36" s="534"/>
      <c r="FU36" s="534"/>
      <c r="FV36" s="534"/>
      <c r="FW36" s="534"/>
      <c r="FX36" s="534"/>
      <c r="FY36" s="534"/>
      <c r="FZ36" s="534"/>
      <c r="GA36" s="534"/>
      <c r="GB36" s="534"/>
      <c r="GC36" s="534"/>
      <c r="GD36" s="534"/>
      <c r="GE36" s="534"/>
      <c r="GF36" s="534"/>
      <c r="GG36" s="534"/>
      <c r="GH36" s="534"/>
      <c r="GI36" s="534"/>
      <c r="GJ36" s="534"/>
      <c r="GK36" s="534"/>
      <c r="GL36" s="534"/>
      <c r="GM36" s="534"/>
      <c r="GN36" s="534"/>
      <c r="GO36" s="534"/>
      <c r="GP36" s="534"/>
      <c r="GQ36" s="534"/>
      <c r="GR36" s="534"/>
      <c r="GS36" s="534"/>
      <c r="GT36" s="534"/>
      <c r="GU36" s="534"/>
      <c r="GV36" s="534"/>
      <c r="GW36" s="534"/>
      <c r="GX36" s="534"/>
      <c r="GY36" s="534"/>
      <c r="GZ36" s="534"/>
      <c r="HA36" s="534"/>
      <c r="HB36" s="534"/>
      <c r="HC36" s="534"/>
      <c r="HD36" s="534"/>
      <c r="HE36" s="534"/>
      <c r="HF36" s="534"/>
      <c r="HG36" s="534"/>
      <c r="HH36" s="534"/>
      <c r="HI36" s="534"/>
      <c r="HJ36" s="534"/>
      <c r="HK36" s="534"/>
      <c r="HL36" s="534"/>
      <c r="HM36" s="534"/>
      <c r="HN36" s="534"/>
      <c r="HO36" s="534"/>
      <c r="HP36" s="534"/>
      <c r="HQ36" s="534"/>
      <c r="HR36" s="534"/>
      <c r="HS36" s="534"/>
      <c r="HT36" s="534"/>
      <c r="HU36" s="534"/>
      <c r="HV36" s="534"/>
      <c r="HW36" s="534"/>
      <c r="HX36" s="534"/>
      <c r="HY36" s="534"/>
      <c r="HZ36" s="534"/>
      <c r="IA36" s="534"/>
      <c r="IB36" s="534"/>
      <c r="IC36" s="534"/>
      <c r="ID36" s="534"/>
      <c r="IE36" s="534"/>
      <c r="IF36" s="534"/>
      <c r="IG36" s="534"/>
      <c r="IH36" s="534"/>
      <c r="II36" s="534"/>
      <c r="IJ36" s="534"/>
      <c r="IK36" s="534"/>
      <c r="IL36" s="534"/>
      <c r="IM36" s="534"/>
      <c r="IN36" s="534"/>
      <c r="IO36" s="534"/>
      <c r="IP36" s="534"/>
      <c r="IQ36" s="534"/>
      <c r="IR36" s="534"/>
      <c r="IS36" s="534"/>
      <c r="IT36" s="534"/>
      <c r="IU36" s="534"/>
      <c r="IV36" s="534"/>
      <c r="IW36" s="534"/>
      <c r="IX36" s="534"/>
      <c r="IY36" s="534"/>
      <c r="IZ36" s="534"/>
      <c r="JA36" s="534"/>
      <c r="JB36" s="534"/>
      <c r="JC36" s="534"/>
      <c r="JD36" s="534"/>
      <c r="JE36" s="534"/>
      <c r="JF36" s="534"/>
      <c r="JG36" s="534"/>
      <c r="JH36" s="534"/>
      <c r="JI36" s="534"/>
      <c r="JJ36" s="534"/>
      <c r="JK36" s="534"/>
      <c r="JL36" s="534"/>
      <c r="JM36" s="534"/>
      <c r="JN36" s="534"/>
      <c r="JO36" s="534"/>
      <c r="JP36" s="534"/>
      <c r="JQ36" s="534"/>
      <c r="JR36" s="534"/>
      <c r="JS36" s="534"/>
      <c r="JT36" s="534"/>
      <c r="JU36" s="534"/>
      <c r="JV36" s="534"/>
      <c r="JW36" s="534"/>
      <c r="JX36" s="534"/>
      <c r="JY36" s="534"/>
      <c r="JZ36" s="534"/>
      <c r="KA36" s="534"/>
      <c r="KB36" s="534"/>
      <c r="KC36" s="534"/>
      <c r="KD36" s="534"/>
      <c r="KE36" s="534"/>
      <c r="KF36" s="534"/>
      <c r="KG36" s="534"/>
      <c r="KH36" s="534"/>
      <c r="KI36" s="534"/>
      <c r="KJ36" s="534"/>
      <c r="KK36" s="534"/>
      <c r="KL36" s="534"/>
      <c r="KM36" s="534"/>
      <c r="KN36" s="534"/>
      <c r="KO36" s="534"/>
      <c r="KP36" s="534"/>
      <c r="KQ36" s="534"/>
      <c r="KR36" s="534"/>
      <c r="KS36" s="534"/>
      <c r="KT36" s="534"/>
      <c r="KU36" s="534"/>
      <c r="KV36" s="534"/>
      <c r="KW36" s="534"/>
      <c r="KX36" s="534"/>
      <c r="KY36" s="534"/>
      <c r="KZ36" s="534"/>
      <c r="LA36" s="534"/>
      <c r="LB36" s="534"/>
      <c r="LC36" s="534"/>
      <c r="LD36" s="534"/>
      <c r="LE36" s="534"/>
      <c r="LF36" s="534"/>
      <c r="LG36" s="534"/>
      <c r="LH36" s="534"/>
      <c r="LI36" s="534"/>
      <c r="LJ36" s="534"/>
      <c r="LK36" s="534"/>
      <c r="LL36" s="534"/>
      <c r="LM36" s="534"/>
      <c r="LN36" s="534"/>
      <c r="LO36" s="534"/>
      <c r="LP36" s="534"/>
      <c r="LQ36" s="534"/>
      <c r="LR36" s="534"/>
      <c r="LS36" s="534"/>
      <c r="LT36" s="534"/>
      <c r="LU36" s="534"/>
      <c r="LV36" s="534"/>
      <c r="LW36" s="534"/>
      <c r="LX36" s="534"/>
      <c r="LY36" s="534"/>
      <c r="LZ36" s="534"/>
      <c r="MA36" s="534"/>
      <c r="MB36" s="534"/>
      <c r="MC36" s="534"/>
      <c r="MD36" s="534"/>
      <c r="ME36" s="534"/>
      <c r="MF36" s="534"/>
      <c r="MG36" s="534"/>
      <c r="MH36" s="534"/>
      <c r="MI36" s="534"/>
      <c r="MJ36" s="534"/>
      <c r="MK36" s="534"/>
      <c r="ML36" s="534"/>
      <c r="MM36" s="534"/>
      <c r="MN36" s="534"/>
      <c r="MO36" s="534"/>
      <c r="MP36" s="534"/>
      <c r="MQ36" s="534"/>
      <c r="MR36" s="534"/>
      <c r="MS36" s="534"/>
      <c r="MT36" s="534"/>
      <c r="MU36" s="534"/>
      <c r="MV36" s="534"/>
      <c r="MW36" s="534"/>
      <c r="MX36" s="534"/>
      <c r="MY36" s="534"/>
      <c r="MZ36" s="534"/>
      <c r="NA36" s="534"/>
      <c r="NB36" s="534"/>
      <c r="NC36" s="534"/>
      <c r="ND36" s="534"/>
      <c r="NE36" s="534"/>
      <c r="NF36" s="534"/>
      <c r="NG36" s="534"/>
      <c r="NH36" s="534"/>
      <c r="NI36" s="534"/>
      <c r="NJ36" s="534"/>
      <c r="NK36" s="534"/>
      <c r="NL36" s="534"/>
      <c r="NM36" s="534"/>
      <c r="NN36" s="534"/>
      <c r="NO36" s="534"/>
      <c r="NP36" s="534"/>
      <c r="NQ36" s="534"/>
      <c r="NR36" s="534"/>
      <c r="NS36" s="534"/>
      <c r="NT36" s="534"/>
      <c r="NU36" s="534"/>
      <c r="NV36" s="534"/>
      <c r="NW36" s="534"/>
      <c r="NX36" s="534"/>
      <c r="NY36" s="534"/>
      <c r="NZ36" s="534"/>
      <c r="OA36" s="534"/>
      <c r="OB36" s="534"/>
      <c r="OC36" s="534"/>
      <c r="OD36" s="534"/>
      <c r="OE36" s="534"/>
      <c r="OF36" s="534"/>
      <c r="OG36" s="534"/>
      <c r="OH36" s="534"/>
      <c r="OI36" s="534"/>
      <c r="OJ36" s="534"/>
      <c r="OK36" s="534"/>
      <c r="OL36" s="534"/>
      <c r="OM36" s="534"/>
      <c r="ON36" s="534"/>
      <c r="OO36" s="534"/>
      <c r="OP36" s="534"/>
      <c r="OQ36" s="534"/>
      <c r="OR36" s="534"/>
      <c r="OS36" s="534"/>
      <c r="OT36" s="534"/>
      <c r="OU36" s="534"/>
      <c r="OV36" s="534"/>
      <c r="OW36" s="534"/>
      <c r="OX36" s="534"/>
      <c r="OY36" s="534"/>
      <c r="OZ36" s="534"/>
      <c r="PA36" s="534"/>
      <c r="PB36" s="534"/>
      <c r="PC36" s="534"/>
      <c r="PD36" s="534"/>
      <c r="PE36" s="534"/>
      <c r="PF36" s="534"/>
      <c r="PG36" s="534"/>
      <c r="PH36" s="534"/>
      <c r="PI36" s="534"/>
      <c r="PJ36" s="534"/>
      <c r="PK36" s="534"/>
      <c r="PL36" s="534"/>
      <c r="PM36" s="534"/>
      <c r="PN36" s="534"/>
      <c r="PO36" s="534"/>
      <c r="PP36" s="534"/>
      <c r="PQ36" s="534"/>
      <c r="PR36" s="534"/>
      <c r="PS36" s="534"/>
      <c r="PT36" s="534"/>
      <c r="PU36" s="534"/>
      <c r="PV36" s="534"/>
      <c r="PW36" s="534"/>
      <c r="PX36" s="534"/>
      <c r="PY36" s="534"/>
      <c r="PZ36" s="534"/>
      <c r="QA36" s="534"/>
      <c r="QB36" s="534"/>
      <c r="QC36" s="534"/>
      <c r="QD36" s="534"/>
      <c r="QE36" s="534"/>
      <c r="QF36" s="534"/>
      <c r="QG36" s="534"/>
      <c r="QH36" s="534"/>
      <c r="QI36" s="534"/>
      <c r="QJ36" s="534"/>
      <c r="QK36" s="534"/>
      <c r="QL36" s="534"/>
      <c r="QM36" s="534"/>
      <c r="QN36" s="534"/>
      <c r="QO36" s="534"/>
      <c r="QP36" s="534"/>
      <c r="QQ36" s="534"/>
      <c r="QR36" s="534"/>
      <c r="QS36" s="534"/>
      <c r="QT36" s="534"/>
      <c r="QU36" s="534"/>
      <c r="QV36" s="534"/>
      <c r="QW36" s="534"/>
      <c r="QX36" s="534"/>
      <c r="QY36" s="534"/>
      <c r="QZ36" s="534"/>
      <c r="RA36" s="534"/>
      <c r="RB36" s="534"/>
      <c r="RC36" s="534"/>
      <c r="RD36" s="534"/>
      <c r="RE36" s="534"/>
      <c r="RF36" s="534"/>
      <c r="RG36" s="534"/>
      <c r="RH36" s="534"/>
      <c r="RI36" s="534"/>
      <c r="RJ36" s="534"/>
      <c r="RK36" s="534"/>
      <c r="RL36" s="534"/>
      <c r="RM36" s="534"/>
      <c r="RN36" s="534"/>
      <c r="RO36" s="534"/>
      <c r="RP36" s="534"/>
      <c r="RQ36" s="534"/>
      <c r="RR36" s="534"/>
      <c r="RS36" s="534"/>
      <c r="RT36" s="534"/>
      <c r="RU36" s="534"/>
      <c r="RV36" s="534"/>
      <c r="RW36" s="534"/>
      <c r="RX36" s="534"/>
      <c r="RY36" s="534"/>
      <c r="RZ36" s="534"/>
      <c r="SA36" s="534"/>
      <c r="SB36" s="534"/>
      <c r="SC36" s="534"/>
      <c r="SD36" s="534"/>
      <c r="SE36" s="534"/>
      <c r="SF36" s="534"/>
      <c r="SG36" s="534"/>
      <c r="SH36" s="534"/>
      <c r="SI36" s="534"/>
      <c r="SJ36" s="534"/>
      <c r="SK36" s="534"/>
      <c r="SL36" s="534"/>
      <c r="SM36" s="534"/>
      <c r="SN36" s="534"/>
      <c r="SO36" s="534"/>
      <c r="SP36" s="534"/>
      <c r="SQ36" s="534"/>
      <c r="SR36" s="534"/>
      <c r="SS36" s="534"/>
      <c r="ST36" s="534"/>
      <c r="SU36" s="534"/>
      <c r="SV36" s="534"/>
      <c r="SW36" s="534"/>
      <c r="SX36" s="534"/>
      <c r="SY36" s="534"/>
      <c r="SZ36" s="534"/>
      <c r="TA36" s="534"/>
      <c r="TB36" s="534"/>
      <c r="TC36" s="534"/>
      <c r="TD36" s="534"/>
      <c r="TE36" s="534"/>
      <c r="TF36" s="534"/>
      <c r="TG36" s="534"/>
      <c r="TH36" s="534"/>
      <c r="TI36" s="534"/>
      <c r="TJ36" s="534"/>
      <c r="TK36" s="534"/>
      <c r="TL36" s="534"/>
      <c r="TM36" s="534"/>
      <c r="TN36" s="534"/>
      <c r="TO36" s="534"/>
      <c r="TP36" s="534"/>
      <c r="TQ36" s="534"/>
      <c r="TR36" s="534"/>
      <c r="TS36" s="534"/>
      <c r="TT36" s="534"/>
      <c r="TU36" s="534"/>
      <c r="TV36" s="534"/>
      <c r="TW36" s="534"/>
      <c r="TX36" s="534"/>
      <c r="TY36" s="534"/>
      <c r="TZ36" s="534"/>
      <c r="UA36" s="534"/>
      <c r="UB36" s="534"/>
      <c r="UC36" s="534"/>
      <c r="UD36" s="534"/>
      <c r="UE36" s="534"/>
      <c r="UF36" s="534"/>
      <c r="UG36" s="534"/>
      <c r="UH36" s="534"/>
      <c r="UI36" s="534"/>
      <c r="UJ36" s="534"/>
      <c r="UK36" s="534"/>
      <c r="UL36" s="534"/>
      <c r="UM36" s="534"/>
      <c r="UN36" s="534"/>
      <c r="UO36" s="534"/>
      <c r="UP36" s="534"/>
      <c r="UQ36" s="534"/>
      <c r="UR36" s="534"/>
      <c r="US36" s="534"/>
      <c r="UT36" s="534"/>
      <c r="UU36" s="534"/>
      <c r="UV36" s="534"/>
      <c r="UW36" s="534"/>
      <c r="UX36" s="546"/>
    </row>
    <row r="37" spans="1:570" s="547" customFormat="1" ht="14.1" customHeight="1">
      <c r="A37" s="534"/>
      <c r="B37" s="37"/>
      <c r="C37" s="61"/>
      <c r="D37" s="61"/>
      <c r="E37" s="38"/>
      <c r="F37" s="523"/>
      <c r="G37" s="523"/>
      <c r="H37" s="523"/>
      <c r="I37" s="524"/>
      <c r="J37" s="525"/>
      <c r="K37" s="525"/>
      <c r="L37" s="525"/>
      <c r="M37" s="42"/>
      <c r="N37" s="42"/>
      <c r="O37" s="526"/>
      <c r="P37" s="527"/>
      <c r="Q37" s="527"/>
      <c r="R37" s="45"/>
      <c r="S37" s="46"/>
      <c r="T37" s="523">
        <f t="shared" si="9"/>
        <v>0</v>
      </c>
      <c r="U37" s="528">
        <f t="shared" si="0"/>
        <v>0</v>
      </c>
      <c r="V37" s="529">
        <f t="shared" si="1"/>
        <v>0</v>
      </c>
      <c r="W37" s="530">
        <f t="shared" si="15"/>
        <v>0</v>
      </c>
      <c r="X37" s="527">
        <f t="shared" si="16"/>
        <v>0</v>
      </c>
      <c r="Y37" s="527">
        <f t="shared" si="2"/>
        <v>0</v>
      </c>
      <c r="Z37" s="527"/>
      <c r="AA37" s="527">
        <f t="shared" si="17"/>
        <v>0</v>
      </c>
      <c r="AB37" s="531">
        <f t="shared" si="3"/>
        <v>0</v>
      </c>
      <c r="AC37" s="532">
        <f t="shared" si="18"/>
        <v>0</v>
      </c>
      <c r="AD37" s="527">
        <f t="shared" si="18"/>
        <v>0</v>
      </c>
      <c r="AE37" s="527">
        <f t="shared" si="5"/>
        <v>0</v>
      </c>
      <c r="AF37" s="527">
        <f t="shared" si="6"/>
        <v>0</v>
      </c>
      <c r="AG37" s="533" t="e">
        <v>#N/A</v>
      </c>
      <c r="AH37" s="527" t="e">
        <f t="shared" si="7"/>
        <v>#N/A</v>
      </c>
      <c r="AI37" s="533" t="e">
        <v>#N/A</v>
      </c>
      <c r="AJ37" s="527" t="e">
        <f t="shared" si="8"/>
        <v>#N/A</v>
      </c>
      <c r="AK37" s="527" t="e">
        <f t="shared" si="10"/>
        <v>#N/A</v>
      </c>
      <c r="AL37" s="527" t="e">
        <v>#N/A</v>
      </c>
      <c r="AM37" s="527"/>
      <c r="AN37" s="529">
        <v>0</v>
      </c>
      <c r="AO37" s="529">
        <f t="shared" si="12"/>
        <v>0</v>
      </c>
      <c r="AP37" s="528">
        <f t="shared" si="13"/>
        <v>0</v>
      </c>
      <c r="AQ37" s="528" t="e">
        <f t="shared" si="14"/>
        <v>#DIV/0!</v>
      </c>
      <c r="AR37" s="534"/>
      <c r="AS37" s="534"/>
      <c r="AT37" s="534"/>
      <c r="AU37" s="534"/>
      <c r="AV37" s="534"/>
      <c r="AW37" s="534"/>
      <c r="AX37" s="534"/>
      <c r="AY37" s="534"/>
      <c r="AZ37" s="534"/>
      <c r="BA37" s="534"/>
      <c r="BB37" s="534"/>
      <c r="BC37" s="534"/>
      <c r="BD37" s="534"/>
      <c r="BE37" s="534"/>
      <c r="BF37" s="534"/>
      <c r="BG37" s="534"/>
      <c r="BH37" s="534"/>
      <c r="BI37" s="534"/>
      <c r="BJ37" s="534"/>
      <c r="BK37" s="534"/>
      <c r="BL37" s="534"/>
      <c r="BM37" s="534"/>
      <c r="BN37" s="534"/>
      <c r="BO37" s="534"/>
      <c r="BP37" s="534"/>
      <c r="BQ37" s="534"/>
      <c r="BR37" s="534"/>
      <c r="BS37" s="534"/>
      <c r="BT37" s="534"/>
      <c r="BU37" s="534"/>
      <c r="BV37" s="534"/>
      <c r="BW37" s="534"/>
      <c r="BX37" s="534"/>
      <c r="BY37" s="534"/>
      <c r="BZ37" s="534"/>
      <c r="CA37" s="534"/>
      <c r="CB37" s="534"/>
      <c r="CC37" s="534"/>
      <c r="CD37" s="534"/>
      <c r="CE37" s="534"/>
      <c r="CF37" s="534"/>
      <c r="CG37" s="534"/>
      <c r="CH37" s="534"/>
      <c r="CI37" s="534"/>
      <c r="CJ37" s="534"/>
      <c r="CK37" s="534"/>
      <c r="CL37" s="534"/>
      <c r="CM37" s="534"/>
      <c r="CN37" s="534"/>
      <c r="CO37" s="534"/>
      <c r="CP37" s="534"/>
      <c r="CQ37" s="534"/>
      <c r="CR37" s="534"/>
      <c r="CS37" s="534"/>
      <c r="CT37" s="534"/>
      <c r="CU37" s="534"/>
      <c r="CV37" s="534"/>
      <c r="CW37" s="534"/>
      <c r="CX37" s="534"/>
      <c r="CY37" s="534"/>
      <c r="CZ37" s="534"/>
      <c r="DA37" s="534"/>
      <c r="DB37" s="534"/>
      <c r="DC37" s="534"/>
      <c r="DD37" s="534"/>
      <c r="DE37" s="534"/>
      <c r="DF37" s="534"/>
      <c r="DG37" s="534"/>
      <c r="DH37" s="534"/>
      <c r="DI37" s="534"/>
      <c r="DJ37" s="534"/>
      <c r="DK37" s="534"/>
      <c r="DL37" s="534"/>
      <c r="DM37" s="534"/>
      <c r="DN37" s="534"/>
      <c r="DO37" s="534"/>
      <c r="DP37" s="534"/>
      <c r="DQ37" s="534"/>
      <c r="DR37" s="534"/>
      <c r="DS37" s="534"/>
      <c r="DT37" s="534"/>
      <c r="DU37" s="534"/>
      <c r="DV37" s="534"/>
      <c r="DW37" s="534"/>
      <c r="DX37" s="534"/>
      <c r="DY37" s="534"/>
      <c r="DZ37" s="534"/>
      <c r="EA37" s="534"/>
      <c r="EB37" s="534"/>
      <c r="EC37" s="534"/>
      <c r="ED37" s="534"/>
      <c r="EE37" s="534"/>
      <c r="EF37" s="534"/>
      <c r="EG37" s="534"/>
      <c r="EH37" s="534"/>
      <c r="EI37" s="534"/>
      <c r="EJ37" s="534"/>
      <c r="EK37" s="534"/>
      <c r="EL37" s="534"/>
      <c r="EM37" s="534"/>
      <c r="EN37" s="534"/>
      <c r="EO37" s="534"/>
      <c r="EP37" s="534"/>
      <c r="EQ37" s="534"/>
      <c r="ER37" s="534"/>
      <c r="ES37" s="534"/>
      <c r="ET37" s="534"/>
      <c r="EU37" s="534"/>
      <c r="EV37" s="534"/>
      <c r="EW37" s="534"/>
      <c r="EX37" s="534"/>
      <c r="EY37" s="534"/>
      <c r="EZ37" s="534"/>
      <c r="FA37" s="534"/>
      <c r="FB37" s="534"/>
      <c r="FC37" s="534"/>
      <c r="FD37" s="534"/>
      <c r="FE37" s="534"/>
      <c r="FF37" s="534"/>
      <c r="FG37" s="534"/>
      <c r="FH37" s="534"/>
      <c r="FI37" s="534"/>
      <c r="FJ37" s="534"/>
      <c r="FK37" s="534"/>
      <c r="FL37" s="534"/>
      <c r="FM37" s="534"/>
      <c r="FN37" s="534"/>
      <c r="FO37" s="534"/>
      <c r="FP37" s="534"/>
      <c r="FQ37" s="534"/>
      <c r="FR37" s="534"/>
      <c r="FS37" s="534"/>
      <c r="FT37" s="534"/>
      <c r="FU37" s="534"/>
      <c r="FV37" s="534"/>
      <c r="FW37" s="534"/>
      <c r="FX37" s="534"/>
      <c r="FY37" s="534"/>
      <c r="FZ37" s="534"/>
      <c r="GA37" s="534"/>
      <c r="GB37" s="534"/>
      <c r="GC37" s="534"/>
      <c r="GD37" s="534"/>
      <c r="GE37" s="534"/>
      <c r="GF37" s="534"/>
      <c r="GG37" s="534"/>
      <c r="GH37" s="534"/>
      <c r="GI37" s="534"/>
      <c r="GJ37" s="534"/>
      <c r="GK37" s="534"/>
      <c r="GL37" s="534"/>
      <c r="GM37" s="534"/>
      <c r="GN37" s="534"/>
      <c r="GO37" s="534"/>
      <c r="GP37" s="534"/>
      <c r="GQ37" s="534"/>
      <c r="GR37" s="534"/>
      <c r="GS37" s="534"/>
      <c r="GT37" s="534"/>
      <c r="GU37" s="534"/>
      <c r="GV37" s="534"/>
      <c r="GW37" s="534"/>
      <c r="GX37" s="534"/>
      <c r="GY37" s="534"/>
      <c r="GZ37" s="534"/>
      <c r="HA37" s="534"/>
      <c r="HB37" s="534"/>
      <c r="HC37" s="534"/>
      <c r="HD37" s="534"/>
      <c r="HE37" s="534"/>
      <c r="HF37" s="534"/>
      <c r="HG37" s="534"/>
      <c r="HH37" s="534"/>
      <c r="HI37" s="534"/>
      <c r="HJ37" s="534"/>
      <c r="HK37" s="534"/>
      <c r="HL37" s="534"/>
      <c r="HM37" s="534"/>
      <c r="HN37" s="534"/>
      <c r="HO37" s="534"/>
      <c r="HP37" s="534"/>
      <c r="HQ37" s="534"/>
      <c r="HR37" s="534"/>
      <c r="HS37" s="534"/>
      <c r="HT37" s="534"/>
      <c r="HU37" s="534"/>
      <c r="HV37" s="534"/>
      <c r="HW37" s="534"/>
      <c r="HX37" s="534"/>
      <c r="HY37" s="534"/>
      <c r="HZ37" s="534"/>
      <c r="IA37" s="534"/>
      <c r="IB37" s="534"/>
      <c r="IC37" s="534"/>
      <c r="ID37" s="534"/>
      <c r="IE37" s="534"/>
      <c r="IF37" s="534"/>
      <c r="IG37" s="534"/>
      <c r="IH37" s="534"/>
      <c r="II37" s="534"/>
      <c r="IJ37" s="534"/>
      <c r="IK37" s="534"/>
      <c r="IL37" s="534"/>
      <c r="IM37" s="534"/>
      <c r="IN37" s="534"/>
      <c r="IO37" s="534"/>
      <c r="IP37" s="534"/>
      <c r="IQ37" s="534"/>
      <c r="IR37" s="534"/>
      <c r="IS37" s="534"/>
      <c r="IT37" s="534"/>
      <c r="IU37" s="534"/>
      <c r="IV37" s="534"/>
      <c r="IW37" s="534"/>
      <c r="IX37" s="534"/>
      <c r="IY37" s="534"/>
      <c r="IZ37" s="534"/>
      <c r="JA37" s="534"/>
      <c r="JB37" s="534"/>
      <c r="JC37" s="534"/>
      <c r="JD37" s="534"/>
      <c r="JE37" s="534"/>
      <c r="JF37" s="534"/>
      <c r="JG37" s="534"/>
      <c r="JH37" s="534"/>
      <c r="JI37" s="534"/>
      <c r="JJ37" s="534"/>
      <c r="JK37" s="534"/>
      <c r="JL37" s="534"/>
      <c r="JM37" s="534"/>
      <c r="JN37" s="534"/>
      <c r="JO37" s="534"/>
      <c r="JP37" s="534"/>
      <c r="JQ37" s="534"/>
      <c r="JR37" s="534"/>
      <c r="JS37" s="534"/>
      <c r="JT37" s="534"/>
      <c r="JU37" s="534"/>
      <c r="JV37" s="534"/>
      <c r="JW37" s="534"/>
      <c r="JX37" s="534"/>
      <c r="JY37" s="534"/>
      <c r="JZ37" s="534"/>
      <c r="KA37" s="534"/>
      <c r="KB37" s="534"/>
      <c r="KC37" s="534"/>
      <c r="KD37" s="534"/>
      <c r="KE37" s="534"/>
      <c r="KF37" s="534"/>
      <c r="KG37" s="534"/>
      <c r="KH37" s="534"/>
      <c r="KI37" s="534"/>
      <c r="KJ37" s="534"/>
      <c r="KK37" s="534"/>
      <c r="KL37" s="534"/>
      <c r="KM37" s="534"/>
      <c r="KN37" s="534"/>
      <c r="KO37" s="534"/>
      <c r="KP37" s="534"/>
      <c r="KQ37" s="534"/>
      <c r="KR37" s="534"/>
      <c r="KS37" s="534"/>
      <c r="KT37" s="534"/>
      <c r="KU37" s="534"/>
      <c r="KV37" s="534"/>
      <c r="KW37" s="534"/>
      <c r="KX37" s="534"/>
      <c r="KY37" s="534"/>
      <c r="KZ37" s="534"/>
      <c r="LA37" s="534"/>
      <c r="LB37" s="534"/>
      <c r="LC37" s="534"/>
      <c r="LD37" s="534"/>
      <c r="LE37" s="534"/>
      <c r="LF37" s="534"/>
      <c r="LG37" s="534"/>
      <c r="LH37" s="534"/>
      <c r="LI37" s="534"/>
      <c r="LJ37" s="534"/>
      <c r="LK37" s="534"/>
      <c r="LL37" s="534"/>
      <c r="LM37" s="534"/>
      <c r="LN37" s="534"/>
      <c r="LO37" s="534"/>
      <c r="LP37" s="534"/>
      <c r="LQ37" s="534"/>
      <c r="LR37" s="534"/>
      <c r="LS37" s="534"/>
      <c r="LT37" s="534"/>
      <c r="LU37" s="534"/>
      <c r="LV37" s="534"/>
      <c r="LW37" s="534"/>
      <c r="LX37" s="534"/>
      <c r="LY37" s="534"/>
      <c r="LZ37" s="534"/>
      <c r="MA37" s="534"/>
      <c r="MB37" s="534"/>
      <c r="MC37" s="534"/>
      <c r="MD37" s="534"/>
      <c r="ME37" s="534"/>
      <c r="MF37" s="534"/>
      <c r="MG37" s="534"/>
      <c r="MH37" s="534"/>
      <c r="MI37" s="534"/>
      <c r="MJ37" s="534"/>
      <c r="MK37" s="534"/>
      <c r="ML37" s="534"/>
      <c r="MM37" s="534"/>
      <c r="MN37" s="534"/>
      <c r="MO37" s="534"/>
      <c r="MP37" s="534"/>
      <c r="MQ37" s="534"/>
      <c r="MR37" s="534"/>
      <c r="MS37" s="534"/>
      <c r="MT37" s="534"/>
      <c r="MU37" s="534"/>
      <c r="MV37" s="534"/>
      <c r="MW37" s="534"/>
      <c r="MX37" s="534"/>
      <c r="MY37" s="534"/>
      <c r="MZ37" s="534"/>
      <c r="NA37" s="534"/>
      <c r="NB37" s="534"/>
      <c r="NC37" s="534"/>
      <c r="ND37" s="534"/>
      <c r="NE37" s="534"/>
      <c r="NF37" s="534"/>
      <c r="NG37" s="534"/>
      <c r="NH37" s="534"/>
      <c r="NI37" s="534"/>
      <c r="NJ37" s="534"/>
      <c r="NK37" s="534"/>
      <c r="NL37" s="534"/>
      <c r="NM37" s="534"/>
      <c r="NN37" s="534"/>
      <c r="NO37" s="534"/>
      <c r="NP37" s="534"/>
      <c r="NQ37" s="534"/>
      <c r="NR37" s="534"/>
      <c r="NS37" s="534"/>
      <c r="NT37" s="534"/>
      <c r="NU37" s="534"/>
      <c r="NV37" s="534"/>
      <c r="NW37" s="534"/>
      <c r="NX37" s="534"/>
      <c r="NY37" s="534"/>
      <c r="NZ37" s="534"/>
      <c r="OA37" s="534"/>
      <c r="OB37" s="534"/>
      <c r="OC37" s="534"/>
      <c r="OD37" s="534"/>
      <c r="OE37" s="534"/>
      <c r="OF37" s="534"/>
      <c r="OG37" s="534"/>
      <c r="OH37" s="534"/>
      <c r="OI37" s="534"/>
      <c r="OJ37" s="534"/>
      <c r="OK37" s="534"/>
      <c r="OL37" s="534"/>
      <c r="OM37" s="534"/>
      <c r="ON37" s="534"/>
      <c r="OO37" s="534"/>
      <c r="OP37" s="534"/>
      <c r="OQ37" s="534"/>
      <c r="OR37" s="534"/>
      <c r="OS37" s="534"/>
      <c r="OT37" s="534"/>
      <c r="OU37" s="534"/>
      <c r="OV37" s="534"/>
      <c r="OW37" s="534"/>
      <c r="OX37" s="534"/>
      <c r="OY37" s="534"/>
      <c r="OZ37" s="534"/>
      <c r="PA37" s="534"/>
      <c r="PB37" s="534"/>
      <c r="PC37" s="534"/>
      <c r="PD37" s="534"/>
      <c r="PE37" s="534"/>
      <c r="PF37" s="534"/>
      <c r="PG37" s="534"/>
      <c r="PH37" s="534"/>
      <c r="PI37" s="534"/>
      <c r="PJ37" s="534"/>
      <c r="PK37" s="534"/>
      <c r="PL37" s="534"/>
      <c r="PM37" s="534"/>
      <c r="PN37" s="534"/>
      <c r="PO37" s="534"/>
      <c r="PP37" s="534"/>
      <c r="PQ37" s="534"/>
      <c r="PR37" s="534"/>
      <c r="PS37" s="534"/>
      <c r="PT37" s="534"/>
      <c r="PU37" s="534"/>
      <c r="PV37" s="534"/>
      <c r="PW37" s="534"/>
      <c r="PX37" s="534"/>
      <c r="PY37" s="534"/>
      <c r="PZ37" s="534"/>
      <c r="QA37" s="534"/>
      <c r="QB37" s="534"/>
      <c r="QC37" s="534"/>
      <c r="QD37" s="534"/>
      <c r="QE37" s="534"/>
      <c r="QF37" s="534"/>
      <c r="QG37" s="534"/>
      <c r="QH37" s="534"/>
      <c r="QI37" s="534"/>
      <c r="QJ37" s="534"/>
      <c r="QK37" s="534"/>
      <c r="QL37" s="534"/>
      <c r="QM37" s="534"/>
      <c r="QN37" s="534"/>
      <c r="QO37" s="534"/>
      <c r="QP37" s="534"/>
      <c r="QQ37" s="534"/>
      <c r="QR37" s="534"/>
      <c r="QS37" s="534"/>
      <c r="QT37" s="534"/>
      <c r="QU37" s="534"/>
      <c r="QV37" s="534"/>
      <c r="QW37" s="534"/>
      <c r="QX37" s="534"/>
      <c r="QY37" s="534"/>
      <c r="QZ37" s="534"/>
      <c r="RA37" s="534"/>
      <c r="RB37" s="534"/>
      <c r="RC37" s="534"/>
      <c r="RD37" s="534"/>
      <c r="RE37" s="534"/>
      <c r="RF37" s="534"/>
      <c r="RG37" s="534"/>
      <c r="RH37" s="534"/>
      <c r="RI37" s="534"/>
      <c r="RJ37" s="534"/>
      <c r="RK37" s="534"/>
      <c r="RL37" s="534"/>
      <c r="RM37" s="534"/>
      <c r="RN37" s="534"/>
      <c r="RO37" s="534"/>
      <c r="RP37" s="534"/>
      <c r="RQ37" s="534"/>
      <c r="RR37" s="534"/>
      <c r="RS37" s="534"/>
      <c r="RT37" s="534"/>
      <c r="RU37" s="534"/>
      <c r="RV37" s="534"/>
      <c r="RW37" s="534"/>
      <c r="RX37" s="534"/>
      <c r="RY37" s="534"/>
      <c r="RZ37" s="534"/>
      <c r="SA37" s="534"/>
      <c r="SB37" s="534"/>
      <c r="SC37" s="534"/>
      <c r="SD37" s="534"/>
      <c r="SE37" s="534"/>
      <c r="SF37" s="534"/>
      <c r="SG37" s="534"/>
      <c r="SH37" s="534"/>
      <c r="SI37" s="534"/>
      <c r="SJ37" s="534"/>
      <c r="SK37" s="534"/>
      <c r="SL37" s="534"/>
      <c r="SM37" s="534"/>
      <c r="SN37" s="534"/>
      <c r="SO37" s="534"/>
      <c r="SP37" s="534"/>
      <c r="SQ37" s="534"/>
      <c r="SR37" s="534"/>
      <c r="SS37" s="534"/>
      <c r="ST37" s="534"/>
      <c r="SU37" s="534"/>
      <c r="SV37" s="534"/>
      <c r="SW37" s="534"/>
      <c r="SX37" s="534"/>
      <c r="SY37" s="534"/>
      <c r="SZ37" s="534"/>
      <c r="TA37" s="534"/>
      <c r="TB37" s="534"/>
      <c r="TC37" s="534"/>
      <c r="TD37" s="534"/>
      <c r="TE37" s="534"/>
      <c r="TF37" s="534"/>
      <c r="TG37" s="534"/>
      <c r="TH37" s="534"/>
      <c r="TI37" s="534"/>
      <c r="TJ37" s="534"/>
      <c r="TK37" s="534"/>
      <c r="TL37" s="534"/>
      <c r="TM37" s="534"/>
      <c r="TN37" s="534"/>
      <c r="TO37" s="534"/>
      <c r="TP37" s="534"/>
      <c r="TQ37" s="534"/>
      <c r="TR37" s="534"/>
      <c r="TS37" s="534"/>
      <c r="TT37" s="534"/>
      <c r="TU37" s="534"/>
      <c r="TV37" s="534"/>
      <c r="TW37" s="534"/>
      <c r="TX37" s="534"/>
      <c r="TY37" s="534"/>
      <c r="TZ37" s="534"/>
      <c r="UA37" s="534"/>
      <c r="UB37" s="534"/>
      <c r="UC37" s="534"/>
      <c r="UD37" s="534"/>
      <c r="UE37" s="534"/>
      <c r="UF37" s="534"/>
      <c r="UG37" s="534"/>
      <c r="UH37" s="534"/>
      <c r="UI37" s="534"/>
      <c r="UJ37" s="534"/>
      <c r="UK37" s="534"/>
      <c r="UL37" s="534"/>
      <c r="UM37" s="534"/>
      <c r="UN37" s="534"/>
      <c r="UO37" s="534"/>
      <c r="UP37" s="534"/>
      <c r="UQ37" s="534"/>
      <c r="UR37" s="534"/>
      <c r="US37" s="534"/>
      <c r="UT37" s="534"/>
      <c r="UU37" s="534"/>
      <c r="UV37" s="534"/>
      <c r="UW37" s="534"/>
      <c r="UX37" s="546"/>
    </row>
    <row r="38" spans="1:570" s="547" customFormat="1" ht="14.1" customHeight="1">
      <c r="A38" s="534"/>
      <c r="B38" s="37"/>
      <c r="C38" s="61"/>
      <c r="D38" s="61"/>
      <c r="E38" s="38"/>
      <c r="F38" s="523"/>
      <c r="G38" s="523"/>
      <c r="H38" s="523"/>
      <c r="I38" s="524"/>
      <c r="J38" s="525"/>
      <c r="K38" s="525"/>
      <c r="L38" s="525"/>
      <c r="M38" s="42"/>
      <c r="N38" s="42"/>
      <c r="O38" s="526"/>
      <c r="P38" s="527"/>
      <c r="Q38" s="527"/>
      <c r="R38" s="45"/>
      <c r="S38" s="46"/>
      <c r="T38" s="523">
        <f t="shared" si="9"/>
        <v>0</v>
      </c>
      <c r="U38" s="528">
        <f t="shared" si="0"/>
        <v>0</v>
      </c>
      <c r="V38" s="529">
        <f t="shared" si="1"/>
        <v>0</v>
      </c>
      <c r="W38" s="530">
        <f t="shared" si="15"/>
        <v>0</v>
      </c>
      <c r="X38" s="527">
        <f t="shared" si="16"/>
        <v>0</v>
      </c>
      <c r="Y38" s="527">
        <f t="shared" si="2"/>
        <v>0</v>
      </c>
      <c r="Z38" s="527"/>
      <c r="AA38" s="527">
        <f t="shared" si="17"/>
        <v>0</v>
      </c>
      <c r="AB38" s="531">
        <f t="shared" si="3"/>
        <v>0</v>
      </c>
      <c r="AC38" s="532">
        <f t="shared" si="18"/>
        <v>0</v>
      </c>
      <c r="AD38" s="527">
        <f t="shared" si="18"/>
        <v>0</v>
      </c>
      <c r="AE38" s="527">
        <f t="shared" si="5"/>
        <v>0</v>
      </c>
      <c r="AF38" s="527">
        <f t="shared" si="6"/>
        <v>0</v>
      </c>
      <c r="AG38" s="533" t="e">
        <v>#N/A</v>
      </c>
      <c r="AH38" s="527" t="e">
        <f t="shared" si="7"/>
        <v>#N/A</v>
      </c>
      <c r="AI38" s="533" t="e">
        <v>#N/A</v>
      </c>
      <c r="AJ38" s="527" t="e">
        <f t="shared" si="8"/>
        <v>#N/A</v>
      </c>
      <c r="AK38" s="527" t="e">
        <f t="shared" si="10"/>
        <v>#N/A</v>
      </c>
      <c r="AL38" s="527" t="e">
        <v>#N/A</v>
      </c>
      <c r="AM38" s="527"/>
      <c r="AN38" s="529">
        <v>0</v>
      </c>
      <c r="AO38" s="529">
        <f t="shared" si="12"/>
        <v>0</v>
      </c>
      <c r="AP38" s="528">
        <f t="shared" si="13"/>
        <v>0</v>
      </c>
      <c r="AQ38" s="528" t="e">
        <f t="shared" si="14"/>
        <v>#DIV/0!</v>
      </c>
      <c r="AR38" s="534"/>
      <c r="AS38" s="534"/>
      <c r="AT38" s="534"/>
      <c r="AU38" s="534"/>
      <c r="AV38" s="534"/>
      <c r="AW38" s="534"/>
      <c r="AX38" s="534"/>
      <c r="AY38" s="534"/>
      <c r="AZ38" s="534"/>
      <c r="BA38" s="534"/>
      <c r="BB38" s="534"/>
      <c r="BC38" s="534"/>
      <c r="BD38" s="534"/>
      <c r="BE38" s="534"/>
      <c r="BF38" s="534"/>
      <c r="BG38" s="534"/>
      <c r="BH38" s="534"/>
      <c r="BI38" s="534"/>
      <c r="BJ38" s="534"/>
      <c r="BK38" s="534"/>
      <c r="BL38" s="534"/>
      <c r="BM38" s="534"/>
      <c r="BN38" s="534"/>
      <c r="BO38" s="534"/>
      <c r="BP38" s="534"/>
      <c r="BQ38" s="534"/>
      <c r="BR38" s="534"/>
      <c r="BS38" s="534"/>
      <c r="BT38" s="534"/>
      <c r="BU38" s="534"/>
      <c r="BV38" s="534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4"/>
      <c r="CH38" s="534"/>
      <c r="CI38" s="534"/>
      <c r="CJ38" s="534"/>
      <c r="CK38" s="534"/>
      <c r="CL38" s="534"/>
      <c r="CM38" s="534"/>
      <c r="CN38" s="534"/>
      <c r="CO38" s="534"/>
      <c r="CP38" s="534"/>
      <c r="CQ38" s="534"/>
      <c r="CR38" s="534"/>
      <c r="CS38" s="534"/>
      <c r="CT38" s="534"/>
      <c r="CU38" s="534"/>
      <c r="CV38" s="534"/>
      <c r="CW38" s="534"/>
      <c r="CX38" s="534"/>
      <c r="CY38" s="534"/>
      <c r="CZ38" s="534"/>
      <c r="DA38" s="534"/>
      <c r="DB38" s="534"/>
      <c r="DC38" s="534"/>
      <c r="DD38" s="534"/>
      <c r="DE38" s="534"/>
      <c r="DF38" s="534"/>
      <c r="DG38" s="534"/>
      <c r="DH38" s="534"/>
      <c r="DI38" s="534"/>
      <c r="DJ38" s="534"/>
      <c r="DK38" s="534"/>
      <c r="DL38" s="534"/>
      <c r="DM38" s="534"/>
      <c r="DN38" s="534"/>
      <c r="DO38" s="534"/>
      <c r="DP38" s="534"/>
      <c r="DQ38" s="534"/>
      <c r="DR38" s="534"/>
      <c r="DS38" s="534"/>
      <c r="DT38" s="534"/>
      <c r="DU38" s="534"/>
      <c r="DV38" s="534"/>
      <c r="DW38" s="534"/>
      <c r="DX38" s="534"/>
      <c r="DY38" s="534"/>
      <c r="DZ38" s="534"/>
      <c r="EA38" s="534"/>
      <c r="EB38" s="534"/>
      <c r="EC38" s="534"/>
      <c r="ED38" s="534"/>
      <c r="EE38" s="534"/>
      <c r="EF38" s="534"/>
      <c r="EG38" s="534"/>
      <c r="EH38" s="534"/>
      <c r="EI38" s="534"/>
      <c r="EJ38" s="534"/>
      <c r="EK38" s="534"/>
      <c r="EL38" s="534"/>
      <c r="EM38" s="534"/>
      <c r="EN38" s="534"/>
      <c r="EO38" s="534"/>
      <c r="EP38" s="534"/>
      <c r="EQ38" s="534"/>
      <c r="ER38" s="534"/>
      <c r="ES38" s="534"/>
      <c r="ET38" s="534"/>
      <c r="EU38" s="534"/>
      <c r="EV38" s="534"/>
      <c r="EW38" s="534"/>
      <c r="EX38" s="534"/>
      <c r="EY38" s="534"/>
      <c r="EZ38" s="534"/>
      <c r="FA38" s="534"/>
      <c r="FB38" s="534"/>
      <c r="FC38" s="534"/>
      <c r="FD38" s="534"/>
      <c r="FE38" s="534"/>
      <c r="FF38" s="534"/>
      <c r="FG38" s="534"/>
      <c r="FH38" s="534"/>
      <c r="FI38" s="534"/>
      <c r="FJ38" s="534"/>
      <c r="FK38" s="534"/>
      <c r="FL38" s="534"/>
      <c r="FM38" s="534"/>
      <c r="FN38" s="534"/>
      <c r="FO38" s="534"/>
      <c r="FP38" s="534"/>
      <c r="FQ38" s="534"/>
      <c r="FR38" s="534"/>
      <c r="FS38" s="534"/>
      <c r="FT38" s="534"/>
      <c r="FU38" s="534"/>
      <c r="FV38" s="534"/>
      <c r="FW38" s="534"/>
      <c r="FX38" s="534"/>
      <c r="FY38" s="534"/>
      <c r="FZ38" s="534"/>
      <c r="GA38" s="534"/>
      <c r="GB38" s="534"/>
      <c r="GC38" s="534"/>
      <c r="GD38" s="534"/>
      <c r="GE38" s="534"/>
      <c r="GF38" s="534"/>
      <c r="GG38" s="534"/>
      <c r="GH38" s="534"/>
      <c r="GI38" s="534"/>
      <c r="GJ38" s="534"/>
      <c r="GK38" s="534"/>
      <c r="GL38" s="534"/>
      <c r="GM38" s="534"/>
      <c r="GN38" s="534"/>
      <c r="GO38" s="534"/>
      <c r="GP38" s="534"/>
      <c r="GQ38" s="534"/>
      <c r="GR38" s="534"/>
      <c r="GS38" s="534"/>
      <c r="GT38" s="534"/>
      <c r="GU38" s="534"/>
      <c r="GV38" s="534"/>
      <c r="GW38" s="534"/>
      <c r="GX38" s="534"/>
      <c r="GY38" s="534"/>
      <c r="GZ38" s="534"/>
      <c r="HA38" s="534"/>
      <c r="HB38" s="534"/>
      <c r="HC38" s="534"/>
      <c r="HD38" s="534"/>
      <c r="HE38" s="534"/>
      <c r="HF38" s="534"/>
      <c r="HG38" s="534"/>
      <c r="HH38" s="534"/>
      <c r="HI38" s="534"/>
      <c r="HJ38" s="534"/>
      <c r="HK38" s="534"/>
      <c r="HL38" s="534"/>
      <c r="HM38" s="534"/>
      <c r="HN38" s="534"/>
      <c r="HO38" s="534"/>
      <c r="HP38" s="534"/>
      <c r="HQ38" s="534"/>
      <c r="HR38" s="534"/>
      <c r="HS38" s="534"/>
      <c r="HT38" s="534"/>
      <c r="HU38" s="534"/>
      <c r="HV38" s="534"/>
      <c r="HW38" s="534"/>
      <c r="HX38" s="534"/>
      <c r="HY38" s="534"/>
      <c r="HZ38" s="534"/>
      <c r="IA38" s="534"/>
      <c r="IB38" s="534"/>
      <c r="IC38" s="534"/>
      <c r="ID38" s="534"/>
      <c r="IE38" s="534"/>
      <c r="IF38" s="534"/>
      <c r="IG38" s="534"/>
      <c r="IH38" s="534"/>
      <c r="II38" s="534"/>
      <c r="IJ38" s="534"/>
      <c r="IK38" s="534"/>
      <c r="IL38" s="534"/>
      <c r="IM38" s="534"/>
      <c r="IN38" s="534"/>
      <c r="IO38" s="534"/>
      <c r="IP38" s="534"/>
      <c r="IQ38" s="534"/>
      <c r="IR38" s="534"/>
      <c r="IS38" s="534"/>
      <c r="IT38" s="534"/>
      <c r="IU38" s="534"/>
      <c r="IV38" s="534"/>
      <c r="IW38" s="534"/>
      <c r="IX38" s="534"/>
      <c r="IY38" s="534"/>
      <c r="IZ38" s="534"/>
      <c r="JA38" s="534"/>
      <c r="JB38" s="534"/>
      <c r="JC38" s="534"/>
      <c r="JD38" s="534"/>
      <c r="JE38" s="534"/>
      <c r="JF38" s="534"/>
      <c r="JG38" s="534"/>
      <c r="JH38" s="534"/>
      <c r="JI38" s="534"/>
      <c r="JJ38" s="534"/>
      <c r="JK38" s="534"/>
      <c r="JL38" s="534"/>
      <c r="JM38" s="534"/>
      <c r="JN38" s="534"/>
      <c r="JO38" s="534"/>
      <c r="JP38" s="534"/>
      <c r="JQ38" s="534"/>
      <c r="JR38" s="534"/>
      <c r="JS38" s="534"/>
      <c r="JT38" s="534"/>
      <c r="JU38" s="534"/>
      <c r="JV38" s="534"/>
      <c r="JW38" s="534"/>
      <c r="JX38" s="534"/>
      <c r="JY38" s="534"/>
      <c r="JZ38" s="534"/>
      <c r="KA38" s="534"/>
      <c r="KB38" s="534"/>
      <c r="KC38" s="534"/>
      <c r="KD38" s="534"/>
      <c r="KE38" s="534"/>
      <c r="KF38" s="534"/>
      <c r="KG38" s="534"/>
      <c r="KH38" s="534"/>
      <c r="KI38" s="534"/>
      <c r="KJ38" s="534"/>
      <c r="KK38" s="534"/>
      <c r="KL38" s="534"/>
      <c r="KM38" s="534"/>
      <c r="KN38" s="534"/>
      <c r="KO38" s="534"/>
      <c r="KP38" s="534"/>
      <c r="KQ38" s="534"/>
      <c r="KR38" s="534"/>
      <c r="KS38" s="534"/>
      <c r="KT38" s="534"/>
      <c r="KU38" s="534"/>
      <c r="KV38" s="534"/>
      <c r="KW38" s="534"/>
      <c r="KX38" s="534"/>
      <c r="KY38" s="534"/>
      <c r="KZ38" s="534"/>
      <c r="LA38" s="534"/>
      <c r="LB38" s="534"/>
      <c r="LC38" s="534"/>
      <c r="LD38" s="534"/>
      <c r="LE38" s="534"/>
      <c r="LF38" s="534"/>
      <c r="LG38" s="534"/>
      <c r="LH38" s="534"/>
      <c r="LI38" s="534"/>
      <c r="LJ38" s="534"/>
      <c r="LK38" s="534"/>
      <c r="LL38" s="534"/>
      <c r="LM38" s="534"/>
      <c r="LN38" s="534"/>
      <c r="LO38" s="534"/>
      <c r="LP38" s="534"/>
      <c r="LQ38" s="534"/>
      <c r="LR38" s="534"/>
      <c r="LS38" s="534"/>
      <c r="LT38" s="534"/>
      <c r="LU38" s="534"/>
      <c r="LV38" s="534"/>
      <c r="LW38" s="534"/>
      <c r="LX38" s="534"/>
      <c r="LY38" s="534"/>
      <c r="LZ38" s="534"/>
      <c r="MA38" s="534"/>
      <c r="MB38" s="534"/>
      <c r="MC38" s="534"/>
      <c r="MD38" s="534"/>
      <c r="ME38" s="534"/>
      <c r="MF38" s="534"/>
      <c r="MG38" s="534"/>
      <c r="MH38" s="534"/>
      <c r="MI38" s="534"/>
      <c r="MJ38" s="534"/>
      <c r="MK38" s="534"/>
      <c r="ML38" s="534"/>
      <c r="MM38" s="534"/>
      <c r="MN38" s="534"/>
      <c r="MO38" s="534"/>
      <c r="MP38" s="534"/>
      <c r="MQ38" s="534"/>
      <c r="MR38" s="534"/>
      <c r="MS38" s="534"/>
      <c r="MT38" s="534"/>
      <c r="MU38" s="534"/>
      <c r="MV38" s="534"/>
      <c r="MW38" s="534"/>
      <c r="MX38" s="534"/>
      <c r="MY38" s="534"/>
      <c r="MZ38" s="534"/>
      <c r="NA38" s="534"/>
      <c r="NB38" s="534"/>
      <c r="NC38" s="534"/>
      <c r="ND38" s="534"/>
      <c r="NE38" s="534"/>
      <c r="NF38" s="534"/>
      <c r="NG38" s="534"/>
      <c r="NH38" s="534"/>
      <c r="NI38" s="534"/>
      <c r="NJ38" s="534"/>
      <c r="NK38" s="534"/>
      <c r="NL38" s="534"/>
      <c r="NM38" s="534"/>
      <c r="NN38" s="534"/>
      <c r="NO38" s="534"/>
      <c r="NP38" s="534"/>
      <c r="NQ38" s="534"/>
      <c r="NR38" s="534"/>
      <c r="NS38" s="534"/>
      <c r="NT38" s="534"/>
      <c r="NU38" s="534"/>
      <c r="NV38" s="534"/>
      <c r="NW38" s="534"/>
      <c r="NX38" s="534"/>
      <c r="NY38" s="534"/>
      <c r="NZ38" s="534"/>
      <c r="OA38" s="534"/>
      <c r="OB38" s="534"/>
      <c r="OC38" s="534"/>
      <c r="OD38" s="534"/>
      <c r="OE38" s="534"/>
      <c r="OF38" s="534"/>
      <c r="OG38" s="534"/>
      <c r="OH38" s="534"/>
      <c r="OI38" s="534"/>
      <c r="OJ38" s="534"/>
      <c r="OK38" s="534"/>
      <c r="OL38" s="534"/>
      <c r="OM38" s="534"/>
      <c r="ON38" s="534"/>
      <c r="OO38" s="534"/>
      <c r="OP38" s="534"/>
      <c r="OQ38" s="534"/>
      <c r="OR38" s="534"/>
      <c r="OS38" s="534"/>
      <c r="OT38" s="534"/>
      <c r="OU38" s="534"/>
      <c r="OV38" s="534"/>
      <c r="OW38" s="534"/>
      <c r="OX38" s="534"/>
      <c r="OY38" s="534"/>
      <c r="OZ38" s="534"/>
      <c r="PA38" s="534"/>
      <c r="PB38" s="534"/>
      <c r="PC38" s="534"/>
      <c r="PD38" s="534"/>
      <c r="PE38" s="534"/>
      <c r="PF38" s="534"/>
      <c r="PG38" s="534"/>
      <c r="PH38" s="534"/>
      <c r="PI38" s="534"/>
      <c r="PJ38" s="534"/>
      <c r="PK38" s="534"/>
      <c r="PL38" s="534"/>
      <c r="PM38" s="534"/>
      <c r="PN38" s="534"/>
      <c r="PO38" s="534"/>
      <c r="PP38" s="534"/>
      <c r="PQ38" s="534"/>
      <c r="PR38" s="534"/>
      <c r="PS38" s="534"/>
      <c r="PT38" s="534"/>
      <c r="PU38" s="534"/>
      <c r="PV38" s="534"/>
      <c r="PW38" s="534"/>
      <c r="PX38" s="534"/>
      <c r="PY38" s="534"/>
      <c r="PZ38" s="534"/>
      <c r="QA38" s="534"/>
      <c r="QB38" s="534"/>
      <c r="QC38" s="534"/>
      <c r="QD38" s="534"/>
      <c r="QE38" s="534"/>
      <c r="QF38" s="534"/>
      <c r="QG38" s="534"/>
      <c r="QH38" s="534"/>
      <c r="QI38" s="534"/>
      <c r="QJ38" s="534"/>
      <c r="QK38" s="534"/>
      <c r="QL38" s="534"/>
      <c r="QM38" s="534"/>
      <c r="QN38" s="534"/>
      <c r="QO38" s="534"/>
      <c r="QP38" s="534"/>
      <c r="QQ38" s="534"/>
      <c r="QR38" s="534"/>
      <c r="QS38" s="534"/>
      <c r="QT38" s="534"/>
      <c r="QU38" s="534"/>
      <c r="QV38" s="534"/>
      <c r="QW38" s="534"/>
      <c r="QX38" s="534"/>
      <c r="QY38" s="534"/>
      <c r="QZ38" s="534"/>
      <c r="RA38" s="534"/>
      <c r="RB38" s="534"/>
      <c r="RC38" s="534"/>
      <c r="RD38" s="534"/>
      <c r="RE38" s="534"/>
      <c r="RF38" s="534"/>
      <c r="RG38" s="534"/>
      <c r="RH38" s="534"/>
      <c r="RI38" s="534"/>
      <c r="RJ38" s="534"/>
      <c r="RK38" s="534"/>
      <c r="RL38" s="534"/>
      <c r="RM38" s="534"/>
      <c r="RN38" s="534"/>
      <c r="RO38" s="534"/>
      <c r="RP38" s="534"/>
      <c r="RQ38" s="534"/>
      <c r="RR38" s="534"/>
      <c r="RS38" s="534"/>
      <c r="RT38" s="534"/>
      <c r="RU38" s="534"/>
      <c r="RV38" s="534"/>
      <c r="RW38" s="534"/>
      <c r="RX38" s="534"/>
      <c r="RY38" s="534"/>
      <c r="RZ38" s="534"/>
      <c r="SA38" s="534"/>
      <c r="SB38" s="534"/>
      <c r="SC38" s="534"/>
      <c r="SD38" s="534"/>
      <c r="SE38" s="534"/>
      <c r="SF38" s="534"/>
      <c r="SG38" s="534"/>
      <c r="SH38" s="534"/>
      <c r="SI38" s="534"/>
      <c r="SJ38" s="534"/>
      <c r="SK38" s="534"/>
      <c r="SL38" s="534"/>
      <c r="SM38" s="534"/>
      <c r="SN38" s="534"/>
      <c r="SO38" s="534"/>
      <c r="SP38" s="534"/>
      <c r="SQ38" s="534"/>
      <c r="SR38" s="534"/>
      <c r="SS38" s="534"/>
      <c r="ST38" s="534"/>
      <c r="SU38" s="534"/>
      <c r="SV38" s="534"/>
      <c r="SW38" s="534"/>
      <c r="SX38" s="534"/>
      <c r="SY38" s="534"/>
      <c r="SZ38" s="534"/>
      <c r="TA38" s="534"/>
      <c r="TB38" s="534"/>
      <c r="TC38" s="534"/>
      <c r="TD38" s="534"/>
      <c r="TE38" s="534"/>
      <c r="TF38" s="534"/>
      <c r="TG38" s="534"/>
      <c r="TH38" s="534"/>
      <c r="TI38" s="534"/>
      <c r="TJ38" s="534"/>
      <c r="TK38" s="534"/>
      <c r="TL38" s="534"/>
      <c r="TM38" s="534"/>
      <c r="TN38" s="534"/>
      <c r="TO38" s="534"/>
      <c r="TP38" s="534"/>
      <c r="TQ38" s="534"/>
      <c r="TR38" s="534"/>
      <c r="TS38" s="534"/>
      <c r="TT38" s="534"/>
      <c r="TU38" s="534"/>
      <c r="TV38" s="534"/>
      <c r="TW38" s="534"/>
      <c r="TX38" s="534"/>
      <c r="TY38" s="534"/>
      <c r="TZ38" s="534"/>
      <c r="UA38" s="534"/>
      <c r="UB38" s="534"/>
      <c r="UC38" s="534"/>
      <c r="UD38" s="534"/>
      <c r="UE38" s="534"/>
      <c r="UF38" s="534"/>
      <c r="UG38" s="534"/>
      <c r="UH38" s="534"/>
      <c r="UI38" s="534"/>
      <c r="UJ38" s="534"/>
      <c r="UK38" s="534"/>
      <c r="UL38" s="534"/>
      <c r="UM38" s="534"/>
      <c r="UN38" s="534"/>
      <c r="UO38" s="534"/>
      <c r="UP38" s="534"/>
      <c r="UQ38" s="534"/>
      <c r="UR38" s="534"/>
      <c r="US38" s="534"/>
      <c r="UT38" s="534"/>
      <c r="UU38" s="534"/>
      <c r="UV38" s="534"/>
      <c r="UW38" s="534"/>
      <c r="UX38" s="546"/>
    </row>
    <row r="39" spans="1:570" s="547" customFormat="1" ht="14.1" customHeight="1">
      <c r="A39" s="534"/>
      <c r="B39" s="37"/>
      <c r="C39" s="61"/>
      <c r="D39" s="61"/>
      <c r="E39" s="38"/>
      <c r="F39" s="523"/>
      <c r="G39" s="523"/>
      <c r="H39" s="523"/>
      <c r="I39" s="524"/>
      <c r="J39" s="525"/>
      <c r="K39" s="525"/>
      <c r="L39" s="525"/>
      <c r="M39" s="42"/>
      <c r="N39" s="42"/>
      <c r="O39" s="526"/>
      <c r="P39" s="527"/>
      <c r="Q39" s="527"/>
      <c r="R39" s="45"/>
      <c r="S39" s="46"/>
      <c r="T39" s="523">
        <f t="shared" si="9"/>
        <v>0</v>
      </c>
      <c r="U39" s="528">
        <f t="shared" si="0"/>
        <v>0</v>
      </c>
      <c r="V39" s="529">
        <f t="shared" si="1"/>
        <v>0</v>
      </c>
      <c r="W39" s="530">
        <f t="shared" si="15"/>
        <v>0</v>
      </c>
      <c r="X39" s="527">
        <f t="shared" si="16"/>
        <v>0</v>
      </c>
      <c r="Y39" s="527">
        <f t="shared" si="2"/>
        <v>0</v>
      </c>
      <c r="Z39" s="527"/>
      <c r="AA39" s="527">
        <f t="shared" si="17"/>
        <v>0</v>
      </c>
      <c r="AB39" s="531">
        <f t="shared" si="3"/>
        <v>0</v>
      </c>
      <c r="AC39" s="532">
        <f t="shared" si="18"/>
        <v>0</v>
      </c>
      <c r="AD39" s="527">
        <f t="shared" si="18"/>
        <v>0</v>
      </c>
      <c r="AE39" s="527">
        <f t="shared" si="5"/>
        <v>0</v>
      </c>
      <c r="AF39" s="527">
        <f t="shared" si="6"/>
        <v>0</v>
      </c>
      <c r="AG39" s="533" t="e">
        <v>#N/A</v>
      </c>
      <c r="AH39" s="527" t="e">
        <f t="shared" si="7"/>
        <v>#N/A</v>
      </c>
      <c r="AI39" s="533" t="e">
        <v>#N/A</v>
      </c>
      <c r="AJ39" s="527" t="e">
        <f t="shared" si="8"/>
        <v>#N/A</v>
      </c>
      <c r="AK39" s="527" t="e">
        <f t="shared" si="10"/>
        <v>#N/A</v>
      </c>
      <c r="AL39" s="527" t="e">
        <v>#N/A</v>
      </c>
      <c r="AM39" s="527"/>
      <c r="AN39" s="529">
        <v>0</v>
      </c>
      <c r="AO39" s="529">
        <f t="shared" si="12"/>
        <v>0</v>
      </c>
      <c r="AP39" s="528">
        <f t="shared" si="13"/>
        <v>0</v>
      </c>
      <c r="AQ39" s="528" t="e">
        <f t="shared" si="14"/>
        <v>#DIV/0!</v>
      </c>
      <c r="AR39" s="534"/>
      <c r="AS39" s="534"/>
      <c r="AT39" s="534"/>
      <c r="AU39" s="534"/>
      <c r="AV39" s="534"/>
      <c r="AW39" s="534"/>
      <c r="AX39" s="534"/>
      <c r="AY39" s="534"/>
      <c r="AZ39" s="534"/>
      <c r="BA39" s="534"/>
      <c r="BB39" s="534"/>
      <c r="BC39" s="534"/>
      <c r="BD39" s="534"/>
      <c r="BE39" s="534"/>
      <c r="BF39" s="534"/>
      <c r="BG39" s="534"/>
      <c r="BH39" s="534"/>
      <c r="BI39" s="534"/>
      <c r="BJ39" s="534"/>
      <c r="BK39" s="534"/>
      <c r="BL39" s="534"/>
      <c r="BM39" s="534"/>
      <c r="BN39" s="534"/>
      <c r="BO39" s="534"/>
      <c r="BP39" s="534"/>
      <c r="BQ39" s="534"/>
      <c r="BR39" s="534"/>
      <c r="BS39" s="534"/>
      <c r="BT39" s="534"/>
      <c r="BU39" s="534"/>
      <c r="BV39" s="534"/>
      <c r="BW39" s="534"/>
      <c r="BX39" s="534"/>
      <c r="BY39" s="534"/>
      <c r="BZ39" s="534"/>
      <c r="CA39" s="534"/>
      <c r="CB39" s="534"/>
      <c r="CC39" s="534"/>
      <c r="CD39" s="534"/>
      <c r="CE39" s="534"/>
      <c r="CF39" s="534"/>
      <c r="CG39" s="534"/>
      <c r="CH39" s="534"/>
      <c r="CI39" s="534"/>
      <c r="CJ39" s="534"/>
      <c r="CK39" s="534"/>
      <c r="CL39" s="534"/>
      <c r="CM39" s="534"/>
      <c r="CN39" s="534"/>
      <c r="CO39" s="534"/>
      <c r="CP39" s="534"/>
      <c r="CQ39" s="534"/>
      <c r="CR39" s="534"/>
      <c r="CS39" s="534"/>
      <c r="CT39" s="534"/>
      <c r="CU39" s="534"/>
      <c r="CV39" s="534"/>
      <c r="CW39" s="534"/>
      <c r="CX39" s="534"/>
      <c r="CY39" s="534"/>
      <c r="CZ39" s="534"/>
      <c r="DA39" s="534"/>
      <c r="DB39" s="534"/>
      <c r="DC39" s="534"/>
      <c r="DD39" s="534"/>
      <c r="DE39" s="534"/>
      <c r="DF39" s="534"/>
      <c r="DG39" s="534"/>
      <c r="DH39" s="534"/>
      <c r="DI39" s="534"/>
      <c r="DJ39" s="534"/>
      <c r="DK39" s="534"/>
      <c r="DL39" s="534"/>
      <c r="DM39" s="534"/>
      <c r="DN39" s="534"/>
      <c r="DO39" s="534"/>
      <c r="DP39" s="534"/>
      <c r="DQ39" s="534"/>
      <c r="DR39" s="534"/>
      <c r="DS39" s="534"/>
      <c r="DT39" s="534"/>
      <c r="DU39" s="534"/>
      <c r="DV39" s="534"/>
      <c r="DW39" s="534"/>
      <c r="DX39" s="534"/>
      <c r="DY39" s="534"/>
      <c r="DZ39" s="534"/>
      <c r="EA39" s="534"/>
      <c r="EB39" s="534"/>
      <c r="EC39" s="534"/>
      <c r="ED39" s="534"/>
      <c r="EE39" s="534"/>
      <c r="EF39" s="534"/>
      <c r="EG39" s="534"/>
      <c r="EH39" s="534"/>
      <c r="EI39" s="534"/>
      <c r="EJ39" s="534"/>
      <c r="EK39" s="534"/>
      <c r="EL39" s="534"/>
      <c r="EM39" s="534"/>
      <c r="EN39" s="534"/>
      <c r="EO39" s="534"/>
      <c r="EP39" s="534"/>
      <c r="EQ39" s="534"/>
      <c r="ER39" s="534"/>
      <c r="ES39" s="534"/>
      <c r="ET39" s="534"/>
      <c r="EU39" s="534"/>
      <c r="EV39" s="534"/>
      <c r="EW39" s="534"/>
      <c r="EX39" s="534"/>
      <c r="EY39" s="534"/>
      <c r="EZ39" s="534"/>
      <c r="FA39" s="534"/>
      <c r="FB39" s="534"/>
      <c r="FC39" s="534"/>
      <c r="FD39" s="534"/>
      <c r="FE39" s="534"/>
      <c r="FF39" s="534"/>
      <c r="FG39" s="534"/>
      <c r="FH39" s="534"/>
      <c r="FI39" s="534"/>
      <c r="FJ39" s="534"/>
      <c r="FK39" s="534"/>
      <c r="FL39" s="534"/>
      <c r="FM39" s="534"/>
      <c r="FN39" s="534"/>
      <c r="FO39" s="534"/>
      <c r="FP39" s="534"/>
      <c r="FQ39" s="534"/>
      <c r="FR39" s="534"/>
      <c r="FS39" s="534"/>
      <c r="FT39" s="534"/>
      <c r="FU39" s="534"/>
      <c r="FV39" s="534"/>
      <c r="FW39" s="534"/>
      <c r="FX39" s="534"/>
      <c r="FY39" s="534"/>
      <c r="FZ39" s="534"/>
      <c r="GA39" s="534"/>
      <c r="GB39" s="534"/>
      <c r="GC39" s="534"/>
      <c r="GD39" s="534"/>
      <c r="GE39" s="534"/>
      <c r="GF39" s="534"/>
      <c r="GG39" s="534"/>
      <c r="GH39" s="534"/>
      <c r="GI39" s="534"/>
      <c r="GJ39" s="534"/>
      <c r="GK39" s="534"/>
      <c r="GL39" s="534"/>
      <c r="GM39" s="534"/>
      <c r="GN39" s="534"/>
      <c r="GO39" s="534"/>
      <c r="GP39" s="534"/>
      <c r="GQ39" s="534"/>
      <c r="GR39" s="534"/>
      <c r="GS39" s="534"/>
      <c r="GT39" s="534"/>
      <c r="GU39" s="534"/>
      <c r="GV39" s="534"/>
      <c r="GW39" s="534"/>
      <c r="GX39" s="534"/>
      <c r="GY39" s="534"/>
      <c r="GZ39" s="534"/>
      <c r="HA39" s="534"/>
      <c r="HB39" s="534"/>
      <c r="HC39" s="534"/>
      <c r="HD39" s="534"/>
      <c r="HE39" s="534"/>
      <c r="HF39" s="534"/>
      <c r="HG39" s="534"/>
      <c r="HH39" s="534"/>
      <c r="HI39" s="534"/>
      <c r="HJ39" s="534"/>
      <c r="HK39" s="534"/>
      <c r="HL39" s="534"/>
      <c r="HM39" s="534"/>
      <c r="HN39" s="534"/>
      <c r="HO39" s="534"/>
      <c r="HP39" s="534"/>
      <c r="HQ39" s="534"/>
      <c r="HR39" s="534"/>
      <c r="HS39" s="534"/>
      <c r="HT39" s="534"/>
      <c r="HU39" s="534"/>
      <c r="HV39" s="534"/>
      <c r="HW39" s="534"/>
      <c r="HX39" s="534"/>
      <c r="HY39" s="534"/>
      <c r="HZ39" s="534"/>
      <c r="IA39" s="534"/>
      <c r="IB39" s="534"/>
      <c r="IC39" s="534"/>
      <c r="ID39" s="534"/>
      <c r="IE39" s="534"/>
      <c r="IF39" s="534"/>
      <c r="IG39" s="534"/>
      <c r="IH39" s="534"/>
      <c r="II39" s="534"/>
      <c r="IJ39" s="534"/>
      <c r="IK39" s="534"/>
      <c r="IL39" s="534"/>
      <c r="IM39" s="534"/>
      <c r="IN39" s="534"/>
      <c r="IO39" s="534"/>
      <c r="IP39" s="534"/>
      <c r="IQ39" s="534"/>
      <c r="IR39" s="534"/>
      <c r="IS39" s="534"/>
      <c r="IT39" s="534"/>
      <c r="IU39" s="534"/>
      <c r="IV39" s="534"/>
      <c r="IW39" s="534"/>
      <c r="IX39" s="534"/>
      <c r="IY39" s="534"/>
      <c r="IZ39" s="534"/>
      <c r="JA39" s="534"/>
      <c r="JB39" s="534"/>
      <c r="JC39" s="534"/>
      <c r="JD39" s="534"/>
      <c r="JE39" s="534"/>
      <c r="JF39" s="534"/>
      <c r="JG39" s="534"/>
      <c r="JH39" s="534"/>
      <c r="JI39" s="534"/>
      <c r="JJ39" s="534"/>
      <c r="JK39" s="534"/>
      <c r="JL39" s="534"/>
      <c r="JM39" s="534"/>
      <c r="JN39" s="534"/>
      <c r="JO39" s="534"/>
      <c r="JP39" s="534"/>
      <c r="JQ39" s="534"/>
      <c r="JR39" s="534"/>
      <c r="JS39" s="534"/>
      <c r="JT39" s="534"/>
      <c r="JU39" s="534"/>
      <c r="JV39" s="534"/>
      <c r="JW39" s="534"/>
      <c r="JX39" s="534"/>
      <c r="JY39" s="534"/>
      <c r="JZ39" s="534"/>
      <c r="KA39" s="534"/>
      <c r="KB39" s="534"/>
      <c r="KC39" s="534"/>
      <c r="KD39" s="534"/>
      <c r="KE39" s="534"/>
      <c r="KF39" s="534"/>
      <c r="KG39" s="534"/>
      <c r="KH39" s="534"/>
      <c r="KI39" s="534"/>
      <c r="KJ39" s="534"/>
      <c r="KK39" s="534"/>
      <c r="KL39" s="534"/>
      <c r="KM39" s="534"/>
      <c r="KN39" s="534"/>
      <c r="KO39" s="534"/>
      <c r="KP39" s="534"/>
      <c r="KQ39" s="534"/>
      <c r="KR39" s="534"/>
      <c r="KS39" s="534"/>
      <c r="KT39" s="534"/>
      <c r="KU39" s="534"/>
      <c r="KV39" s="534"/>
      <c r="KW39" s="534"/>
      <c r="KX39" s="534"/>
      <c r="KY39" s="534"/>
      <c r="KZ39" s="534"/>
      <c r="LA39" s="534"/>
      <c r="LB39" s="534"/>
      <c r="LC39" s="534"/>
      <c r="LD39" s="534"/>
      <c r="LE39" s="534"/>
      <c r="LF39" s="534"/>
      <c r="LG39" s="534"/>
      <c r="LH39" s="534"/>
      <c r="LI39" s="534"/>
      <c r="LJ39" s="534"/>
      <c r="LK39" s="534"/>
      <c r="LL39" s="534"/>
      <c r="LM39" s="534"/>
      <c r="LN39" s="534"/>
      <c r="LO39" s="534"/>
      <c r="LP39" s="534"/>
      <c r="LQ39" s="534"/>
      <c r="LR39" s="534"/>
      <c r="LS39" s="534"/>
      <c r="LT39" s="534"/>
      <c r="LU39" s="534"/>
      <c r="LV39" s="534"/>
      <c r="LW39" s="534"/>
      <c r="LX39" s="534"/>
      <c r="LY39" s="534"/>
      <c r="LZ39" s="534"/>
      <c r="MA39" s="534"/>
      <c r="MB39" s="534"/>
      <c r="MC39" s="534"/>
      <c r="MD39" s="534"/>
      <c r="ME39" s="534"/>
      <c r="MF39" s="534"/>
      <c r="MG39" s="534"/>
      <c r="MH39" s="534"/>
      <c r="MI39" s="534"/>
      <c r="MJ39" s="534"/>
      <c r="MK39" s="534"/>
      <c r="ML39" s="534"/>
      <c r="MM39" s="534"/>
      <c r="MN39" s="534"/>
      <c r="MO39" s="534"/>
      <c r="MP39" s="534"/>
      <c r="MQ39" s="534"/>
      <c r="MR39" s="534"/>
      <c r="MS39" s="534"/>
      <c r="MT39" s="534"/>
      <c r="MU39" s="534"/>
      <c r="MV39" s="534"/>
      <c r="MW39" s="534"/>
      <c r="MX39" s="534"/>
      <c r="MY39" s="534"/>
      <c r="MZ39" s="534"/>
      <c r="NA39" s="534"/>
      <c r="NB39" s="534"/>
      <c r="NC39" s="534"/>
      <c r="ND39" s="534"/>
      <c r="NE39" s="534"/>
      <c r="NF39" s="534"/>
      <c r="NG39" s="534"/>
      <c r="NH39" s="534"/>
      <c r="NI39" s="534"/>
      <c r="NJ39" s="534"/>
      <c r="NK39" s="534"/>
      <c r="NL39" s="534"/>
      <c r="NM39" s="534"/>
      <c r="NN39" s="534"/>
      <c r="NO39" s="534"/>
      <c r="NP39" s="534"/>
      <c r="NQ39" s="534"/>
      <c r="NR39" s="534"/>
      <c r="NS39" s="534"/>
      <c r="NT39" s="534"/>
      <c r="NU39" s="534"/>
      <c r="NV39" s="534"/>
      <c r="NW39" s="534"/>
      <c r="NX39" s="534"/>
      <c r="NY39" s="534"/>
      <c r="NZ39" s="534"/>
      <c r="OA39" s="534"/>
      <c r="OB39" s="534"/>
      <c r="OC39" s="534"/>
      <c r="OD39" s="534"/>
      <c r="OE39" s="534"/>
      <c r="OF39" s="534"/>
      <c r="OG39" s="534"/>
      <c r="OH39" s="534"/>
      <c r="OI39" s="534"/>
      <c r="OJ39" s="534"/>
      <c r="OK39" s="534"/>
      <c r="OL39" s="534"/>
      <c r="OM39" s="534"/>
      <c r="ON39" s="534"/>
      <c r="OO39" s="534"/>
      <c r="OP39" s="534"/>
      <c r="OQ39" s="534"/>
      <c r="OR39" s="534"/>
      <c r="OS39" s="534"/>
      <c r="OT39" s="534"/>
      <c r="OU39" s="534"/>
      <c r="OV39" s="534"/>
      <c r="OW39" s="534"/>
      <c r="OX39" s="534"/>
      <c r="OY39" s="534"/>
      <c r="OZ39" s="534"/>
      <c r="PA39" s="534"/>
      <c r="PB39" s="534"/>
      <c r="PC39" s="534"/>
      <c r="PD39" s="534"/>
      <c r="PE39" s="534"/>
      <c r="PF39" s="534"/>
      <c r="PG39" s="534"/>
      <c r="PH39" s="534"/>
      <c r="PI39" s="534"/>
      <c r="PJ39" s="534"/>
      <c r="PK39" s="534"/>
      <c r="PL39" s="534"/>
      <c r="PM39" s="534"/>
      <c r="PN39" s="534"/>
      <c r="PO39" s="534"/>
      <c r="PP39" s="534"/>
      <c r="PQ39" s="534"/>
      <c r="PR39" s="534"/>
      <c r="PS39" s="534"/>
      <c r="PT39" s="534"/>
      <c r="PU39" s="534"/>
      <c r="PV39" s="534"/>
      <c r="PW39" s="534"/>
      <c r="PX39" s="534"/>
      <c r="PY39" s="534"/>
      <c r="PZ39" s="534"/>
      <c r="QA39" s="534"/>
      <c r="QB39" s="534"/>
      <c r="QC39" s="534"/>
      <c r="QD39" s="534"/>
      <c r="QE39" s="534"/>
      <c r="QF39" s="534"/>
      <c r="QG39" s="534"/>
      <c r="QH39" s="534"/>
      <c r="QI39" s="534"/>
      <c r="QJ39" s="534"/>
      <c r="QK39" s="534"/>
      <c r="QL39" s="534"/>
      <c r="QM39" s="534"/>
      <c r="QN39" s="534"/>
      <c r="QO39" s="534"/>
      <c r="QP39" s="534"/>
      <c r="QQ39" s="534"/>
      <c r="QR39" s="534"/>
      <c r="QS39" s="534"/>
      <c r="QT39" s="534"/>
      <c r="QU39" s="534"/>
      <c r="QV39" s="534"/>
      <c r="QW39" s="534"/>
      <c r="QX39" s="534"/>
      <c r="QY39" s="534"/>
      <c r="QZ39" s="534"/>
      <c r="RA39" s="534"/>
      <c r="RB39" s="534"/>
      <c r="RC39" s="534"/>
      <c r="RD39" s="534"/>
      <c r="RE39" s="534"/>
      <c r="RF39" s="534"/>
      <c r="RG39" s="534"/>
      <c r="RH39" s="534"/>
      <c r="RI39" s="534"/>
      <c r="RJ39" s="534"/>
      <c r="RK39" s="534"/>
      <c r="RL39" s="534"/>
      <c r="RM39" s="534"/>
      <c r="RN39" s="534"/>
      <c r="RO39" s="534"/>
      <c r="RP39" s="534"/>
      <c r="RQ39" s="534"/>
      <c r="RR39" s="534"/>
      <c r="RS39" s="534"/>
      <c r="RT39" s="534"/>
      <c r="RU39" s="534"/>
      <c r="RV39" s="534"/>
      <c r="RW39" s="534"/>
      <c r="RX39" s="534"/>
      <c r="RY39" s="534"/>
      <c r="RZ39" s="534"/>
      <c r="SA39" s="534"/>
      <c r="SB39" s="534"/>
      <c r="SC39" s="534"/>
      <c r="SD39" s="534"/>
      <c r="SE39" s="534"/>
      <c r="SF39" s="534"/>
      <c r="SG39" s="534"/>
      <c r="SH39" s="534"/>
      <c r="SI39" s="534"/>
      <c r="SJ39" s="534"/>
      <c r="SK39" s="534"/>
      <c r="SL39" s="534"/>
      <c r="SM39" s="534"/>
      <c r="SN39" s="534"/>
      <c r="SO39" s="534"/>
      <c r="SP39" s="534"/>
      <c r="SQ39" s="534"/>
      <c r="SR39" s="534"/>
      <c r="SS39" s="534"/>
      <c r="ST39" s="534"/>
      <c r="SU39" s="534"/>
      <c r="SV39" s="534"/>
      <c r="SW39" s="534"/>
      <c r="SX39" s="534"/>
      <c r="SY39" s="534"/>
      <c r="SZ39" s="534"/>
      <c r="TA39" s="534"/>
      <c r="TB39" s="534"/>
      <c r="TC39" s="534"/>
      <c r="TD39" s="534"/>
      <c r="TE39" s="534"/>
      <c r="TF39" s="534"/>
      <c r="TG39" s="534"/>
      <c r="TH39" s="534"/>
      <c r="TI39" s="534"/>
      <c r="TJ39" s="534"/>
      <c r="TK39" s="534"/>
      <c r="TL39" s="534"/>
      <c r="TM39" s="534"/>
      <c r="TN39" s="534"/>
      <c r="TO39" s="534"/>
      <c r="TP39" s="534"/>
      <c r="TQ39" s="534"/>
      <c r="TR39" s="534"/>
      <c r="TS39" s="534"/>
      <c r="TT39" s="534"/>
      <c r="TU39" s="534"/>
      <c r="TV39" s="534"/>
      <c r="TW39" s="534"/>
      <c r="TX39" s="534"/>
      <c r="TY39" s="534"/>
      <c r="TZ39" s="534"/>
      <c r="UA39" s="534"/>
      <c r="UB39" s="534"/>
      <c r="UC39" s="534"/>
      <c r="UD39" s="534"/>
      <c r="UE39" s="534"/>
      <c r="UF39" s="534"/>
      <c r="UG39" s="534"/>
      <c r="UH39" s="534"/>
      <c r="UI39" s="534"/>
      <c r="UJ39" s="534"/>
      <c r="UK39" s="534"/>
      <c r="UL39" s="534"/>
      <c r="UM39" s="534"/>
      <c r="UN39" s="534"/>
      <c r="UO39" s="534"/>
      <c r="UP39" s="534"/>
      <c r="UQ39" s="534"/>
      <c r="UR39" s="534"/>
      <c r="US39" s="534"/>
      <c r="UT39" s="534"/>
      <c r="UU39" s="534"/>
      <c r="UV39" s="534"/>
      <c r="UW39" s="534"/>
      <c r="UX39" s="546"/>
    </row>
    <row r="40" spans="1:570" s="547" customFormat="1" ht="14.1" customHeight="1">
      <c r="A40" s="534"/>
      <c r="B40" s="37"/>
      <c r="C40" s="61"/>
      <c r="D40" s="61"/>
      <c r="E40" s="38"/>
      <c r="F40" s="523"/>
      <c r="G40" s="523"/>
      <c r="H40" s="523"/>
      <c r="I40" s="524"/>
      <c r="J40" s="525"/>
      <c r="K40" s="525"/>
      <c r="L40" s="525"/>
      <c r="M40" s="42"/>
      <c r="N40" s="42"/>
      <c r="O40" s="526"/>
      <c r="P40" s="527"/>
      <c r="Q40" s="527"/>
      <c r="R40" s="45"/>
      <c r="S40" s="46"/>
      <c r="T40" s="523">
        <f t="shared" si="9"/>
        <v>0</v>
      </c>
      <c r="U40" s="528">
        <f t="shared" si="0"/>
        <v>0</v>
      </c>
      <c r="V40" s="529">
        <f t="shared" si="1"/>
        <v>0</v>
      </c>
      <c r="W40" s="530">
        <f t="shared" si="15"/>
        <v>0</v>
      </c>
      <c r="X40" s="527">
        <f t="shared" si="16"/>
        <v>0</v>
      </c>
      <c r="Y40" s="527">
        <f t="shared" si="2"/>
        <v>0</v>
      </c>
      <c r="Z40" s="527"/>
      <c r="AA40" s="527">
        <f t="shared" si="17"/>
        <v>0</v>
      </c>
      <c r="AB40" s="531">
        <f t="shared" si="3"/>
        <v>0</v>
      </c>
      <c r="AC40" s="532">
        <f t="shared" si="18"/>
        <v>0</v>
      </c>
      <c r="AD40" s="527">
        <f t="shared" si="18"/>
        <v>0</v>
      </c>
      <c r="AE40" s="527">
        <f t="shared" si="5"/>
        <v>0</v>
      </c>
      <c r="AF40" s="527">
        <f t="shared" si="6"/>
        <v>0</v>
      </c>
      <c r="AG40" s="533" t="e">
        <v>#N/A</v>
      </c>
      <c r="AH40" s="527" t="e">
        <f t="shared" si="7"/>
        <v>#N/A</v>
      </c>
      <c r="AI40" s="533" t="e">
        <v>#N/A</v>
      </c>
      <c r="AJ40" s="527" t="e">
        <f t="shared" si="8"/>
        <v>#N/A</v>
      </c>
      <c r="AK40" s="527" t="e">
        <f t="shared" si="10"/>
        <v>#N/A</v>
      </c>
      <c r="AL40" s="527" t="e">
        <v>#N/A</v>
      </c>
      <c r="AM40" s="527"/>
      <c r="AN40" s="529">
        <v>0</v>
      </c>
      <c r="AO40" s="529">
        <f t="shared" si="12"/>
        <v>0</v>
      </c>
      <c r="AP40" s="528">
        <f t="shared" si="13"/>
        <v>0</v>
      </c>
      <c r="AQ40" s="528" t="e">
        <f t="shared" si="14"/>
        <v>#DIV/0!</v>
      </c>
      <c r="AR40" s="534"/>
      <c r="AS40" s="534"/>
      <c r="AT40" s="534"/>
      <c r="AU40" s="534"/>
      <c r="AV40" s="534"/>
      <c r="AW40" s="534"/>
      <c r="AX40" s="534"/>
      <c r="AY40" s="534"/>
      <c r="AZ40" s="534"/>
      <c r="BA40" s="534"/>
      <c r="BB40" s="534"/>
      <c r="BC40" s="534"/>
      <c r="BD40" s="534"/>
      <c r="BE40" s="534"/>
      <c r="BF40" s="534"/>
      <c r="BG40" s="534"/>
      <c r="BH40" s="534"/>
      <c r="BI40" s="534"/>
      <c r="BJ40" s="534"/>
      <c r="BK40" s="534"/>
      <c r="BL40" s="534"/>
      <c r="BM40" s="534"/>
      <c r="BN40" s="534"/>
      <c r="BO40" s="534"/>
      <c r="BP40" s="534"/>
      <c r="BQ40" s="534"/>
      <c r="BR40" s="534"/>
      <c r="BS40" s="534"/>
      <c r="BT40" s="534"/>
      <c r="BU40" s="534"/>
      <c r="BV40" s="534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4"/>
      <c r="CH40" s="534"/>
      <c r="CI40" s="534"/>
      <c r="CJ40" s="534"/>
      <c r="CK40" s="534"/>
      <c r="CL40" s="534"/>
      <c r="CM40" s="534"/>
      <c r="CN40" s="534"/>
      <c r="CO40" s="534"/>
      <c r="CP40" s="534"/>
      <c r="CQ40" s="534"/>
      <c r="CR40" s="534"/>
      <c r="CS40" s="534"/>
      <c r="CT40" s="534"/>
      <c r="CU40" s="534"/>
      <c r="CV40" s="534"/>
      <c r="CW40" s="534"/>
      <c r="CX40" s="534"/>
      <c r="CY40" s="534"/>
      <c r="CZ40" s="534"/>
      <c r="DA40" s="534"/>
      <c r="DB40" s="534"/>
      <c r="DC40" s="534"/>
      <c r="DD40" s="534"/>
      <c r="DE40" s="534"/>
      <c r="DF40" s="534"/>
      <c r="DG40" s="534"/>
      <c r="DH40" s="534"/>
      <c r="DI40" s="534"/>
      <c r="DJ40" s="534"/>
      <c r="DK40" s="534"/>
      <c r="DL40" s="534"/>
      <c r="DM40" s="534"/>
      <c r="DN40" s="534"/>
      <c r="DO40" s="534"/>
      <c r="DP40" s="534"/>
      <c r="DQ40" s="534"/>
      <c r="DR40" s="534"/>
      <c r="DS40" s="534"/>
      <c r="DT40" s="534"/>
      <c r="DU40" s="534"/>
      <c r="DV40" s="534"/>
      <c r="DW40" s="534"/>
      <c r="DX40" s="534"/>
      <c r="DY40" s="534"/>
      <c r="DZ40" s="534"/>
      <c r="EA40" s="534"/>
      <c r="EB40" s="534"/>
      <c r="EC40" s="534"/>
      <c r="ED40" s="534"/>
      <c r="EE40" s="534"/>
      <c r="EF40" s="534"/>
      <c r="EG40" s="534"/>
      <c r="EH40" s="534"/>
      <c r="EI40" s="534"/>
      <c r="EJ40" s="534"/>
      <c r="EK40" s="534"/>
      <c r="EL40" s="534"/>
      <c r="EM40" s="534"/>
      <c r="EN40" s="534"/>
      <c r="EO40" s="534"/>
      <c r="EP40" s="534"/>
      <c r="EQ40" s="534"/>
      <c r="ER40" s="534"/>
      <c r="ES40" s="534"/>
      <c r="ET40" s="534"/>
      <c r="EU40" s="534"/>
      <c r="EV40" s="534"/>
      <c r="EW40" s="534"/>
      <c r="EX40" s="534"/>
      <c r="EY40" s="534"/>
      <c r="EZ40" s="534"/>
      <c r="FA40" s="534"/>
      <c r="FB40" s="534"/>
      <c r="FC40" s="534"/>
      <c r="FD40" s="534"/>
      <c r="FE40" s="534"/>
      <c r="FF40" s="534"/>
      <c r="FG40" s="534"/>
      <c r="FH40" s="534"/>
      <c r="FI40" s="534"/>
      <c r="FJ40" s="534"/>
      <c r="FK40" s="534"/>
      <c r="FL40" s="534"/>
      <c r="FM40" s="534"/>
      <c r="FN40" s="534"/>
      <c r="FO40" s="534"/>
      <c r="FP40" s="534"/>
      <c r="FQ40" s="534"/>
      <c r="FR40" s="534"/>
      <c r="FS40" s="534"/>
      <c r="FT40" s="534"/>
      <c r="FU40" s="534"/>
      <c r="FV40" s="534"/>
      <c r="FW40" s="534"/>
      <c r="FX40" s="534"/>
      <c r="FY40" s="534"/>
      <c r="FZ40" s="534"/>
      <c r="GA40" s="534"/>
      <c r="GB40" s="534"/>
      <c r="GC40" s="534"/>
      <c r="GD40" s="534"/>
      <c r="GE40" s="534"/>
      <c r="GF40" s="534"/>
      <c r="GG40" s="534"/>
      <c r="GH40" s="534"/>
      <c r="GI40" s="534"/>
      <c r="GJ40" s="534"/>
      <c r="GK40" s="534"/>
      <c r="GL40" s="534"/>
      <c r="GM40" s="534"/>
      <c r="GN40" s="534"/>
      <c r="GO40" s="534"/>
      <c r="GP40" s="534"/>
      <c r="GQ40" s="534"/>
      <c r="GR40" s="534"/>
      <c r="GS40" s="534"/>
      <c r="GT40" s="534"/>
      <c r="GU40" s="534"/>
      <c r="GV40" s="534"/>
      <c r="GW40" s="534"/>
      <c r="GX40" s="534"/>
      <c r="GY40" s="534"/>
      <c r="GZ40" s="534"/>
      <c r="HA40" s="534"/>
      <c r="HB40" s="534"/>
      <c r="HC40" s="534"/>
      <c r="HD40" s="534"/>
      <c r="HE40" s="534"/>
      <c r="HF40" s="534"/>
      <c r="HG40" s="534"/>
      <c r="HH40" s="534"/>
      <c r="HI40" s="534"/>
      <c r="HJ40" s="534"/>
      <c r="HK40" s="534"/>
      <c r="HL40" s="534"/>
      <c r="HM40" s="534"/>
      <c r="HN40" s="534"/>
      <c r="HO40" s="534"/>
      <c r="HP40" s="534"/>
      <c r="HQ40" s="534"/>
      <c r="HR40" s="534"/>
      <c r="HS40" s="534"/>
      <c r="HT40" s="534"/>
      <c r="HU40" s="534"/>
      <c r="HV40" s="534"/>
      <c r="HW40" s="534"/>
      <c r="HX40" s="534"/>
      <c r="HY40" s="534"/>
      <c r="HZ40" s="534"/>
      <c r="IA40" s="534"/>
      <c r="IB40" s="534"/>
      <c r="IC40" s="534"/>
      <c r="ID40" s="534"/>
      <c r="IE40" s="534"/>
      <c r="IF40" s="534"/>
      <c r="IG40" s="534"/>
      <c r="IH40" s="534"/>
      <c r="II40" s="534"/>
      <c r="IJ40" s="534"/>
      <c r="IK40" s="534"/>
      <c r="IL40" s="534"/>
      <c r="IM40" s="534"/>
      <c r="IN40" s="534"/>
      <c r="IO40" s="534"/>
      <c r="IP40" s="534"/>
      <c r="IQ40" s="534"/>
      <c r="IR40" s="534"/>
      <c r="IS40" s="534"/>
      <c r="IT40" s="534"/>
      <c r="IU40" s="534"/>
      <c r="IV40" s="534"/>
      <c r="IW40" s="534"/>
      <c r="IX40" s="534"/>
      <c r="IY40" s="534"/>
      <c r="IZ40" s="534"/>
      <c r="JA40" s="534"/>
      <c r="JB40" s="534"/>
      <c r="JC40" s="534"/>
      <c r="JD40" s="534"/>
      <c r="JE40" s="534"/>
      <c r="JF40" s="534"/>
      <c r="JG40" s="534"/>
      <c r="JH40" s="534"/>
      <c r="JI40" s="534"/>
      <c r="JJ40" s="534"/>
      <c r="JK40" s="534"/>
      <c r="JL40" s="534"/>
      <c r="JM40" s="534"/>
      <c r="JN40" s="534"/>
      <c r="JO40" s="534"/>
      <c r="JP40" s="534"/>
      <c r="JQ40" s="534"/>
      <c r="JR40" s="534"/>
      <c r="JS40" s="534"/>
      <c r="JT40" s="534"/>
      <c r="JU40" s="534"/>
      <c r="JV40" s="534"/>
      <c r="JW40" s="534"/>
      <c r="JX40" s="534"/>
      <c r="JY40" s="534"/>
      <c r="JZ40" s="534"/>
      <c r="KA40" s="534"/>
      <c r="KB40" s="534"/>
      <c r="KC40" s="534"/>
      <c r="KD40" s="534"/>
      <c r="KE40" s="534"/>
      <c r="KF40" s="534"/>
      <c r="KG40" s="534"/>
      <c r="KH40" s="534"/>
      <c r="KI40" s="534"/>
      <c r="KJ40" s="534"/>
      <c r="KK40" s="534"/>
      <c r="KL40" s="534"/>
      <c r="KM40" s="534"/>
      <c r="KN40" s="534"/>
      <c r="KO40" s="534"/>
      <c r="KP40" s="534"/>
      <c r="KQ40" s="534"/>
      <c r="KR40" s="534"/>
      <c r="KS40" s="534"/>
      <c r="KT40" s="534"/>
      <c r="KU40" s="534"/>
      <c r="KV40" s="534"/>
      <c r="KW40" s="534"/>
      <c r="KX40" s="534"/>
      <c r="KY40" s="534"/>
      <c r="KZ40" s="534"/>
      <c r="LA40" s="534"/>
      <c r="LB40" s="534"/>
      <c r="LC40" s="534"/>
      <c r="LD40" s="534"/>
      <c r="LE40" s="534"/>
      <c r="LF40" s="534"/>
      <c r="LG40" s="534"/>
      <c r="LH40" s="534"/>
      <c r="LI40" s="534"/>
      <c r="LJ40" s="534"/>
      <c r="LK40" s="534"/>
      <c r="LL40" s="534"/>
      <c r="LM40" s="534"/>
      <c r="LN40" s="534"/>
      <c r="LO40" s="534"/>
      <c r="LP40" s="534"/>
      <c r="LQ40" s="534"/>
      <c r="LR40" s="534"/>
      <c r="LS40" s="534"/>
      <c r="LT40" s="534"/>
      <c r="LU40" s="534"/>
      <c r="LV40" s="534"/>
      <c r="LW40" s="534"/>
      <c r="LX40" s="534"/>
      <c r="LY40" s="534"/>
      <c r="LZ40" s="534"/>
      <c r="MA40" s="534"/>
      <c r="MB40" s="534"/>
      <c r="MC40" s="534"/>
      <c r="MD40" s="534"/>
      <c r="ME40" s="534"/>
      <c r="MF40" s="534"/>
      <c r="MG40" s="534"/>
      <c r="MH40" s="534"/>
      <c r="MI40" s="534"/>
      <c r="MJ40" s="534"/>
      <c r="MK40" s="534"/>
      <c r="ML40" s="534"/>
      <c r="MM40" s="534"/>
      <c r="MN40" s="534"/>
      <c r="MO40" s="534"/>
      <c r="MP40" s="534"/>
      <c r="MQ40" s="534"/>
      <c r="MR40" s="534"/>
      <c r="MS40" s="534"/>
      <c r="MT40" s="534"/>
      <c r="MU40" s="534"/>
      <c r="MV40" s="534"/>
      <c r="MW40" s="534"/>
      <c r="MX40" s="534"/>
      <c r="MY40" s="534"/>
      <c r="MZ40" s="534"/>
      <c r="NA40" s="534"/>
      <c r="NB40" s="534"/>
      <c r="NC40" s="534"/>
      <c r="ND40" s="534"/>
      <c r="NE40" s="534"/>
      <c r="NF40" s="534"/>
      <c r="NG40" s="534"/>
      <c r="NH40" s="534"/>
      <c r="NI40" s="534"/>
      <c r="NJ40" s="534"/>
      <c r="NK40" s="534"/>
      <c r="NL40" s="534"/>
      <c r="NM40" s="534"/>
      <c r="NN40" s="534"/>
      <c r="NO40" s="534"/>
      <c r="NP40" s="534"/>
      <c r="NQ40" s="534"/>
      <c r="NR40" s="534"/>
      <c r="NS40" s="534"/>
      <c r="NT40" s="534"/>
      <c r="NU40" s="534"/>
      <c r="NV40" s="534"/>
      <c r="NW40" s="534"/>
      <c r="NX40" s="534"/>
      <c r="NY40" s="534"/>
      <c r="NZ40" s="534"/>
      <c r="OA40" s="534"/>
      <c r="OB40" s="534"/>
      <c r="OC40" s="534"/>
      <c r="OD40" s="534"/>
      <c r="OE40" s="534"/>
      <c r="OF40" s="534"/>
      <c r="OG40" s="534"/>
      <c r="OH40" s="534"/>
      <c r="OI40" s="534"/>
      <c r="OJ40" s="534"/>
      <c r="OK40" s="534"/>
      <c r="OL40" s="534"/>
      <c r="OM40" s="534"/>
      <c r="ON40" s="534"/>
      <c r="OO40" s="534"/>
      <c r="OP40" s="534"/>
      <c r="OQ40" s="534"/>
      <c r="OR40" s="534"/>
      <c r="OS40" s="534"/>
      <c r="OT40" s="534"/>
      <c r="OU40" s="534"/>
      <c r="OV40" s="534"/>
      <c r="OW40" s="534"/>
      <c r="OX40" s="534"/>
      <c r="OY40" s="534"/>
      <c r="OZ40" s="534"/>
      <c r="PA40" s="534"/>
      <c r="PB40" s="534"/>
      <c r="PC40" s="534"/>
      <c r="PD40" s="534"/>
      <c r="PE40" s="534"/>
      <c r="PF40" s="534"/>
      <c r="PG40" s="534"/>
      <c r="PH40" s="534"/>
      <c r="PI40" s="534"/>
      <c r="PJ40" s="534"/>
      <c r="PK40" s="534"/>
      <c r="PL40" s="534"/>
      <c r="PM40" s="534"/>
      <c r="PN40" s="534"/>
      <c r="PO40" s="534"/>
      <c r="PP40" s="534"/>
      <c r="PQ40" s="534"/>
      <c r="PR40" s="534"/>
      <c r="PS40" s="534"/>
      <c r="PT40" s="534"/>
      <c r="PU40" s="534"/>
      <c r="PV40" s="534"/>
      <c r="PW40" s="534"/>
      <c r="PX40" s="534"/>
      <c r="PY40" s="534"/>
      <c r="PZ40" s="534"/>
      <c r="QA40" s="534"/>
      <c r="QB40" s="534"/>
      <c r="QC40" s="534"/>
      <c r="QD40" s="534"/>
      <c r="QE40" s="534"/>
      <c r="QF40" s="534"/>
      <c r="QG40" s="534"/>
      <c r="QH40" s="534"/>
      <c r="QI40" s="534"/>
      <c r="QJ40" s="534"/>
      <c r="QK40" s="534"/>
      <c r="QL40" s="534"/>
      <c r="QM40" s="534"/>
      <c r="QN40" s="534"/>
      <c r="QO40" s="534"/>
      <c r="QP40" s="534"/>
      <c r="QQ40" s="534"/>
      <c r="QR40" s="534"/>
      <c r="QS40" s="534"/>
      <c r="QT40" s="534"/>
      <c r="QU40" s="534"/>
      <c r="QV40" s="534"/>
      <c r="QW40" s="534"/>
      <c r="QX40" s="534"/>
      <c r="QY40" s="534"/>
      <c r="QZ40" s="534"/>
      <c r="RA40" s="534"/>
      <c r="RB40" s="534"/>
      <c r="RC40" s="534"/>
      <c r="RD40" s="534"/>
      <c r="RE40" s="534"/>
      <c r="RF40" s="534"/>
      <c r="RG40" s="534"/>
      <c r="RH40" s="534"/>
      <c r="RI40" s="534"/>
      <c r="RJ40" s="534"/>
      <c r="RK40" s="534"/>
      <c r="RL40" s="534"/>
      <c r="RM40" s="534"/>
      <c r="RN40" s="534"/>
      <c r="RO40" s="534"/>
      <c r="RP40" s="534"/>
      <c r="RQ40" s="534"/>
      <c r="RR40" s="534"/>
      <c r="RS40" s="534"/>
      <c r="RT40" s="534"/>
      <c r="RU40" s="534"/>
      <c r="RV40" s="534"/>
      <c r="RW40" s="534"/>
      <c r="RX40" s="534"/>
      <c r="RY40" s="534"/>
      <c r="RZ40" s="534"/>
      <c r="SA40" s="534"/>
      <c r="SB40" s="534"/>
      <c r="SC40" s="534"/>
      <c r="SD40" s="534"/>
      <c r="SE40" s="534"/>
      <c r="SF40" s="534"/>
      <c r="SG40" s="534"/>
      <c r="SH40" s="534"/>
      <c r="SI40" s="534"/>
      <c r="SJ40" s="534"/>
      <c r="SK40" s="534"/>
      <c r="SL40" s="534"/>
      <c r="SM40" s="534"/>
      <c r="SN40" s="534"/>
      <c r="SO40" s="534"/>
      <c r="SP40" s="534"/>
      <c r="SQ40" s="534"/>
      <c r="SR40" s="534"/>
      <c r="SS40" s="534"/>
      <c r="ST40" s="534"/>
      <c r="SU40" s="534"/>
      <c r="SV40" s="534"/>
      <c r="SW40" s="534"/>
      <c r="SX40" s="534"/>
      <c r="SY40" s="534"/>
      <c r="SZ40" s="534"/>
      <c r="TA40" s="534"/>
      <c r="TB40" s="534"/>
      <c r="TC40" s="534"/>
      <c r="TD40" s="534"/>
      <c r="TE40" s="534"/>
      <c r="TF40" s="534"/>
      <c r="TG40" s="534"/>
      <c r="TH40" s="534"/>
      <c r="TI40" s="534"/>
      <c r="TJ40" s="534"/>
      <c r="TK40" s="534"/>
      <c r="TL40" s="534"/>
      <c r="TM40" s="534"/>
      <c r="TN40" s="534"/>
      <c r="TO40" s="534"/>
      <c r="TP40" s="534"/>
      <c r="TQ40" s="534"/>
      <c r="TR40" s="534"/>
      <c r="TS40" s="534"/>
      <c r="TT40" s="534"/>
      <c r="TU40" s="534"/>
      <c r="TV40" s="534"/>
      <c r="TW40" s="534"/>
      <c r="TX40" s="534"/>
      <c r="TY40" s="534"/>
      <c r="TZ40" s="534"/>
      <c r="UA40" s="534"/>
      <c r="UB40" s="534"/>
      <c r="UC40" s="534"/>
      <c r="UD40" s="534"/>
      <c r="UE40" s="534"/>
      <c r="UF40" s="534"/>
      <c r="UG40" s="534"/>
      <c r="UH40" s="534"/>
      <c r="UI40" s="534"/>
      <c r="UJ40" s="534"/>
      <c r="UK40" s="534"/>
      <c r="UL40" s="534"/>
      <c r="UM40" s="534"/>
      <c r="UN40" s="534"/>
      <c r="UO40" s="534"/>
      <c r="UP40" s="534"/>
      <c r="UQ40" s="534"/>
      <c r="UR40" s="534"/>
      <c r="US40" s="534"/>
      <c r="UT40" s="534"/>
      <c r="UU40" s="534"/>
      <c r="UV40" s="534"/>
      <c r="UW40" s="534"/>
      <c r="UX40" s="546"/>
    </row>
    <row r="41" spans="1:570" s="547" customFormat="1" ht="14.1" customHeight="1">
      <c r="A41" s="534"/>
      <c r="B41" s="37"/>
      <c r="C41" s="61"/>
      <c r="D41" s="61"/>
      <c r="E41" s="38"/>
      <c r="F41" s="523"/>
      <c r="G41" s="523"/>
      <c r="H41" s="523"/>
      <c r="I41" s="524"/>
      <c r="J41" s="525"/>
      <c r="K41" s="525"/>
      <c r="L41" s="525"/>
      <c r="M41" s="42"/>
      <c r="N41" s="42"/>
      <c r="O41" s="526"/>
      <c r="P41" s="527"/>
      <c r="Q41" s="527"/>
      <c r="R41" s="45"/>
      <c r="S41" s="46"/>
      <c r="T41" s="523">
        <f t="shared" si="9"/>
        <v>0</v>
      </c>
      <c r="U41" s="528">
        <f t="shared" si="0"/>
        <v>0</v>
      </c>
      <c r="V41" s="529">
        <f t="shared" si="1"/>
        <v>0</v>
      </c>
      <c r="W41" s="530">
        <f t="shared" si="15"/>
        <v>0</v>
      </c>
      <c r="X41" s="527">
        <f t="shared" si="16"/>
        <v>0</v>
      </c>
      <c r="Y41" s="527">
        <f t="shared" si="2"/>
        <v>0</v>
      </c>
      <c r="Z41" s="527"/>
      <c r="AA41" s="527">
        <f t="shared" si="17"/>
        <v>0</v>
      </c>
      <c r="AB41" s="531">
        <f t="shared" si="3"/>
        <v>0</v>
      </c>
      <c r="AC41" s="532">
        <f t="shared" si="18"/>
        <v>0</v>
      </c>
      <c r="AD41" s="527">
        <f t="shared" si="18"/>
        <v>0</v>
      </c>
      <c r="AE41" s="527">
        <f t="shared" si="5"/>
        <v>0</v>
      </c>
      <c r="AF41" s="527">
        <f t="shared" si="6"/>
        <v>0</v>
      </c>
      <c r="AG41" s="533" t="e">
        <v>#N/A</v>
      </c>
      <c r="AH41" s="527" t="e">
        <f t="shared" si="7"/>
        <v>#N/A</v>
      </c>
      <c r="AI41" s="533" t="e">
        <v>#N/A</v>
      </c>
      <c r="AJ41" s="527" t="e">
        <f t="shared" si="8"/>
        <v>#N/A</v>
      </c>
      <c r="AK41" s="527" t="e">
        <f t="shared" si="10"/>
        <v>#N/A</v>
      </c>
      <c r="AL41" s="527" t="e">
        <v>#N/A</v>
      </c>
      <c r="AM41" s="527"/>
      <c r="AN41" s="529">
        <v>0</v>
      </c>
      <c r="AO41" s="529">
        <f t="shared" si="12"/>
        <v>0</v>
      </c>
      <c r="AP41" s="528">
        <f t="shared" si="13"/>
        <v>0</v>
      </c>
      <c r="AQ41" s="528" t="e">
        <f t="shared" si="14"/>
        <v>#DIV/0!</v>
      </c>
      <c r="AR41" s="534"/>
      <c r="AS41" s="534"/>
      <c r="AT41" s="534"/>
      <c r="AU41" s="534"/>
      <c r="AV41" s="534"/>
      <c r="AW41" s="534"/>
      <c r="AX41" s="534"/>
      <c r="AY41" s="534"/>
      <c r="AZ41" s="534"/>
      <c r="BA41" s="534"/>
      <c r="BB41" s="534"/>
      <c r="BC41" s="534"/>
      <c r="BD41" s="534"/>
      <c r="BE41" s="534"/>
      <c r="BF41" s="534"/>
      <c r="BG41" s="534"/>
      <c r="BH41" s="534"/>
      <c r="BI41" s="534"/>
      <c r="BJ41" s="534"/>
      <c r="BK41" s="534"/>
      <c r="BL41" s="534"/>
      <c r="BM41" s="534"/>
      <c r="BN41" s="534"/>
      <c r="BO41" s="534"/>
      <c r="BP41" s="534"/>
      <c r="BQ41" s="534"/>
      <c r="BR41" s="534"/>
      <c r="BS41" s="534"/>
      <c r="BT41" s="534"/>
      <c r="BU41" s="534"/>
      <c r="BV41" s="534"/>
      <c r="BW41" s="534"/>
      <c r="BX41" s="534"/>
      <c r="BY41" s="534"/>
      <c r="BZ41" s="534"/>
      <c r="CA41" s="534"/>
      <c r="CB41" s="534"/>
      <c r="CC41" s="534"/>
      <c r="CD41" s="534"/>
      <c r="CE41" s="534"/>
      <c r="CF41" s="534"/>
      <c r="CG41" s="534"/>
      <c r="CH41" s="534"/>
      <c r="CI41" s="534"/>
      <c r="CJ41" s="534"/>
      <c r="CK41" s="534"/>
      <c r="CL41" s="534"/>
      <c r="CM41" s="534"/>
      <c r="CN41" s="534"/>
      <c r="CO41" s="534"/>
      <c r="CP41" s="534"/>
      <c r="CQ41" s="534"/>
      <c r="CR41" s="534"/>
      <c r="CS41" s="534"/>
      <c r="CT41" s="534"/>
      <c r="CU41" s="534"/>
      <c r="CV41" s="534"/>
      <c r="CW41" s="534"/>
      <c r="CX41" s="534"/>
      <c r="CY41" s="534"/>
      <c r="CZ41" s="534"/>
      <c r="DA41" s="534"/>
      <c r="DB41" s="534"/>
      <c r="DC41" s="534"/>
      <c r="DD41" s="534"/>
      <c r="DE41" s="534"/>
      <c r="DF41" s="534"/>
      <c r="DG41" s="534"/>
      <c r="DH41" s="534"/>
      <c r="DI41" s="534"/>
      <c r="DJ41" s="534"/>
      <c r="DK41" s="534"/>
      <c r="DL41" s="534"/>
      <c r="DM41" s="534"/>
      <c r="DN41" s="534"/>
      <c r="DO41" s="534"/>
      <c r="DP41" s="534"/>
      <c r="DQ41" s="534"/>
      <c r="DR41" s="534"/>
      <c r="DS41" s="534"/>
      <c r="DT41" s="534"/>
      <c r="DU41" s="534"/>
      <c r="DV41" s="534"/>
      <c r="DW41" s="534"/>
      <c r="DX41" s="534"/>
      <c r="DY41" s="534"/>
      <c r="DZ41" s="534"/>
      <c r="EA41" s="534"/>
      <c r="EB41" s="534"/>
      <c r="EC41" s="534"/>
      <c r="ED41" s="534"/>
      <c r="EE41" s="534"/>
      <c r="EF41" s="534"/>
      <c r="EG41" s="534"/>
      <c r="EH41" s="534"/>
      <c r="EI41" s="534"/>
      <c r="EJ41" s="534"/>
      <c r="EK41" s="534"/>
      <c r="EL41" s="534"/>
      <c r="EM41" s="534"/>
      <c r="EN41" s="534"/>
      <c r="EO41" s="534"/>
      <c r="EP41" s="534"/>
      <c r="EQ41" s="534"/>
      <c r="ER41" s="534"/>
      <c r="ES41" s="534"/>
      <c r="ET41" s="534"/>
      <c r="EU41" s="534"/>
      <c r="EV41" s="534"/>
      <c r="EW41" s="534"/>
      <c r="EX41" s="534"/>
      <c r="EY41" s="534"/>
      <c r="EZ41" s="534"/>
      <c r="FA41" s="534"/>
      <c r="FB41" s="534"/>
      <c r="FC41" s="534"/>
      <c r="FD41" s="534"/>
      <c r="FE41" s="534"/>
      <c r="FF41" s="534"/>
      <c r="FG41" s="534"/>
      <c r="FH41" s="534"/>
      <c r="FI41" s="534"/>
      <c r="FJ41" s="534"/>
      <c r="FK41" s="534"/>
      <c r="FL41" s="534"/>
      <c r="FM41" s="534"/>
      <c r="FN41" s="534"/>
      <c r="FO41" s="534"/>
      <c r="FP41" s="534"/>
      <c r="FQ41" s="534"/>
      <c r="FR41" s="534"/>
      <c r="FS41" s="534"/>
      <c r="FT41" s="534"/>
      <c r="FU41" s="534"/>
      <c r="FV41" s="534"/>
      <c r="FW41" s="534"/>
      <c r="FX41" s="534"/>
      <c r="FY41" s="534"/>
      <c r="FZ41" s="534"/>
      <c r="GA41" s="534"/>
      <c r="GB41" s="534"/>
      <c r="GC41" s="534"/>
      <c r="GD41" s="534"/>
      <c r="GE41" s="534"/>
      <c r="GF41" s="534"/>
      <c r="GG41" s="534"/>
      <c r="GH41" s="534"/>
      <c r="GI41" s="534"/>
      <c r="GJ41" s="534"/>
      <c r="GK41" s="534"/>
      <c r="GL41" s="534"/>
      <c r="GM41" s="534"/>
      <c r="GN41" s="534"/>
      <c r="GO41" s="534"/>
      <c r="GP41" s="534"/>
      <c r="GQ41" s="534"/>
      <c r="GR41" s="534"/>
      <c r="GS41" s="534"/>
      <c r="GT41" s="534"/>
      <c r="GU41" s="534"/>
      <c r="GV41" s="534"/>
      <c r="GW41" s="534"/>
      <c r="GX41" s="534"/>
      <c r="GY41" s="534"/>
      <c r="GZ41" s="534"/>
      <c r="HA41" s="534"/>
      <c r="HB41" s="534"/>
      <c r="HC41" s="534"/>
      <c r="HD41" s="534"/>
      <c r="HE41" s="534"/>
      <c r="HF41" s="534"/>
      <c r="HG41" s="534"/>
      <c r="HH41" s="534"/>
      <c r="HI41" s="534"/>
      <c r="HJ41" s="534"/>
      <c r="HK41" s="534"/>
      <c r="HL41" s="534"/>
      <c r="HM41" s="534"/>
      <c r="HN41" s="534"/>
      <c r="HO41" s="534"/>
      <c r="HP41" s="534"/>
      <c r="HQ41" s="534"/>
      <c r="HR41" s="534"/>
      <c r="HS41" s="534"/>
      <c r="HT41" s="534"/>
      <c r="HU41" s="534"/>
      <c r="HV41" s="534"/>
      <c r="HW41" s="534"/>
      <c r="HX41" s="534"/>
      <c r="HY41" s="534"/>
      <c r="HZ41" s="534"/>
      <c r="IA41" s="534"/>
      <c r="IB41" s="534"/>
      <c r="IC41" s="534"/>
      <c r="ID41" s="534"/>
      <c r="IE41" s="534"/>
      <c r="IF41" s="534"/>
      <c r="IG41" s="534"/>
      <c r="IH41" s="534"/>
      <c r="II41" s="534"/>
      <c r="IJ41" s="534"/>
      <c r="IK41" s="534"/>
      <c r="IL41" s="534"/>
      <c r="IM41" s="534"/>
      <c r="IN41" s="534"/>
      <c r="IO41" s="534"/>
      <c r="IP41" s="534"/>
      <c r="IQ41" s="534"/>
      <c r="IR41" s="534"/>
      <c r="IS41" s="534"/>
      <c r="IT41" s="534"/>
      <c r="IU41" s="534"/>
      <c r="IV41" s="534"/>
      <c r="IW41" s="534"/>
      <c r="IX41" s="534"/>
      <c r="IY41" s="534"/>
      <c r="IZ41" s="534"/>
      <c r="JA41" s="534"/>
      <c r="JB41" s="534"/>
      <c r="JC41" s="534"/>
      <c r="JD41" s="534"/>
      <c r="JE41" s="534"/>
      <c r="JF41" s="534"/>
      <c r="JG41" s="534"/>
      <c r="JH41" s="534"/>
      <c r="JI41" s="534"/>
      <c r="JJ41" s="534"/>
      <c r="JK41" s="534"/>
      <c r="JL41" s="534"/>
      <c r="JM41" s="534"/>
      <c r="JN41" s="534"/>
      <c r="JO41" s="534"/>
      <c r="JP41" s="534"/>
      <c r="JQ41" s="534"/>
      <c r="JR41" s="534"/>
      <c r="JS41" s="534"/>
      <c r="JT41" s="534"/>
      <c r="JU41" s="534"/>
      <c r="JV41" s="534"/>
      <c r="JW41" s="534"/>
      <c r="JX41" s="534"/>
      <c r="JY41" s="534"/>
      <c r="JZ41" s="534"/>
      <c r="KA41" s="534"/>
      <c r="KB41" s="534"/>
      <c r="KC41" s="534"/>
      <c r="KD41" s="534"/>
      <c r="KE41" s="534"/>
      <c r="KF41" s="534"/>
      <c r="KG41" s="534"/>
      <c r="KH41" s="534"/>
      <c r="KI41" s="534"/>
      <c r="KJ41" s="534"/>
      <c r="KK41" s="534"/>
      <c r="KL41" s="534"/>
      <c r="KM41" s="534"/>
      <c r="KN41" s="534"/>
      <c r="KO41" s="534"/>
      <c r="KP41" s="534"/>
      <c r="KQ41" s="534"/>
      <c r="KR41" s="534"/>
      <c r="KS41" s="534"/>
      <c r="KT41" s="534"/>
      <c r="KU41" s="534"/>
      <c r="KV41" s="534"/>
      <c r="KW41" s="534"/>
      <c r="KX41" s="534"/>
      <c r="KY41" s="534"/>
      <c r="KZ41" s="534"/>
      <c r="LA41" s="534"/>
      <c r="LB41" s="534"/>
      <c r="LC41" s="534"/>
      <c r="LD41" s="534"/>
      <c r="LE41" s="534"/>
      <c r="LF41" s="534"/>
      <c r="LG41" s="534"/>
      <c r="LH41" s="534"/>
      <c r="LI41" s="534"/>
      <c r="LJ41" s="534"/>
      <c r="LK41" s="534"/>
      <c r="LL41" s="534"/>
      <c r="LM41" s="534"/>
      <c r="LN41" s="534"/>
      <c r="LO41" s="534"/>
      <c r="LP41" s="534"/>
      <c r="LQ41" s="534"/>
      <c r="LR41" s="534"/>
      <c r="LS41" s="534"/>
      <c r="LT41" s="534"/>
      <c r="LU41" s="534"/>
      <c r="LV41" s="534"/>
      <c r="LW41" s="534"/>
      <c r="LX41" s="534"/>
      <c r="LY41" s="534"/>
      <c r="LZ41" s="534"/>
      <c r="MA41" s="534"/>
      <c r="MB41" s="534"/>
      <c r="MC41" s="534"/>
      <c r="MD41" s="534"/>
      <c r="ME41" s="534"/>
      <c r="MF41" s="534"/>
      <c r="MG41" s="534"/>
      <c r="MH41" s="534"/>
      <c r="MI41" s="534"/>
      <c r="MJ41" s="534"/>
      <c r="MK41" s="534"/>
      <c r="ML41" s="534"/>
      <c r="MM41" s="534"/>
      <c r="MN41" s="534"/>
      <c r="MO41" s="534"/>
      <c r="MP41" s="534"/>
      <c r="MQ41" s="534"/>
      <c r="MR41" s="534"/>
      <c r="MS41" s="534"/>
      <c r="MT41" s="534"/>
      <c r="MU41" s="534"/>
      <c r="MV41" s="534"/>
      <c r="MW41" s="534"/>
      <c r="MX41" s="534"/>
      <c r="MY41" s="534"/>
      <c r="MZ41" s="534"/>
      <c r="NA41" s="534"/>
      <c r="NB41" s="534"/>
      <c r="NC41" s="534"/>
      <c r="ND41" s="534"/>
      <c r="NE41" s="534"/>
      <c r="NF41" s="534"/>
      <c r="NG41" s="534"/>
      <c r="NH41" s="534"/>
      <c r="NI41" s="534"/>
      <c r="NJ41" s="534"/>
      <c r="NK41" s="534"/>
      <c r="NL41" s="534"/>
      <c r="NM41" s="534"/>
      <c r="NN41" s="534"/>
      <c r="NO41" s="534"/>
      <c r="NP41" s="534"/>
      <c r="NQ41" s="534"/>
      <c r="NR41" s="534"/>
      <c r="NS41" s="534"/>
      <c r="NT41" s="534"/>
      <c r="NU41" s="534"/>
      <c r="NV41" s="534"/>
      <c r="NW41" s="534"/>
      <c r="NX41" s="534"/>
      <c r="NY41" s="534"/>
      <c r="NZ41" s="534"/>
      <c r="OA41" s="534"/>
      <c r="OB41" s="534"/>
      <c r="OC41" s="534"/>
      <c r="OD41" s="534"/>
      <c r="OE41" s="534"/>
      <c r="OF41" s="534"/>
      <c r="OG41" s="534"/>
      <c r="OH41" s="534"/>
      <c r="OI41" s="534"/>
      <c r="OJ41" s="534"/>
      <c r="OK41" s="534"/>
      <c r="OL41" s="534"/>
      <c r="OM41" s="534"/>
      <c r="ON41" s="534"/>
      <c r="OO41" s="534"/>
      <c r="OP41" s="534"/>
      <c r="OQ41" s="534"/>
      <c r="OR41" s="534"/>
      <c r="OS41" s="534"/>
      <c r="OT41" s="534"/>
      <c r="OU41" s="534"/>
      <c r="OV41" s="534"/>
      <c r="OW41" s="534"/>
      <c r="OX41" s="534"/>
      <c r="OY41" s="534"/>
      <c r="OZ41" s="534"/>
      <c r="PA41" s="534"/>
      <c r="PB41" s="534"/>
      <c r="PC41" s="534"/>
      <c r="PD41" s="534"/>
      <c r="PE41" s="534"/>
      <c r="PF41" s="534"/>
      <c r="PG41" s="534"/>
      <c r="PH41" s="534"/>
      <c r="PI41" s="534"/>
      <c r="PJ41" s="534"/>
      <c r="PK41" s="534"/>
      <c r="PL41" s="534"/>
      <c r="PM41" s="534"/>
      <c r="PN41" s="534"/>
      <c r="PO41" s="534"/>
      <c r="PP41" s="534"/>
      <c r="PQ41" s="534"/>
      <c r="PR41" s="534"/>
      <c r="PS41" s="534"/>
      <c r="PT41" s="534"/>
      <c r="PU41" s="534"/>
      <c r="PV41" s="534"/>
      <c r="PW41" s="534"/>
      <c r="PX41" s="534"/>
      <c r="PY41" s="534"/>
      <c r="PZ41" s="534"/>
      <c r="QA41" s="534"/>
      <c r="QB41" s="534"/>
      <c r="QC41" s="534"/>
      <c r="QD41" s="534"/>
      <c r="QE41" s="534"/>
      <c r="QF41" s="534"/>
      <c r="QG41" s="534"/>
      <c r="QH41" s="534"/>
      <c r="QI41" s="534"/>
      <c r="QJ41" s="534"/>
      <c r="QK41" s="534"/>
      <c r="QL41" s="534"/>
      <c r="QM41" s="534"/>
      <c r="QN41" s="534"/>
      <c r="QO41" s="534"/>
      <c r="QP41" s="534"/>
      <c r="QQ41" s="534"/>
      <c r="QR41" s="534"/>
      <c r="QS41" s="534"/>
      <c r="QT41" s="534"/>
      <c r="QU41" s="534"/>
      <c r="QV41" s="534"/>
      <c r="QW41" s="534"/>
      <c r="QX41" s="534"/>
      <c r="QY41" s="534"/>
      <c r="QZ41" s="534"/>
      <c r="RA41" s="534"/>
      <c r="RB41" s="534"/>
      <c r="RC41" s="534"/>
      <c r="RD41" s="534"/>
      <c r="RE41" s="534"/>
      <c r="RF41" s="534"/>
      <c r="RG41" s="534"/>
      <c r="RH41" s="534"/>
      <c r="RI41" s="534"/>
      <c r="RJ41" s="534"/>
      <c r="RK41" s="534"/>
      <c r="RL41" s="534"/>
      <c r="RM41" s="534"/>
      <c r="RN41" s="534"/>
      <c r="RO41" s="534"/>
      <c r="RP41" s="534"/>
      <c r="RQ41" s="534"/>
      <c r="RR41" s="534"/>
      <c r="RS41" s="534"/>
      <c r="RT41" s="534"/>
      <c r="RU41" s="534"/>
      <c r="RV41" s="534"/>
      <c r="RW41" s="534"/>
      <c r="RX41" s="534"/>
      <c r="RY41" s="534"/>
      <c r="RZ41" s="534"/>
      <c r="SA41" s="534"/>
      <c r="SB41" s="534"/>
      <c r="SC41" s="534"/>
      <c r="SD41" s="534"/>
      <c r="SE41" s="534"/>
      <c r="SF41" s="534"/>
      <c r="SG41" s="534"/>
      <c r="SH41" s="534"/>
      <c r="SI41" s="534"/>
      <c r="SJ41" s="534"/>
      <c r="SK41" s="534"/>
      <c r="SL41" s="534"/>
      <c r="SM41" s="534"/>
      <c r="SN41" s="534"/>
      <c r="SO41" s="534"/>
      <c r="SP41" s="534"/>
      <c r="SQ41" s="534"/>
      <c r="SR41" s="534"/>
      <c r="SS41" s="534"/>
      <c r="ST41" s="534"/>
      <c r="SU41" s="534"/>
      <c r="SV41" s="534"/>
      <c r="SW41" s="534"/>
      <c r="SX41" s="534"/>
      <c r="SY41" s="534"/>
      <c r="SZ41" s="534"/>
      <c r="TA41" s="534"/>
      <c r="TB41" s="534"/>
      <c r="TC41" s="534"/>
      <c r="TD41" s="534"/>
      <c r="TE41" s="534"/>
      <c r="TF41" s="534"/>
      <c r="TG41" s="534"/>
      <c r="TH41" s="534"/>
      <c r="TI41" s="534"/>
      <c r="TJ41" s="534"/>
      <c r="TK41" s="534"/>
      <c r="TL41" s="534"/>
      <c r="TM41" s="534"/>
      <c r="TN41" s="534"/>
      <c r="TO41" s="534"/>
      <c r="TP41" s="534"/>
      <c r="TQ41" s="534"/>
      <c r="TR41" s="534"/>
      <c r="TS41" s="534"/>
      <c r="TT41" s="534"/>
      <c r="TU41" s="534"/>
      <c r="TV41" s="534"/>
      <c r="TW41" s="534"/>
      <c r="TX41" s="534"/>
      <c r="TY41" s="534"/>
      <c r="TZ41" s="534"/>
      <c r="UA41" s="534"/>
      <c r="UB41" s="534"/>
      <c r="UC41" s="534"/>
      <c r="UD41" s="534"/>
      <c r="UE41" s="534"/>
      <c r="UF41" s="534"/>
      <c r="UG41" s="534"/>
      <c r="UH41" s="534"/>
      <c r="UI41" s="534"/>
      <c r="UJ41" s="534"/>
      <c r="UK41" s="534"/>
      <c r="UL41" s="534"/>
      <c r="UM41" s="534"/>
      <c r="UN41" s="534"/>
      <c r="UO41" s="534"/>
      <c r="UP41" s="534"/>
      <c r="UQ41" s="534"/>
      <c r="UR41" s="534"/>
      <c r="US41" s="534"/>
      <c r="UT41" s="534"/>
      <c r="UU41" s="534"/>
      <c r="UV41" s="534"/>
      <c r="UW41" s="534"/>
      <c r="UX41" s="546"/>
    </row>
    <row r="42" spans="1:570" s="547" customFormat="1" ht="14.1" customHeight="1">
      <c r="A42" s="534"/>
      <c r="B42" s="37"/>
      <c r="C42" s="61"/>
      <c r="D42" s="61"/>
      <c r="E42" s="38"/>
      <c r="F42" s="523"/>
      <c r="G42" s="523"/>
      <c r="H42" s="523"/>
      <c r="I42" s="524"/>
      <c r="J42" s="525"/>
      <c r="K42" s="525"/>
      <c r="L42" s="525"/>
      <c r="M42" s="42"/>
      <c r="N42" s="42"/>
      <c r="O42" s="526"/>
      <c r="P42" s="527"/>
      <c r="Q42" s="527"/>
      <c r="R42" s="45"/>
      <c r="S42" s="46"/>
      <c r="T42" s="523">
        <f t="shared" si="9"/>
        <v>0</v>
      </c>
      <c r="U42" s="528">
        <f t="shared" si="0"/>
        <v>0</v>
      </c>
      <c r="V42" s="529">
        <f t="shared" si="1"/>
        <v>0</v>
      </c>
      <c r="W42" s="530">
        <f t="shared" si="15"/>
        <v>0</v>
      </c>
      <c r="X42" s="527">
        <f t="shared" si="16"/>
        <v>0</v>
      </c>
      <c r="Y42" s="527">
        <f t="shared" si="2"/>
        <v>0</v>
      </c>
      <c r="Z42" s="527"/>
      <c r="AA42" s="527">
        <f t="shared" si="17"/>
        <v>0</v>
      </c>
      <c r="AB42" s="531">
        <f t="shared" si="3"/>
        <v>0</v>
      </c>
      <c r="AC42" s="532">
        <f t="shared" si="18"/>
        <v>0</v>
      </c>
      <c r="AD42" s="527">
        <f t="shared" si="18"/>
        <v>0</v>
      </c>
      <c r="AE42" s="527">
        <f t="shared" si="5"/>
        <v>0</v>
      </c>
      <c r="AF42" s="527">
        <f t="shared" si="6"/>
        <v>0</v>
      </c>
      <c r="AG42" s="533" t="e">
        <v>#N/A</v>
      </c>
      <c r="AH42" s="527" t="e">
        <f t="shared" si="7"/>
        <v>#N/A</v>
      </c>
      <c r="AI42" s="533" t="e">
        <v>#N/A</v>
      </c>
      <c r="AJ42" s="527" t="e">
        <f t="shared" si="8"/>
        <v>#N/A</v>
      </c>
      <c r="AK42" s="527" t="e">
        <f t="shared" si="10"/>
        <v>#N/A</v>
      </c>
      <c r="AL42" s="527" t="e">
        <v>#N/A</v>
      </c>
      <c r="AM42" s="527"/>
      <c r="AN42" s="529">
        <v>0</v>
      </c>
      <c r="AO42" s="529">
        <f t="shared" si="12"/>
        <v>0</v>
      </c>
      <c r="AP42" s="528">
        <f t="shared" si="13"/>
        <v>0</v>
      </c>
      <c r="AQ42" s="528" t="e">
        <f t="shared" si="14"/>
        <v>#DIV/0!</v>
      </c>
      <c r="AR42" s="534"/>
      <c r="AS42" s="534"/>
      <c r="AT42" s="534"/>
      <c r="AU42" s="534"/>
      <c r="AV42" s="534"/>
      <c r="AW42" s="534"/>
      <c r="AX42" s="534"/>
      <c r="AY42" s="534"/>
      <c r="AZ42" s="534"/>
      <c r="BA42" s="534"/>
      <c r="BB42" s="534"/>
      <c r="BC42" s="534"/>
      <c r="BD42" s="534"/>
      <c r="BE42" s="534"/>
      <c r="BF42" s="534"/>
      <c r="BG42" s="534"/>
      <c r="BH42" s="534"/>
      <c r="BI42" s="534"/>
      <c r="BJ42" s="534"/>
      <c r="BK42" s="534"/>
      <c r="BL42" s="534"/>
      <c r="BM42" s="534"/>
      <c r="BN42" s="534"/>
      <c r="BO42" s="534"/>
      <c r="BP42" s="534"/>
      <c r="BQ42" s="534"/>
      <c r="BR42" s="534"/>
      <c r="BS42" s="534"/>
      <c r="BT42" s="534"/>
      <c r="BU42" s="534"/>
      <c r="BV42" s="534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4"/>
      <c r="CH42" s="534"/>
      <c r="CI42" s="534"/>
      <c r="CJ42" s="534"/>
      <c r="CK42" s="534"/>
      <c r="CL42" s="534"/>
      <c r="CM42" s="534"/>
      <c r="CN42" s="534"/>
      <c r="CO42" s="534"/>
      <c r="CP42" s="534"/>
      <c r="CQ42" s="534"/>
      <c r="CR42" s="534"/>
      <c r="CS42" s="534"/>
      <c r="CT42" s="534"/>
      <c r="CU42" s="534"/>
      <c r="CV42" s="534"/>
      <c r="CW42" s="534"/>
      <c r="CX42" s="534"/>
      <c r="CY42" s="534"/>
      <c r="CZ42" s="534"/>
      <c r="DA42" s="534"/>
      <c r="DB42" s="534"/>
      <c r="DC42" s="534"/>
      <c r="DD42" s="534"/>
      <c r="DE42" s="534"/>
      <c r="DF42" s="534"/>
      <c r="DG42" s="534"/>
      <c r="DH42" s="534"/>
      <c r="DI42" s="534"/>
      <c r="DJ42" s="534"/>
      <c r="DK42" s="534"/>
      <c r="DL42" s="534"/>
      <c r="DM42" s="534"/>
      <c r="DN42" s="534"/>
      <c r="DO42" s="534"/>
      <c r="DP42" s="534"/>
      <c r="DQ42" s="534"/>
      <c r="DR42" s="534"/>
      <c r="DS42" s="534"/>
      <c r="DT42" s="534"/>
      <c r="DU42" s="534"/>
      <c r="DV42" s="534"/>
      <c r="DW42" s="534"/>
      <c r="DX42" s="534"/>
      <c r="DY42" s="534"/>
      <c r="DZ42" s="534"/>
      <c r="EA42" s="534"/>
      <c r="EB42" s="534"/>
      <c r="EC42" s="534"/>
      <c r="ED42" s="534"/>
      <c r="EE42" s="534"/>
      <c r="EF42" s="534"/>
      <c r="EG42" s="534"/>
      <c r="EH42" s="534"/>
      <c r="EI42" s="534"/>
      <c r="EJ42" s="534"/>
      <c r="EK42" s="534"/>
      <c r="EL42" s="534"/>
      <c r="EM42" s="534"/>
      <c r="EN42" s="534"/>
      <c r="EO42" s="534"/>
      <c r="EP42" s="534"/>
      <c r="EQ42" s="534"/>
      <c r="ER42" s="534"/>
      <c r="ES42" s="534"/>
      <c r="ET42" s="534"/>
      <c r="EU42" s="534"/>
      <c r="EV42" s="534"/>
      <c r="EW42" s="534"/>
      <c r="EX42" s="534"/>
      <c r="EY42" s="534"/>
      <c r="EZ42" s="534"/>
      <c r="FA42" s="534"/>
      <c r="FB42" s="534"/>
      <c r="FC42" s="534"/>
      <c r="FD42" s="534"/>
      <c r="FE42" s="534"/>
      <c r="FF42" s="534"/>
      <c r="FG42" s="534"/>
      <c r="FH42" s="534"/>
      <c r="FI42" s="534"/>
      <c r="FJ42" s="534"/>
      <c r="FK42" s="534"/>
      <c r="FL42" s="534"/>
      <c r="FM42" s="534"/>
      <c r="FN42" s="534"/>
      <c r="FO42" s="534"/>
      <c r="FP42" s="534"/>
      <c r="FQ42" s="534"/>
      <c r="FR42" s="534"/>
      <c r="FS42" s="534"/>
      <c r="FT42" s="534"/>
      <c r="FU42" s="534"/>
      <c r="FV42" s="534"/>
      <c r="FW42" s="534"/>
      <c r="FX42" s="534"/>
      <c r="FY42" s="534"/>
      <c r="FZ42" s="534"/>
      <c r="GA42" s="534"/>
      <c r="GB42" s="534"/>
      <c r="GC42" s="534"/>
      <c r="GD42" s="534"/>
      <c r="GE42" s="534"/>
      <c r="GF42" s="534"/>
      <c r="GG42" s="534"/>
      <c r="GH42" s="534"/>
      <c r="GI42" s="534"/>
      <c r="GJ42" s="534"/>
      <c r="GK42" s="534"/>
      <c r="GL42" s="534"/>
      <c r="GM42" s="534"/>
      <c r="GN42" s="534"/>
      <c r="GO42" s="534"/>
      <c r="GP42" s="534"/>
      <c r="GQ42" s="534"/>
      <c r="GR42" s="534"/>
      <c r="GS42" s="534"/>
      <c r="GT42" s="534"/>
      <c r="GU42" s="534"/>
      <c r="GV42" s="534"/>
      <c r="GW42" s="534"/>
      <c r="GX42" s="534"/>
      <c r="GY42" s="534"/>
      <c r="GZ42" s="534"/>
      <c r="HA42" s="534"/>
      <c r="HB42" s="534"/>
      <c r="HC42" s="534"/>
      <c r="HD42" s="534"/>
      <c r="HE42" s="534"/>
      <c r="HF42" s="534"/>
      <c r="HG42" s="534"/>
      <c r="HH42" s="534"/>
      <c r="HI42" s="534"/>
      <c r="HJ42" s="534"/>
      <c r="HK42" s="534"/>
      <c r="HL42" s="534"/>
      <c r="HM42" s="534"/>
      <c r="HN42" s="534"/>
      <c r="HO42" s="534"/>
      <c r="HP42" s="534"/>
      <c r="HQ42" s="534"/>
      <c r="HR42" s="534"/>
      <c r="HS42" s="534"/>
      <c r="HT42" s="534"/>
      <c r="HU42" s="534"/>
      <c r="HV42" s="534"/>
      <c r="HW42" s="534"/>
      <c r="HX42" s="534"/>
      <c r="HY42" s="534"/>
      <c r="HZ42" s="534"/>
      <c r="IA42" s="534"/>
      <c r="IB42" s="534"/>
      <c r="IC42" s="534"/>
      <c r="ID42" s="534"/>
      <c r="IE42" s="534"/>
      <c r="IF42" s="534"/>
      <c r="IG42" s="534"/>
      <c r="IH42" s="534"/>
      <c r="II42" s="534"/>
      <c r="IJ42" s="534"/>
      <c r="IK42" s="534"/>
      <c r="IL42" s="534"/>
      <c r="IM42" s="534"/>
      <c r="IN42" s="534"/>
      <c r="IO42" s="534"/>
      <c r="IP42" s="534"/>
      <c r="IQ42" s="534"/>
      <c r="IR42" s="534"/>
      <c r="IS42" s="534"/>
      <c r="IT42" s="534"/>
      <c r="IU42" s="534"/>
      <c r="IV42" s="534"/>
      <c r="IW42" s="534"/>
      <c r="IX42" s="534"/>
      <c r="IY42" s="534"/>
      <c r="IZ42" s="534"/>
      <c r="JA42" s="534"/>
      <c r="JB42" s="534"/>
      <c r="JC42" s="534"/>
      <c r="JD42" s="534"/>
      <c r="JE42" s="534"/>
      <c r="JF42" s="534"/>
      <c r="JG42" s="534"/>
      <c r="JH42" s="534"/>
      <c r="JI42" s="534"/>
      <c r="JJ42" s="534"/>
      <c r="JK42" s="534"/>
      <c r="JL42" s="534"/>
      <c r="JM42" s="534"/>
      <c r="JN42" s="534"/>
      <c r="JO42" s="534"/>
      <c r="JP42" s="534"/>
      <c r="JQ42" s="534"/>
      <c r="JR42" s="534"/>
      <c r="JS42" s="534"/>
      <c r="JT42" s="534"/>
      <c r="JU42" s="534"/>
      <c r="JV42" s="534"/>
      <c r="JW42" s="534"/>
      <c r="JX42" s="534"/>
      <c r="JY42" s="534"/>
      <c r="JZ42" s="534"/>
      <c r="KA42" s="534"/>
      <c r="KB42" s="534"/>
      <c r="KC42" s="534"/>
      <c r="KD42" s="534"/>
      <c r="KE42" s="534"/>
      <c r="KF42" s="534"/>
      <c r="KG42" s="534"/>
      <c r="KH42" s="534"/>
      <c r="KI42" s="534"/>
      <c r="KJ42" s="534"/>
      <c r="KK42" s="534"/>
      <c r="KL42" s="534"/>
      <c r="KM42" s="534"/>
      <c r="KN42" s="534"/>
      <c r="KO42" s="534"/>
      <c r="KP42" s="534"/>
      <c r="KQ42" s="534"/>
      <c r="KR42" s="534"/>
      <c r="KS42" s="534"/>
      <c r="KT42" s="534"/>
      <c r="KU42" s="534"/>
      <c r="KV42" s="534"/>
      <c r="KW42" s="534"/>
      <c r="KX42" s="534"/>
      <c r="KY42" s="534"/>
      <c r="KZ42" s="534"/>
      <c r="LA42" s="534"/>
      <c r="LB42" s="534"/>
      <c r="LC42" s="534"/>
      <c r="LD42" s="534"/>
      <c r="LE42" s="534"/>
      <c r="LF42" s="534"/>
      <c r="LG42" s="534"/>
      <c r="LH42" s="534"/>
      <c r="LI42" s="534"/>
      <c r="LJ42" s="534"/>
      <c r="LK42" s="534"/>
      <c r="LL42" s="534"/>
      <c r="LM42" s="534"/>
      <c r="LN42" s="534"/>
      <c r="LO42" s="534"/>
      <c r="LP42" s="534"/>
      <c r="LQ42" s="534"/>
      <c r="LR42" s="534"/>
      <c r="LS42" s="534"/>
      <c r="LT42" s="534"/>
      <c r="LU42" s="534"/>
      <c r="LV42" s="534"/>
      <c r="LW42" s="534"/>
      <c r="LX42" s="534"/>
      <c r="LY42" s="534"/>
      <c r="LZ42" s="534"/>
      <c r="MA42" s="534"/>
      <c r="MB42" s="534"/>
      <c r="MC42" s="534"/>
      <c r="MD42" s="534"/>
      <c r="ME42" s="534"/>
      <c r="MF42" s="534"/>
      <c r="MG42" s="534"/>
      <c r="MH42" s="534"/>
      <c r="MI42" s="534"/>
      <c r="MJ42" s="534"/>
      <c r="MK42" s="534"/>
      <c r="ML42" s="534"/>
      <c r="MM42" s="534"/>
      <c r="MN42" s="534"/>
      <c r="MO42" s="534"/>
      <c r="MP42" s="534"/>
      <c r="MQ42" s="534"/>
      <c r="MR42" s="534"/>
      <c r="MS42" s="534"/>
      <c r="MT42" s="534"/>
      <c r="MU42" s="534"/>
      <c r="MV42" s="534"/>
      <c r="MW42" s="534"/>
      <c r="MX42" s="534"/>
      <c r="MY42" s="534"/>
      <c r="MZ42" s="534"/>
      <c r="NA42" s="534"/>
      <c r="NB42" s="534"/>
      <c r="NC42" s="534"/>
      <c r="ND42" s="534"/>
      <c r="NE42" s="534"/>
      <c r="NF42" s="534"/>
      <c r="NG42" s="534"/>
      <c r="NH42" s="534"/>
      <c r="NI42" s="534"/>
      <c r="NJ42" s="534"/>
      <c r="NK42" s="534"/>
      <c r="NL42" s="534"/>
      <c r="NM42" s="534"/>
      <c r="NN42" s="534"/>
      <c r="NO42" s="534"/>
      <c r="NP42" s="534"/>
      <c r="NQ42" s="534"/>
      <c r="NR42" s="534"/>
      <c r="NS42" s="534"/>
      <c r="NT42" s="534"/>
      <c r="NU42" s="534"/>
      <c r="NV42" s="534"/>
      <c r="NW42" s="534"/>
      <c r="NX42" s="534"/>
      <c r="NY42" s="534"/>
      <c r="NZ42" s="534"/>
      <c r="OA42" s="534"/>
      <c r="OB42" s="534"/>
      <c r="OC42" s="534"/>
      <c r="OD42" s="534"/>
      <c r="OE42" s="534"/>
      <c r="OF42" s="534"/>
      <c r="OG42" s="534"/>
      <c r="OH42" s="534"/>
      <c r="OI42" s="534"/>
      <c r="OJ42" s="534"/>
      <c r="OK42" s="534"/>
      <c r="OL42" s="534"/>
      <c r="OM42" s="534"/>
      <c r="ON42" s="534"/>
      <c r="OO42" s="534"/>
      <c r="OP42" s="534"/>
      <c r="OQ42" s="534"/>
      <c r="OR42" s="534"/>
      <c r="OS42" s="534"/>
      <c r="OT42" s="534"/>
      <c r="OU42" s="534"/>
      <c r="OV42" s="534"/>
      <c r="OW42" s="534"/>
      <c r="OX42" s="534"/>
      <c r="OY42" s="534"/>
      <c r="OZ42" s="534"/>
      <c r="PA42" s="534"/>
      <c r="PB42" s="534"/>
      <c r="PC42" s="534"/>
      <c r="PD42" s="534"/>
      <c r="PE42" s="534"/>
      <c r="PF42" s="534"/>
      <c r="PG42" s="534"/>
      <c r="PH42" s="534"/>
      <c r="PI42" s="534"/>
      <c r="PJ42" s="534"/>
      <c r="PK42" s="534"/>
      <c r="PL42" s="534"/>
      <c r="PM42" s="534"/>
      <c r="PN42" s="534"/>
      <c r="PO42" s="534"/>
      <c r="PP42" s="534"/>
      <c r="PQ42" s="534"/>
      <c r="PR42" s="534"/>
      <c r="PS42" s="534"/>
      <c r="PT42" s="534"/>
      <c r="PU42" s="534"/>
      <c r="PV42" s="534"/>
      <c r="PW42" s="534"/>
      <c r="PX42" s="534"/>
      <c r="PY42" s="534"/>
      <c r="PZ42" s="534"/>
      <c r="QA42" s="534"/>
      <c r="QB42" s="534"/>
      <c r="QC42" s="534"/>
      <c r="QD42" s="534"/>
      <c r="QE42" s="534"/>
      <c r="QF42" s="534"/>
      <c r="QG42" s="534"/>
      <c r="QH42" s="534"/>
      <c r="QI42" s="534"/>
      <c r="QJ42" s="534"/>
      <c r="QK42" s="534"/>
      <c r="QL42" s="534"/>
      <c r="QM42" s="534"/>
      <c r="QN42" s="534"/>
      <c r="QO42" s="534"/>
      <c r="QP42" s="534"/>
      <c r="QQ42" s="534"/>
      <c r="QR42" s="534"/>
      <c r="QS42" s="534"/>
      <c r="QT42" s="534"/>
      <c r="QU42" s="534"/>
      <c r="QV42" s="534"/>
      <c r="QW42" s="534"/>
      <c r="QX42" s="534"/>
      <c r="QY42" s="534"/>
      <c r="QZ42" s="534"/>
      <c r="RA42" s="534"/>
      <c r="RB42" s="534"/>
      <c r="RC42" s="534"/>
      <c r="RD42" s="534"/>
      <c r="RE42" s="534"/>
      <c r="RF42" s="534"/>
      <c r="RG42" s="534"/>
      <c r="RH42" s="534"/>
      <c r="RI42" s="534"/>
      <c r="RJ42" s="534"/>
      <c r="RK42" s="534"/>
      <c r="RL42" s="534"/>
      <c r="RM42" s="534"/>
      <c r="RN42" s="534"/>
      <c r="RO42" s="534"/>
      <c r="RP42" s="534"/>
      <c r="RQ42" s="534"/>
      <c r="RR42" s="534"/>
      <c r="RS42" s="534"/>
      <c r="RT42" s="534"/>
      <c r="RU42" s="534"/>
      <c r="RV42" s="534"/>
      <c r="RW42" s="534"/>
      <c r="RX42" s="534"/>
      <c r="RY42" s="534"/>
      <c r="RZ42" s="534"/>
      <c r="SA42" s="534"/>
      <c r="SB42" s="534"/>
      <c r="SC42" s="534"/>
      <c r="SD42" s="534"/>
      <c r="SE42" s="534"/>
      <c r="SF42" s="534"/>
      <c r="SG42" s="534"/>
      <c r="SH42" s="534"/>
      <c r="SI42" s="534"/>
      <c r="SJ42" s="534"/>
      <c r="SK42" s="534"/>
      <c r="SL42" s="534"/>
      <c r="SM42" s="534"/>
      <c r="SN42" s="534"/>
      <c r="SO42" s="534"/>
      <c r="SP42" s="534"/>
      <c r="SQ42" s="534"/>
      <c r="SR42" s="534"/>
      <c r="SS42" s="534"/>
      <c r="ST42" s="534"/>
      <c r="SU42" s="534"/>
      <c r="SV42" s="534"/>
      <c r="SW42" s="534"/>
      <c r="SX42" s="534"/>
      <c r="SY42" s="534"/>
      <c r="SZ42" s="534"/>
      <c r="TA42" s="534"/>
      <c r="TB42" s="534"/>
      <c r="TC42" s="534"/>
      <c r="TD42" s="534"/>
      <c r="TE42" s="534"/>
      <c r="TF42" s="534"/>
      <c r="TG42" s="534"/>
      <c r="TH42" s="534"/>
      <c r="TI42" s="534"/>
      <c r="TJ42" s="534"/>
      <c r="TK42" s="534"/>
      <c r="TL42" s="534"/>
      <c r="TM42" s="534"/>
      <c r="TN42" s="534"/>
      <c r="TO42" s="534"/>
      <c r="TP42" s="534"/>
      <c r="TQ42" s="534"/>
      <c r="TR42" s="534"/>
      <c r="TS42" s="534"/>
      <c r="TT42" s="534"/>
      <c r="TU42" s="534"/>
      <c r="TV42" s="534"/>
      <c r="TW42" s="534"/>
      <c r="TX42" s="534"/>
      <c r="TY42" s="534"/>
      <c r="TZ42" s="534"/>
      <c r="UA42" s="534"/>
      <c r="UB42" s="534"/>
      <c r="UC42" s="534"/>
      <c r="UD42" s="534"/>
      <c r="UE42" s="534"/>
      <c r="UF42" s="534"/>
      <c r="UG42" s="534"/>
      <c r="UH42" s="534"/>
      <c r="UI42" s="534"/>
      <c r="UJ42" s="534"/>
      <c r="UK42" s="534"/>
      <c r="UL42" s="534"/>
      <c r="UM42" s="534"/>
      <c r="UN42" s="534"/>
      <c r="UO42" s="534"/>
      <c r="UP42" s="534"/>
      <c r="UQ42" s="534"/>
      <c r="UR42" s="534"/>
      <c r="US42" s="534"/>
      <c r="UT42" s="534"/>
      <c r="UU42" s="534"/>
      <c r="UV42" s="534"/>
      <c r="UW42" s="534"/>
      <c r="UX42" s="546"/>
    </row>
    <row r="43" spans="1:570" s="547" customFormat="1" ht="14.1" customHeight="1">
      <c r="A43" s="534"/>
      <c r="B43" s="37"/>
      <c r="C43" s="61"/>
      <c r="D43" s="61"/>
      <c r="E43" s="38"/>
      <c r="F43" s="523"/>
      <c r="G43" s="523"/>
      <c r="H43" s="523"/>
      <c r="I43" s="524"/>
      <c r="J43" s="525"/>
      <c r="K43" s="525"/>
      <c r="L43" s="525"/>
      <c r="M43" s="42"/>
      <c r="N43" s="42"/>
      <c r="O43" s="526"/>
      <c r="P43" s="527"/>
      <c r="Q43" s="527"/>
      <c r="R43" s="45"/>
      <c r="S43" s="46"/>
      <c r="T43" s="523">
        <f t="shared" si="9"/>
        <v>0</v>
      </c>
      <c r="U43" s="528">
        <f t="shared" si="0"/>
        <v>0</v>
      </c>
      <c r="V43" s="529">
        <f t="shared" si="1"/>
        <v>0</v>
      </c>
      <c r="W43" s="530">
        <f t="shared" si="15"/>
        <v>0</v>
      </c>
      <c r="X43" s="527">
        <f t="shared" si="16"/>
        <v>0</v>
      </c>
      <c r="Y43" s="527">
        <f t="shared" si="2"/>
        <v>0</v>
      </c>
      <c r="Z43" s="527"/>
      <c r="AA43" s="527">
        <f t="shared" si="17"/>
        <v>0</v>
      </c>
      <c r="AB43" s="531">
        <f t="shared" si="3"/>
        <v>0</v>
      </c>
      <c r="AC43" s="532">
        <f t="shared" si="18"/>
        <v>0</v>
      </c>
      <c r="AD43" s="527">
        <f t="shared" si="18"/>
        <v>0</v>
      </c>
      <c r="AE43" s="527">
        <f t="shared" si="5"/>
        <v>0</v>
      </c>
      <c r="AF43" s="527">
        <f t="shared" si="6"/>
        <v>0</v>
      </c>
      <c r="AG43" s="533" t="e">
        <v>#N/A</v>
      </c>
      <c r="AH43" s="527" t="e">
        <f t="shared" si="7"/>
        <v>#N/A</v>
      </c>
      <c r="AI43" s="533" t="e">
        <v>#N/A</v>
      </c>
      <c r="AJ43" s="527" t="e">
        <f t="shared" si="8"/>
        <v>#N/A</v>
      </c>
      <c r="AK43" s="527" t="e">
        <f t="shared" si="10"/>
        <v>#N/A</v>
      </c>
      <c r="AL43" s="527" t="e">
        <v>#N/A</v>
      </c>
      <c r="AM43" s="527"/>
      <c r="AN43" s="529">
        <v>0</v>
      </c>
      <c r="AO43" s="529">
        <f t="shared" si="12"/>
        <v>0</v>
      </c>
      <c r="AP43" s="528">
        <f t="shared" si="13"/>
        <v>0</v>
      </c>
      <c r="AQ43" s="528" t="e">
        <f t="shared" si="14"/>
        <v>#DIV/0!</v>
      </c>
      <c r="AR43" s="534"/>
      <c r="AS43" s="534"/>
      <c r="AT43" s="534"/>
      <c r="AU43" s="534"/>
      <c r="AV43" s="534"/>
      <c r="AW43" s="534"/>
      <c r="AX43" s="534"/>
      <c r="AY43" s="534"/>
      <c r="AZ43" s="534"/>
      <c r="BA43" s="534"/>
      <c r="BB43" s="534"/>
      <c r="BC43" s="534"/>
      <c r="BD43" s="534"/>
      <c r="BE43" s="534"/>
      <c r="BF43" s="534"/>
      <c r="BG43" s="534"/>
      <c r="BH43" s="534"/>
      <c r="BI43" s="534"/>
      <c r="BJ43" s="534"/>
      <c r="BK43" s="534"/>
      <c r="BL43" s="534"/>
      <c r="BM43" s="534"/>
      <c r="BN43" s="534"/>
      <c r="BO43" s="534"/>
      <c r="BP43" s="534"/>
      <c r="BQ43" s="534"/>
      <c r="BR43" s="534"/>
      <c r="BS43" s="534"/>
      <c r="BT43" s="534"/>
      <c r="BU43" s="534"/>
      <c r="BV43" s="534"/>
      <c r="BW43" s="534"/>
      <c r="BX43" s="534"/>
      <c r="BY43" s="534"/>
      <c r="BZ43" s="534"/>
      <c r="CA43" s="534"/>
      <c r="CB43" s="534"/>
      <c r="CC43" s="534"/>
      <c r="CD43" s="534"/>
      <c r="CE43" s="534"/>
      <c r="CF43" s="534"/>
      <c r="CG43" s="534"/>
      <c r="CH43" s="534"/>
      <c r="CI43" s="534"/>
      <c r="CJ43" s="534"/>
      <c r="CK43" s="534"/>
      <c r="CL43" s="534"/>
      <c r="CM43" s="534"/>
      <c r="CN43" s="534"/>
      <c r="CO43" s="534"/>
      <c r="CP43" s="534"/>
      <c r="CQ43" s="534"/>
      <c r="CR43" s="534"/>
      <c r="CS43" s="534"/>
      <c r="CT43" s="534"/>
      <c r="CU43" s="534"/>
      <c r="CV43" s="534"/>
      <c r="CW43" s="534"/>
      <c r="CX43" s="534"/>
      <c r="CY43" s="534"/>
      <c r="CZ43" s="534"/>
      <c r="DA43" s="534"/>
      <c r="DB43" s="534"/>
      <c r="DC43" s="534"/>
      <c r="DD43" s="534"/>
      <c r="DE43" s="534"/>
      <c r="DF43" s="534"/>
      <c r="DG43" s="534"/>
      <c r="DH43" s="534"/>
      <c r="DI43" s="534"/>
      <c r="DJ43" s="534"/>
      <c r="DK43" s="534"/>
      <c r="DL43" s="534"/>
      <c r="DM43" s="534"/>
      <c r="DN43" s="534"/>
      <c r="DO43" s="534"/>
      <c r="DP43" s="534"/>
      <c r="DQ43" s="534"/>
      <c r="DR43" s="534"/>
      <c r="DS43" s="534"/>
      <c r="DT43" s="534"/>
      <c r="DU43" s="534"/>
      <c r="DV43" s="534"/>
      <c r="DW43" s="534"/>
      <c r="DX43" s="534"/>
      <c r="DY43" s="534"/>
      <c r="DZ43" s="534"/>
      <c r="EA43" s="534"/>
      <c r="EB43" s="534"/>
      <c r="EC43" s="534"/>
      <c r="ED43" s="534"/>
      <c r="EE43" s="534"/>
      <c r="EF43" s="534"/>
      <c r="EG43" s="534"/>
      <c r="EH43" s="534"/>
      <c r="EI43" s="534"/>
      <c r="EJ43" s="534"/>
      <c r="EK43" s="534"/>
      <c r="EL43" s="534"/>
      <c r="EM43" s="534"/>
      <c r="EN43" s="534"/>
      <c r="EO43" s="534"/>
      <c r="EP43" s="534"/>
      <c r="EQ43" s="534"/>
      <c r="ER43" s="534"/>
      <c r="ES43" s="534"/>
      <c r="ET43" s="534"/>
      <c r="EU43" s="534"/>
      <c r="EV43" s="534"/>
      <c r="EW43" s="534"/>
      <c r="EX43" s="534"/>
      <c r="EY43" s="534"/>
      <c r="EZ43" s="534"/>
      <c r="FA43" s="534"/>
      <c r="FB43" s="534"/>
      <c r="FC43" s="534"/>
      <c r="FD43" s="534"/>
      <c r="FE43" s="534"/>
      <c r="FF43" s="534"/>
      <c r="FG43" s="534"/>
      <c r="FH43" s="534"/>
      <c r="FI43" s="534"/>
      <c r="FJ43" s="534"/>
      <c r="FK43" s="534"/>
      <c r="FL43" s="534"/>
      <c r="FM43" s="534"/>
      <c r="FN43" s="534"/>
      <c r="FO43" s="534"/>
      <c r="FP43" s="534"/>
      <c r="FQ43" s="534"/>
      <c r="FR43" s="534"/>
      <c r="FS43" s="534"/>
      <c r="FT43" s="534"/>
      <c r="FU43" s="534"/>
      <c r="FV43" s="534"/>
      <c r="FW43" s="534"/>
      <c r="FX43" s="534"/>
      <c r="FY43" s="534"/>
      <c r="FZ43" s="534"/>
      <c r="GA43" s="534"/>
      <c r="GB43" s="534"/>
      <c r="GC43" s="534"/>
      <c r="GD43" s="534"/>
      <c r="GE43" s="534"/>
      <c r="GF43" s="534"/>
      <c r="GG43" s="534"/>
      <c r="GH43" s="534"/>
      <c r="GI43" s="534"/>
      <c r="GJ43" s="534"/>
      <c r="GK43" s="534"/>
      <c r="GL43" s="534"/>
      <c r="GM43" s="534"/>
      <c r="GN43" s="534"/>
      <c r="GO43" s="534"/>
      <c r="GP43" s="534"/>
      <c r="GQ43" s="534"/>
      <c r="GR43" s="534"/>
      <c r="GS43" s="534"/>
      <c r="GT43" s="534"/>
      <c r="GU43" s="534"/>
      <c r="GV43" s="534"/>
      <c r="GW43" s="534"/>
      <c r="GX43" s="534"/>
      <c r="GY43" s="534"/>
      <c r="GZ43" s="534"/>
      <c r="HA43" s="534"/>
      <c r="HB43" s="534"/>
      <c r="HC43" s="534"/>
      <c r="HD43" s="534"/>
      <c r="HE43" s="534"/>
      <c r="HF43" s="534"/>
      <c r="HG43" s="534"/>
      <c r="HH43" s="534"/>
      <c r="HI43" s="534"/>
      <c r="HJ43" s="534"/>
      <c r="HK43" s="534"/>
      <c r="HL43" s="534"/>
      <c r="HM43" s="534"/>
      <c r="HN43" s="534"/>
      <c r="HO43" s="534"/>
      <c r="HP43" s="534"/>
      <c r="HQ43" s="534"/>
      <c r="HR43" s="534"/>
      <c r="HS43" s="534"/>
      <c r="HT43" s="534"/>
      <c r="HU43" s="534"/>
      <c r="HV43" s="534"/>
      <c r="HW43" s="534"/>
      <c r="HX43" s="534"/>
      <c r="HY43" s="534"/>
      <c r="HZ43" s="534"/>
      <c r="IA43" s="534"/>
      <c r="IB43" s="534"/>
      <c r="IC43" s="534"/>
      <c r="ID43" s="534"/>
      <c r="IE43" s="534"/>
      <c r="IF43" s="534"/>
      <c r="IG43" s="534"/>
      <c r="IH43" s="534"/>
      <c r="II43" s="534"/>
      <c r="IJ43" s="534"/>
      <c r="IK43" s="534"/>
      <c r="IL43" s="534"/>
      <c r="IM43" s="534"/>
      <c r="IN43" s="534"/>
      <c r="IO43" s="534"/>
      <c r="IP43" s="534"/>
      <c r="IQ43" s="534"/>
      <c r="IR43" s="534"/>
      <c r="IS43" s="534"/>
      <c r="IT43" s="534"/>
      <c r="IU43" s="534"/>
      <c r="IV43" s="534"/>
      <c r="IW43" s="534"/>
      <c r="IX43" s="534"/>
      <c r="IY43" s="534"/>
      <c r="IZ43" s="534"/>
      <c r="JA43" s="534"/>
      <c r="JB43" s="534"/>
      <c r="JC43" s="534"/>
      <c r="JD43" s="534"/>
      <c r="JE43" s="534"/>
      <c r="JF43" s="534"/>
      <c r="JG43" s="534"/>
      <c r="JH43" s="534"/>
      <c r="JI43" s="534"/>
      <c r="JJ43" s="534"/>
      <c r="JK43" s="534"/>
      <c r="JL43" s="534"/>
      <c r="JM43" s="534"/>
      <c r="JN43" s="534"/>
      <c r="JO43" s="534"/>
      <c r="JP43" s="534"/>
      <c r="JQ43" s="534"/>
      <c r="JR43" s="534"/>
      <c r="JS43" s="534"/>
      <c r="JT43" s="534"/>
      <c r="JU43" s="534"/>
      <c r="JV43" s="534"/>
      <c r="JW43" s="534"/>
      <c r="JX43" s="534"/>
      <c r="JY43" s="534"/>
      <c r="JZ43" s="534"/>
      <c r="KA43" s="534"/>
      <c r="KB43" s="534"/>
      <c r="KC43" s="534"/>
      <c r="KD43" s="534"/>
      <c r="KE43" s="534"/>
      <c r="KF43" s="534"/>
      <c r="KG43" s="534"/>
      <c r="KH43" s="534"/>
      <c r="KI43" s="534"/>
      <c r="KJ43" s="534"/>
      <c r="KK43" s="534"/>
      <c r="KL43" s="534"/>
      <c r="KM43" s="534"/>
      <c r="KN43" s="534"/>
      <c r="KO43" s="534"/>
      <c r="KP43" s="534"/>
      <c r="KQ43" s="534"/>
      <c r="KR43" s="534"/>
      <c r="KS43" s="534"/>
      <c r="KT43" s="534"/>
      <c r="KU43" s="534"/>
      <c r="KV43" s="534"/>
      <c r="KW43" s="534"/>
      <c r="KX43" s="534"/>
      <c r="KY43" s="534"/>
      <c r="KZ43" s="534"/>
      <c r="LA43" s="534"/>
      <c r="LB43" s="534"/>
      <c r="LC43" s="534"/>
      <c r="LD43" s="534"/>
      <c r="LE43" s="534"/>
      <c r="LF43" s="534"/>
      <c r="LG43" s="534"/>
      <c r="LH43" s="534"/>
      <c r="LI43" s="534"/>
      <c r="LJ43" s="534"/>
      <c r="LK43" s="534"/>
      <c r="LL43" s="534"/>
      <c r="LM43" s="534"/>
      <c r="LN43" s="534"/>
      <c r="LO43" s="534"/>
      <c r="LP43" s="534"/>
      <c r="LQ43" s="534"/>
      <c r="LR43" s="534"/>
      <c r="LS43" s="534"/>
      <c r="LT43" s="534"/>
      <c r="LU43" s="534"/>
      <c r="LV43" s="534"/>
      <c r="LW43" s="534"/>
      <c r="LX43" s="534"/>
      <c r="LY43" s="534"/>
      <c r="LZ43" s="534"/>
      <c r="MA43" s="534"/>
      <c r="MB43" s="534"/>
      <c r="MC43" s="534"/>
      <c r="MD43" s="534"/>
      <c r="ME43" s="534"/>
      <c r="MF43" s="534"/>
      <c r="MG43" s="534"/>
      <c r="MH43" s="534"/>
      <c r="MI43" s="534"/>
      <c r="MJ43" s="534"/>
      <c r="MK43" s="534"/>
      <c r="ML43" s="534"/>
      <c r="MM43" s="534"/>
      <c r="MN43" s="534"/>
      <c r="MO43" s="534"/>
      <c r="MP43" s="534"/>
      <c r="MQ43" s="534"/>
      <c r="MR43" s="534"/>
      <c r="MS43" s="534"/>
      <c r="MT43" s="534"/>
      <c r="MU43" s="534"/>
      <c r="MV43" s="534"/>
      <c r="MW43" s="534"/>
      <c r="MX43" s="534"/>
      <c r="MY43" s="534"/>
      <c r="MZ43" s="534"/>
      <c r="NA43" s="534"/>
      <c r="NB43" s="534"/>
      <c r="NC43" s="534"/>
      <c r="ND43" s="534"/>
      <c r="NE43" s="534"/>
      <c r="NF43" s="534"/>
      <c r="NG43" s="534"/>
      <c r="NH43" s="534"/>
      <c r="NI43" s="534"/>
      <c r="NJ43" s="534"/>
      <c r="NK43" s="534"/>
      <c r="NL43" s="534"/>
      <c r="NM43" s="534"/>
      <c r="NN43" s="534"/>
      <c r="NO43" s="534"/>
      <c r="NP43" s="534"/>
      <c r="NQ43" s="534"/>
      <c r="NR43" s="534"/>
      <c r="NS43" s="534"/>
      <c r="NT43" s="534"/>
      <c r="NU43" s="534"/>
      <c r="NV43" s="534"/>
      <c r="NW43" s="534"/>
      <c r="NX43" s="534"/>
      <c r="NY43" s="534"/>
      <c r="NZ43" s="534"/>
      <c r="OA43" s="534"/>
      <c r="OB43" s="534"/>
      <c r="OC43" s="534"/>
      <c r="OD43" s="534"/>
      <c r="OE43" s="534"/>
      <c r="OF43" s="534"/>
      <c r="OG43" s="534"/>
      <c r="OH43" s="534"/>
      <c r="OI43" s="534"/>
      <c r="OJ43" s="534"/>
      <c r="OK43" s="534"/>
      <c r="OL43" s="534"/>
      <c r="OM43" s="534"/>
      <c r="ON43" s="534"/>
      <c r="OO43" s="534"/>
      <c r="OP43" s="534"/>
      <c r="OQ43" s="534"/>
      <c r="OR43" s="534"/>
      <c r="OS43" s="534"/>
      <c r="OT43" s="534"/>
      <c r="OU43" s="534"/>
      <c r="OV43" s="534"/>
      <c r="OW43" s="534"/>
      <c r="OX43" s="534"/>
      <c r="OY43" s="534"/>
      <c r="OZ43" s="534"/>
      <c r="PA43" s="534"/>
      <c r="PB43" s="534"/>
      <c r="PC43" s="534"/>
      <c r="PD43" s="534"/>
      <c r="PE43" s="534"/>
      <c r="PF43" s="534"/>
      <c r="PG43" s="534"/>
      <c r="PH43" s="534"/>
      <c r="PI43" s="534"/>
      <c r="PJ43" s="534"/>
      <c r="PK43" s="534"/>
      <c r="PL43" s="534"/>
      <c r="PM43" s="534"/>
      <c r="PN43" s="534"/>
      <c r="PO43" s="534"/>
      <c r="PP43" s="534"/>
      <c r="PQ43" s="534"/>
      <c r="PR43" s="534"/>
      <c r="PS43" s="534"/>
      <c r="PT43" s="534"/>
      <c r="PU43" s="534"/>
      <c r="PV43" s="534"/>
      <c r="PW43" s="534"/>
      <c r="PX43" s="534"/>
      <c r="PY43" s="534"/>
      <c r="PZ43" s="534"/>
      <c r="QA43" s="534"/>
      <c r="QB43" s="534"/>
      <c r="QC43" s="534"/>
      <c r="QD43" s="534"/>
      <c r="QE43" s="534"/>
      <c r="QF43" s="534"/>
      <c r="QG43" s="534"/>
      <c r="QH43" s="534"/>
      <c r="QI43" s="534"/>
      <c r="QJ43" s="534"/>
      <c r="QK43" s="534"/>
      <c r="QL43" s="534"/>
      <c r="QM43" s="534"/>
      <c r="QN43" s="534"/>
      <c r="QO43" s="534"/>
      <c r="QP43" s="534"/>
      <c r="QQ43" s="534"/>
      <c r="QR43" s="534"/>
      <c r="QS43" s="534"/>
      <c r="QT43" s="534"/>
      <c r="QU43" s="534"/>
      <c r="QV43" s="534"/>
      <c r="QW43" s="534"/>
      <c r="QX43" s="534"/>
      <c r="QY43" s="534"/>
      <c r="QZ43" s="534"/>
      <c r="RA43" s="534"/>
      <c r="RB43" s="534"/>
      <c r="RC43" s="534"/>
      <c r="RD43" s="534"/>
      <c r="RE43" s="534"/>
      <c r="RF43" s="534"/>
      <c r="RG43" s="534"/>
      <c r="RH43" s="534"/>
      <c r="RI43" s="534"/>
      <c r="RJ43" s="534"/>
      <c r="RK43" s="534"/>
      <c r="RL43" s="534"/>
      <c r="RM43" s="534"/>
      <c r="RN43" s="534"/>
      <c r="RO43" s="534"/>
      <c r="RP43" s="534"/>
      <c r="RQ43" s="534"/>
      <c r="RR43" s="534"/>
      <c r="RS43" s="534"/>
      <c r="RT43" s="534"/>
      <c r="RU43" s="534"/>
      <c r="RV43" s="534"/>
      <c r="RW43" s="534"/>
      <c r="RX43" s="534"/>
      <c r="RY43" s="534"/>
      <c r="RZ43" s="534"/>
      <c r="SA43" s="534"/>
      <c r="SB43" s="534"/>
      <c r="SC43" s="534"/>
      <c r="SD43" s="534"/>
      <c r="SE43" s="534"/>
      <c r="SF43" s="534"/>
      <c r="SG43" s="534"/>
      <c r="SH43" s="534"/>
      <c r="SI43" s="534"/>
      <c r="SJ43" s="534"/>
      <c r="SK43" s="534"/>
      <c r="SL43" s="534"/>
      <c r="SM43" s="534"/>
      <c r="SN43" s="534"/>
      <c r="SO43" s="534"/>
      <c r="SP43" s="534"/>
      <c r="SQ43" s="534"/>
      <c r="SR43" s="534"/>
      <c r="SS43" s="534"/>
      <c r="ST43" s="534"/>
      <c r="SU43" s="534"/>
      <c r="SV43" s="534"/>
      <c r="SW43" s="534"/>
      <c r="SX43" s="534"/>
      <c r="SY43" s="534"/>
      <c r="SZ43" s="534"/>
      <c r="TA43" s="534"/>
      <c r="TB43" s="534"/>
      <c r="TC43" s="534"/>
      <c r="TD43" s="534"/>
      <c r="TE43" s="534"/>
      <c r="TF43" s="534"/>
      <c r="TG43" s="534"/>
      <c r="TH43" s="534"/>
      <c r="TI43" s="534"/>
      <c r="TJ43" s="534"/>
      <c r="TK43" s="534"/>
      <c r="TL43" s="534"/>
      <c r="TM43" s="534"/>
      <c r="TN43" s="534"/>
      <c r="TO43" s="534"/>
      <c r="TP43" s="534"/>
      <c r="TQ43" s="534"/>
      <c r="TR43" s="534"/>
      <c r="TS43" s="534"/>
      <c r="TT43" s="534"/>
      <c r="TU43" s="534"/>
      <c r="TV43" s="534"/>
      <c r="TW43" s="534"/>
      <c r="TX43" s="534"/>
      <c r="TY43" s="534"/>
      <c r="TZ43" s="534"/>
      <c r="UA43" s="534"/>
      <c r="UB43" s="534"/>
      <c r="UC43" s="534"/>
      <c r="UD43" s="534"/>
      <c r="UE43" s="534"/>
      <c r="UF43" s="534"/>
      <c r="UG43" s="534"/>
      <c r="UH43" s="534"/>
      <c r="UI43" s="534"/>
      <c r="UJ43" s="534"/>
      <c r="UK43" s="534"/>
      <c r="UL43" s="534"/>
      <c r="UM43" s="534"/>
      <c r="UN43" s="534"/>
      <c r="UO43" s="534"/>
      <c r="UP43" s="534"/>
      <c r="UQ43" s="534"/>
      <c r="UR43" s="534"/>
      <c r="US43" s="534"/>
      <c r="UT43" s="534"/>
      <c r="UU43" s="534"/>
      <c r="UV43" s="534"/>
      <c r="UW43" s="534"/>
      <c r="UX43" s="546"/>
    </row>
    <row r="44" spans="1:570" s="547" customFormat="1" ht="14.1" customHeight="1">
      <c r="A44" s="534"/>
      <c r="B44" s="37"/>
      <c r="C44" s="61"/>
      <c r="D44" s="61"/>
      <c r="E44" s="38"/>
      <c r="F44" s="523"/>
      <c r="G44" s="523"/>
      <c r="H44" s="523"/>
      <c r="I44" s="524"/>
      <c r="J44" s="525"/>
      <c r="K44" s="525"/>
      <c r="L44" s="525"/>
      <c r="M44" s="42"/>
      <c r="N44" s="42"/>
      <c r="O44" s="526"/>
      <c r="P44" s="527"/>
      <c r="Q44" s="527"/>
      <c r="R44" s="45"/>
      <c r="S44" s="46"/>
      <c r="T44" s="523">
        <f t="shared" si="9"/>
        <v>0</v>
      </c>
      <c r="U44" s="528">
        <f t="shared" si="0"/>
        <v>0</v>
      </c>
      <c r="V44" s="529">
        <f t="shared" si="1"/>
        <v>0</v>
      </c>
      <c r="W44" s="530">
        <f t="shared" si="15"/>
        <v>0</v>
      </c>
      <c r="X44" s="527">
        <f t="shared" si="16"/>
        <v>0</v>
      </c>
      <c r="Y44" s="527">
        <f t="shared" si="2"/>
        <v>0</v>
      </c>
      <c r="Z44" s="527"/>
      <c r="AA44" s="527">
        <f t="shared" si="17"/>
        <v>0</v>
      </c>
      <c r="AB44" s="531">
        <f t="shared" si="3"/>
        <v>0</v>
      </c>
      <c r="AC44" s="532">
        <f t="shared" si="18"/>
        <v>0</v>
      </c>
      <c r="AD44" s="527">
        <f t="shared" si="18"/>
        <v>0</v>
      </c>
      <c r="AE44" s="527">
        <f t="shared" si="5"/>
        <v>0</v>
      </c>
      <c r="AF44" s="527">
        <f t="shared" si="6"/>
        <v>0</v>
      </c>
      <c r="AG44" s="533" t="e">
        <v>#N/A</v>
      </c>
      <c r="AH44" s="527" t="e">
        <f t="shared" si="7"/>
        <v>#N/A</v>
      </c>
      <c r="AI44" s="533" t="e">
        <v>#N/A</v>
      </c>
      <c r="AJ44" s="527" t="e">
        <f t="shared" si="8"/>
        <v>#N/A</v>
      </c>
      <c r="AK44" s="527" t="e">
        <f t="shared" si="10"/>
        <v>#N/A</v>
      </c>
      <c r="AL44" s="527" t="e">
        <v>#N/A</v>
      </c>
      <c r="AM44" s="527"/>
      <c r="AN44" s="529">
        <v>0</v>
      </c>
      <c r="AO44" s="529">
        <f t="shared" si="12"/>
        <v>0</v>
      </c>
      <c r="AP44" s="528">
        <f t="shared" si="13"/>
        <v>0</v>
      </c>
      <c r="AQ44" s="528" t="e">
        <f t="shared" si="14"/>
        <v>#DIV/0!</v>
      </c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4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4"/>
      <c r="CT44" s="534"/>
      <c r="CU44" s="534"/>
      <c r="CV44" s="534"/>
      <c r="CW44" s="534"/>
      <c r="CX44" s="534"/>
      <c r="CY44" s="534"/>
      <c r="CZ44" s="534"/>
      <c r="DA44" s="534"/>
      <c r="DB44" s="534"/>
      <c r="DC44" s="534"/>
      <c r="DD44" s="534"/>
      <c r="DE44" s="534"/>
      <c r="DF44" s="534"/>
      <c r="DG44" s="534"/>
      <c r="DH44" s="534"/>
      <c r="DI44" s="534"/>
      <c r="DJ44" s="534"/>
      <c r="DK44" s="534"/>
      <c r="DL44" s="534"/>
      <c r="DM44" s="534"/>
      <c r="DN44" s="534"/>
      <c r="DO44" s="534"/>
      <c r="DP44" s="534"/>
      <c r="DQ44" s="534"/>
      <c r="DR44" s="534"/>
      <c r="DS44" s="534"/>
      <c r="DT44" s="534"/>
      <c r="DU44" s="534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  <c r="FQ44" s="534"/>
      <c r="FR44" s="534"/>
      <c r="FS44" s="534"/>
      <c r="FT44" s="534"/>
      <c r="FU44" s="534"/>
      <c r="FV44" s="534"/>
      <c r="FW44" s="534"/>
      <c r="FX44" s="534"/>
      <c r="FY44" s="534"/>
      <c r="FZ44" s="534"/>
      <c r="GA44" s="534"/>
      <c r="GB44" s="534"/>
      <c r="GC44" s="534"/>
      <c r="GD44" s="534"/>
      <c r="GE44" s="534"/>
      <c r="GF44" s="534"/>
      <c r="GG44" s="534"/>
      <c r="GH44" s="534"/>
      <c r="GI44" s="534"/>
      <c r="GJ44" s="534"/>
      <c r="GK44" s="534"/>
      <c r="GL44" s="534"/>
      <c r="GM44" s="534"/>
      <c r="GN44" s="534"/>
      <c r="GO44" s="534"/>
      <c r="GP44" s="534"/>
      <c r="GQ44" s="534"/>
      <c r="GR44" s="534"/>
      <c r="GS44" s="534"/>
      <c r="GT44" s="534"/>
      <c r="GU44" s="534"/>
      <c r="GV44" s="534"/>
      <c r="GW44" s="534"/>
      <c r="GX44" s="534"/>
      <c r="GY44" s="534"/>
      <c r="GZ44" s="534"/>
      <c r="HA44" s="534"/>
      <c r="HB44" s="534"/>
      <c r="HC44" s="534"/>
      <c r="HD44" s="534"/>
      <c r="HE44" s="534"/>
      <c r="HF44" s="534"/>
      <c r="HG44" s="534"/>
      <c r="HH44" s="534"/>
      <c r="HI44" s="534"/>
      <c r="HJ44" s="534"/>
      <c r="HK44" s="534"/>
      <c r="HL44" s="534"/>
      <c r="HM44" s="534"/>
      <c r="HN44" s="534"/>
      <c r="HO44" s="534"/>
      <c r="HP44" s="534"/>
      <c r="HQ44" s="534"/>
      <c r="HR44" s="534"/>
      <c r="HS44" s="534"/>
      <c r="HT44" s="534"/>
      <c r="HU44" s="534"/>
      <c r="HV44" s="534"/>
      <c r="HW44" s="534"/>
      <c r="HX44" s="534"/>
      <c r="HY44" s="534"/>
      <c r="HZ44" s="534"/>
      <c r="IA44" s="534"/>
      <c r="IB44" s="534"/>
      <c r="IC44" s="534"/>
      <c r="ID44" s="534"/>
      <c r="IE44" s="534"/>
      <c r="IF44" s="534"/>
      <c r="IG44" s="534"/>
      <c r="IH44" s="534"/>
      <c r="II44" s="534"/>
      <c r="IJ44" s="534"/>
      <c r="IK44" s="534"/>
      <c r="IL44" s="534"/>
      <c r="IM44" s="534"/>
      <c r="IN44" s="534"/>
      <c r="IO44" s="534"/>
      <c r="IP44" s="534"/>
      <c r="IQ44" s="534"/>
      <c r="IR44" s="534"/>
      <c r="IS44" s="534"/>
      <c r="IT44" s="534"/>
      <c r="IU44" s="534"/>
      <c r="IV44" s="534"/>
      <c r="IW44" s="534"/>
      <c r="IX44" s="534"/>
      <c r="IY44" s="534"/>
      <c r="IZ44" s="534"/>
      <c r="JA44" s="534"/>
      <c r="JB44" s="534"/>
      <c r="JC44" s="534"/>
      <c r="JD44" s="534"/>
      <c r="JE44" s="534"/>
      <c r="JF44" s="534"/>
      <c r="JG44" s="534"/>
      <c r="JH44" s="534"/>
      <c r="JI44" s="534"/>
      <c r="JJ44" s="534"/>
      <c r="JK44" s="534"/>
      <c r="JL44" s="534"/>
      <c r="JM44" s="534"/>
      <c r="JN44" s="534"/>
      <c r="JO44" s="534"/>
      <c r="JP44" s="534"/>
      <c r="JQ44" s="534"/>
      <c r="JR44" s="534"/>
      <c r="JS44" s="534"/>
      <c r="JT44" s="534"/>
      <c r="JU44" s="534"/>
      <c r="JV44" s="534"/>
      <c r="JW44" s="534"/>
      <c r="JX44" s="534"/>
      <c r="JY44" s="534"/>
      <c r="JZ44" s="534"/>
      <c r="KA44" s="534"/>
      <c r="KB44" s="534"/>
      <c r="KC44" s="534"/>
      <c r="KD44" s="534"/>
      <c r="KE44" s="534"/>
      <c r="KF44" s="534"/>
      <c r="KG44" s="534"/>
      <c r="KH44" s="534"/>
      <c r="KI44" s="534"/>
      <c r="KJ44" s="534"/>
      <c r="KK44" s="534"/>
      <c r="KL44" s="534"/>
      <c r="KM44" s="534"/>
      <c r="KN44" s="534"/>
      <c r="KO44" s="534"/>
      <c r="KP44" s="534"/>
      <c r="KQ44" s="534"/>
      <c r="KR44" s="534"/>
      <c r="KS44" s="534"/>
      <c r="KT44" s="534"/>
      <c r="KU44" s="534"/>
      <c r="KV44" s="534"/>
      <c r="KW44" s="534"/>
      <c r="KX44" s="534"/>
      <c r="KY44" s="534"/>
      <c r="KZ44" s="534"/>
      <c r="LA44" s="534"/>
      <c r="LB44" s="534"/>
      <c r="LC44" s="534"/>
      <c r="LD44" s="534"/>
      <c r="LE44" s="534"/>
      <c r="LF44" s="534"/>
      <c r="LG44" s="534"/>
      <c r="LH44" s="534"/>
      <c r="LI44" s="534"/>
      <c r="LJ44" s="534"/>
      <c r="LK44" s="534"/>
      <c r="LL44" s="534"/>
      <c r="LM44" s="534"/>
      <c r="LN44" s="534"/>
      <c r="LO44" s="534"/>
      <c r="LP44" s="534"/>
      <c r="LQ44" s="534"/>
      <c r="LR44" s="534"/>
      <c r="LS44" s="534"/>
      <c r="LT44" s="534"/>
      <c r="LU44" s="534"/>
      <c r="LV44" s="534"/>
      <c r="LW44" s="534"/>
      <c r="LX44" s="534"/>
      <c r="LY44" s="534"/>
      <c r="LZ44" s="534"/>
      <c r="MA44" s="534"/>
      <c r="MB44" s="534"/>
      <c r="MC44" s="534"/>
      <c r="MD44" s="534"/>
      <c r="ME44" s="534"/>
      <c r="MF44" s="534"/>
      <c r="MG44" s="534"/>
      <c r="MH44" s="534"/>
      <c r="MI44" s="534"/>
      <c r="MJ44" s="534"/>
      <c r="MK44" s="534"/>
      <c r="ML44" s="534"/>
      <c r="MM44" s="534"/>
      <c r="MN44" s="534"/>
      <c r="MO44" s="534"/>
      <c r="MP44" s="534"/>
      <c r="MQ44" s="534"/>
      <c r="MR44" s="534"/>
      <c r="MS44" s="534"/>
      <c r="MT44" s="534"/>
      <c r="MU44" s="534"/>
      <c r="MV44" s="534"/>
      <c r="MW44" s="534"/>
      <c r="MX44" s="534"/>
      <c r="MY44" s="534"/>
      <c r="MZ44" s="534"/>
      <c r="NA44" s="534"/>
      <c r="NB44" s="534"/>
      <c r="NC44" s="534"/>
      <c r="ND44" s="534"/>
      <c r="NE44" s="534"/>
      <c r="NF44" s="534"/>
      <c r="NG44" s="534"/>
      <c r="NH44" s="534"/>
      <c r="NI44" s="534"/>
      <c r="NJ44" s="534"/>
      <c r="NK44" s="534"/>
      <c r="NL44" s="534"/>
      <c r="NM44" s="534"/>
      <c r="NN44" s="534"/>
      <c r="NO44" s="534"/>
      <c r="NP44" s="534"/>
      <c r="NQ44" s="534"/>
      <c r="NR44" s="534"/>
      <c r="NS44" s="534"/>
      <c r="NT44" s="534"/>
      <c r="NU44" s="534"/>
      <c r="NV44" s="534"/>
      <c r="NW44" s="534"/>
      <c r="NX44" s="534"/>
      <c r="NY44" s="534"/>
      <c r="NZ44" s="534"/>
      <c r="OA44" s="534"/>
      <c r="OB44" s="534"/>
      <c r="OC44" s="534"/>
      <c r="OD44" s="534"/>
      <c r="OE44" s="534"/>
      <c r="OF44" s="534"/>
      <c r="OG44" s="534"/>
      <c r="OH44" s="534"/>
      <c r="OI44" s="534"/>
      <c r="OJ44" s="534"/>
      <c r="OK44" s="534"/>
      <c r="OL44" s="534"/>
      <c r="OM44" s="534"/>
      <c r="ON44" s="534"/>
      <c r="OO44" s="534"/>
      <c r="OP44" s="534"/>
      <c r="OQ44" s="534"/>
      <c r="OR44" s="534"/>
      <c r="OS44" s="534"/>
      <c r="OT44" s="534"/>
      <c r="OU44" s="534"/>
      <c r="OV44" s="534"/>
      <c r="OW44" s="534"/>
      <c r="OX44" s="534"/>
      <c r="OY44" s="534"/>
      <c r="OZ44" s="534"/>
      <c r="PA44" s="534"/>
      <c r="PB44" s="534"/>
      <c r="PC44" s="534"/>
      <c r="PD44" s="534"/>
      <c r="PE44" s="534"/>
      <c r="PF44" s="534"/>
      <c r="PG44" s="534"/>
      <c r="PH44" s="534"/>
      <c r="PI44" s="534"/>
      <c r="PJ44" s="534"/>
      <c r="PK44" s="534"/>
      <c r="PL44" s="534"/>
      <c r="PM44" s="534"/>
      <c r="PN44" s="534"/>
      <c r="PO44" s="534"/>
      <c r="PP44" s="534"/>
      <c r="PQ44" s="534"/>
      <c r="PR44" s="534"/>
      <c r="PS44" s="534"/>
      <c r="PT44" s="534"/>
      <c r="PU44" s="534"/>
      <c r="PV44" s="534"/>
      <c r="PW44" s="534"/>
      <c r="PX44" s="534"/>
      <c r="PY44" s="534"/>
      <c r="PZ44" s="534"/>
      <c r="QA44" s="534"/>
      <c r="QB44" s="534"/>
      <c r="QC44" s="534"/>
      <c r="QD44" s="534"/>
      <c r="QE44" s="534"/>
      <c r="QF44" s="534"/>
      <c r="QG44" s="534"/>
      <c r="QH44" s="534"/>
      <c r="QI44" s="534"/>
      <c r="QJ44" s="534"/>
      <c r="QK44" s="534"/>
      <c r="QL44" s="534"/>
      <c r="QM44" s="534"/>
      <c r="QN44" s="534"/>
      <c r="QO44" s="534"/>
      <c r="QP44" s="534"/>
      <c r="QQ44" s="534"/>
      <c r="QR44" s="534"/>
      <c r="QS44" s="534"/>
      <c r="QT44" s="534"/>
      <c r="QU44" s="534"/>
      <c r="QV44" s="534"/>
      <c r="QW44" s="534"/>
      <c r="QX44" s="534"/>
      <c r="QY44" s="534"/>
      <c r="QZ44" s="534"/>
      <c r="RA44" s="534"/>
      <c r="RB44" s="534"/>
      <c r="RC44" s="534"/>
      <c r="RD44" s="534"/>
      <c r="RE44" s="534"/>
      <c r="RF44" s="534"/>
      <c r="RG44" s="534"/>
      <c r="RH44" s="534"/>
      <c r="RI44" s="534"/>
      <c r="RJ44" s="534"/>
      <c r="RK44" s="534"/>
      <c r="RL44" s="534"/>
      <c r="RM44" s="534"/>
      <c r="RN44" s="534"/>
      <c r="RO44" s="534"/>
      <c r="RP44" s="534"/>
      <c r="RQ44" s="534"/>
      <c r="RR44" s="534"/>
      <c r="RS44" s="534"/>
      <c r="RT44" s="534"/>
      <c r="RU44" s="534"/>
      <c r="RV44" s="534"/>
      <c r="RW44" s="534"/>
      <c r="RX44" s="534"/>
      <c r="RY44" s="534"/>
      <c r="RZ44" s="534"/>
      <c r="SA44" s="534"/>
      <c r="SB44" s="534"/>
      <c r="SC44" s="534"/>
      <c r="SD44" s="534"/>
      <c r="SE44" s="534"/>
      <c r="SF44" s="534"/>
      <c r="SG44" s="534"/>
      <c r="SH44" s="534"/>
      <c r="SI44" s="534"/>
      <c r="SJ44" s="534"/>
      <c r="SK44" s="534"/>
      <c r="SL44" s="534"/>
      <c r="SM44" s="534"/>
      <c r="SN44" s="534"/>
      <c r="SO44" s="534"/>
      <c r="SP44" s="534"/>
      <c r="SQ44" s="534"/>
      <c r="SR44" s="534"/>
      <c r="SS44" s="534"/>
      <c r="ST44" s="534"/>
      <c r="SU44" s="534"/>
      <c r="SV44" s="534"/>
      <c r="SW44" s="534"/>
      <c r="SX44" s="534"/>
      <c r="SY44" s="534"/>
      <c r="SZ44" s="534"/>
      <c r="TA44" s="534"/>
      <c r="TB44" s="534"/>
      <c r="TC44" s="534"/>
      <c r="TD44" s="534"/>
      <c r="TE44" s="534"/>
      <c r="TF44" s="534"/>
      <c r="TG44" s="534"/>
      <c r="TH44" s="534"/>
      <c r="TI44" s="534"/>
      <c r="TJ44" s="534"/>
      <c r="TK44" s="534"/>
      <c r="TL44" s="534"/>
      <c r="TM44" s="534"/>
      <c r="TN44" s="534"/>
      <c r="TO44" s="534"/>
      <c r="TP44" s="534"/>
      <c r="TQ44" s="534"/>
      <c r="TR44" s="534"/>
      <c r="TS44" s="534"/>
      <c r="TT44" s="534"/>
      <c r="TU44" s="534"/>
      <c r="TV44" s="534"/>
      <c r="TW44" s="534"/>
      <c r="TX44" s="534"/>
      <c r="TY44" s="534"/>
      <c r="TZ44" s="534"/>
      <c r="UA44" s="534"/>
      <c r="UB44" s="534"/>
      <c r="UC44" s="534"/>
      <c r="UD44" s="534"/>
      <c r="UE44" s="534"/>
      <c r="UF44" s="534"/>
      <c r="UG44" s="534"/>
      <c r="UH44" s="534"/>
      <c r="UI44" s="534"/>
      <c r="UJ44" s="534"/>
      <c r="UK44" s="534"/>
      <c r="UL44" s="534"/>
      <c r="UM44" s="534"/>
      <c r="UN44" s="534"/>
      <c r="UO44" s="534"/>
      <c r="UP44" s="534"/>
      <c r="UQ44" s="534"/>
      <c r="UR44" s="534"/>
      <c r="US44" s="534"/>
      <c r="UT44" s="534"/>
      <c r="UU44" s="534"/>
      <c r="UV44" s="534"/>
      <c r="UW44" s="534"/>
      <c r="UX44" s="546"/>
    </row>
    <row r="45" spans="1:570" s="547" customFormat="1" ht="14.1" customHeight="1">
      <c r="A45" s="534"/>
      <c r="B45" s="37"/>
      <c r="C45" s="61"/>
      <c r="D45" s="61"/>
      <c r="E45" s="38"/>
      <c r="F45" s="523"/>
      <c r="G45" s="523"/>
      <c r="H45" s="523"/>
      <c r="I45" s="524"/>
      <c r="J45" s="525"/>
      <c r="K45" s="525"/>
      <c r="L45" s="525"/>
      <c r="M45" s="42"/>
      <c r="N45" s="42"/>
      <c r="O45" s="526"/>
      <c r="P45" s="527"/>
      <c r="Q45" s="527"/>
      <c r="R45" s="45"/>
      <c r="S45" s="46"/>
      <c r="T45" s="523">
        <f t="shared" si="9"/>
        <v>0</v>
      </c>
      <c r="U45" s="528">
        <f t="shared" si="0"/>
        <v>0</v>
      </c>
      <c r="V45" s="529">
        <f t="shared" si="1"/>
        <v>0</v>
      </c>
      <c r="W45" s="530">
        <f t="shared" si="15"/>
        <v>0</v>
      </c>
      <c r="X45" s="527">
        <f t="shared" si="16"/>
        <v>0</v>
      </c>
      <c r="Y45" s="527">
        <f t="shared" si="2"/>
        <v>0</v>
      </c>
      <c r="Z45" s="527"/>
      <c r="AA45" s="527">
        <f t="shared" si="17"/>
        <v>0</v>
      </c>
      <c r="AB45" s="531">
        <f t="shared" si="3"/>
        <v>0</v>
      </c>
      <c r="AC45" s="532">
        <f t="shared" si="18"/>
        <v>0</v>
      </c>
      <c r="AD45" s="527">
        <f t="shared" si="18"/>
        <v>0</v>
      </c>
      <c r="AE45" s="527">
        <f t="shared" si="5"/>
        <v>0</v>
      </c>
      <c r="AF45" s="527">
        <f t="shared" si="6"/>
        <v>0</v>
      </c>
      <c r="AG45" s="533" t="e">
        <v>#N/A</v>
      </c>
      <c r="AH45" s="527" t="e">
        <f t="shared" si="7"/>
        <v>#N/A</v>
      </c>
      <c r="AI45" s="533" t="e">
        <v>#N/A</v>
      </c>
      <c r="AJ45" s="527" t="e">
        <f t="shared" si="8"/>
        <v>#N/A</v>
      </c>
      <c r="AK45" s="527" t="e">
        <f t="shared" si="10"/>
        <v>#N/A</v>
      </c>
      <c r="AL45" s="527" t="e">
        <v>#N/A</v>
      </c>
      <c r="AM45" s="527"/>
      <c r="AN45" s="529">
        <v>0</v>
      </c>
      <c r="AO45" s="529">
        <f t="shared" si="12"/>
        <v>0</v>
      </c>
      <c r="AP45" s="528">
        <f t="shared" si="13"/>
        <v>0</v>
      </c>
      <c r="AQ45" s="528" t="e">
        <f t="shared" si="14"/>
        <v>#DIV/0!</v>
      </c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  <c r="FR45" s="534"/>
      <c r="FS45" s="534"/>
      <c r="FT45" s="534"/>
      <c r="FU45" s="534"/>
      <c r="FV45" s="534"/>
      <c r="FW45" s="534"/>
      <c r="FX45" s="534"/>
      <c r="FY45" s="534"/>
      <c r="FZ45" s="534"/>
      <c r="GA45" s="534"/>
      <c r="GB45" s="534"/>
      <c r="GC45" s="534"/>
      <c r="GD45" s="534"/>
      <c r="GE45" s="534"/>
      <c r="GF45" s="534"/>
      <c r="GG45" s="534"/>
      <c r="GH45" s="534"/>
      <c r="GI45" s="534"/>
      <c r="GJ45" s="534"/>
      <c r="GK45" s="534"/>
      <c r="GL45" s="534"/>
      <c r="GM45" s="534"/>
      <c r="GN45" s="534"/>
      <c r="GO45" s="534"/>
      <c r="GP45" s="534"/>
      <c r="GQ45" s="534"/>
      <c r="GR45" s="534"/>
      <c r="GS45" s="534"/>
      <c r="GT45" s="534"/>
      <c r="GU45" s="534"/>
      <c r="GV45" s="534"/>
      <c r="GW45" s="534"/>
      <c r="GX45" s="534"/>
      <c r="GY45" s="534"/>
      <c r="GZ45" s="534"/>
      <c r="HA45" s="534"/>
      <c r="HB45" s="534"/>
      <c r="HC45" s="534"/>
      <c r="HD45" s="534"/>
      <c r="HE45" s="534"/>
      <c r="HF45" s="534"/>
      <c r="HG45" s="534"/>
      <c r="HH45" s="534"/>
      <c r="HI45" s="534"/>
      <c r="HJ45" s="534"/>
      <c r="HK45" s="534"/>
      <c r="HL45" s="534"/>
      <c r="HM45" s="534"/>
      <c r="HN45" s="534"/>
      <c r="HO45" s="534"/>
      <c r="HP45" s="534"/>
      <c r="HQ45" s="534"/>
      <c r="HR45" s="534"/>
      <c r="HS45" s="534"/>
      <c r="HT45" s="534"/>
      <c r="HU45" s="534"/>
      <c r="HV45" s="534"/>
      <c r="HW45" s="534"/>
      <c r="HX45" s="534"/>
      <c r="HY45" s="534"/>
      <c r="HZ45" s="534"/>
      <c r="IA45" s="534"/>
      <c r="IB45" s="534"/>
      <c r="IC45" s="534"/>
      <c r="ID45" s="534"/>
      <c r="IE45" s="534"/>
      <c r="IF45" s="534"/>
      <c r="IG45" s="534"/>
      <c r="IH45" s="534"/>
      <c r="II45" s="534"/>
      <c r="IJ45" s="534"/>
      <c r="IK45" s="534"/>
      <c r="IL45" s="534"/>
      <c r="IM45" s="534"/>
      <c r="IN45" s="534"/>
      <c r="IO45" s="534"/>
      <c r="IP45" s="534"/>
      <c r="IQ45" s="534"/>
      <c r="IR45" s="534"/>
      <c r="IS45" s="534"/>
      <c r="IT45" s="534"/>
      <c r="IU45" s="534"/>
      <c r="IV45" s="534"/>
      <c r="IW45" s="534"/>
      <c r="IX45" s="534"/>
      <c r="IY45" s="534"/>
      <c r="IZ45" s="534"/>
      <c r="JA45" s="534"/>
      <c r="JB45" s="534"/>
      <c r="JC45" s="534"/>
      <c r="JD45" s="534"/>
      <c r="JE45" s="534"/>
      <c r="JF45" s="534"/>
      <c r="JG45" s="534"/>
      <c r="JH45" s="534"/>
      <c r="JI45" s="534"/>
      <c r="JJ45" s="534"/>
      <c r="JK45" s="534"/>
      <c r="JL45" s="534"/>
      <c r="JM45" s="534"/>
      <c r="JN45" s="534"/>
      <c r="JO45" s="534"/>
      <c r="JP45" s="534"/>
      <c r="JQ45" s="534"/>
      <c r="JR45" s="534"/>
      <c r="JS45" s="534"/>
      <c r="JT45" s="534"/>
      <c r="JU45" s="534"/>
      <c r="JV45" s="534"/>
      <c r="JW45" s="534"/>
      <c r="JX45" s="534"/>
      <c r="JY45" s="534"/>
      <c r="JZ45" s="534"/>
      <c r="KA45" s="534"/>
      <c r="KB45" s="534"/>
      <c r="KC45" s="534"/>
      <c r="KD45" s="534"/>
      <c r="KE45" s="534"/>
      <c r="KF45" s="534"/>
      <c r="KG45" s="534"/>
      <c r="KH45" s="534"/>
      <c r="KI45" s="534"/>
      <c r="KJ45" s="534"/>
      <c r="KK45" s="534"/>
      <c r="KL45" s="534"/>
      <c r="KM45" s="534"/>
      <c r="KN45" s="534"/>
      <c r="KO45" s="534"/>
      <c r="KP45" s="534"/>
      <c r="KQ45" s="534"/>
      <c r="KR45" s="534"/>
      <c r="KS45" s="534"/>
      <c r="KT45" s="534"/>
      <c r="KU45" s="534"/>
      <c r="KV45" s="534"/>
      <c r="KW45" s="534"/>
      <c r="KX45" s="534"/>
      <c r="KY45" s="534"/>
      <c r="KZ45" s="534"/>
      <c r="LA45" s="534"/>
      <c r="LB45" s="534"/>
      <c r="LC45" s="534"/>
      <c r="LD45" s="534"/>
      <c r="LE45" s="534"/>
      <c r="LF45" s="534"/>
      <c r="LG45" s="534"/>
      <c r="LH45" s="534"/>
      <c r="LI45" s="534"/>
      <c r="LJ45" s="534"/>
      <c r="LK45" s="534"/>
      <c r="LL45" s="534"/>
      <c r="LM45" s="534"/>
      <c r="LN45" s="534"/>
      <c r="LO45" s="534"/>
      <c r="LP45" s="534"/>
      <c r="LQ45" s="534"/>
      <c r="LR45" s="534"/>
      <c r="LS45" s="534"/>
      <c r="LT45" s="534"/>
      <c r="LU45" s="534"/>
      <c r="LV45" s="534"/>
      <c r="LW45" s="534"/>
      <c r="LX45" s="534"/>
      <c r="LY45" s="534"/>
      <c r="LZ45" s="534"/>
      <c r="MA45" s="534"/>
      <c r="MB45" s="534"/>
      <c r="MC45" s="534"/>
      <c r="MD45" s="534"/>
      <c r="ME45" s="534"/>
      <c r="MF45" s="534"/>
      <c r="MG45" s="534"/>
      <c r="MH45" s="534"/>
      <c r="MI45" s="534"/>
      <c r="MJ45" s="534"/>
      <c r="MK45" s="534"/>
      <c r="ML45" s="534"/>
      <c r="MM45" s="534"/>
      <c r="MN45" s="534"/>
      <c r="MO45" s="534"/>
      <c r="MP45" s="534"/>
      <c r="MQ45" s="534"/>
      <c r="MR45" s="534"/>
      <c r="MS45" s="534"/>
      <c r="MT45" s="534"/>
      <c r="MU45" s="534"/>
      <c r="MV45" s="534"/>
      <c r="MW45" s="534"/>
      <c r="MX45" s="534"/>
      <c r="MY45" s="534"/>
      <c r="MZ45" s="534"/>
      <c r="NA45" s="534"/>
      <c r="NB45" s="534"/>
      <c r="NC45" s="534"/>
      <c r="ND45" s="534"/>
      <c r="NE45" s="534"/>
      <c r="NF45" s="534"/>
      <c r="NG45" s="534"/>
      <c r="NH45" s="534"/>
      <c r="NI45" s="534"/>
      <c r="NJ45" s="534"/>
      <c r="NK45" s="534"/>
      <c r="NL45" s="534"/>
      <c r="NM45" s="534"/>
      <c r="NN45" s="534"/>
      <c r="NO45" s="534"/>
      <c r="NP45" s="534"/>
      <c r="NQ45" s="534"/>
      <c r="NR45" s="534"/>
      <c r="NS45" s="534"/>
      <c r="NT45" s="534"/>
      <c r="NU45" s="534"/>
      <c r="NV45" s="534"/>
      <c r="NW45" s="534"/>
      <c r="NX45" s="534"/>
      <c r="NY45" s="534"/>
      <c r="NZ45" s="534"/>
      <c r="OA45" s="534"/>
      <c r="OB45" s="534"/>
      <c r="OC45" s="534"/>
      <c r="OD45" s="534"/>
      <c r="OE45" s="534"/>
      <c r="OF45" s="534"/>
      <c r="OG45" s="534"/>
      <c r="OH45" s="534"/>
      <c r="OI45" s="534"/>
      <c r="OJ45" s="534"/>
      <c r="OK45" s="534"/>
      <c r="OL45" s="534"/>
      <c r="OM45" s="534"/>
      <c r="ON45" s="534"/>
      <c r="OO45" s="534"/>
      <c r="OP45" s="534"/>
      <c r="OQ45" s="534"/>
      <c r="OR45" s="534"/>
      <c r="OS45" s="534"/>
      <c r="OT45" s="534"/>
      <c r="OU45" s="534"/>
      <c r="OV45" s="534"/>
      <c r="OW45" s="534"/>
      <c r="OX45" s="534"/>
      <c r="OY45" s="534"/>
      <c r="OZ45" s="534"/>
      <c r="PA45" s="534"/>
      <c r="PB45" s="534"/>
      <c r="PC45" s="534"/>
      <c r="PD45" s="534"/>
      <c r="PE45" s="534"/>
      <c r="PF45" s="534"/>
      <c r="PG45" s="534"/>
      <c r="PH45" s="534"/>
      <c r="PI45" s="534"/>
      <c r="PJ45" s="534"/>
      <c r="PK45" s="534"/>
      <c r="PL45" s="534"/>
      <c r="PM45" s="534"/>
      <c r="PN45" s="534"/>
      <c r="PO45" s="534"/>
      <c r="PP45" s="534"/>
      <c r="PQ45" s="534"/>
      <c r="PR45" s="534"/>
      <c r="PS45" s="534"/>
      <c r="PT45" s="534"/>
      <c r="PU45" s="534"/>
      <c r="PV45" s="534"/>
      <c r="PW45" s="534"/>
      <c r="PX45" s="534"/>
      <c r="PY45" s="534"/>
      <c r="PZ45" s="534"/>
      <c r="QA45" s="534"/>
      <c r="QB45" s="534"/>
      <c r="QC45" s="534"/>
      <c r="QD45" s="534"/>
      <c r="QE45" s="534"/>
      <c r="QF45" s="534"/>
      <c r="QG45" s="534"/>
      <c r="QH45" s="534"/>
      <c r="QI45" s="534"/>
      <c r="QJ45" s="534"/>
      <c r="QK45" s="534"/>
      <c r="QL45" s="534"/>
      <c r="QM45" s="534"/>
      <c r="QN45" s="534"/>
      <c r="QO45" s="534"/>
      <c r="QP45" s="534"/>
      <c r="QQ45" s="534"/>
      <c r="QR45" s="534"/>
      <c r="QS45" s="534"/>
      <c r="QT45" s="534"/>
      <c r="QU45" s="534"/>
      <c r="QV45" s="534"/>
      <c r="QW45" s="534"/>
      <c r="QX45" s="534"/>
      <c r="QY45" s="534"/>
      <c r="QZ45" s="534"/>
      <c r="RA45" s="534"/>
      <c r="RB45" s="534"/>
      <c r="RC45" s="534"/>
      <c r="RD45" s="534"/>
      <c r="RE45" s="534"/>
      <c r="RF45" s="534"/>
      <c r="RG45" s="534"/>
      <c r="RH45" s="534"/>
      <c r="RI45" s="534"/>
      <c r="RJ45" s="534"/>
      <c r="RK45" s="534"/>
      <c r="RL45" s="534"/>
      <c r="RM45" s="534"/>
      <c r="RN45" s="534"/>
      <c r="RO45" s="534"/>
      <c r="RP45" s="534"/>
      <c r="RQ45" s="534"/>
      <c r="RR45" s="534"/>
      <c r="RS45" s="534"/>
      <c r="RT45" s="534"/>
      <c r="RU45" s="534"/>
      <c r="RV45" s="534"/>
      <c r="RW45" s="534"/>
      <c r="RX45" s="534"/>
      <c r="RY45" s="534"/>
      <c r="RZ45" s="534"/>
      <c r="SA45" s="534"/>
      <c r="SB45" s="534"/>
      <c r="SC45" s="534"/>
      <c r="SD45" s="534"/>
      <c r="SE45" s="534"/>
      <c r="SF45" s="534"/>
      <c r="SG45" s="534"/>
      <c r="SH45" s="534"/>
      <c r="SI45" s="534"/>
      <c r="SJ45" s="534"/>
      <c r="SK45" s="534"/>
      <c r="SL45" s="534"/>
      <c r="SM45" s="534"/>
      <c r="SN45" s="534"/>
      <c r="SO45" s="534"/>
      <c r="SP45" s="534"/>
      <c r="SQ45" s="534"/>
      <c r="SR45" s="534"/>
      <c r="SS45" s="534"/>
      <c r="ST45" s="534"/>
      <c r="SU45" s="534"/>
      <c r="SV45" s="534"/>
      <c r="SW45" s="534"/>
      <c r="SX45" s="534"/>
      <c r="SY45" s="534"/>
      <c r="SZ45" s="534"/>
      <c r="TA45" s="534"/>
      <c r="TB45" s="534"/>
      <c r="TC45" s="534"/>
      <c r="TD45" s="534"/>
      <c r="TE45" s="534"/>
      <c r="TF45" s="534"/>
      <c r="TG45" s="534"/>
      <c r="TH45" s="534"/>
      <c r="TI45" s="534"/>
      <c r="TJ45" s="534"/>
      <c r="TK45" s="534"/>
      <c r="TL45" s="534"/>
      <c r="TM45" s="534"/>
      <c r="TN45" s="534"/>
      <c r="TO45" s="534"/>
      <c r="TP45" s="534"/>
      <c r="TQ45" s="534"/>
      <c r="TR45" s="534"/>
      <c r="TS45" s="534"/>
      <c r="TT45" s="534"/>
      <c r="TU45" s="534"/>
      <c r="TV45" s="534"/>
      <c r="TW45" s="534"/>
      <c r="TX45" s="534"/>
      <c r="TY45" s="534"/>
      <c r="TZ45" s="534"/>
      <c r="UA45" s="534"/>
      <c r="UB45" s="534"/>
      <c r="UC45" s="534"/>
      <c r="UD45" s="534"/>
      <c r="UE45" s="534"/>
      <c r="UF45" s="534"/>
      <c r="UG45" s="534"/>
      <c r="UH45" s="534"/>
      <c r="UI45" s="534"/>
      <c r="UJ45" s="534"/>
      <c r="UK45" s="534"/>
      <c r="UL45" s="534"/>
      <c r="UM45" s="534"/>
      <c r="UN45" s="534"/>
      <c r="UO45" s="534"/>
      <c r="UP45" s="534"/>
      <c r="UQ45" s="534"/>
      <c r="UR45" s="534"/>
      <c r="US45" s="534"/>
      <c r="UT45" s="534"/>
      <c r="UU45" s="534"/>
      <c r="UV45" s="534"/>
      <c r="UW45" s="534"/>
      <c r="UX45" s="546"/>
    </row>
    <row r="46" spans="1:570" s="547" customFormat="1" ht="14.1" customHeight="1">
      <c r="A46" s="534"/>
      <c r="B46" s="37"/>
      <c r="C46" s="61"/>
      <c r="D46" s="61"/>
      <c r="E46" s="38"/>
      <c r="F46" s="523"/>
      <c r="G46" s="523"/>
      <c r="H46" s="523"/>
      <c r="I46" s="524"/>
      <c r="J46" s="525"/>
      <c r="K46" s="525"/>
      <c r="L46" s="525"/>
      <c r="M46" s="42"/>
      <c r="N46" s="42"/>
      <c r="O46" s="526"/>
      <c r="P46" s="527"/>
      <c r="Q46" s="527"/>
      <c r="R46" s="45"/>
      <c r="S46" s="46"/>
      <c r="T46" s="523">
        <f t="shared" si="9"/>
        <v>0</v>
      </c>
      <c r="U46" s="528">
        <f t="shared" si="0"/>
        <v>0</v>
      </c>
      <c r="V46" s="529">
        <f t="shared" si="1"/>
        <v>0</v>
      </c>
      <c r="W46" s="530">
        <f t="shared" si="15"/>
        <v>0</v>
      </c>
      <c r="X46" s="527">
        <f t="shared" si="16"/>
        <v>0</v>
      </c>
      <c r="Y46" s="527">
        <f t="shared" si="2"/>
        <v>0</v>
      </c>
      <c r="Z46" s="527"/>
      <c r="AA46" s="527">
        <f t="shared" si="17"/>
        <v>0</v>
      </c>
      <c r="AB46" s="531">
        <f t="shared" si="3"/>
        <v>0</v>
      </c>
      <c r="AC46" s="532">
        <f t="shared" si="18"/>
        <v>0</v>
      </c>
      <c r="AD46" s="527">
        <f t="shared" si="18"/>
        <v>0</v>
      </c>
      <c r="AE46" s="527">
        <f t="shared" si="5"/>
        <v>0</v>
      </c>
      <c r="AF46" s="527">
        <f t="shared" si="6"/>
        <v>0</v>
      </c>
      <c r="AG46" s="533" t="e">
        <v>#N/A</v>
      </c>
      <c r="AH46" s="527" t="e">
        <f t="shared" si="7"/>
        <v>#N/A</v>
      </c>
      <c r="AI46" s="533" t="e">
        <v>#N/A</v>
      </c>
      <c r="AJ46" s="527" t="e">
        <f t="shared" si="8"/>
        <v>#N/A</v>
      </c>
      <c r="AK46" s="527" t="e">
        <f t="shared" si="10"/>
        <v>#N/A</v>
      </c>
      <c r="AL46" s="527" t="e">
        <v>#N/A</v>
      </c>
      <c r="AM46" s="527"/>
      <c r="AN46" s="529">
        <v>0</v>
      </c>
      <c r="AO46" s="529">
        <f t="shared" si="12"/>
        <v>0</v>
      </c>
      <c r="AP46" s="528">
        <f t="shared" si="13"/>
        <v>0</v>
      </c>
      <c r="AQ46" s="528" t="e">
        <f t="shared" si="14"/>
        <v>#DIV/0!</v>
      </c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4"/>
      <c r="DC46" s="534"/>
      <c r="DD46" s="534"/>
      <c r="DE46" s="534"/>
      <c r="DF46" s="534"/>
      <c r="DG46" s="534"/>
      <c r="DH46" s="534"/>
      <c r="DI46" s="534"/>
      <c r="DJ46" s="534"/>
      <c r="DK46" s="534"/>
      <c r="DL46" s="534"/>
      <c r="DM46" s="534"/>
      <c r="DN46" s="534"/>
      <c r="DO46" s="534"/>
      <c r="DP46" s="534"/>
      <c r="DQ46" s="534"/>
      <c r="DR46" s="534"/>
      <c r="DS46" s="534"/>
      <c r="DT46" s="534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  <c r="FR46" s="534"/>
      <c r="FS46" s="534"/>
      <c r="FT46" s="534"/>
      <c r="FU46" s="534"/>
      <c r="FV46" s="534"/>
      <c r="FW46" s="534"/>
      <c r="FX46" s="534"/>
      <c r="FY46" s="534"/>
      <c r="FZ46" s="534"/>
      <c r="GA46" s="534"/>
      <c r="GB46" s="534"/>
      <c r="GC46" s="534"/>
      <c r="GD46" s="534"/>
      <c r="GE46" s="534"/>
      <c r="GF46" s="534"/>
      <c r="GG46" s="534"/>
      <c r="GH46" s="534"/>
      <c r="GI46" s="534"/>
      <c r="GJ46" s="534"/>
      <c r="GK46" s="534"/>
      <c r="GL46" s="534"/>
      <c r="GM46" s="534"/>
      <c r="GN46" s="534"/>
      <c r="GO46" s="534"/>
      <c r="GP46" s="534"/>
      <c r="GQ46" s="534"/>
      <c r="GR46" s="534"/>
      <c r="GS46" s="534"/>
      <c r="GT46" s="534"/>
      <c r="GU46" s="534"/>
      <c r="GV46" s="534"/>
      <c r="GW46" s="534"/>
      <c r="GX46" s="534"/>
      <c r="GY46" s="534"/>
      <c r="GZ46" s="534"/>
      <c r="HA46" s="534"/>
      <c r="HB46" s="534"/>
      <c r="HC46" s="534"/>
      <c r="HD46" s="534"/>
      <c r="HE46" s="534"/>
      <c r="HF46" s="534"/>
      <c r="HG46" s="534"/>
      <c r="HH46" s="534"/>
      <c r="HI46" s="534"/>
      <c r="HJ46" s="534"/>
      <c r="HK46" s="534"/>
      <c r="HL46" s="534"/>
      <c r="HM46" s="534"/>
      <c r="HN46" s="534"/>
      <c r="HO46" s="534"/>
      <c r="HP46" s="534"/>
      <c r="HQ46" s="534"/>
      <c r="HR46" s="534"/>
      <c r="HS46" s="534"/>
      <c r="HT46" s="534"/>
      <c r="HU46" s="534"/>
      <c r="HV46" s="534"/>
      <c r="HW46" s="534"/>
      <c r="HX46" s="534"/>
      <c r="HY46" s="534"/>
      <c r="HZ46" s="534"/>
      <c r="IA46" s="534"/>
      <c r="IB46" s="534"/>
      <c r="IC46" s="534"/>
      <c r="ID46" s="534"/>
      <c r="IE46" s="534"/>
      <c r="IF46" s="534"/>
      <c r="IG46" s="534"/>
      <c r="IH46" s="534"/>
      <c r="II46" s="534"/>
      <c r="IJ46" s="534"/>
      <c r="IK46" s="534"/>
      <c r="IL46" s="534"/>
      <c r="IM46" s="534"/>
      <c r="IN46" s="534"/>
      <c r="IO46" s="534"/>
      <c r="IP46" s="534"/>
      <c r="IQ46" s="534"/>
      <c r="IR46" s="534"/>
      <c r="IS46" s="534"/>
      <c r="IT46" s="534"/>
      <c r="IU46" s="534"/>
      <c r="IV46" s="534"/>
      <c r="IW46" s="534"/>
      <c r="IX46" s="534"/>
      <c r="IY46" s="534"/>
      <c r="IZ46" s="534"/>
      <c r="JA46" s="534"/>
      <c r="JB46" s="534"/>
      <c r="JC46" s="534"/>
      <c r="JD46" s="534"/>
      <c r="JE46" s="534"/>
      <c r="JF46" s="534"/>
      <c r="JG46" s="534"/>
      <c r="JH46" s="534"/>
      <c r="JI46" s="534"/>
      <c r="JJ46" s="534"/>
      <c r="JK46" s="534"/>
      <c r="JL46" s="534"/>
      <c r="JM46" s="534"/>
      <c r="JN46" s="534"/>
      <c r="JO46" s="534"/>
      <c r="JP46" s="534"/>
      <c r="JQ46" s="534"/>
      <c r="JR46" s="534"/>
      <c r="JS46" s="534"/>
      <c r="JT46" s="534"/>
      <c r="JU46" s="534"/>
      <c r="JV46" s="534"/>
      <c r="JW46" s="534"/>
      <c r="JX46" s="534"/>
      <c r="JY46" s="534"/>
      <c r="JZ46" s="534"/>
      <c r="KA46" s="534"/>
      <c r="KB46" s="534"/>
      <c r="KC46" s="534"/>
      <c r="KD46" s="534"/>
      <c r="KE46" s="534"/>
      <c r="KF46" s="534"/>
      <c r="KG46" s="534"/>
      <c r="KH46" s="534"/>
      <c r="KI46" s="534"/>
      <c r="KJ46" s="534"/>
      <c r="KK46" s="534"/>
      <c r="KL46" s="534"/>
      <c r="KM46" s="534"/>
      <c r="KN46" s="534"/>
      <c r="KO46" s="534"/>
      <c r="KP46" s="534"/>
      <c r="KQ46" s="534"/>
      <c r="KR46" s="534"/>
      <c r="KS46" s="534"/>
      <c r="KT46" s="534"/>
      <c r="KU46" s="534"/>
      <c r="KV46" s="534"/>
      <c r="KW46" s="534"/>
      <c r="KX46" s="534"/>
      <c r="KY46" s="534"/>
      <c r="KZ46" s="534"/>
      <c r="LA46" s="534"/>
      <c r="LB46" s="534"/>
      <c r="LC46" s="534"/>
      <c r="LD46" s="534"/>
      <c r="LE46" s="534"/>
      <c r="LF46" s="534"/>
      <c r="LG46" s="534"/>
      <c r="LH46" s="534"/>
      <c r="LI46" s="534"/>
      <c r="LJ46" s="534"/>
      <c r="LK46" s="534"/>
      <c r="LL46" s="534"/>
      <c r="LM46" s="534"/>
      <c r="LN46" s="534"/>
      <c r="LO46" s="534"/>
      <c r="LP46" s="534"/>
      <c r="LQ46" s="534"/>
      <c r="LR46" s="534"/>
      <c r="LS46" s="534"/>
      <c r="LT46" s="534"/>
      <c r="LU46" s="534"/>
      <c r="LV46" s="534"/>
      <c r="LW46" s="534"/>
      <c r="LX46" s="534"/>
      <c r="LY46" s="534"/>
      <c r="LZ46" s="534"/>
      <c r="MA46" s="534"/>
      <c r="MB46" s="534"/>
      <c r="MC46" s="534"/>
      <c r="MD46" s="534"/>
      <c r="ME46" s="534"/>
      <c r="MF46" s="534"/>
      <c r="MG46" s="534"/>
      <c r="MH46" s="534"/>
      <c r="MI46" s="534"/>
      <c r="MJ46" s="534"/>
      <c r="MK46" s="534"/>
      <c r="ML46" s="534"/>
      <c r="MM46" s="534"/>
      <c r="MN46" s="534"/>
      <c r="MO46" s="534"/>
      <c r="MP46" s="534"/>
      <c r="MQ46" s="534"/>
      <c r="MR46" s="534"/>
      <c r="MS46" s="534"/>
      <c r="MT46" s="534"/>
      <c r="MU46" s="534"/>
      <c r="MV46" s="534"/>
      <c r="MW46" s="534"/>
      <c r="MX46" s="534"/>
      <c r="MY46" s="534"/>
      <c r="MZ46" s="534"/>
      <c r="NA46" s="534"/>
      <c r="NB46" s="534"/>
      <c r="NC46" s="534"/>
      <c r="ND46" s="534"/>
      <c r="NE46" s="534"/>
      <c r="NF46" s="534"/>
      <c r="NG46" s="534"/>
      <c r="NH46" s="534"/>
      <c r="NI46" s="534"/>
      <c r="NJ46" s="534"/>
      <c r="NK46" s="534"/>
      <c r="NL46" s="534"/>
      <c r="NM46" s="534"/>
      <c r="NN46" s="534"/>
      <c r="NO46" s="534"/>
      <c r="NP46" s="534"/>
      <c r="NQ46" s="534"/>
      <c r="NR46" s="534"/>
      <c r="NS46" s="534"/>
      <c r="NT46" s="534"/>
      <c r="NU46" s="534"/>
      <c r="NV46" s="534"/>
      <c r="NW46" s="534"/>
      <c r="NX46" s="534"/>
      <c r="NY46" s="534"/>
      <c r="NZ46" s="534"/>
      <c r="OA46" s="534"/>
      <c r="OB46" s="534"/>
      <c r="OC46" s="534"/>
      <c r="OD46" s="534"/>
      <c r="OE46" s="534"/>
      <c r="OF46" s="534"/>
      <c r="OG46" s="534"/>
      <c r="OH46" s="534"/>
      <c r="OI46" s="534"/>
      <c r="OJ46" s="534"/>
      <c r="OK46" s="534"/>
      <c r="OL46" s="534"/>
      <c r="OM46" s="534"/>
      <c r="ON46" s="534"/>
      <c r="OO46" s="534"/>
      <c r="OP46" s="534"/>
      <c r="OQ46" s="534"/>
      <c r="OR46" s="534"/>
      <c r="OS46" s="534"/>
      <c r="OT46" s="534"/>
      <c r="OU46" s="534"/>
      <c r="OV46" s="534"/>
      <c r="OW46" s="534"/>
      <c r="OX46" s="534"/>
      <c r="OY46" s="534"/>
      <c r="OZ46" s="534"/>
      <c r="PA46" s="534"/>
      <c r="PB46" s="534"/>
      <c r="PC46" s="534"/>
      <c r="PD46" s="534"/>
      <c r="PE46" s="534"/>
      <c r="PF46" s="534"/>
      <c r="PG46" s="534"/>
      <c r="PH46" s="534"/>
      <c r="PI46" s="534"/>
      <c r="PJ46" s="534"/>
      <c r="PK46" s="534"/>
      <c r="PL46" s="534"/>
      <c r="PM46" s="534"/>
      <c r="PN46" s="534"/>
      <c r="PO46" s="534"/>
      <c r="PP46" s="534"/>
      <c r="PQ46" s="534"/>
      <c r="PR46" s="534"/>
      <c r="PS46" s="534"/>
      <c r="PT46" s="534"/>
      <c r="PU46" s="534"/>
      <c r="PV46" s="534"/>
      <c r="PW46" s="534"/>
      <c r="PX46" s="534"/>
      <c r="PY46" s="534"/>
      <c r="PZ46" s="534"/>
      <c r="QA46" s="534"/>
      <c r="QB46" s="534"/>
      <c r="QC46" s="534"/>
      <c r="QD46" s="534"/>
      <c r="QE46" s="534"/>
      <c r="QF46" s="534"/>
      <c r="QG46" s="534"/>
      <c r="QH46" s="534"/>
      <c r="QI46" s="534"/>
      <c r="QJ46" s="534"/>
      <c r="QK46" s="534"/>
      <c r="QL46" s="534"/>
      <c r="QM46" s="534"/>
      <c r="QN46" s="534"/>
      <c r="QO46" s="534"/>
      <c r="QP46" s="534"/>
      <c r="QQ46" s="534"/>
      <c r="QR46" s="534"/>
      <c r="QS46" s="534"/>
      <c r="QT46" s="534"/>
      <c r="QU46" s="534"/>
      <c r="QV46" s="534"/>
      <c r="QW46" s="534"/>
      <c r="QX46" s="534"/>
      <c r="QY46" s="534"/>
      <c r="QZ46" s="534"/>
      <c r="RA46" s="534"/>
      <c r="RB46" s="534"/>
      <c r="RC46" s="534"/>
      <c r="RD46" s="534"/>
      <c r="RE46" s="534"/>
      <c r="RF46" s="534"/>
      <c r="RG46" s="534"/>
      <c r="RH46" s="534"/>
      <c r="RI46" s="534"/>
      <c r="RJ46" s="534"/>
      <c r="RK46" s="534"/>
      <c r="RL46" s="534"/>
      <c r="RM46" s="534"/>
      <c r="RN46" s="534"/>
      <c r="RO46" s="534"/>
      <c r="RP46" s="534"/>
      <c r="RQ46" s="534"/>
      <c r="RR46" s="534"/>
      <c r="RS46" s="534"/>
      <c r="RT46" s="534"/>
      <c r="RU46" s="534"/>
      <c r="RV46" s="534"/>
      <c r="RW46" s="534"/>
      <c r="RX46" s="534"/>
      <c r="RY46" s="534"/>
      <c r="RZ46" s="534"/>
      <c r="SA46" s="534"/>
      <c r="SB46" s="534"/>
      <c r="SC46" s="534"/>
      <c r="SD46" s="534"/>
      <c r="SE46" s="534"/>
      <c r="SF46" s="534"/>
      <c r="SG46" s="534"/>
      <c r="SH46" s="534"/>
      <c r="SI46" s="534"/>
      <c r="SJ46" s="534"/>
      <c r="SK46" s="534"/>
      <c r="SL46" s="534"/>
      <c r="SM46" s="534"/>
      <c r="SN46" s="534"/>
      <c r="SO46" s="534"/>
      <c r="SP46" s="534"/>
      <c r="SQ46" s="534"/>
      <c r="SR46" s="534"/>
      <c r="SS46" s="534"/>
      <c r="ST46" s="534"/>
      <c r="SU46" s="534"/>
      <c r="SV46" s="534"/>
      <c r="SW46" s="534"/>
      <c r="SX46" s="534"/>
      <c r="SY46" s="534"/>
      <c r="SZ46" s="534"/>
      <c r="TA46" s="534"/>
      <c r="TB46" s="534"/>
      <c r="TC46" s="534"/>
      <c r="TD46" s="534"/>
      <c r="TE46" s="534"/>
      <c r="TF46" s="534"/>
      <c r="TG46" s="534"/>
      <c r="TH46" s="534"/>
      <c r="TI46" s="534"/>
      <c r="TJ46" s="534"/>
      <c r="TK46" s="534"/>
      <c r="TL46" s="534"/>
      <c r="TM46" s="534"/>
      <c r="TN46" s="534"/>
      <c r="TO46" s="534"/>
      <c r="TP46" s="534"/>
      <c r="TQ46" s="534"/>
      <c r="TR46" s="534"/>
      <c r="TS46" s="534"/>
      <c r="TT46" s="534"/>
      <c r="TU46" s="534"/>
      <c r="TV46" s="534"/>
      <c r="TW46" s="534"/>
      <c r="TX46" s="534"/>
      <c r="TY46" s="534"/>
      <c r="TZ46" s="534"/>
      <c r="UA46" s="534"/>
      <c r="UB46" s="534"/>
      <c r="UC46" s="534"/>
      <c r="UD46" s="534"/>
      <c r="UE46" s="534"/>
      <c r="UF46" s="534"/>
      <c r="UG46" s="534"/>
      <c r="UH46" s="534"/>
      <c r="UI46" s="534"/>
      <c r="UJ46" s="534"/>
      <c r="UK46" s="534"/>
      <c r="UL46" s="534"/>
      <c r="UM46" s="534"/>
      <c r="UN46" s="534"/>
      <c r="UO46" s="534"/>
      <c r="UP46" s="534"/>
      <c r="UQ46" s="534"/>
      <c r="UR46" s="534"/>
      <c r="US46" s="534"/>
      <c r="UT46" s="534"/>
      <c r="UU46" s="534"/>
      <c r="UV46" s="534"/>
      <c r="UW46" s="534"/>
      <c r="UX46" s="546"/>
    </row>
    <row r="47" spans="1:570" s="547" customFormat="1" ht="14.1" customHeight="1">
      <c r="A47" s="534"/>
      <c r="B47" s="37"/>
      <c r="C47" s="61"/>
      <c r="D47" s="61"/>
      <c r="E47" s="38"/>
      <c r="F47" s="523"/>
      <c r="G47" s="523"/>
      <c r="H47" s="523"/>
      <c r="I47" s="524"/>
      <c r="J47" s="525"/>
      <c r="K47" s="525"/>
      <c r="L47" s="525"/>
      <c r="M47" s="42"/>
      <c r="N47" s="42"/>
      <c r="O47" s="526"/>
      <c r="P47" s="527"/>
      <c r="Q47" s="527"/>
      <c r="R47" s="45"/>
      <c r="S47" s="46"/>
      <c r="T47" s="523">
        <f t="shared" si="9"/>
        <v>0</v>
      </c>
      <c r="U47" s="528">
        <f t="shared" si="0"/>
        <v>0</v>
      </c>
      <c r="V47" s="529">
        <f t="shared" si="1"/>
        <v>0</v>
      </c>
      <c r="W47" s="530">
        <f t="shared" si="15"/>
        <v>0</v>
      </c>
      <c r="X47" s="527">
        <f t="shared" si="16"/>
        <v>0</v>
      </c>
      <c r="Y47" s="527">
        <f t="shared" si="2"/>
        <v>0</v>
      </c>
      <c r="Z47" s="527"/>
      <c r="AA47" s="527">
        <f t="shared" si="17"/>
        <v>0</v>
      </c>
      <c r="AB47" s="531">
        <f t="shared" si="3"/>
        <v>0</v>
      </c>
      <c r="AC47" s="532">
        <f t="shared" si="18"/>
        <v>0</v>
      </c>
      <c r="AD47" s="527">
        <f t="shared" si="18"/>
        <v>0</v>
      </c>
      <c r="AE47" s="527">
        <f t="shared" si="5"/>
        <v>0</v>
      </c>
      <c r="AF47" s="527">
        <f t="shared" si="6"/>
        <v>0</v>
      </c>
      <c r="AG47" s="533" t="e">
        <v>#N/A</v>
      </c>
      <c r="AH47" s="527" t="e">
        <f t="shared" si="7"/>
        <v>#N/A</v>
      </c>
      <c r="AI47" s="533" t="e">
        <v>#N/A</v>
      </c>
      <c r="AJ47" s="527" t="e">
        <f t="shared" si="8"/>
        <v>#N/A</v>
      </c>
      <c r="AK47" s="527" t="e">
        <f t="shared" si="10"/>
        <v>#N/A</v>
      </c>
      <c r="AL47" s="527" t="e">
        <v>#N/A</v>
      </c>
      <c r="AM47" s="527"/>
      <c r="AN47" s="529">
        <v>0</v>
      </c>
      <c r="AO47" s="529">
        <f t="shared" si="12"/>
        <v>0</v>
      </c>
      <c r="AP47" s="528">
        <f t="shared" si="13"/>
        <v>0</v>
      </c>
      <c r="AQ47" s="528" t="e">
        <f t="shared" si="14"/>
        <v>#DIV/0!</v>
      </c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4"/>
      <c r="DC47" s="534"/>
      <c r="DD47" s="534"/>
      <c r="DE47" s="534"/>
      <c r="DF47" s="534"/>
      <c r="DG47" s="534"/>
      <c r="DH47" s="534"/>
      <c r="DI47" s="534"/>
      <c r="DJ47" s="534"/>
      <c r="DK47" s="534"/>
      <c r="DL47" s="534"/>
      <c r="DM47" s="534"/>
      <c r="DN47" s="534"/>
      <c r="DO47" s="534"/>
      <c r="DP47" s="534"/>
      <c r="DQ47" s="534"/>
      <c r="DR47" s="534"/>
      <c r="DS47" s="534"/>
      <c r="DT47" s="534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  <c r="FR47" s="534"/>
      <c r="FS47" s="534"/>
      <c r="FT47" s="534"/>
      <c r="FU47" s="534"/>
      <c r="FV47" s="534"/>
      <c r="FW47" s="534"/>
      <c r="FX47" s="534"/>
      <c r="FY47" s="534"/>
      <c r="FZ47" s="534"/>
      <c r="GA47" s="534"/>
      <c r="GB47" s="534"/>
      <c r="GC47" s="534"/>
      <c r="GD47" s="534"/>
      <c r="GE47" s="534"/>
      <c r="GF47" s="534"/>
      <c r="GG47" s="534"/>
      <c r="GH47" s="534"/>
      <c r="GI47" s="534"/>
      <c r="GJ47" s="534"/>
      <c r="GK47" s="534"/>
      <c r="GL47" s="534"/>
      <c r="GM47" s="534"/>
      <c r="GN47" s="534"/>
      <c r="GO47" s="534"/>
      <c r="GP47" s="534"/>
      <c r="GQ47" s="534"/>
      <c r="GR47" s="534"/>
      <c r="GS47" s="534"/>
      <c r="GT47" s="534"/>
      <c r="GU47" s="534"/>
      <c r="GV47" s="534"/>
      <c r="GW47" s="534"/>
      <c r="GX47" s="534"/>
      <c r="GY47" s="534"/>
      <c r="GZ47" s="534"/>
      <c r="HA47" s="534"/>
      <c r="HB47" s="534"/>
      <c r="HC47" s="534"/>
      <c r="HD47" s="534"/>
      <c r="HE47" s="534"/>
      <c r="HF47" s="534"/>
      <c r="HG47" s="534"/>
      <c r="HH47" s="534"/>
      <c r="HI47" s="534"/>
      <c r="HJ47" s="534"/>
      <c r="HK47" s="534"/>
      <c r="HL47" s="534"/>
      <c r="HM47" s="534"/>
      <c r="HN47" s="534"/>
      <c r="HO47" s="534"/>
      <c r="HP47" s="534"/>
      <c r="HQ47" s="534"/>
      <c r="HR47" s="534"/>
      <c r="HS47" s="534"/>
      <c r="HT47" s="534"/>
      <c r="HU47" s="534"/>
      <c r="HV47" s="534"/>
      <c r="HW47" s="534"/>
      <c r="HX47" s="534"/>
      <c r="HY47" s="534"/>
      <c r="HZ47" s="534"/>
      <c r="IA47" s="534"/>
      <c r="IB47" s="534"/>
      <c r="IC47" s="534"/>
      <c r="ID47" s="534"/>
      <c r="IE47" s="534"/>
      <c r="IF47" s="534"/>
      <c r="IG47" s="534"/>
      <c r="IH47" s="534"/>
      <c r="II47" s="534"/>
      <c r="IJ47" s="534"/>
      <c r="IK47" s="534"/>
      <c r="IL47" s="534"/>
      <c r="IM47" s="534"/>
      <c r="IN47" s="534"/>
      <c r="IO47" s="534"/>
      <c r="IP47" s="534"/>
      <c r="IQ47" s="534"/>
      <c r="IR47" s="534"/>
      <c r="IS47" s="534"/>
      <c r="IT47" s="534"/>
      <c r="IU47" s="534"/>
      <c r="IV47" s="534"/>
      <c r="IW47" s="534"/>
      <c r="IX47" s="534"/>
      <c r="IY47" s="534"/>
      <c r="IZ47" s="534"/>
      <c r="JA47" s="534"/>
      <c r="JB47" s="534"/>
      <c r="JC47" s="534"/>
      <c r="JD47" s="534"/>
      <c r="JE47" s="534"/>
      <c r="JF47" s="534"/>
      <c r="JG47" s="534"/>
      <c r="JH47" s="534"/>
      <c r="JI47" s="534"/>
      <c r="JJ47" s="534"/>
      <c r="JK47" s="534"/>
      <c r="JL47" s="534"/>
      <c r="JM47" s="534"/>
      <c r="JN47" s="534"/>
      <c r="JO47" s="534"/>
      <c r="JP47" s="534"/>
      <c r="JQ47" s="534"/>
      <c r="JR47" s="534"/>
      <c r="JS47" s="534"/>
      <c r="JT47" s="534"/>
      <c r="JU47" s="534"/>
      <c r="JV47" s="534"/>
      <c r="JW47" s="534"/>
      <c r="JX47" s="534"/>
      <c r="JY47" s="534"/>
      <c r="JZ47" s="534"/>
      <c r="KA47" s="534"/>
      <c r="KB47" s="534"/>
      <c r="KC47" s="534"/>
      <c r="KD47" s="534"/>
      <c r="KE47" s="534"/>
      <c r="KF47" s="534"/>
      <c r="KG47" s="534"/>
      <c r="KH47" s="534"/>
      <c r="KI47" s="534"/>
      <c r="KJ47" s="534"/>
      <c r="KK47" s="534"/>
      <c r="KL47" s="534"/>
      <c r="KM47" s="534"/>
      <c r="KN47" s="534"/>
      <c r="KO47" s="534"/>
      <c r="KP47" s="534"/>
      <c r="KQ47" s="534"/>
      <c r="KR47" s="534"/>
      <c r="KS47" s="534"/>
      <c r="KT47" s="534"/>
      <c r="KU47" s="534"/>
      <c r="KV47" s="534"/>
      <c r="KW47" s="534"/>
      <c r="KX47" s="534"/>
      <c r="KY47" s="534"/>
      <c r="KZ47" s="534"/>
      <c r="LA47" s="534"/>
      <c r="LB47" s="534"/>
      <c r="LC47" s="534"/>
      <c r="LD47" s="534"/>
      <c r="LE47" s="534"/>
      <c r="LF47" s="534"/>
      <c r="LG47" s="534"/>
      <c r="LH47" s="534"/>
      <c r="LI47" s="534"/>
      <c r="LJ47" s="534"/>
      <c r="LK47" s="534"/>
      <c r="LL47" s="534"/>
      <c r="LM47" s="534"/>
      <c r="LN47" s="534"/>
      <c r="LO47" s="534"/>
      <c r="LP47" s="534"/>
      <c r="LQ47" s="534"/>
      <c r="LR47" s="534"/>
      <c r="LS47" s="534"/>
      <c r="LT47" s="534"/>
      <c r="LU47" s="534"/>
      <c r="LV47" s="534"/>
      <c r="LW47" s="534"/>
      <c r="LX47" s="534"/>
      <c r="LY47" s="534"/>
      <c r="LZ47" s="534"/>
      <c r="MA47" s="534"/>
      <c r="MB47" s="534"/>
      <c r="MC47" s="534"/>
      <c r="MD47" s="534"/>
      <c r="ME47" s="534"/>
      <c r="MF47" s="534"/>
      <c r="MG47" s="534"/>
      <c r="MH47" s="534"/>
      <c r="MI47" s="534"/>
      <c r="MJ47" s="534"/>
      <c r="MK47" s="534"/>
      <c r="ML47" s="534"/>
      <c r="MM47" s="534"/>
      <c r="MN47" s="534"/>
      <c r="MO47" s="534"/>
      <c r="MP47" s="534"/>
      <c r="MQ47" s="534"/>
      <c r="MR47" s="534"/>
      <c r="MS47" s="534"/>
      <c r="MT47" s="534"/>
      <c r="MU47" s="534"/>
      <c r="MV47" s="534"/>
      <c r="MW47" s="534"/>
      <c r="MX47" s="534"/>
      <c r="MY47" s="534"/>
      <c r="MZ47" s="534"/>
      <c r="NA47" s="534"/>
      <c r="NB47" s="534"/>
      <c r="NC47" s="534"/>
      <c r="ND47" s="534"/>
      <c r="NE47" s="534"/>
      <c r="NF47" s="534"/>
      <c r="NG47" s="534"/>
      <c r="NH47" s="534"/>
      <c r="NI47" s="534"/>
      <c r="NJ47" s="534"/>
      <c r="NK47" s="534"/>
      <c r="NL47" s="534"/>
      <c r="NM47" s="534"/>
      <c r="NN47" s="534"/>
      <c r="NO47" s="534"/>
      <c r="NP47" s="534"/>
      <c r="NQ47" s="534"/>
      <c r="NR47" s="534"/>
      <c r="NS47" s="534"/>
      <c r="NT47" s="534"/>
      <c r="NU47" s="534"/>
      <c r="NV47" s="534"/>
      <c r="NW47" s="534"/>
      <c r="NX47" s="534"/>
      <c r="NY47" s="534"/>
      <c r="NZ47" s="534"/>
      <c r="OA47" s="534"/>
      <c r="OB47" s="534"/>
      <c r="OC47" s="534"/>
      <c r="OD47" s="534"/>
      <c r="OE47" s="534"/>
      <c r="OF47" s="534"/>
      <c r="OG47" s="534"/>
      <c r="OH47" s="534"/>
      <c r="OI47" s="534"/>
      <c r="OJ47" s="534"/>
      <c r="OK47" s="534"/>
      <c r="OL47" s="534"/>
      <c r="OM47" s="534"/>
      <c r="ON47" s="534"/>
      <c r="OO47" s="534"/>
      <c r="OP47" s="534"/>
      <c r="OQ47" s="534"/>
      <c r="OR47" s="534"/>
      <c r="OS47" s="534"/>
      <c r="OT47" s="534"/>
      <c r="OU47" s="534"/>
      <c r="OV47" s="534"/>
      <c r="OW47" s="534"/>
      <c r="OX47" s="534"/>
      <c r="OY47" s="534"/>
      <c r="OZ47" s="534"/>
      <c r="PA47" s="534"/>
      <c r="PB47" s="534"/>
      <c r="PC47" s="534"/>
      <c r="PD47" s="534"/>
      <c r="PE47" s="534"/>
      <c r="PF47" s="534"/>
      <c r="PG47" s="534"/>
      <c r="PH47" s="534"/>
      <c r="PI47" s="534"/>
      <c r="PJ47" s="534"/>
      <c r="PK47" s="534"/>
      <c r="PL47" s="534"/>
      <c r="PM47" s="534"/>
      <c r="PN47" s="534"/>
      <c r="PO47" s="534"/>
      <c r="PP47" s="534"/>
      <c r="PQ47" s="534"/>
      <c r="PR47" s="534"/>
      <c r="PS47" s="534"/>
      <c r="PT47" s="534"/>
      <c r="PU47" s="534"/>
      <c r="PV47" s="534"/>
      <c r="PW47" s="534"/>
      <c r="PX47" s="534"/>
      <c r="PY47" s="534"/>
      <c r="PZ47" s="534"/>
      <c r="QA47" s="534"/>
      <c r="QB47" s="534"/>
      <c r="QC47" s="534"/>
      <c r="QD47" s="534"/>
      <c r="QE47" s="534"/>
      <c r="QF47" s="534"/>
      <c r="QG47" s="534"/>
      <c r="QH47" s="534"/>
      <c r="QI47" s="534"/>
      <c r="QJ47" s="534"/>
      <c r="QK47" s="534"/>
      <c r="QL47" s="534"/>
      <c r="QM47" s="534"/>
      <c r="QN47" s="534"/>
      <c r="QO47" s="534"/>
      <c r="QP47" s="534"/>
      <c r="QQ47" s="534"/>
      <c r="QR47" s="534"/>
      <c r="QS47" s="534"/>
      <c r="QT47" s="534"/>
      <c r="QU47" s="534"/>
      <c r="QV47" s="534"/>
      <c r="QW47" s="534"/>
      <c r="QX47" s="534"/>
      <c r="QY47" s="534"/>
      <c r="QZ47" s="534"/>
      <c r="RA47" s="534"/>
      <c r="RB47" s="534"/>
      <c r="RC47" s="534"/>
      <c r="RD47" s="534"/>
      <c r="RE47" s="534"/>
      <c r="RF47" s="534"/>
      <c r="RG47" s="534"/>
      <c r="RH47" s="534"/>
      <c r="RI47" s="534"/>
      <c r="RJ47" s="534"/>
      <c r="RK47" s="534"/>
      <c r="RL47" s="534"/>
      <c r="RM47" s="534"/>
      <c r="RN47" s="534"/>
      <c r="RO47" s="534"/>
      <c r="RP47" s="534"/>
      <c r="RQ47" s="534"/>
      <c r="RR47" s="534"/>
      <c r="RS47" s="534"/>
      <c r="RT47" s="534"/>
      <c r="RU47" s="534"/>
      <c r="RV47" s="534"/>
      <c r="RW47" s="534"/>
      <c r="RX47" s="534"/>
      <c r="RY47" s="534"/>
      <c r="RZ47" s="534"/>
      <c r="SA47" s="534"/>
      <c r="SB47" s="534"/>
      <c r="SC47" s="534"/>
      <c r="SD47" s="534"/>
      <c r="SE47" s="534"/>
      <c r="SF47" s="534"/>
      <c r="SG47" s="534"/>
      <c r="SH47" s="534"/>
      <c r="SI47" s="534"/>
      <c r="SJ47" s="534"/>
      <c r="SK47" s="534"/>
      <c r="SL47" s="534"/>
      <c r="SM47" s="534"/>
      <c r="SN47" s="534"/>
      <c r="SO47" s="534"/>
      <c r="SP47" s="534"/>
      <c r="SQ47" s="534"/>
      <c r="SR47" s="534"/>
      <c r="SS47" s="534"/>
      <c r="ST47" s="534"/>
      <c r="SU47" s="534"/>
      <c r="SV47" s="534"/>
      <c r="SW47" s="534"/>
      <c r="SX47" s="534"/>
      <c r="SY47" s="534"/>
      <c r="SZ47" s="534"/>
      <c r="TA47" s="534"/>
      <c r="TB47" s="534"/>
      <c r="TC47" s="534"/>
      <c r="TD47" s="534"/>
      <c r="TE47" s="534"/>
      <c r="TF47" s="534"/>
      <c r="TG47" s="534"/>
      <c r="TH47" s="534"/>
      <c r="TI47" s="534"/>
      <c r="TJ47" s="534"/>
      <c r="TK47" s="534"/>
      <c r="TL47" s="534"/>
      <c r="TM47" s="534"/>
      <c r="TN47" s="534"/>
      <c r="TO47" s="534"/>
      <c r="TP47" s="534"/>
      <c r="TQ47" s="534"/>
      <c r="TR47" s="534"/>
      <c r="TS47" s="534"/>
      <c r="TT47" s="534"/>
      <c r="TU47" s="534"/>
      <c r="TV47" s="534"/>
      <c r="TW47" s="534"/>
      <c r="TX47" s="534"/>
      <c r="TY47" s="534"/>
      <c r="TZ47" s="534"/>
      <c r="UA47" s="534"/>
      <c r="UB47" s="534"/>
      <c r="UC47" s="534"/>
      <c r="UD47" s="534"/>
      <c r="UE47" s="534"/>
      <c r="UF47" s="534"/>
      <c r="UG47" s="534"/>
      <c r="UH47" s="534"/>
      <c r="UI47" s="534"/>
      <c r="UJ47" s="534"/>
      <c r="UK47" s="534"/>
      <c r="UL47" s="534"/>
      <c r="UM47" s="534"/>
      <c r="UN47" s="534"/>
      <c r="UO47" s="534"/>
      <c r="UP47" s="534"/>
      <c r="UQ47" s="534"/>
      <c r="UR47" s="534"/>
      <c r="US47" s="534"/>
      <c r="UT47" s="534"/>
      <c r="UU47" s="534"/>
      <c r="UV47" s="534"/>
      <c r="UW47" s="534"/>
      <c r="UX47" s="546"/>
    </row>
    <row r="48" spans="1:570" s="547" customFormat="1" ht="14.1" customHeight="1">
      <c r="A48" s="534"/>
      <c r="B48" s="37"/>
      <c r="C48" s="61"/>
      <c r="D48" s="61"/>
      <c r="E48" s="38"/>
      <c r="F48" s="523"/>
      <c r="G48" s="523"/>
      <c r="H48" s="523"/>
      <c r="I48" s="524"/>
      <c r="J48" s="525"/>
      <c r="K48" s="525"/>
      <c r="L48" s="525"/>
      <c r="M48" s="42"/>
      <c r="N48" s="42"/>
      <c r="O48" s="526"/>
      <c r="P48" s="527"/>
      <c r="Q48" s="527"/>
      <c r="R48" s="45"/>
      <c r="S48" s="46"/>
      <c r="T48" s="523">
        <f t="shared" si="9"/>
        <v>0</v>
      </c>
      <c r="U48" s="528">
        <f t="shared" si="0"/>
        <v>0</v>
      </c>
      <c r="V48" s="529">
        <f t="shared" si="1"/>
        <v>0</v>
      </c>
      <c r="W48" s="530">
        <f t="shared" si="15"/>
        <v>0</v>
      </c>
      <c r="X48" s="527">
        <f t="shared" si="16"/>
        <v>0</v>
      </c>
      <c r="Y48" s="527">
        <f t="shared" si="2"/>
        <v>0</v>
      </c>
      <c r="Z48" s="527"/>
      <c r="AA48" s="527">
        <f t="shared" si="17"/>
        <v>0</v>
      </c>
      <c r="AB48" s="531">
        <f t="shared" si="3"/>
        <v>0</v>
      </c>
      <c r="AC48" s="532">
        <f t="shared" si="18"/>
        <v>0</v>
      </c>
      <c r="AD48" s="527">
        <f t="shared" si="18"/>
        <v>0</v>
      </c>
      <c r="AE48" s="527">
        <f t="shared" si="5"/>
        <v>0</v>
      </c>
      <c r="AF48" s="527">
        <f t="shared" si="6"/>
        <v>0</v>
      </c>
      <c r="AG48" s="533" t="e">
        <v>#N/A</v>
      </c>
      <c r="AH48" s="527" t="e">
        <f t="shared" si="7"/>
        <v>#N/A</v>
      </c>
      <c r="AI48" s="533" t="e">
        <v>#N/A</v>
      </c>
      <c r="AJ48" s="527" t="e">
        <f t="shared" si="8"/>
        <v>#N/A</v>
      </c>
      <c r="AK48" s="527" t="e">
        <f t="shared" si="10"/>
        <v>#N/A</v>
      </c>
      <c r="AL48" s="527" t="e">
        <v>#N/A</v>
      </c>
      <c r="AM48" s="527"/>
      <c r="AN48" s="529">
        <v>0</v>
      </c>
      <c r="AO48" s="529">
        <f t="shared" si="12"/>
        <v>0</v>
      </c>
      <c r="AP48" s="528">
        <f t="shared" si="13"/>
        <v>0</v>
      </c>
      <c r="AQ48" s="528" t="e">
        <f t="shared" si="14"/>
        <v>#DIV/0!</v>
      </c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4"/>
      <c r="DC48" s="534"/>
      <c r="DD48" s="534"/>
      <c r="DE48" s="534"/>
      <c r="DF48" s="534"/>
      <c r="DG48" s="534"/>
      <c r="DH48" s="534"/>
      <c r="DI48" s="534"/>
      <c r="DJ48" s="534"/>
      <c r="DK48" s="534"/>
      <c r="DL48" s="534"/>
      <c r="DM48" s="534"/>
      <c r="DN48" s="534"/>
      <c r="DO48" s="534"/>
      <c r="DP48" s="534"/>
      <c r="DQ48" s="534"/>
      <c r="DR48" s="534"/>
      <c r="DS48" s="534"/>
      <c r="DT48" s="534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  <c r="FR48" s="534"/>
      <c r="FS48" s="534"/>
      <c r="FT48" s="534"/>
      <c r="FU48" s="534"/>
      <c r="FV48" s="534"/>
      <c r="FW48" s="534"/>
      <c r="FX48" s="534"/>
      <c r="FY48" s="534"/>
      <c r="FZ48" s="534"/>
      <c r="GA48" s="534"/>
      <c r="GB48" s="534"/>
      <c r="GC48" s="534"/>
      <c r="GD48" s="534"/>
      <c r="GE48" s="534"/>
      <c r="GF48" s="534"/>
      <c r="GG48" s="534"/>
      <c r="GH48" s="534"/>
      <c r="GI48" s="534"/>
      <c r="GJ48" s="534"/>
      <c r="GK48" s="534"/>
      <c r="GL48" s="534"/>
      <c r="GM48" s="534"/>
      <c r="GN48" s="534"/>
      <c r="GO48" s="534"/>
      <c r="GP48" s="534"/>
      <c r="GQ48" s="534"/>
      <c r="GR48" s="534"/>
      <c r="GS48" s="534"/>
      <c r="GT48" s="534"/>
      <c r="GU48" s="534"/>
      <c r="GV48" s="534"/>
      <c r="GW48" s="534"/>
      <c r="GX48" s="534"/>
      <c r="GY48" s="534"/>
      <c r="GZ48" s="534"/>
      <c r="HA48" s="534"/>
      <c r="HB48" s="534"/>
      <c r="HC48" s="534"/>
      <c r="HD48" s="534"/>
      <c r="HE48" s="534"/>
      <c r="HF48" s="534"/>
      <c r="HG48" s="534"/>
      <c r="HH48" s="534"/>
      <c r="HI48" s="534"/>
      <c r="HJ48" s="534"/>
      <c r="HK48" s="534"/>
      <c r="HL48" s="534"/>
      <c r="HM48" s="534"/>
      <c r="HN48" s="534"/>
      <c r="HO48" s="534"/>
      <c r="HP48" s="534"/>
      <c r="HQ48" s="534"/>
      <c r="HR48" s="534"/>
      <c r="HS48" s="534"/>
      <c r="HT48" s="534"/>
      <c r="HU48" s="534"/>
      <c r="HV48" s="534"/>
      <c r="HW48" s="534"/>
      <c r="HX48" s="534"/>
      <c r="HY48" s="534"/>
      <c r="HZ48" s="534"/>
      <c r="IA48" s="534"/>
      <c r="IB48" s="534"/>
      <c r="IC48" s="534"/>
      <c r="ID48" s="534"/>
      <c r="IE48" s="534"/>
      <c r="IF48" s="534"/>
      <c r="IG48" s="534"/>
      <c r="IH48" s="534"/>
      <c r="II48" s="534"/>
      <c r="IJ48" s="534"/>
      <c r="IK48" s="534"/>
      <c r="IL48" s="534"/>
      <c r="IM48" s="534"/>
      <c r="IN48" s="534"/>
      <c r="IO48" s="534"/>
      <c r="IP48" s="534"/>
      <c r="IQ48" s="534"/>
      <c r="IR48" s="534"/>
      <c r="IS48" s="534"/>
      <c r="IT48" s="534"/>
      <c r="IU48" s="534"/>
      <c r="IV48" s="534"/>
      <c r="IW48" s="534"/>
      <c r="IX48" s="534"/>
      <c r="IY48" s="534"/>
      <c r="IZ48" s="534"/>
      <c r="JA48" s="534"/>
      <c r="JB48" s="534"/>
      <c r="JC48" s="534"/>
      <c r="JD48" s="534"/>
      <c r="JE48" s="534"/>
      <c r="JF48" s="534"/>
      <c r="JG48" s="534"/>
      <c r="JH48" s="534"/>
      <c r="JI48" s="534"/>
      <c r="JJ48" s="534"/>
      <c r="JK48" s="534"/>
      <c r="JL48" s="534"/>
      <c r="JM48" s="534"/>
      <c r="JN48" s="534"/>
      <c r="JO48" s="534"/>
      <c r="JP48" s="534"/>
      <c r="JQ48" s="534"/>
      <c r="JR48" s="534"/>
      <c r="JS48" s="534"/>
      <c r="JT48" s="534"/>
      <c r="JU48" s="534"/>
      <c r="JV48" s="534"/>
      <c r="JW48" s="534"/>
      <c r="JX48" s="534"/>
      <c r="JY48" s="534"/>
      <c r="JZ48" s="534"/>
      <c r="KA48" s="534"/>
      <c r="KB48" s="534"/>
      <c r="KC48" s="534"/>
      <c r="KD48" s="534"/>
      <c r="KE48" s="534"/>
      <c r="KF48" s="534"/>
      <c r="KG48" s="534"/>
      <c r="KH48" s="534"/>
      <c r="KI48" s="534"/>
      <c r="KJ48" s="534"/>
      <c r="KK48" s="534"/>
      <c r="KL48" s="534"/>
      <c r="KM48" s="534"/>
      <c r="KN48" s="534"/>
      <c r="KO48" s="534"/>
      <c r="KP48" s="534"/>
      <c r="KQ48" s="534"/>
      <c r="KR48" s="534"/>
      <c r="KS48" s="534"/>
      <c r="KT48" s="534"/>
      <c r="KU48" s="534"/>
      <c r="KV48" s="534"/>
      <c r="KW48" s="534"/>
      <c r="KX48" s="534"/>
      <c r="KY48" s="534"/>
      <c r="KZ48" s="534"/>
      <c r="LA48" s="534"/>
      <c r="LB48" s="534"/>
      <c r="LC48" s="534"/>
      <c r="LD48" s="534"/>
      <c r="LE48" s="534"/>
      <c r="LF48" s="534"/>
      <c r="LG48" s="534"/>
      <c r="LH48" s="534"/>
      <c r="LI48" s="534"/>
      <c r="LJ48" s="534"/>
      <c r="LK48" s="534"/>
      <c r="LL48" s="534"/>
      <c r="LM48" s="534"/>
      <c r="LN48" s="534"/>
      <c r="LO48" s="534"/>
      <c r="LP48" s="534"/>
      <c r="LQ48" s="534"/>
      <c r="LR48" s="534"/>
      <c r="LS48" s="534"/>
      <c r="LT48" s="534"/>
      <c r="LU48" s="534"/>
      <c r="LV48" s="534"/>
      <c r="LW48" s="534"/>
      <c r="LX48" s="534"/>
      <c r="LY48" s="534"/>
      <c r="LZ48" s="534"/>
      <c r="MA48" s="534"/>
      <c r="MB48" s="534"/>
      <c r="MC48" s="534"/>
      <c r="MD48" s="534"/>
      <c r="ME48" s="534"/>
      <c r="MF48" s="534"/>
      <c r="MG48" s="534"/>
      <c r="MH48" s="534"/>
      <c r="MI48" s="534"/>
      <c r="MJ48" s="534"/>
      <c r="MK48" s="534"/>
      <c r="ML48" s="534"/>
      <c r="MM48" s="534"/>
      <c r="MN48" s="534"/>
      <c r="MO48" s="534"/>
      <c r="MP48" s="534"/>
      <c r="MQ48" s="534"/>
      <c r="MR48" s="534"/>
      <c r="MS48" s="534"/>
      <c r="MT48" s="534"/>
      <c r="MU48" s="534"/>
      <c r="MV48" s="534"/>
      <c r="MW48" s="534"/>
      <c r="MX48" s="534"/>
      <c r="MY48" s="534"/>
      <c r="MZ48" s="534"/>
      <c r="NA48" s="534"/>
      <c r="NB48" s="534"/>
      <c r="NC48" s="534"/>
      <c r="ND48" s="534"/>
      <c r="NE48" s="534"/>
      <c r="NF48" s="534"/>
      <c r="NG48" s="534"/>
      <c r="NH48" s="534"/>
      <c r="NI48" s="534"/>
      <c r="NJ48" s="534"/>
      <c r="NK48" s="534"/>
      <c r="NL48" s="534"/>
      <c r="NM48" s="534"/>
      <c r="NN48" s="534"/>
      <c r="NO48" s="534"/>
      <c r="NP48" s="534"/>
      <c r="NQ48" s="534"/>
      <c r="NR48" s="534"/>
      <c r="NS48" s="534"/>
      <c r="NT48" s="534"/>
      <c r="NU48" s="534"/>
      <c r="NV48" s="534"/>
      <c r="NW48" s="534"/>
      <c r="NX48" s="534"/>
      <c r="NY48" s="534"/>
      <c r="NZ48" s="534"/>
      <c r="OA48" s="534"/>
      <c r="OB48" s="534"/>
      <c r="OC48" s="534"/>
      <c r="OD48" s="534"/>
      <c r="OE48" s="534"/>
      <c r="OF48" s="534"/>
      <c r="OG48" s="534"/>
      <c r="OH48" s="534"/>
      <c r="OI48" s="534"/>
      <c r="OJ48" s="534"/>
      <c r="OK48" s="534"/>
      <c r="OL48" s="534"/>
      <c r="OM48" s="534"/>
      <c r="ON48" s="534"/>
      <c r="OO48" s="534"/>
      <c r="OP48" s="534"/>
      <c r="OQ48" s="534"/>
      <c r="OR48" s="534"/>
      <c r="OS48" s="534"/>
      <c r="OT48" s="534"/>
      <c r="OU48" s="534"/>
      <c r="OV48" s="534"/>
      <c r="OW48" s="534"/>
      <c r="OX48" s="534"/>
      <c r="OY48" s="534"/>
      <c r="OZ48" s="534"/>
      <c r="PA48" s="534"/>
      <c r="PB48" s="534"/>
      <c r="PC48" s="534"/>
      <c r="PD48" s="534"/>
      <c r="PE48" s="534"/>
      <c r="PF48" s="534"/>
      <c r="PG48" s="534"/>
      <c r="PH48" s="534"/>
      <c r="PI48" s="534"/>
      <c r="PJ48" s="534"/>
      <c r="PK48" s="534"/>
      <c r="PL48" s="534"/>
      <c r="PM48" s="534"/>
      <c r="PN48" s="534"/>
      <c r="PO48" s="534"/>
      <c r="PP48" s="534"/>
      <c r="PQ48" s="534"/>
      <c r="PR48" s="534"/>
      <c r="PS48" s="534"/>
      <c r="PT48" s="534"/>
      <c r="PU48" s="534"/>
      <c r="PV48" s="534"/>
      <c r="PW48" s="534"/>
      <c r="PX48" s="534"/>
      <c r="PY48" s="534"/>
      <c r="PZ48" s="534"/>
      <c r="QA48" s="534"/>
      <c r="QB48" s="534"/>
      <c r="QC48" s="534"/>
      <c r="QD48" s="534"/>
      <c r="QE48" s="534"/>
      <c r="QF48" s="534"/>
      <c r="QG48" s="534"/>
      <c r="QH48" s="534"/>
      <c r="QI48" s="534"/>
      <c r="QJ48" s="534"/>
      <c r="QK48" s="534"/>
      <c r="QL48" s="534"/>
      <c r="QM48" s="534"/>
      <c r="QN48" s="534"/>
      <c r="QO48" s="534"/>
      <c r="QP48" s="534"/>
      <c r="QQ48" s="534"/>
      <c r="QR48" s="534"/>
      <c r="QS48" s="534"/>
      <c r="QT48" s="534"/>
      <c r="QU48" s="534"/>
      <c r="QV48" s="534"/>
      <c r="QW48" s="534"/>
      <c r="QX48" s="534"/>
      <c r="QY48" s="534"/>
      <c r="QZ48" s="534"/>
      <c r="RA48" s="534"/>
      <c r="RB48" s="534"/>
      <c r="RC48" s="534"/>
      <c r="RD48" s="534"/>
      <c r="RE48" s="534"/>
      <c r="RF48" s="534"/>
      <c r="RG48" s="534"/>
      <c r="RH48" s="534"/>
      <c r="RI48" s="534"/>
      <c r="RJ48" s="534"/>
      <c r="RK48" s="534"/>
      <c r="RL48" s="534"/>
      <c r="RM48" s="534"/>
      <c r="RN48" s="534"/>
      <c r="RO48" s="534"/>
      <c r="RP48" s="534"/>
      <c r="RQ48" s="534"/>
      <c r="RR48" s="534"/>
      <c r="RS48" s="534"/>
      <c r="RT48" s="534"/>
      <c r="RU48" s="534"/>
      <c r="RV48" s="534"/>
      <c r="RW48" s="534"/>
      <c r="RX48" s="534"/>
      <c r="RY48" s="534"/>
      <c r="RZ48" s="534"/>
      <c r="SA48" s="534"/>
      <c r="SB48" s="534"/>
      <c r="SC48" s="534"/>
      <c r="SD48" s="534"/>
      <c r="SE48" s="534"/>
      <c r="SF48" s="534"/>
      <c r="SG48" s="534"/>
      <c r="SH48" s="534"/>
      <c r="SI48" s="534"/>
      <c r="SJ48" s="534"/>
      <c r="SK48" s="534"/>
      <c r="SL48" s="534"/>
      <c r="SM48" s="534"/>
      <c r="SN48" s="534"/>
      <c r="SO48" s="534"/>
      <c r="SP48" s="534"/>
      <c r="SQ48" s="534"/>
      <c r="SR48" s="534"/>
      <c r="SS48" s="534"/>
      <c r="ST48" s="534"/>
      <c r="SU48" s="534"/>
      <c r="SV48" s="534"/>
      <c r="SW48" s="534"/>
      <c r="SX48" s="534"/>
      <c r="SY48" s="534"/>
      <c r="SZ48" s="534"/>
      <c r="TA48" s="534"/>
      <c r="TB48" s="534"/>
      <c r="TC48" s="534"/>
      <c r="TD48" s="534"/>
      <c r="TE48" s="534"/>
      <c r="TF48" s="534"/>
      <c r="TG48" s="534"/>
      <c r="TH48" s="534"/>
      <c r="TI48" s="534"/>
      <c r="TJ48" s="534"/>
      <c r="TK48" s="534"/>
      <c r="TL48" s="534"/>
      <c r="TM48" s="534"/>
      <c r="TN48" s="534"/>
      <c r="TO48" s="534"/>
      <c r="TP48" s="534"/>
      <c r="TQ48" s="534"/>
      <c r="TR48" s="534"/>
      <c r="TS48" s="534"/>
      <c r="TT48" s="534"/>
      <c r="TU48" s="534"/>
      <c r="TV48" s="534"/>
      <c r="TW48" s="534"/>
      <c r="TX48" s="534"/>
      <c r="TY48" s="534"/>
      <c r="TZ48" s="534"/>
      <c r="UA48" s="534"/>
      <c r="UB48" s="534"/>
      <c r="UC48" s="534"/>
      <c r="UD48" s="534"/>
      <c r="UE48" s="534"/>
      <c r="UF48" s="534"/>
      <c r="UG48" s="534"/>
      <c r="UH48" s="534"/>
      <c r="UI48" s="534"/>
      <c r="UJ48" s="534"/>
      <c r="UK48" s="534"/>
      <c r="UL48" s="534"/>
      <c r="UM48" s="534"/>
      <c r="UN48" s="534"/>
      <c r="UO48" s="534"/>
      <c r="UP48" s="534"/>
      <c r="UQ48" s="534"/>
      <c r="UR48" s="534"/>
      <c r="US48" s="534"/>
      <c r="UT48" s="534"/>
      <c r="UU48" s="534"/>
      <c r="UV48" s="534"/>
      <c r="UW48" s="534"/>
      <c r="UX48" s="546"/>
    </row>
    <row r="49" spans="1:570" s="547" customFormat="1" ht="14.1" customHeight="1">
      <c r="A49" s="534"/>
      <c r="B49" s="37"/>
      <c r="C49" s="61"/>
      <c r="D49" s="61"/>
      <c r="E49" s="38"/>
      <c r="F49" s="523"/>
      <c r="G49" s="523"/>
      <c r="H49" s="523"/>
      <c r="I49" s="524"/>
      <c r="J49" s="525"/>
      <c r="K49" s="525"/>
      <c r="L49" s="525"/>
      <c r="M49" s="42"/>
      <c r="N49" s="42"/>
      <c r="O49" s="526"/>
      <c r="P49" s="527"/>
      <c r="Q49" s="527"/>
      <c r="R49" s="45"/>
      <c r="S49" s="46"/>
      <c r="T49" s="523">
        <f t="shared" si="9"/>
        <v>0</v>
      </c>
      <c r="U49" s="528">
        <f t="shared" si="0"/>
        <v>0</v>
      </c>
      <c r="V49" s="529">
        <f t="shared" si="1"/>
        <v>0</v>
      </c>
      <c r="W49" s="530">
        <f t="shared" si="15"/>
        <v>0</v>
      </c>
      <c r="X49" s="527">
        <f t="shared" si="16"/>
        <v>0</v>
      </c>
      <c r="Y49" s="527">
        <f t="shared" si="2"/>
        <v>0</v>
      </c>
      <c r="Z49" s="527"/>
      <c r="AA49" s="527">
        <f t="shared" si="17"/>
        <v>0</v>
      </c>
      <c r="AB49" s="531">
        <f t="shared" si="3"/>
        <v>0</v>
      </c>
      <c r="AC49" s="532">
        <f t="shared" si="18"/>
        <v>0</v>
      </c>
      <c r="AD49" s="527">
        <f t="shared" si="18"/>
        <v>0</v>
      </c>
      <c r="AE49" s="527">
        <f t="shared" si="5"/>
        <v>0</v>
      </c>
      <c r="AF49" s="527">
        <f t="shared" si="6"/>
        <v>0</v>
      </c>
      <c r="AG49" s="533" t="e">
        <v>#N/A</v>
      </c>
      <c r="AH49" s="527" t="e">
        <f t="shared" si="7"/>
        <v>#N/A</v>
      </c>
      <c r="AI49" s="533" t="e">
        <v>#N/A</v>
      </c>
      <c r="AJ49" s="527" t="e">
        <f t="shared" si="8"/>
        <v>#N/A</v>
      </c>
      <c r="AK49" s="527" t="e">
        <f t="shared" si="10"/>
        <v>#N/A</v>
      </c>
      <c r="AL49" s="527" t="e">
        <v>#N/A</v>
      </c>
      <c r="AM49" s="527"/>
      <c r="AN49" s="529">
        <v>0</v>
      </c>
      <c r="AO49" s="529">
        <f t="shared" si="12"/>
        <v>0</v>
      </c>
      <c r="AP49" s="528">
        <f t="shared" si="13"/>
        <v>0</v>
      </c>
      <c r="AQ49" s="528" t="e">
        <f t="shared" si="14"/>
        <v>#DIV/0!</v>
      </c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4"/>
      <c r="DC49" s="534"/>
      <c r="DD49" s="534"/>
      <c r="DE49" s="534"/>
      <c r="DF49" s="534"/>
      <c r="DG49" s="534"/>
      <c r="DH49" s="534"/>
      <c r="DI49" s="534"/>
      <c r="DJ49" s="534"/>
      <c r="DK49" s="534"/>
      <c r="DL49" s="534"/>
      <c r="DM49" s="534"/>
      <c r="DN49" s="534"/>
      <c r="DO49" s="534"/>
      <c r="DP49" s="534"/>
      <c r="DQ49" s="534"/>
      <c r="DR49" s="534"/>
      <c r="DS49" s="534"/>
      <c r="DT49" s="534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  <c r="FR49" s="534"/>
      <c r="FS49" s="534"/>
      <c r="FT49" s="534"/>
      <c r="FU49" s="534"/>
      <c r="FV49" s="534"/>
      <c r="FW49" s="534"/>
      <c r="FX49" s="534"/>
      <c r="FY49" s="534"/>
      <c r="FZ49" s="534"/>
      <c r="GA49" s="534"/>
      <c r="GB49" s="534"/>
      <c r="GC49" s="534"/>
      <c r="GD49" s="534"/>
      <c r="GE49" s="534"/>
      <c r="GF49" s="534"/>
      <c r="GG49" s="534"/>
      <c r="GH49" s="534"/>
      <c r="GI49" s="534"/>
      <c r="GJ49" s="534"/>
      <c r="GK49" s="534"/>
      <c r="GL49" s="534"/>
      <c r="GM49" s="534"/>
      <c r="GN49" s="534"/>
      <c r="GO49" s="534"/>
      <c r="GP49" s="534"/>
      <c r="GQ49" s="534"/>
      <c r="GR49" s="534"/>
      <c r="GS49" s="534"/>
      <c r="GT49" s="534"/>
      <c r="GU49" s="534"/>
      <c r="GV49" s="534"/>
      <c r="GW49" s="534"/>
      <c r="GX49" s="534"/>
      <c r="GY49" s="534"/>
      <c r="GZ49" s="534"/>
      <c r="HA49" s="534"/>
      <c r="HB49" s="534"/>
      <c r="HC49" s="534"/>
      <c r="HD49" s="534"/>
      <c r="HE49" s="534"/>
      <c r="HF49" s="534"/>
      <c r="HG49" s="534"/>
      <c r="HH49" s="534"/>
      <c r="HI49" s="534"/>
      <c r="HJ49" s="534"/>
      <c r="HK49" s="534"/>
      <c r="HL49" s="534"/>
      <c r="HM49" s="534"/>
      <c r="HN49" s="534"/>
      <c r="HO49" s="534"/>
      <c r="HP49" s="534"/>
      <c r="HQ49" s="534"/>
      <c r="HR49" s="534"/>
      <c r="HS49" s="534"/>
      <c r="HT49" s="534"/>
      <c r="HU49" s="534"/>
      <c r="HV49" s="534"/>
      <c r="HW49" s="534"/>
      <c r="HX49" s="534"/>
      <c r="HY49" s="534"/>
      <c r="HZ49" s="534"/>
      <c r="IA49" s="534"/>
      <c r="IB49" s="534"/>
      <c r="IC49" s="534"/>
      <c r="ID49" s="534"/>
      <c r="IE49" s="534"/>
      <c r="IF49" s="534"/>
      <c r="IG49" s="534"/>
      <c r="IH49" s="534"/>
      <c r="II49" s="534"/>
      <c r="IJ49" s="534"/>
      <c r="IK49" s="534"/>
      <c r="IL49" s="534"/>
      <c r="IM49" s="534"/>
      <c r="IN49" s="534"/>
      <c r="IO49" s="534"/>
      <c r="IP49" s="534"/>
      <c r="IQ49" s="534"/>
      <c r="IR49" s="534"/>
      <c r="IS49" s="534"/>
      <c r="IT49" s="534"/>
      <c r="IU49" s="534"/>
      <c r="IV49" s="534"/>
      <c r="IW49" s="534"/>
      <c r="IX49" s="534"/>
      <c r="IY49" s="534"/>
      <c r="IZ49" s="534"/>
      <c r="JA49" s="534"/>
      <c r="JB49" s="534"/>
      <c r="JC49" s="534"/>
      <c r="JD49" s="534"/>
      <c r="JE49" s="534"/>
      <c r="JF49" s="534"/>
      <c r="JG49" s="534"/>
      <c r="JH49" s="534"/>
      <c r="JI49" s="534"/>
      <c r="JJ49" s="534"/>
      <c r="JK49" s="534"/>
      <c r="JL49" s="534"/>
      <c r="JM49" s="534"/>
      <c r="JN49" s="534"/>
      <c r="JO49" s="534"/>
      <c r="JP49" s="534"/>
      <c r="JQ49" s="534"/>
      <c r="JR49" s="534"/>
      <c r="JS49" s="534"/>
      <c r="JT49" s="534"/>
      <c r="JU49" s="534"/>
      <c r="JV49" s="534"/>
      <c r="JW49" s="534"/>
      <c r="JX49" s="534"/>
      <c r="JY49" s="534"/>
      <c r="JZ49" s="534"/>
      <c r="KA49" s="534"/>
      <c r="KB49" s="534"/>
      <c r="KC49" s="534"/>
      <c r="KD49" s="534"/>
      <c r="KE49" s="534"/>
      <c r="KF49" s="534"/>
      <c r="KG49" s="534"/>
      <c r="KH49" s="534"/>
      <c r="KI49" s="534"/>
      <c r="KJ49" s="534"/>
      <c r="KK49" s="534"/>
      <c r="KL49" s="534"/>
      <c r="KM49" s="534"/>
      <c r="KN49" s="534"/>
      <c r="KO49" s="534"/>
      <c r="KP49" s="534"/>
      <c r="KQ49" s="534"/>
      <c r="KR49" s="534"/>
      <c r="KS49" s="534"/>
      <c r="KT49" s="534"/>
      <c r="KU49" s="534"/>
      <c r="KV49" s="534"/>
      <c r="KW49" s="534"/>
      <c r="KX49" s="534"/>
      <c r="KY49" s="534"/>
      <c r="KZ49" s="534"/>
      <c r="LA49" s="534"/>
      <c r="LB49" s="534"/>
      <c r="LC49" s="534"/>
      <c r="LD49" s="534"/>
      <c r="LE49" s="534"/>
      <c r="LF49" s="534"/>
      <c r="LG49" s="534"/>
      <c r="LH49" s="534"/>
      <c r="LI49" s="534"/>
      <c r="LJ49" s="534"/>
      <c r="LK49" s="534"/>
      <c r="LL49" s="534"/>
      <c r="LM49" s="534"/>
      <c r="LN49" s="534"/>
      <c r="LO49" s="534"/>
      <c r="LP49" s="534"/>
      <c r="LQ49" s="534"/>
      <c r="LR49" s="534"/>
      <c r="LS49" s="534"/>
      <c r="LT49" s="534"/>
      <c r="LU49" s="534"/>
      <c r="LV49" s="534"/>
      <c r="LW49" s="534"/>
      <c r="LX49" s="534"/>
      <c r="LY49" s="534"/>
      <c r="LZ49" s="534"/>
      <c r="MA49" s="534"/>
      <c r="MB49" s="534"/>
      <c r="MC49" s="534"/>
      <c r="MD49" s="534"/>
      <c r="ME49" s="534"/>
      <c r="MF49" s="534"/>
      <c r="MG49" s="534"/>
      <c r="MH49" s="534"/>
      <c r="MI49" s="534"/>
      <c r="MJ49" s="534"/>
      <c r="MK49" s="534"/>
      <c r="ML49" s="534"/>
      <c r="MM49" s="534"/>
      <c r="MN49" s="534"/>
      <c r="MO49" s="534"/>
      <c r="MP49" s="534"/>
      <c r="MQ49" s="534"/>
      <c r="MR49" s="534"/>
      <c r="MS49" s="534"/>
      <c r="MT49" s="534"/>
      <c r="MU49" s="534"/>
      <c r="MV49" s="534"/>
      <c r="MW49" s="534"/>
      <c r="MX49" s="534"/>
      <c r="MY49" s="534"/>
      <c r="MZ49" s="534"/>
      <c r="NA49" s="534"/>
      <c r="NB49" s="534"/>
      <c r="NC49" s="534"/>
      <c r="ND49" s="534"/>
      <c r="NE49" s="534"/>
      <c r="NF49" s="534"/>
      <c r="NG49" s="534"/>
      <c r="NH49" s="534"/>
      <c r="NI49" s="534"/>
      <c r="NJ49" s="534"/>
      <c r="NK49" s="534"/>
      <c r="NL49" s="534"/>
      <c r="NM49" s="534"/>
      <c r="NN49" s="534"/>
      <c r="NO49" s="534"/>
      <c r="NP49" s="534"/>
      <c r="NQ49" s="534"/>
      <c r="NR49" s="534"/>
      <c r="NS49" s="534"/>
      <c r="NT49" s="534"/>
      <c r="NU49" s="534"/>
      <c r="NV49" s="534"/>
      <c r="NW49" s="534"/>
      <c r="NX49" s="534"/>
      <c r="NY49" s="534"/>
      <c r="NZ49" s="534"/>
      <c r="OA49" s="534"/>
      <c r="OB49" s="534"/>
      <c r="OC49" s="534"/>
      <c r="OD49" s="534"/>
      <c r="OE49" s="534"/>
      <c r="OF49" s="534"/>
      <c r="OG49" s="534"/>
      <c r="OH49" s="534"/>
      <c r="OI49" s="534"/>
      <c r="OJ49" s="534"/>
      <c r="OK49" s="534"/>
      <c r="OL49" s="534"/>
      <c r="OM49" s="534"/>
      <c r="ON49" s="534"/>
      <c r="OO49" s="534"/>
      <c r="OP49" s="534"/>
      <c r="OQ49" s="534"/>
      <c r="OR49" s="534"/>
      <c r="OS49" s="534"/>
      <c r="OT49" s="534"/>
      <c r="OU49" s="534"/>
      <c r="OV49" s="534"/>
      <c r="OW49" s="534"/>
      <c r="OX49" s="534"/>
      <c r="OY49" s="534"/>
      <c r="OZ49" s="534"/>
      <c r="PA49" s="534"/>
      <c r="PB49" s="534"/>
      <c r="PC49" s="534"/>
      <c r="PD49" s="534"/>
      <c r="PE49" s="534"/>
      <c r="PF49" s="534"/>
      <c r="PG49" s="534"/>
      <c r="PH49" s="534"/>
      <c r="PI49" s="534"/>
      <c r="PJ49" s="534"/>
      <c r="PK49" s="534"/>
      <c r="PL49" s="534"/>
      <c r="PM49" s="534"/>
      <c r="PN49" s="534"/>
      <c r="PO49" s="534"/>
      <c r="PP49" s="534"/>
      <c r="PQ49" s="534"/>
      <c r="PR49" s="534"/>
      <c r="PS49" s="534"/>
      <c r="PT49" s="534"/>
      <c r="PU49" s="534"/>
      <c r="PV49" s="534"/>
      <c r="PW49" s="534"/>
      <c r="PX49" s="534"/>
      <c r="PY49" s="534"/>
      <c r="PZ49" s="534"/>
      <c r="QA49" s="534"/>
      <c r="QB49" s="534"/>
      <c r="QC49" s="534"/>
      <c r="QD49" s="534"/>
      <c r="QE49" s="534"/>
      <c r="QF49" s="534"/>
      <c r="QG49" s="534"/>
      <c r="QH49" s="534"/>
      <c r="QI49" s="534"/>
      <c r="QJ49" s="534"/>
      <c r="QK49" s="534"/>
      <c r="QL49" s="534"/>
      <c r="QM49" s="534"/>
      <c r="QN49" s="534"/>
      <c r="QO49" s="534"/>
      <c r="QP49" s="534"/>
      <c r="QQ49" s="534"/>
      <c r="QR49" s="534"/>
      <c r="QS49" s="534"/>
      <c r="QT49" s="534"/>
      <c r="QU49" s="534"/>
      <c r="QV49" s="534"/>
      <c r="QW49" s="534"/>
      <c r="QX49" s="534"/>
      <c r="QY49" s="534"/>
      <c r="QZ49" s="534"/>
      <c r="RA49" s="534"/>
      <c r="RB49" s="534"/>
      <c r="RC49" s="534"/>
      <c r="RD49" s="534"/>
      <c r="RE49" s="534"/>
      <c r="RF49" s="534"/>
      <c r="RG49" s="534"/>
      <c r="RH49" s="534"/>
      <c r="RI49" s="534"/>
      <c r="RJ49" s="534"/>
      <c r="RK49" s="534"/>
      <c r="RL49" s="534"/>
      <c r="RM49" s="534"/>
      <c r="RN49" s="534"/>
      <c r="RO49" s="534"/>
      <c r="RP49" s="534"/>
      <c r="RQ49" s="534"/>
      <c r="RR49" s="534"/>
      <c r="RS49" s="534"/>
      <c r="RT49" s="534"/>
      <c r="RU49" s="534"/>
      <c r="RV49" s="534"/>
      <c r="RW49" s="534"/>
      <c r="RX49" s="534"/>
      <c r="RY49" s="534"/>
      <c r="RZ49" s="534"/>
      <c r="SA49" s="534"/>
      <c r="SB49" s="534"/>
      <c r="SC49" s="534"/>
      <c r="SD49" s="534"/>
      <c r="SE49" s="534"/>
      <c r="SF49" s="534"/>
      <c r="SG49" s="534"/>
      <c r="SH49" s="534"/>
      <c r="SI49" s="534"/>
      <c r="SJ49" s="534"/>
      <c r="SK49" s="534"/>
      <c r="SL49" s="534"/>
      <c r="SM49" s="534"/>
      <c r="SN49" s="534"/>
      <c r="SO49" s="534"/>
      <c r="SP49" s="534"/>
      <c r="SQ49" s="534"/>
      <c r="SR49" s="534"/>
      <c r="SS49" s="534"/>
      <c r="ST49" s="534"/>
      <c r="SU49" s="534"/>
      <c r="SV49" s="534"/>
      <c r="SW49" s="534"/>
      <c r="SX49" s="534"/>
      <c r="SY49" s="534"/>
      <c r="SZ49" s="534"/>
      <c r="TA49" s="534"/>
      <c r="TB49" s="534"/>
      <c r="TC49" s="534"/>
      <c r="TD49" s="534"/>
      <c r="TE49" s="534"/>
      <c r="TF49" s="534"/>
      <c r="TG49" s="534"/>
      <c r="TH49" s="534"/>
      <c r="TI49" s="534"/>
      <c r="TJ49" s="534"/>
      <c r="TK49" s="534"/>
      <c r="TL49" s="534"/>
      <c r="TM49" s="534"/>
      <c r="TN49" s="534"/>
      <c r="TO49" s="534"/>
      <c r="TP49" s="534"/>
      <c r="TQ49" s="534"/>
      <c r="TR49" s="534"/>
      <c r="TS49" s="534"/>
      <c r="TT49" s="534"/>
      <c r="TU49" s="534"/>
      <c r="TV49" s="534"/>
      <c r="TW49" s="534"/>
      <c r="TX49" s="534"/>
      <c r="TY49" s="534"/>
      <c r="TZ49" s="534"/>
      <c r="UA49" s="534"/>
      <c r="UB49" s="534"/>
      <c r="UC49" s="534"/>
      <c r="UD49" s="534"/>
      <c r="UE49" s="534"/>
      <c r="UF49" s="534"/>
      <c r="UG49" s="534"/>
      <c r="UH49" s="534"/>
      <c r="UI49" s="534"/>
      <c r="UJ49" s="534"/>
      <c r="UK49" s="534"/>
      <c r="UL49" s="534"/>
      <c r="UM49" s="534"/>
      <c r="UN49" s="534"/>
      <c r="UO49" s="534"/>
      <c r="UP49" s="534"/>
      <c r="UQ49" s="534"/>
      <c r="UR49" s="534"/>
      <c r="US49" s="534"/>
      <c r="UT49" s="534"/>
      <c r="UU49" s="534"/>
      <c r="UV49" s="534"/>
      <c r="UW49" s="534"/>
      <c r="UX49" s="546"/>
    </row>
    <row r="50" spans="1:570" s="547" customFormat="1" ht="14.1" customHeight="1">
      <c r="A50" s="534"/>
      <c r="B50" s="37"/>
      <c r="C50" s="61"/>
      <c r="D50" s="61"/>
      <c r="E50" s="38"/>
      <c r="F50" s="523"/>
      <c r="G50" s="523"/>
      <c r="H50" s="523"/>
      <c r="I50" s="524"/>
      <c r="J50" s="525"/>
      <c r="K50" s="525"/>
      <c r="L50" s="525"/>
      <c r="M50" s="42"/>
      <c r="N50" s="42"/>
      <c r="O50" s="526"/>
      <c r="P50" s="527"/>
      <c r="Q50" s="527"/>
      <c r="R50" s="45"/>
      <c r="S50" s="46"/>
      <c r="T50" s="523">
        <f t="shared" si="9"/>
        <v>0</v>
      </c>
      <c r="U50" s="528">
        <f t="shared" si="0"/>
        <v>0</v>
      </c>
      <c r="V50" s="529">
        <f t="shared" si="1"/>
        <v>0</v>
      </c>
      <c r="W50" s="530">
        <f t="shared" si="15"/>
        <v>0</v>
      </c>
      <c r="X50" s="527">
        <f t="shared" si="16"/>
        <v>0</v>
      </c>
      <c r="Y50" s="527">
        <f t="shared" si="2"/>
        <v>0</v>
      </c>
      <c r="Z50" s="527"/>
      <c r="AA50" s="527">
        <f t="shared" si="17"/>
        <v>0</v>
      </c>
      <c r="AB50" s="531">
        <f t="shared" si="3"/>
        <v>0</v>
      </c>
      <c r="AC50" s="532">
        <f t="shared" si="18"/>
        <v>0</v>
      </c>
      <c r="AD50" s="527">
        <f t="shared" si="18"/>
        <v>0</v>
      </c>
      <c r="AE50" s="527">
        <f t="shared" si="5"/>
        <v>0</v>
      </c>
      <c r="AF50" s="527">
        <f t="shared" si="6"/>
        <v>0</v>
      </c>
      <c r="AG50" s="533" t="e">
        <v>#N/A</v>
      </c>
      <c r="AH50" s="527" t="e">
        <f t="shared" si="7"/>
        <v>#N/A</v>
      </c>
      <c r="AI50" s="533" t="e">
        <v>#N/A</v>
      </c>
      <c r="AJ50" s="527" t="e">
        <f t="shared" si="8"/>
        <v>#N/A</v>
      </c>
      <c r="AK50" s="527" t="e">
        <f t="shared" si="10"/>
        <v>#N/A</v>
      </c>
      <c r="AL50" s="527" t="e">
        <v>#N/A</v>
      </c>
      <c r="AM50" s="527"/>
      <c r="AN50" s="529">
        <v>0</v>
      </c>
      <c r="AO50" s="529">
        <f t="shared" si="12"/>
        <v>0</v>
      </c>
      <c r="AP50" s="528">
        <f t="shared" si="13"/>
        <v>0</v>
      </c>
      <c r="AQ50" s="528" t="e">
        <f t="shared" si="14"/>
        <v>#DIV/0!</v>
      </c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4"/>
      <c r="DC50" s="534"/>
      <c r="DD50" s="534"/>
      <c r="DE50" s="534"/>
      <c r="DF50" s="534"/>
      <c r="DG50" s="534"/>
      <c r="DH50" s="534"/>
      <c r="DI50" s="534"/>
      <c r="DJ50" s="534"/>
      <c r="DK50" s="534"/>
      <c r="DL50" s="534"/>
      <c r="DM50" s="534"/>
      <c r="DN50" s="534"/>
      <c r="DO50" s="534"/>
      <c r="DP50" s="534"/>
      <c r="DQ50" s="534"/>
      <c r="DR50" s="534"/>
      <c r="DS50" s="534"/>
      <c r="DT50" s="534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  <c r="FR50" s="534"/>
      <c r="FS50" s="534"/>
      <c r="FT50" s="534"/>
      <c r="FU50" s="534"/>
      <c r="FV50" s="534"/>
      <c r="FW50" s="534"/>
      <c r="FX50" s="534"/>
      <c r="FY50" s="534"/>
      <c r="FZ50" s="534"/>
      <c r="GA50" s="534"/>
      <c r="GB50" s="534"/>
      <c r="GC50" s="534"/>
      <c r="GD50" s="534"/>
      <c r="GE50" s="534"/>
      <c r="GF50" s="534"/>
      <c r="GG50" s="534"/>
      <c r="GH50" s="534"/>
      <c r="GI50" s="534"/>
      <c r="GJ50" s="534"/>
      <c r="GK50" s="534"/>
      <c r="GL50" s="534"/>
      <c r="GM50" s="534"/>
      <c r="GN50" s="534"/>
      <c r="GO50" s="534"/>
      <c r="GP50" s="534"/>
      <c r="GQ50" s="534"/>
      <c r="GR50" s="534"/>
      <c r="GS50" s="534"/>
      <c r="GT50" s="534"/>
      <c r="GU50" s="534"/>
      <c r="GV50" s="534"/>
      <c r="GW50" s="534"/>
      <c r="GX50" s="534"/>
      <c r="GY50" s="534"/>
      <c r="GZ50" s="534"/>
      <c r="HA50" s="534"/>
      <c r="HB50" s="534"/>
      <c r="HC50" s="534"/>
      <c r="HD50" s="534"/>
      <c r="HE50" s="534"/>
      <c r="HF50" s="534"/>
      <c r="HG50" s="534"/>
      <c r="HH50" s="534"/>
      <c r="HI50" s="534"/>
      <c r="HJ50" s="534"/>
      <c r="HK50" s="534"/>
      <c r="HL50" s="534"/>
      <c r="HM50" s="534"/>
      <c r="HN50" s="534"/>
      <c r="HO50" s="534"/>
      <c r="HP50" s="534"/>
      <c r="HQ50" s="534"/>
      <c r="HR50" s="534"/>
      <c r="HS50" s="534"/>
      <c r="HT50" s="534"/>
      <c r="HU50" s="534"/>
      <c r="HV50" s="534"/>
      <c r="HW50" s="534"/>
      <c r="HX50" s="534"/>
      <c r="HY50" s="534"/>
      <c r="HZ50" s="534"/>
      <c r="IA50" s="534"/>
      <c r="IB50" s="534"/>
      <c r="IC50" s="534"/>
      <c r="ID50" s="534"/>
      <c r="IE50" s="534"/>
      <c r="IF50" s="534"/>
      <c r="IG50" s="534"/>
      <c r="IH50" s="534"/>
      <c r="II50" s="534"/>
      <c r="IJ50" s="534"/>
      <c r="IK50" s="534"/>
      <c r="IL50" s="534"/>
      <c r="IM50" s="534"/>
      <c r="IN50" s="534"/>
      <c r="IO50" s="534"/>
      <c r="IP50" s="534"/>
      <c r="IQ50" s="534"/>
      <c r="IR50" s="534"/>
      <c r="IS50" s="534"/>
      <c r="IT50" s="534"/>
      <c r="IU50" s="534"/>
      <c r="IV50" s="534"/>
      <c r="IW50" s="534"/>
      <c r="IX50" s="534"/>
      <c r="IY50" s="534"/>
      <c r="IZ50" s="534"/>
      <c r="JA50" s="534"/>
      <c r="JB50" s="534"/>
      <c r="JC50" s="534"/>
      <c r="JD50" s="534"/>
      <c r="JE50" s="534"/>
      <c r="JF50" s="534"/>
      <c r="JG50" s="534"/>
      <c r="JH50" s="534"/>
      <c r="JI50" s="534"/>
      <c r="JJ50" s="534"/>
      <c r="JK50" s="534"/>
      <c r="JL50" s="534"/>
      <c r="JM50" s="534"/>
      <c r="JN50" s="534"/>
      <c r="JO50" s="534"/>
      <c r="JP50" s="534"/>
      <c r="JQ50" s="534"/>
      <c r="JR50" s="534"/>
      <c r="JS50" s="534"/>
      <c r="JT50" s="534"/>
      <c r="JU50" s="534"/>
      <c r="JV50" s="534"/>
      <c r="JW50" s="534"/>
      <c r="JX50" s="534"/>
      <c r="JY50" s="534"/>
      <c r="JZ50" s="534"/>
      <c r="KA50" s="534"/>
      <c r="KB50" s="534"/>
      <c r="KC50" s="534"/>
      <c r="KD50" s="534"/>
      <c r="KE50" s="534"/>
      <c r="KF50" s="534"/>
      <c r="KG50" s="534"/>
      <c r="KH50" s="534"/>
      <c r="KI50" s="534"/>
      <c r="KJ50" s="534"/>
      <c r="KK50" s="534"/>
      <c r="KL50" s="534"/>
      <c r="KM50" s="534"/>
      <c r="KN50" s="534"/>
      <c r="KO50" s="534"/>
      <c r="KP50" s="534"/>
      <c r="KQ50" s="534"/>
      <c r="KR50" s="534"/>
      <c r="KS50" s="534"/>
      <c r="KT50" s="534"/>
      <c r="KU50" s="534"/>
      <c r="KV50" s="534"/>
      <c r="KW50" s="534"/>
      <c r="KX50" s="534"/>
      <c r="KY50" s="534"/>
      <c r="KZ50" s="534"/>
      <c r="LA50" s="534"/>
      <c r="LB50" s="534"/>
      <c r="LC50" s="534"/>
      <c r="LD50" s="534"/>
      <c r="LE50" s="534"/>
      <c r="LF50" s="534"/>
      <c r="LG50" s="534"/>
      <c r="LH50" s="534"/>
      <c r="LI50" s="534"/>
      <c r="LJ50" s="534"/>
      <c r="LK50" s="534"/>
      <c r="LL50" s="534"/>
      <c r="LM50" s="534"/>
      <c r="LN50" s="534"/>
      <c r="LO50" s="534"/>
      <c r="LP50" s="534"/>
      <c r="LQ50" s="534"/>
      <c r="LR50" s="534"/>
      <c r="LS50" s="534"/>
      <c r="LT50" s="534"/>
      <c r="LU50" s="534"/>
      <c r="LV50" s="534"/>
      <c r="LW50" s="534"/>
      <c r="LX50" s="534"/>
      <c r="LY50" s="534"/>
      <c r="LZ50" s="534"/>
      <c r="MA50" s="534"/>
      <c r="MB50" s="534"/>
      <c r="MC50" s="534"/>
      <c r="MD50" s="534"/>
      <c r="ME50" s="534"/>
      <c r="MF50" s="534"/>
      <c r="MG50" s="534"/>
      <c r="MH50" s="534"/>
      <c r="MI50" s="534"/>
      <c r="MJ50" s="534"/>
      <c r="MK50" s="534"/>
      <c r="ML50" s="534"/>
      <c r="MM50" s="534"/>
      <c r="MN50" s="534"/>
      <c r="MO50" s="534"/>
      <c r="MP50" s="534"/>
      <c r="MQ50" s="534"/>
      <c r="MR50" s="534"/>
      <c r="MS50" s="534"/>
      <c r="MT50" s="534"/>
      <c r="MU50" s="534"/>
      <c r="MV50" s="534"/>
      <c r="MW50" s="534"/>
      <c r="MX50" s="534"/>
      <c r="MY50" s="534"/>
      <c r="MZ50" s="534"/>
      <c r="NA50" s="534"/>
      <c r="NB50" s="534"/>
      <c r="NC50" s="534"/>
      <c r="ND50" s="534"/>
      <c r="NE50" s="534"/>
      <c r="NF50" s="534"/>
      <c r="NG50" s="534"/>
      <c r="NH50" s="534"/>
      <c r="NI50" s="534"/>
      <c r="NJ50" s="534"/>
      <c r="NK50" s="534"/>
      <c r="NL50" s="534"/>
      <c r="NM50" s="534"/>
      <c r="NN50" s="534"/>
      <c r="NO50" s="534"/>
      <c r="NP50" s="534"/>
      <c r="NQ50" s="534"/>
      <c r="NR50" s="534"/>
      <c r="NS50" s="534"/>
      <c r="NT50" s="534"/>
      <c r="NU50" s="534"/>
      <c r="NV50" s="534"/>
      <c r="NW50" s="534"/>
      <c r="NX50" s="534"/>
      <c r="NY50" s="534"/>
      <c r="NZ50" s="534"/>
      <c r="OA50" s="534"/>
      <c r="OB50" s="534"/>
      <c r="OC50" s="534"/>
      <c r="OD50" s="534"/>
      <c r="OE50" s="534"/>
      <c r="OF50" s="534"/>
      <c r="OG50" s="534"/>
      <c r="OH50" s="534"/>
      <c r="OI50" s="534"/>
      <c r="OJ50" s="534"/>
      <c r="OK50" s="534"/>
      <c r="OL50" s="534"/>
      <c r="OM50" s="534"/>
      <c r="ON50" s="534"/>
      <c r="OO50" s="534"/>
      <c r="OP50" s="534"/>
      <c r="OQ50" s="534"/>
      <c r="OR50" s="534"/>
      <c r="OS50" s="534"/>
      <c r="OT50" s="534"/>
      <c r="OU50" s="534"/>
      <c r="OV50" s="534"/>
      <c r="OW50" s="534"/>
      <c r="OX50" s="534"/>
      <c r="OY50" s="534"/>
      <c r="OZ50" s="534"/>
      <c r="PA50" s="534"/>
      <c r="PB50" s="534"/>
      <c r="PC50" s="534"/>
      <c r="PD50" s="534"/>
      <c r="PE50" s="534"/>
      <c r="PF50" s="534"/>
      <c r="PG50" s="534"/>
      <c r="PH50" s="534"/>
      <c r="PI50" s="534"/>
      <c r="PJ50" s="534"/>
      <c r="PK50" s="534"/>
      <c r="PL50" s="534"/>
      <c r="PM50" s="534"/>
      <c r="PN50" s="534"/>
      <c r="PO50" s="534"/>
      <c r="PP50" s="534"/>
      <c r="PQ50" s="534"/>
      <c r="PR50" s="534"/>
      <c r="PS50" s="534"/>
      <c r="PT50" s="534"/>
      <c r="PU50" s="534"/>
      <c r="PV50" s="534"/>
      <c r="PW50" s="534"/>
      <c r="PX50" s="534"/>
      <c r="PY50" s="534"/>
      <c r="PZ50" s="534"/>
      <c r="QA50" s="534"/>
      <c r="QB50" s="534"/>
      <c r="QC50" s="534"/>
      <c r="QD50" s="534"/>
      <c r="QE50" s="534"/>
      <c r="QF50" s="534"/>
      <c r="QG50" s="534"/>
      <c r="QH50" s="534"/>
      <c r="QI50" s="534"/>
      <c r="QJ50" s="534"/>
      <c r="QK50" s="534"/>
      <c r="QL50" s="534"/>
      <c r="QM50" s="534"/>
      <c r="QN50" s="534"/>
      <c r="QO50" s="534"/>
      <c r="QP50" s="534"/>
      <c r="QQ50" s="534"/>
      <c r="QR50" s="534"/>
      <c r="QS50" s="534"/>
      <c r="QT50" s="534"/>
      <c r="QU50" s="534"/>
      <c r="QV50" s="534"/>
      <c r="QW50" s="534"/>
      <c r="QX50" s="534"/>
      <c r="QY50" s="534"/>
      <c r="QZ50" s="534"/>
      <c r="RA50" s="534"/>
      <c r="RB50" s="534"/>
      <c r="RC50" s="534"/>
      <c r="RD50" s="534"/>
      <c r="RE50" s="534"/>
      <c r="RF50" s="534"/>
      <c r="RG50" s="534"/>
      <c r="RH50" s="534"/>
      <c r="RI50" s="534"/>
      <c r="RJ50" s="534"/>
      <c r="RK50" s="534"/>
      <c r="RL50" s="534"/>
      <c r="RM50" s="534"/>
      <c r="RN50" s="534"/>
      <c r="RO50" s="534"/>
      <c r="RP50" s="534"/>
      <c r="RQ50" s="534"/>
      <c r="RR50" s="534"/>
      <c r="RS50" s="534"/>
      <c r="RT50" s="534"/>
      <c r="RU50" s="534"/>
      <c r="RV50" s="534"/>
      <c r="RW50" s="534"/>
      <c r="RX50" s="534"/>
      <c r="RY50" s="534"/>
      <c r="RZ50" s="534"/>
      <c r="SA50" s="534"/>
      <c r="SB50" s="534"/>
      <c r="SC50" s="534"/>
      <c r="SD50" s="534"/>
      <c r="SE50" s="534"/>
      <c r="SF50" s="534"/>
      <c r="SG50" s="534"/>
      <c r="SH50" s="534"/>
      <c r="SI50" s="534"/>
      <c r="SJ50" s="534"/>
      <c r="SK50" s="534"/>
      <c r="SL50" s="534"/>
      <c r="SM50" s="534"/>
      <c r="SN50" s="534"/>
      <c r="SO50" s="534"/>
      <c r="SP50" s="534"/>
      <c r="SQ50" s="534"/>
      <c r="SR50" s="534"/>
      <c r="SS50" s="534"/>
      <c r="ST50" s="534"/>
      <c r="SU50" s="534"/>
      <c r="SV50" s="534"/>
      <c r="SW50" s="534"/>
      <c r="SX50" s="534"/>
      <c r="SY50" s="534"/>
      <c r="SZ50" s="534"/>
      <c r="TA50" s="534"/>
      <c r="TB50" s="534"/>
      <c r="TC50" s="534"/>
      <c r="TD50" s="534"/>
      <c r="TE50" s="534"/>
      <c r="TF50" s="534"/>
      <c r="TG50" s="534"/>
      <c r="TH50" s="534"/>
      <c r="TI50" s="534"/>
      <c r="TJ50" s="534"/>
      <c r="TK50" s="534"/>
      <c r="TL50" s="534"/>
      <c r="TM50" s="534"/>
      <c r="TN50" s="534"/>
      <c r="TO50" s="534"/>
      <c r="TP50" s="534"/>
      <c r="TQ50" s="534"/>
      <c r="TR50" s="534"/>
      <c r="TS50" s="534"/>
      <c r="TT50" s="534"/>
      <c r="TU50" s="534"/>
      <c r="TV50" s="534"/>
      <c r="TW50" s="534"/>
      <c r="TX50" s="534"/>
      <c r="TY50" s="534"/>
      <c r="TZ50" s="534"/>
      <c r="UA50" s="534"/>
      <c r="UB50" s="534"/>
      <c r="UC50" s="534"/>
      <c r="UD50" s="534"/>
      <c r="UE50" s="534"/>
      <c r="UF50" s="534"/>
      <c r="UG50" s="534"/>
      <c r="UH50" s="534"/>
      <c r="UI50" s="534"/>
      <c r="UJ50" s="534"/>
      <c r="UK50" s="534"/>
      <c r="UL50" s="534"/>
      <c r="UM50" s="534"/>
      <c r="UN50" s="534"/>
      <c r="UO50" s="534"/>
      <c r="UP50" s="534"/>
      <c r="UQ50" s="534"/>
      <c r="UR50" s="534"/>
      <c r="US50" s="534"/>
      <c r="UT50" s="534"/>
      <c r="UU50" s="534"/>
      <c r="UV50" s="534"/>
      <c r="UW50" s="534"/>
      <c r="UX50" s="546"/>
    </row>
    <row r="51" spans="1:570" s="547" customFormat="1" ht="14.1" customHeight="1">
      <c r="A51" s="534"/>
      <c r="B51" s="37"/>
      <c r="C51" s="61"/>
      <c r="D51" s="61"/>
      <c r="E51" s="38"/>
      <c r="F51" s="523"/>
      <c r="G51" s="523"/>
      <c r="H51" s="523"/>
      <c r="I51" s="524"/>
      <c r="J51" s="525"/>
      <c r="K51" s="525"/>
      <c r="L51" s="525"/>
      <c r="M51" s="42"/>
      <c r="N51" s="42"/>
      <c r="O51" s="526"/>
      <c r="P51" s="527"/>
      <c r="Q51" s="527"/>
      <c r="R51" s="45"/>
      <c r="S51" s="46"/>
      <c r="T51" s="523">
        <f t="shared" si="9"/>
        <v>0</v>
      </c>
      <c r="U51" s="528">
        <f t="shared" si="0"/>
        <v>0</v>
      </c>
      <c r="V51" s="529">
        <f t="shared" si="1"/>
        <v>0</v>
      </c>
      <c r="W51" s="530">
        <f t="shared" si="15"/>
        <v>0</v>
      </c>
      <c r="X51" s="527">
        <f t="shared" si="16"/>
        <v>0</v>
      </c>
      <c r="Y51" s="527">
        <f t="shared" si="2"/>
        <v>0</v>
      </c>
      <c r="Z51" s="527"/>
      <c r="AA51" s="527">
        <f t="shared" si="17"/>
        <v>0</v>
      </c>
      <c r="AB51" s="531">
        <f t="shared" si="3"/>
        <v>0</v>
      </c>
      <c r="AC51" s="532">
        <f t="shared" si="18"/>
        <v>0</v>
      </c>
      <c r="AD51" s="527">
        <f t="shared" si="18"/>
        <v>0</v>
      </c>
      <c r="AE51" s="527">
        <f t="shared" si="5"/>
        <v>0</v>
      </c>
      <c r="AF51" s="527">
        <f t="shared" si="6"/>
        <v>0</v>
      </c>
      <c r="AG51" s="533" t="e">
        <v>#N/A</v>
      </c>
      <c r="AH51" s="527" t="e">
        <f t="shared" si="7"/>
        <v>#N/A</v>
      </c>
      <c r="AI51" s="533" t="e">
        <v>#N/A</v>
      </c>
      <c r="AJ51" s="527" t="e">
        <f t="shared" si="8"/>
        <v>#N/A</v>
      </c>
      <c r="AK51" s="527" t="e">
        <f t="shared" si="10"/>
        <v>#N/A</v>
      </c>
      <c r="AL51" s="527" t="e">
        <v>#N/A</v>
      </c>
      <c r="AM51" s="527"/>
      <c r="AN51" s="529">
        <v>0</v>
      </c>
      <c r="AO51" s="529">
        <f t="shared" si="12"/>
        <v>0</v>
      </c>
      <c r="AP51" s="528">
        <f t="shared" si="13"/>
        <v>0</v>
      </c>
      <c r="AQ51" s="528" t="e">
        <f t="shared" si="14"/>
        <v>#DIV/0!</v>
      </c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4"/>
      <c r="CT51" s="534"/>
      <c r="CU51" s="534"/>
      <c r="CV51" s="534"/>
      <c r="CW51" s="53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  <c r="FQ51" s="534"/>
      <c r="FR51" s="534"/>
      <c r="FS51" s="534"/>
      <c r="FT51" s="534"/>
      <c r="FU51" s="534"/>
      <c r="FV51" s="534"/>
      <c r="FW51" s="534"/>
      <c r="FX51" s="534"/>
      <c r="FY51" s="534"/>
      <c r="FZ51" s="534"/>
      <c r="GA51" s="534"/>
      <c r="GB51" s="534"/>
      <c r="GC51" s="534"/>
      <c r="GD51" s="534"/>
      <c r="GE51" s="534"/>
      <c r="GF51" s="534"/>
      <c r="GG51" s="534"/>
      <c r="GH51" s="534"/>
      <c r="GI51" s="534"/>
      <c r="GJ51" s="534"/>
      <c r="GK51" s="534"/>
      <c r="GL51" s="534"/>
      <c r="GM51" s="534"/>
      <c r="GN51" s="534"/>
      <c r="GO51" s="534"/>
      <c r="GP51" s="534"/>
      <c r="GQ51" s="534"/>
      <c r="GR51" s="534"/>
      <c r="GS51" s="534"/>
      <c r="GT51" s="534"/>
      <c r="GU51" s="534"/>
      <c r="GV51" s="534"/>
      <c r="GW51" s="534"/>
      <c r="GX51" s="534"/>
      <c r="GY51" s="534"/>
      <c r="GZ51" s="534"/>
      <c r="HA51" s="534"/>
      <c r="HB51" s="534"/>
      <c r="HC51" s="534"/>
      <c r="HD51" s="534"/>
      <c r="HE51" s="534"/>
      <c r="HF51" s="534"/>
      <c r="HG51" s="534"/>
      <c r="HH51" s="534"/>
      <c r="HI51" s="534"/>
      <c r="HJ51" s="534"/>
      <c r="HK51" s="534"/>
      <c r="HL51" s="534"/>
      <c r="HM51" s="534"/>
      <c r="HN51" s="534"/>
      <c r="HO51" s="534"/>
      <c r="HP51" s="534"/>
      <c r="HQ51" s="534"/>
      <c r="HR51" s="534"/>
      <c r="HS51" s="534"/>
      <c r="HT51" s="534"/>
      <c r="HU51" s="534"/>
      <c r="HV51" s="534"/>
      <c r="HW51" s="534"/>
      <c r="HX51" s="534"/>
      <c r="HY51" s="534"/>
      <c r="HZ51" s="534"/>
      <c r="IA51" s="534"/>
      <c r="IB51" s="534"/>
      <c r="IC51" s="534"/>
      <c r="ID51" s="534"/>
      <c r="IE51" s="534"/>
      <c r="IF51" s="534"/>
      <c r="IG51" s="534"/>
      <c r="IH51" s="534"/>
      <c r="II51" s="534"/>
      <c r="IJ51" s="534"/>
      <c r="IK51" s="534"/>
      <c r="IL51" s="534"/>
      <c r="IM51" s="534"/>
      <c r="IN51" s="534"/>
      <c r="IO51" s="534"/>
      <c r="IP51" s="534"/>
      <c r="IQ51" s="534"/>
      <c r="IR51" s="534"/>
      <c r="IS51" s="534"/>
      <c r="IT51" s="534"/>
      <c r="IU51" s="534"/>
      <c r="IV51" s="534"/>
      <c r="IW51" s="534"/>
      <c r="IX51" s="534"/>
      <c r="IY51" s="534"/>
      <c r="IZ51" s="534"/>
      <c r="JA51" s="534"/>
      <c r="JB51" s="534"/>
      <c r="JC51" s="534"/>
      <c r="JD51" s="534"/>
      <c r="JE51" s="534"/>
      <c r="JF51" s="534"/>
      <c r="JG51" s="534"/>
      <c r="JH51" s="534"/>
      <c r="JI51" s="534"/>
      <c r="JJ51" s="534"/>
      <c r="JK51" s="534"/>
      <c r="JL51" s="534"/>
      <c r="JM51" s="534"/>
      <c r="JN51" s="534"/>
      <c r="JO51" s="534"/>
      <c r="JP51" s="534"/>
      <c r="JQ51" s="534"/>
      <c r="JR51" s="534"/>
      <c r="JS51" s="534"/>
      <c r="JT51" s="534"/>
      <c r="JU51" s="534"/>
      <c r="JV51" s="534"/>
      <c r="JW51" s="534"/>
      <c r="JX51" s="534"/>
      <c r="JY51" s="534"/>
      <c r="JZ51" s="534"/>
      <c r="KA51" s="534"/>
      <c r="KB51" s="534"/>
      <c r="KC51" s="534"/>
      <c r="KD51" s="534"/>
      <c r="KE51" s="534"/>
      <c r="KF51" s="534"/>
      <c r="KG51" s="534"/>
      <c r="KH51" s="534"/>
      <c r="KI51" s="534"/>
      <c r="KJ51" s="534"/>
      <c r="KK51" s="534"/>
      <c r="KL51" s="534"/>
      <c r="KM51" s="534"/>
      <c r="KN51" s="534"/>
      <c r="KO51" s="534"/>
      <c r="KP51" s="534"/>
      <c r="KQ51" s="534"/>
      <c r="KR51" s="534"/>
      <c r="KS51" s="534"/>
      <c r="KT51" s="534"/>
      <c r="KU51" s="534"/>
      <c r="KV51" s="534"/>
      <c r="KW51" s="534"/>
      <c r="KX51" s="534"/>
      <c r="KY51" s="534"/>
      <c r="KZ51" s="534"/>
      <c r="LA51" s="534"/>
      <c r="LB51" s="534"/>
      <c r="LC51" s="534"/>
      <c r="LD51" s="534"/>
      <c r="LE51" s="534"/>
      <c r="LF51" s="534"/>
      <c r="LG51" s="534"/>
      <c r="LH51" s="534"/>
      <c r="LI51" s="534"/>
      <c r="LJ51" s="534"/>
      <c r="LK51" s="534"/>
      <c r="LL51" s="534"/>
      <c r="LM51" s="534"/>
      <c r="LN51" s="534"/>
      <c r="LO51" s="534"/>
      <c r="LP51" s="534"/>
      <c r="LQ51" s="534"/>
      <c r="LR51" s="534"/>
      <c r="LS51" s="534"/>
      <c r="LT51" s="534"/>
      <c r="LU51" s="534"/>
      <c r="LV51" s="534"/>
      <c r="LW51" s="534"/>
      <c r="LX51" s="534"/>
      <c r="LY51" s="534"/>
      <c r="LZ51" s="534"/>
      <c r="MA51" s="534"/>
      <c r="MB51" s="534"/>
      <c r="MC51" s="534"/>
      <c r="MD51" s="534"/>
      <c r="ME51" s="534"/>
      <c r="MF51" s="534"/>
      <c r="MG51" s="534"/>
      <c r="MH51" s="534"/>
      <c r="MI51" s="534"/>
      <c r="MJ51" s="534"/>
      <c r="MK51" s="534"/>
      <c r="ML51" s="534"/>
      <c r="MM51" s="534"/>
      <c r="MN51" s="534"/>
      <c r="MO51" s="534"/>
      <c r="MP51" s="534"/>
      <c r="MQ51" s="534"/>
      <c r="MR51" s="534"/>
      <c r="MS51" s="534"/>
      <c r="MT51" s="534"/>
      <c r="MU51" s="534"/>
      <c r="MV51" s="534"/>
      <c r="MW51" s="534"/>
      <c r="MX51" s="534"/>
      <c r="MY51" s="534"/>
      <c r="MZ51" s="534"/>
      <c r="NA51" s="534"/>
      <c r="NB51" s="534"/>
      <c r="NC51" s="534"/>
      <c r="ND51" s="534"/>
      <c r="NE51" s="534"/>
      <c r="NF51" s="534"/>
      <c r="NG51" s="534"/>
      <c r="NH51" s="534"/>
      <c r="NI51" s="534"/>
      <c r="NJ51" s="534"/>
      <c r="NK51" s="534"/>
      <c r="NL51" s="534"/>
      <c r="NM51" s="534"/>
      <c r="NN51" s="534"/>
      <c r="NO51" s="534"/>
      <c r="NP51" s="534"/>
      <c r="NQ51" s="534"/>
      <c r="NR51" s="534"/>
      <c r="NS51" s="534"/>
      <c r="NT51" s="534"/>
      <c r="NU51" s="534"/>
      <c r="NV51" s="534"/>
      <c r="NW51" s="534"/>
      <c r="NX51" s="534"/>
      <c r="NY51" s="534"/>
      <c r="NZ51" s="534"/>
      <c r="OA51" s="534"/>
      <c r="OB51" s="534"/>
      <c r="OC51" s="534"/>
      <c r="OD51" s="534"/>
      <c r="OE51" s="534"/>
      <c r="OF51" s="534"/>
      <c r="OG51" s="534"/>
      <c r="OH51" s="534"/>
      <c r="OI51" s="534"/>
      <c r="OJ51" s="534"/>
      <c r="OK51" s="534"/>
      <c r="OL51" s="534"/>
      <c r="OM51" s="534"/>
      <c r="ON51" s="534"/>
      <c r="OO51" s="534"/>
      <c r="OP51" s="534"/>
      <c r="OQ51" s="534"/>
      <c r="OR51" s="534"/>
      <c r="OS51" s="534"/>
      <c r="OT51" s="534"/>
      <c r="OU51" s="534"/>
      <c r="OV51" s="534"/>
      <c r="OW51" s="534"/>
      <c r="OX51" s="534"/>
      <c r="OY51" s="534"/>
      <c r="OZ51" s="534"/>
      <c r="PA51" s="534"/>
      <c r="PB51" s="534"/>
      <c r="PC51" s="534"/>
      <c r="PD51" s="534"/>
      <c r="PE51" s="534"/>
      <c r="PF51" s="534"/>
      <c r="PG51" s="534"/>
      <c r="PH51" s="534"/>
      <c r="PI51" s="534"/>
      <c r="PJ51" s="534"/>
      <c r="PK51" s="534"/>
      <c r="PL51" s="534"/>
      <c r="PM51" s="534"/>
      <c r="PN51" s="534"/>
      <c r="PO51" s="534"/>
      <c r="PP51" s="534"/>
      <c r="PQ51" s="534"/>
      <c r="PR51" s="534"/>
      <c r="PS51" s="534"/>
      <c r="PT51" s="534"/>
      <c r="PU51" s="534"/>
      <c r="PV51" s="534"/>
      <c r="PW51" s="534"/>
      <c r="PX51" s="534"/>
      <c r="PY51" s="534"/>
      <c r="PZ51" s="534"/>
      <c r="QA51" s="534"/>
      <c r="QB51" s="534"/>
      <c r="QC51" s="534"/>
      <c r="QD51" s="534"/>
      <c r="QE51" s="534"/>
      <c r="QF51" s="534"/>
      <c r="QG51" s="534"/>
      <c r="QH51" s="534"/>
      <c r="QI51" s="534"/>
      <c r="QJ51" s="534"/>
      <c r="QK51" s="534"/>
      <c r="QL51" s="534"/>
      <c r="QM51" s="534"/>
      <c r="QN51" s="534"/>
      <c r="QO51" s="534"/>
      <c r="QP51" s="534"/>
      <c r="QQ51" s="534"/>
      <c r="QR51" s="534"/>
      <c r="QS51" s="534"/>
      <c r="QT51" s="534"/>
      <c r="QU51" s="534"/>
      <c r="QV51" s="534"/>
      <c r="QW51" s="534"/>
      <c r="QX51" s="534"/>
      <c r="QY51" s="534"/>
      <c r="QZ51" s="534"/>
      <c r="RA51" s="534"/>
      <c r="RB51" s="534"/>
      <c r="RC51" s="534"/>
      <c r="RD51" s="534"/>
      <c r="RE51" s="534"/>
      <c r="RF51" s="534"/>
      <c r="RG51" s="534"/>
      <c r="RH51" s="534"/>
      <c r="RI51" s="534"/>
      <c r="RJ51" s="534"/>
      <c r="RK51" s="534"/>
      <c r="RL51" s="534"/>
      <c r="RM51" s="534"/>
      <c r="RN51" s="534"/>
      <c r="RO51" s="534"/>
      <c r="RP51" s="534"/>
      <c r="RQ51" s="534"/>
      <c r="RR51" s="534"/>
      <c r="RS51" s="534"/>
      <c r="RT51" s="534"/>
      <c r="RU51" s="534"/>
      <c r="RV51" s="534"/>
      <c r="RW51" s="534"/>
      <c r="RX51" s="534"/>
      <c r="RY51" s="534"/>
      <c r="RZ51" s="534"/>
      <c r="SA51" s="534"/>
      <c r="SB51" s="534"/>
      <c r="SC51" s="534"/>
      <c r="SD51" s="534"/>
      <c r="SE51" s="534"/>
      <c r="SF51" s="534"/>
      <c r="SG51" s="534"/>
      <c r="SH51" s="534"/>
      <c r="SI51" s="534"/>
      <c r="SJ51" s="534"/>
      <c r="SK51" s="534"/>
      <c r="SL51" s="534"/>
      <c r="SM51" s="534"/>
      <c r="SN51" s="534"/>
      <c r="SO51" s="534"/>
      <c r="SP51" s="534"/>
      <c r="SQ51" s="534"/>
      <c r="SR51" s="534"/>
      <c r="SS51" s="534"/>
      <c r="ST51" s="534"/>
      <c r="SU51" s="534"/>
      <c r="SV51" s="534"/>
      <c r="SW51" s="534"/>
      <c r="SX51" s="534"/>
      <c r="SY51" s="534"/>
      <c r="SZ51" s="534"/>
      <c r="TA51" s="534"/>
      <c r="TB51" s="534"/>
      <c r="TC51" s="534"/>
      <c r="TD51" s="534"/>
      <c r="TE51" s="534"/>
      <c r="TF51" s="534"/>
      <c r="TG51" s="534"/>
      <c r="TH51" s="534"/>
      <c r="TI51" s="534"/>
      <c r="TJ51" s="534"/>
      <c r="TK51" s="534"/>
      <c r="TL51" s="534"/>
      <c r="TM51" s="534"/>
      <c r="TN51" s="534"/>
      <c r="TO51" s="534"/>
      <c r="TP51" s="534"/>
      <c r="TQ51" s="534"/>
      <c r="TR51" s="534"/>
      <c r="TS51" s="534"/>
      <c r="TT51" s="534"/>
      <c r="TU51" s="534"/>
      <c r="TV51" s="534"/>
      <c r="TW51" s="534"/>
      <c r="TX51" s="534"/>
      <c r="TY51" s="534"/>
      <c r="TZ51" s="534"/>
      <c r="UA51" s="534"/>
      <c r="UB51" s="534"/>
      <c r="UC51" s="534"/>
      <c r="UD51" s="534"/>
      <c r="UE51" s="534"/>
      <c r="UF51" s="534"/>
      <c r="UG51" s="534"/>
      <c r="UH51" s="534"/>
      <c r="UI51" s="534"/>
      <c r="UJ51" s="534"/>
      <c r="UK51" s="534"/>
      <c r="UL51" s="534"/>
      <c r="UM51" s="534"/>
      <c r="UN51" s="534"/>
      <c r="UO51" s="534"/>
      <c r="UP51" s="534"/>
      <c r="UQ51" s="534"/>
      <c r="UR51" s="534"/>
      <c r="US51" s="534"/>
      <c r="UT51" s="534"/>
      <c r="UU51" s="534"/>
      <c r="UV51" s="534"/>
      <c r="UW51" s="534"/>
      <c r="UX51" s="546"/>
    </row>
    <row r="52" spans="1:570" s="547" customFormat="1" ht="14.1" customHeight="1">
      <c r="A52" s="534"/>
      <c r="B52" s="37"/>
      <c r="C52" s="61"/>
      <c r="D52" s="61"/>
      <c r="E52" s="38"/>
      <c r="F52" s="523"/>
      <c r="G52" s="523"/>
      <c r="H52" s="523"/>
      <c r="I52" s="524"/>
      <c r="J52" s="525"/>
      <c r="K52" s="525"/>
      <c r="L52" s="525"/>
      <c r="M52" s="42"/>
      <c r="N52" s="42"/>
      <c r="O52" s="526"/>
      <c r="P52" s="527"/>
      <c r="Q52" s="527"/>
      <c r="R52" s="45"/>
      <c r="S52" s="46"/>
      <c r="T52" s="523">
        <f t="shared" si="9"/>
        <v>0</v>
      </c>
      <c r="U52" s="528">
        <f t="shared" si="0"/>
        <v>0</v>
      </c>
      <c r="V52" s="529">
        <f t="shared" si="1"/>
        <v>0</v>
      </c>
      <c r="W52" s="530">
        <f t="shared" si="15"/>
        <v>0</v>
      </c>
      <c r="X52" s="527">
        <f t="shared" si="16"/>
        <v>0</v>
      </c>
      <c r="Y52" s="527">
        <f t="shared" si="2"/>
        <v>0</v>
      </c>
      <c r="Z52" s="527"/>
      <c r="AA52" s="527">
        <f t="shared" si="17"/>
        <v>0</v>
      </c>
      <c r="AB52" s="531">
        <f t="shared" si="3"/>
        <v>0</v>
      </c>
      <c r="AC52" s="532">
        <f t="shared" si="18"/>
        <v>0</v>
      </c>
      <c r="AD52" s="527">
        <f t="shared" si="18"/>
        <v>0</v>
      </c>
      <c r="AE52" s="527">
        <f t="shared" si="5"/>
        <v>0</v>
      </c>
      <c r="AF52" s="527">
        <f t="shared" si="6"/>
        <v>0</v>
      </c>
      <c r="AG52" s="533" t="e">
        <v>#N/A</v>
      </c>
      <c r="AH52" s="527" t="e">
        <f t="shared" si="7"/>
        <v>#N/A</v>
      </c>
      <c r="AI52" s="533" t="e">
        <v>#N/A</v>
      </c>
      <c r="AJ52" s="527" t="e">
        <f t="shared" si="8"/>
        <v>#N/A</v>
      </c>
      <c r="AK52" s="527" t="e">
        <f t="shared" si="10"/>
        <v>#N/A</v>
      </c>
      <c r="AL52" s="527" t="e">
        <v>#N/A</v>
      </c>
      <c r="AM52" s="527"/>
      <c r="AN52" s="529">
        <v>0</v>
      </c>
      <c r="AO52" s="529">
        <f t="shared" si="12"/>
        <v>0</v>
      </c>
      <c r="AP52" s="528">
        <f t="shared" si="13"/>
        <v>0</v>
      </c>
      <c r="AQ52" s="528" t="e">
        <f t="shared" si="14"/>
        <v>#DIV/0!</v>
      </c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4"/>
      <c r="DC52" s="534"/>
      <c r="DD52" s="534"/>
      <c r="DE52" s="534"/>
      <c r="DF52" s="534"/>
      <c r="DG52" s="534"/>
      <c r="DH52" s="534"/>
      <c r="DI52" s="534"/>
      <c r="DJ52" s="534"/>
      <c r="DK52" s="534"/>
      <c r="DL52" s="534"/>
      <c r="DM52" s="534"/>
      <c r="DN52" s="534"/>
      <c r="DO52" s="534"/>
      <c r="DP52" s="534"/>
      <c r="DQ52" s="534"/>
      <c r="DR52" s="534"/>
      <c r="DS52" s="534"/>
      <c r="DT52" s="534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  <c r="FQ52" s="534"/>
      <c r="FR52" s="534"/>
      <c r="FS52" s="534"/>
      <c r="FT52" s="534"/>
      <c r="FU52" s="534"/>
      <c r="FV52" s="534"/>
      <c r="FW52" s="534"/>
      <c r="FX52" s="534"/>
      <c r="FY52" s="534"/>
      <c r="FZ52" s="534"/>
      <c r="GA52" s="534"/>
      <c r="GB52" s="534"/>
      <c r="GC52" s="534"/>
      <c r="GD52" s="534"/>
      <c r="GE52" s="534"/>
      <c r="GF52" s="534"/>
      <c r="GG52" s="534"/>
      <c r="GH52" s="534"/>
      <c r="GI52" s="534"/>
      <c r="GJ52" s="534"/>
      <c r="GK52" s="534"/>
      <c r="GL52" s="534"/>
      <c r="GM52" s="534"/>
      <c r="GN52" s="534"/>
      <c r="GO52" s="534"/>
      <c r="GP52" s="534"/>
      <c r="GQ52" s="534"/>
      <c r="GR52" s="534"/>
      <c r="GS52" s="534"/>
      <c r="GT52" s="534"/>
      <c r="GU52" s="534"/>
      <c r="GV52" s="534"/>
      <c r="GW52" s="534"/>
      <c r="GX52" s="534"/>
      <c r="GY52" s="534"/>
      <c r="GZ52" s="534"/>
      <c r="HA52" s="534"/>
      <c r="HB52" s="534"/>
      <c r="HC52" s="534"/>
      <c r="HD52" s="534"/>
      <c r="HE52" s="534"/>
      <c r="HF52" s="534"/>
      <c r="HG52" s="534"/>
      <c r="HH52" s="534"/>
      <c r="HI52" s="534"/>
      <c r="HJ52" s="534"/>
      <c r="HK52" s="534"/>
      <c r="HL52" s="534"/>
      <c r="HM52" s="534"/>
      <c r="HN52" s="534"/>
      <c r="HO52" s="534"/>
      <c r="HP52" s="534"/>
      <c r="HQ52" s="534"/>
      <c r="HR52" s="534"/>
      <c r="HS52" s="534"/>
      <c r="HT52" s="534"/>
      <c r="HU52" s="534"/>
      <c r="HV52" s="534"/>
      <c r="HW52" s="534"/>
      <c r="HX52" s="534"/>
      <c r="HY52" s="534"/>
      <c r="HZ52" s="534"/>
      <c r="IA52" s="534"/>
      <c r="IB52" s="534"/>
      <c r="IC52" s="534"/>
      <c r="ID52" s="534"/>
      <c r="IE52" s="534"/>
      <c r="IF52" s="534"/>
      <c r="IG52" s="534"/>
      <c r="IH52" s="534"/>
      <c r="II52" s="534"/>
      <c r="IJ52" s="534"/>
      <c r="IK52" s="534"/>
      <c r="IL52" s="534"/>
      <c r="IM52" s="534"/>
      <c r="IN52" s="534"/>
      <c r="IO52" s="534"/>
      <c r="IP52" s="534"/>
      <c r="IQ52" s="534"/>
      <c r="IR52" s="534"/>
      <c r="IS52" s="534"/>
      <c r="IT52" s="534"/>
      <c r="IU52" s="534"/>
      <c r="IV52" s="534"/>
      <c r="IW52" s="534"/>
      <c r="IX52" s="534"/>
      <c r="IY52" s="534"/>
      <c r="IZ52" s="534"/>
      <c r="JA52" s="534"/>
      <c r="JB52" s="534"/>
      <c r="JC52" s="534"/>
      <c r="JD52" s="534"/>
      <c r="JE52" s="534"/>
      <c r="JF52" s="534"/>
      <c r="JG52" s="534"/>
      <c r="JH52" s="534"/>
      <c r="JI52" s="534"/>
      <c r="JJ52" s="534"/>
      <c r="JK52" s="534"/>
      <c r="JL52" s="534"/>
      <c r="JM52" s="534"/>
      <c r="JN52" s="534"/>
      <c r="JO52" s="534"/>
      <c r="JP52" s="534"/>
      <c r="JQ52" s="534"/>
      <c r="JR52" s="534"/>
      <c r="JS52" s="534"/>
      <c r="JT52" s="534"/>
      <c r="JU52" s="534"/>
      <c r="JV52" s="534"/>
      <c r="JW52" s="534"/>
      <c r="JX52" s="534"/>
      <c r="JY52" s="534"/>
      <c r="JZ52" s="534"/>
      <c r="KA52" s="534"/>
      <c r="KB52" s="534"/>
      <c r="KC52" s="534"/>
      <c r="KD52" s="534"/>
      <c r="KE52" s="534"/>
      <c r="KF52" s="534"/>
      <c r="KG52" s="534"/>
      <c r="KH52" s="534"/>
      <c r="KI52" s="534"/>
      <c r="KJ52" s="534"/>
      <c r="KK52" s="534"/>
      <c r="KL52" s="534"/>
      <c r="KM52" s="534"/>
      <c r="KN52" s="534"/>
      <c r="KO52" s="534"/>
      <c r="KP52" s="534"/>
      <c r="KQ52" s="534"/>
      <c r="KR52" s="534"/>
      <c r="KS52" s="534"/>
      <c r="KT52" s="534"/>
      <c r="KU52" s="534"/>
      <c r="KV52" s="534"/>
      <c r="KW52" s="534"/>
      <c r="KX52" s="534"/>
      <c r="KY52" s="534"/>
      <c r="KZ52" s="534"/>
      <c r="LA52" s="534"/>
      <c r="LB52" s="534"/>
      <c r="LC52" s="534"/>
      <c r="LD52" s="534"/>
      <c r="LE52" s="534"/>
      <c r="LF52" s="534"/>
      <c r="LG52" s="534"/>
      <c r="LH52" s="534"/>
      <c r="LI52" s="534"/>
      <c r="LJ52" s="534"/>
      <c r="LK52" s="534"/>
      <c r="LL52" s="534"/>
      <c r="LM52" s="534"/>
      <c r="LN52" s="534"/>
      <c r="LO52" s="534"/>
      <c r="LP52" s="534"/>
      <c r="LQ52" s="534"/>
      <c r="LR52" s="534"/>
      <c r="LS52" s="534"/>
      <c r="LT52" s="534"/>
      <c r="LU52" s="534"/>
      <c r="LV52" s="534"/>
      <c r="LW52" s="534"/>
      <c r="LX52" s="534"/>
      <c r="LY52" s="534"/>
      <c r="LZ52" s="534"/>
      <c r="MA52" s="534"/>
      <c r="MB52" s="534"/>
      <c r="MC52" s="534"/>
      <c r="MD52" s="534"/>
      <c r="ME52" s="534"/>
      <c r="MF52" s="534"/>
      <c r="MG52" s="534"/>
      <c r="MH52" s="534"/>
      <c r="MI52" s="534"/>
      <c r="MJ52" s="534"/>
      <c r="MK52" s="534"/>
      <c r="ML52" s="534"/>
      <c r="MM52" s="534"/>
      <c r="MN52" s="534"/>
      <c r="MO52" s="534"/>
      <c r="MP52" s="534"/>
      <c r="MQ52" s="534"/>
      <c r="MR52" s="534"/>
      <c r="MS52" s="534"/>
      <c r="MT52" s="534"/>
      <c r="MU52" s="534"/>
      <c r="MV52" s="534"/>
      <c r="MW52" s="534"/>
      <c r="MX52" s="534"/>
      <c r="MY52" s="534"/>
      <c r="MZ52" s="534"/>
      <c r="NA52" s="534"/>
      <c r="NB52" s="534"/>
      <c r="NC52" s="534"/>
      <c r="ND52" s="534"/>
      <c r="NE52" s="534"/>
      <c r="NF52" s="534"/>
      <c r="NG52" s="534"/>
      <c r="NH52" s="534"/>
      <c r="NI52" s="534"/>
      <c r="NJ52" s="534"/>
      <c r="NK52" s="534"/>
      <c r="NL52" s="534"/>
      <c r="NM52" s="534"/>
      <c r="NN52" s="534"/>
      <c r="NO52" s="534"/>
      <c r="NP52" s="534"/>
      <c r="NQ52" s="534"/>
      <c r="NR52" s="534"/>
      <c r="NS52" s="534"/>
      <c r="NT52" s="534"/>
      <c r="NU52" s="534"/>
      <c r="NV52" s="534"/>
      <c r="NW52" s="534"/>
      <c r="NX52" s="534"/>
      <c r="NY52" s="534"/>
      <c r="NZ52" s="534"/>
      <c r="OA52" s="534"/>
      <c r="OB52" s="534"/>
      <c r="OC52" s="534"/>
      <c r="OD52" s="534"/>
      <c r="OE52" s="534"/>
      <c r="OF52" s="534"/>
      <c r="OG52" s="534"/>
      <c r="OH52" s="534"/>
      <c r="OI52" s="534"/>
      <c r="OJ52" s="534"/>
      <c r="OK52" s="534"/>
      <c r="OL52" s="534"/>
      <c r="OM52" s="534"/>
      <c r="ON52" s="534"/>
      <c r="OO52" s="534"/>
      <c r="OP52" s="534"/>
      <c r="OQ52" s="534"/>
      <c r="OR52" s="534"/>
      <c r="OS52" s="534"/>
      <c r="OT52" s="534"/>
      <c r="OU52" s="534"/>
      <c r="OV52" s="534"/>
      <c r="OW52" s="534"/>
      <c r="OX52" s="534"/>
      <c r="OY52" s="534"/>
      <c r="OZ52" s="534"/>
      <c r="PA52" s="534"/>
      <c r="PB52" s="534"/>
      <c r="PC52" s="534"/>
      <c r="PD52" s="534"/>
      <c r="PE52" s="534"/>
      <c r="PF52" s="534"/>
      <c r="PG52" s="534"/>
      <c r="PH52" s="534"/>
      <c r="PI52" s="534"/>
      <c r="PJ52" s="534"/>
      <c r="PK52" s="534"/>
      <c r="PL52" s="534"/>
      <c r="PM52" s="534"/>
      <c r="PN52" s="534"/>
      <c r="PO52" s="534"/>
      <c r="PP52" s="534"/>
      <c r="PQ52" s="534"/>
      <c r="PR52" s="534"/>
      <c r="PS52" s="534"/>
      <c r="PT52" s="534"/>
      <c r="PU52" s="534"/>
      <c r="PV52" s="534"/>
      <c r="PW52" s="534"/>
      <c r="PX52" s="534"/>
      <c r="PY52" s="534"/>
      <c r="PZ52" s="534"/>
      <c r="QA52" s="534"/>
      <c r="QB52" s="534"/>
      <c r="QC52" s="534"/>
      <c r="QD52" s="534"/>
      <c r="QE52" s="534"/>
      <c r="QF52" s="534"/>
      <c r="QG52" s="534"/>
      <c r="QH52" s="534"/>
      <c r="QI52" s="534"/>
      <c r="QJ52" s="534"/>
      <c r="QK52" s="534"/>
      <c r="QL52" s="534"/>
      <c r="QM52" s="534"/>
      <c r="QN52" s="534"/>
      <c r="QO52" s="534"/>
      <c r="QP52" s="534"/>
      <c r="QQ52" s="534"/>
      <c r="QR52" s="534"/>
      <c r="QS52" s="534"/>
      <c r="QT52" s="534"/>
      <c r="QU52" s="534"/>
      <c r="QV52" s="534"/>
      <c r="QW52" s="534"/>
      <c r="QX52" s="534"/>
      <c r="QY52" s="534"/>
      <c r="QZ52" s="534"/>
      <c r="RA52" s="534"/>
      <c r="RB52" s="534"/>
      <c r="RC52" s="534"/>
      <c r="RD52" s="534"/>
      <c r="RE52" s="534"/>
      <c r="RF52" s="534"/>
      <c r="RG52" s="534"/>
      <c r="RH52" s="534"/>
      <c r="RI52" s="534"/>
      <c r="RJ52" s="534"/>
      <c r="RK52" s="534"/>
      <c r="RL52" s="534"/>
      <c r="RM52" s="534"/>
      <c r="RN52" s="534"/>
      <c r="RO52" s="534"/>
      <c r="RP52" s="534"/>
      <c r="RQ52" s="534"/>
      <c r="RR52" s="534"/>
      <c r="RS52" s="534"/>
      <c r="RT52" s="534"/>
      <c r="RU52" s="534"/>
      <c r="RV52" s="534"/>
      <c r="RW52" s="534"/>
      <c r="RX52" s="534"/>
      <c r="RY52" s="534"/>
      <c r="RZ52" s="534"/>
      <c r="SA52" s="534"/>
      <c r="SB52" s="534"/>
      <c r="SC52" s="534"/>
      <c r="SD52" s="534"/>
      <c r="SE52" s="534"/>
      <c r="SF52" s="534"/>
      <c r="SG52" s="534"/>
      <c r="SH52" s="534"/>
      <c r="SI52" s="534"/>
      <c r="SJ52" s="534"/>
      <c r="SK52" s="534"/>
      <c r="SL52" s="534"/>
      <c r="SM52" s="534"/>
      <c r="SN52" s="534"/>
      <c r="SO52" s="534"/>
      <c r="SP52" s="534"/>
      <c r="SQ52" s="534"/>
      <c r="SR52" s="534"/>
      <c r="SS52" s="534"/>
      <c r="ST52" s="534"/>
      <c r="SU52" s="534"/>
      <c r="SV52" s="534"/>
      <c r="SW52" s="534"/>
      <c r="SX52" s="534"/>
      <c r="SY52" s="534"/>
      <c r="SZ52" s="534"/>
      <c r="TA52" s="534"/>
      <c r="TB52" s="534"/>
      <c r="TC52" s="534"/>
      <c r="TD52" s="534"/>
      <c r="TE52" s="534"/>
      <c r="TF52" s="534"/>
      <c r="TG52" s="534"/>
      <c r="TH52" s="534"/>
      <c r="TI52" s="534"/>
      <c r="TJ52" s="534"/>
      <c r="TK52" s="534"/>
      <c r="TL52" s="534"/>
      <c r="TM52" s="534"/>
      <c r="TN52" s="534"/>
      <c r="TO52" s="534"/>
      <c r="TP52" s="534"/>
      <c r="TQ52" s="534"/>
      <c r="TR52" s="534"/>
      <c r="TS52" s="534"/>
      <c r="TT52" s="534"/>
      <c r="TU52" s="534"/>
      <c r="TV52" s="534"/>
      <c r="TW52" s="534"/>
      <c r="TX52" s="534"/>
      <c r="TY52" s="534"/>
      <c r="TZ52" s="534"/>
      <c r="UA52" s="534"/>
      <c r="UB52" s="534"/>
      <c r="UC52" s="534"/>
      <c r="UD52" s="534"/>
      <c r="UE52" s="534"/>
      <c r="UF52" s="534"/>
      <c r="UG52" s="534"/>
      <c r="UH52" s="534"/>
      <c r="UI52" s="534"/>
      <c r="UJ52" s="534"/>
      <c r="UK52" s="534"/>
      <c r="UL52" s="534"/>
      <c r="UM52" s="534"/>
      <c r="UN52" s="534"/>
      <c r="UO52" s="534"/>
      <c r="UP52" s="534"/>
      <c r="UQ52" s="534"/>
      <c r="UR52" s="534"/>
      <c r="US52" s="534"/>
      <c r="UT52" s="534"/>
      <c r="UU52" s="534"/>
      <c r="UV52" s="534"/>
      <c r="UW52" s="534"/>
      <c r="UX52" s="546"/>
    </row>
    <row r="53" spans="1:570" s="547" customFormat="1" ht="14.1" customHeight="1">
      <c r="A53" s="534"/>
      <c r="B53" s="37"/>
      <c r="C53" s="61"/>
      <c r="D53" s="61"/>
      <c r="E53" s="38"/>
      <c r="F53" s="523"/>
      <c r="G53" s="523"/>
      <c r="H53" s="523"/>
      <c r="I53" s="524"/>
      <c r="J53" s="525"/>
      <c r="K53" s="525"/>
      <c r="L53" s="525"/>
      <c r="M53" s="42"/>
      <c r="N53" s="42"/>
      <c r="O53" s="526"/>
      <c r="P53" s="527"/>
      <c r="Q53" s="527"/>
      <c r="R53" s="45"/>
      <c r="S53" s="46"/>
      <c r="T53" s="523">
        <f t="shared" si="9"/>
        <v>0</v>
      </c>
      <c r="U53" s="528">
        <f t="shared" si="0"/>
        <v>0</v>
      </c>
      <c r="V53" s="529">
        <f t="shared" si="1"/>
        <v>0</v>
      </c>
      <c r="W53" s="530">
        <f t="shared" si="15"/>
        <v>0</v>
      </c>
      <c r="X53" s="527">
        <f t="shared" si="16"/>
        <v>0</v>
      </c>
      <c r="Y53" s="527">
        <f t="shared" si="2"/>
        <v>0</v>
      </c>
      <c r="Z53" s="527"/>
      <c r="AA53" s="527">
        <f t="shared" si="17"/>
        <v>0</v>
      </c>
      <c r="AB53" s="531">
        <f t="shared" si="3"/>
        <v>0</v>
      </c>
      <c r="AC53" s="532">
        <f t="shared" si="18"/>
        <v>0</v>
      </c>
      <c r="AD53" s="527">
        <f t="shared" si="18"/>
        <v>0</v>
      </c>
      <c r="AE53" s="527">
        <f t="shared" si="5"/>
        <v>0</v>
      </c>
      <c r="AF53" s="527">
        <f t="shared" si="6"/>
        <v>0</v>
      </c>
      <c r="AG53" s="533" t="e">
        <v>#N/A</v>
      </c>
      <c r="AH53" s="527" t="e">
        <f t="shared" si="7"/>
        <v>#N/A</v>
      </c>
      <c r="AI53" s="533" t="e">
        <v>#N/A</v>
      </c>
      <c r="AJ53" s="527" t="e">
        <f t="shared" si="8"/>
        <v>#N/A</v>
      </c>
      <c r="AK53" s="527" t="e">
        <f t="shared" si="10"/>
        <v>#N/A</v>
      </c>
      <c r="AL53" s="527" t="e">
        <v>#N/A</v>
      </c>
      <c r="AM53" s="527"/>
      <c r="AN53" s="529">
        <v>0</v>
      </c>
      <c r="AO53" s="529">
        <f t="shared" si="12"/>
        <v>0</v>
      </c>
      <c r="AP53" s="528">
        <f t="shared" si="13"/>
        <v>0</v>
      </c>
      <c r="AQ53" s="528" t="e">
        <f t="shared" si="14"/>
        <v>#DIV/0!</v>
      </c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4"/>
      <c r="BU53" s="534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/>
      <c r="CI53" s="534"/>
      <c r="CJ53" s="534"/>
      <c r="CK53" s="534"/>
      <c r="CL53" s="534"/>
      <c r="CM53" s="534"/>
      <c r="CN53" s="534"/>
      <c r="CO53" s="534"/>
      <c r="CP53" s="534"/>
      <c r="CQ53" s="534"/>
      <c r="CR53" s="534"/>
      <c r="CS53" s="534"/>
      <c r="CT53" s="534"/>
      <c r="CU53" s="534"/>
      <c r="CV53" s="534"/>
      <c r="CW53" s="534"/>
      <c r="CX53" s="534"/>
      <c r="CY53" s="534"/>
      <c r="CZ53" s="534"/>
      <c r="DA53" s="534"/>
      <c r="DB53" s="534"/>
      <c r="DC53" s="534"/>
      <c r="DD53" s="534"/>
      <c r="DE53" s="534"/>
      <c r="DF53" s="534"/>
      <c r="DG53" s="534"/>
      <c r="DH53" s="534"/>
      <c r="DI53" s="534"/>
      <c r="DJ53" s="534"/>
      <c r="DK53" s="534"/>
      <c r="DL53" s="534"/>
      <c r="DM53" s="534"/>
      <c r="DN53" s="534"/>
      <c r="DO53" s="534"/>
      <c r="DP53" s="534"/>
      <c r="DQ53" s="534"/>
      <c r="DR53" s="534"/>
      <c r="DS53" s="534"/>
      <c r="DT53" s="534"/>
      <c r="DU53" s="534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  <c r="FP53" s="534"/>
      <c r="FQ53" s="534"/>
      <c r="FR53" s="534"/>
      <c r="FS53" s="534"/>
      <c r="FT53" s="534"/>
      <c r="FU53" s="534"/>
      <c r="FV53" s="534"/>
      <c r="FW53" s="534"/>
      <c r="FX53" s="534"/>
      <c r="FY53" s="534"/>
      <c r="FZ53" s="534"/>
      <c r="GA53" s="534"/>
      <c r="GB53" s="534"/>
      <c r="GC53" s="534"/>
      <c r="GD53" s="534"/>
      <c r="GE53" s="534"/>
      <c r="GF53" s="534"/>
      <c r="GG53" s="534"/>
      <c r="GH53" s="534"/>
      <c r="GI53" s="534"/>
      <c r="GJ53" s="534"/>
      <c r="GK53" s="534"/>
      <c r="GL53" s="534"/>
      <c r="GM53" s="534"/>
      <c r="GN53" s="534"/>
      <c r="GO53" s="534"/>
      <c r="GP53" s="534"/>
      <c r="GQ53" s="534"/>
      <c r="GR53" s="534"/>
      <c r="GS53" s="534"/>
      <c r="GT53" s="534"/>
      <c r="GU53" s="534"/>
      <c r="GV53" s="534"/>
      <c r="GW53" s="534"/>
      <c r="GX53" s="534"/>
      <c r="GY53" s="534"/>
      <c r="GZ53" s="534"/>
      <c r="HA53" s="534"/>
      <c r="HB53" s="534"/>
      <c r="HC53" s="534"/>
      <c r="HD53" s="534"/>
      <c r="HE53" s="534"/>
      <c r="HF53" s="534"/>
      <c r="HG53" s="534"/>
      <c r="HH53" s="534"/>
      <c r="HI53" s="534"/>
      <c r="HJ53" s="534"/>
      <c r="HK53" s="534"/>
      <c r="HL53" s="534"/>
      <c r="HM53" s="534"/>
      <c r="HN53" s="534"/>
      <c r="HO53" s="534"/>
      <c r="HP53" s="534"/>
      <c r="HQ53" s="534"/>
      <c r="HR53" s="534"/>
      <c r="HS53" s="534"/>
      <c r="HT53" s="534"/>
      <c r="HU53" s="534"/>
      <c r="HV53" s="534"/>
      <c r="HW53" s="534"/>
      <c r="HX53" s="534"/>
      <c r="HY53" s="534"/>
      <c r="HZ53" s="534"/>
      <c r="IA53" s="534"/>
      <c r="IB53" s="534"/>
      <c r="IC53" s="534"/>
      <c r="ID53" s="534"/>
      <c r="IE53" s="534"/>
      <c r="IF53" s="534"/>
      <c r="IG53" s="534"/>
      <c r="IH53" s="534"/>
      <c r="II53" s="534"/>
      <c r="IJ53" s="534"/>
      <c r="IK53" s="534"/>
      <c r="IL53" s="534"/>
      <c r="IM53" s="534"/>
      <c r="IN53" s="534"/>
      <c r="IO53" s="534"/>
      <c r="IP53" s="534"/>
      <c r="IQ53" s="534"/>
      <c r="IR53" s="534"/>
      <c r="IS53" s="534"/>
      <c r="IT53" s="534"/>
      <c r="IU53" s="534"/>
      <c r="IV53" s="534"/>
      <c r="IW53" s="534"/>
      <c r="IX53" s="534"/>
      <c r="IY53" s="534"/>
      <c r="IZ53" s="534"/>
      <c r="JA53" s="534"/>
      <c r="JB53" s="534"/>
      <c r="JC53" s="534"/>
      <c r="JD53" s="534"/>
      <c r="JE53" s="534"/>
      <c r="JF53" s="534"/>
      <c r="JG53" s="534"/>
      <c r="JH53" s="534"/>
      <c r="JI53" s="534"/>
      <c r="JJ53" s="534"/>
      <c r="JK53" s="534"/>
      <c r="JL53" s="534"/>
      <c r="JM53" s="534"/>
      <c r="JN53" s="534"/>
      <c r="JO53" s="534"/>
      <c r="JP53" s="534"/>
      <c r="JQ53" s="534"/>
      <c r="JR53" s="534"/>
      <c r="JS53" s="534"/>
      <c r="JT53" s="534"/>
      <c r="JU53" s="534"/>
      <c r="JV53" s="534"/>
      <c r="JW53" s="534"/>
      <c r="JX53" s="534"/>
      <c r="JY53" s="534"/>
      <c r="JZ53" s="534"/>
      <c r="KA53" s="534"/>
      <c r="KB53" s="534"/>
      <c r="KC53" s="534"/>
      <c r="KD53" s="534"/>
      <c r="KE53" s="534"/>
      <c r="KF53" s="534"/>
      <c r="KG53" s="534"/>
      <c r="KH53" s="534"/>
      <c r="KI53" s="534"/>
      <c r="KJ53" s="534"/>
      <c r="KK53" s="534"/>
      <c r="KL53" s="534"/>
      <c r="KM53" s="534"/>
      <c r="KN53" s="534"/>
      <c r="KO53" s="534"/>
      <c r="KP53" s="534"/>
      <c r="KQ53" s="534"/>
      <c r="KR53" s="534"/>
      <c r="KS53" s="534"/>
      <c r="KT53" s="534"/>
      <c r="KU53" s="534"/>
      <c r="KV53" s="534"/>
      <c r="KW53" s="534"/>
      <c r="KX53" s="534"/>
      <c r="KY53" s="534"/>
      <c r="KZ53" s="534"/>
      <c r="LA53" s="534"/>
      <c r="LB53" s="534"/>
      <c r="LC53" s="534"/>
      <c r="LD53" s="534"/>
      <c r="LE53" s="534"/>
      <c r="LF53" s="534"/>
      <c r="LG53" s="534"/>
      <c r="LH53" s="534"/>
      <c r="LI53" s="534"/>
      <c r="LJ53" s="534"/>
      <c r="LK53" s="534"/>
      <c r="LL53" s="534"/>
      <c r="LM53" s="534"/>
      <c r="LN53" s="534"/>
      <c r="LO53" s="534"/>
      <c r="LP53" s="534"/>
      <c r="LQ53" s="534"/>
      <c r="LR53" s="534"/>
      <c r="LS53" s="534"/>
      <c r="LT53" s="534"/>
      <c r="LU53" s="534"/>
      <c r="LV53" s="534"/>
      <c r="LW53" s="534"/>
      <c r="LX53" s="534"/>
      <c r="LY53" s="534"/>
      <c r="LZ53" s="534"/>
      <c r="MA53" s="534"/>
      <c r="MB53" s="534"/>
      <c r="MC53" s="534"/>
      <c r="MD53" s="534"/>
      <c r="ME53" s="534"/>
      <c r="MF53" s="534"/>
      <c r="MG53" s="534"/>
      <c r="MH53" s="534"/>
      <c r="MI53" s="534"/>
      <c r="MJ53" s="534"/>
      <c r="MK53" s="534"/>
      <c r="ML53" s="534"/>
      <c r="MM53" s="534"/>
      <c r="MN53" s="534"/>
      <c r="MO53" s="534"/>
      <c r="MP53" s="534"/>
      <c r="MQ53" s="534"/>
      <c r="MR53" s="534"/>
      <c r="MS53" s="534"/>
      <c r="MT53" s="534"/>
      <c r="MU53" s="534"/>
      <c r="MV53" s="534"/>
      <c r="MW53" s="534"/>
      <c r="MX53" s="534"/>
      <c r="MY53" s="534"/>
      <c r="MZ53" s="534"/>
      <c r="NA53" s="534"/>
      <c r="NB53" s="534"/>
      <c r="NC53" s="534"/>
      <c r="ND53" s="534"/>
      <c r="NE53" s="534"/>
      <c r="NF53" s="534"/>
      <c r="NG53" s="534"/>
      <c r="NH53" s="534"/>
      <c r="NI53" s="534"/>
      <c r="NJ53" s="534"/>
      <c r="NK53" s="534"/>
      <c r="NL53" s="534"/>
      <c r="NM53" s="534"/>
      <c r="NN53" s="534"/>
      <c r="NO53" s="534"/>
      <c r="NP53" s="534"/>
      <c r="NQ53" s="534"/>
      <c r="NR53" s="534"/>
      <c r="NS53" s="534"/>
      <c r="NT53" s="534"/>
      <c r="NU53" s="534"/>
      <c r="NV53" s="534"/>
      <c r="NW53" s="534"/>
      <c r="NX53" s="534"/>
      <c r="NY53" s="534"/>
      <c r="NZ53" s="534"/>
      <c r="OA53" s="534"/>
      <c r="OB53" s="534"/>
      <c r="OC53" s="534"/>
      <c r="OD53" s="534"/>
      <c r="OE53" s="534"/>
      <c r="OF53" s="534"/>
      <c r="OG53" s="534"/>
      <c r="OH53" s="534"/>
      <c r="OI53" s="534"/>
      <c r="OJ53" s="534"/>
      <c r="OK53" s="534"/>
      <c r="OL53" s="534"/>
      <c r="OM53" s="534"/>
      <c r="ON53" s="534"/>
      <c r="OO53" s="534"/>
      <c r="OP53" s="534"/>
      <c r="OQ53" s="534"/>
      <c r="OR53" s="534"/>
      <c r="OS53" s="534"/>
      <c r="OT53" s="534"/>
      <c r="OU53" s="534"/>
      <c r="OV53" s="534"/>
      <c r="OW53" s="534"/>
      <c r="OX53" s="534"/>
      <c r="OY53" s="534"/>
      <c r="OZ53" s="534"/>
      <c r="PA53" s="534"/>
      <c r="PB53" s="534"/>
      <c r="PC53" s="534"/>
      <c r="PD53" s="534"/>
      <c r="PE53" s="534"/>
      <c r="PF53" s="534"/>
      <c r="PG53" s="534"/>
      <c r="PH53" s="534"/>
      <c r="PI53" s="534"/>
      <c r="PJ53" s="534"/>
      <c r="PK53" s="534"/>
      <c r="PL53" s="534"/>
      <c r="PM53" s="534"/>
      <c r="PN53" s="534"/>
      <c r="PO53" s="534"/>
      <c r="PP53" s="534"/>
      <c r="PQ53" s="534"/>
      <c r="PR53" s="534"/>
      <c r="PS53" s="534"/>
      <c r="PT53" s="534"/>
      <c r="PU53" s="534"/>
      <c r="PV53" s="534"/>
      <c r="PW53" s="534"/>
      <c r="PX53" s="534"/>
      <c r="PY53" s="534"/>
      <c r="PZ53" s="534"/>
      <c r="QA53" s="534"/>
      <c r="QB53" s="534"/>
      <c r="QC53" s="534"/>
      <c r="QD53" s="534"/>
      <c r="QE53" s="534"/>
      <c r="QF53" s="534"/>
      <c r="QG53" s="534"/>
      <c r="QH53" s="534"/>
      <c r="QI53" s="534"/>
      <c r="QJ53" s="534"/>
      <c r="QK53" s="534"/>
      <c r="QL53" s="534"/>
      <c r="QM53" s="534"/>
      <c r="QN53" s="534"/>
      <c r="QO53" s="534"/>
      <c r="QP53" s="534"/>
      <c r="QQ53" s="534"/>
      <c r="QR53" s="534"/>
      <c r="QS53" s="534"/>
      <c r="QT53" s="534"/>
      <c r="QU53" s="534"/>
      <c r="QV53" s="534"/>
      <c r="QW53" s="534"/>
      <c r="QX53" s="534"/>
      <c r="QY53" s="534"/>
      <c r="QZ53" s="534"/>
      <c r="RA53" s="534"/>
      <c r="RB53" s="534"/>
      <c r="RC53" s="534"/>
      <c r="RD53" s="534"/>
      <c r="RE53" s="534"/>
      <c r="RF53" s="534"/>
      <c r="RG53" s="534"/>
      <c r="RH53" s="534"/>
      <c r="RI53" s="534"/>
      <c r="RJ53" s="534"/>
      <c r="RK53" s="534"/>
      <c r="RL53" s="534"/>
      <c r="RM53" s="534"/>
      <c r="RN53" s="534"/>
      <c r="RO53" s="534"/>
      <c r="RP53" s="534"/>
      <c r="RQ53" s="534"/>
      <c r="RR53" s="534"/>
      <c r="RS53" s="534"/>
      <c r="RT53" s="534"/>
      <c r="RU53" s="534"/>
      <c r="RV53" s="534"/>
      <c r="RW53" s="534"/>
      <c r="RX53" s="534"/>
      <c r="RY53" s="534"/>
      <c r="RZ53" s="534"/>
      <c r="SA53" s="534"/>
      <c r="SB53" s="534"/>
      <c r="SC53" s="534"/>
      <c r="SD53" s="534"/>
      <c r="SE53" s="534"/>
      <c r="SF53" s="534"/>
      <c r="SG53" s="534"/>
      <c r="SH53" s="534"/>
      <c r="SI53" s="534"/>
      <c r="SJ53" s="534"/>
      <c r="SK53" s="534"/>
      <c r="SL53" s="534"/>
      <c r="SM53" s="534"/>
      <c r="SN53" s="534"/>
      <c r="SO53" s="534"/>
      <c r="SP53" s="534"/>
      <c r="SQ53" s="534"/>
      <c r="SR53" s="534"/>
      <c r="SS53" s="534"/>
      <c r="ST53" s="534"/>
      <c r="SU53" s="534"/>
      <c r="SV53" s="534"/>
      <c r="SW53" s="534"/>
      <c r="SX53" s="534"/>
      <c r="SY53" s="534"/>
      <c r="SZ53" s="534"/>
      <c r="TA53" s="534"/>
      <c r="TB53" s="534"/>
      <c r="TC53" s="534"/>
      <c r="TD53" s="534"/>
      <c r="TE53" s="534"/>
      <c r="TF53" s="534"/>
      <c r="TG53" s="534"/>
      <c r="TH53" s="534"/>
      <c r="TI53" s="534"/>
      <c r="TJ53" s="534"/>
      <c r="TK53" s="534"/>
      <c r="TL53" s="534"/>
      <c r="TM53" s="534"/>
      <c r="TN53" s="534"/>
      <c r="TO53" s="534"/>
      <c r="TP53" s="534"/>
      <c r="TQ53" s="534"/>
      <c r="TR53" s="534"/>
      <c r="TS53" s="534"/>
      <c r="TT53" s="534"/>
      <c r="TU53" s="534"/>
      <c r="TV53" s="534"/>
      <c r="TW53" s="534"/>
      <c r="TX53" s="534"/>
      <c r="TY53" s="534"/>
      <c r="TZ53" s="534"/>
      <c r="UA53" s="534"/>
      <c r="UB53" s="534"/>
      <c r="UC53" s="534"/>
      <c r="UD53" s="534"/>
      <c r="UE53" s="534"/>
      <c r="UF53" s="534"/>
      <c r="UG53" s="534"/>
      <c r="UH53" s="534"/>
      <c r="UI53" s="534"/>
      <c r="UJ53" s="534"/>
      <c r="UK53" s="534"/>
      <c r="UL53" s="534"/>
      <c r="UM53" s="534"/>
      <c r="UN53" s="534"/>
      <c r="UO53" s="534"/>
      <c r="UP53" s="534"/>
      <c r="UQ53" s="534"/>
      <c r="UR53" s="534"/>
      <c r="US53" s="534"/>
      <c r="UT53" s="534"/>
      <c r="UU53" s="534"/>
      <c r="UV53" s="534"/>
      <c r="UW53" s="534"/>
      <c r="UX53" s="546"/>
    </row>
    <row r="54" spans="1:570" s="547" customFormat="1" ht="14.1" customHeight="1">
      <c r="A54" s="534"/>
      <c r="B54" s="37"/>
      <c r="C54" s="61"/>
      <c r="D54" s="61"/>
      <c r="E54" s="38"/>
      <c r="F54" s="523"/>
      <c r="G54" s="523"/>
      <c r="H54" s="523"/>
      <c r="I54" s="524"/>
      <c r="J54" s="525"/>
      <c r="K54" s="525"/>
      <c r="L54" s="525"/>
      <c r="M54" s="42"/>
      <c r="N54" s="42"/>
      <c r="O54" s="526"/>
      <c r="P54" s="527"/>
      <c r="Q54" s="527"/>
      <c r="R54" s="45"/>
      <c r="S54" s="46"/>
      <c r="T54" s="523">
        <f t="shared" si="9"/>
        <v>0</v>
      </c>
      <c r="U54" s="528">
        <f t="shared" si="0"/>
        <v>0</v>
      </c>
      <c r="V54" s="529">
        <f t="shared" si="1"/>
        <v>0</v>
      </c>
      <c r="W54" s="530">
        <f t="shared" si="15"/>
        <v>0</v>
      </c>
      <c r="X54" s="527">
        <f t="shared" si="16"/>
        <v>0</v>
      </c>
      <c r="Y54" s="527">
        <f t="shared" si="2"/>
        <v>0</v>
      </c>
      <c r="Z54" s="527"/>
      <c r="AA54" s="527">
        <f t="shared" si="17"/>
        <v>0</v>
      </c>
      <c r="AB54" s="531">
        <f t="shared" si="3"/>
        <v>0</v>
      </c>
      <c r="AC54" s="532">
        <f t="shared" si="18"/>
        <v>0</v>
      </c>
      <c r="AD54" s="527">
        <f t="shared" si="18"/>
        <v>0</v>
      </c>
      <c r="AE54" s="527">
        <f t="shared" si="5"/>
        <v>0</v>
      </c>
      <c r="AF54" s="527">
        <f t="shared" si="6"/>
        <v>0</v>
      </c>
      <c r="AG54" s="533" t="e">
        <v>#N/A</v>
      </c>
      <c r="AH54" s="527" t="e">
        <f t="shared" si="7"/>
        <v>#N/A</v>
      </c>
      <c r="AI54" s="533" t="e">
        <v>#N/A</v>
      </c>
      <c r="AJ54" s="527" t="e">
        <f t="shared" si="8"/>
        <v>#N/A</v>
      </c>
      <c r="AK54" s="527" t="e">
        <f t="shared" si="10"/>
        <v>#N/A</v>
      </c>
      <c r="AL54" s="527" t="e">
        <v>#N/A</v>
      </c>
      <c r="AM54" s="527"/>
      <c r="AN54" s="529">
        <v>0</v>
      </c>
      <c r="AO54" s="529">
        <f t="shared" si="12"/>
        <v>0</v>
      </c>
      <c r="AP54" s="528">
        <f t="shared" si="13"/>
        <v>0</v>
      </c>
      <c r="AQ54" s="528" t="e">
        <f t="shared" si="14"/>
        <v>#DIV/0!</v>
      </c>
      <c r="AR54" s="534"/>
      <c r="AS54" s="534"/>
      <c r="AT54" s="534"/>
      <c r="AU54" s="534"/>
      <c r="AV54" s="534"/>
      <c r="AW54" s="534"/>
      <c r="AX54" s="534"/>
      <c r="AY54" s="534"/>
      <c r="AZ54" s="534"/>
      <c r="BA54" s="534"/>
      <c r="BB54" s="534"/>
      <c r="BC54" s="534"/>
      <c r="BD54" s="534"/>
      <c r="BE54" s="534"/>
      <c r="BF54" s="534"/>
      <c r="BG54" s="534"/>
      <c r="BH54" s="534"/>
      <c r="BI54" s="534"/>
      <c r="BJ54" s="534"/>
      <c r="BK54" s="534"/>
      <c r="BL54" s="534"/>
      <c r="BM54" s="534"/>
      <c r="BN54" s="534"/>
      <c r="BO54" s="534"/>
      <c r="BP54" s="534"/>
      <c r="BQ54" s="534"/>
      <c r="BR54" s="534"/>
      <c r="BS54" s="534"/>
      <c r="BT54" s="534"/>
      <c r="BU54" s="534"/>
      <c r="BV54" s="534"/>
      <c r="BW54" s="534"/>
      <c r="BX54" s="534"/>
      <c r="BY54" s="534"/>
      <c r="BZ54" s="534"/>
      <c r="CA54" s="534"/>
      <c r="CB54" s="534"/>
      <c r="CC54" s="534"/>
      <c r="CD54" s="534"/>
      <c r="CE54" s="534"/>
      <c r="CF54" s="534"/>
      <c r="CG54" s="534"/>
      <c r="CH54" s="534"/>
      <c r="CI54" s="534"/>
      <c r="CJ54" s="534"/>
      <c r="CK54" s="534"/>
      <c r="CL54" s="534"/>
      <c r="CM54" s="534"/>
      <c r="CN54" s="534"/>
      <c r="CO54" s="534"/>
      <c r="CP54" s="534"/>
      <c r="CQ54" s="534"/>
      <c r="CR54" s="534"/>
      <c r="CS54" s="534"/>
      <c r="CT54" s="534"/>
      <c r="CU54" s="534"/>
      <c r="CV54" s="534"/>
      <c r="CW54" s="534"/>
      <c r="CX54" s="534"/>
      <c r="CY54" s="534"/>
      <c r="CZ54" s="534"/>
      <c r="DA54" s="534"/>
      <c r="DB54" s="534"/>
      <c r="DC54" s="534"/>
      <c r="DD54" s="534"/>
      <c r="DE54" s="534"/>
      <c r="DF54" s="534"/>
      <c r="DG54" s="534"/>
      <c r="DH54" s="534"/>
      <c r="DI54" s="534"/>
      <c r="DJ54" s="534"/>
      <c r="DK54" s="534"/>
      <c r="DL54" s="534"/>
      <c r="DM54" s="534"/>
      <c r="DN54" s="534"/>
      <c r="DO54" s="534"/>
      <c r="DP54" s="534"/>
      <c r="DQ54" s="534"/>
      <c r="DR54" s="534"/>
      <c r="DS54" s="534"/>
      <c r="DT54" s="534"/>
      <c r="DU54" s="534"/>
      <c r="DV54" s="534"/>
      <c r="DW54" s="534"/>
      <c r="DX54" s="534"/>
      <c r="DY54" s="534"/>
      <c r="DZ54" s="534"/>
      <c r="EA54" s="534"/>
      <c r="EB54" s="534"/>
      <c r="EC54" s="534"/>
      <c r="ED54" s="534"/>
      <c r="EE54" s="534"/>
      <c r="EF54" s="534"/>
      <c r="EG54" s="534"/>
      <c r="EH54" s="534"/>
      <c r="EI54" s="534"/>
      <c r="EJ54" s="534"/>
      <c r="EK54" s="534"/>
      <c r="EL54" s="534"/>
      <c r="EM54" s="534"/>
      <c r="EN54" s="534"/>
      <c r="EO54" s="534"/>
      <c r="EP54" s="534"/>
      <c r="EQ54" s="534"/>
      <c r="ER54" s="534"/>
      <c r="ES54" s="534"/>
      <c r="ET54" s="534"/>
      <c r="EU54" s="534"/>
      <c r="EV54" s="534"/>
      <c r="EW54" s="534"/>
      <c r="EX54" s="534"/>
      <c r="EY54" s="534"/>
      <c r="EZ54" s="534"/>
      <c r="FA54" s="534"/>
      <c r="FB54" s="534"/>
      <c r="FC54" s="534"/>
      <c r="FD54" s="534"/>
      <c r="FE54" s="534"/>
      <c r="FF54" s="534"/>
      <c r="FG54" s="534"/>
      <c r="FH54" s="534"/>
      <c r="FI54" s="534"/>
      <c r="FJ54" s="534"/>
      <c r="FK54" s="534"/>
      <c r="FL54" s="534"/>
      <c r="FM54" s="534"/>
      <c r="FN54" s="534"/>
      <c r="FO54" s="534"/>
      <c r="FP54" s="534"/>
      <c r="FQ54" s="534"/>
      <c r="FR54" s="534"/>
      <c r="FS54" s="534"/>
      <c r="FT54" s="534"/>
      <c r="FU54" s="534"/>
      <c r="FV54" s="534"/>
      <c r="FW54" s="534"/>
      <c r="FX54" s="534"/>
      <c r="FY54" s="534"/>
      <c r="FZ54" s="534"/>
      <c r="GA54" s="534"/>
      <c r="GB54" s="534"/>
      <c r="GC54" s="534"/>
      <c r="GD54" s="534"/>
      <c r="GE54" s="534"/>
      <c r="GF54" s="534"/>
      <c r="GG54" s="534"/>
      <c r="GH54" s="534"/>
      <c r="GI54" s="534"/>
      <c r="GJ54" s="534"/>
      <c r="GK54" s="534"/>
      <c r="GL54" s="534"/>
      <c r="GM54" s="534"/>
      <c r="GN54" s="534"/>
      <c r="GO54" s="534"/>
      <c r="GP54" s="534"/>
      <c r="GQ54" s="534"/>
      <c r="GR54" s="534"/>
      <c r="GS54" s="534"/>
      <c r="GT54" s="534"/>
      <c r="GU54" s="534"/>
      <c r="GV54" s="534"/>
      <c r="GW54" s="534"/>
      <c r="GX54" s="534"/>
      <c r="GY54" s="534"/>
      <c r="GZ54" s="534"/>
      <c r="HA54" s="534"/>
      <c r="HB54" s="534"/>
      <c r="HC54" s="534"/>
      <c r="HD54" s="534"/>
      <c r="HE54" s="534"/>
      <c r="HF54" s="534"/>
      <c r="HG54" s="534"/>
      <c r="HH54" s="534"/>
      <c r="HI54" s="534"/>
      <c r="HJ54" s="534"/>
      <c r="HK54" s="534"/>
      <c r="HL54" s="534"/>
      <c r="HM54" s="534"/>
      <c r="HN54" s="534"/>
      <c r="HO54" s="534"/>
      <c r="HP54" s="534"/>
      <c r="HQ54" s="534"/>
      <c r="HR54" s="534"/>
      <c r="HS54" s="534"/>
      <c r="HT54" s="534"/>
      <c r="HU54" s="534"/>
      <c r="HV54" s="534"/>
      <c r="HW54" s="534"/>
      <c r="HX54" s="534"/>
      <c r="HY54" s="534"/>
      <c r="HZ54" s="534"/>
      <c r="IA54" s="534"/>
      <c r="IB54" s="534"/>
      <c r="IC54" s="534"/>
      <c r="ID54" s="534"/>
      <c r="IE54" s="534"/>
      <c r="IF54" s="534"/>
      <c r="IG54" s="534"/>
      <c r="IH54" s="534"/>
      <c r="II54" s="534"/>
      <c r="IJ54" s="534"/>
      <c r="IK54" s="534"/>
      <c r="IL54" s="534"/>
      <c r="IM54" s="534"/>
      <c r="IN54" s="534"/>
      <c r="IO54" s="534"/>
      <c r="IP54" s="534"/>
      <c r="IQ54" s="534"/>
      <c r="IR54" s="534"/>
      <c r="IS54" s="534"/>
      <c r="IT54" s="534"/>
      <c r="IU54" s="534"/>
      <c r="IV54" s="534"/>
      <c r="IW54" s="534"/>
      <c r="IX54" s="534"/>
      <c r="IY54" s="534"/>
      <c r="IZ54" s="534"/>
      <c r="JA54" s="534"/>
      <c r="JB54" s="534"/>
      <c r="JC54" s="534"/>
      <c r="JD54" s="534"/>
      <c r="JE54" s="534"/>
      <c r="JF54" s="534"/>
      <c r="JG54" s="534"/>
      <c r="JH54" s="534"/>
      <c r="JI54" s="534"/>
      <c r="JJ54" s="534"/>
      <c r="JK54" s="534"/>
      <c r="JL54" s="534"/>
      <c r="JM54" s="534"/>
      <c r="JN54" s="534"/>
      <c r="JO54" s="534"/>
      <c r="JP54" s="534"/>
      <c r="JQ54" s="534"/>
      <c r="JR54" s="534"/>
      <c r="JS54" s="534"/>
      <c r="JT54" s="534"/>
      <c r="JU54" s="534"/>
      <c r="JV54" s="534"/>
      <c r="JW54" s="534"/>
      <c r="JX54" s="534"/>
      <c r="JY54" s="534"/>
      <c r="JZ54" s="534"/>
      <c r="KA54" s="534"/>
      <c r="KB54" s="534"/>
      <c r="KC54" s="534"/>
      <c r="KD54" s="534"/>
      <c r="KE54" s="534"/>
      <c r="KF54" s="534"/>
      <c r="KG54" s="534"/>
      <c r="KH54" s="534"/>
      <c r="KI54" s="534"/>
      <c r="KJ54" s="534"/>
      <c r="KK54" s="534"/>
      <c r="KL54" s="534"/>
      <c r="KM54" s="534"/>
      <c r="KN54" s="534"/>
      <c r="KO54" s="534"/>
      <c r="KP54" s="534"/>
      <c r="KQ54" s="534"/>
      <c r="KR54" s="534"/>
      <c r="KS54" s="534"/>
      <c r="KT54" s="534"/>
      <c r="KU54" s="534"/>
      <c r="KV54" s="534"/>
      <c r="KW54" s="534"/>
      <c r="KX54" s="534"/>
      <c r="KY54" s="534"/>
      <c r="KZ54" s="534"/>
      <c r="LA54" s="534"/>
      <c r="LB54" s="534"/>
      <c r="LC54" s="534"/>
      <c r="LD54" s="534"/>
      <c r="LE54" s="534"/>
      <c r="LF54" s="534"/>
      <c r="LG54" s="534"/>
      <c r="LH54" s="534"/>
      <c r="LI54" s="534"/>
      <c r="LJ54" s="534"/>
      <c r="LK54" s="534"/>
      <c r="LL54" s="534"/>
      <c r="LM54" s="534"/>
      <c r="LN54" s="534"/>
      <c r="LO54" s="534"/>
      <c r="LP54" s="534"/>
      <c r="LQ54" s="534"/>
      <c r="LR54" s="534"/>
      <c r="LS54" s="534"/>
      <c r="LT54" s="534"/>
      <c r="LU54" s="534"/>
      <c r="LV54" s="534"/>
      <c r="LW54" s="534"/>
      <c r="LX54" s="534"/>
      <c r="LY54" s="534"/>
      <c r="LZ54" s="534"/>
      <c r="MA54" s="534"/>
      <c r="MB54" s="534"/>
      <c r="MC54" s="534"/>
      <c r="MD54" s="534"/>
      <c r="ME54" s="534"/>
      <c r="MF54" s="534"/>
      <c r="MG54" s="534"/>
      <c r="MH54" s="534"/>
      <c r="MI54" s="534"/>
      <c r="MJ54" s="534"/>
      <c r="MK54" s="534"/>
      <c r="ML54" s="534"/>
      <c r="MM54" s="534"/>
      <c r="MN54" s="534"/>
      <c r="MO54" s="534"/>
      <c r="MP54" s="534"/>
      <c r="MQ54" s="534"/>
      <c r="MR54" s="534"/>
      <c r="MS54" s="534"/>
      <c r="MT54" s="534"/>
      <c r="MU54" s="534"/>
      <c r="MV54" s="534"/>
      <c r="MW54" s="534"/>
      <c r="MX54" s="534"/>
      <c r="MY54" s="534"/>
      <c r="MZ54" s="534"/>
      <c r="NA54" s="534"/>
      <c r="NB54" s="534"/>
      <c r="NC54" s="534"/>
      <c r="ND54" s="534"/>
      <c r="NE54" s="534"/>
      <c r="NF54" s="534"/>
      <c r="NG54" s="534"/>
      <c r="NH54" s="534"/>
      <c r="NI54" s="534"/>
      <c r="NJ54" s="534"/>
      <c r="NK54" s="534"/>
      <c r="NL54" s="534"/>
      <c r="NM54" s="534"/>
      <c r="NN54" s="534"/>
      <c r="NO54" s="534"/>
      <c r="NP54" s="534"/>
      <c r="NQ54" s="534"/>
      <c r="NR54" s="534"/>
      <c r="NS54" s="534"/>
      <c r="NT54" s="534"/>
      <c r="NU54" s="534"/>
      <c r="NV54" s="534"/>
      <c r="NW54" s="534"/>
      <c r="NX54" s="534"/>
      <c r="NY54" s="534"/>
      <c r="NZ54" s="534"/>
      <c r="OA54" s="534"/>
      <c r="OB54" s="534"/>
      <c r="OC54" s="534"/>
      <c r="OD54" s="534"/>
      <c r="OE54" s="534"/>
      <c r="OF54" s="534"/>
      <c r="OG54" s="534"/>
      <c r="OH54" s="534"/>
      <c r="OI54" s="534"/>
      <c r="OJ54" s="534"/>
      <c r="OK54" s="534"/>
      <c r="OL54" s="534"/>
      <c r="OM54" s="534"/>
      <c r="ON54" s="534"/>
      <c r="OO54" s="534"/>
      <c r="OP54" s="534"/>
      <c r="OQ54" s="534"/>
      <c r="OR54" s="534"/>
      <c r="OS54" s="534"/>
      <c r="OT54" s="534"/>
      <c r="OU54" s="534"/>
      <c r="OV54" s="534"/>
      <c r="OW54" s="534"/>
      <c r="OX54" s="534"/>
      <c r="OY54" s="534"/>
      <c r="OZ54" s="534"/>
      <c r="PA54" s="534"/>
      <c r="PB54" s="534"/>
      <c r="PC54" s="534"/>
      <c r="PD54" s="534"/>
      <c r="PE54" s="534"/>
      <c r="PF54" s="534"/>
      <c r="PG54" s="534"/>
      <c r="PH54" s="534"/>
      <c r="PI54" s="534"/>
      <c r="PJ54" s="534"/>
      <c r="PK54" s="534"/>
      <c r="PL54" s="534"/>
      <c r="PM54" s="534"/>
      <c r="PN54" s="534"/>
      <c r="PO54" s="534"/>
      <c r="PP54" s="534"/>
      <c r="PQ54" s="534"/>
      <c r="PR54" s="534"/>
      <c r="PS54" s="534"/>
      <c r="PT54" s="534"/>
      <c r="PU54" s="534"/>
      <c r="PV54" s="534"/>
      <c r="PW54" s="534"/>
      <c r="PX54" s="534"/>
      <c r="PY54" s="534"/>
      <c r="PZ54" s="534"/>
      <c r="QA54" s="534"/>
      <c r="QB54" s="534"/>
      <c r="QC54" s="534"/>
      <c r="QD54" s="534"/>
      <c r="QE54" s="534"/>
      <c r="QF54" s="534"/>
      <c r="QG54" s="534"/>
      <c r="QH54" s="534"/>
      <c r="QI54" s="534"/>
      <c r="QJ54" s="534"/>
      <c r="QK54" s="534"/>
      <c r="QL54" s="534"/>
      <c r="QM54" s="534"/>
      <c r="QN54" s="534"/>
      <c r="QO54" s="534"/>
      <c r="QP54" s="534"/>
      <c r="QQ54" s="534"/>
      <c r="QR54" s="534"/>
      <c r="QS54" s="534"/>
      <c r="QT54" s="534"/>
      <c r="QU54" s="534"/>
      <c r="QV54" s="534"/>
      <c r="QW54" s="534"/>
      <c r="QX54" s="534"/>
      <c r="QY54" s="534"/>
      <c r="QZ54" s="534"/>
      <c r="RA54" s="534"/>
      <c r="RB54" s="534"/>
      <c r="RC54" s="534"/>
      <c r="RD54" s="534"/>
      <c r="RE54" s="534"/>
      <c r="RF54" s="534"/>
      <c r="RG54" s="534"/>
      <c r="RH54" s="534"/>
      <c r="RI54" s="534"/>
      <c r="RJ54" s="534"/>
      <c r="RK54" s="534"/>
      <c r="RL54" s="534"/>
      <c r="RM54" s="534"/>
      <c r="RN54" s="534"/>
      <c r="RO54" s="534"/>
      <c r="RP54" s="534"/>
      <c r="RQ54" s="534"/>
      <c r="RR54" s="534"/>
      <c r="RS54" s="534"/>
      <c r="RT54" s="534"/>
      <c r="RU54" s="534"/>
      <c r="RV54" s="534"/>
      <c r="RW54" s="534"/>
      <c r="RX54" s="534"/>
      <c r="RY54" s="534"/>
      <c r="RZ54" s="534"/>
      <c r="SA54" s="534"/>
      <c r="SB54" s="534"/>
      <c r="SC54" s="534"/>
      <c r="SD54" s="534"/>
      <c r="SE54" s="534"/>
      <c r="SF54" s="534"/>
      <c r="SG54" s="534"/>
      <c r="SH54" s="534"/>
      <c r="SI54" s="534"/>
      <c r="SJ54" s="534"/>
      <c r="SK54" s="534"/>
      <c r="SL54" s="534"/>
      <c r="SM54" s="534"/>
      <c r="SN54" s="534"/>
      <c r="SO54" s="534"/>
      <c r="SP54" s="534"/>
      <c r="SQ54" s="534"/>
      <c r="SR54" s="534"/>
      <c r="SS54" s="534"/>
      <c r="ST54" s="534"/>
      <c r="SU54" s="534"/>
      <c r="SV54" s="534"/>
      <c r="SW54" s="534"/>
      <c r="SX54" s="534"/>
      <c r="SY54" s="534"/>
      <c r="SZ54" s="534"/>
      <c r="TA54" s="534"/>
      <c r="TB54" s="534"/>
      <c r="TC54" s="534"/>
      <c r="TD54" s="534"/>
      <c r="TE54" s="534"/>
      <c r="TF54" s="534"/>
      <c r="TG54" s="534"/>
      <c r="TH54" s="534"/>
      <c r="TI54" s="534"/>
      <c r="TJ54" s="534"/>
      <c r="TK54" s="534"/>
      <c r="TL54" s="534"/>
      <c r="TM54" s="534"/>
      <c r="TN54" s="534"/>
      <c r="TO54" s="534"/>
      <c r="TP54" s="534"/>
      <c r="TQ54" s="534"/>
      <c r="TR54" s="534"/>
      <c r="TS54" s="534"/>
      <c r="TT54" s="534"/>
      <c r="TU54" s="534"/>
      <c r="TV54" s="534"/>
      <c r="TW54" s="534"/>
      <c r="TX54" s="534"/>
      <c r="TY54" s="534"/>
      <c r="TZ54" s="534"/>
      <c r="UA54" s="534"/>
      <c r="UB54" s="534"/>
      <c r="UC54" s="534"/>
      <c r="UD54" s="534"/>
      <c r="UE54" s="534"/>
      <c r="UF54" s="534"/>
      <c r="UG54" s="534"/>
      <c r="UH54" s="534"/>
      <c r="UI54" s="534"/>
      <c r="UJ54" s="534"/>
      <c r="UK54" s="534"/>
      <c r="UL54" s="534"/>
      <c r="UM54" s="534"/>
      <c r="UN54" s="534"/>
      <c r="UO54" s="534"/>
      <c r="UP54" s="534"/>
      <c r="UQ54" s="534"/>
      <c r="UR54" s="534"/>
      <c r="US54" s="534"/>
      <c r="UT54" s="534"/>
      <c r="UU54" s="534"/>
      <c r="UV54" s="534"/>
      <c r="UW54" s="534"/>
      <c r="UX54" s="546"/>
    </row>
    <row r="55" spans="1:570" s="547" customFormat="1" ht="14.1" customHeight="1">
      <c r="A55" s="534"/>
      <c r="B55" s="37"/>
      <c r="C55" s="61"/>
      <c r="D55" s="61"/>
      <c r="E55" s="38"/>
      <c r="F55" s="523"/>
      <c r="G55" s="523"/>
      <c r="H55" s="523"/>
      <c r="I55" s="524"/>
      <c r="J55" s="525"/>
      <c r="K55" s="525"/>
      <c r="L55" s="525"/>
      <c r="M55" s="42"/>
      <c r="N55" s="42"/>
      <c r="O55" s="526"/>
      <c r="P55" s="527"/>
      <c r="Q55" s="527"/>
      <c r="R55" s="45"/>
      <c r="S55" s="46"/>
      <c r="T55" s="523">
        <f t="shared" si="9"/>
        <v>0</v>
      </c>
      <c r="U55" s="528">
        <f t="shared" si="0"/>
        <v>0</v>
      </c>
      <c r="V55" s="529">
        <f t="shared" si="1"/>
        <v>0</v>
      </c>
      <c r="W55" s="530">
        <f t="shared" si="15"/>
        <v>0</v>
      </c>
      <c r="X55" s="527">
        <f t="shared" si="16"/>
        <v>0</v>
      </c>
      <c r="Y55" s="527">
        <f t="shared" si="2"/>
        <v>0</v>
      </c>
      <c r="Z55" s="527"/>
      <c r="AA55" s="527">
        <f t="shared" si="17"/>
        <v>0</v>
      </c>
      <c r="AB55" s="531">
        <f t="shared" si="3"/>
        <v>0</v>
      </c>
      <c r="AC55" s="532">
        <f t="shared" si="18"/>
        <v>0</v>
      </c>
      <c r="AD55" s="527">
        <f t="shared" si="18"/>
        <v>0</v>
      </c>
      <c r="AE55" s="527">
        <f t="shared" si="5"/>
        <v>0</v>
      </c>
      <c r="AF55" s="527">
        <f t="shared" si="6"/>
        <v>0</v>
      </c>
      <c r="AG55" s="533" t="e">
        <v>#N/A</v>
      </c>
      <c r="AH55" s="527" t="e">
        <f t="shared" si="7"/>
        <v>#N/A</v>
      </c>
      <c r="AI55" s="533" t="e">
        <v>#N/A</v>
      </c>
      <c r="AJ55" s="527" t="e">
        <f t="shared" si="8"/>
        <v>#N/A</v>
      </c>
      <c r="AK55" s="527" t="e">
        <f t="shared" si="10"/>
        <v>#N/A</v>
      </c>
      <c r="AL55" s="527" t="e">
        <v>#N/A</v>
      </c>
      <c r="AM55" s="527"/>
      <c r="AN55" s="529">
        <v>0</v>
      </c>
      <c r="AO55" s="529">
        <f t="shared" si="12"/>
        <v>0</v>
      </c>
      <c r="AP55" s="528">
        <f t="shared" si="13"/>
        <v>0</v>
      </c>
      <c r="AQ55" s="528" t="e">
        <f t="shared" si="14"/>
        <v>#DIV/0!</v>
      </c>
      <c r="AR55" s="534"/>
      <c r="AS55" s="534"/>
      <c r="AT55" s="534"/>
      <c r="AU55" s="534"/>
      <c r="AV55" s="534"/>
      <c r="AW55" s="534"/>
      <c r="AX55" s="534"/>
      <c r="AY55" s="534"/>
      <c r="AZ55" s="534"/>
      <c r="BA55" s="534"/>
      <c r="BB55" s="534"/>
      <c r="BC55" s="534"/>
      <c r="BD55" s="534"/>
      <c r="BE55" s="534"/>
      <c r="BF55" s="534"/>
      <c r="BG55" s="534"/>
      <c r="BH55" s="534"/>
      <c r="BI55" s="534"/>
      <c r="BJ55" s="534"/>
      <c r="BK55" s="534"/>
      <c r="BL55" s="534"/>
      <c r="BM55" s="534"/>
      <c r="BN55" s="534"/>
      <c r="BO55" s="534"/>
      <c r="BP55" s="534"/>
      <c r="BQ55" s="534"/>
      <c r="BR55" s="534"/>
      <c r="BS55" s="534"/>
      <c r="BT55" s="534"/>
      <c r="BU55" s="534"/>
      <c r="BV55" s="534"/>
      <c r="BW55" s="534"/>
      <c r="BX55" s="534"/>
      <c r="BY55" s="534"/>
      <c r="BZ55" s="534"/>
      <c r="CA55" s="534"/>
      <c r="CB55" s="534"/>
      <c r="CC55" s="534"/>
      <c r="CD55" s="534"/>
      <c r="CE55" s="534"/>
      <c r="CF55" s="534"/>
      <c r="CG55" s="534"/>
      <c r="CH55" s="534"/>
      <c r="CI55" s="534"/>
      <c r="CJ55" s="534"/>
      <c r="CK55" s="534"/>
      <c r="CL55" s="534"/>
      <c r="CM55" s="534"/>
      <c r="CN55" s="534"/>
      <c r="CO55" s="534"/>
      <c r="CP55" s="534"/>
      <c r="CQ55" s="534"/>
      <c r="CR55" s="534"/>
      <c r="CS55" s="534"/>
      <c r="CT55" s="534"/>
      <c r="CU55" s="534"/>
      <c r="CV55" s="534"/>
      <c r="CW55" s="534"/>
      <c r="CX55" s="534"/>
      <c r="CY55" s="534"/>
      <c r="CZ55" s="534"/>
      <c r="DA55" s="534"/>
      <c r="DB55" s="534"/>
      <c r="DC55" s="534"/>
      <c r="DD55" s="534"/>
      <c r="DE55" s="534"/>
      <c r="DF55" s="534"/>
      <c r="DG55" s="534"/>
      <c r="DH55" s="534"/>
      <c r="DI55" s="534"/>
      <c r="DJ55" s="534"/>
      <c r="DK55" s="534"/>
      <c r="DL55" s="534"/>
      <c r="DM55" s="534"/>
      <c r="DN55" s="534"/>
      <c r="DO55" s="534"/>
      <c r="DP55" s="534"/>
      <c r="DQ55" s="534"/>
      <c r="DR55" s="534"/>
      <c r="DS55" s="534"/>
      <c r="DT55" s="534"/>
      <c r="DU55" s="534"/>
      <c r="DV55" s="534"/>
      <c r="DW55" s="534"/>
      <c r="DX55" s="534"/>
      <c r="DY55" s="534"/>
      <c r="DZ55" s="534"/>
      <c r="EA55" s="534"/>
      <c r="EB55" s="534"/>
      <c r="EC55" s="534"/>
      <c r="ED55" s="534"/>
      <c r="EE55" s="534"/>
      <c r="EF55" s="534"/>
      <c r="EG55" s="534"/>
      <c r="EH55" s="534"/>
      <c r="EI55" s="534"/>
      <c r="EJ55" s="534"/>
      <c r="EK55" s="534"/>
      <c r="EL55" s="534"/>
      <c r="EM55" s="534"/>
      <c r="EN55" s="534"/>
      <c r="EO55" s="534"/>
      <c r="EP55" s="534"/>
      <c r="EQ55" s="534"/>
      <c r="ER55" s="534"/>
      <c r="ES55" s="534"/>
      <c r="ET55" s="534"/>
      <c r="EU55" s="534"/>
      <c r="EV55" s="534"/>
      <c r="EW55" s="534"/>
      <c r="EX55" s="534"/>
      <c r="EY55" s="534"/>
      <c r="EZ55" s="534"/>
      <c r="FA55" s="534"/>
      <c r="FB55" s="534"/>
      <c r="FC55" s="534"/>
      <c r="FD55" s="534"/>
      <c r="FE55" s="534"/>
      <c r="FF55" s="534"/>
      <c r="FG55" s="534"/>
      <c r="FH55" s="534"/>
      <c r="FI55" s="534"/>
      <c r="FJ55" s="534"/>
      <c r="FK55" s="534"/>
      <c r="FL55" s="534"/>
      <c r="FM55" s="534"/>
      <c r="FN55" s="534"/>
      <c r="FO55" s="534"/>
      <c r="FP55" s="534"/>
      <c r="FQ55" s="534"/>
      <c r="FR55" s="534"/>
      <c r="FS55" s="534"/>
      <c r="FT55" s="534"/>
      <c r="FU55" s="534"/>
      <c r="FV55" s="534"/>
      <c r="FW55" s="534"/>
      <c r="FX55" s="534"/>
      <c r="FY55" s="534"/>
      <c r="FZ55" s="534"/>
      <c r="GA55" s="534"/>
      <c r="GB55" s="534"/>
      <c r="GC55" s="534"/>
      <c r="GD55" s="534"/>
      <c r="GE55" s="534"/>
      <c r="GF55" s="534"/>
      <c r="GG55" s="534"/>
      <c r="GH55" s="534"/>
      <c r="GI55" s="534"/>
      <c r="GJ55" s="534"/>
      <c r="GK55" s="534"/>
      <c r="GL55" s="534"/>
      <c r="GM55" s="534"/>
      <c r="GN55" s="534"/>
      <c r="GO55" s="534"/>
      <c r="GP55" s="534"/>
      <c r="GQ55" s="534"/>
      <c r="GR55" s="534"/>
      <c r="GS55" s="534"/>
      <c r="GT55" s="534"/>
      <c r="GU55" s="534"/>
      <c r="GV55" s="534"/>
      <c r="GW55" s="534"/>
      <c r="GX55" s="534"/>
      <c r="GY55" s="534"/>
      <c r="GZ55" s="534"/>
      <c r="HA55" s="534"/>
      <c r="HB55" s="534"/>
      <c r="HC55" s="534"/>
      <c r="HD55" s="534"/>
      <c r="HE55" s="534"/>
      <c r="HF55" s="534"/>
      <c r="HG55" s="534"/>
      <c r="HH55" s="534"/>
      <c r="HI55" s="534"/>
      <c r="HJ55" s="534"/>
      <c r="HK55" s="534"/>
      <c r="HL55" s="534"/>
      <c r="HM55" s="534"/>
      <c r="HN55" s="534"/>
      <c r="HO55" s="534"/>
      <c r="HP55" s="534"/>
      <c r="HQ55" s="534"/>
      <c r="HR55" s="534"/>
      <c r="HS55" s="534"/>
      <c r="HT55" s="534"/>
      <c r="HU55" s="534"/>
      <c r="HV55" s="534"/>
      <c r="HW55" s="534"/>
      <c r="HX55" s="534"/>
      <c r="HY55" s="534"/>
      <c r="HZ55" s="534"/>
      <c r="IA55" s="534"/>
      <c r="IB55" s="534"/>
      <c r="IC55" s="534"/>
      <c r="ID55" s="534"/>
      <c r="IE55" s="534"/>
      <c r="IF55" s="534"/>
      <c r="IG55" s="534"/>
      <c r="IH55" s="534"/>
      <c r="II55" s="534"/>
      <c r="IJ55" s="534"/>
      <c r="IK55" s="534"/>
      <c r="IL55" s="534"/>
      <c r="IM55" s="534"/>
      <c r="IN55" s="534"/>
      <c r="IO55" s="534"/>
      <c r="IP55" s="534"/>
      <c r="IQ55" s="534"/>
      <c r="IR55" s="534"/>
      <c r="IS55" s="534"/>
      <c r="IT55" s="534"/>
      <c r="IU55" s="534"/>
      <c r="IV55" s="534"/>
      <c r="IW55" s="534"/>
      <c r="IX55" s="534"/>
      <c r="IY55" s="534"/>
      <c r="IZ55" s="534"/>
      <c r="JA55" s="534"/>
      <c r="JB55" s="534"/>
      <c r="JC55" s="534"/>
      <c r="JD55" s="534"/>
      <c r="JE55" s="534"/>
      <c r="JF55" s="534"/>
      <c r="JG55" s="534"/>
      <c r="JH55" s="534"/>
      <c r="JI55" s="534"/>
      <c r="JJ55" s="534"/>
      <c r="JK55" s="534"/>
      <c r="JL55" s="534"/>
      <c r="JM55" s="534"/>
      <c r="JN55" s="534"/>
      <c r="JO55" s="534"/>
      <c r="JP55" s="534"/>
      <c r="JQ55" s="534"/>
      <c r="JR55" s="534"/>
      <c r="JS55" s="534"/>
      <c r="JT55" s="534"/>
      <c r="JU55" s="534"/>
      <c r="JV55" s="534"/>
      <c r="JW55" s="534"/>
      <c r="JX55" s="534"/>
      <c r="JY55" s="534"/>
      <c r="JZ55" s="534"/>
      <c r="KA55" s="534"/>
      <c r="KB55" s="534"/>
      <c r="KC55" s="534"/>
      <c r="KD55" s="534"/>
      <c r="KE55" s="534"/>
      <c r="KF55" s="534"/>
      <c r="KG55" s="534"/>
      <c r="KH55" s="534"/>
      <c r="KI55" s="534"/>
      <c r="KJ55" s="534"/>
      <c r="KK55" s="534"/>
      <c r="KL55" s="534"/>
      <c r="KM55" s="534"/>
      <c r="KN55" s="534"/>
      <c r="KO55" s="534"/>
      <c r="KP55" s="534"/>
      <c r="KQ55" s="534"/>
      <c r="KR55" s="534"/>
      <c r="KS55" s="534"/>
      <c r="KT55" s="534"/>
      <c r="KU55" s="534"/>
      <c r="KV55" s="534"/>
      <c r="KW55" s="534"/>
      <c r="KX55" s="534"/>
      <c r="KY55" s="534"/>
      <c r="KZ55" s="534"/>
      <c r="LA55" s="534"/>
      <c r="LB55" s="534"/>
      <c r="LC55" s="534"/>
      <c r="LD55" s="534"/>
      <c r="LE55" s="534"/>
      <c r="LF55" s="534"/>
      <c r="LG55" s="534"/>
      <c r="LH55" s="534"/>
      <c r="LI55" s="534"/>
      <c r="LJ55" s="534"/>
      <c r="LK55" s="534"/>
      <c r="LL55" s="534"/>
      <c r="LM55" s="534"/>
      <c r="LN55" s="534"/>
      <c r="LO55" s="534"/>
      <c r="LP55" s="534"/>
      <c r="LQ55" s="534"/>
      <c r="LR55" s="534"/>
      <c r="LS55" s="534"/>
      <c r="LT55" s="534"/>
      <c r="LU55" s="534"/>
      <c r="LV55" s="534"/>
      <c r="LW55" s="534"/>
      <c r="LX55" s="534"/>
      <c r="LY55" s="534"/>
      <c r="LZ55" s="534"/>
      <c r="MA55" s="534"/>
      <c r="MB55" s="534"/>
      <c r="MC55" s="534"/>
      <c r="MD55" s="534"/>
      <c r="ME55" s="534"/>
      <c r="MF55" s="534"/>
      <c r="MG55" s="534"/>
      <c r="MH55" s="534"/>
      <c r="MI55" s="534"/>
      <c r="MJ55" s="534"/>
      <c r="MK55" s="534"/>
      <c r="ML55" s="534"/>
      <c r="MM55" s="534"/>
      <c r="MN55" s="534"/>
      <c r="MO55" s="534"/>
      <c r="MP55" s="534"/>
      <c r="MQ55" s="534"/>
      <c r="MR55" s="534"/>
      <c r="MS55" s="534"/>
      <c r="MT55" s="534"/>
      <c r="MU55" s="534"/>
      <c r="MV55" s="534"/>
      <c r="MW55" s="534"/>
      <c r="MX55" s="534"/>
      <c r="MY55" s="534"/>
      <c r="MZ55" s="534"/>
      <c r="NA55" s="534"/>
      <c r="NB55" s="534"/>
      <c r="NC55" s="534"/>
      <c r="ND55" s="534"/>
      <c r="NE55" s="534"/>
      <c r="NF55" s="534"/>
      <c r="NG55" s="534"/>
      <c r="NH55" s="534"/>
      <c r="NI55" s="534"/>
      <c r="NJ55" s="534"/>
      <c r="NK55" s="534"/>
      <c r="NL55" s="534"/>
      <c r="NM55" s="534"/>
      <c r="NN55" s="534"/>
      <c r="NO55" s="534"/>
      <c r="NP55" s="534"/>
      <c r="NQ55" s="534"/>
      <c r="NR55" s="534"/>
      <c r="NS55" s="534"/>
      <c r="NT55" s="534"/>
      <c r="NU55" s="534"/>
      <c r="NV55" s="534"/>
      <c r="NW55" s="534"/>
      <c r="NX55" s="534"/>
      <c r="NY55" s="534"/>
      <c r="NZ55" s="534"/>
      <c r="OA55" s="534"/>
      <c r="OB55" s="534"/>
      <c r="OC55" s="534"/>
      <c r="OD55" s="534"/>
      <c r="OE55" s="534"/>
      <c r="OF55" s="534"/>
      <c r="OG55" s="534"/>
      <c r="OH55" s="534"/>
      <c r="OI55" s="534"/>
      <c r="OJ55" s="534"/>
      <c r="OK55" s="534"/>
      <c r="OL55" s="534"/>
      <c r="OM55" s="534"/>
      <c r="ON55" s="534"/>
      <c r="OO55" s="534"/>
      <c r="OP55" s="534"/>
      <c r="OQ55" s="534"/>
      <c r="OR55" s="534"/>
      <c r="OS55" s="534"/>
      <c r="OT55" s="534"/>
      <c r="OU55" s="534"/>
      <c r="OV55" s="534"/>
      <c r="OW55" s="534"/>
      <c r="OX55" s="534"/>
      <c r="OY55" s="534"/>
      <c r="OZ55" s="534"/>
      <c r="PA55" s="534"/>
      <c r="PB55" s="534"/>
      <c r="PC55" s="534"/>
      <c r="PD55" s="534"/>
      <c r="PE55" s="534"/>
      <c r="PF55" s="534"/>
      <c r="PG55" s="534"/>
      <c r="PH55" s="534"/>
      <c r="PI55" s="534"/>
      <c r="PJ55" s="534"/>
      <c r="PK55" s="534"/>
      <c r="PL55" s="534"/>
      <c r="PM55" s="534"/>
      <c r="PN55" s="534"/>
      <c r="PO55" s="534"/>
      <c r="PP55" s="534"/>
      <c r="PQ55" s="534"/>
      <c r="PR55" s="534"/>
      <c r="PS55" s="534"/>
      <c r="PT55" s="534"/>
      <c r="PU55" s="534"/>
      <c r="PV55" s="534"/>
      <c r="PW55" s="534"/>
      <c r="PX55" s="534"/>
      <c r="PY55" s="534"/>
      <c r="PZ55" s="534"/>
      <c r="QA55" s="534"/>
      <c r="QB55" s="534"/>
      <c r="QC55" s="534"/>
      <c r="QD55" s="534"/>
      <c r="QE55" s="534"/>
      <c r="QF55" s="534"/>
      <c r="QG55" s="534"/>
      <c r="QH55" s="534"/>
      <c r="QI55" s="534"/>
      <c r="QJ55" s="534"/>
      <c r="QK55" s="534"/>
      <c r="QL55" s="534"/>
      <c r="QM55" s="534"/>
      <c r="QN55" s="534"/>
      <c r="QO55" s="534"/>
      <c r="QP55" s="534"/>
      <c r="QQ55" s="534"/>
      <c r="QR55" s="534"/>
      <c r="QS55" s="534"/>
      <c r="QT55" s="534"/>
      <c r="QU55" s="534"/>
      <c r="QV55" s="534"/>
      <c r="QW55" s="534"/>
      <c r="QX55" s="534"/>
      <c r="QY55" s="534"/>
      <c r="QZ55" s="534"/>
      <c r="RA55" s="534"/>
      <c r="RB55" s="534"/>
      <c r="RC55" s="534"/>
      <c r="RD55" s="534"/>
      <c r="RE55" s="534"/>
      <c r="RF55" s="534"/>
      <c r="RG55" s="534"/>
      <c r="RH55" s="534"/>
      <c r="RI55" s="534"/>
      <c r="RJ55" s="534"/>
      <c r="RK55" s="534"/>
      <c r="RL55" s="534"/>
      <c r="RM55" s="534"/>
      <c r="RN55" s="534"/>
      <c r="RO55" s="534"/>
      <c r="RP55" s="534"/>
      <c r="RQ55" s="534"/>
      <c r="RR55" s="534"/>
      <c r="RS55" s="534"/>
      <c r="RT55" s="534"/>
      <c r="RU55" s="534"/>
      <c r="RV55" s="534"/>
      <c r="RW55" s="534"/>
      <c r="RX55" s="534"/>
      <c r="RY55" s="534"/>
      <c r="RZ55" s="534"/>
      <c r="SA55" s="534"/>
      <c r="SB55" s="534"/>
      <c r="SC55" s="534"/>
      <c r="SD55" s="534"/>
      <c r="SE55" s="534"/>
      <c r="SF55" s="534"/>
      <c r="SG55" s="534"/>
      <c r="SH55" s="534"/>
      <c r="SI55" s="534"/>
      <c r="SJ55" s="534"/>
      <c r="SK55" s="534"/>
      <c r="SL55" s="534"/>
      <c r="SM55" s="534"/>
      <c r="SN55" s="534"/>
      <c r="SO55" s="534"/>
      <c r="SP55" s="534"/>
      <c r="SQ55" s="534"/>
      <c r="SR55" s="534"/>
      <c r="SS55" s="534"/>
      <c r="ST55" s="534"/>
      <c r="SU55" s="534"/>
      <c r="SV55" s="534"/>
      <c r="SW55" s="534"/>
      <c r="SX55" s="534"/>
      <c r="SY55" s="534"/>
      <c r="SZ55" s="534"/>
      <c r="TA55" s="534"/>
      <c r="TB55" s="534"/>
      <c r="TC55" s="534"/>
      <c r="TD55" s="534"/>
      <c r="TE55" s="534"/>
      <c r="TF55" s="534"/>
      <c r="TG55" s="534"/>
      <c r="TH55" s="534"/>
      <c r="TI55" s="534"/>
      <c r="TJ55" s="534"/>
      <c r="TK55" s="534"/>
      <c r="TL55" s="534"/>
      <c r="TM55" s="534"/>
      <c r="TN55" s="534"/>
      <c r="TO55" s="534"/>
      <c r="TP55" s="534"/>
      <c r="TQ55" s="534"/>
      <c r="TR55" s="534"/>
      <c r="TS55" s="534"/>
      <c r="TT55" s="534"/>
      <c r="TU55" s="534"/>
      <c r="TV55" s="534"/>
      <c r="TW55" s="534"/>
      <c r="TX55" s="534"/>
      <c r="TY55" s="534"/>
      <c r="TZ55" s="534"/>
      <c r="UA55" s="534"/>
      <c r="UB55" s="534"/>
      <c r="UC55" s="534"/>
      <c r="UD55" s="534"/>
      <c r="UE55" s="534"/>
      <c r="UF55" s="534"/>
      <c r="UG55" s="534"/>
      <c r="UH55" s="534"/>
      <c r="UI55" s="534"/>
      <c r="UJ55" s="534"/>
      <c r="UK55" s="534"/>
      <c r="UL55" s="534"/>
      <c r="UM55" s="534"/>
      <c r="UN55" s="534"/>
      <c r="UO55" s="534"/>
      <c r="UP55" s="534"/>
      <c r="UQ55" s="534"/>
      <c r="UR55" s="534"/>
      <c r="US55" s="534"/>
      <c r="UT55" s="534"/>
      <c r="UU55" s="534"/>
      <c r="UV55" s="534"/>
      <c r="UW55" s="534"/>
      <c r="UX55" s="546"/>
    </row>
    <row r="56" spans="1:570" s="547" customFormat="1" ht="14.1" customHeight="1">
      <c r="A56" s="534"/>
      <c r="B56" s="37"/>
      <c r="C56" s="61"/>
      <c r="D56" s="61"/>
      <c r="E56" s="38"/>
      <c r="F56" s="523"/>
      <c r="G56" s="523"/>
      <c r="H56" s="523"/>
      <c r="I56" s="524"/>
      <c r="J56" s="525"/>
      <c r="K56" s="525"/>
      <c r="L56" s="525"/>
      <c r="M56" s="42"/>
      <c r="N56" s="42"/>
      <c r="O56" s="526"/>
      <c r="P56" s="527"/>
      <c r="Q56" s="527"/>
      <c r="R56" s="45"/>
      <c r="S56" s="46"/>
      <c r="T56" s="523">
        <f t="shared" si="9"/>
        <v>0</v>
      </c>
      <c r="U56" s="528">
        <f t="shared" si="0"/>
        <v>0</v>
      </c>
      <c r="V56" s="529">
        <f t="shared" si="1"/>
        <v>0</v>
      </c>
      <c r="W56" s="530">
        <f t="shared" si="15"/>
        <v>0</v>
      </c>
      <c r="X56" s="527">
        <f t="shared" si="16"/>
        <v>0</v>
      </c>
      <c r="Y56" s="527">
        <f t="shared" si="2"/>
        <v>0</v>
      </c>
      <c r="Z56" s="527"/>
      <c r="AA56" s="527">
        <f t="shared" si="17"/>
        <v>0</v>
      </c>
      <c r="AB56" s="531">
        <f t="shared" si="3"/>
        <v>0</v>
      </c>
      <c r="AC56" s="532">
        <f t="shared" si="18"/>
        <v>0</v>
      </c>
      <c r="AD56" s="527">
        <f t="shared" si="18"/>
        <v>0</v>
      </c>
      <c r="AE56" s="527">
        <f t="shared" si="5"/>
        <v>0</v>
      </c>
      <c r="AF56" s="527">
        <f t="shared" si="6"/>
        <v>0</v>
      </c>
      <c r="AG56" s="533" t="e">
        <v>#N/A</v>
      </c>
      <c r="AH56" s="527" t="e">
        <f t="shared" si="7"/>
        <v>#N/A</v>
      </c>
      <c r="AI56" s="533" t="e">
        <v>#N/A</v>
      </c>
      <c r="AJ56" s="527" t="e">
        <f t="shared" si="8"/>
        <v>#N/A</v>
      </c>
      <c r="AK56" s="527" t="e">
        <f t="shared" si="10"/>
        <v>#N/A</v>
      </c>
      <c r="AL56" s="527" t="e">
        <v>#N/A</v>
      </c>
      <c r="AM56" s="527"/>
      <c r="AN56" s="529">
        <v>0</v>
      </c>
      <c r="AO56" s="529">
        <f t="shared" si="12"/>
        <v>0</v>
      </c>
      <c r="AP56" s="528">
        <f t="shared" si="13"/>
        <v>0</v>
      </c>
      <c r="AQ56" s="528" t="e">
        <f t="shared" si="14"/>
        <v>#DIV/0!</v>
      </c>
      <c r="AR56" s="534"/>
      <c r="AS56" s="534"/>
      <c r="AT56" s="534"/>
      <c r="AU56" s="534"/>
      <c r="AV56" s="534"/>
      <c r="AW56" s="534"/>
      <c r="AX56" s="534"/>
      <c r="AY56" s="534"/>
      <c r="AZ56" s="534"/>
      <c r="BA56" s="534"/>
      <c r="BB56" s="534"/>
      <c r="BC56" s="534"/>
      <c r="BD56" s="534"/>
      <c r="BE56" s="534"/>
      <c r="BF56" s="534"/>
      <c r="BG56" s="534"/>
      <c r="BH56" s="534"/>
      <c r="BI56" s="534"/>
      <c r="BJ56" s="534"/>
      <c r="BK56" s="534"/>
      <c r="BL56" s="534"/>
      <c r="BM56" s="534"/>
      <c r="BN56" s="534"/>
      <c r="BO56" s="534"/>
      <c r="BP56" s="534"/>
      <c r="BQ56" s="534"/>
      <c r="BR56" s="534"/>
      <c r="BS56" s="534"/>
      <c r="BT56" s="534"/>
      <c r="BU56" s="534"/>
      <c r="BV56" s="534"/>
      <c r="BW56" s="534"/>
      <c r="BX56" s="534"/>
      <c r="BY56" s="534"/>
      <c r="BZ56" s="534"/>
      <c r="CA56" s="534"/>
      <c r="CB56" s="534"/>
      <c r="CC56" s="534"/>
      <c r="CD56" s="534"/>
      <c r="CE56" s="534"/>
      <c r="CF56" s="534"/>
      <c r="CG56" s="534"/>
      <c r="CH56" s="534"/>
      <c r="CI56" s="534"/>
      <c r="CJ56" s="534"/>
      <c r="CK56" s="534"/>
      <c r="CL56" s="534"/>
      <c r="CM56" s="534"/>
      <c r="CN56" s="534"/>
      <c r="CO56" s="534"/>
      <c r="CP56" s="534"/>
      <c r="CQ56" s="534"/>
      <c r="CR56" s="534"/>
      <c r="CS56" s="534"/>
      <c r="CT56" s="534"/>
      <c r="CU56" s="534"/>
      <c r="CV56" s="534"/>
      <c r="CW56" s="534"/>
      <c r="CX56" s="534"/>
      <c r="CY56" s="534"/>
      <c r="CZ56" s="534"/>
      <c r="DA56" s="534"/>
      <c r="DB56" s="534"/>
      <c r="DC56" s="534"/>
      <c r="DD56" s="534"/>
      <c r="DE56" s="534"/>
      <c r="DF56" s="534"/>
      <c r="DG56" s="534"/>
      <c r="DH56" s="534"/>
      <c r="DI56" s="534"/>
      <c r="DJ56" s="534"/>
      <c r="DK56" s="534"/>
      <c r="DL56" s="534"/>
      <c r="DM56" s="534"/>
      <c r="DN56" s="534"/>
      <c r="DO56" s="534"/>
      <c r="DP56" s="534"/>
      <c r="DQ56" s="534"/>
      <c r="DR56" s="534"/>
      <c r="DS56" s="534"/>
      <c r="DT56" s="534"/>
      <c r="DU56" s="534"/>
      <c r="DV56" s="534"/>
      <c r="DW56" s="534"/>
      <c r="DX56" s="534"/>
      <c r="DY56" s="534"/>
      <c r="DZ56" s="534"/>
      <c r="EA56" s="534"/>
      <c r="EB56" s="534"/>
      <c r="EC56" s="534"/>
      <c r="ED56" s="534"/>
      <c r="EE56" s="534"/>
      <c r="EF56" s="534"/>
      <c r="EG56" s="534"/>
      <c r="EH56" s="534"/>
      <c r="EI56" s="534"/>
      <c r="EJ56" s="534"/>
      <c r="EK56" s="534"/>
      <c r="EL56" s="534"/>
      <c r="EM56" s="534"/>
      <c r="EN56" s="534"/>
      <c r="EO56" s="534"/>
      <c r="EP56" s="534"/>
      <c r="EQ56" s="534"/>
      <c r="ER56" s="534"/>
      <c r="ES56" s="534"/>
      <c r="ET56" s="534"/>
      <c r="EU56" s="534"/>
      <c r="EV56" s="534"/>
      <c r="EW56" s="534"/>
      <c r="EX56" s="534"/>
      <c r="EY56" s="534"/>
      <c r="EZ56" s="534"/>
      <c r="FA56" s="534"/>
      <c r="FB56" s="534"/>
      <c r="FC56" s="534"/>
      <c r="FD56" s="534"/>
      <c r="FE56" s="534"/>
      <c r="FF56" s="534"/>
      <c r="FG56" s="534"/>
      <c r="FH56" s="534"/>
      <c r="FI56" s="534"/>
      <c r="FJ56" s="534"/>
      <c r="FK56" s="534"/>
      <c r="FL56" s="534"/>
      <c r="FM56" s="534"/>
      <c r="FN56" s="534"/>
      <c r="FO56" s="534"/>
      <c r="FP56" s="534"/>
      <c r="FQ56" s="534"/>
      <c r="FR56" s="534"/>
      <c r="FS56" s="534"/>
      <c r="FT56" s="534"/>
      <c r="FU56" s="534"/>
      <c r="FV56" s="534"/>
      <c r="FW56" s="534"/>
      <c r="FX56" s="534"/>
      <c r="FY56" s="534"/>
      <c r="FZ56" s="534"/>
      <c r="GA56" s="534"/>
      <c r="GB56" s="534"/>
      <c r="GC56" s="534"/>
      <c r="GD56" s="534"/>
      <c r="GE56" s="534"/>
      <c r="GF56" s="534"/>
      <c r="GG56" s="534"/>
      <c r="GH56" s="534"/>
      <c r="GI56" s="534"/>
      <c r="GJ56" s="534"/>
      <c r="GK56" s="534"/>
      <c r="GL56" s="534"/>
      <c r="GM56" s="534"/>
      <c r="GN56" s="534"/>
      <c r="GO56" s="534"/>
      <c r="GP56" s="534"/>
      <c r="GQ56" s="534"/>
      <c r="GR56" s="534"/>
      <c r="GS56" s="534"/>
      <c r="GT56" s="534"/>
      <c r="GU56" s="534"/>
      <c r="GV56" s="534"/>
      <c r="GW56" s="534"/>
      <c r="GX56" s="534"/>
      <c r="GY56" s="534"/>
      <c r="GZ56" s="534"/>
      <c r="HA56" s="534"/>
      <c r="HB56" s="534"/>
      <c r="HC56" s="534"/>
      <c r="HD56" s="534"/>
      <c r="HE56" s="534"/>
      <c r="HF56" s="534"/>
      <c r="HG56" s="534"/>
      <c r="HH56" s="534"/>
      <c r="HI56" s="534"/>
      <c r="HJ56" s="534"/>
      <c r="HK56" s="534"/>
      <c r="HL56" s="534"/>
      <c r="HM56" s="534"/>
      <c r="HN56" s="534"/>
      <c r="HO56" s="534"/>
      <c r="HP56" s="534"/>
      <c r="HQ56" s="534"/>
      <c r="HR56" s="534"/>
      <c r="HS56" s="534"/>
      <c r="HT56" s="534"/>
      <c r="HU56" s="534"/>
      <c r="HV56" s="534"/>
      <c r="HW56" s="534"/>
      <c r="HX56" s="534"/>
      <c r="HY56" s="534"/>
      <c r="HZ56" s="534"/>
      <c r="IA56" s="534"/>
      <c r="IB56" s="534"/>
      <c r="IC56" s="534"/>
      <c r="ID56" s="534"/>
      <c r="IE56" s="534"/>
      <c r="IF56" s="534"/>
      <c r="IG56" s="534"/>
      <c r="IH56" s="534"/>
      <c r="II56" s="534"/>
      <c r="IJ56" s="534"/>
      <c r="IK56" s="534"/>
      <c r="IL56" s="534"/>
      <c r="IM56" s="534"/>
      <c r="IN56" s="534"/>
      <c r="IO56" s="534"/>
      <c r="IP56" s="534"/>
      <c r="IQ56" s="534"/>
      <c r="IR56" s="534"/>
      <c r="IS56" s="534"/>
      <c r="IT56" s="534"/>
      <c r="IU56" s="534"/>
      <c r="IV56" s="534"/>
      <c r="IW56" s="534"/>
      <c r="IX56" s="534"/>
      <c r="IY56" s="534"/>
      <c r="IZ56" s="534"/>
      <c r="JA56" s="534"/>
      <c r="JB56" s="534"/>
      <c r="JC56" s="534"/>
      <c r="JD56" s="534"/>
      <c r="JE56" s="534"/>
      <c r="JF56" s="534"/>
      <c r="JG56" s="534"/>
      <c r="JH56" s="534"/>
      <c r="JI56" s="534"/>
      <c r="JJ56" s="534"/>
      <c r="JK56" s="534"/>
      <c r="JL56" s="534"/>
      <c r="JM56" s="534"/>
      <c r="JN56" s="534"/>
      <c r="JO56" s="534"/>
      <c r="JP56" s="534"/>
      <c r="JQ56" s="534"/>
      <c r="JR56" s="534"/>
      <c r="JS56" s="534"/>
      <c r="JT56" s="534"/>
      <c r="JU56" s="534"/>
      <c r="JV56" s="534"/>
      <c r="JW56" s="534"/>
      <c r="JX56" s="534"/>
      <c r="JY56" s="534"/>
      <c r="JZ56" s="534"/>
      <c r="KA56" s="534"/>
      <c r="KB56" s="534"/>
      <c r="KC56" s="534"/>
      <c r="KD56" s="534"/>
      <c r="KE56" s="534"/>
      <c r="KF56" s="534"/>
      <c r="KG56" s="534"/>
      <c r="KH56" s="534"/>
      <c r="KI56" s="534"/>
      <c r="KJ56" s="534"/>
      <c r="KK56" s="534"/>
      <c r="KL56" s="534"/>
      <c r="KM56" s="534"/>
      <c r="KN56" s="534"/>
      <c r="KO56" s="534"/>
      <c r="KP56" s="534"/>
      <c r="KQ56" s="534"/>
      <c r="KR56" s="534"/>
      <c r="KS56" s="534"/>
      <c r="KT56" s="534"/>
      <c r="KU56" s="534"/>
      <c r="KV56" s="534"/>
      <c r="KW56" s="534"/>
      <c r="KX56" s="534"/>
      <c r="KY56" s="534"/>
      <c r="KZ56" s="534"/>
      <c r="LA56" s="534"/>
      <c r="LB56" s="534"/>
      <c r="LC56" s="534"/>
      <c r="LD56" s="534"/>
      <c r="LE56" s="534"/>
      <c r="LF56" s="534"/>
      <c r="LG56" s="534"/>
      <c r="LH56" s="534"/>
      <c r="LI56" s="534"/>
      <c r="LJ56" s="534"/>
      <c r="LK56" s="534"/>
      <c r="LL56" s="534"/>
      <c r="LM56" s="534"/>
      <c r="LN56" s="534"/>
      <c r="LO56" s="534"/>
      <c r="LP56" s="534"/>
      <c r="LQ56" s="534"/>
      <c r="LR56" s="534"/>
      <c r="LS56" s="534"/>
      <c r="LT56" s="534"/>
      <c r="LU56" s="534"/>
      <c r="LV56" s="534"/>
      <c r="LW56" s="534"/>
      <c r="LX56" s="534"/>
      <c r="LY56" s="534"/>
      <c r="LZ56" s="534"/>
      <c r="MA56" s="534"/>
      <c r="MB56" s="534"/>
      <c r="MC56" s="534"/>
      <c r="MD56" s="534"/>
      <c r="ME56" s="534"/>
      <c r="MF56" s="534"/>
      <c r="MG56" s="534"/>
      <c r="MH56" s="534"/>
      <c r="MI56" s="534"/>
      <c r="MJ56" s="534"/>
      <c r="MK56" s="534"/>
      <c r="ML56" s="534"/>
      <c r="MM56" s="534"/>
      <c r="MN56" s="534"/>
      <c r="MO56" s="534"/>
      <c r="MP56" s="534"/>
      <c r="MQ56" s="534"/>
      <c r="MR56" s="534"/>
      <c r="MS56" s="534"/>
      <c r="MT56" s="534"/>
      <c r="MU56" s="534"/>
      <c r="MV56" s="534"/>
      <c r="MW56" s="534"/>
      <c r="MX56" s="534"/>
      <c r="MY56" s="534"/>
      <c r="MZ56" s="534"/>
      <c r="NA56" s="534"/>
      <c r="NB56" s="534"/>
      <c r="NC56" s="534"/>
      <c r="ND56" s="534"/>
      <c r="NE56" s="534"/>
      <c r="NF56" s="534"/>
      <c r="NG56" s="534"/>
      <c r="NH56" s="534"/>
      <c r="NI56" s="534"/>
      <c r="NJ56" s="534"/>
      <c r="NK56" s="534"/>
      <c r="NL56" s="534"/>
      <c r="NM56" s="534"/>
      <c r="NN56" s="534"/>
      <c r="NO56" s="534"/>
      <c r="NP56" s="534"/>
      <c r="NQ56" s="534"/>
      <c r="NR56" s="534"/>
      <c r="NS56" s="534"/>
      <c r="NT56" s="534"/>
      <c r="NU56" s="534"/>
      <c r="NV56" s="534"/>
      <c r="NW56" s="534"/>
      <c r="NX56" s="534"/>
      <c r="NY56" s="534"/>
      <c r="NZ56" s="534"/>
      <c r="OA56" s="534"/>
      <c r="OB56" s="534"/>
      <c r="OC56" s="534"/>
      <c r="OD56" s="534"/>
      <c r="OE56" s="534"/>
      <c r="OF56" s="534"/>
      <c r="OG56" s="534"/>
      <c r="OH56" s="534"/>
      <c r="OI56" s="534"/>
      <c r="OJ56" s="534"/>
      <c r="OK56" s="534"/>
      <c r="OL56" s="534"/>
      <c r="OM56" s="534"/>
      <c r="ON56" s="534"/>
      <c r="OO56" s="534"/>
      <c r="OP56" s="534"/>
      <c r="OQ56" s="534"/>
      <c r="OR56" s="534"/>
      <c r="OS56" s="534"/>
      <c r="OT56" s="534"/>
      <c r="OU56" s="534"/>
      <c r="OV56" s="534"/>
      <c r="OW56" s="534"/>
      <c r="OX56" s="534"/>
      <c r="OY56" s="534"/>
      <c r="OZ56" s="534"/>
      <c r="PA56" s="534"/>
      <c r="PB56" s="534"/>
      <c r="PC56" s="534"/>
      <c r="PD56" s="534"/>
      <c r="PE56" s="534"/>
      <c r="PF56" s="534"/>
      <c r="PG56" s="534"/>
      <c r="PH56" s="534"/>
      <c r="PI56" s="534"/>
      <c r="PJ56" s="534"/>
      <c r="PK56" s="534"/>
      <c r="PL56" s="534"/>
      <c r="PM56" s="534"/>
      <c r="PN56" s="534"/>
      <c r="PO56" s="534"/>
      <c r="PP56" s="534"/>
      <c r="PQ56" s="534"/>
      <c r="PR56" s="534"/>
      <c r="PS56" s="534"/>
      <c r="PT56" s="534"/>
      <c r="PU56" s="534"/>
      <c r="PV56" s="534"/>
      <c r="PW56" s="534"/>
      <c r="PX56" s="534"/>
      <c r="PY56" s="534"/>
      <c r="PZ56" s="534"/>
      <c r="QA56" s="534"/>
      <c r="QB56" s="534"/>
      <c r="QC56" s="534"/>
      <c r="QD56" s="534"/>
      <c r="QE56" s="534"/>
      <c r="QF56" s="534"/>
      <c r="QG56" s="534"/>
      <c r="QH56" s="534"/>
      <c r="QI56" s="534"/>
      <c r="QJ56" s="534"/>
      <c r="QK56" s="534"/>
      <c r="QL56" s="534"/>
      <c r="QM56" s="534"/>
      <c r="QN56" s="534"/>
      <c r="QO56" s="534"/>
      <c r="QP56" s="534"/>
      <c r="QQ56" s="534"/>
      <c r="QR56" s="534"/>
      <c r="QS56" s="534"/>
      <c r="QT56" s="534"/>
      <c r="QU56" s="534"/>
      <c r="QV56" s="534"/>
      <c r="QW56" s="534"/>
      <c r="QX56" s="534"/>
      <c r="QY56" s="534"/>
      <c r="QZ56" s="534"/>
      <c r="RA56" s="534"/>
      <c r="RB56" s="534"/>
      <c r="RC56" s="534"/>
      <c r="RD56" s="534"/>
      <c r="RE56" s="534"/>
      <c r="RF56" s="534"/>
      <c r="RG56" s="534"/>
      <c r="RH56" s="534"/>
      <c r="RI56" s="534"/>
      <c r="RJ56" s="534"/>
      <c r="RK56" s="534"/>
      <c r="RL56" s="534"/>
      <c r="RM56" s="534"/>
      <c r="RN56" s="534"/>
      <c r="RO56" s="534"/>
      <c r="RP56" s="534"/>
      <c r="RQ56" s="534"/>
      <c r="RR56" s="534"/>
      <c r="RS56" s="534"/>
      <c r="RT56" s="534"/>
      <c r="RU56" s="534"/>
      <c r="RV56" s="534"/>
      <c r="RW56" s="534"/>
      <c r="RX56" s="534"/>
      <c r="RY56" s="534"/>
      <c r="RZ56" s="534"/>
      <c r="SA56" s="534"/>
      <c r="SB56" s="534"/>
      <c r="SC56" s="534"/>
      <c r="SD56" s="534"/>
      <c r="SE56" s="534"/>
      <c r="SF56" s="534"/>
      <c r="SG56" s="534"/>
      <c r="SH56" s="534"/>
      <c r="SI56" s="534"/>
      <c r="SJ56" s="534"/>
      <c r="SK56" s="534"/>
      <c r="SL56" s="534"/>
      <c r="SM56" s="534"/>
      <c r="SN56" s="534"/>
      <c r="SO56" s="534"/>
      <c r="SP56" s="534"/>
      <c r="SQ56" s="534"/>
      <c r="SR56" s="534"/>
      <c r="SS56" s="534"/>
      <c r="ST56" s="534"/>
      <c r="SU56" s="534"/>
      <c r="SV56" s="534"/>
      <c r="SW56" s="534"/>
      <c r="SX56" s="534"/>
      <c r="SY56" s="534"/>
      <c r="SZ56" s="534"/>
      <c r="TA56" s="534"/>
      <c r="TB56" s="534"/>
      <c r="TC56" s="534"/>
      <c r="TD56" s="534"/>
      <c r="TE56" s="534"/>
      <c r="TF56" s="534"/>
      <c r="TG56" s="534"/>
      <c r="TH56" s="534"/>
      <c r="TI56" s="534"/>
      <c r="TJ56" s="534"/>
      <c r="TK56" s="534"/>
      <c r="TL56" s="534"/>
      <c r="TM56" s="534"/>
      <c r="TN56" s="534"/>
      <c r="TO56" s="534"/>
      <c r="TP56" s="534"/>
      <c r="TQ56" s="534"/>
      <c r="TR56" s="534"/>
      <c r="TS56" s="534"/>
      <c r="TT56" s="534"/>
      <c r="TU56" s="534"/>
      <c r="TV56" s="534"/>
      <c r="TW56" s="534"/>
      <c r="TX56" s="534"/>
      <c r="TY56" s="534"/>
      <c r="TZ56" s="534"/>
      <c r="UA56" s="534"/>
      <c r="UB56" s="534"/>
      <c r="UC56" s="534"/>
      <c r="UD56" s="534"/>
      <c r="UE56" s="534"/>
      <c r="UF56" s="534"/>
      <c r="UG56" s="534"/>
      <c r="UH56" s="534"/>
      <c r="UI56" s="534"/>
      <c r="UJ56" s="534"/>
      <c r="UK56" s="534"/>
      <c r="UL56" s="534"/>
      <c r="UM56" s="534"/>
      <c r="UN56" s="534"/>
      <c r="UO56" s="534"/>
      <c r="UP56" s="534"/>
      <c r="UQ56" s="534"/>
      <c r="UR56" s="534"/>
      <c r="US56" s="534"/>
      <c r="UT56" s="534"/>
      <c r="UU56" s="534"/>
      <c r="UV56" s="534"/>
      <c r="UW56" s="534"/>
      <c r="UX56" s="546"/>
    </row>
    <row r="57" spans="1:570" s="547" customFormat="1" ht="14.1" customHeight="1">
      <c r="A57" s="534"/>
      <c r="B57" s="37"/>
      <c r="C57" s="61"/>
      <c r="D57" s="61"/>
      <c r="E57" s="38"/>
      <c r="F57" s="523"/>
      <c r="G57" s="523"/>
      <c r="H57" s="523"/>
      <c r="I57" s="524"/>
      <c r="J57" s="525"/>
      <c r="K57" s="525"/>
      <c r="L57" s="525"/>
      <c r="M57" s="42"/>
      <c r="N57" s="42"/>
      <c r="O57" s="526"/>
      <c r="P57" s="527"/>
      <c r="Q57" s="527"/>
      <c r="R57" s="45"/>
      <c r="S57" s="46"/>
      <c r="T57" s="523">
        <f t="shared" si="9"/>
        <v>0</v>
      </c>
      <c r="U57" s="528">
        <f t="shared" si="0"/>
        <v>0</v>
      </c>
      <c r="V57" s="529">
        <f t="shared" si="1"/>
        <v>0</v>
      </c>
      <c r="W57" s="530">
        <f t="shared" si="15"/>
        <v>0</v>
      </c>
      <c r="X57" s="527">
        <f t="shared" si="16"/>
        <v>0</v>
      </c>
      <c r="Y57" s="527">
        <f t="shared" si="2"/>
        <v>0</v>
      </c>
      <c r="Z57" s="527"/>
      <c r="AA57" s="527">
        <f t="shared" si="17"/>
        <v>0</v>
      </c>
      <c r="AB57" s="531">
        <f t="shared" si="3"/>
        <v>0</v>
      </c>
      <c r="AC57" s="532">
        <f t="shared" si="18"/>
        <v>0</v>
      </c>
      <c r="AD57" s="527">
        <f t="shared" si="18"/>
        <v>0</v>
      </c>
      <c r="AE57" s="527">
        <f t="shared" si="5"/>
        <v>0</v>
      </c>
      <c r="AF57" s="527">
        <f t="shared" si="6"/>
        <v>0</v>
      </c>
      <c r="AG57" s="533" t="e">
        <v>#N/A</v>
      </c>
      <c r="AH57" s="527" t="e">
        <f t="shared" si="7"/>
        <v>#N/A</v>
      </c>
      <c r="AI57" s="533" t="e">
        <v>#N/A</v>
      </c>
      <c r="AJ57" s="527" t="e">
        <f t="shared" si="8"/>
        <v>#N/A</v>
      </c>
      <c r="AK57" s="527" t="e">
        <f t="shared" si="10"/>
        <v>#N/A</v>
      </c>
      <c r="AL57" s="527" t="e">
        <v>#N/A</v>
      </c>
      <c r="AM57" s="527"/>
      <c r="AN57" s="529">
        <v>0</v>
      </c>
      <c r="AO57" s="529">
        <f t="shared" si="12"/>
        <v>0</v>
      </c>
      <c r="AP57" s="528">
        <f t="shared" si="13"/>
        <v>0</v>
      </c>
      <c r="AQ57" s="528" t="e">
        <f t="shared" si="14"/>
        <v>#DIV/0!</v>
      </c>
      <c r="AR57" s="534"/>
      <c r="AS57" s="534"/>
      <c r="AT57" s="534"/>
      <c r="AU57" s="534"/>
      <c r="AV57" s="534"/>
      <c r="AW57" s="534"/>
      <c r="AX57" s="534"/>
      <c r="AY57" s="534"/>
      <c r="AZ57" s="534"/>
      <c r="BA57" s="534"/>
      <c r="BB57" s="534"/>
      <c r="BC57" s="534"/>
      <c r="BD57" s="534"/>
      <c r="BE57" s="534"/>
      <c r="BF57" s="534"/>
      <c r="BG57" s="534"/>
      <c r="BH57" s="534"/>
      <c r="BI57" s="534"/>
      <c r="BJ57" s="534"/>
      <c r="BK57" s="534"/>
      <c r="BL57" s="534"/>
      <c r="BM57" s="534"/>
      <c r="BN57" s="534"/>
      <c r="BO57" s="534"/>
      <c r="BP57" s="534"/>
      <c r="BQ57" s="534"/>
      <c r="BR57" s="534"/>
      <c r="BS57" s="534"/>
      <c r="BT57" s="534"/>
      <c r="BU57" s="534"/>
      <c r="BV57" s="534"/>
      <c r="BW57" s="534"/>
      <c r="BX57" s="534"/>
      <c r="BY57" s="534"/>
      <c r="BZ57" s="534"/>
      <c r="CA57" s="534"/>
      <c r="CB57" s="534"/>
      <c r="CC57" s="534"/>
      <c r="CD57" s="534"/>
      <c r="CE57" s="534"/>
      <c r="CF57" s="534"/>
      <c r="CG57" s="534"/>
      <c r="CH57" s="534"/>
      <c r="CI57" s="534"/>
      <c r="CJ57" s="534"/>
      <c r="CK57" s="534"/>
      <c r="CL57" s="534"/>
      <c r="CM57" s="534"/>
      <c r="CN57" s="534"/>
      <c r="CO57" s="534"/>
      <c r="CP57" s="534"/>
      <c r="CQ57" s="534"/>
      <c r="CR57" s="534"/>
      <c r="CS57" s="534"/>
      <c r="CT57" s="534"/>
      <c r="CU57" s="534"/>
      <c r="CV57" s="534"/>
      <c r="CW57" s="534"/>
      <c r="CX57" s="534"/>
      <c r="CY57" s="534"/>
      <c r="CZ57" s="534"/>
      <c r="DA57" s="534"/>
      <c r="DB57" s="534"/>
      <c r="DC57" s="534"/>
      <c r="DD57" s="534"/>
      <c r="DE57" s="534"/>
      <c r="DF57" s="534"/>
      <c r="DG57" s="534"/>
      <c r="DH57" s="534"/>
      <c r="DI57" s="534"/>
      <c r="DJ57" s="534"/>
      <c r="DK57" s="534"/>
      <c r="DL57" s="534"/>
      <c r="DM57" s="534"/>
      <c r="DN57" s="534"/>
      <c r="DO57" s="534"/>
      <c r="DP57" s="534"/>
      <c r="DQ57" s="534"/>
      <c r="DR57" s="534"/>
      <c r="DS57" s="534"/>
      <c r="DT57" s="534"/>
      <c r="DU57" s="534"/>
      <c r="DV57" s="534"/>
      <c r="DW57" s="534"/>
      <c r="DX57" s="534"/>
      <c r="DY57" s="534"/>
      <c r="DZ57" s="534"/>
      <c r="EA57" s="534"/>
      <c r="EB57" s="534"/>
      <c r="EC57" s="534"/>
      <c r="ED57" s="534"/>
      <c r="EE57" s="534"/>
      <c r="EF57" s="534"/>
      <c r="EG57" s="534"/>
      <c r="EH57" s="534"/>
      <c r="EI57" s="534"/>
      <c r="EJ57" s="534"/>
      <c r="EK57" s="534"/>
      <c r="EL57" s="534"/>
      <c r="EM57" s="534"/>
      <c r="EN57" s="534"/>
      <c r="EO57" s="534"/>
      <c r="EP57" s="534"/>
      <c r="EQ57" s="534"/>
      <c r="ER57" s="534"/>
      <c r="ES57" s="534"/>
      <c r="ET57" s="534"/>
      <c r="EU57" s="534"/>
      <c r="EV57" s="534"/>
      <c r="EW57" s="534"/>
      <c r="EX57" s="534"/>
      <c r="EY57" s="534"/>
      <c r="EZ57" s="534"/>
      <c r="FA57" s="534"/>
      <c r="FB57" s="534"/>
      <c r="FC57" s="534"/>
      <c r="FD57" s="534"/>
      <c r="FE57" s="534"/>
      <c r="FF57" s="534"/>
      <c r="FG57" s="534"/>
      <c r="FH57" s="534"/>
      <c r="FI57" s="534"/>
      <c r="FJ57" s="534"/>
      <c r="FK57" s="534"/>
      <c r="FL57" s="534"/>
      <c r="FM57" s="534"/>
      <c r="FN57" s="534"/>
      <c r="FO57" s="534"/>
      <c r="FP57" s="534"/>
      <c r="FQ57" s="534"/>
      <c r="FR57" s="534"/>
      <c r="FS57" s="534"/>
      <c r="FT57" s="534"/>
      <c r="FU57" s="534"/>
      <c r="FV57" s="534"/>
      <c r="FW57" s="534"/>
      <c r="FX57" s="534"/>
      <c r="FY57" s="534"/>
      <c r="FZ57" s="534"/>
      <c r="GA57" s="534"/>
      <c r="GB57" s="534"/>
      <c r="GC57" s="534"/>
      <c r="GD57" s="534"/>
      <c r="GE57" s="534"/>
      <c r="GF57" s="534"/>
      <c r="GG57" s="534"/>
      <c r="GH57" s="534"/>
      <c r="GI57" s="534"/>
      <c r="GJ57" s="534"/>
      <c r="GK57" s="534"/>
      <c r="GL57" s="534"/>
      <c r="GM57" s="534"/>
      <c r="GN57" s="534"/>
      <c r="GO57" s="534"/>
      <c r="GP57" s="534"/>
      <c r="GQ57" s="534"/>
      <c r="GR57" s="534"/>
      <c r="GS57" s="534"/>
      <c r="GT57" s="534"/>
      <c r="GU57" s="534"/>
      <c r="GV57" s="534"/>
      <c r="GW57" s="534"/>
      <c r="GX57" s="534"/>
      <c r="GY57" s="534"/>
      <c r="GZ57" s="534"/>
      <c r="HA57" s="534"/>
      <c r="HB57" s="534"/>
      <c r="HC57" s="534"/>
      <c r="HD57" s="534"/>
      <c r="HE57" s="534"/>
      <c r="HF57" s="534"/>
      <c r="HG57" s="534"/>
      <c r="HH57" s="534"/>
      <c r="HI57" s="534"/>
      <c r="HJ57" s="534"/>
      <c r="HK57" s="534"/>
      <c r="HL57" s="534"/>
      <c r="HM57" s="534"/>
      <c r="HN57" s="534"/>
      <c r="HO57" s="534"/>
      <c r="HP57" s="534"/>
      <c r="HQ57" s="534"/>
      <c r="HR57" s="534"/>
      <c r="HS57" s="534"/>
      <c r="HT57" s="534"/>
      <c r="HU57" s="534"/>
      <c r="HV57" s="534"/>
      <c r="HW57" s="534"/>
      <c r="HX57" s="534"/>
      <c r="HY57" s="534"/>
      <c r="HZ57" s="534"/>
      <c r="IA57" s="534"/>
      <c r="IB57" s="534"/>
      <c r="IC57" s="534"/>
      <c r="ID57" s="534"/>
      <c r="IE57" s="534"/>
      <c r="IF57" s="534"/>
      <c r="IG57" s="534"/>
      <c r="IH57" s="534"/>
      <c r="II57" s="534"/>
      <c r="IJ57" s="534"/>
      <c r="IK57" s="534"/>
      <c r="IL57" s="534"/>
      <c r="IM57" s="534"/>
      <c r="IN57" s="534"/>
      <c r="IO57" s="534"/>
      <c r="IP57" s="534"/>
      <c r="IQ57" s="534"/>
      <c r="IR57" s="534"/>
      <c r="IS57" s="534"/>
      <c r="IT57" s="534"/>
      <c r="IU57" s="534"/>
      <c r="IV57" s="534"/>
      <c r="IW57" s="534"/>
      <c r="IX57" s="534"/>
      <c r="IY57" s="534"/>
      <c r="IZ57" s="534"/>
      <c r="JA57" s="534"/>
      <c r="JB57" s="534"/>
      <c r="JC57" s="534"/>
      <c r="JD57" s="534"/>
      <c r="JE57" s="534"/>
      <c r="JF57" s="534"/>
      <c r="JG57" s="534"/>
      <c r="JH57" s="534"/>
      <c r="JI57" s="534"/>
      <c r="JJ57" s="534"/>
      <c r="JK57" s="534"/>
      <c r="JL57" s="534"/>
      <c r="JM57" s="534"/>
      <c r="JN57" s="534"/>
      <c r="JO57" s="534"/>
      <c r="JP57" s="534"/>
      <c r="JQ57" s="534"/>
      <c r="JR57" s="534"/>
      <c r="JS57" s="534"/>
      <c r="JT57" s="534"/>
      <c r="JU57" s="534"/>
      <c r="JV57" s="534"/>
      <c r="JW57" s="534"/>
      <c r="JX57" s="534"/>
      <c r="JY57" s="534"/>
      <c r="JZ57" s="534"/>
      <c r="KA57" s="534"/>
      <c r="KB57" s="534"/>
      <c r="KC57" s="534"/>
      <c r="KD57" s="534"/>
      <c r="KE57" s="534"/>
      <c r="KF57" s="534"/>
      <c r="KG57" s="534"/>
      <c r="KH57" s="534"/>
      <c r="KI57" s="534"/>
      <c r="KJ57" s="534"/>
      <c r="KK57" s="534"/>
      <c r="KL57" s="534"/>
      <c r="KM57" s="534"/>
      <c r="KN57" s="534"/>
      <c r="KO57" s="534"/>
      <c r="KP57" s="534"/>
      <c r="KQ57" s="534"/>
      <c r="KR57" s="534"/>
      <c r="KS57" s="534"/>
      <c r="KT57" s="534"/>
      <c r="KU57" s="534"/>
      <c r="KV57" s="534"/>
      <c r="KW57" s="534"/>
      <c r="KX57" s="534"/>
      <c r="KY57" s="534"/>
      <c r="KZ57" s="534"/>
      <c r="LA57" s="534"/>
      <c r="LB57" s="534"/>
      <c r="LC57" s="534"/>
      <c r="LD57" s="534"/>
      <c r="LE57" s="534"/>
      <c r="LF57" s="534"/>
      <c r="LG57" s="534"/>
      <c r="LH57" s="534"/>
      <c r="LI57" s="534"/>
      <c r="LJ57" s="534"/>
      <c r="LK57" s="534"/>
      <c r="LL57" s="534"/>
      <c r="LM57" s="534"/>
      <c r="LN57" s="534"/>
      <c r="LO57" s="534"/>
      <c r="LP57" s="534"/>
      <c r="LQ57" s="534"/>
      <c r="LR57" s="534"/>
      <c r="LS57" s="534"/>
      <c r="LT57" s="534"/>
      <c r="LU57" s="534"/>
      <c r="LV57" s="534"/>
      <c r="LW57" s="534"/>
      <c r="LX57" s="534"/>
      <c r="LY57" s="534"/>
      <c r="LZ57" s="534"/>
      <c r="MA57" s="534"/>
      <c r="MB57" s="534"/>
      <c r="MC57" s="534"/>
      <c r="MD57" s="534"/>
      <c r="ME57" s="534"/>
      <c r="MF57" s="534"/>
      <c r="MG57" s="534"/>
      <c r="MH57" s="534"/>
      <c r="MI57" s="534"/>
      <c r="MJ57" s="534"/>
      <c r="MK57" s="534"/>
      <c r="ML57" s="534"/>
      <c r="MM57" s="534"/>
      <c r="MN57" s="534"/>
      <c r="MO57" s="534"/>
      <c r="MP57" s="534"/>
      <c r="MQ57" s="534"/>
      <c r="MR57" s="534"/>
      <c r="MS57" s="534"/>
      <c r="MT57" s="534"/>
      <c r="MU57" s="534"/>
      <c r="MV57" s="534"/>
      <c r="MW57" s="534"/>
      <c r="MX57" s="534"/>
      <c r="MY57" s="534"/>
      <c r="MZ57" s="534"/>
      <c r="NA57" s="534"/>
      <c r="NB57" s="534"/>
      <c r="NC57" s="534"/>
      <c r="ND57" s="534"/>
      <c r="NE57" s="534"/>
      <c r="NF57" s="534"/>
      <c r="NG57" s="534"/>
      <c r="NH57" s="534"/>
      <c r="NI57" s="534"/>
      <c r="NJ57" s="534"/>
      <c r="NK57" s="534"/>
      <c r="NL57" s="534"/>
      <c r="NM57" s="534"/>
      <c r="NN57" s="534"/>
      <c r="NO57" s="534"/>
      <c r="NP57" s="534"/>
      <c r="NQ57" s="534"/>
      <c r="NR57" s="534"/>
      <c r="NS57" s="534"/>
      <c r="NT57" s="534"/>
      <c r="NU57" s="534"/>
      <c r="NV57" s="534"/>
      <c r="NW57" s="534"/>
      <c r="NX57" s="534"/>
      <c r="NY57" s="534"/>
      <c r="NZ57" s="534"/>
      <c r="OA57" s="534"/>
      <c r="OB57" s="534"/>
      <c r="OC57" s="534"/>
      <c r="OD57" s="534"/>
      <c r="OE57" s="534"/>
      <c r="OF57" s="534"/>
      <c r="OG57" s="534"/>
      <c r="OH57" s="534"/>
      <c r="OI57" s="534"/>
      <c r="OJ57" s="534"/>
      <c r="OK57" s="534"/>
      <c r="OL57" s="534"/>
      <c r="OM57" s="534"/>
      <c r="ON57" s="534"/>
      <c r="OO57" s="534"/>
      <c r="OP57" s="534"/>
      <c r="OQ57" s="534"/>
      <c r="OR57" s="534"/>
      <c r="OS57" s="534"/>
      <c r="OT57" s="534"/>
      <c r="OU57" s="534"/>
      <c r="OV57" s="534"/>
      <c r="OW57" s="534"/>
      <c r="OX57" s="534"/>
      <c r="OY57" s="534"/>
      <c r="OZ57" s="534"/>
      <c r="PA57" s="534"/>
      <c r="PB57" s="534"/>
      <c r="PC57" s="534"/>
      <c r="PD57" s="534"/>
      <c r="PE57" s="534"/>
      <c r="PF57" s="534"/>
      <c r="PG57" s="534"/>
      <c r="PH57" s="534"/>
      <c r="PI57" s="534"/>
      <c r="PJ57" s="534"/>
      <c r="PK57" s="534"/>
      <c r="PL57" s="534"/>
      <c r="PM57" s="534"/>
      <c r="PN57" s="534"/>
      <c r="PO57" s="534"/>
      <c r="PP57" s="534"/>
      <c r="PQ57" s="534"/>
      <c r="PR57" s="534"/>
      <c r="PS57" s="534"/>
      <c r="PT57" s="534"/>
      <c r="PU57" s="534"/>
      <c r="PV57" s="534"/>
      <c r="PW57" s="534"/>
      <c r="PX57" s="534"/>
      <c r="PY57" s="534"/>
      <c r="PZ57" s="534"/>
      <c r="QA57" s="534"/>
      <c r="QB57" s="534"/>
      <c r="QC57" s="534"/>
      <c r="QD57" s="534"/>
      <c r="QE57" s="534"/>
      <c r="QF57" s="534"/>
      <c r="QG57" s="534"/>
      <c r="QH57" s="534"/>
      <c r="QI57" s="534"/>
      <c r="QJ57" s="534"/>
      <c r="QK57" s="534"/>
      <c r="QL57" s="534"/>
      <c r="QM57" s="534"/>
      <c r="QN57" s="534"/>
      <c r="QO57" s="534"/>
      <c r="QP57" s="534"/>
      <c r="QQ57" s="534"/>
      <c r="QR57" s="534"/>
      <c r="QS57" s="534"/>
      <c r="QT57" s="534"/>
      <c r="QU57" s="534"/>
      <c r="QV57" s="534"/>
      <c r="QW57" s="534"/>
      <c r="QX57" s="534"/>
      <c r="QY57" s="534"/>
      <c r="QZ57" s="534"/>
      <c r="RA57" s="534"/>
      <c r="RB57" s="534"/>
      <c r="RC57" s="534"/>
      <c r="RD57" s="534"/>
      <c r="RE57" s="534"/>
      <c r="RF57" s="534"/>
      <c r="RG57" s="534"/>
      <c r="RH57" s="534"/>
      <c r="RI57" s="534"/>
      <c r="RJ57" s="534"/>
      <c r="RK57" s="534"/>
      <c r="RL57" s="534"/>
      <c r="RM57" s="534"/>
      <c r="RN57" s="534"/>
      <c r="RO57" s="534"/>
      <c r="RP57" s="534"/>
      <c r="RQ57" s="534"/>
      <c r="RR57" s="534"/>
      <c r="RS57" s="534"/>
      <c r="RT57" s="534"/>
      <c r="RU57" s="534"/>
      <c r="RV57" s="534"/>
      <c r="RW57" s="534"/>
      <c r="RX57" s="534"/>
      <c r="RY57" s="534"/>
      <c r="RZ57" s="534"/>
      <c r="SA57" s="534"/>
      <c r="SB57" s="534"/>
      <c r="SC57" s="534"/>
      <c r="SD57" s="534"/>
      <c r="SE57" s="534"/>
      <c r="SF57" s="534"/>
      <c r="SG57" s="534"/>
      <c r="SH57" s="534"/>
      <c r="SI57" s="534"/>
      <c r="SJ57" s="534"/>
      <c r="SK57" s="534"/>
      <c r="SL57" s="534"/>
      <c r="SM57" s="534"/>
      <c r="SN57" s="534"/>
      <c r="SO57" s="534"/>
      <c r="SP57" s="534"/>
      <c r="SQ57" s="534"/>
      <c r="SR57" s="534"/>
      <c r="SS57" s="534"/>
      <c r="ST57" s="534"/>
      <c r="SU57" s="534"/>
      <c r="SV57" s="534"/>
      <c r="SW57" s="534"/>
      <c r="SX57" s="534"/>
      <c r="SY57" s="534"/>
      <c r="SZ57" s="534"/>
      <c r="TA57" s="534"/>
      <c r="TB57" s="534"/>
      <c r="TC57" s="534"/>
      <c r="TD57" s="534"/>
      <c r="TE57" s="534"/>
      <c r="TF57" s="534"/>
      <c r="TG57" s="534"/>
      <c r="TH57" s="534"/>
      <c r="TI57" s="534"/>
      <c r="TJ57" s="534"/>
      <c r="TK57" s="534"/>
      <c r="TL57" s="534"/>
      <c r="TM57" s="534"/>
      <c r="TN57" s="534"/>
      <c r="TO57" s="534"/>
      <c r="TP57" s="534"/>
      <c r="TQ57" s="534"/>
      <c r="TR57" s="534"/>
      <c r="TS57" s="534"/>
      <c r="TT57" s="534"/>
      <c r="TU57" s="534"/>
      <c r="TV57" s="534"/>
      <c r="TW57" s="534"/>
      <c r="TX57" s="534"/>
      <c r="TY57" s="534"/>
      <c r="TZ57" s="534"/>
      <c r="UA57" s="534"/>
      <c r="UB57" s="534"/>
      <c r="UC57" s="534"/>
      <c r="UD57" s="534"/>
      <c r="UE57" s="534"/>
      <c r="UF57" s="534"/>
      <c r="UG57" s="534"/>
      <c r="UH57" s="534"/>
      <c r="UI57" s="534"/>
      <c r="UJ57" s="534"/>
      <c r="UK57" s="534"/>
      <c r="UL57" s="534"/>
      <c r="UM57" s="534"/>
      <c r="UN57" s="534"/>
      <c r="UO57" s="534"/>
      <c r="UP57" s="534"/>
      <c r="UQ57" s="534"/>
      <c r="UR57" s="534"/>
      <c r="US57" s="534"/>
      <c r="UT57" s="534"/>
      <c r="UU57" s="534"/>
      <c r="UV57" s="534"/>
      <c r="UW57" s="534"/>
      <c r="UX57" s="546"/>
    </row>
    <row r="58" spans="1:570" s="547" customFormat="1" ht="14.1" customHeight="1">
      <c r="A58" s="534"/>
      <c r="B58" s="37"/>
      <c r="C58" s="61"/>
      <c r="D58" s="61"/>
      <c r="E58" s="38"/>
      <c r="F58" s="523"/>
      <c r="G58" s="523"/>
      <c r="H58" s="523"/>
      <c r="I58" s="524"/>
      <c r="J58" s="525"/>
      <c r="K58" s="525"/>
      <c r="L58" s="525"/>
      <c r="M58" s="42"/>
      <c r="N58" s="42"/>
      <c r="O58" s="526"/>
      <c r="P58" s="527"/>
      <c r="Q58" s="527"/>
      <c r="R58" s="45"/>
      <c r="S58" s="46"/>
      <c r="T58" s="523">
        <f t="shared" si="9"/>
        <v>0</v>
      </c>
      <c r="U58" s="528">
        <f t="shared" si="0"/>
        <v>0</v>
      </c>
      <c r="V58" s="529">
        <f t="shared" si="1"/>
        <v>0</v>
      </c>
      <c r="W58" s="530">
        <f t="shared" si="15"/>
        <v>0</v>
      </c>
      <c r="X58" s="527">
        <f t="shared" si="16"/>
        <v>0</v>
      </c>
      <c r="Y58" s="527">
        <f t="shared" si="2"/>
        <v>0</v>
      </c>
      <c r="Z58" s="527"/>
      <c r="AA58" s="527">
        <f t="shared" si="17"/>
        <v>0</v>
      </c>
      <c r="AB58" s="531">
        <f t="shared" si="3"/>
        <v>0</v>
      </c>
      <c r="AC58" s="532">
        <f t="shared" si="18"/>
        <v>0</v>
      </c>
      <c r="AD58" s="527">
        <f t="shared" si="18"/>
        <v>0</v>
      </c>
      <c r="AE58" s="527">
        <f t="shared" si="5"/>
        <v>0</v>
      </c>
      <c r="AF58" s="527">
        <f t="shared" si="6"/>
        <v>0</v>
      </c>
      <c r="AG58" s="533" t="e">
        <v>#N/A</v>
      </c>
      <c r="AH58" s="527" t="e">
        <f t="shared" si="7"/>
        <v>#N/A</v>
      </c>
      <c r="AI58" s="533" t="e">
        <v>#N/A</v>
      </c>
      <c r="AJ58" s="527" t="e">
        <f t="shared" si="8"/>
        <v>#N/A</v>
      </c>
      <c r="AK58" s="527" t="e">
        <f t="shared" si="10"/>
        <v>#N/A</v>
      </c>
      <c r="AL58" s="527" t="e">
        <v>#N/A</v>
      </c>
      <c r="AM58" s="527"/>
      <c r="AN58" s="529">
        <v>0</v>
      </c>
      <c r="AO58" s="529">
        <f t="shared" si="12"/>
        <v>0</v>
      </c>
      <c r="AP58" s="528">
        <f t="shared" si="13"/>
        <v>0</v>
      </c>
      <c r="AQ58" s="528" t="e">
        <f t="shared" si="14"/>
        <v>#DIV/0!</v>
      </c>
      <c r="AR58" s="534"/>
      <c r="AS58" s="534"/>
      <c r="AT58" s="534"/>
      <c r="AU58" s="534"/>
      <c r="AV58" s="534"/>
      <c r="AW58" s="534"/>
      <c r="AX58" s="534"/>
      <c r="AY58" s="534"/>
      <c r="AZ58" s="534"/>
      <c r="BA58" s="534"/>
      <c r="BB58" s="534"/>
      <c r="BC58" s="534"/>
      <c r="BD58" s="534"/>
      <c r="BE58" s="534"/>
      <c r="BF58" s="534"/>
      <c r="BG58" s="534"/>
      <c r="BH58" s="534"/>
      <c r="BI58" s="534"/>
      <c r="BJ58" s="534"/>
      <c r="BK58" s="534"/>
      <c r="BL58" s="534"/>
      <c r="BM58" s="534"/>
      <c r="BN58" s="534"/>
      <c r="BO58" s="534"/>
      <c r="BP58" s="534"/>
      <c r="BQ58" s="534"/>
      <c r="BR58" s="534"/>
      <c r="BS58" s="534"/>
      <c r="BT58" s="534"/>
      <c r="BU58" s="534"/>
      <c r="BV58" s="534"/>
      <c r="BW58" s="534"/>
      <c r="BX58" s="534"/>
      <c r="BY58" s="534"/>
      <c r="BZ58" s="534"/>
      <c r="CA58" s="534"/>
      <c r="CB58" s="534"/>
      <c r="CC58" s="534"/>
      <c r="CD58" s="534"/>
      <c r="CE58" s="534"/>
      <c r="CF58" s="534"/>
      <c r="CG58" s="534"/>
      <c r="CH58" s="534"/>
      <c r="CI58" s="534"/>
      <c r="CJ58" s="534"/>
      <c r="CK58" s="534"/>
      <c r="CL58" s="534"/>
      <c r="CM58" s="534"/>
      <c r="CN58" s="534"/>
      <c r="CO58" s="534"/>
      <c r="CP58" s="534"/>
      <c r="CQ58" s="534"/>
      <c r="CR58" s="534"/>
      <c r="CS58" s="534"/>
      <c r="CT58" s="534"/>
      <c r="CU58" s="534"/>
      <c r="CV58" s="534"/>
      <c r="CW58" s="534"/>
      <c r="CX58" s="534"/>
      <c r="CY58" s="534"/>
      <c r="CZ58" s="534"/>
      <c r="DA58" s="534"/>
      <c r="DB58" s="534"/>
      <c r="DC58" s="534"/>
      <c r="DD58" s="534"/>
      <c r="DE58" s="534"/>
      <c r="DF58" s="534"/>
      <c r="DG58" s="534"/>
      <c r="DH58" s="534"/>
      <c r="DI58" s="534"/>
      <c r="DJ58" s="534"/>
      <c r="DK58" s="534"/>
      <c r="DL58" s="534"/>
      <c r="DM58" s="534"/>
      <c r="DN58" s="534"/>
      <c r="DO58" s="534"/>
      <c r="DP58" s="534"/>
      <c r="DQ58" s="534"/>
      <c r="DR58" s="534"/>
      <c r="DS58" s="534"/>
      <c r="DT58" s="534"/>
      <c r="DU58" s="534"/>
      <c r="DV58" s="534"/>
      <c r="DW58" s="534"/>
      <c r="DX58" s="534"/>
      <c r="DY58" s="534"/>
      <c r="DZ58" s="534"/>
      <c r="EA58" s="534"/>
      <c r="EB58" s="534"/>
      <c r="EC58" s="534"/>
      <c r="ED58" s="534"/>
      <c r="EE58" s="534"/>
      <c r="EF58" s="534"/>
      <c r="EG58" s="534"/>
      <c r="EH58" s="534"/>
      <c r="EI58" s="534"/>
      <c r="EJ58" s="534"/>
      <c r="EK58" s="534"/>
      <c r="EL58" s="534"/>
      <c r="EM58" s="534"/>
      <c r="EN58" s="534"/>
      <c r="EO58" s="534"/>
      <c r="EP58" s="534"/>
      <c r="EQ58" s="534"/>
      <c r="ER58" s="534"/>
      <c r="ES58" s="534"/>
      <c r="ET58" s="534"/>
      <c r="EU58" s="534"/>
      <c r="EV58" s="534"/>
      <c r="EW58" s="534"/>
      <c r="EX58" s="534"/>
      <c r="EY58" s="534"/>
      <c r="EZ58" s="534"/>
      <c r="FA58" s="534"/>
      <c r="FB58" s="534"/>
      <c r="FC58" s="534"/>
      <c r="FD58" s="534"/>
      <c r="FE58" s="534"/>
      <c r="FF58" s="534"/>
      <c r="FG58" s="534"/>
      <c r="FH58" s="534"/>
      <c r="FI58" s="534"/>
      <c r="FJ58" s="534"/>
      <c r="FK58" s="534"/>
      <c r="FL58" s="534"/>
      <c r="FM58" s="534"/>
      <c r="FN58" s="534"/>
      <c r="FO58" s="534"/>
      <c r="FP58" s="534"/>
      <c r="FQ58" s="534"/>
      <c r="FR58" s="534"/>
      <c r="FS58" s="534"/>
      <c r="FT58" s="534"/>
      <c r="FU58" s="534"/>
      <c r="FV58" s="534"/>
      <c r="FW58" s="534"/>
      <c r="FX58" s="534"/>
      <c r="FY58" s="534"/>
      <c r="FZ58" s="534"/>
      <c r="GA58" s="534"/>
      <c r="GB58" s="534"/>
      <c r="GC58" s="534"/>
      <c r="GD58" s="534"/>
      <c r="GE58" s="534"/>
      <c r="GF58" s="534"/>
      <c r="GG58" s="534"/>
      <c r="GH58" s="534"/>
      <c r="GI58" s="534"/>
      <c r="GJ58" s="534"/>
      <c r="GK58" s="534"/>
      <c r="GL58" s="534"/>
      <c r="GM58" s="534"/>
      <c r="GN58" s="534"/>
      <c r="GO58" s="534"/>
      <c r="GP58" s="534"/>
      <c r="GQ58" s="534"/>
      <c r="GR58" s="534"/>
      <c r="GS58" s="534"/>
      <c r="GT58" s="534"/>
      <c r="GU58" s="534"/>
      <c r="GV58" s="534"/>
      <c r="GW58" s="534"/>
      <c r="GX58" s="534"/>
      <c r="GY58" s="534"/>
      <c r="GZ58" s="534"/>
      <c r="HA58" s="534"/>
      <c r="HB58" s="534"/>
      <c r="HC58" s="534"/>
      <c r="HD58" s="534"/>
      <c r="HE58" s="534"/>
      <c r="HF58" s="534"/>
      <c r="HG58" s="534"/>
      <c r="HH58" s="534"/>
      <c r="HI58" s="534"/>
      <c r="HJ58" s="534"/>
      <c r="HK58" s="534"/>
      <c r="HL58" s="534"/>
      <c r="HM58" s="534"/>
      <c r="HN58" s="534"/>
      <c r="HO58" s="534"/>
      <c r="HP58" s="534"/>
      <c r="HQ58" s="534"/>
      <c r="HR58" s="534"/>
      <c r="HS58" s="534"/>
      <c r="HT58" s="534"/>
      <c r="HU58" s="534"/>
      <c r="HV58" s="534"/>
      <c r="HW58" s="534"/>
      <c r="HX58" s="534"/>
      <c r="HY58" s="534"/>
      <c r="HZ58" s="534"/>
      <c r="IA58" s="534"/>
      <c r="IB58" s="534"/>
      <c r="IC58" s="534"/>
      <c r="ID58" s="534"/>
      <c r="IE58" s="534"/>
      <c r="IF58" s="534"/>
      <c r="IG58" s="534"/>
      <c r="IH58" s="534"/>
      <c r="II58" s="534"/>
      <c r="IJ58" s="534"/>
      <c r="IK58" s="534"/>
      <c r="IL58" s="534"/>
      <c r="IM58" s="534"/>
      <c r="IN58" s="534"/>
      <c r="IO58" s="534"/>
      <c r="IP58" s="534"/>
      <c r="IQ58" s="534"/>
      <c r="IR58" s="534"/>
      <c r="IS58" s="534"/>
      <c r="IT58" s="534"/>
      <c r="IU58" s="534"/>
      <c r="IV58" s="534"/>
      <c r="IW58" s="534"/>
      <c r="IX58" s="534"/>
      <c r="IY58" s="534"/>
      <c r="IZ58" s="534"/>
      <c r="JA58" s="534"/>
      <c r="JB58" s="534"/>
      <c r="JC58" s="534"/>
      <c r="JD58" s="534"/>
      <c r="JE58" s="534"/>
      <c r="JF58" s="534"/>
      <c r="JG58" s="534"/>
      <c r="JH58" s="534"/>
      <c r="JI58" s="534"/>
      <c r="JJ58" s="534"/>
      <c r="JK58" s="534"/>
      <c r="JL58" s="534"/>
      <c r="JM58" s="534"/>
      <c r="JN58" s="534"/>
      <c r="JO58" s="534"/>
      <c r="JP58" s="534"/>
      <c r="JQ58" s="534"/>
      <c r="JR58" s="534"/>
      <c r="JS58" s="534"/>
      <c r="JT58" s="534"/>
      <c r="JU58" s="534"/>
      <c r="JV58" s="534"/>
      <c r="JW58" s="534"/>
      <c r="JX58" s="534"/>
      <c r="JY58" s="534"/>
      <c r="JZ58" s="534"/>
      <c r="KA58" s="534"/>
      <c r="KB58" s="534"/>
      <c r="KC58" s="534"/>
      <c r="KD58" s="534"/>
      <c r="KE58" s="534"/>
      <c r="KF58" s="534"/>
      <c r="KG58" s="534"/>
      <c r="KH58" s="534"/>
      <c r="KI58" s="534"/>
      <c r="KJ58" s="534"/>
      <c r="KK58" s="534"/>
      <c r="KL58" s="534"/>
      <c r="KM58" s="534"/>
      <c r="KN58" s="534"/>
      <c r="KO58" s="534"/>
      <c r="KP58" s="534"/>
      <c r="KQ58" s="534"/>
      <c r="KR58" s="534"/>
      <c r="KS58" s="534"/>
      <c r="KT58" s="534"/>
      <c r="KU58" s="534"/>
      <c r="KV58" s="534"/>
      <c r="KW58" s="534"/>
      <c r="KX58" s="534"/>
      <c r="KY58" s="534"/>
      <c r="KZ58" s="534"/>
      <c r="LA58" s="534"/>
      <c r="LB58" s="534"/>
      <c r="LC58" s="534"/>
      <c r="LD58" s="534"/>
      <c r="LE58" s="534"/>
      <c r="LF58" s="534"/>
      <c r="LG58" s="534"/>
      <c r="LH58" s="534"/>
      <c r="LI58" s="534"/>
      <c r="LJ58" s="534"/>
      <c r="LK58" s="534"/>
      <c r="LL58" s="534"/>
      <c r="LM58" s="534"/>
      <c r="LN58" s="534"/>
      <c r="LO58" s="534"/>
      <c r="LP58" s="534"/>
      <c r="LQ58" s="534"/>
      <c r="LR58" s="534"/>
      <c r="LS58" s="534"/>
      <c r="LT58" s="534"/>
      <c r="LU58" s="534"/>
      <c r="LV58" s="534"/>
      <c r="LW58" s="534"/>
      <c r="LX58" s="534"/>
      <c r="LY58" s="534"/>
      <c r="LZ58" s="534"/>
      <c r="MA58" s="534"/>
      <c r="MB58" s="534"/>
      <c r="MC58" s="534"/>
      <c r="MD58" s="534"/>
      <c r="ME58" s="534"/>
      <c r="MF58" s="534"/>
      <c r="MG58" s="534"/>
      <c r="MH58" s="534"/>
      <c r="MI58" s="534"/>
      <c r="MJ58" s="534"/>
      <c r="MK58" s="534"/>
      <c r="ML58" s="534"/>
      <c r="MM58" s="534"/>
      <c r="MN58" s="534"/>
      <c r="MO58" s="534"/>
      <c r="MP58" s="534"/>
      <c r="MQ58" s="534"/>
      <c r="MR58" s="534"/>
      <c r="MS58" s="534"/>
      <c r="MT58" s="534"/>
      <c r="MU58" s="534"/>
      <c r="MV58" s="534"/>
      <c r="MW58" s="534"/>
      <c r="MX58" s="534"/>
      <c r="MY58" s="534"/>
      <c r="MZ58" s="534"/>
      <c r="NA58" s="534"/>
      <c r="NB58" s="534"/>
      <c r="NC58" s="534"/>
      <c r="ND58" s="534"/>
      <c r="NE58" s="534"/>
      <c r="NF58" s="534"/>
      <c r="NG58" s="534"/>
      <c r="NH58" s="534"/>
      <c r="NI58" s="534"/>
      <c r="NJ58" s="534"/>
      <c r="NK58" s="534"/>
      <c r="NL58" s="534"/>
      <c r="NM58" s="534"/>
      <c r="NN58" s="534"/>
      <c r="NO58" s="534"/>
      <c r="NP58" s="534"/>
      <c r="NQ58" s="534"/>
      <c r="NR58" s="534"/>
      <c r="NS58" s="534"/>
      <c r="NT58" s="534"/>
      <c r="NU58" s="534"/>
      <c r="NV58" s="534"/>
      <c r="NW58" s="534"/>
      <c r="NX58" s="534"/>
      <c r="NY58" s="534"/>
      <c r="NZ58" s="534"/>
      <c r="OA58" s="534"/>
      <c r="OB58" s="534"/>
      <c r="OC58" s="534"/>
      <c r="OD58" s="534"/>
      <c r="OE58" s="534"/>
      <c r="OF58" s="534"/>
      <c r="OG58" s="534"/>
      <c r="OH58" s="534"/>
      <c r="OI58" s="534"/>
      <c r="OJ58" s="534"/>
      <c r="OK58" s="534"/>
      <c r="OL58" s="534"/>
      <c r="OM58" s="534"/>
      <c r="ON58" s="534"/>
      <c r="OO58" s="534"/>
      <c r="OP58" s="534"/>
      <c r="OQ58" s="534"/>
      <c r="OR58" s="534"/>
      <c r="OS58" s="534"/>
      <c r="OT58" s="534"/>
      <c r="OU58" s="534"/>
      <c r="OV58" s="534"/>
      <c r="OW58" s="534"/>
      <c r="OX58" s="534"/>
      <c r="OY58" s="534"/>
      <c r="OZ58" s="534"/>
      <c r="PA58" s="534"/>
      <c r="PB58" s="534"/>
      <c r="PC58" s="534"/>
      <c r="PD58" s="534"/>
      <c r="PE58" s="534"/>
      <c r="PF58" s="534"/>
      <c r="PG58" s="534"/>
      <c r="PH58" s="534"/>
      <c r="PI58" s="534"/>
      <c r="PJ58" s="534"/>
      <c r="PK58" s="534"/>
      <c r="PL58" s="534"/>
      <c r="PM58" s="534"/>
      <c r="PN58" s="534"/>
      <c r="PO58" s="534"/>
      <c r="PP58" s="534"/>
      <c r="PQ58" s="534"/>
      <c r="PR58" s="534"/>
      <c r="PS58" s="534"/>
      <c r="PT58" s="534"/>
      <c r="PU58" s="534"/>
      <c r="PV58" s="534"/>
      <c r="PW58" s="534"/>
      <c r="PX58" s="534"/>
      <c r="PY58" s="534"/>
      <c r="PZ58" s="534"/>
      <c r="QA58" s="534"/>
      <c r="QB58" s="534"/>
      <c r="QC58" s="534"/>
      <c r="QD58" s="534"/>
      <c r="QE58" s="534"/>
      <c r="QF58" s="534"/>
      <c r="QG58" s="534"/>
      <c r="QH58" s="534"/>
      <c r="QI58" s="534"/>
      <c r="QJ58" s="534"/>
      <c r="QK58" s="534"/>
      <c r="QL58" s="534"/>
      <c r="QM58" s="534"/>
      <c r="QN58" s="534"/>
      <c r="QO58" s="534"/>
      <c r="QP58" s="534"/>
      <c r="QQ58" s="534"/>
      <c r="QR58" s="534"/>
      <c r="QS58" s="534"/>
      <c r="QT58" s="534"/>
      <c r="QU58" s="534"/>
      <c r="QV58" s="534"/>
      <c r="QW58" s="534"/>
      <c r="QX58" s="534"/>
      <c r="QY58" s="534"/>
      <c r="QZ58" s="534"/>
      <c r="RA58" s="534"/>
      <c r="RB58" s="534"/>
      <c r="RC58" s="534"/>
      <c r="RD58" s="534"/>
      <c r="RE58" s="534"/>
      <c r="RF58" s="534"/>
      <c r="RG58" s="534"/>
      <c r="RH58" s="534"/>
      <c r="RI58" s="534"/>
      <c r="RJ58" s="534"/>
      <c r="RK58" s="534"/>
      <c r="RL58" s="534"/>
      <c r="RM58" s="534"/>
      <c r="RN58" s="534"/>
      <c r="RO58" s="534"/>
      <c r="RP58" s="534"/>
      <c r="RQ58" s="534"/>
      <c r="RR58" s="534"/>
      <c r="RS58" s="534"/>
      <c r="RT58" s="534"/>
      <c r="RU58" s="534"/>
      <c r="RV58" s="534"/>
      <c r="RW58" s="534"/>
      <c r="RX58" s="534"/>
      <c r="RY58" s="534"/>
      <c r="RZ58" s="534"/>
      <c r="SA58" s="534"/>
      <c r="SB58" s="534"/>
      <c r="SC58" s="534"/>
      <c r="SD58" s="534"/>
      <c r="SE58" s="534"/>
      <c r="SF58" s="534"/>
      <c r="SG58" s="534"/>
      <c r="SH58" s="534"/>
      <c r="SI58" s="534"/>
      <c r="SJ58" s="534"/>
      <c r="SK58" s="534"/>
      <c r="SL58" s="534"/>
      <c r="SM58" s="534"/>
      <c r="SN58" s="534"/>
      <c r="SO58" s="534"/>
      <c r="SP58" s="534"/>
      <c r="SQ58" s="534"/>
      <c r="SR58" s="534"/>
      <c r="SS58" s="534"/>
      <c r="ST58" s="534"/>
      <c r="SU58" s="534"/>
      <c r="SV58" s="534"/>
      <c r="SW58" s="534"/>
      <c r="SX58" s="534"/>
      <c r="SY58" s="534"/>
      <c r="SZ58" s="534"/>
      <c r="TA58" s="534"/>
      <c r="TB58" s="534"/>
      <c r="TC58" s="534"/>
      <c r="TD58" s="534"/>
      <c r="TE58" s="534"/>
      <c r="TF58" s="534"/>
      <c r="TG58" s="534"/>
      <c r="TH58" s="534"/>
      <c r="TI58" s="534"/>
      <c r="TJ58" s="534"/>
      <c r="TK58" s="534"/>
      <c r="TL58" s="534"/>
      <c r="TM58" s="534"/>
      <c r="TN58" s="534"/>
      <c r="TO58" s="534"/>
      <c r="TP58" s="534"/>
      <c r="TQ58" s="534"/>
      <c r="TR58" s="534"/>
      <c r="TS58" s="534"/>
      <c r="TT58" s="534"/>
      <c r="TU58" s="534"/>
      <c r="TV58" s="534"/>
      <c r="TW58" s="534"/>
      <c r="TX58" s="534"/>
      <c r="TY58" s="534"/>
      <c r="TZ58" s="534"/>
      <c r="UA58" s="534"/>
      <c r="UB58" s="534"/>
      <c r="UC58" s="534"/>
      <c r="UD58" s="534"/>
      <c r="UE58" s="534"/>
      <c r="UF58" s="534"/>
      <c r="UG58" s="534"/>
      <c r="UH58" s="534"/>
      <c r="UI58" s="534"/>
      <c r="UJ58" s="534"/>
      <c r="UK58" s="534"/>
      <c r="UL58" s="534"/>
      <c r="UM58" s="534"/>
      <c r="UN58" s="534"/>
      <c r="UO58" s="534"/>
      <c r="UP58" s="534"/>
      <c r="UQ58" s="534"/>
      <c r="UR58" s="534"/>
      <c r="US58" s="534"/>
      <c r="UT58" s="534"/>
      <c r="UU58" s="534"/>
      <c r="UV58" s="534"/>
      <c r="UW58" s="534"/>
      <c r="UX58" s="546"/>
    </row>
    <row r="59" spans="1:570" s="547" customFormat="1" ht="14.1" customHeight="1">
      <c r="A59" s="534"/>
      <c r="B59" s="37"/>
      <c r="C59" s="61"/>
      <c r="D59" s="61"/>
      <c r="E59" s="38"/>
      <c r="F59" s="523"/>
      <c r="G59" s="523"/>
      <c r="H59" s="523"/>
      <c r="I59" s="524"/>
      <c r="J59" s="525"/>
      <c r="K59" s="525"/>
      <c r="L59" s="525"/>
      <c r="M59" s="42"/>
      <c r="N59" s="42"/>
      <c r="O59" s="526"/>
      <c r="P59" s="527"/>
      <c r="Q59" s="527"/>
      <c r="R59" s="45"/>
      <c r="S59" s="46"/>
      <c r="T59" s="523">
        <f t="shared" si="9"/>
        <v>0</v>
      </c>
      <c r="U59" s="528">
        <f t="shared" si="0"/>
        <v>0</v>
      </c>
      <c r="V59" s="529">
        <f t="shared" si="1"/>
        <v>0</v>
      </c>
      <c r="W59" s="530">
        <f t="shared" si="15"/>
        <v>0</v>
      </c>
      <c r="X59" s="527">
        <f t="shared" si="16"/>
        <v>0</v>
      </c>
      <c r="Y59" s="527">
        <f t="shared" si="2"/>
        <v>0</v>
      </c>
      <c r="Z59" s="527"/>
      <c r="AA59" s="527">
        <f t="shared" si="17"/>
        <v>0</v>
      </c>
      <c r="AB59" s="531">
        <f t="shared" si="3"/>
        <v>0</v>
      </c>
      <c r="AC59" s="532">
        <f t="shared" si="18"/>
        <v>0</v>
      </c>
      <c r="AD59" s="527">
        <f t="shared" si="18"/>
        <v>0</v>
      </c>
      <c r="AE59" s="527">
        <f t="shared" si="5"/>
        <v>0</v>
      </c>
      <c r="AF59" s="527">
        <f t="shared" si="6"/>
        <v>0</v>
      </c>
      <c r="AG59" s="533" t="e">
        <v>#N/A</v>
      </c>
      <c r="AH59" s="527" t="e">
        <f t="shared" si="7"/>
        <v>#N/A</v>
      </c>
      <c r="AI59" s="533" t="e">
        <v>#N/A</v>
      </c>
      <c r="AJ59" s="527" t="e">
        <f t="shared" si="8"/>
        <v>#N/A</v>
      </c>
      <c r="AK59" s="527" t="e">
        <f t="shared" si="10"/>
        <v>#N/A</v>
      </c>
      <c r="AL59" s="527" t="e">
        <v>#N/A</v>
      </c>
      <c r="AM59" s="527"/>
      <c r="AN59" s="529">
        <v>0</v>
      </c>
      <c r="AO59" s="529">
        <f t="shared" si="12"/>
        <v>0</v>
      </c>
      <c r="AP59" s="528">
        <f t="shared" si="13"/>
        <v>0</v>
      </c>
      <c r="AQ59" s="528" t="e">
        <f t="shared" si="14"/>
        <v>#DIV/0!</v>
      </c>
      <c r="AR59" s="534"/>
      <c r="AS59" s="534"/>
      <c r="AT59" s="534"/>
      <c r="AU59" s="534"/>
      <c r="AV59" s="534"/>
      <c r="AW59" s="534"/>
      <c r="AX59" s="534"/>
      <c r="AY59" s="534"/>
      <c r="AZ59" s="534"/>
      <c r="BA59" s="534"/>
      <c r="BB59" s="534"/>
      <c r="BC59" s="534"/>
      <c r="BD59" s="534"/>
      <c r="BE59" s="534"/>
      <c r="BF59" s="534"/>
      <c r="BG59" s="534"/>
      <c r="BH59" s="534"/>
      <c r="BI59" s="534"/>
      <c r="BJ59" s="534"/>
      <c r="BK59" s="534"/>
      <c r="BL59" s="534"/>
      <c r="BM59" s="534"/>
      <c r="BN59" s="534"/>
      <c r="BO59" s="534"/>
      <c r="BP59" s="534"/>
      <c r="BQ59" s="534"/>
      <c r="BR59" s="534"/>
      <c r="BS59" s="534"/>
      <c r="BT59" s="534"/>
      <c r="BU59" s="534"/>
      <c r="BV59" s="534"/>
      <c r="BW59" s="534"/>
      <c r="BX59" s="534"/>
      <c r="BY59" s="534"/>
      <c r="BZ59" s="534"/>
      <c r="CA59" s="534"/>
      <c r="CB59" s="534"/>
      <c r="CC59" s="534"/>
      <c r="CD59" s="534"/>
      <c r="CE59" s="534"/>
      <c r="CF59" s="534"/>
      <c r="CG59" s="534"/>
      <c r="CH59" s="534"/>
      <c r="CI59" s="534"/>
      <c r="CJ59" s="534"/>
      <c r="CK59" s="534"/>
      <c r="CL59" s="534"/>
      <c r="CM59" s="534"/>
      <c r="CN59" s="534"/>
      <c r="CO59" s="534"/>
      <c r="CP59" s="534"/>
      <c r="CQ59" s="534"/>
      <c r="CR59" s="534"/>
      <c r="CS59" s="534"/>
      <c r="CT59" s="534"/>
      <c r="CU59" s="534"/>
      <c r="CV59" s="534"/>
      <c r="CW59" s="534"/>
      <c r="CX59" s="534"/>
      <c r="CY59" s="534"/>
      <c r="CZ59" s="534"/>
      <c r="DA59" s="534"/>
      <c r="DB59" s="534"/>
      <c r="DC59" s="534"/>
      <c r="DD59" s="534"/>
      <c r="DE59" s="534"/>
      <c r="DF59" s="534"/>
      <c r="DG59" s="534"/>
      <c r="DH59" s="534"/>
      <c r="DI59" s="534"/>
      <c r="DJ59" s="534"/>
      <c r="DK59" s="534"/>
      <c r="DL59" s="534"/>
      <c r="DM59" s="534"/>
      <c r="DN59" s="534"/>
      <c r="DO59" s="534"/>
      <c r="DP59" s="534"/>
      <c r="DQ59" s="534"/>
      <c r="DR59" s="534"/>
      <c r="DS59" s="534"/>
      <c r="DT59" s="534"/>
      <c r="DU59" s="534"/>
      <c r="DV59" s="534"/>
      <c r="DW59" s="534"/>
      <c r="DX59" s="534"/>
      <c r="DY59" s="534"/>
      <c r="DZ59" s="534"/>
      <c r="EA59" s="534"/>
      <c r="EB59" s="534"/>
      <c r="EC59" s="534"/>
      <c r="ED59" s="534"/>
      <c r="EE59" s="534"/>
      <c r="EF59" s="534"/>
      <c r="EG59" s="534"/>
      <c r="EH59" s="534"/>
      <c r="EI59" s="534"/>
      <c r="EJ59" s="534"/>
      <c r="EK59" s="534"/>
      <c r="EL59" s="534"/>
      <c r="EM59" s="534"/>
      <c r="EN59" s="534"/>
      <c r="EO59" s="534"/>
      <c r="EP59" s="534"/>
      <c r="EQ59" s="534"/>
      <c r="ER59" s="534"/>
      <c r="ES59" s="534"/>
      <c r="ET59" s="534"/>
      <c r="EU59" s="534"/>
      <c r="EV59" s="534"/>
      <c r="EW59" s="534"/>
      <c r="EX59" s="534"/>
      <c r="EY59" s="534"/>
      <c r="EZ59" s="534"/>
      <c r="FA59" s="534"/>
      <c r="FB59" s="534"/>
      <c r="FC59" s="534"/>
      <c r="FD59" s="534"/>
      <c r="FE59" s="534"/>
      <c r="FF59" s="534"/>
      <c r="FG59" s="534"/>
      <c r="FH59" s="534"/>
      <c r="FI59" s="534"/>
      <c r="FJ59" s="534"/>
      <c r="FK59" s="534"/>
      <c r="FL59" s="534"/>
      <c r="FM59" s="534"/>
      <c r="FN59" s="534"/>
      <c r="FO59" s="534"/>
      <c r="FP59" s="534"/>
      <c r="FQ59" s="534"/>
      <c r="FR59" s="534"/>
      <c r="FS59" s="534"/>
      <c r="FT59" s="534"/>
      <c r="FU59" s="534"/>
      <c r="FV59" s="534"/>
      <c r="FW59" s="534"/>
      <c r="FX59" s="534"/>
      <c r="FY59" s="534"/>
      <c r="FZ59" s="534"/>
      <c r="GA59" s="534"/>
      <c r="GB59" s="534"/>
      <c r="GC59" s="534"/>
      <c r="GD59" s="534"/>
      <c r="GE59" s="534"/>
      <c r="GF59" s="534"/>
      <c r="GG59" s="534"/>
      <c r="GH59" s="534"/>
      <c r="GI59" s="534"/>
      <c r="GJ59" s="534"/>
      <c r="GK59" s="534"/>
      <c r="GL59" s="534"/>
      <c r="GM59" s="534"/>
      <c r="GN59" s="534"/>
      <c r="GO59" s="534"/>
      <c r="GP59" s="534"/>
      <c r="GQ59" s="534"/>
      <c r="GR59" s="534"/>
      <c r="GS59" s="534"/>
      <c r="GT59" s="534"/>
      <c r="GU59" s="534"/>
      <c r="GV59" s="534"/>
      <c r="GW59" s="534"/>
      <c r="GX59" s="534"/>
      <c r="GY59" s="534"/>
      <c r="GZ59" s="534"/>
      <c r="HA59" s="534"/>
      <c r="HB59" s="534"/>
      <c r="HC59" s="534"/>
      <c r="HD59" s="534"/>
      <c r="HE59" s="534"/>
      <c r="HF59" s="534"/>
      <c r="HG59" s="534"/>
      <c r="HH59" s="534"/>
      <c r="HI59" s="534"/>
      <c r="HJ59" s="534"/>
      <c r="HK59" s="534"/>
      <c r="HL59" s="534"/>
      <c r="HM59" s="534"/>
      <c r="HN59" s="534"/>
      <c r="HO59" s="534"/>
      <c r="HP59" s="534"/>
      <c r="HQ59" s="534"/>
      <c r="HR59" s="534"/>
      <c r="HS59" s="534"/>
      <c r="HT59" s="534"/>
      <c r="HU59" s="534"/>
      <c r="HV59" s="534"/>
      <c r="HW59" s="534"/>
      <c r="HX59" s="534"/>
      <c r="HY59" s="534"/>
      <c r="HZ59" s="534"/>
      <c r="IA59" s="534"/>
      <c r="IB59" s="534"/>
      <c r="IC59" s="534"/>
      <c r="ID59" s="534"/>
      <c r="IE59" s="534"/>
      <c r="IF59" s="534"/>
      <c r="IG59" s="534"/>
      <c r="IH59" s="534"/>
      <c r="II59" s="534"/>
      <c r="IJ59" s="534"/>
      <c r="IK59" s="534"/>
      <c r="IL59" s="534"/>
      <c r="IM59" s="534"/>
      <c r="IN59" s="534"/>
      <c r="IO59" s="534"/>
      <c r="IP59" s="534"/>
      <c r="IQ59" s="534"/>
      <c r="IR59" s="534"/>
      <c r="IS59" s="534"/>
      <c r="IT59" s="534"/>
      <c r="IU59" s="534"/>
      <c r="IV59" s="534"/>
      <c r="IW59" s="534"/>
      <c r="IX59" s="534"/>
      <c r="IY59" s="534"/>
      <c r="IZ59" s="534"/>
      <c r="JA59" s="534"/>
      <c r="JB59" s="534"/>
      <c r="JC59" s="534"/>
      <c r="JD59" s="534"/>
      <c r="JE59" s="534"/>
      <c r="JF59" s="534"/>
      <c r="JG59" s="534"/>
      <c r="JH59" s="534"/>
      <c r="JI59" s="534"/>
      <c r="JJ59" s="534"/>
      <c r="JK59" s="534"/>
      <c r="JL59" s="534"/>
      <c r="JM59" s="534"/>
      <c r="JN59" s="534"/>
      <c r="JO59" s="534"/>
      <c r="JP59" s="534"/>
      <c r="JQ59" s="534"/>
      <c r="JR59" s="534"/>
      <c r="JS59" s="534"/>
      <c r="JT59" s="534"/>
      <c r="JU59" s="534"/>
      <c r="JV59" s="534"/>
      <c r="JW59" s="534"/>
      <c r="JX59" s="534"/>
      <c r="JY59" s="534"/>
      <c r="JZ59" s="534"/>
      <c r="KA59" s="534"/>
      <c r="KB59" s="534"/>
      <c r="KC59" s="534"/>
      <c r="KD59" s="534"/>
      <c r="KE59" s="534"/>
      <c r="KF59" s="534"/>
      <c r="KG59" s="534"/>
      <c r="KH59" s="534"/>
      <c r="KI59" s="534"/>
      <c r="KJ59" s="534"/>
      <c r="KK59" s="534"/>
      <c r="KL59" s="534"/>
      <c r="KM59" s="534"/>
      <c r="KN59" s="534"/>
      <c r="KO59" s="534"/>
      <c r="KP59" s="534"/>
      <c r="KQ59" s="534"/>
      <c r="KR59" s="534"/>
      <c r="KS59" s="534"/>
      <c r="KT59" s="534"/>
      <c r="KU59" s="534"/>
      <c r="KV59" s="534"/>
      <c r="KW59" s="534"/>
      <c r="KX59" s="534"/>
      <c r="KY59" s="534"/>
      <c r="KZ59" s="534"/>
      <c r="LA59" s="534"/>
      <c r="LB59" s="534"/>
      <c r="LC59" s="534"/>
      <c r="LD59" s="534"/>
      <c r="LE59" s="534"/>
      <c r="LF59" s="534"/>
      <c r="LG59" s="534"/>
      <c r="LH59" s="534"/>
      <c r="LI59" s="534"/>
      <c r="LJ59" s="534"/>
      <c r="LK59" s="534"/>
      <c r="LL59" s="534"/>
      <c r="LM59" s="534"/>
      <c r="LN59" s="534"/>
      <c r="LO59" s="534"/>
      <c r="LP59" s="534"/>
      <c r="LQ59" s="534"/>
      <c r="LR59" s="534"/>
      <c r="LS59" s="534"/>
      <c r="LT59" s="534"/>
      <c r="LU59" s="534"/>
      <c r="LV59" s="534"/>
      <c r="LW59" s="534"/>
      <c r="LX59" s="534"/>
      <c r="LY59" s="534"/>
      <c r="LZ59" s="534"/>
      <c r="MA59" s="534"/>
      <c r="MB59" s="534"/>
      <c r="MC59" s="534"/>
      <c r="MD59" s="534"/>
      <c r="ME59" s="534"/>
      <c r="MF59" s="534"/>
      <c r="MG59" s="534"/>
      <c r="MH59" s="534"/>
      <c r="MI59" s="534"/>
      <c r="MJ59" s="534"/>
      <c r="MK59" s="534"/>
      <c r="ML59" s="534"/>
      <c r="MM59" s="534"/>
      <c r="MN59" s="534"/>
      <c r="MO59" s="534"/>
      <c r="MP59" s="534"/>
      <c r="MQ59" s="534"/>
      <c r="MR59" s="534"/>
      <c r="MS59" s="534"/>
      <c r="MT59" s="534"/>
      <c r="MU59" s="534"/>
      <c r="MV59" s="534"/>
      <c r="MW59" s="534"/>
      <c r="MX59" s="534"/>
      <c r="MY59" s="534"/>
      <c r="MZ59" s="534"/>
      <c r="NA59" s="534"/>
      <c r="NB59" s="534"/>
      <c r="NC59" s="534"/>
      <c r="ND59" s="534"/>
      <c r="NE59" s="534"/>
      <c r="NF59" s="534"/>
      <c r="NG59" s="534"/>
      <c r="NH59" s="534"/>
      <c r="NI59" s="534"/>
      <c r="NJ59" s="534"/>
      <c r="NK59" s="534"/>
      <c r="NL59" s="534"/>
      <c r="NM59" s="534"/>
      <c r="NN59" s="534"/>
      <c r="NO59" s="534"/>
      <c r="NP59" s="534"/>
      <c r="NQ59" s="534"/>
      <c r="NR59" s="534"/>
      <c r="NS59" s="534"/>
      <c r="NT59" s="534"/>
      <c r="NU59" s="534"/>
      <c r="NV59" s="534"/>
      <c r="NW59" s="534"/>
      <c r="NX59" s="534"/>
      <c r="NY59" s="534"/>
      <c r="NZ59" s="534"/>
      <c r="OA59" s="534"/>
      <c r="OB59" s="534"/>
      <c r="OC59" s="534"/>
      <c r="OD59" s="534"/>
      <c r="OE59" s="534"/>
      <c r="OF59" s="534"/>
      <c r="OG59" s="534"/>
      <c r="OH59" s="534"/>
      <c r="OI59" s="534"/>
      <c r="OJ59" s="534"/>
      <c r="OK59" s="534"/>
      <c r="OL59" s="534"/>
      <c r="OM59" s="534"/>
      <c r="ON59" s="534"/>
      <c r="OO59" s="534"/>
      <c r="OP59" s="534"/>
      <c r="OQ59" s="534"/>
      <c r="OR59" s="534"/>
      <c r="OS59" s="534"/>
      <c r="OT59" s="534"/>
      <c r="OU59" s="534"/>
      <c r="OV59" s="534"/>
      <c r="OW59" s="534"/>
      <c r="OX59" s="534"/>
      <c r="OY59" s="534"/>
      <c r="OZ59" s="534"/>
      <c r="PA59" s="534"/>
      <c r="PB59" s="534"/>
      <c r="PC59" s="534"/>
      <c r="PD59" s="534"/>
      <c r="PE59" s="534"/>
      <c r="PF59" s="534"/>
      <c r="PG59" s="534"/>
      <c r="PH59" s="534"/>
      <c r="PI59" s="534"/>
      <c r="PJ59" s="534"/>
      <c r="PK59" s="534"/>
      <c r="PL59" s="534"/>
      <c r="PM59" s="534"/>
      <c r="PN59" s="534"/>
      <c r="PO59" s="534"/>
      <c r="PP59" s="534"/>
      <c r="PQ59" s="534"/>
      <c r="PR59" s="534"/>
      <c r="PS59" s="534"/>
      <c r="PT59" s="534"/>
      <c r="PU59" s="534"/>
      <c r="PV59" s="534"/>
      <c r="PW59" s="534"/>
      <c r="PX59" s="534"/>
      <c r="PY59" s="534"/>
      <c r="PZ59" s="534"/>
      <c r="QA59" s="534"/>
      <c r="QB59" s="534"/>
      <c r="QC59" s="534"/>
      <c r="QD59" s="534"/>
      <c r="QE59" s="534"/>
      <c r="QF59" s="534"/>
      <c r="QG59" s="534"/>
      <c r="QH59" s="534"/>
      <c r="QI59" s="534"/>
      <c r="QJ59" s="534"/>
      <c r="QK59" s="534"/>
      <c r="QL59" s="534"/>
      <c r="QM59" s="534"/>
      <c r="QN59" s="534"/>
      <c r="QO59" s="534"/>
      <c r="QP59" s="534"/>
      <c r="QQ59" s="534"/>
      <c r="QR59" s="534"/>
      <c r="QS59" s="534"/>
      <c r="QT59" s="534"/>
      <c r="QU59" s="534"/>
      <c r="QV59" s="534"/>
      <c r="QW59" s="534"/>
      <c r="QX59" s="534"/>
      <c r="QY59" s="534"/>
      <c r="QZ59" s="534"/>
      <c r="RA59" s="534"/>
      <c r="RB59" s="534"/>
      <c r="RC59" s="534"/>
      <c r="RD59" s="534"/>
      <c r="RE59" s="534"/>
      <c r="RF59" s="534"/>
      <c r="RG59" s="534"/>
      <c r="RH59" s="534"/>
      <c r="RI59" s="534"/>
      <c r="RJ59" s="534"/>
      <c r="RK59" s="534"/>
      <c r="RL59" s="534"/>
      <c r="RM59" s="534"/>
      <c r="RN59" s="534"/>
      <c r="RO59" s="534"/>
      <c r="RP59" s="534"/>
      <c r="RQ59" s="534"/>
      <c r="RR59" s="534"/>
      <c r="RS59" s="534"/>
      <c r="RT59" s="534"/>
      <c r="RU59" s="534"/>
      <c r="RV59" s="534"/>
      <c r="RW59" s="534"/>
      <c r="RX59" s="534"/>
      <c r="RY59" s="534"/>
      <c r="RZ59" s="534"/>
      <c r="SA59" s="534"/>
      <c r="SB59" s="534"/>
      <c r="SC59" s="534"/>
      <c r="SD59" s="534"/>
      <c r="SE59" s="534"/>
      <c r="SF59" s="534"/>
      <c r="SG59" s="534"/>
      <c r="SH59" s="534"/>
      <c r="SI59" s="534"/>
      <c r="SJ59" s="534"/>
      <c r="SK59" s="534"/>
      <c r="SL59" s="534"/>
      <c r="SM59" s="534"/>
      <c r="SN59" s="534"/>
      <c r="SO59" s="534"/>
      <c r="SP59" s="534"/>
      <c r="SQ59" s="534"/>
      <c r="SR59" s="534"/>
      <c r="SS59" s="534"/>
      <c r="ST59" s="534"/>
      <c r="SU59" s="534"/>
      <c r="SV59" s="534"/>
      <c r="SW59" s="534"/>
      <c r="SX59" s="534"/>
      <c r="SY59" s="534"/>
      <c r="SZ59" s="534"/>
      <c r="TA59" s="534"/>
      <c r="TB59" s="534"/>
      <c r="TC59" s="534"/>
      <c r="TD59" s="534"/>
      <c r="TE59" s="534"/>
      <c r="TF59" s="534"/>
      <c r="TG59" s="534"/>
      <c r="TH59" s="534"/>
      <c r="TI59" s="534"/>
      <c r="TJ59" s="534"/>
      <c r="TK59" s="534"/>
      <c r="TL59" s="534"/>
      <c r="TM59" s="534"/>
      <c r="TN59" s="534"/>
      <c r="TO59" s="534"/>
      <c r="TP59" s="534"/>
      <c r="TQ59" s="534"/>
      <c r="TR59" s="534"/>
      <c r="TS59" s="534"/>
      <c r="TT59" s="534"/>
      <c r="TU59" s="534"/>
      <c r="TV59" s="534"/>
      <c r="TW59" s="534"/>
      <c r="TX59" s="534"/>
      <c r="TY59" s="534"/>
      <c r="TZ59" s="534"/>
      <c r="UA59" s="534"/>
      <c r="UB59" s="534"/>
      <c r="UC59" s="534"/>
      <c r="UD59" s="534"/>
      <c r="UE59" s="534"/>
      <c r="UF59" s="534"/>
      <c r="UG59" s="534"/>
      <c r="UH59" s="534"/>
      <c r="UI59" s="534"/>
      <c r="UJ59" s="534"/>
      <c r="UK59" s="534"/>
      <c r="UL59" s="534"/>
      <c r="UM59" s="534"/>
      <c r="UN59" s="534"/>
      <c r="UO59" s="534"/>
      <c r="UP59" s="534"/>
      <c r="UQ59" s="534"/>
      <c r="UR59" s="534"/>
      <c r="US59" s="534"/>
      <c r="UT59" s="534"/>
      <c r="UU59" s="534"/>
      <c r="UV59" s="534"/>
      <c r="UW59" s="534"/>
      <c r="UX59" s="546"/>
    </row>
    <row r="60" spans="1:570" s="547" customFormat="1" ht="14.1" customHeight="1">
      <c r="A60" s="534"/>
      <c r="B60" s="37"/>
      <c r="C60" s="61"/>
      <c r="D60" s="61"/>
      <c r="E60" s="38"/>
      <c r="F60" s="523"/>
      <c r="G60" s="523"/>
      <c r="H60" s="523"/>
      <c r="I60" s="524"/>
      <c r="J60" s="525"/>
      <c r="K60" s="525"/>
      <c r="L60" s="525"/>
      <c r="M60" s="42"/>
      <c r="N60" s="42"/>
      <c r="O60" s="526"/>
      <c r="P60" s="527"/>
      <c r="Q60" s="527"/>
      <c r="R60" s="45"/>
      <c r="S60" s="46"/>
      <c r="T60" s="523">
        <f t="shared" si="9"/>
        <v>0</v>
      </c>
      <c r="U60" s="528">
        <f t="shared" si="0"/>
        <v>0</v>
      </c>
      <c r="V60" s="529">
        <f t="shared" si="1"/>
        <v>0</v>
      </c>
      <c r="W60" s="530">
        <f t="shared" si="15"/>
        <v>0</v>
      </c>
      <c r="X60" s="527">
        <f t="shared" si="16"/>
        <v>0</v>
      </c>
      <c r="Y60" s="527">
        <f t="shared" si="2"/>
        <v>0</v>
      </c>
      <c r="Z60" s="527"/>
      <c r="AA60" s="527">
        <f t="shared" si="17"/>
        <v>0</v>
      </c>
      <c r="AB60" s="531">
        <f t="shared" si="3"/>
        <v>0</v>
      </c>
      <c r="AC60" s="532">
        <f t="shared" si="18"/>
        <v>0</v>
      </c>
      <c r="AD60" s="527">
        <f t="shared" si="18"/>
        <v>0</v>
      </c>
      <c r="AE60" s="527">
        <f t="shared" si="5"/>
        <v>0</v>
      </c>
      <c r="AF60" s="527">
        <f t="shared" si="6"/>
        <v>0</v>
      </c>
      <c r="AG60" s="533" t="e">
        <v>#N/A</v>
      </c>
      <c r="AH60" s="527" t="e">
        <f t="shared" si="7"/>
        <v>#N/A</v>
      </c>
      <c r="AI60" s="533" t="e">
        <v>#N/A</v>
      </c>
      <c r="AJ60" s="527" t="e">
        <f t="shared" si="8"/>
        <v>#N/A</v>
      </c>
      <c r="AK60" s="527" t="e">
        <f t="shared" si="10"/>
        <v>#N/A</v>
      </c>
      <c r="AL60" s="527" t="e">
        <v>#N/A</v>
      </c>
      <c r="AM60" s="527"/>
      <c r="AN60" s="529">
        <v>0</v>
      </c>
      <c r="AO60" s="529">
        <f t="shared" si="12"/>
        <v>0</v>
      </c>
      <c r="AP60" s="528">
        <f t="shared" si="13"/>
        <v>0</v>
      </c>
      <c r="AQ60" s="528" t="e">
        <f t="shared" si="14"/>
        <v>#DIV/0!</v>
      </c>
      <c r="AR60" s="534"/>
      <c r="AS60" s="534"/>
      <c r="AT60" s="534"/>
      <c r="AU60" s="534"/>
      <c r="AV60" s="534"/>
      <c r="AW60" s="534"/>
      <c r="AX60" s="534"/>
      <c r="AY60" s="534"/>
      <c r="AZ60" s="534"/>
      <c r="BA60" s="534"/>
      <c r="BB60" s="534"/>
      <c r="BC60" s="534"/>
      <c r="BD60" s="534"/>
      <c r="BE60" s="534"/>
      <c r="BF60" s="534"/>
      <c r="BG60" s="534"/>
      <c r="BH60" s="534"/>
      <c r="BI60" s="534"/>
      <c r="BJ60" s="534"/>
      <c r="BK60" s="534"/>
      <c r="BL60" s="534"/>
      <c r="BM60" s="534"/>
      <c r="BN60" s="534"/>
      <c r="BO60" s="534"/>
      <c r="BP60" s="534"/>
      <c r="BQ60" s="534"/>
      <c r="BR60" s="534"/>
      <c r="BS60" s="534"/>
      <c r="BT60" s="534"/>
      <c r="BU60" s="534"/>
      <c r="BV60" s="534"/>
      <c r="BW60" s="534"/>
      <c r="BX60" s="534"/>
      <c r="BY60" s="534"/>
      <c r="BZ60" s="534"/>
      <c r="CA60" s="534"/>
      <c r="CB60" s="534"/>
      <c r="CC60" s="534"/>
      <c r="CD60" s="534"/>
      <c r="CE60" s="534"/>
      <c r="CF60" s="534"/>
      <c r="CG60" s="534"/>
      <c r="CH60" s="534"/>
      <c r="CI60" s="534"/>
      <c r="CJ60" s="534"/>
      <c r="CK60" s="534"/>
      <c r="CL60" s="534"/>
      <c r="CM60" s="534"/>
      <c r="CN60" s="534"/>
      <c r="CO60" s="534"/>
      <c r="CP60" s="534"/>
      <c r="CQ60" s="534"/>
      <c r="CR60" s="534"/>
      <c r="CS60" s="534"/>
      <c r="CT60" s="534"/>
      <c r="CU60" s="534"/>
      <c r="CV60" s="534"/>
      <c r="CW60" s="534"/>
      <c r="CX60" s="534"/>
      <c r="CY60" s="534"/>
      <c r="CZ60" s="534"/>
      <c r="DA60" s="534"/>
      <c r="DB60" s="534"/>
      <c r="DC60" s="534"/>
      <c r="DD60" s="534"/>
      <c r="DE60" s="534"/>
      <c r="DF60" s="534"/>
      <c r="DG60" s="534"/>
      <c r="DH60" s="534"/>
      <c r="DI60" s="534"/>
      <c r="DJ60" s="534"/>
      <c r="DK60" s="534"/>
      <c r="DL60" s="534"/>
      <c r="DM60" s="534"/>
      <c r="DN60" s="534"/>
      <c r="DO60" s="534"/>
      <c r="DP60" s="534"/>
      <c r="DQ60" s="534"/>
      <c r="DR60" s="534"/>
      <c r="DS60" s="534"/>
      <c r="DT60" s="534"/>
      <c r="DU60" s="534"/>
      <c r="DV60" s="534"/>
      <c r="DW60" s="534"/>
      <c r="DX60" s="534"/>
      <c r="DY60" s="534"/>
      <c r="DZ60" s="534"/>
      <c r="EA60" s="534"/>
      <c r="EB60" s="534"/>
      <c r="EC60" s="534"/>
      <c r="ED60" s="534"/>
      <c r="EE60" s="534"/>
      <c r="EF60" s="534"/>
      <c r="EG60" s="534"/>
      <c r="EH60" s="534"/>
      <c r="EI60" s="534"/>
      <c r="EJ60" s="534"/>
      <c r="EK60" s="534"/>
      <c r="EL60" s="534"/>
      <c r="EM60" s="534"/>
      <c r="EN60" s="534"/>
      <c r="EO60" s="534"/>
      <c r="EP60" s="534"/>
      <c r="EQ60" s="534"/>
      <c r="ER60" s="534"/>
      <c r="ES60" s="534"/>
      <c r="ET60" s="534"/>
      <c r="EU60" s="534"/>
      <c r="EV60" s="534"/>
      <c r="EW60" s="534"/>
      <c r="EX60" s="534"/>
      <c r="EY60" s="534"/>
      <c r="EZ60" s="534"/>
      <c r="FA60" s="534"/>
      <c r="FB60" s="534"/>
      <c r="FC60" s="534"/>
      <c r="FD60" s="534"/>
      <c r="FE60" s="534"/>
      <c r="FF60" s="534"/>
      <c r="FG60" s="534"/>
      <c r="FH60" s="534"/>
      <c r="FI60" s="534"/>
      <c r="FJ60" s="534"/>
      <c r="FK60" s="534"/>
      <c r="FL60" s="534"/>
      <c r="FM60" s="534"/>
      <c r="FN60" s="534"/>
      <c r="FO60" s="534"/>
      <c r="FP60" s="534"/>
      <c r="FQ60" s="534"/>
      <c r="FR60" s="534"/>
      <c r="FS60" s="534"/>
      <c r="FT60" s="534"/>
      <c r="FU60" s="534"/>
      <c r="FV60" s="534"/>
      <c r="FW60" s="534"/>
      <c r="FX60" s="534"/>
      <c r="FY60" s="534"/>
      <c r="FZ60" s="534"/>
      <c r="GA60" s="534"/>
      <c r="GB60" s="534"/>
      <c r="GC60" s="534"/>
      <c r="GD60" s="534"/>
      <c r="GE60" s="534"/>
      <c r="GF60" s="534"/>
      <c r="GG60" s="534"/>
      <c r="GH60" s="534"/>
      <c r="GI60" s="534"/>
      <c r="GJ60" s="534"/>
      <c r="GK60" s="534"/>
      <c r="GL60" s="534"/>
      <c r="GM60" s="534"/>
      <c r="GN60" s="534"/>
      <c r="GO60" s="534"/>
      <c r="GP60" s="534"/>
      <c r="GQ60" s="534"/>
      <c r="GR60" s="534"/>
      <c r="GS60" s="534"/>
      <c r="GT60" s="534"/>
      <c r="GU60" s="534"/>
      <c r="GV60" s="534"/>
      <c r="GW60" s="534"/>
      <c r="GX60" s="534"/>
      <c r="GY60" s="534"/>
      <c r="GZ60" s="534"/>
      <c r="HA60" s="534"/>
      <c r="HB60" s="534"/>
      <c r="HC60" s="534"/>
      <c r="HD60" s="534"/>
      <c r="HE60" s="534"/>
      <c r="HF60" s="534"/>
      <c r="HG60" s="534"/>
      <c r="HH60" s="534"/>
      <c r="HI60" s="534"/>
      <c r="HJ60" s="534"/>
      <c r="HK60" s="534"/>
      <c r="HL60" s="534"/>
      <c r="HM60" s="534"/>
      <c r="HN60" s="534"/>
      <c r="HO60" s="534"/>
      <c r="HP60" s="534"/>
      <c r="HQ60" s="534"/>
      <c r="HR60" s="534"/>
      <c r="HS60" s="534"/>
      <c r="HT60" s="534"/>
      <c r="HU60" s="534"/>
      <c r="HV60" s="534"/>
      <c r="HW60" s="534"/>
      <c r="HX60" s="534"/>
      <c r="HY60" s="534"/>
      <c r="HZ60" s="534"/>
      <c r="IA60" s="534"/>
      <c r="IB60" s="534"/>
      <c r="IC60" s="534"/>
      <c r="ID60" s="534"/>
      <c r="IE60" s="534"/>
      <c r="IF60" s="534"/>
      <c r="IG60" s="534"/>
      <c r="IH60" s="534"/>
      <c r="II60" s="534"/>
      <c r="IJ60" s="534"/>
      <c r="IK60" s="534"/>
      <c r="IL60" s="534"/>
      <c r="IM60" s="534"/>
      <c r="IN60" s="534"/>
      <c r="IO60" s="534"/>
      <c r="IP60" s="534"/>
      <c r="IQ60" s="534"/>
      <c r="IR60" s="534"/>
      <c r="IS60" s="534"/>
      <c r="IT60" s="534"/>
      <c r="IU60" s="534"/>
      <c r="IV60" s="534"/>
      <c r="IW60" s="534"/>
      <c r="IX60" s="534"/>
      <c r="IY60" s="534"/>
      <c r="IZ60" s="534"/>
      <c r="JA60" s="534"/>
      <c r="JB60" s="534"/>
      <c r="JC60" s="534"/>
      <c r="JD60" s="534"/>
      <c r="JE60" s="534"/>
      <c r="JF60" s="534"/>
      <c r="JG60" s="534"/>
      <c r="JH60" s="534"/>
      <c r="JI60" s="534"/>
      <c r="JJ60" s="534"/>
      <c r="JK60" s="534"/>
      <c r="JL60" s="534"/>
      <c r="JM60" s="534"/>
      <c r="JN60" s="534"/>
      <c r="JO60" s="534"/>
      <c r="JP60" s="534"/>
      <c r="JQ60" s="534"/>
      <c r="JR60" s="534"/>
      <c r="JS60" s="534"/>
      <c r="JT60" s="534"/>
      <c r="JU60" s="534"/>
      <c r="JV60" s="534"/>
      <c r="JW60" s="534"/>
      <c r="JX60" s="534"/>
      <c r="JY60" s="534"/>
      <c r="JZ60" s="534"/>
      <c r="KA60" s="534"/>
      <c r="KB60" s="534"/>
      <c r="KC60" s="534"/>
      <c r="KD60" s="534"/>
      <c r="KE60" s="534"/>
      <c r="KF60" s="534"/>
      <c r="KG60" s="534"/>
      <c r="KH60" s="534"/>
      <c r="KI60" s="534"/>
      <c r="KJ60" s="534"/>
      <c r="KK60" s="534"/>
      <c r="KL60" s="534"/>
      <c r="KM60" s="534"/>
      <c r="KN60" s="534"/>
      <c r="KO60" s="534"/>
      <c r="KP60" s="534"/>
      <c r="KQ60" s="534"/>
      <c r="KR60" s="534"/>
      <c r="KS60" s="534"/>
      <c r="KT60" s="534"/>
      <c r="KU60" s="534"/>
      <c r="KV60" s="534"/>
      <c r="KW60" s="534"/>
      <c r="KX60" s="534"/>
      <c r="KY60" s="534"/>
      <c r="KZ60" s="534"/>
      <c r="LA60" s="534"/>
      <c r="LB60" s="534"/>
      <c r="LC60" s="534"/>
      <c r="LD60" s="534"/>
      <c r="LE60" s="534"/>
      <c r="LF60" s="534"/>
      <c r="LG60" s="534"/>
      <c r="LH60" s="534"/>
      <c r="LI60" s="534"/>
      <c r="LJ60" s="534"/>
      <c r="LK60" s="534"/>
      <c r="LL60" s="534"/>
      <c r="LM60" s="534"/>
      <c r="LN60" s="534"/>
      <c r="LO60" s="534"/>
      <c r="LP60" s="534"/>
      <c r="LQ60" s="534"/>
      <c r="LR60" s="534"/>
      <c r="LS60" s="534"/>
      <c r="LT60" s="534"/>
      <c r="LU60" s="534"/>
      <c r="LV60" s="534"/>
      <c r="LW60" s="534"/>
      <c r="LX60" s="534"/>
      <c r="LY60" s="534"/>
      <c r="LZ60" s="534"/>
      <c r="MA60" s="534"/>
      <c r="MB60" s="534"/>
      <c r="MC60" s="534"/>
      <c r="MD60" s="534"/>
      <c r="ME60" s="534"/>
      <c r="MF60" s="534"/>
      <c r="MG60" s="534"/>
      <c r="MH60" s="534"/>
      <c r="MI60" s="534"/>
      <c r="MJ60" s="534"/>
      <c r="MK60" s="534"/>
      <c r="ML60" s="534"/>
      <c r="MM60" s="534"/>
      <c r="MN60" s="534"/>
      <c r="MO60" s="534"/>
      <c r="MP60" s="534"/>
      <c r="MQ60" s="534"/>
      <c r="MR60" s="534"/>
      <c r="MS60" s="534"/>
      <c r="MT60" s="534"/>
      <c r="MU60" s="534"/>
      <c r="MV60" s="534"/>
      <c r="MW60" s="534"/>
      <c r="MX60" s="534"/>
      <c r="MY60" s="534"/>
      <c r="MZ60" s="534"/>
      <c r="NA60" s="534"/>
      <c r="NB60" s="534"/>
      <c r="NC60" s="534"/>
      <c r="ND60" s="534"/>
      <c r="NE60" s="534"/>
      <c r="NF60" s="534"/>
      <c r="NG60" s="534"/>
      <c r="NH60" s="534"/>
      <c r="NI60" s="534"/>
      <c r="NJ60" s="534"/>
      <c r="NK60" s="534"/>
      <c r="NL60" s="534"/>
      <c r="NM60" s="534"/>
      <c r="NN60" s="534"/>
      <c r="NO60" s="534"/>
      <c r="NP60" s="534"/>
      <c r="NQ60" s="534"/>
      <c r="NR60" s="534"/>
      <c r="NS60" s="534"/>
      <c r="NT60" s="534"/>
      <c r="NU60" s="534"/>
      <c r="NV60" s="534"/>
      <c r="NW60" s="534"/>
      <c r="NX60" s="534"/>
      <c r="NY60" s="534"/>
      <c r="NZ60" s="534"/>
      <c r="OA60" s="534"/>
      <c r="OB60" s="534"/>
      <c r="OC60" s="534"/>
      <c r="OD60" s="534"/>
      <c r="OE60" s="534"/>
      <c r="OF60" s="534"/>
      <c r="OG60" s="534"/>
      <c r="OH60" s="534"/>
      <c r="OI60" s="534"/>
      <c r="OJ60" s="534"/>
      <c r="OK60" s="534"/>
      <c r="OL60" s="534"/>
      <c r="OM60" s="534"/>
      <c r="ON60" s="534"/>
      <c r="OO60" s="534"/>
      <c r="OP60" s="534"/>
      <c r="OQ60" s="534"/>
      <c r="OR60" s="534"/>
      <c r="OS60" s="534"/>
      <c r="OT60" s="534"/>
      <c r="OU60" s="534"/>
      <c r="OV60" s="534"/>
      <c r="OW60" s="534"/>
      <c r="OX60" s="534"/>
      <c r="OY60" s="534"/>
      <c r="OZ60" s="534"/>
      <c r="PA60" s="534"/>
      <c r="PB60" s="534"/>
      <c r="PC60" s="534"/>
      <c r="PD60" s="534"/>
      <c r="PE60" s="534"/>
      <c r="PF60" s="534"/>
      <c r="PG60" s="534"/>
      <c r="PH60" s="534"/>
      <c r="PI60" s="534"/>
      <c r="PJ60" s="534"/>
      <c r="PK60" s="534"/>
      <c r="PL60" s="534"/>
      <c r="PM60" s="534"/>
      <c r="PN60" s="534"/>
      <c r="PO60" s="534"/>
      <c r="PP60" s="534"/>
      <c r="PQ60" s="534"/>
      <c r="PR60" s="534"/>
      <c r="PS60" s="534"/>
      <c r="PT60" s="534"/>
      <c r="PU60" s="534"/>
      <c r="PV60" s="534"/>
      <c r="PW60" s="534"/>
      <c r="PX60" s="534"/>
      <c r="PY60" s="534"/>
      <c r="PZ60" s="534"/>
      <c r="QA60" s="534"/>
      <c r="QB60" s="534"/>
      <c r="QC60" s="534"/>
      <c r="QD60" s="534"/>
      <c r="QE60" s="534"/>
      <c r="QF60" s="534"/>
      <c r="QG60" s="534"/>
      <c r="QH60" s="534"/>
      <c r="QI60" s="534"/>
      <c r="QJ60" s="534"/>
      <c r="QK60" s="534"/>
      <c r="QL60" s="534"/>
      <c r="QM60" s="534"/>
      <c r="QN60" s="534"/>
      <c r="QO60" s="534"/>
      <c r="QP60" s="534"/>
      <c r="QQ60" s="534"/>
      <c r="QR60" s="534"/>
      <c r="QS60" s="534"/>
      <c r="QT60" s="534"/>
      <c r="QU60" s="534"/>
      <c r="QV60" s="534"/>
      <c r="QW60" s="534"/>
      <c r="QX60" s="534"/>
      <c r="QY60" s="534"/>
      <c r="QZ60" s="534"/>
      <c r="RA60" s="534"/>
      <c r="RB60" s="534"/>
      <c r="RC60" s="534"/>
      <c r="RD60" s="534"/>
      <c r="RE60" s="534"/>
      <c r="RF60" s="534"/>
      <c r="RG60" s="534"/>
      <c r="RH60" s="534"/>
      <c r="RI60" s="534"/>
      <c r="RJ60" s="534"/>
      <c r="RK60" s="534"/>
      <c r="RL60" s="534"/>
      <c r="RM60" s="534"/>
      <c r="RN60" s="534"/>
      <c r="RO60" s="534"/>
      <c r="RP60" s="534"/>
      <c r="RQ60" s="534"/>
      <c r="RR60" s="534"/>
      <c r="RS60" s="534"/>
      <c r="RT60" s="534"/>
      <c r="RU60" s="534"/>
      <c r="RV60" s="534"/>
      <c r="RW60" s="534"/>
      <c r="RX60" s="534"/>
      <c r="RY60" s="534"/>
      <c r="RZ60" s="534"/>
      <c r="SA60" s="534"/>
      <c r="SB60" s="534"/>
      <c r="SC60" s="534"/>
      <c r="SD60" s="534"/>
      <c r="SE60" s="534"/>
      <c r="SF60" s="534"/>
      <c r="SG60" s="534"/>
      <c r="SH60" s="534"/>
      <c r="SI60" s="534"/>
      <c r="SJ60" s="534"/>
      <c r="SK60" s="534"/>
      <c r="SL60" s="534"/>
      <c r="SM60" s="534"/>
      <c r="SN60" s="534"/>
      <c r="SO60" s="534"/>
      <c r="SP60" s="534"/>
      <c r="SQ60" s="534"/>
      <c r="SR60" s="534"/>
      <c r="SS60" s="534"/>
      <c r="ST60" s="534"/>
      <c r="SU60" s="534"/>
      <c r="SV60" s="534"/>
      <c r="SW60" s="534"/>
      <c r="SX60" s="534"/>
      <c r="SY60" s="534"/>
      <c r="SZ60" s="534"/>
      <c r="TA60" s="534"/>
      <c r="TB60" s="534"/>
      <c r="TC60" s="534"/>
      <c r="TD60" s="534"/>
      <c r="TE60" s="534"/>
      <c r="TF60" s="534"/>
      <c r="TG60" s="534"/>
      <c r="TH60" s="534"/>
      <c r="TI60" s="534"/>
      <c r="TJ60" s="534"/>
      <c r="TK60" s="534"/>
      <c r="TL60" s="534"/>
      <c r="TM60" s="534"/>
      <c r="TN60" s="534"/>
      <c r="TO60" s="534"/>
      <c r="TP60" s="534"/>
      <c r="TQ60" s="534"/>
      <c r="TR60" s="534"/>
      <c r="TS60" s="534"/>
      <c r="TT60" s="534"/>
      <c r="TU60" s="534"/>
      <c r="TV60" s="534"/>
      <c r="TW60" s="534"/>
      <c r="TX60" s="534"/>
      <c r="TY60" s="534"/>
      <c r="TZ60" s="534"/>
      <c r="UA60" s="534"/>
      <c r="UB60" s="534"/>
      <c r="UC60" s="534"/>
      <c r="UD60" s="534"/>
      <c r="UE60" s="534"/>
      <c r="UF60" s="534"/>
      <c r="UG60" s="534"/>
      <c r="UH60" s="534"/>
      <c r="UI60" s="534"/>
      <c r="UJ60" s="534"/>
      <c r="UK60" s="534"/>
      <c r="UL60" s="534"/>
      <c r="UM60" s="534"/>
      <c r="UN60" s="534"/>
      <c r="UO60" s="534"/>
      <c r="UP60" s="534"/>
      <c r="UQ60" s="534"/>
      <c r="UR60" s="534"/>
      <c r="US60" s="534"/>
      <c r="UT60" s="534"/>
      <c r="UU60" s="534"/>
      <c r="UV60" s="534"/>
      <c r="UW60" s="534"/>
      <c r="UX60" s="546"/>
    </row>
    <row r="61" spans="1:570" s="547" customFormat="1" ht="14.1" customHeight="1">
      <c r="A61" s="534"/>
      <c r="B61" s="37"/>
      <c r="C61" s="61"/>
      <c r="D61" s="61"/>
      <c r="E61" s="38"/>
      <c r="F61" s="523"/>
      <c r="G61" s="523"/>
      <c r="H61" s="523"/>
      <c r="I61" s="524"/>
      <c r="J61" s="525"/>
      <c r="K61" s="525"/>
      <c r="L61" s="525"/>
      <c r="M61" s="42"/>
      <c r="N61" s="42"/>
      <c r="O61" s="526"/>
      <c r="P61" s="527"/>
      <c r="Q61" s="527"/>
      <c r="R61" s="45"/>
      <c r="S61" s="46"/>
      <c r="T61" s="523">
        <f t="shared" si="9"/>
        <v>0</v>
      </c>
      <c r="U61" s="528">
        <f t="shared" si="0"/>
        <v>0</v>
      </c>
      <c r="V61" s="529">
        <f t="shared" si="1"/>
        <v>0</v>
      </c>
      <c r="W61" s="530">
        <f t="shared" si="15"/>
        <v>0</v>
      </c>
      <c r="X61" s="527">
        <f t="shared" si="16"/>
        <v>0</v>
      </c>
      <c r="Y61" s="527">
        <f t="shared" si="2"/>
        <v>0</v>
      </c>
      <c r="Z61" s="527"/>
      <c r="AA61" s="527">
        <f t="shared" si="17"/>
        <v>0</v>
      </c>
      <c r="AB61" s="531">
        <f t="shared" si="3"/>
        <v>0</v>
      </c>
      <c r="AC61" s="532">
        <f t="shared" si="18"/>
        <v>0</v>
      </c>
      <c r="AD61" s="527">
        <f t="shared" si="18"/>
        <v>0</v>
      </c>
      <c r="AE61" s="527">
        <f t="shared" si="5"/>
        <v>0</v>
      </c>
      <c r="AF61" s="527">
        <f t="shared" si="6"/>
        <v>0</v>
      </c>
      <c r="AG61" s="533" t="e">
        <v>#N/A</v>
      </c>
      <c r="AH61" s="527" t="e">
        <f t="shared" si="7"/>
        <v>#N/A</v>
      </c>
      <c r="AI61" s="533" t="e">
        <v>#N/A</v>
      </c>
      <c r="AJ61" s="527" t="e">
        <f t="shared" si="8"/>
        <v>#N/A</v>
      </c>
      <c r="AK61" s="527" t="e">
        <f t="shared" si="10"/>
        <v>#N/A</v>
      </c>
      <c r="AL61" s="527" t="e">
        <v>#N/A</v>
      </c>
      <c r="AM61" s="527"/>
      <c r="AN61" s="529">
        <v>0</v>
      </c>
      <c r="AO61" s="529">
        <f t="shared" si="12"/>
        <v>0</v>
      </c>
      <c r="AP61" s="528">
        <f t="shared" si="13"/>
        <v>0</v>
      </c>
      <c r="AQ61" s="528" t="e">
        <f t="shared" si="14"/>
        <v>#DIV/0!</v>
      </c>
      <c r="AR61" s="534"/>
      <c r="AS61" s="534"/>
      <c r="AT61" s="534"/>
      <c r="AU61" s="534"/>
      <c r="AV61" s="534"/>
      <c r="AW61" s="534"/>
      <c r="AX61" s="534"/>
      <c r="AY61" s="534"/>
      <c r="AZ61" s="534"/>
      <c r="BA61" s="534"/>
      <c r="BB61" s="534"/>
      <c r="BC61" s="534"/>
      <c r="BD61" s="534"/>
      <c r="BE61" s="534"/>
      <c r="BF61" s="534"/>
      <c r="BG61" s="534"/>
      <c r="BH61" s="534"/>
      <c r="BI61" s="534"/>
      <c r="BJ61" s="534"/>
      <c r="BK61" s="534"/>
      <c r="BL61" s="534"/>
      <c r="BM61" s="534"/>
      <c r="BN61" s="534"/>
      <c r="BO61" s="534"/>
      <c r="BP61" s="534"/>
      <c r="BQ61" s="534"/>
      <c r="BR61" s="534"/>
      <c r="BS61" s="534"/>
      <c r="BT61" s="534"/>
      <c r="BU61" s="534"/>
      <c r="BV61" s="534"/>
      <c r="BW61" s="534"/>
      <c r="BX61" s="534"/>
      <c r="BY61" s="534"/>
      <c r="BZ61" s="534"/>
      <c r="CA61" s="534"/>
      <c r="CB61" s="534"/>
      <c r="CC61" s="534"/>
      <c r="CD61" s="534"/>
      <c r="CE61" s="534"/>
      <c r="CF61" s="534"/>
      <c r="CG61" s="534"/>
      <c r="CH61" s="534"/>
      <c r="CI61" s="534"/>
      <c r="CJ61" s="534"/>
      <c r="CK61" s="534"/>
      <c r="CL61" s="534"/>
      <c r="CM61" s="534"/>
      <c r="CN61" s="534"/>
      <c r="CO61" s="534"/>
      <c r="CP61" s="534"/>
      <c r="CQ61" s="534"/>
      <c r="CR61" s="534"/>
      <c r="CS61" s="534"/>
      <c r="CT61" s="534"/>
      <c r="CU61" s="534"/>
      <c r="CV61" s="534"/>
      <c r="CW61" s="534"/>
      <c r="CX61" s="534"/>
      <c r="CY61" s="534"/>
      <c r="CZ61" s="534"/>
      <c r="DA61" s="534"/>
      <c r="DB61" s="534"/>
      <c r="DC61" s="534"/>
      <c r="DD61" s="534"/>
      <c r="DE61" s="534"/>
      <c r="DF61" s="534"/>
      <c r="DG61" s="534"/>
      <c r="DH61" s="534"/>
      <c r="DI61" s="534"/>
      <c r="DJ61" s="534"/>
      <c r="DK61" s="534"/>
      <c r="DL61" s="534"/>
      <c r="DM61" s="534"/>
      <c r="DN61" s="534"/>
      <c r="DO61" s="534"/>
      <c r="DP61" s="534"/>
      <c r="DQ61" s="534"/>
      <c r="DR61" s="534"/>
      <c r="DS61" s="534"/>
      <c r="DT61" s="534"/>
      <c r="DU61" s="534"/>
      <c r="DV61" s="534"/>
      <c r="DW61" s="534"/>
      <c r="DX61" s="534"/>
      <c r="DY61" s="534"/>
      <c r="DZ61" s="534"/>
      <c r="EA61" s="534"/>
      <c r="EB61" s="534"/>
      <c r="EC61" s="534"/>
      <c r="ED61" s="534"/>
      <c r="EE61" s="534"/>
      <c r="EF61" s="534"/>
      <c r="EG61" s="534"/>
      <c r="EH61" s="534"/>
      <c r="EI61" s="534"/>
      <c r="EJ61" s="534"/>
      <c r="EK61" s="534"/>
      <c r="EL61" s="534"/>
      <c r="EM61" s="534"/>
      <c r="EN61" s="534"/>
      <c r="EO61" s="534"/>
      <c r="EP61" s="534"/>
      <c r="EQ61" s="534"/>
      <c r="ER61" s="534"/>
      <c r="ES61" s="534"/>
      <c r="ET61" s="534"/>
      <c r="EU61" s="534"/>
      <c r="EV61" s="534"/>
      <c r="EW61" s="534"/>
      <c r="EX61" s="534"/>
      <c r="EY61" s="534"/>
      <c r="EZ61" s="534"/>
      <c r="FA61" s="534"/>
      <c r="FB61" s="534"/>
      <c r="FC61" s="534"/>
      <c r="FD61" s="534"/>
      <c r="FE61" s="534"/>
      <c r="FF61" s="534"/>
      <c r="FG61" s="534"/>
      <c r="FH61" s="534"/>
      <c r="FI61" s="534"/>
      <c r="FJ61" s="534"/>
      <c r="FK61" s="534"/>
      <c r="FL61" s="534"/>
      <c r="FM61" s="534"/>
      <c r="FN61" s="534"/>
      <c r="FO61" s="534"/>
      <c r="FP61" s="534"/>
      <c r="FQ61" s="534"/>
      <c r="FR61" s="534"/>
      <c r="FS61" s="534"/>
      <c r="FT61" s="534"/>
      <c r="FU61" s="534"/>
      <c r="FV61" s="534"/>
      <c r="FW61" s="534"/>
      <c r="FX61" s="534"/>
      <c r="FY61" s="534"/>
      <c r="FZ61" s="534"/>
      <c r="GA61" s="534"/>
      <c r="GB61" s="534"/>
      <c r="GC61" s="534"/>
      <c r="GD61" s="534"/>
      <c r="GE61" s="534"/>
      <c r="GF61" s="534"/>
      <c r="GG61" s="534"/>
      <c r="GH61" s="534"/>
      <c r="GI61" s="534"/>
      <c r="GJ61" s="534"/>
      <c r="GK61" s="534"/>
      <c r="GL61" s="534"/>
      <c r="GM61" s="534"/>
      <c r="GN61" s="534"/>
      <c r="GO61" s="534"/>
      <c r="GP61" s="534"/>
      <c r="GQ61" s="534"/>
      <c r="GR61" s="534"/>
      <c r="GS61" s="534"/>
      <c r="GT61" s="534"/>
      <c r="GU61" s="534"/>
      <c r="GV61" s="534"/>
      <c r="GW61" s="534"/>
      <c r="GX61" s="534"/>
      <c r="GY61" s="534"/>
      <c r="GZ61" s="534"/>
      <c r="HA61" s="534"/>
      <c r="HB61" s="534"/>
      <c r="HC61" s="534"/>
      <c r="HD61" s="534"/>
      <c r="HE61" s="534"/>
      <c r="HF61" s="534"/>
      <c r="HG61" s="534"/>
      <c r="HH61" s="534"/>
      <c r="HI61" s="534"/>
      <c r="HJ61" s="534"/>
      <c r="HK61" s="534"/>
      <c r="HL61" s="534"/>
      <c r="HM61" s="534"/>
      <c r="HN61" s="534"/>
      <c r="HO61" s="534"/>
      <c r="HP61" s="534"/>
      <c r="HQ61" s="534"/>
      <c r="HR61" s="534"/>
      <c r="HS61" s="534"/>
      <c r="HT61" s="534"/>
      <c r="HU61" s="534"/>
      <c r="HV61" s="534"/>
      <c r="HW61" s="534"/>
      <c r="HX61" s="534"/>
      <c r="HY61" s="534"/>
      <c r="HZ61" s="534"/>
      <c r="IA61" s="534"/>
      <c r="IB61" s="534"/>
      <c r="IC61" s="534"/>
      <c r="ID61" s="534"/>
      <c r="IE61" s="534"/>
      <c r="IF61" s="534"/>
      <c r="IG61" s="534"/>
      <c r="IH61" s="534"/>
      <c r="II61" s="534"/>
      <c r="IJ61" s="534"/>
      <c r="IK61" s="534"/>
      <c r="IL61" s="534"/>
      <c r="IM61" s="534"/>
      <c r="IN61" s="534"/>
      <c r="IO61" s="534"/>
      <c r="IP61" s="534"/>
      <c r="IQ61" s="534"/>
      <c r="IR61" s="534"/>
      <c r="IS61" s="534"/>
      <c r="IT61" s="534"/>
      <c r="IU61" s="534"/>
      <c r="IV61" s="534"/>
      <c r="IW61" s="534"/>
      <c r="IX61" s="534"/>
      <c r="IY61" s="534"/>
      <c r="IZ61" s="534"/>
      <c r="JA61" s="534"/>
      <c r="JB61" s="534"/>
      <c r="JC61" s="534"/>
      <c r="JD61" s="534"/>
      <c r="JE61" s="534"/>
      <c r="JF61" s="534"/>
      <c r="JG61" s="534"/>
      <c r="JH61" s="534"/>
      <c r="JI61" s="534"/>
      <c r="JJ61" s="534"/>
      <c r="JK61" s="534"/>
      <c r="JL61" s="534"/>
      <c r="JM61" s="534"/>
      <c r="JN61" s="534"/>
      <c r="JO61" s="534"/>
      <c r="JP61" s="534"/>
      <c r="JQ61" s="534"/>
      <c r="JR61" s="534"/>
      <c r="JS61" s="534"/>
      <c r="JT61" s="534"/>
      <c r="JU61" s="534"/>
      <c r="JV61" s="534"/>
      <c r="JW61" s="534"/>
      <c r="JX61" s="534"/>
      <c r="JY61" s="534"/>
      <c r="JZ61" s="534"/>
      <c r="KA61" s="534"/>
      <c r="KB61" s="534"/>
      <c r="KC61" s="534"/>
      <c r="KD61" s="534"/>
      <c r="KE61" s="534"/>
      <c r="KF61" s="534"/>
      <c r="KG61" s="534"/>
      <c r="KH61" s="534"/>
      <c r="KI61" s="534"/>
      <c r="KJ61" s="534"/>
      <c r="KK61" s="534"/>
      <c r="KL61" s="534"/>
      <c r="KM61" s="534"/>
      <c r="KN61" s="534"/>
      <c r="KO61" s="534"/>
      <c r="KP61" s="534"/>
      <c r="KQ61" s="534"/>
      <c r="KR61" s="534"/>
      <c r="KS61" s="534"/>
      <c r="KT61" s="534"/>
      <c r="KU61" s="534"/>
      <c r="KV61" s="534"/>
      <c r="KW61" s="534"/>
      <c r="KX61" s="534"/>
      <c r="KY61" s="534"/>
      <c r="KZ61" s="534"/>
      <c r="LA61" s="534"/>
      <c r="LB61" s="534"/>
      <c r="LC61" s="534"/>
      <c r="LD61" s="534"/>
      <c r="LE61" s="534"/>
      <c r="LF61" s="534"/>
      <c r="LG61" s="534"/>
      <c r="LH61" s="534"/>
      <c r="LI61" s="534"/>
      <c r="LJ61" s="534"/>
      <c r="LK61" s="534"/>
      <c r="LL61" s="534"/>
      <c r="LM61" s="534"/>
      <c r="LN61" s="534"/>
      <c r="LO61" s="534"/>
      <c r="LP61" s="534"/>
      <c r="LQ61" s="534"/>
      <c r="LR61" s="534"/>
      <c r="LS61" s="534"/>
      <c r="LT61" s="534"/>
      <c r="LU61" s="534"/>
      <c r="LV61" s="534"/>
      <c r="LW61" s="534"/>
      <c r="LX61" s="534"/>
      <c r="LY61" s="534"/>
      <c r="LZ61" s="534"/>
      <c r="MA61" s="534"/>
      <c r="MB61" s="534"/>
      <c r="MC61" s="534"/>
      <c r="MD61" s="534"/>
      <c r="ME61" s="534"/>
      <c r="MF61" s="534"/>
      <c r="MG61" s="534"/>
      <c r="MH61" s="534"/>
      <c r="MI61" s="534"/>
      <c r="MJ61" s="534"/>
      <c r="MK61" s="534"/>
      <c r="ML61" s="534"/>
      <c r="MM61" s="534"/>
      <c r="MN61" s="534"/>
      <c r="MO61" s="534"/>
      <c r="MP61" s="534"/>
      <c r="MQ61" s="534"/>
      <c r="MR61" s="534"/>
      <c r="MS61" s="534"/>
      <c r="MT61" s="534"/>
      <c r="MU61" s="534"/>
      <c r="MV61" s="534"/>
      <c r="MW61" s="534"/>
      <c r="MX61" s="534"/>
      <c r="MY61" s="534"/>
      <c r="MZ61" s="534"/>
      <c r="NA61" s="534"/>
      <c r="NB61" s="534"/>
      <c r="NC61" s="534"/>
      <c r="ND61" s="534"/>
      <c r="NE61" s="534"/>
      <c r="NF61" s="534"/>
      <c r="NG61" s="534"/>
      <c r="NH61" s="534"/>
      <c r="NI61" s="534"/>
      <c r="NJ61" s="534"/>
      <c r="NK61" s="534"/>
      <c r="NL61" s="534"/>
      <c r="NM61" s="534"/>
      <c r="NN61" s="534"/>
      <c r="NO61" s="534"/>
      <c r="NP61" s="534"/>
      <c r="NQ61" s="534"/>
      <c r="NR61" s="534"/>
      <c r="NS61" s="534"/>
      <c r="NT61" s="534"/>
      <c r="NU61" s="534"/>
      <c r="NV61" s="534"/>
      <c r="NW61" s="534"/>
      <c r="NX61" s="534"/>
      <c r="NY61" s="534"/>
      <c r="NZ61" s="534"/>
      <c r="OA61" s="534"/>
      <c r="OB61" s="534"/>
      <c r="OC61" s="534"/>
      <c r="OD61" s="534"/>
      <c r="OE61" s="534"/>
      <c r="OF61" s="534"/>
      <c r="OG61" s="534"/>
      <c r="OH61" s="534"/>
      <c r="OI61" s="534"/>
      <c r="OJ61" s="534"/>
      <c r="OK61" s="534"/>
      <c r="OL61" s="534"/>
      <c r="OM61" s="534"/>
      <c r="ON61" s="534"/>
      <c r="OO61" s="534"/>
      <c r="OP61" s="534"/>
      <c r="OQ61" s="534"/>
      <c r="OR61" s="534"/>
      <c r="OS61" s="534"/>
      <c r="OT61" s="534"/>
      <c r="OU61" s="534"/>
      <c r="OV61" s="534"/>
      <c r="OW61" s="534"/>
      <c r="OX61" s="534"/>
      <c r="OY61" s="534"/>
      <c r="OZ61" s="534"/>
      <c r="PA61" s="534"/>
      <c r="PB61" s="534"/>
      <c r="PC61" s="534"/>
      <c r="PD61" s="534"/>
      <c r="PE61" s="534"/>
      <c r="PF61" s="534"/>
      <c r="PG61" s="534"/>
      <c r="PH61" s="534"/>
      <c r="PI61" s="534"/>
      <c r="PJ61" s="534"/>
      <c r="PK61" s="534"/>
      <c r="PL61" s="534"/>
      <c r="PM61" s="534"/>
      <c r="PN61" s="534"/>
      <c r="PO61" s="534"/>
      <c r="PP61" s="534"/>
      <c r="PQ61" s="534"/>
      <c r="PR61" s="534"/>
      <c r="PS61" s="534"/>
      <c r="PT61" s="534"/>
      <c r="PU61" s="534"/>
      <c r="PV61" s="534"/>
      <c r="PW61" s="534"/>
      <c r="PX61" s="534"/>
      <c r="PY61" s="534"/>
      <c r="PZ61" s="534"/>
      <c r="QA61" s="534"/>
      <c r="QB61" s="534"/>
      <c r="QC61" s="534"/>
      <c r="QD61" s="534"/>
      <c r="QE61" s="534"/>
      <c r="QF61" s="534"/>
      <c r="QG61" s="534"/>
      <c r="QH61" s="534"/>
      <c r="QI61" s="534"/>
      <c r="QJ61" s="534"/>
      <c r="QK61" s="534"/>
      <c r="QL61" s="534"/>
      <c r="QM61" s="534"/>
      <c r="QN61" s="534"/>
      <c r="QO61" s="534"/>
      <c r="QP61" s="534"/>
      <c r="QQ61" s="534"/>
      <c r="QR61" s="534"/>
      <c r="QS61" s="534"/>
      <c r="QT61" s="534"/>
      <c r="QU61" s="534"/>
      <c r="QV61" s="534"/>
      <c r="QW61" s="534"/>
      <c r="QX61" s="534"/>
      <c r="QY61" s="534"/>
      <c r="QZ61" s="534"/>
      <c r="RA61" s="534"/>
      <c r="RB61" s="534"/>
      <c r="RC61" s="534"/>
      <c r="RD61" s="534"/>
      <c r="RE61" s="534"/>
      <c r="RF61" s="534"/>
      <c r="RG61" s="534"/>
      <c r="RH61" s="534"/>
      <c r="RI61" s="534"/>
      <c r="RJ61" s="534"/>
      <c r="RK61" s="534"/>
      <c r="RL61" s="534"/>
      <c r="RM61" s="534"/>
      <c r="RN61" s="534"/>
      <c r="RO61" s="534"/>
      <c r="RP61" s="534"/>
      <c r="RQ61" s="534"/>
      <c r="RR61" s="534"/>
      <c r="RS61" s="534"/>
      <c r="RT61" s="534"/>
      <c r="RU61" s="534"/>
      <c r="RV61" s="534"/>
      <c r="RW61" s="534"/>
      <c r="RX61" s="534"/>
      <c r="RY61" s="534"/>
      <c r="RZ61" s="534"/>
      <c r="SA61" s="534"/>
      <c r="SB61" s="534"/>
      <c r="SC61" s="534"/>
      <c r="SD61" s="534"/>
      <c r="SE61" s="534"/>
      <c r="SF61" s="534"/>
      <c r="SG61" s="534"/>
      <c r="SH61" s="534"/>
      <c r="SI61" s="534"/>
      <c r="SJ61" s="534"/>
      <c r="SK61" s="534"/>
      <c r="SL61" s="534"/>
      <c r="SM61" s="534"/>
      <c r="SN61" s="534"/>
      <c r="SO61" s="534"/>
      <c r="SP61" s="534"/>
      <c r="SQ61" s="534"/>
      <c r="SR61" s="534"/>
      <c r="SS61" s="534"/>
      <c r="ST61" s="534"/>
      <c r="SU61" s="534"/>
      <c r="SV61" s="534"/>
      <c r="SW61" s="534"/>
      <c r="SX61" s="534"/>
      <c r="SY61" s="534"/>
      <c r="SZ61" s="534"/>
      <c r="TA61" s="534"/>
      <c r="TB61" s="534"/>
      <c r="TC61" s="534"/>
      <c r="TD61" s="534"/>
      <c r="TE61" s="534"/>
      <c r="TF61" s="534"/>
      <c r="TG61" s="534"/>
      <c r="TH61" s="534"/>
      <c r="TI61" s="534"/>
      <c r="TJ61" s="534"/>
      <c r="TK61" s="534"/>
      <c r="TL61" s="534"/>
      <c r="TM61" s="534"/>
      <c r="TN61" s="534"/>
      <c r="TO61" s="534"/>
      <c r="TP61" s="534"/>
      <c r="TQ61" s="534"/>
      <c r="TR61" s="534"/>
      <c r="TS61" s="534"/>
      <c r="TT61" s="534"/>
      <c r="TU61" s="534"/>
      <c r="TV61" s="534"/>
      <c r="TW61" s="534"/>
      <c r="TX61" s="534"/>
      <c r="TY61" s="534"/>
      <c r="TZ61" s="534"/>
      <c r="UA61" s="534"/>
      <c r="UB61" s="534"/>
      <c r="UC61" s="534"/>
      <c r="UD61" s="534"/>
      <c r="UE61" s="534"/>
      <c r="UF61" s="534"/>
      <c r="UG61" s="534"/>
      <c r="UH61" s="534"/>
      <c r="UI61" s="534"/>
      <c r="UJ61" s="534"/>
      <c r="UK61" s="534"/>
      <c r="UL61" s="534"/>
      <c r="UM61" s="534"/>
      <c r="UN61" s="534"/>
      <c r="UO61" s="534"/>
      <c r="UP61" s="534"/>
      <c r="UQ61" s="534"/>
      <c r="UR61" s="534"/>
      <c r="US61" s="534"/>
      <c r="UT61" s="534"/>
      <c r="UU61" s="534"/>
      <c r="UV61" s="534"/>
      <c r="UW61" s="534"/>
      <c r="UX61" s="546"/>
    </row>
    <row r="62" spans="1:570" s="547" customFormat="1" ht="14.1" customHeight="1">
      <c r="A62" s="534"/>
      <c r="B62" s="37"/>
      <c r="C62" s="61"/>
      <c r="D62" s="61"/>
      <c r="E62" s="38"/>
      <c r="F62" s="523"/>
      <c r="G62" s="523"/>
      <c r="H62" s="523"/>
      <c r="I62" s="524"/>
      <c r="J62" s="525"/>
      <c r="K62" s="525"/>
      <c r="L62" s="525"/>
      <c r="M62" s="42"/>
      <c r="N62" s="42"/>
      <c r="O62" s="526"/>
      <c r="P62" s="527"/>
      <c r="Q62" s="527"/>
      <c r="R62" s="45"/>
      <c r="S62" s="46"/>
      <c r="T62" s="523">
        <f t="shared" si="9"/>
        <v>0</v>
      </c>
      <c r="U62" s="528">
        <f t="shared" si="0"/>
        <v>0</v>
      </c>
      <c r="V62" s="529">
        <f t="shared" si="1"/>
        <v>0</v>
      </c>
      <c r="W62" s="530">
        <f t="shared" si="15"/>
        <v>0</v>
      </c>
      <c r="X62" s="527">
        <f t="shared" si="16"/>
        <v>0</v>
      </c>
      <c r="Y62" s="527">
        <f t="shared" si="2"/>
        <v>0</v>
      </c>
      <c r="Z62" s="527"/>
      <c r="AA62" s="527">
        <f t="shared" si="17"/>
        <v>0</v>
      </c>
      <c r="AB62" s="531">
        <f t="shared" si="3"/>
        <v>0</v>
      </c>
      <c r="AC62" s="532">
        <f t="shared" si="18"/>
        <v>0</v>
      </c>
      <c r="AD62" s="527">
        <f t="shared" si="18"/>
        <v>0</v>
      </c>
      <c r="AE62" s="527">
        <f t="shared" si="5"/>
        <v>0</v>
      </c>
      <c r="AF62" s="527">
        <f t="shared" si="6"/>
        <v>0</v>
      </c>
      <c r="AG62" s="533" t="e">
        <v>#N/A</v>
      </c>
      <c r="AH62" s="527" t="e">
        <f t="shared" si="7"/>
        <v>#N/A</v>
      </c>
      <c r="AI62" s="533" t="e">
        <v>#N/A</v>
      </c>
      <c r="AJ62" s="527" t="e">
        <f t="shared" si="8"/>
        <v>#N/A</v>
      </c>
      <c r="AK62" s="527" t="e">
        <f t="shared" si="10"/>
        <v>#N/A</v>
      </c>
      <c r="AL62" s="527" t="e">
        <v>#N/A</v>
      </c>
      <c r="AM62" s="527"/>
      <c r="AN62" s="529">
        <v>0</v>
      </c>
      <c r="AO62" s="529">
        <f t="shared" si="12"/>
        <v>0</v>
      </c>
      <c r="AP62" s="528">
        <f t="shared" si="13"/>
        <v>0</v>
      </c>
      <c r="AQ62" s="528" t="e">
        <f t="shared" si="14"/>
        <v>#DIV/0!</v>
      </c>
      <c r="AR62" s="534"/>
      <c r="AS62" s="534"/>
      <c r="AT62" s="534"/>
      <c r="AU62" s="534"/>
      <c r="AV62" s="534"/>
      <c r="AW62" s="534"/>
      <c r="AX62" s="534"/>
      <c r="AY62" s="534"/>
      <c r="AZ62" s="534"/>
      <c r="BA62" s="534"/>
      <c r="BB62" s="534"/>
      <c r="BC62" s="534"/>
      <c r="BD62" s="534"/>
      <c r="BE62" s="534"/>
      <c r="BF62" s="534"/>
      <c r="BG62" s="534"/>
      <c r="BH62" s="534"/>
      <c r="BI62" s="534"/>
      <c r="BJ62" s="534"/>
      <c r="BK62" s="534"/>
      <c r="BL62" s="534"/>
      <c r="BM62" s="534"/>
      <c r="BN62" s="534"/>
      <c r="BO62" s="534"/>
      <c r="BP62" s="534"/>
      <c r="BQ62" s="534"/>
      <c r="BR62" s="534"/>
      <c r="BS62" s="534"/>
      <c r="BT62" s="534"/>
      <c r="BU62" s="534"/>
      <c r="BV62" s="534"/>
      <c r="BW62" s="534"/>
      <c r="BX62" s="534"/>
      <c r="BY62" s="534"/>
      <c r="BZ62" s="534"/>
      <c r="CA62" s="534"/>
      <c r="CB62" s="534"/>
      <c r="CC62" s="534"/>
      <c r="CD62" s="534"/>
      <c r="CE62" s="534"/>
      <c r="CF62" s="534"/>
      <c r="CG62" s="534"/>
      <c r="CH62" s="534"/>
      <c r="CI62" s="534"/>
      <c r="CJ62" s="534"/>
      <c r="CK62" s="534"/>
      <c r="CL62" s="534"/>
      <c r="CM62" s="534"/>
      <c r="CN62" s="534"/>
      <c r="CO62" s="534"/>
      <c r="CP62" s="534"/>
      <c r="CQ62" s="534"/>
      <c r="CR62" s="534"/>
      <c r="CS62" s="534"/>
      <c r="CT62" s="534"/>
      <c r="CU62" s="534"/>
      <c r="CV62" s="534"/>
      <c r="CW62" s="53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ER62" s="534"/>
      <c r="ES62" s="534"/>
      <c r="ET62" s="534"/>
      <c r="EU62" s="534"/>
      <c r="EV62" s="534"/>
      <c r="EW62" s="534"/>
      <c r="EX62" s="534"/>
      <c r="EY62" s="534"/>
      <c r="EZ62" s="534"/>
      <c r="FA62" s="534"/>
      <c r="FB62" s="534"/>
      <c r="FC62" s="534"/>
      <c r="FD62" s="534"/>
      <c r="FE62" s="534"/>
      <c r="FF62" s="534"/>
      <c r="FG62" s="534"/>
      <c r="FH62" s="534"/>
      <c r="FI62" s="534"/>
      <c r="FJ62" s="534"/>
      <c r="FK62" s="534"/>
      <c r="FL62" s="534"/>
      <c r="FM62" s="534"/>
      <c r="FN62" s="534"/>
      <c r="FO62" s="534"/>
      <c r="FP62" s="534"/>
      <c r="FQ62" s="534"/>
      <c r="FR62" s="534"/>
      <c r="FS62" s="534"/>
      <c r="FT62" s="534"/>
      <c r="FU62" s="534"/>
      <c r="FV62" s="534"/>
      <c r="FW62" s="534"/>
      <c r="FX62" s="534"/>
      <c r="FY62" s="534"/>
      <c r="FZ62" s="534"/>
      <c r="GA62" s="534"/>
      <c r="GB62" s="534"/>
      <c r="GC62" s="534"/>
      <c r="GD62" s="534"/>
      <c r="GE62" s="534"/>
      <c r="GF62" s="534"/>
      <c r="GG62" s="534"/>
      <c r="GH62" s="534"/>
      <c r="GI62" s="534"/>
      <c r="GJ62" s="534"/>
      <c r="GK62" s="534"/>
      <c r="GL62" s="534"/>
      <c r="GM62" s="534"/>
      <c r="GN62" s="534"/>
      <c r="GO62" s="534"/>
      <c r="GP62" s="534"/>
      <c r="GQ62" s="534"/>
      <c r="GR62" s="534"/>
      <c r="GS62" s="534"/>
      <c r="GT62" s="534"/>
      <c r="GU62" s="534"/>
      <c r="GV62" s="534"/>
      <c r="GW62" s="534"/>
      <c r="GX62" s="534"/>
      <c r="GY62" s="534"/>
      <c r="GZ62" s="534"/>
      <c r="HA62" s="534"/>
      <c r="HB62" s="534"/>
      <c r="HC62" s="534"/>
      <c r="HD62" s="534"/>
      <c r="HE62" s="534"/>
      <c r="HF62" s="534"/>
      <c r="HG62" s="534"/>
      <c r="HH62" s="534"/>
      <c r="HI62" s="534"/>
      <c r="HJ62" s="534"/>
      <c r="HK62" s="534"/>
      <c r="HL62" s="534"/>
      <c r="HM62" s="534"/>
      <c r="HN62" s="534"/>
      <c r="HO62" s="534"/>
      <c r="HP62" s="534"/>
      <c r="HQ62" s="534"/>
      <c r="HR62" s="534"/>
      <c r="HS62" s="534"/>
      <c r="HT62" s="534"/>
      <c r="HU62" s="534"/>
      <c r="HV62" s="534"/>
      <c r="HW62" s="534"/>
      <c r="HX62" s="534"/>
      <c r="HY62" s="534"/>
      <c r="HZ62" s="534"/>
      <c r="IA62" s="534"/>
      <c r="IB62" s="534"/>
      <c r="IC62" s="534"/>
      <c r="ID62" s="534"/>
      <c r="IE62" s="534"/>
      <c r="IF62" s="534"/>
      <c r="IG62" s="534"/>
      <c r="IH62" s="534"/>
      <c r="II62" s="534"/>
      <c r="IJ62" s="534"/>
      <c r="IK62" s="534"/>
      <c r="IL62" s="534"/>
      <c r="IM62" s="534"/>
      <c r="IN62" s="534"/>
      <c r="IO62" s="534"/>
      <c r="IP62" s="534"/>
      <c r="IQ62" s="534"/>
      <c r="IR62" s="534"/>
      <c r="IS62" s="534"/>
      <c r="IT62" s="534"/>
      <c r="IU62" s="534"/>
      <c r="IV62" s="534"/>
      <c r="IW62" s="534"/>
      <c r="IX62" s="534"/>
      <c r="IY62" s="534"/>
      <c r="IZ62" s="534"/>
      <c r="JA62" s="534"/>
      <c r="JB62" s="534"/>
      <c r="JC62" s="534"/>
      <c r="JD62" s="534"/>
      <c r="JE62" s="534"/>
      <c r="JF62" s="534"/>
      <c r="JG62" s="534"/>
      <c r="JH62" s="534"/>
      <c r="JI62" s="534"/>
      <c r="JJ62" s="534"/>
      <c r="JK62" s="534"/>
      <c r="JL62" s="534"/>
      <c r="JM62" s="534"/>
      <c r="JN62" s="534"/>
      <c r="JO62" s="534"/>
      <c r="JP62" s="534"/>
      <c r="JQ62" s="534"/>
      <c r="JR62" s="534"/>
      <c r="JS62" s="534"/>
      <c r="JT62" s="534"/>
      <c r="JU62" s="534"/>
      <c r="JV62" s="534"/>
      <c r="JW62" s="534"/>
      <c r="JX62" s="534"/>
      <c r="JY62" s="534"/>
      <c r="JZ62" s="534"/>
      <c r="KA62" s="534"/>
      <c r="KB62" s="534"/>
      <c r="KC62" s="534"/>
      <c r="KD62" s="534"/>
      <c r="KE62" s="534"/>
      <c r="KF62" s="534"/>
      <c r="KG62" s="534"/>
      <c r="KH62" s="534"/>
      <c r="KI62" s="534"/>
      <c r="KJ62" s="534"/>
      <c r="KK62" s="534"/>
      <c r="KL62" s="534"/>
      <c r="KM62" s="534"/>
      <c r="KN62" s="534"/>
      <c r="KO62" s="534"/>
      <c r="KP62" s="534"/>
      <c r="KQ62" s="534"/>
      <c r="KR62" s="534"/>
      <c r="KS62" s="534"/>
      <c r="KT62" s="534"/>
      <c r="KU62" s="534"/>
      <c r="KV62" s="534"/>
      <c r="KW62" s="534"/>
      <c r="KX62" s="534"/>
      <c r="KY62" s="534"/>
      <c r="KZ62" s="534"/>
      <c r="LA62" s="534"/>
      <c r="LB62" s="534"/>
      <c r="LC62" s="534"/>
      <c r="LD62" s="534"/>
      <c r="LE62" s="534"/>
      <c r="LF62" s="534"/>
      <c r="LG62" s="534"/>
      <c r="LH62" s="534"/>
      <c r="LI62" s="534"/>
      <c r="LJ62" s="534"/>
      <c r="LK62" s="534"/>
      <c r="LL62" s="534"/>
      <c r="LM62" s="534"/>
      <c r="LN62" s="534"/>
      <c r="LO62" s="534"/>
      <c r="LP62" s="534"/>
      <c r="LQ62" s="534"/>
      <c r="LR62" s="534"/>
      <c r="LS62" s="534"/>
      <c r="LT62" s="534"/>
      <c r="LU62" s="534"/>
      <c r="LV62" s="534"/>
      <c r="LW62" s="534"/>
      <c r="LX62" s="534"/>
      <c r="LY62" s="534"/>
      <c r="LZ62" s="534"/>
      <c r="MA62" s="534"/>
      <c r="MB62" s="534"/>
      <c r="MC62" s="534"/>
      <c r="MD62" s="534"/>
      <c r="ME62" s="534"/>
      <c r="MF62" s="534"/>
      <c r="MG62" s="534"/>
      <c r="MH62" s="534"/>
      <c r="MI62" s="534"/>
      <c r="MJ62" s="534"/>
      <c r="MK62" s="534"/>
      <c r="ML62" s="534"/>
      <c r="MM62" s="534"/>
      <c r="MN62" s="534"/>
      <c r="MO62" s="534"/>
      <c r="MP62" s="534"/>
      <c r="MQ62" s="534"/>
      <c r="MR62" s="534"/>
      <c r="MS62" s="534"/>
      <c r="MT62" s="534"/>
      <c r="MU62" s="534"/>
      <c r="MV62" s="534"/>
      <c r="MW62" s="534"/>
      <c r="MX62" s="534"/>
      <c r="MY62" s="534"/>
      <c r="MZ62" s="534"/>
      <c r="NA62" s="534"/>
      <c r="NB62" s="534"/>
      <c r="NC62" s="534"/>
      <c r="ND62" s="534"/>
      <c r="NE62" s="534"/>
      <c r="NF62" s="534"/>
      <c r="NG62" s="534"/>
      <c r="NH62" s="534"/>
      <c r="NI62" s="534"/>
      <c r="NJ62" s="534"/>
      <c r="NK62" s="534"/>
      <c r="NL62" s="534"/>
      <c r="NM62" s="534"/>
      <c r="NN62" s="534"/>
      <c r="NO62" s="534"/>
      <c r="NP62" s="534"/>
      <c r="NQ62" s="534"/>
      <c r="NR62" s="534"/>
      <c r="NS62" s="534"/>
      <c r="NT62" s="534"/>
      <c r="NU62" s="534"/>
      <c r="NV62" s="534"/>
      <c r="NW62" s="534"/>
      <c r="NX62" s="534"/>
      <c r="NY62" s="534"/>
      <c r="NZ62" s="534"/>
      <c r="OA62" s="534"/>
      <c r="OB62" s="534"/>
      <c r="OC62" s="534"/>
      <c r="OD62" s="534"/>
      <c r="OE62" s="534"/>
      <c r="OF62" s="534"/>
      <c r="OG62" s="534"/>
      <c r="OH62" s="534"/>
      <c r="OI62" s="534"/>
      <c r="OJ62" s="534"/>
      <c r="OK62" s="534"/>
      <c r="OL62" s="534"/>
      <c r="OM62" s="534"/>
      <c r="ON62" s="534"/>
      <c r="OO62" s="534"/>
      <c r="OP62" s="534"/>
      <c r="OQ62" s="534"/>
      <c r="OR62" s="534"/>
      <c r="OS62" s="534"/>
      <c r="OT62" s="534"/>
      <c r="OU62" s="534"/>
      <c r="OV62" s="534"/>
      <c r="OW62" s="534"/>
      <c r="OX62" s="534"/>
      <c r="OY62" s="534"/>
      <c r="OZ62" s="534"/>
      <c r="PA62" s="534"/>
      <c r="PB62" s="534"/>
      <c r="PC62" s="534"/>
      <c r="PD62" s="534"/>
      <c r="PE62" s="534"/>
      <c r="PF62" s="534"/>
      <c r="PG62" s="534"/>
      <c r="PH62" s="534"/>
      <c r="PI62" s="534"/>
      <c r="PJ62" s="534"/>
      <c r="PK62" s="534"/>
      <c r="PL62" s="534"/>
      <c r="PM62" s="534"/>
      <c r="PN62" s="534"/>
      <c r="PO62" s="534"/>
      <c r="PP62" s="534"/>
      <c r="PQ62" s="534"/>
      <c r="PR62" s="534"/>
      <c r="PS62" s="534"/>
      <c r="PT62" s="534"/>
      <c r="PU62" s="534"/>
      <c r="PV62" s="534"/>
      <c r="PW62" s="534"/>
      <c r="PX62" s="534"/>
      <c r="PY62" s="534"/>
      <c r="PZ62" s="534"/>
      <c r="QA62" s="534"/>
      <c r="QB62" s="534"/>
      <c r="QC62" s="534"/>
      <c r="QD62" s="534"/>
      <c r="QE62" s="534"/>
      <c r="QF62" s="534"/>
      <c r="QG62" s="534"/>
      <c r="QH62" s="534"/>
      <c r="QI62" s="534"/>
      <c r="QJ62" s="534"/>
      <c r="QK62" s="534"/>
      <c r="QL62" s="534"/>
      <c r="QM62" s="534"/>
      <c r="QN62" s="534"/>
      <c r="QO62" s="534"/>
      <c r="QP62" s="534"/>
      <c r="QQ62" s="534"/>
      <c r="QR62" s="534"/>
      <c r="QS62" s="534"/>
      <c r="QT62" s="534"/>
      <c r="QU62" s="534"/>
      <c r="QV62" s="534"/>
      <c r="QW62" s="534"/>
      <c r="QX62" s="534"/>
      <c r="QY62" s="534"/>
      <c r="QZ62" s="534"/>
      <c r="RA62" s="534"/>
      <c r="RB62" s="534"/>
      <c r="RC62" s="534"/>
      <c r="RD62" s="534"/>
      <c r="RE62" s="534"/>
      <c r="RF62" s="534"/>
      <c r="RG62" s="534"/>
      <c r="RH62" s="534"/>
      <c r="RI62" s="534"/>
      <c r="RJ62" s="534"/>
      <c r="RK62" s="534"/>
      <c r="RL62" s="534"/>
      <c r="RM62" s="534"/>
      <c r="RN62" s="534"/>
      <c r="RO62" s="534"/>
      <c r="RP62" s="534"/>
      <c r="RQ62" s="534"/>
      <c r="RR62" s="534"/>
      <c r="RS62" s="534"/>
      <c r="RT62" s="534"/>
      <c r="RU62" s="534"/>
      <c r="RV62" s="534"/>
      <c r="RW62" s="534"/>
      <c r="RX62" s="534"/>
      <c r="RY62" s="534"/>
      <c r="RZ62" s="534"/>
      <c r="SA62" s="534"/>
      <c r="SB62" s="534"/>
      <c r="SC62" s="534"/>
      <c r="SD62" s="534"/>
      <c r="SE62" s="534"/>
      <c r="SF62" s="534"/>
      <c r="SG62" s="534"/>
      <c r="SH62" s="534"/>
      <c r="SI62" s="534"/>
      <c r="SJ62" s="534"/>
      <c r="SK62" s="534"/>
      <c r="SL62" s="534"/>
      <c r="SM62" s="534"/>
      <c r="SN62" s="534"/>
      <c r="SO62" s="534"/>
      <c r="SP62" s="534"/>
      <c r="SQ62" s="534"/>
      <c r="SR62" s="534"/>
      <c r="SS62" s="534"/>
      <c r="ST62" s="534"/>
      <c r="SU62" s="534"/>
      <c r="SV62" s="534"/>
      <c r="SW62" s="534"/>
      <c r="SX62" s="534"/>
      <c r="SY62" s="534"/>
      <c r="SZ62" s="534"/>
      <c r="TA62" s="534"/>
      <c r="TB62" s="534"/>
      <c r="TC62" s="534"/>
      <c r="TD62" s="534"/>
      <c r="TE62" s="534"/>
      <c r="TF62" s="534"/>
      <c r="TG62" s="534"/>
      <c r="TH62" s="534"/>
      <c r="TI62" s="534"/>
      <c r="TJ62" s="534"/>
      <c r="TK62" s="534"/>
      <c r="TL62" s="534"/>
      <c r="TM62" s="534"/>
      <c r="TN62" s="534"/>
      <c r="TO62" s="534"/>
      <c r="TP62" s="534"/>
      <c r="TQ62" s="534"/>
      <c r="TR62" s="534"/>
      <c r="TS62" s="534"/>
      <c r="TT62" s="534"/>
      <c r="TU62" s="534"/>
      <c r="TV62" s="534"/>
      <c r="TW62" s="534"/>
      <c r="TX62" s="534"/>
      <c r="TY62" s="534"/>
      <c r="TZ62" s="534"/>
      <c r="UA62" s="534"/>
      <c r="UB62" s="534"/>
      <c r="UC62" s="534"/>
      <c r="UD62" s="534"/>
      <c r="UE62" s="534"/>
      <c r="UF62" s="534"/>
      <c r="UG62" s="534"/>
      <c r="UH62" s="534"/>
      <c r="UI62" s="534"/>
      <c r="UJ62" s="534"/>
      <c r="UK62" s="534"/>
      <c r="UL62" s="534"/>
      <c r="UM62" s="534"/>
      <c r="UN62" s="534"/>
      <c r="UO62" s="534"/>
      <c r="UP62" s="534"/>
      <c r="UQ62" s="534"/>
      <c r="UR62" s="534"/>
      <c r="US62" s="534"/>
      <c r="UT62" s="534"/>
      <c r="UU62" s="534"/>
      <c r="UV62" s="534"/>
      <c r="UW62" s="534"/>
      <c r="UX62" s="546"/>
    </row>
    <row r="63" spans="1:570" s="547" customFormat="1" ht="14.1" customHeight="1">
      <c r="A63" s="534"/>
      <c r="B63" s="37"/>
      <c r="C63" s="61"/>
      <c r="D63" s="61"/>
      <c r="E63" s="38"/>
      <c r="F63" s="523"/>
      <c r="G63" s="523"/>
      <c r="H63" s="523"/>
      <c r="I63" s="524"/>
      <c r="J63" s="525"/>
      <c r="K63" s="525"/>
      <c r="L63" s="525"/>
      <c r="M63" s="42"/>
      <c r="N63" s="42"/>
      <c r="O63" s="526"/>
      <c r="P63" s="527"/>
      <c r="Q63" s="527"/>
      <c r="R63" s="45"/>
      <c r="S63" s="46"/>
      <c r="T63" s="523">
        <f t="shared" si="9"/>
        <v>0</v>
      </c>
      <c r="U63" s="528">
        <f t="shared" si="0"/>
        <v>0</v>
      </c>
      <c r="V63" s="529">
        <f t="shared" si="1"/>
        <v>0</v>
      </c>
      <c r="W63" s="530">
        <f t="shared" si="15"/>
        <v>0</v>
      </c>
      <c r="X63" s="527">
        <f t="shared" si="16"/>
        <v>0</v>
      </c>
      <c r="Y63" s="527">
        <f t="shared" si="2"/>
        <v>0</v>
      </c>
      <c r="Z63" s="527"/>
      <c r="AA63" s="527">
        <f t="shared" si="17"/>
        <v>0</v>
      </c>
      <c r="AB63" s="531">
        <f t="shared" si="3"/>
        <v>0</v>
      </c>
      <c r="AC63" s="532">
        <f t="shared" si="18"/>
        <v>0</v>
      </c>
      <c r="AD63" s="527">
        <f t="shared" si="18"/>
        <v>0</v>
      </c>
      <c r="AE63" s="527">
        <f t="shared" si="5"/>
        <v>0</v>
      </c>
      <c r="AF63" s="527">
        <f t="shared" si="6"/>
        <v>0</v>
      </c>
      <c r="AG63" s="533" t="e">
        <v>#N/A</v>
      </c>
      <c r="AH63" s="527" t="e">
        <f t="shared" si="7"/>
        <v>#N/A</v>
      </c>
      <c r="AI63" s="533" t="e">
        <v>#N/A</v>
      </c>
      <c r="AJ63" s="527" t="e">
        <f t="shared" si="8"/>
        <v>#N/A</v>
      </c>
      <c r="AK63" s="527" t="e">
        <f t="shared" si="10"/>
        <v>#N/A</v>
      </c>
      <c r="AL63" s="527" t="e">
        <v>#N/A</v>
      </c>
      <c r="AM63" s="527"/>
      <c r="AN63" s="529">
        <v>0</v>
      </c>
      <c r="AO63" s="529">
        <f t="shared" si="12"/>
        <v>0</v>
      </c>
      <c r="AP63" s="528">
        <f t="shared" si="13"/>
        <v>0</v>
      </c>
      <c r="AQ63" s="528" t="e">
        <f t="shared" si="14"/>
        <v>#DIV/0!</v>
      </c>
      <c r="AR63" s="534"/>
      <c r="AS63" s="534"/>
      <c r="AT63" s="534"/>
      <c r="AU63" s="534"/>
      <c r="AV63" s="534"/>
      <c r="AW63" s="534"/>
      <c r="AX63" s="534"/>
      <c r="AY63" s="534"/>
      <c r="AZ63" s="534"/>
      <c r="BA63" s="534"/>
      <c r="BB63" s="534"/>
      <c r="BC63" s="534"/>
      <c r="BD63" s="534"/>
      <c r="BE63" s="534"/>
      <c r="BF63" s="534"/>
      <c r="BG63" s="534"/>
      <c r="BH63" s="534"/>
      <c r="BI63" s="534"/>
      <c r="BJ63" s="534"/>
      <c r="BK63" s="534"/>
      <c r="BL63" s="534"/>
      <c r="BM63" s="534"/>
      <c r="BN63" s="534"/>
      <c r="BO63" s="534"/>
      <c r="BP63" s="534"/>
      <c r="BQ63" s="534"/>
      <c r="BR63" s="534"/>
      <c r="BS63" s="534"/>
      <c r="BT63" s="534"/>
      <c r="BU63" s="534"/>
      <c r="BV63" s="534"/>
      <c r="BW63" s="534"/>
      <c r="BX63" s="534"/>
      <c r="BY63" s="534"/>
      <c r="BZ63" s="534"/>
      <c r="CA63" s="534"/>
      <c r="CB63" s="534"/>
      <c r="CC63" s="534"/>
      <c r="CD63" s="534"/>
      <c r="CE63" s="534"/>
      <c r="CF63" s="534"/>
      <c r="CG63" s="534"/>
      <c r="CH63" s="534"/>
      <c r="CI63" s="534"/>
      <c r="CJ63" s="534"/>
      <c r="CK63" s="534"/>
      <c r="CL63" s="534"/>
      <c r="CM63" s="534"/>
      <c r="CN63" s="534"/>
      <c r="CO63" s="534"/>
      <c r="CP63" s="534"/>
      <c r="CQ63" s="534"/>
      <c r="CR63" s="534"/>
      <c r="CS63" s="534"/>
      <c r="CT63" s="534"/>
      <c r="CU63" s="534"/>
      <c r="CV63" s="534"/>
      <c r="CW63" s="534"/>
      <c r="CX63" s="534"/>
      <c r="CY63" s="534"/>
      <c r="CZ63" s="534"/>
      <c r="DA63" s="534"/>
      <c r="DB63" s="534"/>
      <c r="DC63" s="534"/>
      <c r="DD63" s="534"/>
      <c r="DE63" s="534"/>
      <c r="DF63" s="534"/>
      <c r="DG63" s="534"/>
      <c r="DH63" s="534"/>
      <c r="DI63" s="534"/>
      <c r="DJ63" s="534"/>
      <c r="DK63" s="534"/>
      <c r="DL63" s="534"/>
      <c r="DM63" s="534"/>
      <c r="DN63" s="534"/>
      <c r="DO63" s="534"/>
      <c r="DP63" s="534"/>
      <c r="DQ63" s="534"/>
      <c r="DR63" s="534"/>
      <c r="DS63" s="534"/>
      <c r="DT63" s="534"/>
      <c r="DU63" s="534"/>
      <c r="DV63" s="534"/>
      <c r="DW63" s="534"/>
      <c r="DX63" s="534"/>
      <c r="DY63" s="534"/>
      <c r="DZ63" s="534"/>
      <c r="EA63" s="534"/>
      <c r="EB63" s="534"/>
      <c r="EC63" s="534"/>
      <c r="ED63" s="534"/>
      <c r="EE63" s="534"/>
      <c r="EF63" s="534"/>
      <c r="EG63" s="534"/>
      <c r="EH63" s="534"/>
      <c r="EI63" s="534"/>
      <c r="EJ63" s="534"/>
      <c r="EK63" s="534"/>
      <c r="EL63" s="534"/>
      <c r="EM63" s="534"/>
      <c r="EN63" s="534"/>
      <c r="EO63" s="534"/>
      <c r="EP63" s="534"/>
      <c r="EQ63" s="534"/>
      <c r="ER63" s="534"/>
      <c r="ES63" s="534"/>
      <c r="ET63" s="534"/>
      <c r="EU63" s="534"/>
      <c r="EV63" s="534"/>
      <c r="EW63" s="534"/>
      <c r="EX63" s="534"/>
      <c r="EY63" s="534"/>
      <c r="EZ63" s="534"/>
      <c r="FA63" s="534"/>
      <c r="FB63" s="534"/>
      <c r="FC63" s="534"/>
      <c r="FD63" s="534"/>
      <c r="FE63" s="534"/>
      <c r="FF63" s="534"/>
      <c r="FG63" s="534"/>
      <c r="FH63" s="534"/>
      <c r="FI63" s="534"/>
      <c r="FJ63" s="534"/>
      <c r="FK63" s="534"/>
      <c r="FL63" s="534"/>
      <c r="FM63" s="534"/>
      <c r="FN63" s="534"/>
      <c r="FO63" s="534"/>
      <c r="FP63" s="534"/>
      <c r="FQ63" s="534"/>
      <c r="FR63" s="534"/>
      <c r="FS63" s="534"/>
      <c r="FT63" s="534"/>
      <c r="FU63" s="534"/>
      <c r="FV63" s="534"/>
      <c r="FW63" s="534"/>
      <c r="FX63" s="534"/>
      <c r="FY63" s="534"/>
      <c r="FZ63" s="534"/>
      <c r="GA63" s="534"/>
      <c r="GB63" s="534"/>
      <c r="GC63" s="534"/>
      <c r="GD63" s="534"/>
      <c r="GE63" s="534"/>
      <c r="GF63" s="534"/>
      <c r="GG63" s="534"/>
      <c r="GH63" s="534"/>
      <c r="GI63" s="534"/>
      <c r="GJ63" s="534"/>
      <c r="GK63" s="534"/>
      <c r="GL63" s="534"/>
      <c r="GM63" s="534"/>
      <c r="GN63" s="534"/>
      <c r="GO63" s="534"/>
      <c r="GP63" s="534"/>
      <c r="GQ63" s="534"/>
      <c r="GR63" s="534"/>
      <c r="GS63" s="534"/>
      <c r="GT63" s="534"/>
      <c r="GU63" s="534"/>
      <c r="GV63" s="534"/>
      <c r="GW63" s="534"/>
      <c r="GX63" s="534"/>
      <c r="GY63" s="534"/>
      <c r="GZ63" s="534"/>
      <c r="HA63" s="534"/>
      <c r="HB63" s="534"/>
      <c r="HC63" s="534"/>
      <c r="HD63" s="534"/>
      <c r="HE63" s="534"/>
      <c r="HF63" s="534"/>
      <c r="HG63" s="534"/>
      <c r="HH63" s="534"/>
      <c r="HI63" s="534"/>
      <c r="HJ63" s="534"/>
      <c r="HK63" s="534"/>
      <c r="HL63" s="534"/>
      <c r="HM63" s="534"/>
      <c r="HN63" s="534"/>
      <c r="HO63" s="534"/>
      <c r="HP63" s="534"/>
      <c r="HQ63" s="534"/>
      <c r="HR63" s="534"/>
      <c r="HS63" s="534"/>
      <c r="HT63" s="534"/>
      <c r="HU63" s="534"/>
      <c r="HV63" s="534"/>
      <c r="HW63" s="534"/>
      <c r="HX63" s="534"/>
      <c r="HY63" s="534"/>
      <c r="HZ63" s="534"/>
      <c r="IA63" s="534"/>
      <c r="IB63" s="534"/>
      <c r="IC63" s="534"/>
      <c r="ID63" s="534"/>
      <c r="IE63" s="534"/>
      <c r="IF63" s="534"/>
      <c r="IG63" s="534"/>
      <c r="IH63" s="534"/>
      <c r="II63" s="534"/>
      <c r="IJ63" s="534"/>
      <c r="IK63" s="534"/>
      <c r="IL63" s="534"/>
      <c r="IM63" s="534"/>
      <c r="IN63" s="534"/>
      <c r="IO63" s="534"/>
      <c r="IP63" s="534"/>
      <c r="IQ63" s="534"/>
      <c r="IR63" s="534"/>
      <c r="IS63" s="534"/>
      <c r="IT63" s="534"/>
      <c r="IU63" s="534"/>
      <c r="IV63" s="534"/>
      <c r="IW63" s="534"/>
      <c r="IX63" s="534"/>
      <c r="IY63" s="534"/>
      <c r="IZ63" s="534"/>
      <c r="JA63" s="534"/>
      <c r="JB63" s="534"/>
      <c r="JC63" s="534"/>
      <c r="JD63" s="534"/>
      <c r="JE63" s="534"/>
      <c r="JF63" s="534"/>
      <c r="JG63" s="534"/>
      <c r="JH63" s="534"/>
      <c r="JI63" s="534"/>
      <c r="JJ63" s="534"/>
      <c r="JK63" s="534"/>
      <c r="JL63" s="534"/>
      <c r="JM63" s="534"/>
      <c r="JN63" s="534"/>
      <c r="JO63" s="534"/>
      <c r="JP63" s="534"/>
      <c r="JQ63" s="534"/>
      <c r="JR63" s="534"/>
      <c r="JS63" s="534"/>
      <c r="JT63" s="534"/>
      <c r="JU63" s="534"/>
      <c r="JV63" s="534"/>
      <c r="JW63" s="534"/>
      <c r="JX63" s="534"/>
      <c r="JY63" s="534"/>
      <c r="JZ63" s="534"/>
      <c r="KA63" s="534"/>
      <c r="KB63" s="534"/>
      <c r="KC63" s="534"/>
      <c r="KD63" s="534"/>
      <c r="KE63" s="534"/>
      <c r="KF63" s="534"/>
      <c r="KG63" s="534"/>
      <c r="KH63" s="534"/>
      <c r="KI63" s="534"/>
      <c r="KJ63" s="534"/>
      <c r="KK63" s="534"/>
      <c r="KL63" s="534"/>
      <c r="KM63" s="534"/>
      <c r="KN63" s="534"/>
      <c r="KO63" s="534"/>
      <c r="KP63" s="534"/>
      <c r="KQ63" s="534"/>
      <c r="KR63" s="534"/>
      <c r="KS63" s="534"/>
      <c r="KT63" s="534"/>
      <c r="KU63" s="534"/>
      <c r="KV63" s="534"/>
      <c r="KW63" s="534"/>
      <c r="KX63" s="534"/>
      <c r="KY63" s="534"/>
      <c r="KZ63" s="534"/>
      <c r="LA63" s="534"/>
      <c r="LB63" s="534"/>
      <c r="LC63" s="534"/>
      <c r="LD63" s="534"/>
      <c r="LE63" s="534"/>
      <c r="LF63" s="534"/>
      <c r="LG63" s="534"/>
      <c r="LH63" s="534"/>
      <c r="LI63" s="534"/>
      <c r="LJ63" s="534"/>
      <c r="LK63" s="534"/>
      <c r="LL63" s="534"/>
      <c r="LM63" s="534"/>
      <c r="LN63" s="534"/>
      <c r="LO63" s="534"/>
      <c r="LP63" s="534"/>
      <c r="LQ63" s="534"/>
      <c r="LR63" s="534"/>
      <c r="LS63" s="534"/>
      <c r="LT63" s="534"/>
      <c r="LU63" s="534"/>
      <c r="LV63" s="534"/>
      <c r="LW63" s="534"/>
      <c r="LX63" s="534"/>
      <c r="LY63" s="534"/>
      <c r="LZ63" s="534"/>
      <c r="MA63" s="534"/>
      <c r="MB63" s="534"/>
      <c r="MC63" s="534"/>
      <c r="MD63" s="534"/>
      <c r="ME63" s="534"/>
      <c r="MF63" s="534"/>
      <c r="MG63" s="534"/>
      <c r="MH63" s="534"/>
      <c r="MI63" s="534"/>
      <c r="MJ63" s="534"/>
      <c r="MK63" s="534"/>
      <c r="ML63" s="534"/>
      <c r="MM63" s="534"/>
      <c r="MN63" s="534"/>
      <c r="MO63" s="534"/>
      <c r="MP63" s="534"/>
      <c r="MQ63" s="534"/>
      <c r="MR63" s="534"/>
      <c r="MS63" s="534"/>
      <c r="MT63" s="534"/>
      <c r="MU63" s="534"/>
      <c r="MV63" s="534"/>
      <c r="MW63" s="534"/>
      <c r="MX63" s="534"/>
      <c r="MY63" s="534"/>
      <c r="MZ63" s="534"/>
      <c r="NA63" s="534"/>
      <c r="NB63" s="534"/>
      <c r="NC63" s="534"/>
      <c r="ND63" s="534"/>
      <c r="NE63" s="534"/>
      <c r="NF63" s="534"/>
      <c r="NG63" s="534"/>
      <c r="NH63" s="534"/>
      <c r="NI63" s="534"/>
      <c r="NJ63" s="534"/>
      <c r="NK63" s="534"/>
      <c r="NL63" s="534"/>
      <c r="NM63" s="534"/>
      <c r="NN63" s="534"/>
      <c r="NO63" s="534"/>
      <c r="NP63" s="534"/>
      <c r="NQ63" s="534"/>
      <c r="NR63" s="534"/>
      <c r="NS63" s="534"/>
      <c r="NT63" s="534"/>
      <c r="NU63" s="534"/>
      <c r="NV63" s="534"/>
      <c r="NW63" s="534"/>
      <c r="NX63" s="534"/>
      <c r="NY63" s="534"/>
      <c r="NZ63" s="534"/>
      <c r="OA63" s="534"/>
      <c r="OB63" s="534"/>
      <c r="OC63" s="534"/>
      <c r="OD63" s="534"/>
      <c r="OE63" s="534"/>
      <c r="OF63" s="534"/>
      <c r="OG63" s="534"/>
      <c r="OH63" s="534"/>
      <c r="OI63" s="534"/>
      <c r="OJ63" s="534"/>
      <c r="OK63" s="534"/>
      <c r="OL63" s="534"/>
      <c r="OM63" s="534"/>
      <c r="ON63" s="534"/>
      <c r="OO63" s="534"/>
      <c r="OP63" s="534"/>
      <c r="OQ63" s="534"/>
      <c r="OR63" s="534"/>
      <c r="OS63" s="534"/>
      <c r="OT63" s="534"/>
      <c r="OU63" s="534"/>
      <c r="OV63" s="534"/>
      <c r="OW63" s="534"/>
      <c r="OX63" s="534"/>
      <c r="OY63" s="534"/>
      <c r="OZ63" s="534"/>
      <c r="PA63" s="534"/>
      <c r="PB63" s="534"/>
      <c r="PC63" s="534"/>
      <c r="PD63" s="534"/>
      <c r="PE63" s="534"/>
      <c r="PF63" s="534"/>
      <c r="PG63" s="534"/>
      <c r="PH63" s="534"/>
      <c r="PI63" s="534"/>
      <c r="PJ63" s="534"/>
      <c r="PK63" s="534"/>
      <c r="PL63" s="534"/>
      <c r="PM63" s="534"/>
      <c r="PN63" s="534"/>
      <c r="PO63" s="534"/>
      <c r="PP63" s="534"/>
      <c r="PQ63" s="534"/>
      <c r="PR63" s="534"/>
      <c r="PS63" s="534"/>
      <c r="PT63" s="534"/>
      <c r="PU63" s="534"/>
      <c r="PV63" s="534"/>
      <c r="PW63" s="534"/>
      <c r="PX63" s="534"/>
      <c r="PY63" s="534"/>
      <c r="PZ63" s="534"/>
      <c r="QA63" s="534"/>
      <c r="QB63" s="534"/>
      <c r="QC63" s="534"/>
      <c r="QD63" s="534"/>
      <c r="QE63" s="534"/>
      <c r="QF63" s="534"/>
      <c r="QG63" s="534"/>
      <c r="QH63" s="534"/>
      <c r="QI63" s="534"/>
      <c r="QJ63" s="534"/>
      <c r="QK63" s="534"/>
      <c r="QL63" s="534"/>
      <c r="QM63" s="534"/>
      <c r="QN63" s="534"/>
      <c r="QO63" s="534"/>
      <c r="QP63" s="534"/>
      <c r="QQ63" s="534"/>
      <c r="QR63" s="534"/>
      <c r="QS63" s="534"/>
      <c r="QT63" s="534"/>
      <c r="QU63" s="534"/>
      <c r="QV63" s="534"/>
      <c r="QW63" s="534"/>
      <c r="QX63" s="534"/>
      <c r="QY63" s="534"/>
      <c r="QZ63" s="534"/>
      <c r="RA63" s="534"/>
      <c r="RB63" s="534"/>
      <c r="RC63" s="534"/>
      <c r="RD63" s="534"/>
      <c r="RE63" s="534"/>
      <c r="RF63" s="534"/>
      <c r="RG63" s="534"/>
      <c r="RH63" s="534"/>
      <c r="RI63" s="534"/>
      <c r="RJ63" s="534"/>
      <c r="RK63" s="534"/>
      <c r="RL63" s="534"/>
      <c r="RM63" s="534"/>
      <c r="RN63" s="534"/>
      <c r="RO63" s="534"/>
      <c r="RP63" s="534"/>
      <c r="RQ63" s="534"/>
      <c r="RR63" s="534"/>
      <c r="RS63" s="534"/>
      <c r="RT63" s="534"/>
      <c r="RU63" s="534"/>
      <c r="RV63" s="534"/>
      <c r="RW63" s="534"/>
      <c r="RX63" s="534"/>
      <c r="RY63" s="534"/>
      <c r="RZ63" s="534"/>
      <c r="SA63" s="534"/>
      <c r="SB63" s="534"/>
      <c r="SC63" s="534"/>
      <c r="SD63" s="534"/>
      <c r="SE63" s="534"/>
      <c r="SF63" s="534"/>
      <c r="SG63" s="534"/>
      <c r="SH63" s="534"/>
      <c r="SI63" s="534"/>
      <c r="SJ63" s="534"/>
      <c r="SK63" s="534"/>
      <c r="SL63" s="534"/>
      <c r="SM63" s="534"/>
      <c r="SN63" s="534"/>
      <c r="SO63" s="534"/>
      <c r="SP63" s="534"/>
      <c r="SQ63" s="534"/>
      <c r="SR63" s="534"/>
      <c r="SS63" s="534"/>
      <c r="ST63" s="534"/>
      <c r="SU63" s="534"/>
      <c r="SV63" s="534"/>
      <c r="SW63" s="534"/>
      <c r="SX63" s="534"/>
      <c r="SY63" s="534"/>
      <c r="SZ63" s="534"/>
      <c r="TA63" s="534"/>
      <c r="TB63" s="534"/>
      <c r="TC63" s="534"/>
      <c r="TD63" s="534"/>
      <c r="TE63" s="534"/>
      <c r="TF63" s="534"/>
      <c r="TG63" s="534"/>
      <c r="TH63" s="534"/>
      <c r="TI63" s="534"/>
      <c r="TJ63" s="534"/>
      <c r="TK63" s="534"/>
      <c r="TL63" s="534"/>
      <c r="TM63" s="534"/>
      <c r="TN63" s="534"/>
      <c r="TO63" s="534"/>
      <c r="TP63" s="534"/>
      <c r="TQ63" s="534"/>
      <c r="TR63" s="534"/>
      <c r="TS63" s="534"/>
      <c r="TT63" s="534"/>
      <c r="TU63" s="534"/>
      <c r="TV63" s="534"/>
      <c r="TW63" s="534"/>
      <c r="TX63" s="534"/>
      <c r="TY63" s="534"/>
      <c r="TZ63" s="534"/>
      <c r="UA63" s="534"/>
      <c r="UB63" s="534"/>
      <c r="UC63" s="534"/>
      <c r="UD63" s="534"/>
      <c r="UE63" s="534"/>
      <c r="UF63" s="534"/>
      <c r="UG63" s="534"/>
      <c r="UH63" s="534"/>
      <c r="UI63" s="534"/>
      <c r="UJ63" s="534"/>
      <c r="UK63" s="534"/>
      <c r="UL63" s="534"/>
      <c r="UM63" s="534"/>
      <c r="UN63" s="534"/>
      <c r="UO63" s="534"/>
      <c r="UP63" s="534"/>
      <c r="UQ63" s="534"/>
      <c r="UR63" s="534"/>
      <c r="US63" s="534"/>
      <c r="UT63" s="534"/>
      <c r="UU63" s="534"/>
      <c r="UV63" s="534"/>
      <c r="UW63" s="534"/>
      <c r="UX63" s="546"/>
    </row>
    <row r="64" spans="1:570" s="547" customFormat="1" ht="14.1" customHeight="1">
      <c r="A64" s="534"/>
      <c r="B64" s="37"/>
      <c r="C64" s="61"/>
      <c r="D64" s="61"/>
      <c r="E64" s="38"/>
      <c r="F64" s="523"/>
      <c r="G64" s="523"/>
      <c r="H64" s="523"/>
      <c r="I64" s="524"/>
      <c r="J64" s="525"/>
      <c r="K64" s="525"/>
      <c r="L64" s="525"/>
      <c r="M64" s="42"/>
      <c r="N64" s="42"/>
      <c r="O64" s="526"/>
      <c r="P64" s="527"/>
      <c r="Q64" s="527"/>
      <c r="R64" s="45"/>
      <c r="S64" s="46"/>
      <c r="T64" s="523">
        <f t="shared" si="9"/>
        <v>0</v>
      </c>
      <c r="U64" s="528">
        <f t="shared" si="0"/>
        <v>0</v>
      </c>
      <c r="V64" s="529">
        <f t="shared" si="1"/>
        <v>0</v>
      </c>
      <c r="W64" s="530">
        <f t="shared" si="15"/>
        <v>0</v>
      </c>
      <c r="X64" s="527">
        <f t="shared" si="16"/>
        <v>0</v>
      </c>
      <c r="Y64" s="527">
        <f t="shared" si="2"/>
        <v>0</v>
      </c>
      <c r="Z64" s="527"/>
      <c r="AA64" s="527">
        <f t="shared" si="17"/>
        <v>0</v>
      </c>
      <c r="AB64" s="531">
        <f t="shared" si="3"/>
        <v>0</v>
      </c>
      <c r="AC64" s="532">
        <f t="shared" si="18"/>
        <v>0</v>
      </c>
      <c r="AD64" s="527">
        <f t="shared" si="18"/>
        <v>0</v>
      </c>
      <c r="AE64" s="527">
        <f t="shared" si="5"/>
        <v>0</v>
      </c>
      <c r="AF64" s="527">
        <f t="shared" si="6"/>
        <v>0</v>
      </c>
      <c r="AG64" s="533" t="e">
        <v>#N/A</v>
      </c>
      <c r="AH64" s="527" t="e">
        <f t="shared" si="7"/>
        <v>#N/A</v>
      </c>
      <c r="AI64" s="533" t="e">
        <v>#N/A</v>
      </c>
      <c r="AJ64" s="527" t="e">
        <f t="shared" si="8"/>
        <v>#N/A</v>
      </c>
      <c r="AK64" s="527" t="e">
        <f t="shared" si="10"/>
        <v>#N/A</v>
      </c>
      <c r="AL64" s="527" t="e">
        <v>#N/A</v>
      </c>
      <c r="AM64" s="527"/>
      <c r="AN64" s="529">
        <v>0</v>
      </c>
      <c r="AO64" s="529">
        <f t="shared" si="12"/>
        <v>0</v>
      </c>
      <c r="AP64" s="528">
        <f t="shared" si="13"/>
        <v>0</v>
      </c>
      <c r="AQ64" s="528" t="e">
        <f t="shared" si="14"/>
        <v>#DIV/0!</v>
      </c>
      <c r="AR64" s="534"/>
      <c r="AS64" s="534"/>
      <c r="AT64" s="534"/>
      <c r="AU64" s="534"/>
      <c r="AV64" s="534"/>
      <c r="AW64" s="534"/>
      <c r="AX64" s="534"/>
      <c r="AY64" s="534"/>
      <c r="AZ64" s="534"/>
      <c r="BA64" s="534"/>
      <c r="BB64" s="534"/>
      <c r="BC64" s="534"/>
      <c r="BD64" s="534"/>
      <c r="BE64" s="534"/>
      <c r="BF64" s="534"/>
      <c r="BG64" s="534"/>
      <c r="BH64" s="534"/>
      <c r="BI64" s="534"/>
      <c r="BJ64" s="534"/>
      <c r="BK64" s="534"/>
      <c r="BL64" s="534"/>
      <c r="BM64" s="534"/>
      <c r="BN64" s="534"/>
      <c r="BO64" s="534"/>
      <c r="BP64" s="534"/>
      <c r="BQ64" s="534"/>
      <c r="BR64" s="534"/>
      <c r="BS64" s="534"/>
      <c r="BT64" s="534"/>
      <c r="BU64" s="534"/>
      <c r="BV64" s="534"/>
      <c r="BW64" s="534"/>
      <c r="BX64" s="534"/>
      <c r="BY64" s="534"/>
      <c r="BZ64" s="534"/>
      <c r="CA64" s="534"/>
      <c r="CB64" s="534"/>
      <c r="CC64" s="534"/>
      <c r="CD64" s="534"/>
      <c r="CE64" s="534"/>
      <c r="CF64" s="534"/>
      <c r="CG64" s="534"/>
      <c r="CH64" s="534"/>
      <c r="CI64" s="534"/>
      <c r="CJ64" s="534"/>
      <c r="CK64" s="534"/>
      <c r="CL64" s="534"/>
      <c r="CM64" s="534"/>
      <c r="CN64" s="534"/>
      <c r="CO64" s="534"/>
      <c r="CP64" s="534"/>
      <c r="CQ64" s="534"/>
      <c r="CR64" s="534"/>
      <c r="CS64" s="534"/>
      <c r="CT64" s="534"/>
      <c r="CU64" s="534"/>
      <c r="CV64" s="534"/>
      <c r="CW64" s="534"/>
      <c r="CX64" s="534"/>
      <c r="CY64" s="534"/>
      <c r="CZ64" s="534"/>
      <c r="DA64" s="534"/>
      <c r="DB64" s="534"/>
      <c r="DC64" s="534"/>
      <c r="DD64" s="534"/>
      <c r="DE64" s="534"/>
      <c r="DF64" s="534"/>
      <c r="DG64" s="534"/>
      <c r="DH64" s="534"/>
      <c r="DI64" s="534"/>
      <c r="DJ64" s="534"/>
      <c r="DK64" s="534"/>
      <c r="DL64" s="534"/>
      <c r="DM64" s="534"/>
      <c r="DN64" s="534"/>
      <c r="DO64" s="534"/>
      <c r="DP64" s="534"/>
      <c r="DQ64" s="534"/>
      <c r="DR64" s="534"/>
      <c r="DS64" s="534"/>
      <c r="DT64" s="534"/>
      <c r="DU64" s="534"/>
      <c r="DV64" s="534"/>
      <c r="DW64" s="534"/>
      <c r="DX64" s="534"/>
      <c r="DY64" s="534"/>
      <c r="DZ64" s="534"/>
      <c r="EA64" s="534"/>
      <c r="EB64" s="534"/>
      <c r="EC64" s="534"/>
      <c r="ED64" s="534"/>
      <c r="EE64" s="534"/>
      <c r="EF64" s="534"/>
      <c r="EG64" s="534"/>
      <c r="EH64" s="534"/>
      <c r="EI64" s="534"/>
      <c r="EJ64" s="534"/>
      <c r="EK64" s="534"/>
      <c r="EL64" s="534"/>
      <c r="EM64" s="534"/>
      <c r="EN64" s="534"/>
      <c r="EO64" s="534"/>
      <c r="EP64" s="534"/>
      <c r="EQ64" s="534"/>
      <c r="ER64" s="534"/>
      <c r="ES64" s="534"/>
      <c r="ET64" s="534"/>
      <c r="EU64" s="534"/>
      <c r="EV64" s="534"/>
      <c r="EW64" s="534"/>
      <c r="EX64" s="534"/>
      <c r="EY64" s="534"/>
      <c r="EZ64" s="534"/>
      <c r="FA64" s="534"/>
      <c r="FB64" s="534"/>
      <c r="FC64" s="534"/>
      <c r="FD64" s="534"/>
      <c r="FE64" s="534"/>
      <c r="FF64" s="534"/>
      <c r="FG64" s="534"/>
      <c r="FH64" s="534"/>
      <c r="FI64" s="534"/>
      <c r="FJ64" s="534"/>
      <c r="FK64" s="534"/>
      <c r="FL64" s="534"/>
      <c r="FM64" s="534"/>
      <c r="FN64" s="534"/>
      <c r="FO64" s="534"/>
      <c r="FP64" s="534"/>
      <c r="FQ64" s="534"/>
      <c r="FR64" s="534"/>
      <c r="FS64" s="534"/>
      <c r="FT64" s="534"/>
      <c r="FU64" s="534"/>
      <c r="FV64" s="534"/>
      <c r="FW64" s="534"/>
      <c r="FX64" s="534"/>
      <c r="FY64" s="534"/>
      <c r="FZ64" s="534"/>
      <c r="GA64" s="534"/>
      <c r="GB64" s="534"/>
      <c r="GC64" s="534"/>
      <c r="GD64" s="534"/>
      <c r="GE64" s="534"/>
      <c r="GF64" s="534"/>
      <c r="GG64" s="534"/>
      <c r="GH64" s="534"/>
      <c r="GI64" s="534"/>
      <c r="GJ64" s="534"/>
      <c r="GK64" s="534"/>
      <c r="GL64" s="534"/>
      <c r="GM64" s="534"/>
      <c r="GN64" s="534"/>
      <c r="GO64" s="534"/>
      <c r="GP64" s="534"/>
      <c r="GQ64" s="534"/>
      <c r="GR64" s="534"/>
      <c r="GS64" s="534"/>
      <c r="GT64" s="534"/>
      <c r="GU64" s="534"/>
      <c r="GV64" s="534"/>
      <c r="GW64" s="534"/>
      <c r="GX64" s="534"/>
      <c r="GY64" s="534"/>
      <c r="GZ64" s="534"/>
      <c r="HA64" s="534"/>
      <c r="HB64" s="534"/>
      <c r="HC64" s="534"/>
      <c r="HD64" s="534"/>
      <c r="HE64" s="534"/>
      <c r="HF64" s="534"/>
      <c r="HG64" s="534"/>
      <c r="HH64" s="534"/>
      <c r="HI64" s="534"/>
      <c r="HJ64" s="534"/>
      <c r="HK64" s="534"/>
      <c r="HL64" s="534"/>
      <c r="HM64" s="534"/>
      <c r="HN64" s="534"/>
      <c r="HO64" s="534"/>
      <c r="HP64" s="534"/>
      <c r="HQ64" s="534"/>
      <c r="HR64" s="534"/>
      <c r="HS64" s="534"/>
      <c r="HT64" s="534"/>
      <c r="HU64" s="534"/>
      <c r="HV64" s="534"/>
      <c r="HW64" s="534"/>
      <c r="HX64" s="534"/>
      <c r="HY64" s="534"/>
      <c r="HZ64" s="534"/>
      <c r="IA64" s="534"/>
      <c r="IB64" s="534"/>
      <c r="IC64" s="534"/>
      <c r="ID64" s="534"/>
      <c r="IE64" s="534"/>
      <c r="IF64" s="534"/>
      <c r="IG64" s="534"/>
      <c r="IH64" s="534"/>
      <c r="II64" s="534"/>
      <c r="IJ64" s="534"/>
      <c r="IK64" s="534"/>
      <c r="IL64" s="534"/>
      <c r="IM64" s="534"/>
      <c r="IN64" s="534"/>
      <c r="IO64" s="534"/>
      <c r="IP64" s="534"/>
      <c r="IQ64" s="534"/>
      <c r="IR64" s="534"/>
      <c r="IS64" s="534"/>
      <c r="IT64" s="534"/>
      <c r="IU64" s="534"/>
      <c r="IV64" s="534"/>
      <c r="IW64" s="534"/>
      <c r="IX64" s="534"/>
      <c r="IY64" s="534"/>
      <c r="IZ64" s="534"/>
      <c r="JA64" s="534"/>
      <c r="JB64" s="534"/>
      <c r="JC64" s="534"/>
      <c r="JD64" s="534"/>
      <c r="JE64" s="534"/>
      <c r="JF64" s="534"/>
      <c r="JG64" s="534"/>
      <c r="JH64" s="534"/>
      <c r="JI64" s="534"/>
      <c r="JJ64" s="534"/>
      <c r="JK64" s="534"/>
      <c r="JL64" s="534"/>
      <c r="JM64" s="534"/>
      <c r="JN64" s="534"/>
      <c r="JO64" s="534"/>
      <c r="JP64" s="534"/>
      <c r="JQ64" s="534"/>
      <c r="JR64" s="534"/>
      <c r="JS64" s="534"/>
      <c r="JT64" s="534"/>
      <c r="JU64" s="534"/>
      <c r="JV64" s="534"/>
      <c r="JW64" s="534"/>
      <c r="JX64" s="534"/>
      <c r="JY64" s="534"/>
      <c r="JZ64" s="534"/>
      <c r="KA64" s="534"/>
      <c r="KB64" s="534"/>
      <c r="KC64" s="534"/>
      <c r="KD64" s="534"/>
      <c r="KE64" s="534"/>
      <c r="KF64" s="534"/>
      <c r="KG64" s="534"/>
      <c r="KH64" s="534"/>
      <c r="KI64" s="534"/>
      <c r="KJ64" s="534"/>
      <c r="KK64" s="534"/>
      <c r="KL64" s="534"/>
      <c r="KM64" s="534"/>
      <c r="KN64" s="534"/>
      <c r="KO64" s="534"/>
      <c r="KP64" s="534"/>
      <c r="KQ64" s="534"/>
      <c r="KR64" s="534"/>
      <c r="KS64" s="534"/>
      <c r="KT64" s="534"/>
      <c r="KU64" s="534"/>
      <c r="KV64" s="534"/>
      <c r="KW64" s="534"/>
      <c r="KX64" s="534"/>
      <c r="KY64" s="534"/>
      <c r="KZ64" s="534"/>
      <c r="LA64" s="534"/>
      <c r="LB64" s="534"/>
      <c r="LC64" s="534"/>
      <c r="LD64" s="534"/>
      <c r="LE64" s="534"/>
      <c r="LF64" s="534"/>
      <c r="LG64" s="534"/>
      <c r="LH64" s="534"/>
      <c r="LI64" s="534"/>
      <c r="LJ64" s="534"/>
      <c r="LK64" s="534"/>
      <c r="LL64" s="534"/>
      <c r="LM64" s="534"/>
      <c r="LN64" s="534"/>
      <c r="LO64" s="534"/>
      <c r="LP64" s="534"/>
      <c r="LQ64" s="534"/>
      <c r="LR64" s="534"/>
      <c r="LS64" s="534"/>
      <c r="LT64" s="534"/>
      <c r="LU64" s="534"/>
      <c r="LV64" s="534"/>
      <c r="LW64" s="534"/>
      <c r="LX64" s="534"/>
      <c r="LY64" s="534"/>
      <c r="LZ64" s="534"/>
      <c r="MA64" s="534"/>
      <c r="MB64" s="534"/>
      <c r="MC64" s="534"/>
      <c r="MD64" s="534"/>
      <c r="ME64" s="534"/>
      <c r="MF64" s="534"/>
      <c r="MG64" s="534"/>
      <c r="MH64" s="534"/>
      <c r="MI64" s="534"/>
      <c r="MJ64" s="534"/>
      <c r="MK64" s="534"/>
      <c r="ML64" s="534"/>
      <c r="MM64" s="534"/>
      <c r="MN64" s="534"/>
      <c r="MO64" s="534"/>
      <c r="MP64" s="534"/>
      <c r="MQ64" s="534"/>
      <c r="MR64" s="534"/>
      <c r="MS64" s="534"/>
      <c r="MT64" s="534"/>
      <c r="MU64" s="534"/>
      <c r="MV64" s="534"/>
      <c r="MW64" s="534"/>
      <c r="MX64" s="534"/>
      <c r="MY64" s="534"/>
      <c r="MZ64" s="534"/>
      <c r="NA64" s="534"/>
      <c r="NB64" s="534"/>
      <c r="NC64" s="534"/>
      <c r="ND64" s="534"/>
      <c r="NE64" s="534"/>
      <c r="NF64" s="534"/>
      <c r="NG64" s="534"/>
      <c r="NH64" s="534"/>
      <c r="NI64" s="534"/>
      <c r="NJ64" s="534"/>
      <c r="NK64" s="534"/>
      <c r="NL64" s="534"/>
      <c r="NM64" s="534"/>
      <c r="NN64" s="534"/>
      <c r="NO64" s="534"/>
      <c r="NP64" s="534"/>
      <c r="NQ64" s="534"/>
      <c r="NR64" s="534"/>
      <c r="NS64" s="534"/>
      <c r="NT64" s="534"/>
      <c r="NU64" s="534"/>
      <c r="NV64" s="534"/>
      <c r="NW64" s="534"/>
      <c r="NX64" s="534"/>
      <c r="NY64" s="534"/>
      <c r="NZ64" s="534"/>
      <c r="OA64" s="534"/>
      <c r="OB64" s="534"/>
      <c r="OC64" s="534"/>
      <c r="OD64" s="534"/>
      <c r="OE64" s="534"/>
      <c r="OF64" s="534"/>
      <c r="OG64" s="534"/>
      <c r="OH64" s="534"/>
      <c r="OI64" s="534"/>
      <c r="OJ64" s="534"/>
      <c r="OK64" s="534"/>
      <c r="OL64" s="534"/>
      <c r="OM64" s="534"/>
      <c r="ON64" s="534"/>
      <c r="OO64" s="534"/>
      <c r="OP64" s="534"/>
      <c r="OQ64" s="534"/>
      <c r="OR64" s="534"/>
      <c r="OS64" s="534"/>
      <c r="OT64" s="534"/>
      <c r="OU64" s="534"/>
      <c r="OV64" s="534"/>
      <c r="OW64" s="534"/>
      <c r="OX64" s="534"/>
      <c r="OY64" s="534"/>
      <c r="OZ64" s="534"/>
      <c r="PA64" s="534"/>
      <c r="PB64" s="534"/>
      <c r="PC64" s="534"/>
      <c r="PD64" s="534"/>
      <c r="PE64" s="534"/>
      <c r="PF64" s="534"/>
      <c r="PG64" s="534"/>
      <c r="PH64" s="534"/>
      <c r="PI64" s="534"/>
      <c r="PJ64" s="534"/>
      <c r="PK64" s="534"/>
      <c r="PL64" s="534"/>
      <c r="PM64" s="534"/>
      <c r="PN64" s="534"/>
      <c r="PO64" s="534"/>
      <c r="PP64" s="534"/>
      <c r="PQ64" s="534"/>
      <c r="PR64" s="534"/>
      <c r="PS64" s="534"/>
      <c r="PT64" s="534"/>
      <c r="PU64" s="534"/>
      <c r="PV64" s="534"/>
      <c r="PW64" s="534"/>
      <c r="PX64" s="534"/>
      <c r="PY64" s="534"/>
      <c r="PZ64" s="534"/>
      <c r="QA64" s="534"/>
      <c r="QB64" s="534"/>
      <c r="QC64" s="534"/>
      <c r="QD64" s="534"/>
      <c r="QE64" s="534"/>
      <c r="QF64" s="534"/>
      <c r="QG64" s="534"/>
      <c r="QH64" s="534"/>
      <c r="QI64" s="534"/>
      <c r="QJ64" s="534"/>
      <c r="QK64" s="534"/>
      <c r="QL64" s="534"/>
      <c r="QM64" s="534"/>
      <c r="QN64" s="534"/>
      <c r="QO64" s="534"/>
      <c r="QP64" s="534"/>
      <c r="QQ64" s="534"/>
      <c r="QR64" s="534"/>
      <c r="QS64" s="534"/>
      <c r="QT64" s="534"/>
      <c r="QU64" s="534"/>
      <c r="QV64" s="534"/>
      <c r="QW64" s="534"/>
      <c r="QX64" s="534"/>
      <c r="QY64" s="534"/>
      <c r="QZ64" s="534"/>
      <c r="RA64" s="534"/>
      <c r="RB64" s="534"/>
      <c r="RC64" s="534"/>
      <c r="RD64" s="534"/>
      <c r="RE64" s="534"/>
      <c r="RF64" s="534"/>
      <c r="RG64" s="534"/>
      <c r="RH64" s="534"/>
      <c r="RI64" s="534"/>
      <c r="RJ64" s="534"/>
      <c r="RK64" s="534"/>
      <c r="RL64" s="534"/>
      <c r="RM64" s="534"/>
      <c r="RN64" s="534"/>
      <c r="RO64" s="534"/>
      <c r="RP64" s="534"/>
      <c r="RQ64" s="534"/>
      <c r="RR64" s="534"/>
      <c r="RS64" s="534"/>
      <c r="RT64" s="534"/>
      <c r="RU64" s="534"/>
      <c r="RV64" s="534"/>
      <c r="RW64" s="534"/>
      <c r="RX64" s="534"/>
      <c r="RY64" s="534"/>
      <c r="RZ64" s="534"/>
      <c r="SA64" s="534"/>
      <c r="SB64" s="534"/>
      <c r="SC64" s="534"/>
      <c r="SD64" s="534"/>
      <c r="SE64" s="534"/>
      <c r="SF64" s="534"/>
      <c r="SG64" s="534"/>
      <c r="SH64" s="534"/>
      <c r="SI64" s="534"/>
      <c r="SJ64" s="534"/>
      <c r="SK64" s="534"/>
      <c r="SL64" s="534"/>
      <c r="SM64" s="534"/>
      <c r="SN64" s="534"/>
      <c r="SO64" s="534"/>
      <c r="SP64" s="534"/>
      <c r="SQ64" s="534"/>
      <c r="SR64" s="534"/>
      <c r="SS64" s="534"/>
      <c r="ST64" s="534"/>
      <c r="SU64" s="534"/>
      <c r="SV64" s="534"/>
      <c r="SW64" s="534"/>
      <c r="SX64" s="534"/>
      <c r="SY64" s="534"/>
      <c r="SZ64" s="534"/>
      <c r="TA64" s="534"/>
      <c r="TB64" s="534"/>
      <c r="TC64" s="534"/>
      <c r="TD64" s="534"/>
      <c r="TE64" s="534"/>
      <c r="TF64" s="534"/>
      <c r="TG64" s="534"/>
      <c r="TH64" s="534"/>
      <c r="TI64" s="534"/>
      <c r="TJ64" s="534"/>
      <c r="TK64" s="534"/>
      <c r="TL64" s="534"/>
      <c r="TM64" s="534"/>
      <c r="TN64" s="534"/>
      <c r="TO64" s="534"/>
      <c r="TP64" s="534"/>
      <c r="TQ64" s="534"/>
      <c r="TR64" s="534"/>
      <c r="TS64" s="534"/>
      <c r="TT64" s="534"/>
      <c r="TU64" s="534"/>
      <c r="TV64" s="534"/>
      <c r="TW64" s="534"/>
      <c r="TX64" s="534"/>
      <c r="TY64" s="534"/>
      <c r="TZ64" s="534"/>
      <c r="UA64" s="534"/>
      <c r="UB64" s="534"/>
      <c r="UC64" s="534"/>
      <c r="UD64" s="534"/>
      <c r="UE64" s="534"/>
      <c r="UF64" s="534"/>
      <c r="UG64" s="534"/>
      <c r="UH64" s="534"/>
      <c r="UI64" s="534"/>
      <c r="UJ64" s="534"/>
      <c r="UK64" s="534"/>
      <c r="UL64" s="534"/>
      <c r="UM64" s="534"/>
      <c r="UN64" s="534"/>
      <c r="UO64" s="534"/>
      <c r="UP64" s="534"/>
      <c r="UQ64" s="534"/>
      <c r="UR64" s="534"/>
      <c r="US64" s="534"/>
      <c r="UT64" s="534"/>
      <c r="UU64" s="534"/>
      <c r="UV64" s="534"/>
      <c r="UW64" s="534"/>
      <c r="UX64" s="546"/>
    </row>
    <row r="65" spans="1:570" s="547" customFormat="1" ht="14.1" customHeight="1">
      <c r="A65" s="534"/>
      <c r="B65" s="37"/>
      <c r="C65" s="61"/>
      <c r="D65" s="61"/>
      <c r="E65" s="38"/>
      <c r="F65" s="523"/>
      <c r="G65" s="523"/>
      <c r="H65" s="523"/>
      <c r="I65" s="524"/>
      <c r="J65" s="525"/>
      <c r="K65" s="525"/>
      <c r="L65" s="525"/>
      <c r="M65" s="42"/>
      <c r="N65" s="42"/>
      <c r="O65" s="526"/>
      <c r="P65" s="527"/>
      <c r="Q65" s="527"/>
      <c r="R65" s="45"/>
      <c r="S65" s="46"/>
      <c r="T65" s="523">
        <f t="shared" si="9"/>
        <v>0</v>
      </c>
      <c r="U65" s="528">
        <f t="shared" si="0"/>
        <v>0</v>
      </c>
      <c r="V65" s="529">
        <f t="shared" si="1"/>
        <v>0</v>
      </c>
      <c r="W65" s="530">
        <f t="shared" si="15"/>
        <v>0</v>
      </c>
      <c r="X65" s="527">
        <f t="shared" si="16"/>
        <v>0</v>
      </c>
      <c r="Y65" s="527">
        <f t="shared" si="2"/>
        <v>0</v>
      </c>
      <c r="Z65" s="527"/>
      <c r="AA65" s="527">
        <f t="shared" si="17"/>
        <v>0</v>
      </c>
      <c r="AB65" s="531">
        <f t="shared" si="3"/>
        <v>0</v>
      </c>
      <c r="AC65" s="532">
        <f t="shared" si="18"/>
        <v>0</v>
      </c>
      <c r="AD65" s="527">
        <f t="shared" si="18"/>
        <v>0</v>
      </c>
      <c r="AE65" s="527">
        <f t="shared" si="5"/>
        <v>0</v>
      </c>
      <c r="AF65" s="527">
        <f t="shared" si="6"/>
        <v>0</v>
      </c>
      <c r="AG65" s="533" t="e">
        <v>#N/A</v>
      </c>
      <c r="AH65" s="527" t="e">
        <f t="shared" si="7"/>
        <v>#N/A</v>
      </c>
      <c r="AI65" s="533" t="e">
        <v>#N/A</v>
      </c>
      <c r="AJ65" s="527" t="e">
        <f t="shared" si="8"/>
        <v>#N/A</v>
      </c>
      <c r="AK65" s="527" t="e">
        <f t="shared" si="10"/>
        <v>#N/A</v>
      </c>
      <c r="AL65" s="527" t="e">
        <v>#N/A</v>
      </c>
      <c r="AM65" s="527"/>
      <c r="AN65" s="529">
        <v>0</v>
      </c>
      <c r="AO65" s="529">
        <f t="shared" si="12"/>
        <v>0</v>
      </c>
      <c r="AP65" s="528">
        <f t="shared" si="13"/>
        <v>0</v>
      </c>
      <c r="AQ65" s="528" t="e">
        <f t="shared" si="14"/>
        <v>#DIV/0!</v>
      </c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R65" s="534"/>
      <c r="BS65" s="534"/>
      <c r="BT65" s="534"/>
      <c r="BU65" s="534"/>
      <c r="BV65" s="534"/>
      <c r="BW65" s="534"/>
      <c r="BX65" s="534"/>
      <c r="BY65" s="534"/>
      <c r="BZ65" s="534"/>
      <c r="CA65" s="534"/>
      <c r="CB65" s="534"/>
      <c r="CC65" s="534"/>
      <c r="CD65" s="534"/>
      <c r="CE65" s="534"/>
      <c r="CF65" s="534"/>
      <c r="CG65" s="534"/>
      <c r="CH65" s="534"/>
      <c r="CI65" s="534"/>
      <c r="CJ65" s="534"/>
      <c r="CK65" s="534"/>
      <c r="CL65" s="534"/>
      <c r="CM65" s="534"/>
      <c r="CN65" s="534"/>
      <c r="CO65" s="534"/>
      <c r="CP65" s="534"/>
      <c r="CQ65" s="534"/>
      <c r="CR65" s="534"/>
      <c r="CS65" s="534"/>
      <c r="CT65" s="534"/>
      <c r="CU65" s="534"/>
      <c r="CV65" s="534"/>
      <c r="CW65" s="534"/>
      <c r="CX65" s="534"/>
      <c r="CY65" s="534"/>
      <c r="CZ65" s="534"/>
      <c r="DA65" s="534"/>
      <c r="DB65" s="534"/>
      <c r="DC65" s="534"/>
      <c r="DD65" s="534"/>
      <c r="DE65" s="534"/>
      <c r="DF65" s="534"/>
      <c r="DG65" s="534"/>
      <c r="DH65" s="534"/>
      <c r="DI65" s="534"/>
      <c r="DJ65" s="534"/>
      <c r="DK65" s="534"/>
      <c r="DL65" s="534"/>
      <c r="DM65" s="534"/>
      <c r="DN65" s="534"/>
      <c r="DO65" s="534"/>
      <c r="DP65" s="534"/>
      <c r="DQ65" s="534"/>
      <c r="DR65" s="534"/>
      <c r="DS65" s="534"/>
      <c r="DT65" s="534"/>
      <c r="DU65" s="534"/>
      <c r="DV65" s="534"/>
      <c r="DW65" s="534"/>
      <c r="DX65" s="534"/>
      <c r="DY65" s="534"/>
      <c r="DZ65" s="534"/>
      <c r="EA65" s="534"/>
      <c r="EB65" s="534"/>
      <c r="EC65" s="534"/>
      <c r="ED65" s="534"/>
      <c r="EE65" s="534"/>
      <c r="EF65" s="534"/>
      <c r="EG65" s="534"/>
      <c r="EH65" s="534"/>
      <c r="EI65" s="534"/>
      <c r="EJ65" s="534"/>
      <c r="EK65" s="534"/>
      <c r="EL65" s="534"/>
      <c r="EM65" s="534"/>
      <c r="EN65" s="534"/>
      <c r="EO65" s="534"/>
      <c r="EP65" s="534"/>
      <c r="EQ65" s="534"/>
      <c r="ER65" s="534"/>
      <c r="ES65" s="534"/>
      <c r="ET65" s="534"/>
      <c r="EU65" s="534"/>
      <c r="EV65" s="534"/>
      <c r="EW65" s="534"/>
      <c r="EX65" s="534"/>
      <c r="EY65" s="534"/>
      <c r="EZ65" s="534"/>
      <c r="FA65" s="534"/>
      <c r="FB65" s="534"/>
      <c r="FC65" s="534"/>
      <c r="FD65" s="534"/>
      <c r="FE65" s="534"/>
      <c r="FF65" s="534"/>
      <c r="FG65" s="534"/>
      <c r="FH65" s="534"/>
      <c r="FI65" s="534"/>
      <c r="FJ65" s="534"/>
      <c r="FK65" s="534"/>
      <c r="FL65" s="534"/>
      <c r="FM65" s="534"/>
      <c r="FN65" s="534"/>
      <c r="FO65" s="534"/>
      <c r="FP65" s="534"/>
      <c r="FQ65" s="534"/>
      <c r="FR65" s="534"/>
      <c r="FS65" s="534"/>
      <c r="FT65" s="534"/>
      <c r="FU65" s="534"/>
      <c r="FV65" s="534"/>
      <c r="FW65" s="534"/>
      <c r="FX65" s="534"/>
      <c r="FY65" s="534"/>
      <c r="FZ65" s="534"/>
      <c r="GA65" s="534"/>
      <c r="GB65" s="534"/>
      <c r="GC65" s="534"/>
      <c r="GD65" s="534"/>
      <c r="GE65" s="534"/>
      <c r="GF65" s="534"/>
      <c r="GG65" s="534"/>
      <c r="GH65" s="534"/>
      <c r="GI65" s="534"/>
      <c r="GJ65" s="534"/>
      <c r="GK65" s="534"/>
      <c r="GL65" s="534"/>
      <c r="GM65" s="534"/>
      <c r="GN65" s="534"/>
      <c r="GO65" s="534"/>
      <c r="GP65" s="534"/>
      <c r="GQ65" s="534"/>
      <c r="GR65" s="534"/>
      <c r="GS65" s="534"/>
      <c r="GT65" s="534"/>
      <c r="GU65" s="534"/>
      <c r="GV65" s="534"/>
      <c r="GW65" s="534"/>
      <c r="GX65" s="534"/>
      <c r="GY65" s="534"/>
      <c r="GZ65" s="534"/>
      <c r="HA65" s="534"/>
      <c r="HB65" s="534"/>
      <c r="HC65" s="534"/>
      <c r="HD65" s="534"/>
      <c r="HE65" s="534"/>
      <c r="HF65" s="534"/>
      <c r="HG65" s="534"/>
      <c r="HH65" s="534"/>
      <c r="HI65" s="534"/>
      <c r="HJ65" s="534"/>
      <c r="HK65" s="534"/>
      <c r="HL65" s="534"/>
      <c r="HM65" s="534"/>
      <c r="HN65" s="534"/>
      <c r="HO65" s="534"/>
      <c r="HP65" s="534"/>
      <c r="HQ65" s="534"/>
      <c r="HR65" s="534"/>
      <c r="HS65" s="534"/>
      <c r="HT65" s="534"/>
      <c r="HU65" s="534"/>
      <c r="HV65" s="534"/>
      <c r="HW65" s="534"/>
      <c r="HX65" s="534"/>
      <c r="HY65" s="534"/>
      <c r="HZ65" s="534"/>
      <c r="IA65" s="534"/>
      <c r="IB65" s="534"/>
      <c r="IC65" s="534"/>
      <c r="ID65" s="534"/>
      <c r="IE65" s="534"/>
      <c r="IF65" s="534"/>
      <c r="IG65" s="534"/>
      <c r="IH65" s="534"/>
      <c r="II65" s="534"/>
      <c r="IJ65" s="534"/>
      <c r="IK65" s="534"/>
      <c r="IL65" s="534"/>
      <c r="IM65" s="534"/>
      <c r="IN65" s="534"/>
      <c r="IO65" s="534"/>
      <c r="IP65" s="534"/>
      <c r="IQ65" s="534"/>
      <c r="IR65" s="534"/>
      <c r="IS65" s="534"/>
      <c r="IT65" s="534"/>
      <c r="IU65" s="534"/>
      <c r="IV65" s="534"/>
      <c r="IW65" s="534"/>
      <c r="IX65" s="534"/>
      <c r="IY65" s="534"/>
      <c r="IZ65" s="534"/>
      <c r="JA65" s="534"/>
      <c r="JB65" s="534"/>
      <c r="JC65" s="534"/>
      <c r="JD65" s="534"/>
      <c r="JE65" s="534"/>
      <c r="JF65" s="534"/>
      <c r="JG65" s="534"/>
      <c r="JH65" s="534"/>
      <c r="JI65" s="534"/>
      <c r="JJ65" s="534"/>
      <c r="JK65" s="534"/>
      <c r="JL65" s="534"/>
      <c r="JM65" s="534"/>
      <c r="JN65" s="534"/>
      <c r="JO65" s="534"/>
      <c r="JP65" s="534"/>
      <c r="JQ65" s="534"/>
      <c r="JR65" s="534"/>
      <c r="JS65" s="534"/>
      <c r="JT65" s="534"/>
      <c r="JU65" s="534"/>
      <c r="JV65" s="534"/>
      <c r="JW65" s="534"/>
      <c r="JX65" s="534"/>
      <c r="JY65" s="534"/>
      <c r="JZ65" s="534"/>
      <c r="KA65" s="534"/>
      <c r="KB65" s="534"/>
      <c r="KC65" s="534"/>
      <c r="KD65" s="534"/>
      <c r="KE65" s="534"/>
      <c r="KF65" s="534"/>
      <c r="KG65" s="534"/>
      <c r="KH65" s="534"/>
      <c r="KI65" s="534"/>
      <c r="KJ65" s="534"/>
      <c r="KK65" s="534"/>
      <c r="KL65" s="534"/>
      <c r="KM65" s="534"/>
      <c r="KN65" s="534"/>
      <c r="KO65" s="534"/>
      <c r="KP65" s="534"/>
      <c r="KQ65" s="534"/>
      <c r="KR65" s="534"/>
      <c r="KS65" s="534"/>
      <c r="KT65" s="534"/>
      <c r="KU65" s="534"/>
      <c r="KV65" s="534"/>
      <c r="KW65" s="534"/>
      <c r="KX65" s="534"/>
      <c r="KY65" s="534"/>
      <c r="KZ65" s="534"/>
      <c r="LA65" s="534"/>
      <c r="LB65" s="534"/>
      <c r="LC65" s="534"/>
      <c r="LD65" s="534"/>
      <c r="LE65" s="534"/>
      <c r="LF65" s="534"/>
      <c r="LG65" s="534"/>
      <c r="LH65" s="534"/>
      <c r="LI65" s="534"/>
      <c r="LJ65" s="534"/>
      <c r="LK65" s="534"/>
      <c r="LL65" s="534"/>
      <c r="LM65" s="534"/>
      <c r="LN65" s="534"/>
      <c r="LO65" s="534"/>
      <c r="LP65" s="534"/>
      <c r="LQ65" s="534"/>
      <c r="LR65" s="534"/>
      <c r="LS65" s="534"/>
      <c r="LT65" s="534"/>
      <c r="LU65" s="534"/>
      <c r="LV65" s="534"/>
      <c r="LW65" s="534"/>
      <c r="LX65" s="534"/>
      <c r="LY65" s="534"/>
      <c r="LZ65" s="534"/>
      <c r="MA65" s="534"/>
      <c r="MB65" s="534"/>
      <c r="MC65" s="534"/>
      <c r="MD65" s="534"/>
      <c r="ME65" s="534"/>
      <c r="MF65" s="534"/>
      <c r="MG65" s="534"/>
      <c r="MH65" s="534"/>
      <c r="MI65" s="534"/>
      <c r="MJ65" s="534"/>
      <c r="MK65" s="534"/>
      <c r="ML65" s="534"/>
      <c r="MM65" s="534"/>
      <c r="MN65" s="534"/>
      <c r="MO65" s="534"/>
      <c r="MP65" s="534"/>
      <c r="MQ65" s="534"/>
      <c r="MR65" s="534"/>
      <c r="MS65" s="534"/>
      <c r="MT65" s="534"/>
      <c r="MU65" s="534"/>
      <c r="MV65" s="534"/>
      <c r="MW65" s="534"/>
      <c r="MX65" s="534"/>
      <c r="MY65" s="534"/>
      <c r="MZ65" s="534"/>
      <c r="NA65" s="534"/>
      <c r="NB65" s="534"/>
      <c r="NC65" s="534"/>
      <c r="ND65" s="534"/>
      <c r="NE65" s="534"/>
      <c r="NF65" s="534"/>
      <c r="NG65" s="534"/>
      <c r="NH65" s="534"/>
      <c r="NI65" s="534"/>
      <c r="NJ65" s="534"/>
      <c r="NK65" s="534"/>
      <c r="NL65" s="534"/>
      <c r="NM65" s="534"/>
      <c r="NN65" s="534"/>
      <c r="NO65" s="534"/>
      <c r="NP65" s="534"/>
      <c r="NQ65" s="534"/>
      <c r="NR65" s="534"/>
      <c r="NS65" s="534"/>
      <c r="NT65" s="534"/>
      <c r="NU65" s="534"/>
      <c r="NV65" s="534"/>
      <c r="NW65" s="534"/>
      <c r="NX65" s="534"/>
      <c r="NY65" s="534"/>
      <c r="NZ65" s="534"/>
      <c r="OA65" s="534"/>
      <c r="OB65" s="534"/>
      <c r="OC65" s="534"/>
      <c r="OD65" s="534"/>
      <c r="OE65" s="534"/>
      <c r="OF65" s="534"/>
      <c r="OG65" s="534"/>
      <c r="OH65" s="534"/>
      <c r="OI65" s="534"/>
      <c r="OJ65" s="534"/>
      <c r="OK65" s="534"/>
      <c r="OL65" s="534"/>
      <c r="OM65" s="534"/>
      <c r="ON65" s="534"/>
      <c r="OO65" s="534"/>
      <c r="OP65" s="534"/>
      <c r="OQ65" s="534"/>
      <c r="OR65" s="534"/>
      <c r="OS65" s="534"/>
      <c r="OT65" s="534"/>
      <c r="OU65" s="534"/>
      <c r="OV65" s="534"/>
      <c r="OW65" s="534"/>
      <c r="OX65" s="534"/>
      <c r="OY65" s="534"/>
      <c r="OZ65" s="534"/>
      <c r="PA65" s="534"/>
      <c r="PB65" s="534"/>
      <c r="PC65" s="534"/>
      <c r="PD65" s="534"/>
      <c r="PE65" s="534"/>
      <c r="PF65" s="534"/>
      <c r="PG65" s="534"/>
      <c r="PH65" s="534"/>
      <c r="PI65" s="534"/>
      <c r="PJ65" s="534"/>
      <c r="PK65" s="534"/>
      <c r="PL65" s="534"/>
      <c r="PM65" s="534"/>
      <c r="PN65" s="534"/>
      <c r="PO65" s="534"/>
      <c r="PP65" s="534"/>
      <c r="PQ65" s="534"/>
      <c r="PR65" s="534"/>
      <c r="PS65" s="534"/>
      <c r="PT65" s="534"/>
      <c r="PU65" s="534"/>
      <c r="PV65" s="534"/>
      <c r="PW65" s="534"/>
      <c r="PX65" s="534"/>
      <c r="PY65" s="534"/>
      <c r="PZ65" s="534"/>
      <c r="QA65" s="534"/>
      <c r="QB65" s="534"/>
      <c r="QC65" s="534"/>
      <c r="QD65" s="534"/>
      <c r="QE65" s="534"/>
      <c r="QF65" s="534"/>
      <c r="QG65" s="534"/>
      <c r="QH65" s="534"/>
      <c r="QI65" s="534"/>
      <c r="QJ65" s="534"/>
      <c r="QK65" s="534"/>
      <c r="QL65" s="534"/>
      <c r="QM65" s="534"/>
      <c r="QN65" s="534"/>
      <c r="QO65" s="534"/>
      <c r="QP65" s="534"/>
      <c r="QQ65" s="534"/>
      <c r="QR65" s="534"/>
      <c r="QS65" s="534"/>
      <c r="QT65" s="534"/>
      <c r="QU65" s="534"/>
      <c r="QV65" s="534"/>
      <c r="QW65" s="534"/>
      <c r="QX65" s="534"/>
      <c r="QY65" s="534"/>
      <c r="QZ65" s="534"/>
      <c r="RA65" s="534"/>
      <c r="RB65" s="534"/>
      <c r="RC65" s="534"/>
      <c r="RD65" s="534"/>
      <c r="RE65" s="534"/>
      <c r="RF65" s="534"/>
      <c r="RG65" s="534"/>
      <c r="RH65" s="534"/>
      <c r="RI65" s="534"/>
      <c r="RJ65" s="534"/>
      <c r="RK65" s="534"/>
      <c r="RL65" s="534"/>
      <c r="RM65" s="534"/>
      <c r="RN65" s="534"/>
      <c r="RO65" s="534"/>
      <c r="RP65" s="534"/>
      <c r="RQ65" s="534"/>
      <c r="RR65" s="534"/>
      <c r="RS65" s="534"/>
      <c r="RT65" s="534"/>
      <c r="RU65" s="534"/>
      <c r="RV65" s="534"/>
      <c r="RW65" s="534"/>
      <c r="RX65" s="534"/>
      <c r="RY65" s="534"/>
      <c r="RZ65" s="534"/>
      <c r="SA65" s="534"/>
      <c r="SB65" s="534"/>
      <c r="SC65" s="534"/>
      <c r="SD65" s="534"/>
      <c r="SE65" s="534"/>
      <c r="SF65" s="534"/>
      <c r="SG65" s="534"/>
      <c r="SH65" s="534"/>
      <c r="SI65" s="534"/>
      <c r="SJ65" s="534"/>
      <c r="SK65" s="534"/>
      <c r="SL65" s="534"/>
      <c r="SM65" s="534"/>
      <c r="SN65" s="534"/>
      <c r="SO65" s="534"/>
      <c r="SP65" s="534"/>
      <c r="SQ65" s="534"/>
      <c r="SR65" s="534"/>
      <c r="SS65" s="534"/>
      <c r="ST65" s="534"/>
      <c r="SU65" s="534"/>
      <c r="SV65" s="534"/>
      <c r="SW65" s="534"/>
      <c r="SX65" s="534"/>
      <c r="SY65" s="534"/>
      <c r="SZ65" s="534"/>
      <c r="TA65" s="534"/>
      <c r="TB65" s="534"/>
      <c r="TC65" s="534"/>
      <c r="TD65" s="534"/>
      <c r="TE65" s="534"/>
      <c r="TF65" s="534"/>
      <c r="TG65" s="534"/>
      <c r="TH65" s="534"/>
      <c r="TI65" s="534"/>
      <c r="TJ65" s="534"/>
      <c r="TK65" s="534"/>
      <c r="TL65" s="534"/>
      <c r="TM65" s="534"/>
      <c r="TN65" s="534"/>
      <c r="TO65" s="534"/>
      <c r="TP65" s="534"/>
      <c r="TQ65" s="534"/>
      <c r="TR65" s="534"/>
      <c r="TS65" s="534"/>
      <c r="TT65" s="534"/>
      <c r="TU65" s="534"/>
      <c r="TV65" s="534"/>
      <c r="TW65" s="534"/>
      <c r="TX65" s="534"/>
      <c r="TY65" s="534"/>
      <c r="TZ65" s="534"/>
      <c r="UA65" s="534"/>
      <c r="UB65" s="534"/>
      <c r="UC65" s="534"/>
      <c r="UD65" s="534"/>
      <c r="UE65" s="534"/>
      <c r="UF65" s="534"/>
      <c r="UG65" s="534"/>
      <c r="UH65" s="534"/>
      <c r="UI65" s="534"/>
      <c r="UJ65" s="534"/>
      <c r="UK65" s="534"/>
      <c r="UL65" s="534"/>
      <c r="UM65" s="534"/>
      <c r="UN65" s="534"/>
      <c r="UO65" s="534"/>
      <c r="UP65" s="534"/>
      <c r="UQ65" s="534"/>
      <c r="UR65" s="534"/>
      <c r="US65" s="534"/>
      <c r="UT65" s="534"/>
      <c r="UU65" s="534"/>
      <c r="UV65" s="534"/>
      <c r="UW65" s="534"/>
      <c r="UX65" s="546"/>
    </row>
    <row r="66" spans="1:570" s="547" customFormat="1" ht="14.1" customHeight="1">
      <c r="A66" s="534"/>
      <c r="B66" s="37"/>
      <c r="C66" s="61"/>
      <c r="D66" s="61"/>
      <c r="E66" s="38"/>
      <c r="F66" s="523"/>
      <c r="G66" s="523"/>
      <c r="H66" s="523"/>
      <c r="I66" s="524"/>
      <c r="J66" s="525"/>
      <c r="K66" s="525"/>
      <c r="L66" s="525"/>
      <c r="M66" s="42"/>
      <c r="N66" s="42"/>
      <c r="O66" s="526"/>
      <c r="P66" s="527"/>
      <c r="Q66" s="527"/>
      <c r="R66" s="45"/>
      <c r="S66" s="46"/>
      <c r="T66" s="523">
        <f t="shared" si="9"/>
        <v>0</v>
      </c>
      <c r="U66" s="528">
        <f t="shared" si="0"/>
        <v>0</v>
      </c>
      <c r="V66" s="529">
        <f t="shared" si="1"/>
        <v>0</v>
      </c>
      <c r="W66" s="530">
        <f t="shared" si="15"/>
        <v>0</v>
      </c>
      <c r="X66" s="527">
        <f t="shared" si="16"/>
        <v>0</v>
      </c>
      <c r="Y66" s="527">
        <f t="shared" si="2"/>
        <v>0</v>
      </c>
      <c r="Z66" s="527"/>
      <c r="AA66" s="527">
        <f t="shared" si="17"/>
        <v>0</v>
      </c>
      <c r="AB66" s="531">
        <f t="shared" si="3"/>
        <v>0</v>
      </c>
      <c r="AC66" s="532">
        <f t="shared" si="18"/>
        <v>0</v>
      </c>
      <c r="AD66" s="527">
        <f t="shared" si="18"/>
        <v>0</v>
      </c>
      <c r="AE66" s="527">
        <f t="shared" si="5"/>
        <v>0</v>
      </c>
      <c r="AF66" s="527">
        <f t="shared" si="6"/>
        <v>0</v>
      </c>
      <c r="AG66" s="533" t="e">
        <v>#N/A</v>
      </c>
      <c r="AH66" s="527" t="e">
        <f t="shared" si="7"/>
        <v>#N/A</v>
      </c>
      <c r="AI66" s="533" t="e">
        <v>#N/A</v>
      </c>
      <c r="AJ66" s="527" t="e">
        <f t="shared" si="8"/>
        <v>#N/A</v>
      </c>
      <c r="AK66" s="527" t="e">
        <f t="shared" si="10"/>
        <v>#N/A</v>
      </c>
      <c r="AL66" s="527" t="e">
        <v>#N/A</v>
      </c>
      <c r="AM66" s="527"/>
      <c r="AN66" s="529">
        <v>0</v>
      </c>
      <c r="AO66" s="529">
        <f t="shared" si="12"/>
        <v>0</v>
      </c>
      <c r="AP66" s="528">
        <f t="shared" si="13"/>
        <v>0</v>
      </c>
      <c r="AQ66" s="528" t="e">
        <f t="shared" si="14"/>
        <v>#DIV/0!</v>
      </c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R66" s="534"/>
      <c r="BS66" s="534"/>
      <c r="BT66" s="534"/>
      <c r="BU66" s="534"/>
      <c r="BV66" s="534"/>
      <c r="BW66" s="534"/>
      <c r="BX66" s="534"/>
      <c r="BY66" s="534"/>
      <c r="BZ66" s="534"/>
      <c r="CA66" s="534"/>
      <c r="CB66" s="534"/>
      <c r="CC66" s="534"/>
      <c r="CD66" s="534"/>
      <c r="CE66" s="534"/>
      <c r="CF66" s="534"/>
      <c r="CG66" s="534"/>
      <c r="CH66" s="534"/>
      <c r="CI66" s="534"/>
      <c r="CJ66" s="534"/>
      <c r="CK66" s="534"/>
      <c r="CL66" s="534"/>
      <c r="CM66" s="534"/>
      <c r="CN66" s="534"/>
      <c r="CO66" s="534"/>
      <c r="CP66" s="534"/>
      <c r="CQ66" s="534"/>
      <c r="CR66" s="534"/>
      <c r="CS66" s="534"/>
      <c r="CT66" s="534"/>
      <c r="CU66" s="534"/>
      <c r="CV66" s="534"/>
      <c r="CW66" s="534"/>
      <c r="CX66" s="534"/>
      <c r="CY66" s="534"/>
      <c r="CZ66" s="534"/>
      <c r="DA66" s="534"/>
      <c r="DB66" s="534"/>
      <c r="DC66" s="534"/>
      <c r="DD66" s="534"/>
      <c r="DE66" s="534"/>
      <c r="DF66" s="534"/>
      <c r="DG66" s="534"/>
      <c r="DH66" s="534"/>
      <c r="DI66" s="534"/>
      <c r="DJ66" s="534"/>
      <c r="DK66" s="534"/>
      <c r="DL66" s="534"/>
      <c r="DM66" s="534"/>
      <c r="DN66" s="534"/>
      <c r="DO66" s="534"/>
      <c r="DP66" s="534"/>
      <c r="DQ66" s="534"/>
      <c r="DR66" s="534"/>
      <c r="DS66" s="534"/>
      <c r="DT66" s="534"/>
      <c r="DU66" s="534"/>
      <c r="DV66" s="534"/>
      <c r="DW66" s="534"/>
      <c r="DX66" s="534"/>
      <c r="DY66" s="534"/>
      <c r="DZ66" s="534"/>
      <c r="EA66" s="534"/>
      <c r="EB66" s="534"/>
      <c r="EC66" s="534"/>
      <c r="ED66" s="534"/>
      <c r="EE66" s="534"/>
      <c r="EF66" s="534"/>
      <c r="EG66" s="534"/>
      <c r="EH66" s="534"/>
      <c r="EI66" s="534"/>
      <c r="EJ66" s="534"/>
      <c r="EK66" s="534"/>
      <c r="EL66" s="534"/>
      <c r="EM66" s="534"/>
      <c r="EN66" s="534"/>
      <c r="EO66" s="534"/>
      <c r="EP66" s="534"/>
      <c r="EQ66" s="534"/>
      <c r="ER66" s="534"/>
      <c r="ES66" s="534"/>
      <c r="ET66" s="534"/>
      <c r="EU66" s="534"/>
      <c r="EV66" s="534"/>
      <c r="EW66" s="534"/>
      <c r="EX66" s="534"/>
      <c r="EY66" s="534"/>
      <c r="EZ66" s="534"/>
      <c r="FA66" s="534"/>
      <c r="FB66" s="534"/>
      <c r="FC66" s="534"/>
      <c r="FD66" s="534"/>
      <c r="FE66" s="534"/>
      <c r="FF66" s="534"/>
      <c r="FG66" s="534"/>
      <c r="FH66" s="534"/>
      <c r="FI66" s="534"/>
      <c r="FJ66" s="534"/>
      <c r="FK66" s="534"/>
      <c r="FL66" s="534"/>
      <c r="FM66" s="534"/>
      <c r="FN66" s="534"/>
      <c r="FO66" s="534"/>
      <c r="FP66" s="534"/>
      <c r="FQ66" s="534"/>
      <c r="FR66" s="534"/>
      <c r="FS66" s="534"/>
      <c r="FT66" s="534"/>
      <c r="FU66" s="534"/>
      <c r="FV66" s="534"/>
      <c r="FW66" s="534"/>
      <c r="FX66" s="534"/>
      <c r="FY66" s="534"/>
      <c r="FZ66" s="534"/>
      <c r="GA66" s="534"/>
      <c r="GB66" s="534"/>
      <c r="GC66" s="534"/>
      <c r="GD66" s="534"/>
      <c r="GE66" s="534"/>
      <c r="GF66" s="534"/>
      <c r="GG66" s="534"/>
      <c r="GH66" s="534"/>
      <c r="GI66" s="534"/>
      <c r="GJ66" s="534"/>
      <c r="GK66" s="534"/>
      <c r="GL66" s="534"/>
      <c r="GM66" s="534"/>
      <c r="GN66" s="534"/>
      <c r="GO66" s="534"/>
      <c r="GP66" s="534"/>
      <c r="GQ66" s="534"/>
      <c r="GR66" s="534"/>
      <c r="GS66" s="534"/>
      <c r="GT66" s="534"/>
      <c r="GU66" s="534"/>
      <c r="GV66" s="534"/>
      <c r="GW66" s="534"/>
      <c r="GX66" s="534"/>
      <c r="GY66" s="534"/>
      <c r="GZ66" s="534"/>
      <c r="HA66" s="534"/>
      <c r="HB66" s="534"/>
      <c r="HC66" s="534"/>
      <c r="HD66" s="534"/>
      <c r="HE66" s="534"/>
      <c r="HF66" s="534"/>
      <c r="HG66" s="534"/>
      <c r="HH66" s="534"/>
      <c r="HI66" s="534"/>
      <c r="HJ66" s="534"/>
      <c r="HK66" s="534"/>
      <c r="HL66" s="534"/>
      <c r="HM66" s="534"/>
      <c r="HN66" s="534"/>
      <c r="HO66" s="534"/>
      <c r="HP66" s="534"/>
      <c r="HQ66" s="534"/>
      <c r="HR66" s="534"/>
      <c r="HS66" s="534"/>
      <c r="HT66" s="534"/>
      <c r="HU66" s="534"/>
      <c r="HV66" s="534"/>
      <c r="HW66" s="534"/>
      <c r="HX66" s="534"/>
      <c r="HY66" s="534"/>
      <c r="HZ66" s="534"/>
      <c r="IA66" s="534"/>
      <c r="IB66" s="534"/>
      <c r="IC66" s="534"/>
      <c r="ID66" s="534"/>
      <c r="IE66" s="534"/>
      <c r="IF66" s="534"/>
      <c r="IG66" s="534"/>
      <c r="IH66" s="534"/>
      <c r="II66" s="534"/>
      <c r="IJ66" s="534"/>
      <c r="IK66" s="534"/>
      <c r="IL66" s="534"/>
      <c r="IM66" s="534"/>
      <c r="IN66" s="534"/>
      <c r="IO66" s="534"/>
      <c r="IP66" s="534"/>
      <c r="IQ66" s="534"/>
      <c r="IR66" s="534"/>
      <c r="IS66" s="534"/>
      <c r="IT66" s="534"/>
      <c r="IU66" s="534"/>
      <c r="IV66" s="534"/>
      <c r="IW66" s="534"/>
      <c r="IX66" s="534"/>
      <c r="IY66" s="534"/>
      <c r="IZ66" s="534"/>
      <c r="JA66" s="534"/>
      <c r="JB66" s="534"/>
      <c r="JC66" s="534"/>
      <c r="JD66" s="534"/>
      <c r="JE66" s="534"/>
      <c r="JF66" s="534"/>
      <c r="JG66" s="534"/>
      <c r="JH66" s="534"/>
      <c r="JI66" s="534"/>
      <c r="JJ66" s="534"/>
      <c r="JK66" s="534"/>
      <c r="JL66" s="534"/>
      <c r="JM66" s="534"/>
      <c r="JN66" s="534"/>
      <c r="JO66" s="534"/>
      <c r="JP66" s="534"/>
      <c r="JQ66" s="534"/>
      <c r="JR66" s="534"/>
      <c r="JS66" s="534"/>
      <c r="JT66" s="534"/>
      <c r="JU66" s="534"/>
      <c r="JV66" s="534"/>
      <c r="JW66" s="534"/>
      <c r="JX66" s="534"/>
      <c r="JY66" s="534"/>
      <c r="JZ66" s="534"/>
      <c r="KA66" s="534"/>
      <c r="KB66" s="534"/>
      <c r="KC66" s="534"/>
      <c r="KD66" s="534"/>
      <c r="KE66" s="534"/>
      <c r="KF66" s="534"/>
      <c r="KG66" s="534"/>
      <c r="KH66" s="534"/>
      <c r="KI66" s="534"/>
      <c r="KJ66" s="534"/>
      <c r="KK66" s="534"/>
      <c r="KL66" s="534"/>
      <c r="KM66" s="534"/>
      <c r="KN66" s="534"/>
      <c r="KO66" s="534"/>
      <c r="KP66" s="534"/>
      <c r="KQ66" s="534"/>
      <c r="KR66" s="534"/>
      <c r="KS66" s="534"/>
      <c r="KT66" s="534"/>
      <c r="KU66" s="534"/>
      <c r="KV66" s="534"/>
      <c r="KW66" s="534"/>
      <c r="KX66" s="534"/>
      <c r="KY66" s="534"/>
      <c r="KZ66" s="534"/>
      <c r="LA66" s="534"/>
      <c r="LB66" s="534"/>
      <c r="LC66" s="534"/>
      <c r="LD66" s="534"/>
      <c r="LE66" s="534"/>
      <c r="LF66" s="534"/>
      <c r="LG66" s="534"/>
      <c r="LH66" s="534"/>
      <c r="LI66" s="534"/>
      <c r="LJ66" s="534"/>
      <c r="LK66" s="534"/>
      <c r="LL66" s="534"/>
      <c r="LM66" s="534"/>
      <c r="LN66" s="534"/>
      <c r="LO66" s="534"/>
      <c r="LP66" s="534"/>
      <c r="LQ66" s="534"/>
      <c r="LR66" s="534"/>
      <c r="LS66" s="534"/>
      <c r="LT66" s="534"/>
      <c r="LU66" s="534"/>
      <c r="LV66" s="534"/>
      <c r="LW66" s="534"/>
      <c r="LX66" s="534"/>
      <c r="LY66" s="534"/>
      <c r="LZ66" s="534"/>
      <c r="MA66" s="534"/>
      <c r="MB66" s="534"/>
      <c r="MC66" s="534"/>
      <c r="MD66" s="534"/>
      <c r="ME66" s="534"/>
      <c r="MF66" s="534"/>
      <c r="MG66" s="534"/>
      <c r="MH66" s="534"/>
      <c r="MI66" s="534"/>
      <c r="MJ66" s="534"/>
      <c r="MK66" s="534"/>
      <c r="ML66" s="534"/>
      <c r="MM66" s="534"/>
      <c r="MN66" s="534"/>
      <c r="MO66" s="534"/>
      <c r="MP66" s="534"/>
      <c r="MQ66" s="534"/>
      <c r="MR66" s="534"/>
      <c r="MS66" s="534"/>
      <c r="MT66" s="534"/>
      <c r="MU66" s="534"/>
      <c r="MV66" s="534"/>
      <c r="MW66" s="534"/>
      <c r="MX66" s="534"/>
      <c r="MY66" s="534"/>
      <c r="MZ66" s="534"/>
      <c r="NA66" s="534"/>
      <c r="NB66" s="534"/>
      <c r="NC66" s="534"/>
      <c r="ND66" s="534"/>
      <c r="NE66" s="534"/>
      <c r="NF66" s="534"/>
      <c r="NG66" s="534"/>
      <c r="NH66" s="534"/>
      <c r="NI66" s="534"/>
      <c r="NJ66" s="534"/>
      <c r="NK66" s="534"/>
      <c r="NL66" s="534"/>
      <c r="NM66" s="534"/>
      <c r="NN66" s="534"/>
      <c r="NO66" s="534"/>
      <c r="NP66" s="534"/>
      <c r="NQ66" s="534"/>
      <c r="NR66" s="534"/>
      <c r="NS66" s="534"/>
      <c r="NT66" s="534"/>
      <c r="NU66" s="534"/>
      <c r="NV66" s="534"/>
      <c r="NW66" s="534"/>
      <c r="NX66" s="534"/>
      <c r="NY66" s="534"/>
      <c r="NZ66" s="534"/>
      <c r="OA66" s="534"/>
      <c r="OB66" s="534"/>
      <c r="OC66" s="534"/>
      <c r="OD66" s="534"/>
      <c r="OE66" s="534"/>
      <c r="OF66" s="534"/>
      <c r="OG66" s="534"/>
      <c r="OH66" s="534"/>
      <c r="OI66" s="534"/>
      <c r="OJ66" s="534"/>
      <c r="OK66" s="534"/>
      <c r="OL66" s="534"/>
      <c r="OM66" s="534"/>
      <c r="ON66" s="534"/>
      <c r="OO66" s="534"/>
      <c r="OP66" s="534"/>
      <c r="OQ66" s="534"/>
      <c r="OR66" s="534"/>
      <c r="OS66" s="534"/>
      <c r="OT66" s="534"/>
      <c r="OU66" s="534"/>
      <c r="OV66" s="534"/>
      <c r="OW66" s="534"/>
      <c r="OX66" s="534"/>
      <c r="OY66" s="534"/>
      <c r="OZ66" s="534"/>
      <c r="PA66" s="534"/>
      <c r="PB66" s="534"/>
      <c r="PC66" s="534"/>
      <c r="PD66" s="534"/>
      <c r="PE66" s="534"/>
      <c r="PF66" s="534"/>
      <c r="PG66" s="534"/>
      <c r="PH66" s="534"/>
      <c r="PI66" s="534"/>
      <c r="PJ66" s="534"/>
      <c r="PK66" s="534"/>
      <c r="PL66" s="534"/>
      <c r="PM66" s="534"/>
      <c r="PN66" s="534"/>
      <c r="PO66" s="534"/>
      <c r="PP66" s="534"/>
      <c r="PQ66" s="534"/>
      <c r="PR66" s="534"/>
      <c r="PS66" s="534"/>
      <c r="PT66" s="534"/>
      <c r="PU66" s="534"/>
      <c r="PV66" s="534"/>
      <c r="PW66" s="534"/>
      <c r="PX66" s="534"/>
      <c r="PY66" s="534"/>
      <c r="PZ66" s="534"/>
      <c r="QA66" s="534"/>
      <c r="QB66" s="534"/>
      <c r="QC66" s="534"/>
      <c r="QD66" s="534"/>
      <c r="QE66" s="534"/>
      <c r="QF66" s="534"/>
      <c r="QG66" s="534"/>
      <c r="QH66" s="534"/>
      <c r="QI66" s="534"/>
      <c r="QJ66" s="534"/>
      <c r="QK66" s="534"/>
      <c r="QL66" s="534"/>
      <c r="QM66" s="534"/>
      <c r="QN66" s="534"/>
      <c r="QO66" s="534"/>
      <c r="QP66" s="534"/>
      <c r="QQ66" s="534"/>
      <c r="QR66" s="534"/>
      <c r="QS66" s="534"/>
      <c r="QT66" s="534"/>
      <c r="QU66" s="534"/>
      <c r="QV66" s="534"/>
      <c r="QW66" s="534"/>
      <c r="QX66" s="534"/>
      <c r="QY66" s="534"/>
      <c r="QZ66" s="534"/>
      <c r="RA66" s="534"/>
      <c r="RB66" s="534"/>
      <c r="RC66" s="534"/>
      <c r="RD66" s="534"/>
      <c r="RE66" s="534"/>
      <c r="RF66" s="534"/>
      <c r="RG66" s="534"/>
      <c r="RH66" s="534"/>
      <c r="RI66" s="534"/>
      <c r="RJ66" s="534"/>
      <c r="RK66" s="534"/>
      <c r="RL66" s="534"/>
      <c r="RM66" s="534"/>
      <c r="RN66" s="534"/>
      <c r="RO66" s="534"/>
      <c r="RP66" s="534"/>
      <c r="RQ66" s="534"/>
      <c r="RR66" s="534"/>
      <c r="RS66" s="534"/>
      <c r="RT66" s="534"/>
      <c r="RU66" s="534"/>
      <c r="RV66" s="534"/>
      <c r="RW66" s="534"/>
      <c r="RX66" s="534"/>
      <c r="RY66" s="534"/>
      <c r="RZ66" s="534"/>
      <c r="SA66" s="534"/>
      <c r="SB66" s="534"/>
      <c r="SC66" s="534"/>
      <c r="SD66" s="534"/>
      <c r="SE66" s="534"/>
      <c r="SF66" s="534"/>
      <c r="SG66" s="534"/>
      <c r="SH66" s="534"/>
      <c r="SI66" s="534"/>
      <c r="SJ66" s="534"/>
      <c r="SK66" s="534"/>
      <c r="SL66" s="534"/>
      <c r="SM66" s="534"/>
      <c r="SN66" s="534"/>
      <c r="SO66" s="534"/>
      <c r="SP66" s="534"/>
      <c r="SQ66" s="534"/>
      <c r="SR66" s="534"/>
      <c r="SS66" s="534"/>
      <c r="ST66" s="534"/>
      <c r="SU66" s="534"/>
      <c r="SV66" s="534"/>
      <c r="SW66" s="534"/>
      <c r="SX66" s="534"/>
      <c r="SY66" s="534"/>
      <c r="SZ66" s="534"/>
      <c r="TA66" s="534"/>
      <c r="TB66" s="534"/>
      <c r="TC66" s="534"/>
      <c r="TD66" s="534"/>
      <c r="TE66" s="534"/>
      <c r="TF66" s="534"/>
      <c r="TG66" s="534"/>
      <c r="TH66" s="534"/>
      <c r="TI66" s="534"/>
      <c r="TJ66" s="534"/>
      <c r="TK66" s="534"/>
      <c r="TL66" s="534"/>
      <c r="TM66" s="534"/>
      <c r="TN66" s="534"/>
      <c r="TO66" s="534"/>
      <c r="TP66" s="534"/>
      <c r="TQ66" s="534"/>
      <c r="TR66" s="534"/>
      <c r="TS66" s="534"/>
      <c r="TT66" s="534"/>
      <c r="TU66" s="534"/>
      <c r="TV66" s="534"/>
      <c r="TW66" s="534"/>
      <c r="TX66" s="534"/>
      <c r="TY66" s="534"/>
      <c r="TZ66" s="534"/>
      <c r="UA66" s="534"/>
      <c r="UB66" s="534"/>
      <c r="UC66" s="534"/>
      <c r="UD66" s="534"/>
      <c r="UE66" s="534"/>
      <c r="UF66" s="534"/>
      <c r="UG66" s="534"/>
      <c r="UH66" s="534"/>
      <c r="UI66" s="534"/>
      <c r="UJ66" s="534"/>
      <c r="UK66" s="534"/>
      <c r="UL66" s="534"/>
      <c r="UM66" s="534"/>
      <c r="UN66" s="534"/>
      <c r="UO66" s="534"/>
      <c r="UP66" s="534"/>
      <c r="UQ66" s="534"/>
      <c r="UR66" s="534"/>
      <c r="US66" s="534"/>
      <c r="UT66" s="534"/>
      <c r="UU66" s="534"/>
      <c r="UV66" s="534"/>
      <c r="UW66" s="534"/>
      <c r="UX66" s="546"/>
    </row>
    <row r="67" spans="1:570" s="547" customFormat="1" ht="14.1" customHeight="1">
      <c r="A67" s="534"/>
      <c r="B67" s="37"/>
      <c r="C67" s="61"/>
      <c r="D67" s="61"/>
      <c r="E67" s="38"/>
      <c r="F67" s="523"/>
      <c r="G67" s="523"/>
      <c r="H67" s="523"/>
      <c r="I67" s="524"/>
      <c r="J67" s="525"/>
      <c r="K67" s="525"/>
      <c r="L67" s="525"/>
      <c r="M67" s="42"/>
      <c r="N67" s="42"/>
      <c r="O67" s="526"/>
      <c r="P67" s="527"/>
      <c r="Q67" s="527"/>
      <c r="R67" s="45"/>
      <c r="S67" s="46"/>
      <c r="T67" s="523">
        <f t="shared" si="9"/>
        <v>0</v>
      </c>
      <c r="U67" s="528">
        <f t="shared" si="0"/>
        <v>0</v>
      </c>
      <c r="V67" s="529">
        <f t="shared" si="1"/>
        <v>0</v>
      </c>
      <c r="W67" s="530">
        <f t="shared" si="15"/>
        <v>0</v>
      </c>
      <c r="X67" s="527">
        <f t="shared" si="16"/>
        <v>0</v>
      </c>
      <c r="Y67" s="527">
        <f t="shared" si="2"/>
        <v>0</v>
      </c>
      <c r="Z67" s="527"/>
      <c r="AA67" s="527">
        <f t="shared" si="17"/>
        <v>0</v>
      </c>
      <c r="AB67" s="531">
        <f t="shared" si="3"/>
        <v>0</v>
      </c>
      <c r="AC67" s="532">
        <f t="shared" si="18"/>
        <v>0</v>
      </c>
      <c r="AD67" s="527">
        <f t="shared" si="18"/>
        <v>0</v>
      </c>
      <c r="AE67" s="527">
        <f t="shared" si="5"/>
        <v>0</v>
      </c>
      <c r="AF67" s="527">
        <f t="shared" si="6"/>
        <v>0</v>
      </c>
      <c r="AG67" s="533" t="e">
        <v>#N/A</v>
      </c>
      <c r="AH67" s="527" t="e">
        <f t="shared" si="7"/>
        <v>#N/A</v>
      </c>
      <c r="AI67" s="533" t="e">
        <v>#N/A</v>
      </c>
      <c r="AJ67" s="527" t="e">
        <f t="shared" si="8"/>
        <v>#N/A</v>
      </c>
      <c r="AK67" s="527" t="e">
        <f t="shared" si="10"/>
        <v>#N/A</v>
      </c>
      <c r="AL67" s="527" t="e">
        <v>#N/A</v>
      </c>
      <c r="AM67" s="527"/>
      <c r="AN67" s="529">
        <v>0</v>
      </c>
      <c r="AO67" s="529">
        <f t="shared" si="12"/>
        <v>0</v>
      </c>
      <c r="AP67" s="528">
        <f t="shared" si="13"/>
        <v>0</v>
      </c>
      <c r="AQ67" s="528" t="e">
        <f t="shared" si="14"/>
        <v>#DIV/0!</v>
      </c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4"/>
      <c r="DU67" s="534"/>
      <c r="DV67" s="534"/>
      <c r="DW67" s="534"/>
      <c r="DX67" s="534"/>
      <c r="DY67" s="534"/>
      <c r="DZ67" s="534"/>
      <c r="EA67" s="534"/>
      <c r="EB67" s="534"/>
      <c r="EC67" s="534"/>
      <c r="ED67" s="534"/>
      <c r="EE67" s="534"/>
      <c r="EF67" s="534"/>
      <c r="EG67" s="534"/>
      <c r="EH67" s="534"/>
      <c r="EI67" s="534"/>
      <c r="EJ67" s="534"/>
      <c r="EK67" s="534"/>
      <c r="EL67" s="534"/>
      <c r="EM67" s="534"/>
      <c r="EN67" s="534"/>
      <c r="EO67" s="534"/>
      <c r="EP67" s="534"/>
      <c r="EQ67" s="534"/>
      <c r="ER67" s="534"/>
      <c r="ES67" s="534"/>
      <c r="ET67" s="534"/>
      <c r="EU67" s="534"/>
      <c r="EV67" s="534"/>
      <c r="EW67" s="534"/>
      <c r="EX67" s="534"/>
      <c r="EY67" s="534"/>
      <c r="EZ67" s="534"/>
      <c r="FA67" s="534"/>
      <c r="FB67" s="534"/>
      <c r="FC67" s="534"/>
      <c r="FD67" s="534"/>
      <c r="FE67" s="534"/>
      <c r="FF67" s="534"/>
      <c r="FG67" s="534"/>
      <c r="FH67" s="534"/>
      <c r="FI67" s="534"/>
      <c r="FJ67" s="534"/>
      <c r="FK67" s="534"/>
      <c r="FL67" s="534"/>
      <c r="FM67" s="534"/>
      <c r="FN67" s="534"/>
      <c r="FO67" s="534"/>
      <c r="FP67" s="534"/>
      <c r="FQ67" s="534"/>
      <c r="FR67" s="534"/>
      <c r="FS67" s="534"/>
      <c r="FT67" s="534"/>
      <c r="FU67" s="534"/>
      <c r="FV67" s="534"/>
      <c r="FW67" s="534"/>
      <c r="FX67" s="534"/>
      <c r="FY67" s="534"/>
      <c r="FZ67" s="534"/>
      <c r="GA67" s="534"/>
      <c r="GB67" s="534"/>
      <c r="GC67" s="534"/>
      <c r="GD67" s="534"/>
      <c r="GE67" s="534"/>
      <c r="GF67" s="534"/>
      <c r="GG67" s="534"/>
      <c r="GH67" s="534"/>
      <c r="GI67" s="534"/>
      <c r="GJ67" s="534"/>
      <c r="GK67" s="534"/>
      <c r="GL67" s="534"/>
      <c r="GM67" s="534"/>
      <c r="GN67" s="534"/>
      <c r="GO67" s="534"/>
      <c r="GP67" s="534"/>
      <c r="GQ67" s="534"/>
      <c r="GR67" s="534"/>
      <c r="GS67" s="534"/>
      <c r="GT67" s="534"/>
      <c r="GU67" s="534"/>
      <c r="GV67" s="534"/>
      <c r="GW67" s="534"/>
      <c r="GX67" s="534"/>
      <c r="GY67" s="534"/>
      <c r="GZ67" s="534"/>
      <c r="HA67" s="534"/>
      <c r="HB67" s="534"/>
      <c r="HC67" s="534"/>
      <c r="HD67" s="534"/>
      <c r="HE67" s="534"/>
      <c r="HF67" s="534"/>
      <c r="HG67" s="534"/>
      <c r="HH67" s="534"/>
      <c r="HI67" s="534"/>
      <c r="HJ67" s="534"/>
      <c r="HK67" s="534"/>
      <c r="HL67" s="534"/>
      <c r="HM67" s="534"/>
      <c r="HN67" s="534"/>
      <c r="HO67" s="534"/>
      <c r="HP67" s="534"/>
      <c r="HQ67" s="534"/>
      <c r="HR67" s="534"/>
      <c r="HS67" s="534"/>
      <c r="HT67" s="534"/>
      <c r="HU67" s="534"/>
      <c r="HV67" s="534"/>
      <c r="HW67" s="534"/>
      <c r="HX67" s="534"/>
      <c r="HY67" s="534"/>
      <c r="HZ67" s="534"/>
      <c r="IA67" s="534"/>
      <c r="IB67" s="534"/>
      <c r="IC67" s="534"/>
      <c r="ID67" s="534"/>
      <c r="IE67" s="534"/>
      <c r="IF67" s="534"/>
      <c r="IG67" s="534"/>
      <c r="IH67" s="534"/>
      <c r="II67" s="534"/>
      <c r="IJ67" s="534"/>
      <c r="IK67" s="534"/>
      <c r="IL67" s="534"/>
      <c r="IM67" s="534"/>
      <c r="IN67" s="534"/>
      <c r="IO67" s="534"/>
      <c r="IP67" s="534"/>
      <c r="IQ67" s="534"/>
      <c r="IR67" s="534"/>
      <c r="IS67" s="534"/>
      <c r="IT67" s="534"/>
      <c r="IU67" s="534"/>
      <c r="IV67" s="534"/>
      <c r="IW67" s="534"/>
      <c r="IX67" s="534"/>
      <c r="IY67" s="534"/>
      <c r="IZ67" s="534"/>
      <c r="JA67" s="534"/>
      <c r="JB67" s="534"/>
      <c r="JC67" s="534"/>
      <c r="JD67" s="534"/>
      <c r="JE67" s="534"/>
      <c r="JF67" s="534"/>
      <c r="JG67" s="534"/>
      <c r="JH67" s="534"/>
      <c r="JI67" s="534"/>
      <c r="JJ67" s="534"/>
      <c r="JK67" s="534"/>
      <c r="JL67" s="534"/>
      <c r="JM67" s="534"/>
      <c r="JN67" s="534"/>
      <c r="JO67" s="534"/>
      <c r="JP67" s="534"/>
      <c r="JQ67" s="534"/>
      <c r="JR67" s="534"/>
      <c r="JS67" s="534"/>
      <c r="JT67" s="534"/>
      <c r="JU67" s="534"/>
      <c r="JV67" s="534"/>
      <c r="JW67" s="534"/>
      <c r="JX67" s="534"/>
      <c r="JY67" s="534"/>
      <c r="JZ67" s="534"/>
      <c r="KA67" s="534"/>
      <c r="KB67" s="534"/>
      <c r="KC67" s="534"/>
      <c r="KD67" s="534"/>
      <c r="KE67" s="534"/>
      <c r="KF67" s="534"/>
      <c r="KG67" s="534"/>
      <c r="KH67" s="534"/>
      <c r="KI67" s="534"/>
      <c r="KJ67" s="534"/>
      <c r="KK67" s="534"/>
      <c r="KL67" s="534"/>
      <c r="KM67" s="534"/>
      <c r="KN67" s="534"/>
      <c r="KO67" s="534"/>
      <c r="KP67" s="534"/>
      <c r="KQ67" s="534"/>
      <c r="KR67" s="534"/>
      <c r="KS67" s="534"/>
      <c r="KT67" s="534"/>
      <c r="KU67" s="534"/>
      <c r="KV67" s="534"/>
      <c r="KW67" s="534"/>
      <c r="KX67" s="534"/>
      <c r="KY67" s="534"/>
      <c r="KZ67" s="534"/>
      <c r="LA67" s="534"/>
      <c r="LB67" s="534"/>
      <c r="LC67" s="534"/>
      <c r="LD67" s="534"/>
      <c r="LE67" s="534"/>
      <c r="LF67" s="534"/>
      <c r="LG67" s="534"/>
      <c r="LH67" s="534"/>
      <c r="LI67" s="534"/>
      <c r="LJ67" s="534"/>
      <c r="LK67" s="534"/>
      <c r="LL67" s="534"/>
      <c r="LM67" s="534"/>
      <c r="LN67" s="534"/>
      <c r="LO67" s="534"/>
      <c r="LP67" s="534"/>
      <c r="LQ67" s="534"/>
      <c r="LR67" s="534"/>
      <c r="LS67" s="534"/>
      <c r="LT67" s="534"/>
      <c r="LU67" s="534"/>
      <c r="LV67" s="534"/>
      <c r="LW67" s="534"/>
      <c r="LX67" s="534"/>
      <c r="LY67" s="534"/>
      <c r="LZ67" s="534"/>
      <c r="MA67" s="534"/>
      <c r="MB67" s="534"/>
      <c r="MC67" s="534"/>
      <c r="MD67" s="534"/>
      <c r="ME67" s="534"/>
      <c r="MF67" s="534"/>
      <c r="MG67" s="534"/>
      <c r="MH67" s="534"/>
      <c r="MI67" s="534"/>
      <c r="MJ67" s="534"/>
      <c r="MK67" s="534"/>
      <c r="ML67" s="534"/>
      <c r="MM67" s="534"/>
      <c r="MN67" s="534"/>
      <c r="MO67" s="534"/>
      <c r="MP67" s="534"/>
      <c r="MQ67" s="534"/>
      <c r="MR67" s="534"/>
      <c r="MS67" s="534"/>
      <c r="MT67" s="534"/>
      <c r="MU67" s="534"/>
      <c r="MV67" s="534"/>
      <c r="MW67" s="534"/>
      <c r="MX67" s="534"/>
      <c r="MY67" s="534"/>
      <c r="MZ67" s="534"/>
      <c r="NA67" s="534"/>
      <c r="NB67" s="534"/>
      <c r="NC67" s="534"/>
      <c r="ND67" s="534"/>
      <c r="NE67" s="534"/>
      <c r="NF67" s="534"/>
      <c r="NG67" s="534"/>
      <c r="NH67" s="534"/>
      <c r="NI67" s="534"/>
      <c r="NJ67" s="534"/>
      <c r="NK67" s="534"/>
      <c r="NL67" s="534"/>
      <c r="NM67" s="534"/>
      <c r="NN67" s="534"/>
      <c r="NO67" s="534"/>
      <c r="NP67" s="534"/>
      <c r="NQ67" s="534"/>
      <c r="NR67" s="534"/>
      <c r="NS67" s="534"/>
      <c r="NT67" s="534"/>
      <c r="NU67" s="534"/>
      <c r="NV67" s="534"/>
      <c r="NW67" s="534"/>
      <c r="NX67" s="534"/>
      <c r="NY67" s="534"/>
      <c r="NZ67" s="534"/>
      <c r="OA67" s="534"/>
      <c r="OB67" s="534"/>
      <c r="OC67" s="534"/>
      <c r="OD67" s="534"/>
      <c r="OE67" s="534"/>
      <c r="OF67" s="534"/>
      <c r="OG67" s="534"/>
      <c r="OH67" s="534"/>
      <c r="OI67" s="534"/>
      <c r="OJ67" s="534"/>
      <c r="OK67" s="534"/>
      <c r="OL67" s="534"/>
      <c r="OM67" s="534"/>
      <c r="ON67" s="534"/>
      <c r="OO67" s="534"/>
      <c r="OP67" s="534"/>
      <c r="OQ67" s="534"/>
      <c r="OR67" s="534"/>
      <c r="OS67" s="534"/>
      <c r="OT67" s="534"/>
      <c r="OU67" s="534"/>
      <c r="OV67" s="534"/>
      <c r="OW67" s="534"/>
      <c r="OX67" s="534"/>
      <c r="OY67" s="534"/>
      <c r="OZ67" s="534"/>
      <c r="PA67" s="534"/>
      <c r="PB67" s="534"/>
      <c r="PC67" s="534"/>
      <c r="PD67" s="534"/>
      <c r="PE67" s="534"/>
      <c r="PF67" s="534"/>
      <c r="PG67" s="534"/>
      <c r="PH67" s="534"/>
      <c r="PI67" s="534"/>
      <c r="PJ67" s="534"/>
      <c r="PK67" s="534"/>
      <c r="PL67" s="534"/>
      <c r="PM67" s="534"/>
      <c r="PN67" s="534"/>
      <c r="PO67" s="534"/>
      <c r="PP67" s="534"/>
      <c r="PQ67" s="534"/>
      <c r="PR67" s="534"/>
      <c r="PS67" s="534"/>
      <c r="PT67" s="534"/>
      <c r="PU67" s="534"/>
      <c r="PV67" s="534"/>
      <c r="PW67" s="534"/>
      <c r="PX67" s="534"/>
      <c r="PY67" s="534"/>
      <c r="PZ67" s="534"/>
      <c r="QA67" s="534"/>
      <c r="QB67" s="534"/>
      <c r="QC67" s="534"/>
      <c r="QD67" s="534"/>
      <c r="QE67" s="534"/>
      <c r="QF67" s="534"/>
      <c r="QG67" s="534"/>
      <c r="QH67" s="534"/>
      <c r="QI67" s="534"/>
      <c r="QJ67" s="534"/>
      <c r="QK67" s="534"/>
      <c r="QL67" s="534"/>
      <c r="QM67" s="534"/>
      <c r="QN67" s="534"/>
      <c r="QO67" s="534"/>
      <c r="QP67" s="534"/>
      <c r="QQ67" s="534"/>
      <c r="QR67" s="534"/>
      <c r="QS67" s="534"/>
      <c r="QT67" s="534"/>
      <c r="QU67" s="534"/>
      <c r="QV67" s="534"/>
      <c r="QW67" s="534"/>
      <c r="QX67" s="534"/>
      <c r="QY67" s="534"/>
      <c r="QZ67" s="534"/>
      <c r="RA67" s="534"/>
      <c r="RB67" s="534"/>
      <c r="RC67" s="534"/>
      <c r="RD67" s="534"/>
      <c r="RE67" s="534"/>
      <c r="RF67" s="534"/>
      <c r="RG67" s="534"/>
      <c r="RH67" s="534"/>
      <c r="RI67" s="534"/>
      <c r="RJ67" s="534"/>
      <c r="RK67" s="534"/>
      <c r="RL67" s="534"/>
      <c r="RM67" s="534"/>
      <c r="RN67" s="534"/>
      <c r="RO67" s="534"/>
      <c r="RP67" s="534"/>
      <c r="RQ67" s="534"/>
      <c r="RR67" s="534"/>
      <c r="RS67" s="534"/>
      <c r="RT67" s="534"/>
      <c r="RU67" s="534"/>
      <c r="RV67" s="534"/>
      <c r="RW67" s="534"/>
      <c r="RX67" s="534"/>
      <c r="RY67" s="534"/>
      <c r="RZ67" s="534"/>
      <c r="SA67" s="534"/>
      <c r="SB67" s="534"/>
      <c r="SC67" s="534"/>
      <c r="SD67" s="534"/>
      <c r="SE67" s="534"/>
      <c r="SF67" s="534"/>
      <c r="SG67" s="534"/>
      <c r="SH67" s="534"/>
      <c r="SI67" s="534"/>
      <c r="SJ67" s="534"/>
      <c r="SK67" s="534"/>
      <c r="SL67" s="534"/>
      <c r="SM67" s="534"/>
      <c r="SN67" s="534"/>
      <c r="SO67" s="534"/>
      <c r="SP67" s="534"/>
      <c r="SQ67" s="534"/>
      <c r="SR67" s="534"/>
      <c r="SS67" s="534"/>
      <c r="ST67" s="534"/>
      <c r="SU67" s="534"/>
      <c r="SV67" s="534"/>
      <c r="SW67" s="534"/>
      <c r="SX67" s="534"/>
      <c r="SY67" s="534"/>
      <c r="SZ67" s="534"/>
      <c r="TA67" s="534"/>
      <c r="TB67" s="534"/>
      <c r="TC67" s="534"/>
      <c r="TD67" s="534"/>
      <c r="TE67" s="534"/>
      <c r="TF67" s="534"/>
      <c r="TG67" s="534"/>
      <c r="TH67" s="534"/>
      <c r="TI67" s="534"/>
      <c r="TJ67" s="534"/>
      <c r="TK67" s="534"/>
      <c r="TL67" s="534"/>
      <c r="TM67" s="534"/>
      <c r="TN67" s="534"/>
      <c r="TO67" s="534"/>
      <c r="TP67" s="534"/>
      <c r="TQ67" s="534"/>
      <c r="TR67" s="534"/>
      <c r="TS67" s="534"/>
      <c r="TT67" s="534"/>
      <c r="TU67" s="534"/>
      <c r="TV67" s="534"/>
      <c r="TW67" s="534"/>
      <c r="TX67" s="534"/>
      <c r="TY67" s="534"/>
      <c r="TZ67" s="534"/>
      <c r="UA67" s="534"/>
      <c r="UB67" s="534"/>
      <c r="UC67" s="534"/>
      <c r="UD67" s="534"/>
      <c r="UE67" s="534"/>
      <c r="UF67" s="534"/>
      <c r="UG67" s="534"/>
      <c r="UH67" s="534"/>
      <c r="UI67" s="534"/>
      <c r="UJ67" s="534"/>
      <c r="UK67" s="534"/>
      <c r="UL67" s="534"/>
      <c r="UM67" s="534"/>
      <c r="UN67" s="534"/>
      <c r="UO67" s="534"/>
      <c r="UP67" s="534"/>
      <c r="UQ67" s="534"/>
      <c r="UR67" s="534"/>
      <c r="US67" s="534"/>
      <c r="UT67" s="534"/>
      <c r="UU67" s="534"/>
      <c r="UV67" s="534"/>
      <c r="UW67" s="534"/>
      <c r="UX67" s="546"/>
    </row>
    <row r="68" spans="1:570" s="547" customFormat="1" ht="14.1" customHeight="1">
      <c r="A68" s="534"/>
      <c r="B68" s="37"/>
      <c r="C68" s="61"/>
      <c r="D68" s="61"/>
      <c r="E68" s="38"/>
      <c r="F68" s="523"/>
      <c r="G68" s="523"/>
      <c r="H68" s="523"/>
      <c r="I68" s="524"/>
      <c r="J68" s="525"/>
      <c r="K68" s="525"/>
      <c r="L68" s="525"/>
      <c r="M68" s="42"/>
      <c r="N68" s="42"/>
      <c r="O68" s="526"/>
      <c r="P68" s="527"/>
      <c r="Q68" s="527"/>
      <c r="R68" s="45"/>
      <c r="S68" s="46"/>
      <c r="T68" s="523">
        <f t="shared" si="9"/>
        <v>0</v>
      </c>
      <c r="U68" s="528">
        <f t="shared" si="0"/>
        <v>0</v>
      </c>
      <c r="V68" s="529">
        <f t="shared" si="1"/>
        <v>0</v>
      </c>
      <c r="W68" s="530">
        <f t="shared" si="15"/>
        <v>0</v>
      </c>
      <c r="X68" s="527">
        <f t="shared" si="16"/>
        <v>0</v>
      </c>
      <c r="Y68" s="527">
        <f t="shared" si="2"/>
        <v>0</v>
      </c>
      <c r="Z68" s="527"/>
      <c r="AA68" s="527">
        <f t="shared" si="17"/>
        <v>0</v>
      </c>
      <c r="AB68" s="531">
        <f t="shared" si="3"/>
        <v>0</v>
      </c>
      <c r="AC68" s="532">
        <f t="shared" si="18"/>
        <v>0</v>
      </c>
      <c r="AD68" s="527">
        <f t="shared" si="18"/>
        <v>0</v>
      </c>
      <c r="AE68" s="527">
        <f t="shared" si="5"/>
        <v>0</v>
      </c>
      <c r="AF68" s="527">
        <f t="shared" si="6"/>
        <v>0</v>
      </c>
      <c r="AG68" s="533" t="e">
        <v>#N/A</v>
      </c>
      <c r="AH68" s="527" t="e">
        <f t="shared" si="7"/>
        <v>#N/A</v>
      </c>
      <c r="AI68" s="533" t="e">
        <v>#N/A</v>
      </c>
      <c r="AJ68" s="527" t="e">
        <f t="shared" si="8"/>
        <v>#N/A</v>
      </c>
      <c r="AK68" s="527" t="e">
        <f t="shared" si="10"/>
        <v>#N/A</v>
      </c>
      <c r="AL68" s="527" t="e">
        <v>#N/A</v>
      </c>
      <c r="AM68" s="527"/>
      <c r="AN68" s="529">
        <v>0</v>
      </c>
      <c r="AO68" s="529">
        <f t="shared" si="12"/>
        <v>0</v>
      </c>
      <c r="AP68" s="528">
        <f t="shared" si="13"/>
        <v>0</v>
      </c>
      <c r="AQ68" s="528" t="e">
        <f t="shared" si="14"/>
        <v>#DIV/0!</v>
      </c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4"/>
      <c r="DU68" s="534"/>
      <c r="DV68" s="534"/>
      <c r="DW68" s="534"/>
      <c r="DX68" s="534"/>
      <c r="DY68" s="534"/>
      <c r="DZ68" s="534"/>
      <c r="EA68" s="534"/>
      <c r="EB68" s="534"/>
      <c r="EC68" s="534"/>
      <c r="ED68" s="534"/>
      <c r="EE68" s="534"/>
      <c r="EF68" s="534"/>
      <c r="EG68" s="534"/>
      <c r="EH68" s="534"/>
      <c r="EI68" s="534"/>
      <c r="EJ68" s="534"/>
      <c r="EK68" s="534"/>
      <c r="EL68" s="534"/>
      <c r="EM68" s="534"/>
      <c r="EN68" s="534"/>
      <c r="EO68" s="534"/>
      <c r="EP68" s="534"/>
      <c r="EQ68" s="534"/>
      <c r="ER68" s="534"/>
      <c r="ES68" s="534"/>
      <c r="ET68" s="534"/>
      <c r="EU68" s="534"/>
      <c r="EV68" s="534"/>
      <c r="EW68" s="534"/>
      <c r="EX68" s="534"/>
      <c r="EY68" s="534"/>
      <c r="EZ68" s="534"/>
      <c r="FA68" s="534"/>
      <c r="FB68" s="534"/>
      <c r="FC68" s="534"/>
      <c r="FD68" s="534"/>
      <c r="FE68" s="534"/>
      <c r="FF68" s="534"/>
      <c r="FG68" s="534"/>
      <c r="FH68" s="534"/>
      <c r="FI68" s="534"/>
      <c r="FJ68" s="534"/>
      <c r="FK68" s="534"/>
      <c r="FL68" s="534"/>
      <c r="FM68" s="534"/>
      <c r="FN68" s="534"/>
      <c r="FO68" s="534"/>
      <c r="FP68" s="534"/>
      <c r="FQ68" s="534"/>
      <c r="FR68" s="534"/>
      <c r="FS68" s="534"/>
      <c r="FT68" s="534"/>
      <c r="FU68" s="534"/>
      <c r="FV68" s="534"/>
      <c r="FW68" s="534"/>
      <c r="FX68" s="534"/>
      <c r="FY68" s="534"/>
      <c r="FZ68" s="534"/>
      <c r="GA68" s="534"/>
      <c r="GB68" s="534"/>
      <c r="GC68" s="534"/>
      <c r="GD68" s="534"/>
      <c r="GE68" s="534"/>
      <c r="GF68" s="534"/>
      <c r="GG68" s="534"/>
      <c r="GH68" s="534"/>
      <c r="GI68" s="534"/>
      <c r="GJ68" s="534"/>
      <c r="GK68" s="534"/>
      <c r="GL68" s="534"/>
      <c r="GM68" s="534"/>
      <c r="GN68" s="534"/>
      <c r="GO68" s="534"/>
      <c r="GP68" s="534"/>
      <c r="GQ68" s="534"/>
      <c r="GR68" s="534"/>
      <c r="GS68" s="534"/>
      <c r="GT68" s="534"/>
      <c r="GU68" s="534"/>
      <c r="GV68" s="534"/>
      <c r="GW68" s="534"/>
      <c r="GX68" s="534"/>
      <c r="GY68" s="534"/>
      <c r="GZ68" s="534"/>
      <c r="HA68" s="534"/>
      <c r="HB68" s="534"/>
      <c r="HC68" s="534"/>
      <c r="HD68" s="534"/>
      <c r="HE68" s="534"/>
      <c r="HF68" s="534"/>
      <c r="HG68" s="534"/>
      <c r="HH68" s="534"/>
      <c r="HI68" s="534"/>
      <c r="HJ68" s="534"/>
      <c r="HK68" s="534"/>
      <c r="HL68" s="534"/>
      <c r="HM68" s="534"/>
      <c r="HN68" s="534"/>
      <c r="HO68" s="534"/>
      <c r="HP68" s="534"/>
      <c r="HQ68" s="534"/>
      <c r="HR68" s="534"/>
      <c r="HS68" s="534"/>
      <c r="HT68" s="534"/>
      <c r="HU68" s="534"/>
      <c r="HV68" s="534"/>
      <c r="HW68" s="534"/>
      <c r="HX68" s="534"/>
      <c r="HY68" s="534"/>
      <c r="HZ68" s="534"/>
      <c r="IA68" s="534"/>
      <c r="IB68" s="534"/>
      <c r="IC68" s="534"/>
      <c r="ID68" s="534"/>
      <c r="IE68" s="534"/>
      <c r="IF68" s="534"/>
      <c r="IG68" s="534"/>
      <c r="IH68" s="534"/>
      <c r="II68" s="534"/>
      <c r="IJ68" s="534"/>
      <c r="IK68" s="534"/>
      <c r="IL68" s="534"/>
      <c r="IM68" s="534"/>
      <c r="IN68" s="534"/>
      <c r="IO68" s="534"/>
      <c r="IP68" s="534"/>
      <c r="IQ68" s="534"/>
      <c r="IR68" s="534"/>
      <c r="IS68" s="534"/>
      <c r="IT68" s="534"/>
      <c r="IU68" s="534"/>
      <c r="IV68" s="534"/>
      <c r="IW68" s="534"/>
      <c r="IX68" s="534"/>
      <c r="IY68" s="534"/>
      <c r="IZ68" s="534"/>
      <c r="JA68" s="534"/>
      <c r="JB68" s="534"/>
      <c r="JC68" s="534"/>
      <c r="JD68" s="534"/>
      <c r="JE68" s="534"/>
      <c r="JF68" s="534"/>
      <c r="JG68" s="534"/>
      <c r="JH68" s="534"/>
      <c r="JI68" s="534"/>
      <c r="JJ68" s="534"/>
      <c r="JK68" s="534"/>
      <c r="JL68" s="534"/>
      <c r="JM68" s="534"/>
      <c r="JN68" s="534"/>
      <c r="JO68" s="534"/>
      <c r="JP68" s="534"/>
      <c r="JQ68" s="534"/>
      <c r="JR68" s="534"/>
      <c r="JS68" s="534"/>
      <c r="JT68" s="534"/>
      <c r="JU68" s="534"/>
      <c r="JV68" s="534"/>
      <c r="JW68" s="534"/>
      <c r="JX68" s="534"/>
      <c r="JY68" s="534"/>
      <c r="JZ68" s="534"/>
      <c r="KA68" s="534"/>
      <c r="KB68" s="534"/>
      <c r="KC68" s="534"/>
      <c r="KD68" s="534"/>
      <c r="KE68" s="534"/>
      <c r="KF68" s="534"/>
      <c r="KG68" s="534"/>
      <c r="KH68" s="534"/>
      <c r="KI68" s="534"/>
      <c r="KJ68" s="534"/>
      <c r="KK68" s="534"/>
      <c r="KL68" s="534"/>
      <c r="KM68" s="534"/>
      <c r="KN68" s="534"/>
      <c r="KO68" s="534"/>
      <c r="KP68" s="534"/>
      <c r="KQ68" s="534"/>
      <c r="KR68" s="534"/>
      <c r="KS68" s="534"/>
      <c r="KT68" s="534"/>
      <c r="KU68" s="534"/>
      <c r="KV68" s="534"/>
      <c r="KW68" s="534"/>
      <c r="KX68" s="534"/>
      <c r="KY68" s="534"/>
      <c r="KZ68" s="534"/>
      <c r="LA68" s="534"/>
      <c r="LB68" s="534"/>
      <c r="LC68" s="534"/>
      <c r="LD68" s="534"/>
      <c r="LE68" s="534"/>
      <c r="LF68" s="534"/>
      <c r="LG68" s="534"/>
      <c r="LH68" s="534"/>
      <c r="LI68" s="534"/>
      <c r="LJ68" s="534"/>
      <c r="LK68" s="534"/>
      <c r="LL68" s="534"/>
      <c r="LM68" s="534"/>
      <c r="LN68" s="534"/>
      <c r="LO68" s="534"/>
      <c r="LP68" s="534"/>
      <c r="LQ68" s="534"/>
      <c r="LR68" s="534"/>
      <c r="LS68" s="534"/>
      <c r="LT68" s="534"/>
      <c r="LU68" s="534"/>
      <c r="LV68" s="534"/>
      <c r="LW68" s="534"/>
      <c r="LX68" s="534"/>
      <c r="LY68" s="534"/>
      <c r="LZ68" s="534"/>
      <c r="MA68" s="534"/>
      <c r="MB68" s="534"/>
      <c r="MC68" s="534"/>
      <c r="MD68" s="534"/>
      <c r="ME68" s="534"/>
      <c r="MF68" s="534"/>
      <c r="MG68" s="534"/>
      <c r="MH68" s="534"/>
      <c r="MI68" s="534"/>
      <c r="MJ68" s="534"/>
      <c r="MK68" s="534"/>
      <c r="ML68" s="534"/>
      <c r="MM68" s="534"/>
      <c r="MN68" s="534"/>
      <c r="MO68" s="534"/>
      <c r="MP68" s="534"/>
      <c r="MQ68" s="534"/>
      <c r="MR68" s="534"/>
      <c r="MS68" s="534"/>
      <c r="MT68" s="534"/>
      <c r="MU68" s="534"/>
      <c r="MV68" s="534"/>
      <c r="MW68" s="534"/>
      <c r="MX68" s="534"/>
      <c r="MY68" s="534"/>
      <c r="MZ68" s="534"/>
      <c r="NA68" s="534"/>
      <c r="NB68" s="534"/>
      <c r="NC68" s="534"/>
      <c r="ND68" s="534"/>
      <c r="NE68" s="534"/>
      <c r="NF68" s="534"/>
      <c r="NG68" s="534"/>
      <c r="NH68" s="534"/>
      <c r="NI68" s="534"/>
      <c r="NJ68" s="534"/>
      <c r="NK68" s="534"/>
      <c r="NL68" s="534"/>
      <c r="NM68" s="534"/>
      <c r="NN68" s="534"/>
      <c r="NO68" s="534"/>
      <c r="NP68" s="534"/>
      <c r="NQ68" s="534"/>
      <c r="NR68" s="534"/>
      <c r="NS68" s="534"/>
      <c r="NT68" s="534"/>
      <c r="NU68" s="534"/>
      <c r="NV68" s="534"/>
      <c r="NW68" s="534"/>
      <c r="NX68" s="534"/>
      <c r="NY68" s="534"/>
      <c r="NZ68" s="534"/>
      <c r="OA68" s="534"/>
      <c r="OB68" s="534"/>
      <c r="OC68" s="534"/>
      <c r="OD68" s="534"/>
      <c r="OE68" s="534"/>
      <c r="OF68" s="534"/>
      <c r="OG68" s="534"/>
      <c r="OH68" s="534"/>
      <c r="OI68" s="534"/>
      <c r="OJ68" s="534"/>
      <c r="OK68" s="534"/>
      <c r="OL68" s="534"/>
      <c r="OM68" s="534"/>
      <c r="ON68" s="534"/>
      <c r="OO68" s="534"/>
      <c r="OP68" s="534"/>
      <c r="OQ68" s="534"/>
      <c r="OR68" s="534"/>
      <c r="OS68" s="534"/>
      <c r="OT68" s="534"/>
      <c r="OU68" s="534"/>
      <c r="OV68" s="534"/>
      <c r="OW68" s="534"/>
      <c r="OX68" s="534"/>
      <c r="OY68" s="534"/>
      <c r="OZ68" s="534"/>
      <c r="PA68" s="534"/>
      <c r="PB68" s="534"/>
      <c r="PC68" s="534"/>
      <c r="PD68" s="534"/>
      <c r="PE68" s="534"/>
      <c r="PF68" s="534"/>
      <c r="PG68" s="534"/>
      <c r="PH68" s="534"/>
      <c r="PI68" s="534"/>
      <c r="PJ68" s="534"/>
      <c r="PK68" s="534"/>
      <c r="PL68" s="534"/>
      <c r="PM68" s="534"/>
      <c r="PN68" s="534"/>
      <c r="PO68" s="534"/>
      <c r="PP68" s="534"/>
      <c r="PQ68" s="534"/>
      <c r="PR68" s="534"/>
      <c r="PS68" s="534"/>
      <c r="PT68" s="534"/>
      <c r="PU68" s="534"/>
      <c r="PV68" s="534"/>
      <c r="PW68" s="534"/>
      <c r="PX68" s="534"/>
      <c r="PY68" s="534"/>
      <c r="PZ68" s="534"/>
      <c r="QA68" s="534"/>
      <c r="QB68" s="534"/>
      <c r="QC68" s="534"/>
      <c r="QD68" s="534"/>
      <c r="QE68" s="534"/>
      <c r="QF68" s="534"/>
      <c r="QG68" s="534"/>
      <c r="QH68" s="534"/>
      <c r="QI68" s="534"/>
      <c r="QJ68" s="534"/>
      <c r="QK68" s="534"/>
      <c r="QL68" s="534"/>
      <c r="QM68" s="534"/>
      <c r="QN68" s="534"/>
      <c r="QO68" s="534"/>
      <c r="QP68" s="534"/>
      <c r="QQ68" s="534"/>
      <c r="QR68" s="534"/>
      <c r="QS68" s="534"/>
      <c r="QT68" s="534"/>
      <c r="QU68" s="534"/>
      <c r="QV68" s="534"/>
      <c r="QW68" s="534"/>
      <c r="QX68" s="534"/>
      <c r="QY68" s="534"/>
      <c r="QZ68" s="534"/>
      <c r="RA68" s="534"/>
      <c r="RB68" s="534"/>
      <c r="RC68" s="534"/>
      <c r="RD68" s="534"/>
      <c r="RE68" s="534"/>
      <c r="RF68" s="534"/>
      <c r="RG68" s="534"/>
      <c r="RH68" s="534"/>
      <c r="RI68" s="534"/>
      <c r="RJ68" s="534"/>
      <c r="RK68" s="534"/>
      <c r="RL68" s="534"/>
      <c r="RM68" s="534"/>
      <c r="RN68" s="534"/>
      <c r="RO68" s="534"/>
      <c r="RP68" s="534"/>
      <c r="RQ68" s="534"/>
      <c r="RR68" s="534"/>
      <c r="RS68" s="534"/>
      <c r="RT68" s="534"/>
      <c r="RU68" s="534"/>
      <c r="RV68" s="534"/>
      <c r="RW68" s="534"/>
      <c r="RX68" s="534"/>
      <c r="RY68" s="534"/>
      <c r="RZ68" s="534"/>
      <c r="SA68" s="534"/>
      <c r="SB68" s="534"/>
      <c r="SC68" s="534"/>
      <c r="SD68" s="534"/>
      <c r="SE68" s="534"/>
      <c r="SF68" s="534"/>
      <c r="SG68" s="534"/>
      <c r="SH68" s="534"/>
      <c r="SI68" s="534"/>
      <c r="SJ68" s="534"/>
      <c r="SK68" s="534"/>
      <c r="SL68" s="534"/>
      <c r="SM68" s="534"/>
      <c r="SN68" s="534"/>
      <c r="SO68" s="534"/>
      <c r="SP68" s="534"/>
      <c r="SQ68" s="534"/>
      <c r="SR68" s="534"/>
      <c r="SS68" s="534"/>
      <c r="ST68" s="534"/>
      <c r="SU68" s="534"/>
      <c r="SV68" s="534"/>
      <c r="SW68" s="534"/>
      <c r="SX68" s="534"/>
      <c r="SY68" s="534"/>
      <c r="SZ68" s="534"/>
      <c r="TA68" s="534"/>
      <c r="TB68" s="534"/>
      <c r="TC68" s="534"/>
      <c r="TD68" s="534"/>
      <c r="TE68" s="534"/>
      <c r="TF68" s="534"/>
      <c r="TG68" s="534"/>
      <c r="TH68" s="534"/>
      <c r="TI68" s="534"/>
      <c r="TJ68" s="534"/>
      <c r="TK68" s="534"/>
      <c r="TL68" s="534"/>
      <c r="TM68" s="534"/>
      <c r="TN68" s="534"/>
      <c r="TO68" s="534"/>
      <c r="TP68" s="534"/>
      <c r="TQ68" s="534"/>
      <c r="TR68" s="534"/>
      <c r="TS68" s="534"/>
      <c r="TT68" s="534"/>
      <c r="TU68" s="534"/>
      <c r="TV68" s="534"/>
      <c r="TW68" s="534"/>
      <c r="TX68" s="534"/>
      <c r="TY68" s="534"/>
      <c r="TZ68" s="534"/>
      <c r="UA68" s="534"/>
      <c r="UB68" s="534"/>
      <c r="UC68" s="534"/>
      <c r="UD68" s="534"/>
      <c r="UE68" s="534"/>
      <c r="UF68" s="534"/>
      <c r="UG68" s="534"/>
      <c r="UH68" s="534"/>
      <c r="UI68" s="534"/>
      <c r="UJ68" s="534"/>
      <c r="UK68" s="534"/>
      <c r="UL68" s="534"/>
      <c r="UM68" s="534"/>
      <c r="UN68" s="534"/>
      <c r="UO68" s="534"/>
      <c r="UP68" s="534"/>
      <c r="UQ68" s="534"/>
      <c r="UR68" s="534"/>
      <c r="US68" s="534"/>
      <c r="UT68" s="534"/>
      <c r="UU68" s="534"/>
      <c r="UV68" s="534"/>
      <c r="UW68" s="534"/>
      <c r="UX68" s="546"/>
    </row>
    <row r="69" spans="1:570" s="547" customFormat="1" ht="14.1" customHeight="1">
      <c r="A69" s="534"/>
      <c r="B69" s="37"/>
      <c r="C69" s="61"/>
      <c r="D69" s="61"/>
      <c r="E69" s="38"/>
      <c r="F69" s="523"/>
      <c r="G69" s="523"/>
      <c r="H69" s="523"/>
      <c r="I69" s="524"/>
      <c r="J69" s="525"/>
      <c r="K69" s="525"/>
      <c r="L69" s="525"/>
      <c r="M69" s="42"/>
      <c r="N69" s="42"/>
      <c r="O69" s="526"/>
      <c r="P69" s="527"/>
      <c r="Q69" s="527"/>
      <c r="R69" s="45"/>
      <c r="S69" s="46"/>
      <c r="T69" s="523">
        <f t="shared" si="9"/>
        <v>0</v>
      </c>
      <c r="U69" s="528">
        <f t="shared" ref="U69:U110" si="19">(O69/$A$10)*T69</f>
        <v>0</v>
      </c>
      <c r="V69" s="529">
        <f t="shared" ref="V69:V110" si="20">N69-M69</f>
        <v>0</v>
      </c>
      <c r="W69" s="530">
        <f t="shared" si="15"/>
        <v>0</v>
      </c>
      <c r="X69" s="527">
        <f t="shared" si="16"/>
        <v>0</v>
      </c>
      <c r="Y69" s="527">
        <f t="shared" ref="Y69:Y110" si="21">Q69-P69</f>
        <v>0</v>
      </c>
      <c r="Z69" s="527"/>
      <c r="AA69" s="527">
        <f t="shared" si="17"/>
        <v>0</v>
      </c>
      <c r="AB69" s="531">
        <f t="shared" ref="AB69:AB110" si="22">Q69+X69</f>
        <v>0</v>
      </c>
      <c r="AC69" s="532">
        <f t="shared" si="18"/>
        <v>0</v>
      </c>
      <c r="AD69" s="527">
        <f t="shared" si="18"/>
        <v>0</v>
      </c>
      <c r="AE69" s="527">
        <f t="shared" ref="AE69:AE110" si="23">-PV(ElecDiscountRate,T69,R69)*J69</f>
        <v>0</v>
      </c>
      <c r="AF69" s="527">
        <f t="shared" ref="AF69:AF110" si="24">-PV(ElecDiscountRate,T69,S69)*J69</f>
        <v>0</v>
      </c>
      <c r="AG69" s="533" t="e">
        <v>#N/A</v>
      </c>
      <c r="AH69" s="527" t="e">
        <f t="shared" ref="AH69:AH110" si="25">AG69*J69*K69</f>
        <v>#N/A</v>
      </c>
      <c r="AI69" s="533" t="e">
        <v>#N/A</v>
      </c>
      <c r="AJ69" s="527" t="e">
        <f t="shared" ref="AJ69:AJ110" si="26">AI69*J69*L69</f>
        <v>#N/A</v>
      </c>
      <c r="AK69" s="527" t="e">
        <f t="shared" si="10"/>
        <v>#N/A</v>
      </c>
      <c r="AL69" s="527" t="e">
        <v>#N/A</v>
      </c>
      <c r="AM69" s="527"/>
      <c r="AN69" s="529">
        <v>0</v>
      </c>
      <c r="AO69" s="529">
        <f t="shared" si="12"/>
        <v>0</v>
      </c>
      <c r="AP69" s="528">
        <f t="shared" si="13"/>
        <v>0</v>
      </c>
      <c r="AQ69" s="528" t="e">
        <f t="shared" si="14"/>
        <v>#DIV/0!</v>
      </c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R69" s="534"/>
      <c r="BS69" s="534"/>
      <c r="BT69" s="534"/>
      <c r="BU69" s="534"/>
      <c r="BV69" s="534"/>
      <c r="BW69" s="534"/>
      <c r="BX69" s="534"/>
      <c r="BY69" s="534"/>
      <c r="BZ69" s="534"/>
      <c r="CA69" s="534"/>
      <c r="CB69" s="534"/>
      <c r="CC69" s="534"/>
      <c r="CD69" s="534"/>
      <c r="CE69" s="534"/>
      <c r="CF69" s="534"/>
      <c r="CG69" s="534"/>
      <c r="CH69" s="534"/>
      <c r="CI69" s="534"/>
      <c r="CJ69" s="534"/>
      <c r="CK69" s="534"/>
      <c r="CL69" s="534"/>
      <c r="CM69" s="534"/>
      <c r="CN69" s="534"/>
      <c r="CO69" s="534"/>
      <c r="CP69" s="534"/>
      <c r="CQ69" s="534"/>
      <c r="CR69" s="534"/>
      <c r="CS69" s="534"/>
      <c r="CT69" s="534"/>
      <c r="CU69" s="534"/>
      <c r="CV69" s="534"/>
      <c r="CW69" s="534"/>
      <c r="CX69" s="534"/>
      <c r="CY69" s="534"/>
      <c r="CZ69" s="534"/>
      <c r="DA69" s="534"/>
      <c r="DB69" s="534"/>
      <c r="DC69" s="534"/>
      <c r="DD69" s="534"/>
      <c r="DE69" s="534"/>
      <c r="DF69" s="534"/>
      <c r="DG69" s="534"/>
      <c r="DH69" s="534"/>
      <c r="DI69" s="534"/>
      <c r="DJ69" s="534"/>
      <c r="DK69" s="534"/>
      <c r="DL69" s="534"/>
      <c r="DM69" s="534"/>
      <c r="DN69" s="534"/>
      <c r="DO69" s="534"/>
      <c r="DP69" s="534"/>
      <c r="DQ69" s="534"/>
      <c r="DR69" s="534"/>
      <c r="DS69" s="534"/>
      <c r="DT69" s="534"/>
      <c r="DU69" s="534"/>
      <c r="DV69" s="534"/>
      <c r="DW69" s="534"/>
      <c r="DX69" s="534"/>
      <c r="DY69" s="534"/>
      <c r="DZ69" s="534"/>
      <c r="EA69" s="534"/>
      <c r="EB69" s="534"/>
      <c r="EC69" s="534"/>
      <c r="ED69" s="534"/>
      <c r="EE69" s="534"/>
      <c r="EF69" s="534"/>
      <c r="EG69" s="534"/>
      <c r="EH69" s="534"/>
      <c r="EI69" s="534"/>
      <c r="EJ69" s="534"/>
      <c r="EK69" s="534"/>
      <c r="EL69" s="534"/>
      <c r="EM69" s="534"/>
      <c r="EN69" s="534"/>
      <c r="EO69" s="534"/>
      <c r="EP69" s="534"/>
      <c r="EQ69" s="534"/>
      <c r="ER69" s="534"/>
      <c r="ES69" s="534"/>
      <c r="ET69" s="534"/>
      <c r="EU69" s="534"/>
      <c r="EV69" s="534"/>
      <c r="EW69" s="534"/>
      <c r="EX69" s="534"/>
      <c r="EY69" s="534"/>
      <c r="EZ69" s="534"/>
      <c r="FA69" s="534"/>
      <c r="FB69" s="534"/>
      <c r="FC69" s="534"/>
      <c r="FD69" s="534"/>
      <c r="FE69" s="534"/>
      <c r="FF69" s="534"/>
      <c r="FG69" s="534"/>
      <c r="FH69" s="534"/>
      <c r="FI69" s="534"/>
      <c r="FJ69" s="534"/>
      <c r="FK69" s="534"/>
      <c r="FL69" s="534"/>
      <c r="FM69" s="534"/>
      <c r="FN69" s="534"/>
      <c r="FO69" s="534"/>
      <c r="FP69" s="534"/>
      <c r="FQ69" s="534"/>
      <c r="FR69" s="534"/>
      <c r="FS69" s="534"/>
      <c r="FT69" s="534"/>
      <c r="FU69" s="534"/>
      <c r="FV69" s="534"/>
      <c r="FW69" s="534"/>
      <c r="FX69" s="534"/>
      <c r="FY69" s="534"/>
      <c r="FZ69" s="534"/>
      <c r="GA69" s="534"/>
      <c r="GB69" s="534"/>
      <c r="GC69" s="534"/>
      <c r="GD69" s="534"/>
      <c r="GE69" s="534"/>
      <c r="GF69" s="534"/>
      <c r="GG69" s="534"/>
      <c r="GH69" s="534"/>
      <c r="GI69" s="534"/>
      <c r="GJ69" s="534"/>
      <c r="GK69" s="534"/>
      <c r="GL69" s="534"/>
      <c r="GM69" s="534"/>
      <c r="GN69" s="534"/>
      <c r="GO69" s="534"/>
      <c r="GP69" s="534"/>
      <c r="GQ69" s="534"/>
      <c r="GR69" s="534"/>
      <c r="GS69" s="534"/>
      <c r="GT69" s="534"/>
      <c r="GU69" s="534"/>
      <c r="GV69" s="534"/>
      <c r="GW69" s="534"/>
      <c r="GX69" s="534"/>
      <c r="GY69" s="534"/>
      <c r="GZ69" s="534"/>
      <c r="HA69" s="534"/>
      <c r="HB69" s="534"/>
      <c r="HC69" s="534"/>
      <c r="HD69" s="534"/>
      <c r="HE69" s="534"/>
      <c r="HF69" s="534"/>
      <c r="HG69" s="534"/>
      <c r="HH69" s="534"/>
      <c r="HI69" s="534"/>
      <c r="HJ69" s="534"/>
      <c r="HK69" s="534"/>
      <c r="HL69" s="534"/>
      <c r="HM69" s="534"/>
      <c r="HN69" s="534"/>
      <c r="HO69" s="534"/>
      <c r="HP69" s="534"/>
      <c r="HQ69" s="534"/>
      <c r="HR69" s="534"/>
      <c r="HS69" s="534"/>
      <c r="HT69" s="534"/>
      <c r="HU69" s="534"/>
      <c r="HV69" s="534"/>
      <c r="HW69" s="534"/>
      <c r="HX69" s="534"/>
      <c r="HY69" s="534"/>
      <c r="HZ69" s="534"/>
      <c r="IA69" s="534"/>
      <c r="IB69" s="534"/>
      <c r="IC69" s="534"/>
      <c r="ID69" s="534"/>
      <c r="IE69" s="534"/>
      <c r="IF69" s="534"/>
      <c r="IG69" s="534"/>
      <c r="IH69" s="534"/>
      <c r="II69" s="534"/>
      <c r="IJ69" s="534"/>
      <c r="IK69" s="534"/>
      <c r="IL69" s="534"/>
      <c r="IM69" s="534"/>
      <c r="IN69" s="534"/>
      <c r="IO69" s="534"/>
      <c r="IP69" s="534"/>
      <c r="IQ69" s="534"/>
      <c r="IR69" s="534"/>
      <c r="IS69" s="534"/>
      <c r="IT69" s="534"/>
      <c r="IU69" s="534"/>
      <c r="IV69" s="534"/>
      <c r="IW69" s="534"/>
      <c r="IX69" s="534"/>
      <c r="IY69" s="534"/>
      <c r="IZ69" s="534"/>
      <c r="JA69" s="534"/>
      <c r="JB69" s="534"/>
      <c r="JC69" s="534"/>
      <c r="JD69" s="534"/>
      <c r="JE69" s="534"/>
      <c r="JF69" s="534"/>
      <c r="JG69" s="534"/>
      <c r="JH69" s="534"/>
      <c r="JI69" s="534"/>
      <c r="JJ69" s="534"/>
      <c r="JK69" s="534"/>
      <c r="JL69" s="534"/>
      <c r="JM69" s="534"/>
      <c r="JN69" s="534"/>
      <c r="JO69" s="534"/>
      <c r="JP69" s="534"/>
      <c r="JQ69" s="534"/>
      <c r="JR69" s="534"/>
      <c r="JS69" s="534"/>
      <c r="JT69" s="534"/>
      <c r="JU69" s="534"/>
      <c r="JV69" s="534"/>
      <c r="JW69" s="534"/>
      <c r="JX69" s="534"/>
      <c r="JY69" s="534"/>
      <c r="JZ69" s="534"/>
      <c r="KA69" s="534"/>
      <c r="KB69" s="534"/>
      <c r="KC69" s="534"/>
      <c r="KD69" s="534"/>
      <c r="KE69" s="534"/>
      <c r="KF69" s="534"/>
      <c r="KG69" s="534"/>
      <c r="KH69" s="534"/>
      <c r="KI69" s="534"/>
      <c r="KJ69" s="534"/>
      <c r="KK69" s="534"/>
      <c r="KL69" s="534"/>
      <c r="KM69" s="534"/>
      <c r="KN69" s="534"/>
      <c r="KO69" s="534"/>
      <c r="KP69" s="534"/>
      <c r="KQ69" s="534"/>
      <c r="KR69" s="534"/>
      <c r="KS69" s="534"/>
      <c r="KT69" s="534"/>
      <c r="KU69" s="534"/>
      <c r="KV69" s="534"/>
      <c r="KW69" s="534"/>
      <c r="KX69" s="534"/>
      <c r="KY69" s="534"/>
      <c r="KZ69" s="534"/>
      <c r="LA69" s="534"/>
      <c r="LB69" s="534"/>
      <c r="LC69" s="534"/>
      <c r="LD69" s="534"/>
      <c r="LE69" s="534"/>
      <c r="LF69" s="534"/>
      <c r="LG69" s="534"/>
      <c r="LH69" s="534"/>
      <c r="LI69" s="534"/>
      <c r="LJ69" s="534"/>
      <c r="LK69" s="534"/>
      <c r="LL69" s="534"/>
      <c r="LM69" s="534"/>
      <c r="LN69" s="534"/>
      <c r="LO69" s="534"/>
      <c r="LP69" s="534"/>
      <c r="LQ69" s="534"/>
      <c r="LR69" s="534"/>
      <c r="LS69" s="534"/>
      <c r="LT69" s="534"/>
      <c r="LU69" s="534"/>
      <c r="LV69" s="534"/>
      <c r="LW69" s="534"/>
      <c r="LX69" s="534"/>
      <c r="LY69" s="534"/>
      <c r="LZ69" s="534"/>
      <c r="MA69" s="534"/>
      <c r="MB69" s="534"/>
      <c r="MC69" s="534"/>
      <c r="MD69" s="534"/>
      <c r="ME69" s="534"/>
      <c r="MF69" s="534"/>
      <c r="MG69" s="534"/>
      <c r="MH69" s="534"/>
      <c r="MI69" s="534"/>
      <c r="MJ69" s="534"/>
      <c r="MK69" s="534"/>
      <c r="ML69" s="534"/>
      <c r="MM69" s="534"/>
      <c r="MN69" s="534"/>
      <c r="MO69" s="534"/>
      <c r="MP69" s="534"/>
      <c r="MQ69" s="534"/>
      <c r="MR69" s="534"/>
      <c r="MS69" s="534"/>
      <c r="MT69" s="534"/>
      <c r="MU69" s="534"/>
      <c r="MV69" s="534"/>
      <c r="MW69" s="534"/>
      <c r="MX69" s="534"/>
      <c r="MY69" s="534"/>
      <c r="MZ69" s="534"/>
      <c r="NA69" s="534"/>
      <c r="NB69" s="534"/>
      <c r="NC69" s="534"/>
      <c r="ND69" s="534"/>
      <c r="NE69" s="534"/>
      <c r="NF69" s="534"/>
      <c r="NG69" s="534"/>
      <c r="NH69" s="534"/>
      <c r="NI69" s="534"/>
      <c r="NJ69" s="534"/>
      <c r="NK69" s="534"/>
      <c r="NL69" s="534"/>
      <c r="NM69" s="534"/>
      <c r="NN69" s="534"/>
      <c r="NO69" s="534"/>
      <c r="NP69" s="534"/>
      <c r="NQ69" s="534"/>
      <c r="NR69" s="534"/>
      <c r="NS69" s="534"/>
      <c r="NT69" s="534"/>
      <c r="NU69" s="534"/>
      <c r="NV69" s="534"/>
      <c r="NW69" s="534"/>
      <c r="NX69" s="534"/>
      <c r="NY69" s="534"/>
      <c r="NZ69" s="534"/>
      <c r="OA69" s="534"/>
      <c r="OB69" s="534"/>
      <c r="OC69" s="534"/>
      <c r="OD69" s="534"/>
      <c r="OE69" s="534"/>
      <c r="OF69" s="534"/>
      <c r="OG69" s="534"/>
      <c r="OH69" s="534"/>
      <c r="OI69" s="534"/>
      <c r="OJ69" s="534"/>
      <c r="OK69" s="534"/>
      <c r="OL69" s="534"/>
      <c r="OM69" s="534"/>
      <c r="ON69" s="534"/>
      <c r="OO69" s="534"/>
      <c r="OP69" s="534"/>
      <c r="OQ69" s="534"/>
      <c r="OR69" s="534"/>
      <c r="OS69" s="534"/>
      <c r="OT69" s="534"/>
      <c r="OU69" s="534"/>
      <c r="OV69" s="534"/>
      <c r="OW69" s="534"/>
      <c r="OX69" s="534"/>
      <c r="OY69" s="534"/>
      <c r="OZ69" s="534"/>
      <c r="PA69" s="534"/>
      <c r="PB69" s="534"/>
      <c r="PC69" s="534"/>
      <c r="PD69" s="534"/>
      <c r="PE69" s="534"/>
      <c r="PF69" s="534"/>
      <c r="PG69" s="534"/>
      <c r="PH69" s="534"/>
      <c r="PI69" s="534"/>
      <c r="PJ69" s="534"/>
      <c r="PK69" s="534"/>
      <c r="PL69" s="534"/>
      <c r="PM69" s="534"/>
      <c r="PN69" s="534"/>
      <c r="PO69" s="534"/>
      <c r="PP69" s="534"/>
      <c r="PQ69" s="534"/>
      <c r="PR69" s="534"/>
      <c r="PS69" s="534"/>
      <c r="PT69" s="534"/>
      <c r="PU69" s="534"/>
      <c r="PV69" s="534"/>
      <c r="PW69" s="534"/>
      <c r="PX69" s="534"/>
      <c r="PY69" s="534"/>
      <c r="PZ69" s="534"/>
      <c r="QA69" s="534"/>
      <c r="QB69" s="534"/>
      <c r="QC69" s="534"/>
      <c r="QD69" s="534"/>
      <c r="QE69" s="534"/>
      <c r="QF69" s="534"/>
      <c r="QG69" s="534"/>
      <c r="QH69" s="534"/>
      <c r="QI69" s="534"/>
      <c r="QJ69" s="534"/>
      <c r="QK69" s="534"/>
      <c r="QL69" s="534"/>
      <c r="QM69" s="534"/>
      <c r="QN69" s="534"/>
      <c r="QO69" s="534"/>
      <c r="QP69" s="534"/>
      <c r="QQ69" s="534"/>
      <c r="QR69" s="534"/>
      <c r="QS69" s="534"/>
      <c r="QT69" s="534"/>
      <c r="QU69" s="534"/>
      <c r="QV69" s="534"/>
      <c r="QW69" s="534"/>
      <c r="QX69" s="534"/>
      <c r="QY69" s="534"/>
      <c r="QZ69" s="534"/>
      <c r="RA69" s="534"/>
      <c r="RB69" s="534"/>
      <c r="RC69" s="534"/>
      <c r="RD69" s="534"/>
      <c r="RE69" s="534"/>
      <c r="RF69" s="534"/>
      <c r="RG69" s="534"/>
      <c r="RH69" s="534"/>
      <c r="RI69" s="534"/>
      <c r="RJ69" s="534"/>
      <c r="RK69" s="534"/>
      <c r="RL69" s="534"/>
      <c r="RM69" s="534"/>
      <c r="RN69" s="534"/>
      <c r="RO69" s="534"/>
      <c r="RP69" s="534"/>
      <c r="RQ69" s="534"/>
      <c r="RR69" s="534"/>
      <c r="RS69" s="534"/>
      <c r="RT69" s="534"/>
      <c r="RU69" s="534"/>
      <c r="RV69" s="534"/>
      <c r="RW69" s="534"/>
      <c r="RX69" s="534"/>
      <c r="RY69" s="534"/>
      <c r="RZ69" s="534"/>
      <c r="SA69" s="534"/>
      <c r="SB69" s="534"/>
      <c r="SC69" s="534"/>
      <c r="SD69" s="534"/>
      <c r="SE69" s="534"/>
      <c r="SF69" s="534"/>
      <c r="SG69" s="534"/>
      <c r="SH69" s="534"/>
      <c r="SI69" s="534"/>
      <c r="SJ69" s="534"/>
      <c r="SK69" s="534"/>
      <c r="SL69" s="534"/>
      <c r="SM69" s="534"/>
      <c r="SN69" s="534"/>
      <c r="SO69" s="534"/>
      <c r="SP69" s="534"/>
      <c r="SQ69" s="534"/>
      <c r="SR69" s="534"/>
      <c r="SS69" s="534"/>
      <c r="ST69" s="534"/>
      <c r="SU69" s="534"/>
      <c r="SV69" s="534"/>
      <c r="SW69" s="534"/>
      <c r="SX69" s="534"/>
      <c r="SY69" s="534"/>
      <c r="SZ69" s="534"/>
      <c r="TA69" s="534"/>
      <c r="TB69" s="534"/>
      <c r="TC69" s="534"/>
      <c r="TD69" s="534"/>
      <c r="TE69" s="534"/>
      <c r="TF69" s="534"/>
      <c r="TG69" s="534"/>
      <c r="TH69" s="534"/>
      <c r="TI69" s="534"/>
      <c r="TJ69" s="534"/>
      <c r="TK69" s="534"/>
      <c r="TL69" s="534"/>
      <c r="TM69" s="534"/>
      <c r="TN69" s="534"/>
      <c r="TO69" s="534"/>
      <c r="TP69" s="534"/>
      <c r="TQ69" s="534"/>
      <c r="TR69" s="534"/>
      <c r="TS69" s="534"/>
      <c r="TT69" s="534"/>
      <c r="TU69" s="534"/>
      <c r="TV69" s="534"/>
      <c r="TW69" s="534"/>
      <c r="TX69" s="534"/>
      <c r="TY69" s="534"/>
      <c r="TZ69" s="534"/>
      <c r="UA69" s="534"/>
      <c r="UB69" s="534"/>
      <c r="UC69" s="534"/>
      <c r="UD69" s="534"/>
      <c r="UE69" s="534"/>
      <c r="UF69" s="534"/>
      <c r="UG69" s="534"/>
      <c r="UH69" s="534"/>
      <c r="UI69" s="534"/>
      <c r="UJ69" s="534"/>
      <c r="UK69" s="534"/>
      <c r="UL69" s="534"/>
      <c r="UM69" s="534"/>
      <c r="UN69" s="534"/>
      <c r="UO69" s="534"/>
      <c r="UP69" s="534"/>
      <c r="UQ69" s="534"/>
      <c r="UR69" s="534"/>
      <c r="US69" s="534"/>
      <c r="UT69" s="534"/>
      <c r="UU69" s="534"/>
      <c r="UV69" s="534"/>
      <c r="UW69" s="534"/>
      <c r="UX69" s="546"/>
    </row>
    <row r="70" spans="1:570" s="547" customFormat="1" ht="14.1" customHeight="1">
      <c r="A70" s="534"/>
      <c r="B70" s="37"/>
      <c r="C70" s="61"/>
      <c r="D70" s="61"/>
      <c r="E70" s="38"/>
      <c r="F70" s="523"/>
      <c r="G70" s="523"/>
      <c r="H70" s="523"/>
      <c r="I70" s="524"/>
      <c r="J70" s="525"/>
      <c r="K70" s="525"/>
      <c r="L70" s="525"/>
      <c r="M70" s="42"/>
      <c r="N70" s="42"/>
      <c r="O70" s="526"/>
      <c r="P70" s="527"/>
      <c r="Q70" s="527"/>
      <c r="R70" s="45"/>
      <c r="S70" s="46"/>
      <c r="T70" s="523">
        <f t="shared" ref="T70:T110" si="27">G70+H70</f>
        <v>0</v>
      </c>
      <c r="U70" s="528">
        <f t="shared" si="19"/>
        <v>0</v>
      </c>
      <c r="V70" s="529">
        <f t="shared" si="20"/>
        <v>0</v>
      </c>
      <c r="W70" s="530">
        <f t="shared" si="15"/>
        <v>0</v>
      </c>
      <c r="X70" s="527">
        <f t="shared" si="16"/>
        <v>0</v>
      </c>
      <c r="Y70" s="527">
        <f t="shared" si="21"/>
        <v>0</v>
      </c>
      <c r="Z70" s="527"/>
      <c r="AA70" s="527">
        <f t="shared" si="17"/>
        <v>0</v>
      </c>
      <c r="AB70" s="531">
        <f t="shared" si="22"/>
        <v>0</v>
      </c>
      <c r="AC70" s="532">
        <f t="shared" si="18"/>
        <v>0</v>
      </c>
      <c r="AD70" s="527">
        <f t="shared" si="18"/>
        <v>0</v>
      </c>
      <c r="AE70" s="527">
        <f t="shared" si="23"/>
        <v>0</v>
      </c>
      <c r="AF70" s="527">
        <f t="shared" si="24"/>
        <v>0</v>
      </c>
      <c r="AG70" s="533" t="e">
        <v>#N/A</v>
      </c>
      <c r="AH70" s="527" t="e">
        <f t="shared" si="25"/>
        <v>#N/A</v>
      </c>
      <c r="AI70" s="533" t="e">
        <v>#N/A</v>
      </c>
      <c r="AJ70" s="527" t="e">
        <f t="shared" si="26"/>
        <v>#N/A</v>
      </c>
      <c r="AK70" s="527" t="e">
        <f t="shared" ref="AK70:AK110" si="28">AH70+AJ70</f>
        <v>#N/A</v>
      </c>
      <c r="AL70" s="527" t="e">
        <v>#N/A</v>
      </c>
      <c r="AM70" s="527"/>
      <c r="AN70" s="529">
        <v>0</v>
      </c>
      <c r="AO70" s="529">
        <f t="shared" ref="AO70:AO110" si="29">AN70*1.1+AE70+AF70</f>
        <v>0</v>
      </c>
      <c r="AP70" s="528">
        <f t="shared" ref="AP70:AP110" si="30">IFERROR(AN70/AC70,0)</f>
        <v>0</v>
      </c>
      <c r="AQ70" s="528" t="e">
        <f t="shared" ref="AQ70:AQ110" si="31">AO70/AD70</f>
        <v>#DIV/0!</v>
      </c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R70" s="534"/>
      <c r="BS70" s="534"/>
      <c r="BT70" s="534"/>
      <c r="BU70" s="534"/>
      <c r="BV70" s="534"/>
      <c r="BW70" s="534"/>
      <c r="BX70" s="534"/>
      <c r="BY70" s="534"/>
      <c r="BZ70" s="534"/>
      <c r="CA70" s="534"/>
      <c r="CB70" s="534"/>
      <c r="CC70" s="534"/>
      <c r="CD70" s="534"/>
      <c r="CE70" s="534"/>
      <c r="CF70" s="534"/>
      <c r="CG70" s="534"/>
      <c r="CH70" s="534"/>
      <c r="CI70" s="534"/>
      <c r="CJ70" s="534"/>
      <c r="CK70" s="534"/>
      <c r="CL70" s="534"/>
      <c r="CM70" s="534"/>
      <c r="CN70" s="534"/>
      <c r="CO70" s="534"/>
      <c r="CP70" s="534"/>
      <c r="CQ70" s="534"/>
      <c r="CR70" s="534"/>
      <c r="CS70" s="534"/>
      <c r="CT70" s="534"/>
      <c r="CU70" s="534"/>
      <c r="CV70" s="534"/>
      <c r="CW70" s="534"/>
      <c r="CX70" s="534"/>
      <c r="CY70" s="534"/>
      <c r="CZ70" s="534"/>
      <c r="DA70" s="534"/>
      <c r="DB70" s="534"/>
      <c r="DC70" s="534"/>
      <c r="DD70" s="534"/>
      <c r="DE70" s="534"/>
      <c r="DF70" s="534"/>
      <c r="DG70" s="534"/>
      <c r="DH70" s="534"/>
      <c r="DI70" s="534"/>
      <c r="DJ70" s="534"/>
      <c r="DK70" s="534"/>
      <c r="DL70" s="534"/>
      <c r="DM70" s="534"/>
      <c r="DN70" s="534"/>
      <c r="DO70" s="534"/>
      <c r="DP70" s="534"/>
      <c r="DQ70" s="534"/>
      <c r="DR70" s="534"/>
      <c r="DS70" s="534"/>
      <c r="DT70" s="534"/>
      <c r="DU70" s="534"/>
      <c r="DV70" s="534"/>
      <c r="DW70" s="534"/>
      <c r="DX70" s="534"/>
      <c r="DY70" s="534"/>
      <c r="DZ70" s="534"/>
      <c r="EA70" s="534"/>
      <c r="EB70" s="534"/>
      <c r="EC70" s="534"/>
      <c r="ED70" s="534"/>
      <c r="EE70" s="534"/>
      <c r="EF70" s="534"/>
      <c r="EG70" s="534"/>
      <c r="EH70" s="534"/>
      <c r="EI70" s="534"/>
      <c r="EJ70" s="534"/>
      <c r="EK70" s="534"/>
      <c r="EL70" s="534"/>
      <c r="EM70" s="534"/>
      <c r="EN70" s="534"/>
      <c r="EO70" s="534"/>
      <c r="EP70" s="534"/>
      <c r="EQ70" s="534"/>
      <c r="ER70" s="534"/>
      <c r="ES70" s="534"/>
      <c r="ET70" s="534"/>
      <c r="EU70" s="534"/>
      <c r="EV70" s="534"/>
      <c r="EW70" s="534"/>
      <c r="EX70" s="534"/>
      <c r="EY70" s="534"/>
      <c r="EZ70" s="534"/>
      <c r="FA70" s="534"/>
      <c r="FB70" s="534"/>
      <c r="FC70" s="534"/>
      <c r="FD70" s="534"/>
      <c r="FE70" s="534"/>
      <c r="FF70" s="534"/>
      <c r="FG70" s="534"/>
      <c r="FH70" s="534"/>
      <c r="FI70" s="534"/>
      <c r="FJ70" s="534"/>
      <c r="FK70" s="534"/>
      <c r="FL70" s="534"/>
      <c r="FM70" s="534"/>
      <c r="FN70" s="534"/>
      <c r="FO70" s="534"/>
      <c r="FP70" s="534"/>
      <c r="FQ70" s="534"/>
      <c r="FR70" s="534"/>
      <c r="FS70" s="534"/>
      <c r="FT70" s="534"/>
      <c r="FU70" s="534"/>
      <c r="FV70" s="534"/>
      <c r="FW70" s="534"/>
      <c r="FX70" s="534"/>
      <c r="FY70" s="534"/>
      <c r="FZ70" s="534"/>
      <c r="GA70" s="534"/>
      <c r="GB70" s="534"/>
      <c r="GC70" s="534"/>
      <c r="GD70" s="534"/>
      <c r="GE70" s="534"/>
      <c r="GF70" s="534"/>
      <c r="GG70" s="534"/>
      <c r="GH70" s="534"/>
      <c r="GI70" s="534"/>
      <c r="GJ70" s="534"/>
      <c r="GK70" s="534"/>
      <c r="GL70" s="534"/>
      <c r="GM70" s="534"/>
      <c r="GN70" s="534"/>
      <c r="GO70" s="534"/>
      <c r="GP70" s="534"/>
      <c r="GQ70" s="534"/>
      <c r="GR70" s="534"/>
      <c r="GS70" s="534"/>
      <c r="GT70" s="534"/>
      <c r="GU70" s="534"/>
      <c r="GV70" s="534"/>
      <c r="GW70" s="534"/>
      <c r="GX70" s="534"/>
      <c r="GY70" s="534"/>
      <c r="GZ70" s="534"/>
      <c r="HA70" s="534"/>
      <c r="HB70" s="534"/>
      <c r="HC70" s="534"/>
      <c r="HD70" s="534"/>
      <c r="HE70" s="534"/>
      <c r="HF70" s="534"/>
      <c r="HG70" s="534"/>
      <c r="HH70" s="534"/>
      <c r="HI70" s="534"/>
      <c r="HJ70" s="534"/>
      <c r="HK70" s="534"/>
      <c r="HL70" s="534"/>
      <c r="HM70" s="534"/>
      <c r="HN70" s="534"/>
      <c r="HO70" s="534"/>
      <c r="HP70" s="534"/>
      <c r="HQ70" s="534"/>
      <c r="HR70" s="534"/>
      <c r="HS70" s="534"/>
      <c r="HT70" s="534"/>
      <c r="HU70" s="534"/>
      <c r="HV70" s="534"/>
      <c r="HW70" s="534"/>
      <c r="HX70" s="534"/>
      <c r="HY70" s="534"/>
      <c r="HZ70" s="534"/>
      <c r="IA70" s="534"/>
      <c r="IB70" s="534"/>
      <c r="IC70" s="534"/>
      <c r="ID70" s="534"/>
      <c r="IE70" s="534"/>
      <c r="IF70" s="534"/>
      <c r="IG70" s="534"/>
      <c r="IH70" s="534"/>
      <c r="II70" s="534"/>
      <c r="IJ70" s="534"/>
      <c r="IK70" s="534"/>
      <c r="IL70" s="534"/>
      <c r="IM70" s="534"/>
      <c r="IN70" s="534"/>
      <c r="IO70" s="534"/>
      <c r="IP70" s="534"/>
      <c r="IQ70" s="534"/>
      <c r="IR70" s="534"/>
      <c r="IS70" s="534"/>
      <c r="IT70" s="534"/>
      <c r="IU70" s="534"/>
      <c r="IV70" s="534"/>
      <c r="IW70" s="534"/>
      <c r="IX70" s="534"/>
      <c r="IY70" s="534"/>
      <c r="IZ70" s="534"/>
      <c r="JA70" s="534"/>
      <c r="JB70" s="534"/>
      <c r="JC70" s="534"/>
      <c r="JD70" s="534"/>
      <c r="JE70" s="534"/>
      <c r="JF70" s="534"/>
      <c r="JG70" s="534"/>
      <c r="JH70" s="534"/>
      <c r="JI70" s="534"/>
      <c r="JJ70" s="534"/>
      <c r="JK70" s="534"/>
      <c r="JL70" s="534"/>
      <c r="JM70" s="534"/>
      <c r="JN70" s="534"/>
      <c r="JO70" s="534"/>
      <c r="JP70" s="534"/>
      <c r="JQ70" s="534"/>
      <c r="JR70" s="534"/>
      <c r="JS70" s="534"/>
      <c r="JT70" s="534"/>
      <c r="JU70" s="534"/>
      <c r="JV70" s="534"/>
      <c r="JW70" s="534"/>
      <c r="JX70" s="534"/>
      <c r="JY70" s="534"/>
      <c r="JZ70" s="534"/>
      <c r="KA70" s="534"/>
      <c r="KB70" s="534"/>
      <c r="KC70" s="534"/>
      <c r="KD70" s="534"/>
      <c r="KE70" s="534"/>
      <c r="KF70" s="534"/>
      <c r="KG70" s="534"/>
      <c r="KH70" s="534"/>
      <c r="KI70" s="534"/>
      <c r="KJ70" s="534"/>
      <c r="KK70" s="534"/>
      <c r="KL70" s="534"/>
      <c r="KM70" s="534"/>
      <c r="KN70" s="534"/>
      <c r="KO70" s="534"/>
      <c r="KP70" s="534"/>
      <c r="KQ70" s="534"/>
      <c r="KR70" s="534"/>
      <c r="KS70" s="534"/>
      <c r="KT70" s="534"/>
      <c r="KU70" s="534"/>
      <c r="KV70" s="534"/>
      <c r="KW70" s="534"/>
      <c r="KX70" s="534"/>
      <c r="KY70" s="534"/>
      <c r="KZ70" s="534"/>
      <c r="LA70" s="534"/>
      <c r="LB70" s="534"/>
      <c r="LC70" s="534"/>
      <c r="LD70" s="534"/>
      <c r="LE70" s="534"/>
      <c r="LF70" s="534"/>
      <c r="LG70" s="534"/>
      <c r="LH70" s="534"/>
      <c r="LI70" s="534"/>
      <c r="LJ70" s="534"/>
      <c r="LK70" s="534"/>
      <c r="LL70" s="534"/>
      <c r="LM70" s="534"/>
      <c r="LN70" s="534"/>
      <c r="LO70" s="534"/>
      <c r="LP70" s="534"/>
      <c r="LQ70" s="534"/>
      <c r="LR70" s="534"/>
      <c r="LS70" s="534"/>
      <c r="LT70" s="534"/>
      <c r="LU70" s="534"/>
      <c r="LV70" s="534"/>
      <c r="LW70" s="534"/>
      <c r="LX70" s="534"/>
      <c r="LY70" s="534"/>
      <c r="LZ70" s="534"/>
      <c r="MA70" s="534"/>
      <c r="MB70" s="534"/>
      <c r="MC70" s="534"/>
      <c r="MD70" s="534"/>
      <c r="ME70" s="534"/>
      <c r="MF70" s="534"/>
      <c r="MG70" s="534"/>
      <c r="MH70" s="534"/>
      <c r="MI70" s="534"/>
      <c r="MJ70" s="534"/>
      <c r="MK70" s="534"/>
      <c r="ML70" s="534"/>
      <c r="MM70" s="534"/>
      <c r="MN70" s="534"/>
      <c r="MO70" s="534"/>
      <c r="MP70" s="534"/>
      <c r="MQ70" s="534"/>
      <c r="MR70" s="534"/>
      <c r="MS70" s="534"/>
      <c r="MT70" s="534"/>
      <c r="MU70" s="534"/>
      <c r="MV70" s="534"/>
      <c r="MW70" s="534"/>
      <c r="MX70" s="534"/>
      <c r="MY70" s="534"/>
      <c r="MZ70" s="534"/>
      <c r="NA70" s="534"/>
      <c r="NB70" s="534"/>
      <c r="NC70" s="534"/>
      <c r="ND70" s="534"/>
      <c r="NE70" s="534"/>
      <c r="NF70" s="534"/>
      <c r="NG70" s="534"/>
      <c r="NH70" s="534"/>
      <c r="NI70" s="534"/>
      <c r="NJ70" s="534"/>
      <c r="NK70" s="534"/>
      <c r="NL70" s="534"/>
      <c r="NM70" s="534"/>
      <c r="NN70" s="534"/>
      <c r="NO70" s="534"/>
      <c r="NP70" s="534"/>
      <c r="NQ70" s="534"/>
      <c r="NR70" s="534"/>
      <c r="NS70" s="534"/>
      <c r="NT70" s="534"/>
      <c r="NU70" s="534"/>
      <c r="NV70" s="534"/>
      <c r="NW70" s="534"/>
      <c r="NX70" s="534"/>
      <c r="NY70" s="534"/>
      <c r="NZ70" s="534"/>
      <c r="OA70" s="534"/>
      <c r="OB70" s="534"/>
      <c r="OC70" s="534"/>
      <c r="OD70" s="534"/>
      <c r="OE70" s="534"/>
      <c r="OF70" s="534"/>
      <c r="OG70" s="534"/>
      <c r="OH70" s="534"/>
      <c r="OI70" s="534"/>
      <c r="OJ70" s="534"/>
      <c r="OK70" s="534"/>
      <c r="OL70" s="534"/>
      <c r="OM70" s="534"/>
      <c r="ON70" s="534"/>
      <c r="OO70" s="534"/>
      <c r="OP70" s="534"/>
      <c r="OQ70" s="534"/>
      <c r="OR70" s="534"/>
      <c r="OS70" s="534"/>
      <c r="OT70" s="534"/>
      <c r="OU70" s="534"/>
      <c r="OV70" s="534"/>
      <c r="OW70" s="534"/>
      <c r="OX70" s="534"/>
      <c r="OY70" s="534"/>
      <c r="OZ70" s="534"/>
      <c r="PA70" s="534"/>
      <c r="PB70" s="534"/>
      <c r="PC70" s="534"/>
      <c r="PD70" s="534"/>
      <c r="PE70" s="534"/>
      <c r="PF70" s="534"/>
      <c r="PG70" s="534"/>
      <c r="PH70" s="534"/>
      <c r="PI70" s="534"/>
      <c r="PJ70" s="534"/>
      <c r="PK70" s="534"/>
      <c r="PL70" s="534"/>
      <c r="PM70" s="534"/>
      <c r="PN70" s="534"/>
      <c r="PO70" s="534"/>
      <c r="PP70" s="534"/>
      <c r="PQ70" s="534"/>
      <c r="PR70" s="534"/>
      <c r="PS70" s="534"/>
      <c r="PT70" s="534"/>
      <c r="PU70" s="534"/>
      <c r="PV70" s="534"/>
      <c r="PW70" s="534"/>
      <c r="PX70" s="534"/>
      <c r="PY70" s="534"/>
      <c r="PZ70" s="534"/>
      <c r="QA70" s="534"/>
      <c r="QB70" s="534"/>
      <c r="QC70" s="534"/>
      <c r="QD70" s="534"/>
      <c r="QE70" s="534"/>
      <c r="QF70" s="534"/>
      <c r="QG70" s="534"/>
      <c r="QH70" s="534"/>
      <c r="QI70" s="534"/>
      <c r="QJ70" s="534"/>
      <c r="QK70" s="534"/>
      <c r="QL70" s="534"/>
      <c r="QM70" s="534"/>
      <c r="QN70" s="534"/>
      <c r="QO70" s="534"/>
      <c r="QP70" s="534"/>
      <c r="QQ70" s="534"/>
      <c r="QR70" s="534"/>
      <c r="QS70" s="534"/>
      <c r="QT70" s="534"/>
      <c r="QU70" s="534"/>
      <c r="QV70" s="534"/>
      <c r="QW70" s="534"/>
      <c r="QX70" s="534"/>
      <c r="QY70" s="534"/>
      <c r="QZ70" s="534"/>
      <c r="RA70" s="534"/>
      <c r="RB70" s="534"/>
      <c r="RC70" s="534"/>
      <c r="RD70" s="534"/>
      <c r="RE70" s="534"/>
      <c r="RF70" s="534"/>
      <c r="RG70" s="534"/>
      <c r="RH70" s="534"/>
      <c r="RI70" s="534"/>
      <c r="RJ70" s="534"/>
      <c r="RK70" s="534"/>
      <c r="RL70" s="534"/>
      <c r="RM70" s="534"/>
      <c r="RN70" s="534"/>
      <c r="RO70" s="534"/>
      <c r="RP70" s="534"/>
      <c r="RQ70" s="534"/>
      <c r="RR70" s="534"/>
      <c r="RS70" s="534"/>
      <c r="RT70" s="534"/>
      <c r="RU70" s="534"/>
      <c r="RV70" s="534"/>
      <c r="RW70" s="534"/>
      <c r="RX70" s="534"/>
      <c r="RY70" s="534"/>
      <c r="RZ70" s="534"/>
      <c r="SA70" s="534"/>
      <c r="SB70" s="534"/>
      <c r="SC70" s="534"/>
      <c r="SD70" s="534"/>
      <c r="SE70" s="534"/>
      <c r="SF70" s="534"/>
      <c r="SG70" s="534"/>
      <c r="SH70" s="534"/>
      <c r="SI70" s="534"/>
      <c r="SJ70" s="534"/>
      <c r="SK70" s="534"/>
      <c r="SL70" s="534"/>
      <c r="SM70" s="534"/>
      <c r="SN70" s="534"/>
      <c r="SO70" s="534"/>
      <c r="SP70" s="534"/>
      <c r="SQ70" s="534"/>
      <c r="SR70" s="534"/>
      <c r="SS70" s="534"/>
      <c r="ST70" s="534"/>
      <c r="SU70" s="534"/>
      <c r="SV70" s="534"/>
      <c r="SW70" s="534"/>
      <c r="SX70" s="534"/>
      <c r="SY70" s="534"/>
      <c r="SZ70" s="534"/>
      <c r="TA70" s="534"/>
      <c r="TB70" s="534"/>
      <c r="TC70" s="534"/>
      <c r="TD70" s="534"/>
      <c r="TE70" s="534"/>
      <c r="TF70" s="534"/>
      <c r="TG70" s="534"/>
      <c r="TH70" s="534"/>
      <c r="TI70" s="534"/>
      <c r="TJ70" s="534"/>
      <c r="TK70" s="534"/>
      <c r="TL70" s="534"/>
      <c r="TM70" s="534"/>
      <c r="TN70" s="534"/>
      <c r="TO70" s="534"/>
      <c r="TP70" s="534"/>
      <c r="TQ70" s="534"/>
      <c r="TR70" s="534"/>
      <c r="TS70" s="534"/>
      <c r="TT70" s="534"/>
      <c r="TU70" s="534"/>
      <c r="TV70" s="534"/>
      <c r="TW70" s="534"/>
      <c r="TX70" s="534"/>
      <c r="TY70" s="534"/>
      <c r="TZ70" s="534"/>
      <c r="UA70" s="534"/>
      <c r="UB70" s="534"/>
      <c r="UC70" s="534"/>
      <c r="UD70" s="534"/>
      <c r="UE70" s="534"/>
      <c r="UF70" s="534"/>
      <c r="UG70" s="534"/>
      <c r="UH70" s="534"/>
      <c r="UI70" s="534"/>
      <c r="UJ70" s="534"/>
      <c r="UK70" s="534"/>
      <c r="UL70" s="534"/>
      <c r="UM70" s="534"/>
      <c r="UN70" s="534"/>
      <c r="UO70" s="534"/>
      <c r="UP70" s="534"/>
      <c r="UQ70" s="534"/>
      <c r="UR70" s="534"/>
      <c r="US70" s="534"/>
      <c r="UT70" s="534"/>
      <c r="UU70" s="534"/>
      <c r="UV70" s="534"/>
      <c r="UW70" s="534"/>
      <c r="UX70" s="546"/>
    </row>
    <row r="71" spans="1:570" s="547" customFormat="1" ht="14.1" customHeight="1">
      <c r="A71" s="534"/>
      <c r="B71" s="37"/>
      <c r="C71" s="61"/>
      <c r="D71" s="61"/>
      <c r="E71" s="38"/>
      <c r="F71" s="523"/>
      <c r="G71" s="523"/>
      <c r="H71" s="523"/>
      <c r="I71" s="524"/>
      <c r="J71" s="525"/>
      <c r="K71" s="525"/>
      <c r="L71" s="525"/>
      <c r="M71" s="42"/>
      <c r="N71" s="42"/>
      <c r="O71" s="526"/>
      <c r="P71" s="527"/>
      <c r="Q71" s="527"/>
      <c r="R71" s="45"/>
      <c r="S71" s="46"/>
      <c r="T71" s="523">
        <f t="shared" si="27"/>
        <v>0</v>
      </c>
      <c r="U71" s="528">
        <f t="shared" si="19"/>
        <v>0</v>
      </c>
      <c r="V71" s="529">
        <f t="shared" si="20"/>
        <v>0</v>
      </c>
      <c r="W71" s="530">
        <f t="shared" ref="W71:W110" si="32">(O71/A$10)</f>
        <v>0</v>
      </c>
      <c r="X71" s="527">
        <f t="shared" ref="X71:X110" si="33">W71*A$8</f>
        <v>0</v>
      </c>
      <c r="Y71" s="527">
        <f t="shared" si="21"/>
        <v>0</v>
      </c>
      <c r="Z71" s="527"/>
      <c r="AA71" s="527">
        <f t="shared" ref="AA71:AA110" si="34">X71+(A$6*W71)</f>
        <v>0</v>
      </c>
      <c r="AB71" s="531">
        <f t="shared" si="22"/>
        <v>0</v>
      </c>
      <c r="AC71" s="532">
        <f t="shared" si="18"/>
        <v>0</v>
      </c>
      <c r="AD71" s="527">
        <f t="shared" si="18"/>
        <v>0</v>
      </c>
      <c r="AE71" s="527">
        <f t="shared" si="23"/>
        <v>0</v>
      </c>
      <c r="AF71" s="527">
        <f t="shared" si="24"/>
        <v>0</v>
      </c>
      <c r="AG71" s="533" t="e">
        <v>#N/A</v>
      </c>
      <c r="AH71" s="527" t="e">
        <f t="shared" si="25"/>
        <v>#N/A</v>
      </c>
      <c r="AI71" s="533" t="e">
        <v>#N/A</v>
      </c>
      <c r="AJ71" s="527" t="e">
        <f t="shared" si="26"/>
        <v>#N/A</v>
      </c>
      <c r="AK71" s="527" t="e">
        <f t="shared" si="28"/>
        <v>#N/A</v>
      </c>
      <c r="AL71" s="527" t="e">
        <v>#N/A</v>
      </c>
      <c r="AM71" s="527"/>
      <c r="AN71" s="529">
        <v>0</v>
      </c>
      <c r="AO71" s="529">
        <f t="shared" si="29"/>
        <v>0</v>
      </c>
      <c r="AP71" s="528">
        <f t="shared" si="30"/>
        <v>0</v>
      </c>
      <c r="AQ71" s="528" t="e">
        <f t="shared" si="31"/>
        <v>#DIV/0!</v>
      </c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R71" s="534"/>
      <c r="BS71" s="534"/>
      <c r="BT71" s="534"/>
      <c r="BU71" s="534"/>
      <c r="BV71" s="534"/>
      <c r="BW71" s="534"/>
      <c r="BX71" s="534"/>
      <c r="BY71" s="534"/>
      <c r="BZ71" s="534"/>
      <c r="CA71" s="534"/>
      <c r="CB71" s="534"/>
      <c r="CC71" s="534"/>
      <c r="CD71" s="534"/>
      <c r="CE71" s="534"/>
      <c r="CF71" s="534"/>
      <c r="CG71" s="534"/>
      <c r="CH71" s="534"/>
      <c r="CI71" s="534"/>
      <c r="CJ71" s="534"/>
      <c r="CK71" s="534"/>
      <c r="CL71" s="534"/>
      <c r="CM71" s="534"/>
      <c r="CN71" s="534"/>
      <c r="CO71" s="534"/>
      <c r="CP71" s="534"/>
      <c r="CQ71" s="534"/>
      <c r="CR71" s="534"/>
      <c r="CS71" s="534"/>
      <c r="CT71" s="534"/>
      <c r="CU71" s="534"/>
      <c r="CV71" s="534"/>
      <c r="CW71" s="534"/>
      <c r="CX71" s="534"/>
      <c r="CY71" s="534"/>
      <c r="CZ71" s="534"/>
      <c r="DA71" s="534"/>
      <c r="DB71" s="534"/>
      <c r="DC71" s="534"/>
      <c r="DD71" s="534"/>
      <c r="DE71" s="534"/>
      <c r="DF71" s="534"/>
      <c r="DG71" s="534"/>
      <c r="DH71" s="534"/>
      <c r="DI71" s="534"/>
      <c r="DJ71" s="534"/>
      <c r="DK71" s="534"/>
      <c r="DL71" s="534"/>
      <c r="DM71" s="534"/>
      <c r="DN71" s="534"/>
      <c r="DO71" s="534"/>
      <c r="DP71" s="534"/>
      <c r="DQ71" s="534"/>
      <c r="DR71" s="534"/>
      <c r="DS71" s="534"/>
      <c r="DT71" s="534"/>
      <c r="DU71" s="534"/>
      <c r="DV71" s="534"/>
      <c r="DW71" s="534"/>
      <c r="DX71" s="534"/>
      <c r="DY71" s="534"/>
      <c r="DZ71" s="534"/>
      <c r="EA71" s="534"/>
      <c r="EB71" s="534"/>
      <c r="EC71" s="534"/>
      <c r="ED71" s="534"/>
      <c r="EE71" s="534"/>
      <c r="EF71" s="534"/>
      <c r="EG71" s="534"/>
      <c r="EH71" s="534"/>
      <c r="EI71" s="534"/>
      <c r="EJ71" s="534"/>
      <c r="EK71" s="534"/>
      <c r="EL71" s="534"/>
      <c r="EM71" s="534"/>
      <c r="EN71" s="534"/>
      <c r="EO71" s="534"/>
      <c r="EP71" s="534"/>
      <c r="EQ71" s="534"/>
      <c r="ER71" s="534"/>
      <c r="ES71" s="534"/>
      <c r="ET71" s="534"/>
      <c r="EU71" s="534"/>
      <c r="EV71" s="534"/>
      <c r="EW71" s="534"/>
      <c r="EX71" s="534"/>
      <c r="EY71" s="534"/>
      <c r="EZ71" s="534"/>
      <c r="FA71" s="534"/>
      <c r="FB71" s="534"/>
      <c r="FC71" s="534"/>
      <c r="FD71" s="534"/>
      <c r="FE71" s="534"/>
      <c r="FF71" s="534"/>
      <c r="FG71" s="534"/>
      <c r="FH71" s="534"/>
      <c r="FI71" s="534"/>
      <c r="FJ71" s="534"/>
      <c r="FK71" s="534"/>
      <c r="FL71" s="534"/>
      <c r="FM71" s="534"/>
      <c r="FN71" s="534"/>
      <c r="FO71" s="534"/>
      <c r="FP71" s="534"/>
      <c r="FQ71" s="534"/>
      <c r="FR71" s="534"/>
      <c r="FS71" s="534"/>
      <c r="FT71" s="534"/>
      <c r="FU71" s="534"/>
      <c r="FV71" s="534"/>
      <c r="FW71" s="534"/>
      <c r="FX71" s="534"/>
      <c r="FY71" s="534"/>
      <c r="FZ71" s="534"/>
      <c r="GA71" s="534"/>
      <c r="GB71" s="534"/>
      <c r="GC71" s="534"/>
      <c r="GD71" s="534"/>
      <c r="GE71" s="534"/>
      <c r="GF71" s="534"/>
      <c r="GG71" s="534"/>
      <c r="GH71" s="534"/>
      <c r="GI71" s="534"/>
      <c r="GJ71" s="534"/>
      <c r="GK71" s="534"/>
      <c r="GL71" s="534"/>
      <c r="GM71" s="534"/>
      <c r="GN71" s="534"/>
      <c r="GO71" s="534"/>
      <c r="GP71" s="534"/>
      <c r="GQ71" s="534"/>
      <c r="GR71" s="534"/>
      <c r="GS71" s="534"/>
      <c r="GT71" s="534"/>
      <c r="GU71" s="534"/>
      <c r="GV71" s="534"/>
      <c r="GW71" s="534"/>
      <c r="GX71" s="534"/>
      <c r="GY71" s="534"/>
      <c r="GZ71" s="534"/>
      <c r="HA71" s="534"/>
      <c r="HB71" s="534"/>
      <c r="HC71" s="534"/>
      <c r="HD71" s="534"/>
      <c r="HE71" s="534"/>
      <c r="HF71" s="534"/>
      <c r="HG71" s="534"/>
      <c r="HH71" s="534"/>
      <c r="HI71" s="534"/>
      <c r="HJ71" s="534"/>
      <c r="HK71" s="534"/>
      <c r="HL71" s="534"/>
      <c r="HM71" s="534"/>
      <c r="HN71" s="534"/>
      <c r="HO71" s="534"/>
      <c r="HP71" s="534"/>
      <c r="HQ71" s="534"/>
      <c r="HR71" s="534"/>
      <c r="HS71" s="534"/>
      <c r="HT71" s="534"/>
      <c r="HU71" s="534"/>
      <c r="HV71" s="534"/>
      <c r="HW71" s="534"/>
      <c r="HX71" s="534"/>
      <c r="HY71" s="534"/>
      <c r="HZ71" s="534"/>
      <c r="IA71" s="534"/>
      <c r="IB71" s="534"/>
      <c r="IC71" s="534"/>
      <c r="ID71" s="534"/>
      <c r="IE71" s="534"/>
      <c r="IF71" s="534"/>
      <c r="IG71" s="534"/>
      <c r="IH71" s="534"/>
      <c r="II71" s="534"/>
      <c r="IJ71" s="534"/>
      <c r="IK71" s="534"/>
      <c r="IL71" s="534"/>
      <c r="IM71" s="534"/>
      <c r="IN71" s="534"/>
      <c r="IO71" s="534"/>
      <c r="IP71" s="534"/>
      <c r="IQ71" s="534"/>
      <c r="IR71" s="534"/>
      <c r="IS71" s="534"/>
      <c r="IT71" s="534"/>
      <c r="IU71" s="534"/>
      <c r="IV71" s="534"/>
      <c r="IW71" s="534"/>
      <c r="IX71" s="534"/>
      <c r="IY71" s="534"/>
      <c r="IZ71" s="534"/>
      <c r="JA71" s="534"/>
      <c r="JB71" s="534"/>
      <c r="JC71" s="534"/>
      <c r="JD71" s="534"/>
      <c r="JE71" s="534"/>
      <c r="JF71" s="534"/>
      <c r="JG71" s="534"/>
      <c r="JH71" s="534"/>
      <c r="JI71" s="534"/>
      <c r="JJ71" s="534"/>
      <c r="JK71" s="534"/>
      <c r="JL71" s="534"/>
      <c r="JM71" s="534"/>
      <c r="JN71" s="534"/>
      <c r="JO71" s="534"/>
      <c r="JP71" s="534"/>
      <c r="JQ71" s="534"/>
      <c r="JR71" s="534"/>
      <c r="JS71" s="534"/>
      <c r="JT71" s="534"/>
      <c r="JU71" s="534"/>
      <c r="JV71" s="534"/>
      <c r="JW71" s="534"/>
      <c r="JX71" s="534"/>
      <c r="JY71" s="534"/>
      <c r="JZ71" s="534"/>
      <c r="KA71" s="534"/>
      <c r="KB71" s="534"/>
      <c r="KC71" s="534"/>
      <c r="KD71" s="534"/>
      <c r="KE71" s="534"/>
      <c r="KF71" s="534"/>
      <c r="KG71" s="534"/>
      <c r="KH71" s="534"/>
      <c r="KI71" s="534"/>
      <c r="KJ71" s="534"/>
      <c r="KK71" s="534"/>
      <c r="KL71" s="534"/>
      <c r="KM71" s="534"/>
      <c r="KN71" s="534"/>
      <c r="KO71" s="534"/>
      <c r="KP71" s="534"/>
      <c r="KQ71" s="534"/>
      <c r="KR71" s="534"/>
      <c r="KS71" s="534"/>
      <c r="KT71" s="534"/>
      <c r="KU71" s="534"/>
      <c r="KV71" s="534"/>
      <c r="KW71" s="534"/>
      <c r="KX71" s="534"/>
      <c r="KY71" s="534"/>
      <c r="KZ71" s="534"/>
      <c r="LA71" s="534"/>
      <c r="LB71" s="534"/>
      <c r="LC71" s="534"/>
      <c r="LD71" s="534"/>
      <c r="LE71" s="534"/>
      <c r="LF71" s="534"/>
      <c r="LG71" s="534"/>
      <c r="LH71" s="534"/>
      <c r="LI71" s="534"/>
      <c r="LJ71" s="534"/>
      <c r="LK71" s="534"/>
      <c r="LL71" s="534"/>
      <c r="LM71" s="534"/>
      <c r="LN71" s="534"/>
      <c r="LO71" s="534"/>
      <c r="LP71" s="534"/>
      <c r="LQ71" s="534"/>
      <c r="LR71" s="534"/>
      <c r="LS71" s="534"/>
      <c r="LT71" s="534"/>
      <c r="LU71" s="534"/>
      <c r="LV71" s="534"/>
      <c r="LW71" s="534"/>
      <c r="LX71" s="534"/>
      <c r="LY71" s="534"/>
      <c r="LZ71" s="534"/>
      <c r="MA71" s="534"/>
      <c r="MB71" s="534"/>
      <c r="MC71" s="534"/>
      <c r="MD71" s="534"/>
      <c r="ME71" s="534"/>
      <c r="MF71" s="534"/>
      <c r="MG71" s="534"/>
      <c r="MH71" s="534"/>
      <c r="MI71" s="534"/>
      <c r="MJ71" s="534"/>
      <c r="MK71" s="534"/>
      <c r="ML71" s="534"/>
      <c r="MM71" s="534"/>
      <c r="MN71" s="534"/>
      <c r="MO71" s="534"/>
      <c r="MP71" s="534"/>
      <c r="MQ71" s="534"/>
      <c r="MR71" s="534"/>
      <c r="MS71" s="534"/>
      <c r="MT71" s="534"/>
      <c r="MU71" s="534"/>
      <c r="MV71" s="534"/>
      <c r="MW71" s="534"/>
      <c r="MX71" s="534"/>
      <c r="MY71" s="534"/>
      <c r="MZ71" s="534"/>
      <c r="NA71" s="534"/>
      <c r="NB71" s="534"/>
      <c r="NC71" s="534"/>
      <c r="ND71" s="534"/>
      <c r="NE71" s="534"/>
      <c r="NF71" s="534"/>
      <c r="NG71" s="534"/>
      <c r="NH71" s="534"/>
      <c r="NI71" s="534"/>
      <c r="NJ71" s="534"/>
      <c r="NK71" s="534"/>
      <c r="NL71" s="534"/>
      <c r="NM71" s="534"/>
      <c r="NN71" s="534"/>
      <c r="NO71" s="534"/>
      <c r="NP71" s="534"/>
      <c r="NQ71" s="534"/>
      <c r="NR71" s="534"/>
      <c r="NS71" s="534"/>
      <c r="NT71" s="534"/>
      <c r="NU71" s="534"/>
      <c r="NV71" s="534"/>
      <c r="NW71" s="534"/>
      <c r="NX71" s="534"/>
      <c r="NY71" s="534"/>
      <c r="NZ71" s="534"/>
      <c r="OA71" s="534"/>
      <c r="OB71" s="534"/>
      <c r="OC71" s="534"/>
      <c r="OD71" s="534"/>
      <c r="OE71" s="534"/>
      <c r="OF71" s="534"/>
      <c r="OG71" s="534"/>
      <c r="OH71" s="534"/>
      <c r="OI71" s="534"/>
      <c r="OJ71" s="534"/>
      <c r="OK71" s="534"/>
      <c r="OL71" s="534"/>
      <c r="OM71" s="534"/>
      <c r="ON71" s="534"/>
      <c r="OO71" s="534"/>
      <c r="OP71" s="534"/>
      <c r="OQ71" s="534"/>
      <c r="OR71" s="534"/>
      <c r="OS71" s="534"/>
      <c r="OT71" s="534"/>
      <c r="OU71" s="534"/>
      <c r="OV71" s="534"/>
      <c r="OW71" s="534"/>
      <c r="OX71" s="534"/>
      <c r="OY71" s="534"/>
      <c r="OZ71" s="534"/>
      <c r="PA71" s="534"/>
      <c r="PB71" s="534"/>
      <c r="PC71" s="534"/>
      <c r="PD71" s="534"/>
      <c r="PE71" s="534"/>
      <c r="PF71" s="534"/>
      <c r="PG71" s="534"/>
      <c r="PH71" s="534"/>
      <c r="PI71" s="534"/>
      <c r="PJ71" s="534"/>
      <c r="PK71" s="534"/>
      <c r="PL71" s="534"/>
      <c r="PM71" s="534"/>
      <c r="PN71" s="534"/>
      <c r="PO71" s="534"/>
      <c r="PP71" s="534"/>
      <c r="PQ71" s="534"/>
      <c r="PR71" s="534"/>
      <c r="PS71" s="534"/>
      <c r="PT71" s="534"/>
      <c r="PU71" s="534"/>
      <c r="PV71" s="534"/>
      <c r="PW71" s="534"/>
      <c r="PX71" s="534"/>
      <c r="PY71" s="534"/>
      <c r="PZ71" s="534"/>
      <c r="QA71" s="534"/>
      <c r="QB71" s="534"/>
      <c r="QC71" s="534"/>
      <c r="QD71" s="534"/>
      <c r="QE71" s="534"/>
      <c r="QF71" s="534"/>
      <c r="QG71" s="534"/>
      <c r="QH71" s="534"/>
      <c r="QI71" s="534"/>
      <c r="QJ71" s="534"/>
      <c r="QK71" s="534"/>
      <c r="QL71" s="534"/>
      <c r="QM71" s="534"/>
      <c r="QN71" s="534"/>
      <c r="QO71" s="534"/>
      <c r="QP71" s="534"/>
      <c r="QQ71" s="534"/>
      <c r="QR71" s="534"/>
      <c r="QS71" s="534"/>
      <c r="QT71" s="534"/>
      <c r="QU71" s="534"/>
      <c r="QV71" s="534"/>
      <c r="QW71" s="534"/>
      <c r="QX71" s="534"/>
      <c r="QY71" s="534"/>
      <c r="QZ71" s="534"/>
      <c r="RA71" s="534"/>
      <c r="RB71" s="534"/>
      <c r="RC71" s="534"/>
      <c r="RD71" s="534"/>
      <c r="RE71" s="534"/>
      <c r="RF71" s="534"/>
      <c r="RG71" s="534"/>
      <c r="RH71" s="534"/>
      <c r="RI71" s="534"/>
      <c r="RJ71" s="534"/>
      <c r="RK71" s="534"/>
      <c r="RL71" s="534"/>
      <c r="RM71" s="534"/>
      <c r="RN71" s="534"/>
      <c r="RO71" s="534"/>
      <c r="RP71" s="534"/>
      <c r="RQ71" s="534"/>
      <c r="RR71" s="534"/>
      <c r="RS71" s="534"/>
      <c r="RT71" s="534"/>
      <c r="RU71" s="534"/>
      <c r="RV71" s="534"/>
      <c r="RW71" s="534"/>
      <c r="RX71" s="534"/>
      <c r="RY71" s="534"/>
      <c r="RZ71" s="534"/>
      <c r="SA71" s="534"/>
      <c r="SB71" s="534"/>
      <c r="SC71" s="534"/>
      <c r="SD71" s="534"/>
      <c r="SE71" s="534"/>
      <c r="SF71" s="534"/>
      <c r="SG71" s="534"/>
      <c r="SH71" s="534"/>
      <c r="SI71" s="534"/>
      <c r="SJ71" s="534"/>
      <c r="SK71" s="534"/>
      <c r="SL71" s="534"/>
      <c r="SM71" s="534"/>
      <c r="SN71" s="534"/>
      <c r="SO71" s="534"/>
      <c r="SP71" s="534"/>
      <c r="SQ71" s="534"/>
      <c r="SR71" s="534"/>
      <c r="SS71" s="534"/>
      <c r="ST71" s="534"/>
      <c r="SU71" s="534"/>
      <c r="SV71" s="534"/>
      <c r="SW71" s="534"/>
      <c r="SX71" s="534"/>
      <c r="SY71" s="534"/>
      <c r="SZ71" s="534"/>
      <c r="TA71" s="534"/>
      <c r="TB71" s="534"/>
      <c r="TC71" s="534"/>
      <c r="TD71" s="534"/>
      <c r="TE71" s="534"/>
      <c r="TF71" s="534"/>
      <c r="TG71" s="534"/>
      <c r="TH71" s="534"/>
      <c r="TI71" s="534"/>
      <c r="TJ71" s="534"/>
      <c r="TK71" s="534"/>
      <c r="TL71" s="534"/>
      <c r="TM71" s="534"/>
      <c r="TN71" s="534"/>
      <c r="TO71" s="534"/>
      <c r="TP71" s="534"/>
      <c r="TQ71" s="534"/>
      <c r="TR71" s="534"/>
      <c r="TS71" s="534"/>
      <c r="TT71" s="534"/>
      <c r="TU71" s="534"/>
      <c r="TV71" s="534"/>
      <c r="TW71" s="534"/>
      <c r="TX71" s="534"/>
      <c r="TY71" s="534"/>
      <c r="TZ71" s="534"/>
      <c r="UA71" s="534"/>
      <c r="UB71" s="534"/>
      <c r="UC71" s="534"/>
      <c r="UD71" s="534"/>
      <c r="UE71" s="534"/>
      <c r="UF71" s="534"/>
      <c r="UG71" s="534"/>
      <c r="UH71" s="534"/>
      <c r="UI71" s="534"/>
      <c r="UJ71" s="534"/>
      <c r="UK71" s="534"/>
      <c r="UL71" s="534"/>
      <c r="UM71" s="534"/>
      <c r="UN71" s="534"/>
      <c r="UO71" s="534"/>
      <c r="UP71" s="534"/>
      <c r="UQ71" s="534"/>
      <c r="UR71" s="534"/>
      <c r="US71" s="534"/>
      <c r="UT71" s="534"/>
      <c r="UU71" s="534"/>
      <c r="UV71" s="534"/>
      <c r="UW71" s="534"/>
      <c r="UX71" s="546"/>
    </row>
    <row r="72" spans="1:570" s="547" customFormat="1" ht="14.1" customHeight="1">
      <c r="A72" s="534"/>
      <c r="B72" s="37"/>
      <c r="C72" s="61"/>
      <c r="D72" s="61"/>
      <c r="E72" s="38"/>
      <c r="F72" s="523"/>
      <c r="G72" s="523"/>
      <c r="H72" s="523"/>
      <c r="I72" s="524"/>
      <c r="J72" s="525"/>
      <c r="K72" s="525"/>
      <c r="L72" s="525"/>
      <c r="M72" s="42"/>
      <c r="N72" s="42"/>
      <c r="O72" s="526"/>
      <c r="P72" s="527"/>
      <c r="Q72" s="527"/>
      <c r="R72" s="45"/>
      <c r="S72" s="46"/>
      <c r="T72" s="523">
        <f t="shared" si="27"/>
        <v>0</v>
      </c>
      <c r="U72" s="528">
        <f t="shared" si="19"/>
        <v>0</v>
      </c>
      <c r="V72" s="529">
        <f t="shared" si="20"/>
        <v>0</v>
      </c>
      <c r="W72" s="530">
        <f t="shared" si="32"/>
        <v>0</v>
      </c>
      <c r="X72" s="527">
        <f t="shared" si="33"/>
        <v>0</v>
      </c>
      <c r="Y72" s="527">
        <f t="shared" si="21"/>
        <v>0</v>
      </c>
      <c r="Z72" s="527"/>
      <c r="AA72" s="527">
        <f t="shared" si="34"/>
        <v>0</v>
      </c>
      <c r="AB72" s="531">
        <f t="shared" si="22"/>
        <v>0</v>
      </c>
      <c r="AC72" s="532">
        <f t="shared" si="18"/>
        <v>0</v>
      </c>
      <c r="AD72" s="527">
        <f t="shared" si="18"/>
        <v>0</v>
      </c>
      <c r="AE72" s="527">
        <f t="shared" si="23"/>
        <v>0</v>
      </c>
      <c r="AF72" s="527">
        <f t="shared" si="24"/>
        <v>0</v>
      </c>
      <c r="AG72" s="533" t="e">
        <v>#N/A</v>
      </c>
      <c r="AH72" s="527" t="e">
        <f t="shared" si="25"/>
        <v>#N/A</v>
      </c>
      <c r="AI72" s="533" t="e">
        <v>#N/A</v>
      </c>
      <c r="AJ72" s="527" t="e">
        <f t="shared" si="26"/>
        <v>#N/A</v>
      </c>
      <c r="AK72" s="527" t="e">
        <f t="shared" si="28"/>
        <v>#N/A</v>
      </c>
      <c r="AL72" s="527" t="e">
        <v>#N/A</v>
      </c>
      <c r="AM72" s="527"/>
      <c r="AN72" s="529">
        <v>0</v>
      </c>
      <c r="AO72" s="529">
        <f t="shared" si="29"/>
        <v>0</v>
      </c>
      <c r="AP72" s="528">
        <f t="shared" si="30"/>
        <v>0</v>
      </c>
      <c r="AQ72" s="528" t="e">
        <f t="shared" si="31"/>
        <v>#DIV/0!</v>
      </c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R72" s="534"/>
      <c r="BS72" s="534"/>
      <c r="BT72" s="534"/>
      <c r="BU72" s="534"/>
      <c r="BV72" s="534"/>
      <c r="BW72" s="534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4"/>
      <c r="DU72" s="534"/>
      <c r="DV72" s="534"/>
      <c r="DW72" s="534"/>
      <c r="DX72" s="534"/>
      <c r="DY72" s="534"/>
      <c r="DZ72" s="534"/>
      <c r="EA72" s="534"/>
      <c r="EB72" s="534"/>
      <c r="EC72" s="534"/>
      <c r="ED72" s="534"/>
      <c r="EE72" s="534"/>
      <c r="EF72" s="534"/>
      <c r="EG72" s="534"/>
      <c r="EH72" s="534"/>
      <c r="EI72" s="534"/>
      <c r="EJ72" s="534"/>
      <c r="EK72" s="534"/>
      <c r="EL72" s="534"/>
      <c r="EM72" s="534"/>
      <c r="EN72" s="534"/>
      <c r="EO72" s="534"/>
      <c r="EP72" s="534"/>
      <c r="EQ72" s="534"/>
      <c r="ER72" s="534"/>
      <c r="ES72" s="534"/>
      <c r="ET72" s="534"/>
      <c r="EU72" s="534"/>
      <c r="EV72" s="534"/>
      <c r="EW72" s="534"/>
      <c r="EX72" s="534"/>
      <c r="EY72" s="534"/>
      <c r="EZ72" s="534"/>
      <c r="FA72" s="534"/>
      <c r="FB72" s="534"/>
      <c r="FC72" s="534"/>
      <c r="FD72" s="534"/>
      <c r="FE72" s="534"/>
      <c r="FF72" s="534"/>
      <c r="FG72" s="534"/>
      <c r="FH72" s="534"/>
      <c r="FI72" s="534"/>
      <c r="FJ72" s="534"/>
      <c r="FK72" s="534"/>
      <c r="FL72" s="534"/>
      <c r="FM72" s="534"/>
      <c r="FN72" s="534"/>
      <c r="FO72" s="534"/>
      <c r="FP72" s="534"/>
      <c r="FQ72" s="534"/>
      <c r="FR72" s="534"/>
      <c r="FS72" s="534"/>
      <c r="FT72" s="534"/>
      <c r="FU72" s="534"/>
      <c r="FV72" s="534"/>
      <c r="FW72" s="534"/>
      <c r="FX72" s="534"/>
      <c r="FY72" s="534"/>
      <c r="FZ72" s="534"/>
      <c r="GA72" s="534"/>
      <c r="GB72" s="534"/>
      <c r="GC72" s="534"/>
      <c r="GD72" s="534"/>
      <c r="GE72" s="534"/>
      <c r="GF72" s="534"/>
      <c r="GG72" s="534"/>
      <c r="GH72" s="534"/>
      <c r="GI72" s="534"/>
      <c r="GJ72" s="534"/>
      <c r="GK72" s="534"/>
      <c r="GL72" s="534"/>
      <c r="GM72" s="534"/>
      <c r="GN72" s="534"/>
      <c r="GO72" s="534"/>
      <c r="GP72" s="534"/>
      <c r="GQ72" s="534"/>
      <c r="GR72" s="534"/>
      <c r="GS72" s="534"/>
      <c r="GT72" s="534"/>
      <c r="GU72" s="534"/>
      <c r="GV72" s="534"/>
      <c r="GW72" s="534"/>
      <c r="GX72" s="534"/>
      <c r="GY72" s="534"/>
      <c r="GZ72" s="534"/>
      <c r="HA72" s="534"/>
      <c r="HB72" s="534"/>
      <c r="HC72" s="534"/>
      <c r="HD72" s="534"/>
      <c r="HE72" s="534"/>
      <c r="HF72" s="534"/>
      <c r="HG72" s="534"/>
      <c r="HH72" s="534"/>
      <c r="HI72" s="534"/>
      <c r="HJ72" s="534"/>
      <c r="HK72" s="534"/>
      <c r="HL72" s="534"/>
      <c r="HM72" s="534"/>
      <c r="HN72" s="534"/>
      <c r="HO72" s="534"/>
      <c r="HP72" s="534"/>
      <c r="HQ72" s="534"/>
      <c r="HR72" s="534"/>
      <c r="HS72" s="534"/>
      <c r="HT72" s="534"/>
      <c r="HU72" s="534"/>
      <c r="HV72" s="534"/>
      <c r="HW72" s="534"/>
      <c r="HX72" s="534"/>
      <c r="HY72" s="534"/>
      <c r="HZ72" s="534"/>
      <c r="IA72" s="534"/>
      <c r="IB72" s="534"/>
      <c r="IC72" s="534"/>
      <c r="ID72" s="534"/>
      <c r="IE72" s="534"/>
      <c r="IF72" s="534"/>
      <c r="IG72" s="534"/>
      <c r="IH72" s="534"/>
      <c r="II72" s="534"/>
      <c r="IJ72" s="534"/>
      <c r="IK72" s="534"/>
      <c r="IL72" s="534"/>
      <c r="IM72" s="534"/>
      <c r="IN72" s="534"/>
      <c r="IO72" s="534"/>
      <c r="IP72" s="534"/>
      <c r="IQ72" s="534"/>
      <c r="IR72" s="534"/>
      <c r="IS72" s="534"/>
      <c r="IT72" s="534"/>
      <c r="IU72" s="534"/>
      <c r="IV72" s="534"/>
      <c r="IW72" s="534"/>
      <c r="IX72" s="534"/>
      <c r="IY72" s="534"/>
      <c r="IZ72" s="534"/>
      <c r="JA72" s="534"/>
      <c r="JB72" s="534"/>
      <c r="JC72" s="534"/>
      <c r="JD72" s="534"/>
      <c r="JE72" s="534"/>
      <c r="JF72" s="534"/>
      <c r="JG72" s="534"/>
      <c r="JH72" s="534"/>
      <c r="JI72" s="534"/>
      <c r="JJ72" s="534"/>
      <c r="JK72" s="534"/>
      <c r="JL72" s="534"/>
      <c r="JM72" s="534"/>
      <c r="JN72" s="534"/>
      <c r="JO72" s="534"/>
      <c r="JP72" s="534"/>
      <c r="JQ72" s="534"/>
      <c r="JR72" s="534"/>
      <c r="JS72" s="534"/>
      <c r="JT72" s="534"/>
      <c r="JU72" s="534"/>
      <c r="JV72" s="534"/>
      <c r="JW72" s="534"/>
      <c r="JX72" s="534"/>
      <c r="JY72" s="534"/>
      <c r="JZ72" s="534"/>
      <c r="KA72" s="534"/>
      <c r="KB72" s="534"/>
      <c r="KC72" s="534"/>
      <c r="KD72" s="534"/>
      <c r="KE72" s="534"/>
      <c r="KF72" s="534"/>
      <c r="KG72" s="534"/>
      <c r="KH72" s="534"/>
      <c r="KI72" s="534"/>
      <c r="KJ72" s="534"/>
      <c r="KK72" s="534"/>
      <c r="KL72" s="534"/>
      <c r="KM72" s="534"/>
      <c r="KN72" s="534"/>
      <c r="KO72" s="534"/>
      <c r="KP72" s="534"/>
      <c r="KQ72" s="534"/>
      <c r="KR72" s="534"/>
      <c r="KS72" s="534"/>
      <c r="KT72" s="534"/>
      <c r="KU72" s="534"/>
      <c r="KV72" s="534"/>
      <c r="KW72" s="534"/>
      <c r="KX72" s="534"/>
      <c r="KY72" s="534"/>
      <c r="KZ72" s="534"/>
      <c r="LA72" s="534"/>
      <c r="LB72" s="534"/>
      <c r="LC72" s="534"/>
      <c r="LD72" s="534"/>
      <c r="LE72" s="534"/>
      <c r="LF72" s="534"/>
      <c r="LG72" s="534"/>
      <c r="LH72" s="534"/>
      <c r="LI72" s="534"/>
      <c r="LJ72" s="534"/>
      <c r="LK72" s="534"/>
      <c r="LL72" s="534"/>
      <c r="LM72" s="534"/>
      <c r="LN72" s="534"/>
      <c r="LO72" s="534"/>
      <c r="LP72" s="534"/>
      <c r="LQ72" s="534"/>
      <c r="LR72" s="534"/>
      <c r="LS72" s="534"/>
      <c r="LT72" s="534"/>
      <c r="LU72" s="534"/>
      <c r="LV72" s="534"/>
      <c r="LW72" s="534"/>
      <c r="LX72" s="534"/>
      <c r="LY72" s="534"/>
      <c r="LZ72" s="534"/>
      <c r="MA72" s="534"/>
      <c r="MB72" s="534"/>
      <c r="MC72" s="534"/>
      <c r="MD72" s="534"/>
      <c r="ME72" s="534"/>
      <c r="MF72" s="534"/>
      <c r="MG72" s="534"/>
      <c r="MH72" s="534"/>
      <c r="MI72" s="534"/>
      <c r="MJ72" s="534"/>
      <c r="MK72" s="534"/>
      <c r="ML72" s="534"/>
      <c r="MM72" s="534"/>
      <c r="MN72" s="534"/>
      <c r="MO72" s="534"/>
      <c r="MP72" s="534"/>
      <c r="MQ72" s="534"/>
      <c r="MR72" s="534"/>
      <c r="MS72" s="534"/>
      <c r="MT72" s="534"/>
      <c r="MU72" s="534"/>
      <c r="MV72" s="534"/>
      <c r="MW72" s="534"/>
      <c r="MX72" s="534"/>
      <c r="MY72" s="534"/>
      <c r="MZ72" s="534"/>
      <c r="NA72" s="534"/>
      <c r="NB72" s="534"/>
      <c r="NC72" s="534"/>
      <c r="ND72" s="534"/>
      <c r="NE72" s="534"/>
      <c r="NF72" s="534"/>
      <c r="NG72" s="534"/>
      <c r="NH72" s="534"/>
      <c r="NI72" s="534"/>
      <c r="NJ72" s="534"/>
      <c r="NK72" s="534"/>
      <c r="NL72" s="534"/>
      <c r="NM72" s="534"/>
      <c r="NN72" s="534"/>
      <c r="NO72" s="534"/>
      <c r="NP72" s="534"/>
      <c r="NQ72" s="534"/>
      <c r="NR72" s="534"/>
      <c r="NS72" s="534"/>
      <c r="NT72" s="534"/>
      <c r="NU72" s="534"/>
      <c r="NV72" s="534"/>
      <c r="NW72" s="534"/>
      <c r="NX72" s="534"/>
      <c r="NY72" s="534"/>
      <c r="NZ72" s="534"/>
      <c r="OA72" s="534"/>
      <c r="OB72" s="534"/>
      <c r="OC72" s="534"/>
      <c r="OD72" s="534"/>
      <c r="OE72" s="534"/>
      <c r="OF72" s="534"/>
      <c r="OG72" s="534"/>
      <c r="OH72" s="534"/>
      <c r="OI72" s="534"/>
      <c r="OJ72" s="534"/>
      <c r="OK72" s="534"/>
      <c r="OL72" s="534"/>
      <c r="OM72" s="534"/>
      <c r="ON72" s="534"/>
      <c r="OO72" s="534"/>
      <c r="OP72" s="534"/>
      <c r="OQ72" s="534"/>
      <c r="OR72" s="534"/>
      <c r="OS72" s="534"/>
      <c r="OT72" s="534"/>
      <c r="OU72" s="534"/>
      <c r="OV72" s="534"/>
      <c r="OW72" s="534"/>
      <c r="OX72" s="534"/>
      <c r="OY72" s="534"/>
      <c r="OZ72" s="534"/>
      <c r="PA72" s="534"/>
      <c r="PB72" s="534"/>
      <c r="PC72" s="534"/>
      <c r="PD72" s="534"/>
      <c r="PE72" s="534"/>
      <c r="PF72" s="534"/>
      <c r="PG72" s="534"/>
      <c r="PH72" s="534"/>
      <c r="PI72" s="534"/>
      <c r="PJ72" s="534"/>
      <c r="PK72" s="534"/>
      <c r="PL72" s="534"/>
      <c r="PM72" s="534"/>
      <c r="PN72" s="534"/>
      <c r="PO72" s="534"/>
      <c r="PP72" s="534"/>
      <c r="PQ72" s="534"/>
      <c r="PR72" s="534"/>
      <c r="PS72" s="534"/>
      <c r="PT72" s="534"/>
      <c r="PU72" s="534"/>
      <c r="PV72" s="534"/>
      <c r="PW72" s="534"/>
      <c r="PX72" s="534"/>
      <c r="PY72" s="534"/>
      <c r="PZ72" s="534"/>
      <c r="QA72" s="534"/>
      <c r="QB72" s="534"/>
      <c r="QC72" s="534"/>
      <c r="QD72" s="534"/>
      <c r="QE72" s="534"/>
      <c r="QF72" s="534"/>
      <c r="QG72" s="534"/>
      <c r="QH72" s="534"/>
      <c r="QI72" s="534"/>
      <c r="QJ72" s="534"/>
      <c r="QK72" s="534"/>
      <c r="QL72" s="534"/>
      <c r="QM72" s="534"/>
      <c r="QN72" s="534"/>
      <c r="QO72" s="534"/>
      <c r="QP72" s="534"/>
      <c r="QQ72" s="534"/>
      <c r="QR72" s="534"/>
      <c r="QS72" s="534"/>
      <c r="QT72" s="534"/>
      <c r="QU72" s="534"/>
      <c r="QV72" s="534"/>
      <c r="QW72" s="534"/>
      <c r="QX72" s="534"/>
      <c r="QY72" s="534"/>
      <c r="QZ72" s="534"/>
      <c r="RA72" s="534"/>
      <c r="RB72" s="534"/>
      <c r="RC72" s="534"/>
      <c r="RD72" s="534"/>
      <c r="RE72" s="534"/>
      <c r="RF72" s="534"/>
      <c r="RG72" s="534"/>
      <c r="RH72" s="534"/>
      <c r="RI72" s="534"/>
      <c r="RJ72" s="534"/>
      <c r="RK72" s="534"/>
      <c r="RL72" s="534"/>
      <c r="RM72" s="534"/>
      <c r="RN72" s="534"/>
      <c r="RO72" s="534"/>
      <c r="RP72" s="534"/>
      <c r="RQ72" s="534"/>
      <c r="RR72" s="534"/>
      <c r="RS72" s="534"/>
      <c r="RT72" s="534"/>
      <c r="RU72" s="534"/>
      <c r="RV72" s="534"/>
      <c r="RW72" s="534"/>
      <c r="RX72" s="534"/>
      <c r="RY72" s="534"/>
      <c r="RZ72" s="534"/>
      <c r="SA72" s="534"/>
      <c r="SB72" s="534"/>
      <c r="SC72" s="534"/>
      <c r="SD72" s="534"/>
      <c r="SE72" s="534"/>
      <c r="SF72" s="534"/>
      <c r="SG72" s="534"/>
      <c r="SH72" s="534"/>
      <c r="SI72" s="534"/>
      <c r="SJ72" s="534"/>
      <c r="SK72" s="534"/>
      <c r="SL72" s="534"/>
      <c r="SM72" s="534"/>
      <c r="SN72" s="534"/>
      <c r="SO72" s="534"/>
      <c r="SP72" s="534"/>
      <c r="SQ72" s="534"/>
      <c r="SR72" s="534"/>
      <c r="SS72" s="534"/>
      <c r="ST72" s="534"/>
      <c r="SU72" s="534"/>
      <c r="SV72" s="534"/>
      <c r="SW72" s="534"/>
      <c r="SX72" s="534"/>
      <c r="SY72" s="534"/>
      <c r="SZ72" s="534"/>
      <c r="TA72" s="534"/>
      <c r="TB72" s="534"/>
      <c r="TC72" s="534"/>
      <c r="TD72" s="534"/>
      <c r="TE72" s="534"/>
      <c r="TF72" s="534"/>
      <c r="TG72" s="534"/>
      <c r="TH72" s="534"/>
      <c r="TI72" s="534"/>
      <c r="TJ72" s="534"/>
      <c r="TK72" s="534"/>
      <c r="TL72" s="534"/>
      <c r="TM72" s="534"/>
      <c r="TN72" s="534"/>
      <c r="TO72" s="534"/>
      <c r="TP72" s="534"/>
      <c r="TQ72" s="534"/>
      <c r="TR72" s="534"/>
      <c r="TS72" s="534"/>
      <c r="TT72" s="534"/>
      <c r="TU72" s="534"/>
      <c r="TV72" s="534"/>
      <c r="TW72" s="534"/>
      <c r="TX72" s="534"/>
      <c r="TY72" s="534"/>
      <c r="TZ72" s="534"/>
      <c r="UA72" s="534"/>
      <c r="UB72" s="534"/>
      <c r="UC72" s="534"/>
      <c r="UD72" s="534"/>
      <c r="UE72" s="534"/>
      <c r="UF72" s="534"/>
      <c r="UG72" s="534"/>
      <c r="UH72" s="534"/>
      <c r="UI72" s="534"/>
      <c r="UJ72" s="534"/>
      <c r="UK72" s="534"/>
      <c r="UL72" s="534"/>
      <c r="UM72" s="534"/>
      <c r="UN72" s="534"/>
      <c r="UO72" s="534"/>
      <c r="UP72" s="534"/>
      <c r="UQ72" s="534"/>
      <c r="UR72" s="534"/>
      <c r="US72" s="534"/>
      <c r="UT72" s="534"/>
      <c r="UU72" s="534"/>
      <c r="UV72" s="534"/>
      <c r="UW72" s="534"/>
      <c r="UX72" s="546"/>
    </row>
    <row r="73" spans="1:570" s="547" customFormat="1" ht="14.1" customHeight="1">
      <c r="A73" s="534"/>
      <c r="B73" s="37"/>
      <c r="C73" s="61"/>
      <c r="D73" s="61"/>
      <c r="E73" s="38"/>
      <c r="F73" s="523"/>
      <c r="G73" s="523"/>
      <c r="H73" s="523"/>
      <c r="I73" s="524"/>
      <c r="J73" s="525"/>
      <c r="K73" s="525"/>
      <c r="L73" s="525"/>
      <c r="M73" s="42"/>
      <c r="N73" s="42"/>
      <c r="O73" s="526"/>
      <c r="P73" s="527"/>
      <c r="Q73" s="527"/>
      <c r="R73" s="45"/>
      <c r="S73" s="46"/>
      <c r="T73" s="523">
        <f t="shared" si="27"/>
        <v>0</v>
      </c>
      <c r="U73" s="528">
        <f t="shared" si="19"/>
        <v>0</v>
      </c>
      <c r="V73" s="529">
        <f t="shared" si="20"/>
        <v>0</v>
      </c>
      <c r="W73" s="530">
        <f t="shared" si="32"/>
        <v>0</v>
      </c>
      <c r="X73" s="527">
        <f t="shared" si="33"/>
        <v>0</v>
      </c>
      <c r="Y73" s="527">
        <f t="shared" si="21"/>
        <v>0</v>
      </c>
      <c r="Z73" s="527"/>
      <c r="AA73" s="527">
        <f t="shared" si="34"/>
        <v>0</v>
      </c>
      <c r="AB73" s="531">
        <f t="shared" si="22"/>
        <v>0</v>
      </c>
      <c r="AC73" s="532">
        <f t="shared" si="18"/>
        <v>0</v>
      </c>
      <c r="AD73" s="527">
        <f t="shared" si="18"/>
        <v>0</v>
      </c>
      <c r="AE73" s="527">
        <f t="shared" si="23"/>
        <v>0</v>
      </c>
      <c r="AF73" s="527">
        <f t="shared" si="24"/>
        <v>0</v>
      </c>
      <c r="AG73" s="533" t="e">
        <v>#N/A</v>
      </c>
      <c r="AH73" s="527" t="e">
        <f t="shared" si="25"/>
        <v>#N/A</v>
      </c>
      <c r="AI73" s="533" t="e">
        <v>#N/A</v>
      </c>
      <c r="AJ73" s="527" t="e">
        <f t="shared" si="26"/>
        <v>#N/A</v>
      </c>
      <c r="AK73" s="527" t="e">
        <f t="shared" si="28"/>
        <v>#N/A</v>
      </c>
      <c r="AL73" s="527" t="e">
        <v>#N/A</v>
      </c>
      <c r="AM73" s="527"/>
      <c r="AN73" s="529">
        <v>0</v>
      </c>
      <c r="AO73" s="529">
        <f t="shared" si="29"/>
        <v>0</v>
      </c>
      <c r="AP73" s="528">
        <f t="shared" si="30"/>
        <v>0</v>
      </c>
      <c r="AQ73" s="528" t="e">
        <f t="shared" si="31"/>
        <v>#DIV/0!</v>
      </c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R73" s="534"/>
      <c r="BS73" s="534"/>
      <c r="BT73" s="534"/>
      <c r="BU73" s="534"/>
      <c r="BV73" s="534"/>
      <c r="BW73" s="53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  <c r="DY73" s="534"/>
      <c r="DZ73" s="534"/>
      <c r="EA73" s="534"/>
      <c r="EB73" s="534"/>
      <c r="EC73" s="534"/>
      <c r="ED73" s="534"/>
      <c r="EE73" s="534"/>
      <c r="EF73" s="534"/>
      <c r="EG73" s="534"/>
      <c r="EH73" s="534"/>
      <c r="EI73" s="534"/>
      <c r="EJ73" s="534"/>
      <c r="EK73" s="534"/>
      <c r="EL73" s="534"/>
      <c r="EM73" s="534"/>
      <c r="EN73" s="534"/>
      <c r="EO73" s="534"/>
      <c r="EP73" s="534"/>
      <c r="EQ73" s="534"/>
      <c r="ER73" s="534"/>
      <c r="ES73" s="534"/>
      <c r="ET73" s="534"/>
      <c r="EU73" s="534"/>
      <c r="EV73" s="534"/>
      <c r="EW73" s="534"/>
      <c r="EX73" s="534"/>
      <c r="EY73" s="534"/>
      <c r="EZ73" s="534"/>
      <c r="FA73" s="534"/>
      <c r="FB73" s="534"/>
      <c r="FC73" s="534"/>
      <c r="FD73" s="534"/>
      <c r="FE73" s="534"/>
      <c r="FF73" s="534"/>
      <c r="FG73" s="534"/>
      <c r="FH73" s="534"/>
      <c r="FI73" s="534"/>
      <c r="FJ73" s="534"/>
      <c r="FK73" s="534"/>
      <c r="FL73" s="534"/>
      <c r="FM73" s="534"/>
      <c r="FN73" s="534"/>
      <c r="FO73" s="534"/>
      <c r="FP73" s="534"/>
      <c r="FQ73" s="534"/>
      <c r="FR73" s="534"/>
      <c r="FS73" s="534"/>
      <c r="FT73" s="534"/>
      <c r="FU73" s="534"/>
      <c r="FV73" s="534"/>
      <c r="FW73" s="534"/>
      <c r="FX73" s="534"/>
      <c r="FY73" s="534"/>
      <c r="FZ73" s="534"/>
      <c r="GA73" s="534"/>
      <c r="GB73" s="534"/>
      <c r="GC73" s="534"/>
      <c r="GD73" s="534"/>
      <c r="GE73" s="534"/>
      <c r="GF73" s="534"/>
      <c r="GG73" s="534"/>
      <c r="GH73" s="534"/>
      <c r="GI73" s="534"/>
      <c r="GJ73" s="534"/>
      <c r="GK73" s="534"/>
      <c r="GL73" s="534"/>
      <c r="GM73" s="534"/>
      <c r="GN73" s="534"/>
      <c r="GO73" s="534"/>
      <c r="GP73" s="534"/>
      <c r="GQ73" s="534"/>
      <c r="GR73" s="534"/>
      <c r="GS73" s="534"/>
      <c r="GT73" s="534"/>
      <c r="GU73" s="534"/>
      <c r="GV73" s="534"/>
      <c r="GW73" s="534"/>
      <c r="GX73" s="534"/>
      <c r="GY73" s="534"/>
      <c r="GZ73" s="534"/>
      <c r="HA73" s="534"/>
      <c r="HB73" s="534"/>
      <c r="HC73" s="534"/>
      <c r="HD73" s="534"/>
      <c r="HE73" s="534"/>
      <c r="HF73" s="534"/>
      <c r="HG73" s="534"/>
      <c r="HH73" s="534"/>
      <c r="HI73" s="534"/>
      <c r="HJ73" s="534"/>
      <c r="HK73" s="534"/>
      <c r="HL73" s="534"/>
      <c r="HM73" s="534"/>
      <c r="HN73" s="534"/>
      <c r="HO73" s="534"/>
      <c r="HP73" s="534"/>
      <c r="HQ73" s="534"/>
      <c r="HR73" s="534"/>
      <c r="HS73" s="534"/>
      <c r="HT73" s="534"/>
      <c r="HU73" s="534"/>
      <c r="HV73" s="534"/>
      <c r="HW73" s="534"/>
      <c r="HX73" s="534"/>
      <c r="HY73" s="534"/>
      <c r="HZ73" s="534"/>
      <c r="IA73" s="534"/>
      <c r="IB73" s="534"/>
      <c r="IC73" s="534"/>
      <c r="ID73" s="534"/>
      <c r="IE73" s="534"/>
      <c r="IF73" s="534"/>
      <c r="IG73" s="534"/>
      <c r="IH73" s="534"/>
      <c r="II73" s="534"/>
      <c r="IJ73" s="534"/>
      <c r="IK73" s="534"/>
      <c r="IL73" s="534"/>
      <c r="IM73" s="534"/>
      <c r="IN73" s="534"/>
      <c r="IO73" s="534"/>
      <c r="IP73" s="534"/>
      <c r="IQ73" s="534"/>
      <c r="IR73" s="534"/>
      <c r="IS73" s="534"/>
      <c r="IT73" s="534"/>
      <c r="IU73" s="534"/>
      <c r="IV73" s="534"/>
      <c r="IW73" s="534"/>
      <c r="IX73" s="534"/>
      <c r="IY73" s="534"/>
      <c r="IZ73" s="534"/>
      <c r="JA73" s="534"/>
      <c r="JB73" s="534"/>
      <c r="JC73" s="534"/>
      <c r="JD73" s="534"/>
      <c r="JE73" s="534"/>
      <c r="JF73" s="534"/>
      <c r="JG73" s="534"/>
      <c r="JH73" s="534"/>
      <c r="JI73" s="534"/>
      <c r="JJ73" s="534"/>
      <c r="JK73" s="534"/>
      <c r="JL73" s="534"/>
      <c r="JM73" s="534"/>
      <c r="JN73" s="534"/>
      <c r="JO73" s="534"/>
      <c r="JP73" s="534"/>
      <c r="JQ73" s="534"/>
      <c r="JR73" s="534"/>
      <c r="JS73" s="534"/>
      <c r="JT73" s="534"/>
      <c r="JU73" s="534"/>
      <c r="JV73" s="534"/>
      <c r="JW73" s="534"/>
      <c r="JX73" s="534"/>
      <c r="JY73" s="534"/>
      <c r="JZ73" s="534"/>
      <c r="KA73" s="534"/>
      <c r="KB73" s="534"/>
      <c r="KC73" s="534"/>
      <c r="KD73" s="534"/>
      <c r="KE73" s="534"/>
      <c r="KF73" s="534"/>
      <c r="KG73" s="534"/>
      <c r="KH73" s="534"/>
      <c r="KI73" s="534"/>
      <c r="KJ73" s="534"/>
      <c r="KK73" s="534"/>
      <c r="KL73" s="534"/>
      <c r="KM73" s="534"/>
      <c r="KN73" s="534"/>
      <c r="KO73" s="534"/>
      <c r="KP73" s="534"/>
      <c r="KQ73" s="534"/>
      <c r="KR73" s="534"/>
      <c r="KS73" s="534"/>
      <c r="KT73" s="534"/>
      <c r="KU73" s="534"/>
      <c r="KV73" s="534"/>
      <c r="KW73" s="534"/>
      <c r="KX73" s="534"/>
      <c r="KY73" s="534"/>
      <c r="KZ73" s="534"/>
      <c r="LA73" s="534"/>
      <c r="LB73" s="534"/>
      <c r="LC73" s="534"/>
      <c r="LD73" s="534"/>
      <c r="LE73" s="534"/>
      <c r="LF73" s="534"/>
      <c r="LG73" s="534"/>
      <c r="LH73" s="534"/>
      <c r="LI73" s="534"/>
      <c r="LJ73" s="534"/>
      <c r="LK73" s="534"/>
      <c r="LL73" s="534"/>
      <c r="LM73" s="534"/>
      <c r="LN73" s="534"/>
      <c r="LO73" s="534"/>
      <c r="LP73" s="534"/>
      <c r="LQ73" s="534"/>
      <c r="LR73" s="534"/>
      <c r="LS73" s="534"/>
      <c r="LT73" s="534"/>
      <c r="LU73" s="534"/>
      <c r="LV73" s="534"/>
      <c r="LW73" s="534"/>
      <c r="LX73" s="534"/>
      <c r="LY73" s="534"/>
      <c r="LZ73" s="534"/>
      <c r="MA73" s="534"/>
      <c r="MB73" s="534"/>
      <c r="MC73" s="534"/>
      <c r="MD73" s="534"/>
      <c r="ME73" s="534"/>
      <c r="MF73" s="534"/>
      <c r="MG73" s="534"/>
      <c r="MH73" s="534"/>
      <c r="MI73" s="534"/>
      <c r="MJ73" s="534"/>
      <c r="MK73" s="534"/>
      <c r="ML73" s="534"/>
      <c r="MM73" s="534"/>
      <c r="MN73" s="534"/>
      <c r="MO73" s="534"/>
      <c r="MP73" s="534"/>
      <c r="MQ73" s="534"/>
      <c r="MR73" s="534"/>
      <c r="MS73" s="534"/>
      <c r="MT73" s="534"/>
      <c r="MU73" s="534"/>
      <c r="MV73" s="534"/>
      <c r="MW73" s="534"/>
      <c r="MX73" s="534"/>
      <c r="MY73" s="534"/>
      <c r="MZ73" s="534"/>
      <c r="NA73" s="534"/>
      <c r="NB73" s="534"/>
      <c r="NC73" s="534"/>
      <c r="ND73" s="534"/>
      <c r="NE73" s="534"/>
      <c r="NF73" s="534"/>
      <c r="NG73" s="534"/>
      <c r="NH73" s="534"/>
      <c r="NI73" s="534"/>
      <c r="NJ73" s="534"/>
      <c r="NK73" s="534"/>
      <c r="NL73" s="534"/>
      <c r="NM73" s="534"/>
      <c r="NN73" s="534"/>
      <c r="NO73" s="534"/>
      <c r="NP73" s="534"/>
      <c r="NQ73" s="534"/>
      <c r="NR73" s="534"/>
      <c r="NS73" s="534"/>
      <c r="NT73" s="534"/>
      <c r="NU73" s="534"/>
      <c r="NV73" s="534"/>
      <c r="NW73" s="534"/>
      <c r="NX73" s="534"/>
      <c r="NY73" s="534"/>
      <c r="NZ73" s="534"/>
      <c r="OA73" s="534"/>
      <c r="OB73" s="534"/>
      <c r="OC73" s="534"/>
      <c r="OD73" s="534"/>
      <c r="OE73" s="534"/>
      <c r="OF73" s="534"/>
      <c r="OG73" s="534"/>
      <c r="OH73" s="534"/>
      <c r="OI73" s="534"/>
      <c r="OJ73" s="534"/>
      <c r="OK73" s="534"/>
      <c r="OL73" s="534"/>
      <c r="OM73" s="534"/>
      <c r="ON73" s="534"/>
      <c r="OO73" s="534"/>
      <c r="OP73" s="534"/>
      <c r="OQ73" s="534"/>
      <c r="OR73" s="534"/>
      <c r="OS73" s="534"/>
      <c r="OT73" s="534"/>
      <c r="OU73" s="534"/>
      <c r="OV73" s="534"/>
      <c r="OW73" s="534"/>
      <c r="OX73" s="534"/>
      <c r="OY73" s="534"/>
      <c r="OZ73" s="534"/>
      <c r="PA73" s="534"/>
      <c r="PB73" s="534"/>
      <c r="PC73" s="534"/>
      <c r="PD73" s="534"/>
      <c r="PE73" s="534"/>
      <c r="PF73" s="534"/>
      <c r="PG73" s="534"/>
      <c r="PH73" s="534"/>
      <c r="PI73" s="534"/>
      <c r="PJ73" s="534"/>
      <c r="PK73" s="534"/>
      <c r="PL73" s="534"/>
      <c r="PM73" s="534"/>
      <c r="PN73" s="534"/>
      <c r="PO73" s="534"/>
      <c r="PP73" s="534"/>
      <c r="PQ73" s="534"/>
      <c r="PR73" s="534"/>
      <c r="PS73" s="534"/>
      <c r="PT73" s="534"/>
      <c r="PU73" s="534"/>
      <c r="PV73" s="534"/>
      <c r="PW73" s="534"/>
      <c r="PX73" s="534"/>
      <c r="PY73" s="534"/>
      <c r="PZ73" s="534"/>
      <c r="QA73" s="534"/>
      <c r="QB73" s="534"/>
      <c r="QC73" s="534"/>
      <c r="QD73" s="534"/>
      <c r="QE73" s="534"/>
      <c r="QF73" s="534"/>
      <c r="QG73" s="534"/>
      <c r="QH73" s="534"/>
      <c r="QI73" s="534"/>
      <c r="QJ73" s="534"/>
      <c r="QK73" s="534"/>
      <c r="QL73" s="534"/>
      <c r="QM73" s="534"/>
      <c r="QN73" s="534"/>
      <c r="QO73" s="534"/>
      <c r="QP73" s="534"/>
      <c r="QQ73" s="534"/>
      <c r="QR73" s="534"/>
      <c r="QS73" s="534"/>
      <c r="QT73" s="534"/>
      <c r="QU73" s="534"/>
      <c r="QV73" s="534"/>
      <c r="QW73" s="534"/>
      <c r="QX73" s="534"/>
      <c r="QY73" s="534"/>
      <c r="QZ73" s="534"/>
      <c r="RA73" s="534"/>
      <c r="RB73" s="534"/>
      <c r="RC73" s="534"/>
      <c r="RD73" s="534"/>
      <c r="RE73" s="534"/>
      <c r="RF73" s="534"/>
      <c r="RG73" s="534"/>
      <c r="RH73" s="534"/>
      <c r="RI73" s="534"/>
      <c r="RJ73" s="534"/>
      <c r="RK73" s="534"/>
      <c r="RL73" s="534"/>
      <c r="RM73" s="534"/>
      <c r="RN73" s="534"/>
      <c r="RO73" s="534"/>
      <c r="RP73" s="534"/>
      <c r="RQ73" s="534"/>
      <c r="RR73" s="534"/>
      <c r="RS73" s="534"/>
      <c r="RT73" s="534"/>
      <c r="RU73" s="534"/>
      <c r="RV73" s="534"/>
      <c r="RW73" s="534"/>
      <c r="RX73" s="534"/>
      <c r="RY73" s="534"/>
      <c r="RZ73" s="534"/>
      <c r="SA73" s="534"/>
      <c r="SB73" s="534"/>
      <c r="SC73" s="534"/>
      <c r="SD73" s="534"/>
      <c r="SE73" s="534"/>
      <c r="SF73" s="534"/>
      <c r="SG73" s="534"/>
      <c r="SH73" s="534"/>
      <c r="SI73" s="534"/>
      <c r="SJ73" s="534"/>
      <c r="SK73" s="534"/>
      <c r="SL73" s="534"/>
      <c r="SM73" s="534"/>
      <c r="SN73" s="534"/>
      <c r="SO73" s="534"/>
      <c r="SP73" s="534"/>
      <c r="SQ73" s="534"/>
      <c r="SR73" s="534"/>
      <c r="SS73" s="534"/>
      <c r="ST73" s="534"/>
      <c r="SU73" s="534"/>
      <c r="SV73" s="534"/>
      <c r="SW73" s="534"/>
      <c r="SX73" s="534"/>
      <c r="SY73" s="534"/>
      <c r="SZ73" s="534"/>
      <c r="TA73" s="534"/>
      <c r="TB73" s="534"/>
      <c r="TC73" s="534"/>
      <c r="TD73" s="534"/>
      <c r="TE73" s="534"/>
      <c r="TF73" s="534"/>
      <c r="TG73" s="534"/>
      <c r="TH73" s="534"/>
      <c r="TI73" s="534"/>
      <c r="TJ73" s="534"/>
      <c r="TK73" s="534"/>
      <c r="TL73" s="534"/>
      <c r="TM73" s="534"/>
      <c r="TN73" s="534"/>
      <c r="TO73" s="534"/>
      <c r="TP73" s="534"/>
      <c r="TQ73" s="534"/>
      <c r="TR73" s="534"/>
      <c r="TS73" s="534"/>
      <c r="TT73" s="534"/>
      <c r="TU73" s="534"/>
      <c r="TV73" s="534"/>
      <c r="TW73" s="534"/>
      <c r="TX73" s="534"/>
      <c r="TY73" s="534"/>
      <c r="TZ73" s="534"/>
      <c r="UA73" s="534"/>
      <c r="UB73" s="534"/>
      <c r="UC73" s="534"/>
      <c r="UD73" s="534"/>
      <c r="UE73" s="534"/>
      <c r="UF73" s="534"/>
      <c r="UG73" s="534"/>
      <c r="UH73" s="534"/>
      <c r="UI73" s="534"/>
      <c r="UJ73" s="534"/>
      <c r="UK73" s="534"/>
      <c r="UL73" s="534"/>
      <c r="UM73" s="534"/>
      <c r="UN73" s="534"/>
      <c r="UO73" s="534"/>
      <c r="UP73" s="534"/>
      <c r="UQ73" s="534"/>
      <c r="UR73" s="534"/>
      <c r="US73" s="534"/>
      <c r="UT73" s="534"/>
      <c r="UU73" s="534"/>
      <c r="UV73" s="534"/>
      <c r="UW73" s="534"/>
      <c r="UX73" s="546"/>
    </row>
    <row r="74" spans="1:570" s="547" customFormat="1" ht="14.1" customHeight="1">
      <c r="A74" s="534"/>
      <c r="B74" s="37"/>
      <c r="C74" s="61"/>
      <c r="D74" s="61"/>
      <c r="E74" s="38"/>
      <c r="F74" s="523"/>
      <c r="G74" s="523"/>
      <c r="H74" s="523"/>
      <c r="I74" s="524"/>
      <c r="J74" s="525"/>
      <c r="K74" s="525"/>
      <c r="L74" s="525"/>
      <c r="M74" s="42"/>
      <c r="N74" s="42"/>
      <c r="O74" s="526"/>
      <c r="P74" s="527"/>
      <c r="Q74" s="527"/>
      <c r="R74" s="45"/>
      <c r="S74" s="46"/>
      <c r="T74" s="523">
        <f t="shared" si="27"/>
        <v>0</v>
      </c>
      <c r="U74" s="528">
        <f t="shared" si="19"/>
        <v>0</v>
      </c>
      <c r="V74" s="529">
        <f t="shared" si="20"/>
        <v>0</v>
      </c>
      <c r="W74" s="530">
        <f t="shared" si="32"/>
        <v>0</v>
      </c>
      <c r="X74" s="527">
        <f t="shared" si="33"/>
        <v>0</v>
      </c>
      <c r="Y74" s="527">
        <f t="shared" si="21"/>
        <v>0</v>
      </c>
      <c r="Z74" s="527"/>
      <c r="AA74" s="527">
        <f t="shared" si="34"/>
        <v>0</v>
      </c>
      <c r="AB74" s="531">
        <f t="shared" si="22"/>
        <v>0</v>
      </c>
      <c r="AC74" s="532">
        <f t="shared" si="18"/>
        <v>0</v>
      </c>
      <c r="AD74" s="527">
        <f t="shared" si="18"/>
        <v>0</v>
      </c>
      <c r="AE74" s="527">
        <f t="shared" si="23"/>
        <v>0</v>
      </c>
      <c r="AF74" s="527">
        <f t="shared" si="24"/>
        <v>0</v>
      </c>
      <c r="AG74" s="533" t="e">
        <v>#N/A</v>
      </c>
      <c r="AH74" s="527" t="e">
        <f t="shared" si="25"/>
        <v>#N/A</v>
      </c>
      <c r="AI74" s="533" t="e">
        <v>#N/A</v>
      </c>
      <c r="AJ74" s="527" t="e">
        <f t="shared" si="26"/>
        <v>#N/A</v>
      </c>
      <c r="AK74" s="527" t="e">
        <f t="shared" si="28"/>
        <v>#N/A</v>
      </c>
      <c r="AL74" s="527" t="e">
        <v>#N/A</v>
      </c>
      <c r="AM74" s="527"/>
      <c r="AN74" s="529">
        <v>0</v>
      </c>
      <c r="AO74" s="529">
        <f t="shared" si="29"/>
        <v>0</v>
      </c>
      <c r="AP74" s="528">
        <f t="shared" si="30"/>
        <v>0</v>
      </c>
      <c r="AQ74" s="528" t="e">
        <f t="shared" si="31"/>
        <v>#DIV/0!</v>
      </c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R74" s="534"/>
      <c r="BS74" s="534"/>
      <c r="BT74" s="534"/>
      <c r="BU74" s="534"/>
      <c r="BV74" s="534"/>
      <c r="BW74" s="53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  <c r="DY74" s="534"/>
      <c r="DZ74" s="534"/>
      <c r="EA74" s="534"/>
      <c r="EB74" s="534"/>
      <c r="EC74" s="534"/>
      <c r="ED74" s="534"/>
      <c r="EE74" s="534"/>
      <c r="EF74" s="534"/>
      <c r="EG74" s="534"/>
      <c r="EH74" s="534"/>
      <c r="EI74" s="534"/>
      <c r="EJ74" s="534"/>
      <c r="EK74" s="534"/>
      <c r="EL74" s="534"/>
      <c r="EM74" s="534"/>
      <c r="EN74" s="534"/>
      <c r="EO74" s="534"/>
      <c r="EP74" s="534"/>
      <c r="EQ74" s="534"/>
      <c r="ER74" s="534"/>
      <c r="ES74" s="534"/>
      <c r="ET74" s="534"/>
      <c r="EU74" s="534"/>
      <c r="EV74" s="534"/>
      <c r="EW74" s="534"/>
      <c r="EX74" s="534"/>
      <c r="EY74" s="534"/>
      <c r="EZ74" s="534"/>
      <c r="FA74" s="534"/>
      <c r="FB74" s="534"/>
      <c r="FC74" s="534"/>
      <c r="FD74" s="534"/>
      <c r="FE74" s="534"/>
      <c r="FF74" s="534"/>
      <c r="FG74" s="534"/>
      <c r="FH74" s="534"/>
      <c r="FI74" s="534"/>
      <c r="FJ74" s="534"/>
      <c r="FK74" s="534"/>
      <c r="FL74" s="534"/>
      <c r="FM74" s="534"/>
      <c r="FN74" s="534"/>
      <c r="FO74" s="534"/>
      <c r="FP74" s="534"/>
      <c r="FQ74" s="534"/>
      <c r="FR74" s="534"/>
      <c r="FS74" s="534"/>
      <c r="FT74" s="534"/>
      <c r="FU74" s="534"/>
      <c r="FV74" s="534"/>
      <c r="FW74" s="534"/>
      <c r="FX74" s="534"/>
      <c r="FY74" s="534"/>
      <c r="FZ74" s="534"/>
      <c r="GA74" s="534"/>
      <c r="GB74" s="534"/>
      <c r="GC74" s="534"/>
      <c r="GD74" s="534"/>
      <c r="GE74" s="534"/>
      <c r="GF74" s="534"/>
      <c r="GG74" s="534"/>
      <c r="GH74" s="534"/>
      <c r="GI74" s="534"/>
      <c r="GJ74" s="534"/>
      <c r="GK74" s="534"/>
      <c r="GL74" s="534"/>
      <c r="GM74" s="534"/>
      <c r="GN74" s="534"/>
      <c r="GO74" s="534"/>
      <c r="GP74" s="534"/>
      <c r="GQ74" s="534"/>
      <c r="GR74" s="534"/>
      <c r="GS74" s="534"/>
      <c r="GT74" s="534"/>
      <c r="GU74" s="534"/>
      <c r="GV74" s="534"/>
      <c r="GW74" s="534"/>
      <c r="GX74" s="534"/>
      <c r="GY74" s="534"/>
      <c r="GZ74" s="534"/>
      <c r="HA74" s="534"/>
      <c r="HB74" s="534"/>
      <c r="HC74" s="534"/>
      <c r="HD74" s="534"/>
      <c r="HE74" s="534"/>
      <c r="HF74" s="534"/>
      <c r="HG74" s="534"/>
      <c r="HH74" s="534"/>
      <c r="HI74" s="534"/>
      <c r="HJ74" s="534"/>
      <c r="HK74" s="534"/>
      <c r="HL74" s="534"/>
      <c r="HM74" s="534"/>
      <c r="HN74" s="534"/>
      <c r="HO74" s="534"/>
      <c r="HP74" s="534"/>
      <c r="HQ74" s="534"/>
      <c r="HR74" s="534"/>
      <c r="HS74" s="534"/>
      <c r="HT74" s="534"/>
      <c r="HU74" s="534"/>
      <c r="HV74" s="534"/>
      <c r="HW74" s="534"/>
      <c r="HX74" s="534"/>
      <c r="HY74" s="534"/>
      <c r="HZ74" s="534"/>
      <c r="IA74" s="534"/>
      <c r="IB74" s="534"/>
      <c r="IC74" s="534"/>
      <c r="ID74" s="534"/>
      <c r="IE74" s="534"/>
      <c r="IF74" s="534"/>
      <c r="IG74" s="534"/>
      <c r="IH74" s="534"/>
      <c r="II74" s="534"/>
      <c r="IJ74" s="534"/>
      <c r="IK74" s="534"/>
      <c r="IL74" s="534"/>
      <c r="IM74" s="534"/>
      <c r="IN74" s="534"/>
      <c r="IO74" s="534"/>
      <c r="IP74" s="534"/>
      <c r="IQ74" s="534"/>
      <c r="IR74" s="534"/>
      <c r="IS74" s="534"/>
      <c r="IT74" s="534"/>
      <c r="IU74" s="534"/>
      <c r="IV74" s="534"/>
      <c r="IW74" s="534"/>
      <c r="IX74" s="534"/>
      <c r="IY74" s="534"/>
      <c r="IZ74" s="534"/>
      <c r="JA74" s="534"/>
      <c r="JB74" s="534"/>
      <c r="JC74" s="534"/>
      <c r="JD74" s="534"/>
      <c r="JE74" s="534"/>
      <c r="JF74" s="534"/>
      <c r="JG74" s="534"/>
      <c r="JH74" s="534"/>
      <c r="JI74" s="534"/>
      <c r="JJ74" s="534"/>
      <c r="JK74" s="534"/>
      <c r="JL74" s="534"/>
      <c r="JM74" s="534"/>
      <c r="JN74" s="534"/>
      <c r="JO74" s="534"/>
      <c r="JP74" s="534"/>
      <c r="JQ74" s="534"/>
      <c r="JR74" s="534"/>
      <c r="JS74" s="534"/>
      <c r="JT74" s="534"/>
      <c r="JU74" s="534"/>
      <c r="JV74" s="534"/>
      <c r="JW74" s="534"/>
      <c r="JX74" s="534"/>
      <c r="JY74" s="534"/>
      <c r="JZ74" s="534"/>
      <c r="KA74" s="534"/>
      <c r="KB74" s="534"/>
      <c r="KC74" s="534"/>
      <c r="KD74" s="534"/>
      <c r="KE74" s="534"/>
      <c r="KF74" s="534"/>
      <c r="KG74" s="534"/>
      <c r="KH74" s="534"/>
      <c r="KI74" s="534"/>
      <c r="KJ74" s="534"/>
      <c r="KK74" s="534"/>
      <c r="KL74" s="534"/>
      <c r="KM74" s="534"/>
      <c r="KN74" s="534"/>
      <c r="KO74" s="534"/>
      <c r="KP74" s="534"/>
      <c r="KQ74" s="534"/>
      <c r="KR74" s="534"/>
      <c r="KS74" s="534"/>
      <c r="KT74" s="534"/>
      <c r="KU74" s="534"/>
      <c r="KV74" s="534"/>
      <c r="KW74" s="534"/>
      <c r="KX74" s="534"/>
      <c r="KY74" s="534"/>
      <c r="KZ74" s="534"/>
      <c r="LA74" s="534"/>
      <c r="LB74" s="534"/>
      <c r="LC74" s="534"/>
      <c r="LD74" s="534"/>
      <c r="LE74" s="534"/>
      <c r="LF74" s="534"/>
      <c r="LG74" s="534"/>
      <c r="LH74" s="534"/>
      <c r="LI74" s="534"/>
      <c r="LJ74" s="534"/>
      <c r="LK74" s="534"/>
      <c r="LL74" s="534"/>
      <c r="LM74" s="534"/>
      <c r="LN74" s="534"/>
      <c r="LO74" s="534"/>
      <c r="LP74" s="534"/>
      <c r="LQ74" s="534"/>
      <c r="LR74" s="534"/>
      <c r="LS74" s="534"/>
      <c r="LT74" s="534"/>
      <c r="LU74" s="534"/>
      <c r="LV74" s="534"/>
      <c r="LW74" s="534"/>
      <c r="LX74" s="534"/>
      <c r="LY74" s="534"/>
      <c r="LZ74" s="534"/>
      <c r="MA74" s="534"/>
      <c r="MB74" s="534"/>
      <c r="MC74" s="534"/>
      <c r="MD74" s="534"/>
      <c r="ME74" s="534"/>
      <c r="MF74" s="534"/>
      <c r="MG74" s="534"/>
      <c r="MH74" s="534"/>
      <c r="MI74" s="534"/>
      <c r="MJ74" s="534"/>
      <c r="MK74" s="534"/>
      <c r="ML74" s="534"/>
      <c r="MM74" s="534"/>
      <c r="MN74" s="534"/>
      <c r="MO74" s="534"/>
      <c r="MP74" s="534"/>
      <c r="MQ74" s="534"/>
      <c r="MR74" s="534"/>
      <c r="MS74" s="534"/>
      <c r="MT74" s="534"/>
      <c r="MU74" s="534"/>
      <c r="MV74" s="534"/>
      <c r="MW74" s="534"/>
      <c r="MX74" s="534"/>
      <c r="MY74" s="534"/>
      <c r="MZ74" s="534"/>
      <c r="NA74" s="534"/>
      <c r="NB74" s="534"/>
      <c r="NC74" s="534"/>
      <c r="ND74" s="534"/>
      <c r="NE74" s="534"/>
      <c r="NF74" s="534"/>
      <c r="NG74" s="534"/>
      <c r="NH74" s="534"/>
      <c r="NI74" s="534"/>
      <c r="NJ74" s="534"/>
      <c r="NK74" s="534"/>
      <c r="NL74" s="534"/>
      <c r="NM74" s="534"/>
      <c r="NN74" s="534"/>
      <c r="NO74" s="534"/>
      <c r="NP74" s="534"/>
      <c r="NQ74" s="534"/>
      <c r="NR74" s="534"/>
      <c r="NS74" s="534"/>
      <c r="NT74" s="534"/>
      <c r="NU74" s="534"/>
      <c r="NV74" s="534"/>
      <c r="NW74" s="534"/>
      <c r="NX74" s="534"/>
      <c r="NY74" s="534"/>
      <c r="NZ74" s="534"/>
      <c r="OA74" s="534"/>
      <c r="OB74" s="534"/>
      <c r="OC74" s="534"/>
      <c r="OD74" s="534"/>
      <c r="OE74" s="534"/>
      <c r="OF74" s="534"/>
      <c r="OG74" s="534"/>
      <c r="OH74" s="534"/>
      <c r="OI74" s="534"/>
      <c r="OJ74" s="534"/>
      <c r="OK74" s="534"/>
      <c r="OL74" s="534"/>
      <c r="OM74" s="534"/>
      <c r="ON74" s="534"/>
      <c r="OO74" s="534"/>
      <c r="OP74" s="534"/>
      <c r="OQ74" s="534"/>
      <c r="OR74" s="534"/>
      <c r="OS74" s="534"/>
      <c r="OT74" s="534"/>
      <c r="OU74" s="534"/>
      <c r="OV74" s="534"/>
      <c r="OW74" s="534"/>
      <c r="OX74" s="534"/>
      <c r="OY74" s="534"/>
      <c r="OZ74" s="534"/>
      <c r="PA74" s="534"/>
      <c r="PB74" s="534"/>
      <c r="PC74" s="534"/>
      <c r="PD74" s="534"/>
      <c r="PE74" s="534"/>
      <c r="PF74" s="534"/>
      <c r="PG74" s="534"/>
      <c r="PH74" s="534"/>
      <c r="PI74" s="534"/>
      <c r="PJ74" s="534"/>
      <c r="PK74" s="534"/>
      <c r="PL74" s="534"/>
      <c r="PM74" s="534"/>
      <c r="PN74" s="534"/>
      <c r="PO74" s="534"/>
      <c r="PP74" s="534"/>
      <c r="PQ74" s="534"/>
      <c r="PR74" s="534"/>
      <c r="PS74" s="534"/>
      <c r="PT74" s="534"/>
      <c r="PU74" s="534"/>
      <c r="PV74" s="534"/>
      <c r="PW74" s="534"/>
      <c r="PX74" s="534"/>
      <c r="PY74" s="534"/>
      <c r="PZ74" s="534"/>
      <c r="QA74" s="534"/>
      <c r="QB74" s="534"/>
      <c r="QC74" s="534"/>
      <c r="QD74" s="534"/>
      <c r="QE74" s="534"/>
      <c r="QF74" s="534"/>
      <c r="QG74" s="534"/>
      <c r="QH74" s="534"/>
      <c r="QI74" s="534"/>
      <c r="QJ74" s="534"/>
      <c r="QK74" s="534"/>
      <c r="QL74" s="534"/>
      <c r="QM74" s="534"/>
      <c r="QN74" s="534"/>
      <c r="QO74" s="534"/>
      <c r="QP74" s="534"/>
      <c r="QQ74" s="534"/>
      <c r="QR74" s="534"/>
      <c r="QS74" s="534"/>
      <c r="QT74" s="534"/>
      <c r="QU74" s="534"/>
      <c r="QV74" s="534"/>
      <c r="QW74" s="534"/>
      <c r="QX74" s="534"/>
      <c r="QY74" s="534"/>
      <c r="QZ74" s="534"/>
      <c r="RA74" s="534"/>
      <c r="RB74" s="534"/>
      <c r="RC74" s="534"/>
      <c r="RD74" s="534"/>
      <c r="RE74" s="534"/>
      <c r="RF74" s="534"/>
      <c r="RG74" s="534"/>
      <c r="RH74" s="534"/>
      <c r="RI74" s="534"/>
      <c r="RJ74" s="534"/>
      <c r="RK74" s="534"/>
      <c r="RL74" s="534"/>
      <c r="RM74" s="534"/>
      <c r="RN74" s="534"/>
      <c r="RO74" s="534"/>
      <c r="RP74" s="534"/>
      <c r="RQ74" s="534"/>
      <c r="RR74" s="534"/>
      <c r="RS74" s="534"/>
      <c r="RT74" s="534"/>
      <c r="RU74" s="534"/>
      <c r="RV74" s="534"/>
      <c r="RW74" s="534"/>
      <c r="RX74" s="534"/>
      <c r="RY74" s="534"/>
      <c r="RZ74" s="534"/>
      <c r="SA74" s="534"/>
      <c r="SB74" s="534"/>
      <c r="SC74" s="534"/>
      <c r="SD74" s="534"/>
      <c r="SE74" s="534"/>
      <c r="SF74" s="534"/>
      <c r="SG74" s="534"/>
      <c r="SH74" s="534"/>
      <c r="SI74" s="534"/>
      <c r="SJ74" s="534"/>
      <c r="SK74" s="534"/>
      <c r="SL74" s="534"/>
      <c r="SM74" s="534"/>
      <c r="SN74" s="534"/>
      <c r="SO74" s="534"/>
      <c r="SP74" s="534"/>
      <c r="SQ74" s="534"/>
      <c r="SR74" s="534"/>
      <c r="SS74" s="534"/>
      <c r="ST74" s="534"/>
      <c r="SU74" s="534"/>
      <c r="SV74" s="534"/>
      <c r="SW74" s="534"/>
      <c r="SX74" s="534"/>
      <c r="SY74" s="534"/>
      <c r="SZ74" s="534"/>
      <c r="TA74" s="534"/>
      <c r="TB74" s="534"/>
      <c r="TC74" s="534"/>
      <c r="TD74" s="534"/>
      <c r="TE74" s="534"/>
      <c r="TF74" s="534"/>
      <c r="TG74" s="534"/>
      <c r="TH74" s="534"/>
      <c r="TI74" s="534"/>
      <c r="TJ74" s="534"/>
      <c r="TK74" s="534"/>
      <c r="TL74" s="534"/>
      <c r="TM74" s="534"/>
      <c r="TN74" s="534"/>
      <c r="TO74" s="534"/>
      <c r="TP74" s="534"/>
      <c r="TQ74" s="534"/>
      <c r="TR74" s="534"/>
      <c r="TS74" s="534"/>
      <c r="TT74" s="534"/>
      <c r="TU74" s="534"/>
      <c r="TV74" s="534"/>
      <c r="TW74" s="534"/>
      <c r="TX74" s="534"/>
      <c r="TY74" s="534"/>
      <c r="TZ74" s="534"/>
      <c r="UA74" s="534"/>
      <c r="UB74" s="534"/>
      <c r="UC74" s="534"/>
      <c r="UD74" s="534"/>
      <c r="UE74" s="534"/>
      <c r="UF74" s="534"/>
      <c r="UG74" s="534"/>
      <c r="UH74" s="534"/>
      <c r="UI74" s="534"/>
      <c r="UJ74" s="534"/>
      <c r="UK74" s="534"/>
      <c r="UL74" s="534"/>
      <c r="UM74" s="534"/>
      <c r="UN74" s="534"/>
      <c r="UO74" s="534"/>
      <c r="UP74" s="534"/>
      <c r="UQ74" s="534"/>
      <c r="UR74" s="534"/>
      <c r="US74" s="534"/>
      <c r="UT74" s="534"/>
      <c r="UU74" s="534"/>
      <c r="UV74" s="534"/>
      <c r="UW74" s="534"/>
      <c r="UX74" s="546"/>
    </row>
    <row r="75" spans="1:570" s="547" customFormat="1" ht="14.1" customHeight="1">
      <c r="A75" s="534"/>
      <c r="B75" s="37"/>
      <c r="C75" s="61"/>
      <c r="D75" s="61"/>
      <c r="E75" s="38"/>
      <c r="F75" s="523"/>
      <c r="G75" s="523"/>
      <c r="H75" s="523"/>
      <c r="I75" s="524"/>
      <c r="J75" s="525"/>
      <c r="K75" s="525"/>
      <c r="L75" s="525"/>
      <c r="M75" s="42"/>
      <c r="N75" s="42"/>
      <c r="O75" s="526"/>
      <c r="P75" s="527"/>
      <c r="Q75" s="527"/>
      <c r="R75" s="45"/>
      <c r="S75" s="46"/>
      <c r="T75" s="523">
        <f t="shared" si="27"/>
        <v>0</v>
      </c>
      <c r="U75" s="528">
        <f t="shared" si="19"/>
        <v>0</v>
      </c>
      <c r="V75" s="529">
        <f t="shared" si="20"/>
        <v>0</v>
      </c>
      <c r="W75" s="530">
        <f t="shared" si="32"/>
        <v>0</v>
      </c>
      <c r="X75" s="527">
        <f t="shared" si="33"/>
        <v>0</v>
      </c>
      <c r="Y75" s="527">
        <f t="shared" si="21"/>
        <v>0</v>
      </c>
      <c r="Z75" s="527"/>
      <c r="AA75" s="527">
        <f t="shared" si="34"/>
        <v>0</v>
      </c>
      <c r="AB75" s="531">
        <f t="shared" si="22"/>
        <v>0</v>
      </c>
      <c r="AC75" s="532">
        <f t="shared" si="18"/>
        <v>0</v>
      </c>
      <c r="AD75" s="527">
        <f t="shared" si="18"/>
        <v>0</v>
      </c>
      <c r="AE75" s="527">
        <f t="shared" si="23"/>
        <v>0</v>
      </c>
      <c r="AF75" s="527">
        <f t="shared" si="24"/>
        <v>0</v>
      </c>
      <c r="AG75" s="533" t="e">
        <v>#N/A</v>
      </c>
      <c r="AH75" s="527" t="e">
        <f t="shared" si="25"/>
        <v>#N/A</v>
      </c>
      <c r="AI75" s="533" t="e">
        <v>#N/A</v>
      </c>
      <c r="AJ75" s="527" t="e">
        <f t="shared" si="26"/>
        <v>#N/A</v>
      </c>
      <c r="AK75" s="527" t="e">
        <f t="shared" si="28"/>
        <v>#N/A</v>
      </c>
      <c r="AL75" s="527" t="e">
        <v>#N/A</v>
      </c>
      <c r="AM75" s="527"/>
      <c r="AN75" s="529">
        <v>0</v>
      </c>
      <c r="AO75" s="529">
        <f t="shared" si="29"/>
        <v>0</v>
      </c>
      <c r="AP75" s="528">
        <f t="shared" si="30"/>
        <v>0</v>
      </c>
      <c r="AQ75" s="528" t="e">
        <f t="shared" si="31"/>
        <v>#DIV/0!</v>
      </c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R75" s="534"/>
      <c r="BS75" s="534"/>
      <c r="BT75" s="534"/>
      <c r="BU75" s="534"/>
      <c r="BV75" s="534"/>
      <c r="BW75" s="53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  <c r="DY75" s="534"/>
      <c r="DZ75" s="534"/>
      <c r="EA75" s="534"/>
      <c r="EB75" s="534"/>
      <c r="EC75" s="534"/>
      <c r="ED75" s="534"/>
      <c r="EE75" s="534"/>
      <c r="EF75" s="534"/>
      <c r="EG75" s="534"/>
      <c r="EH75" s="534"/>
      <c r="EI75" s="534"/>
      <c r="EJ75" s="534"/>
      <c r="EK75" s="534"/>
      <c r="EL75" s="534"/>
      <c r="EM75" s="534"/>
      <c r="EN75" s="534"/>
      <c r="EO75" s="534"/>
      <c r="EP75" s="534"/>
      <c r="EQ75" s="534"/>
      <c r="ER75" s="534"/>
      <c r="ES75" s="534"/>
      <c r="ET75" s="534"/>
      <c r="EU75" s="534"/>
      <c r="EV75" s="534"/>
      <c r="EW75" s="534"/>
      <c r="EX75" s="534"/>
      <c r="EY75" s="534"/>
      <c r="EZ75" s="534"/>
      <c r="FA75" s="534"/>
      <c r="FB75" s="534"/>
      <c r="FC75" s="534"/>
      <c r="FD75" s="534"/>
      <c r="FE75" s="534"/>
      <c r="FF75" s="534"/>
      <c r="FG75" s="534"/>
      <c r="FH75" s="534"/>
      <c r="FI75" s="534"/>
      <c r="FJ75" s="534"/>
      <c r="FK75" s="534"/>
      <c r="FL75" s="534"/>
      <c r="FM75" s="534"/>
      <c r="FN75" s="534"/>
      <c r="FO75" s="534"/>
      <c r="FP75" s="534"/>
      <c r="FQ75" s="534"/>
      <c r="FR75" s="534"/>
      <c r="FS75" s="534"/>
      <c r="FT75" s="534"/>
      <c r="FU75" s="534"/>
      <c r="FV75" s="534"/>
      <c r="FW75" s="534"/>
      <c r="FX75" s="534"/>
      <c r="FY75" s="534"/>
      <c r="FZ75" s="534"/>
      <c r="GA75" s="534"/>
      <c r="GB75" s="534"/>
      <c r="GC75" s="534"/>
      <c r="GD75" s="534"/>
      <c r="GE75" s="534"/>
      <c r="GF75" s="534"/>
      <c r="GG75" s="534"/>
      <c r="GH75" s="534"/>
      <c r="GI75" s="534"/>
      <c r="GJ75" s="534"/>
      <c r="GK75" s="534"/>
      <c r="GL75" s="534"/>
      <c r="GM75" s="534"/>
      <c r="GN75" s="534"/>
      <c r="GO75" s="534"/>
      <c r="GP75" s="534"/>
      <c r="GQ75" s="534"/>
      <c r="GR75" s="534"/>
      <c r="GS75" s="534"/>
      <c r="GT75" s="534"/>
      <c r="GU75" s="534"/>
      <c r="GV75" s="534"/>
      <c r="GW75" s="534"/>
      <c r="GX75" s="534"/>
      <c r="GY75" s="534"/>
      <c r="GZ75" s="534"/>
      <c r="HA75" s="534"/>
      <c r="HB75" s="534"/>
      <c r="HC75" s="534"/>
      <c r="HD75" s="534"/>
      <c r="HE75" s="534"/>
      <c r="HF75" s="534"/>
      <c r="HG75" s="534"/>
      <c r="HH75" s="534"/>
      <c r="HI75" s="534"/>
      <c r="HJ75" s="534"/>
      <c r="HK75" s="534"/>
      <c r="HL75" s="534"/>
      <c r="HM75" s="534"/>
      <c r="HN75" s="534"/>
      <c r="HO75" s="534"/>
      <c r="HP75" s="534"/>
      <c r="HQ75" s="534"/>
      <c r="HR75" s="534"/>
      <c r="HS75" s="534"/>
      <c r="HT75" s="534"/>
      <c r="HU75" s="534"/>
      <c r="HV75" s="534"/>
      <c r="HW75" s="534"/>
      <c r="HX75" s="534"/>
      <c r="HY75" s="534"/>
      <c r="HZ75" s="534"/>
      <c r="IA75" s="534"/>
      <c r="IB75" s="534"/>
      <c r="IC75" s="534"/>
      <c r="ID75" s="534"/>
      <c r="IE75" s="534"/>
      <c r="IF75" s="534"/>
      <c r="IG75" s="534"/>
      <c r="IH75" s="534"/>
      <c r="II75" s="534"/>
      <c r="IJ75" s="534"/>
      <c r="IK75" s="534"/>
      <c r="IL75" s="534"/>
      <c r="IM75" s="534"/>
      <c r="IN75" s="534"/>
      <c r="IO75" s="534"/>
      <c r="IP75" s="534"/>
      <c r="IQ75" s="534"/>
      <c r="IR75" s="534"/>
      <c r="IS75" s="534"/>
      <c r="IT75" s="534"/>
      <c r="IU75" s="534"/>
      <c r="IV75" s="534"/>
      <c r="IW75" s="534"/>
      <c r="IX75" s="534"/>
      <c r="IY75" s="534"/>
      <c r="IZ75" s="534"/>
      <c r="JA75" s="534"/>
      <c r="JB75" s="534"/>
      <c r="JC75" s="534"/>
      <c r="JD75" s="534"/>
      <c r="JE75" s="534"/>
      <c r="JF75" s="534"/>
      <c r="JG75" s="534"/>
      <c r="JH75" s="534"/>
      <c r="JI75" s="534"/>
      <c r="JJ75" s="534"/>
      <c r="JK75" s="534"/>
      <c r="JL75" s="534"/>
      <c r="JM75" s="534"/>
      <c r="JN75" s="534"/>
      <c r="JO75" s="534"/>
      <c r="JP75" s="534"/>
      <c r="JQ75" s="534"/>
      <c r="JR75" s="534"/>
      <c r="JS75" s="534"/>
      <c r="JT75" s="534"/>
      <c r="JU75" s="534"/>
      <c r="JV75" s="534"/>
      <c r="JW75" s="534"/>
      <c r="JX75" s="534"/>
      <c r="JY75" s="534"/>
      <c r="JZ75" s="534"/>
      <c r="KA75" s="534"/>
      <c r="KB75" s="534"/>
      <c r="KC75" s="534"/>
      <c r="KD75" s="534"/>
      <c r="KE75" s="534"/>
      <c r="KF75" s="534"/>
      <c r="KG75" s="534"/>
      <c r="KH75" s="534"/>
      <c r="KI75" s="534"/>
      <c r="KJ75" s="534"/>
      <c r="KK75" s="534"/>
      <c r="KL75" s="534"/>
      <c r="KM75" s="534"/>
      <c r="KN75" s="534"/>
      <c r="KO75" s="534"/>
      <c r="KP75" s="534"/>
      <c r="KQ75" s="534"/>
      <c r="KR75" s="534"/>
      <c r="KS75" s="534"/>
      <c r="KT75" s="534"/>
      <c r="KU75" s="534"/>
      <c r="KV75" s="534"/>
      <c r="KW75" s="534"/>
      <c r="KX75" s="534"/>
      <c r="KY75" s="534"/>
      <c r="KZ75" s="534"/>
      <c r="LA75" s="534"/>
      <c r="LB75" s="534"/>
      <c r="LC75" s="534"/>
      <c r="LD75" s="534"/>
      <c r="LE75" s="534"/>
      <c r="LF75" s="534"/>
      <c r="LG75" s="534"/>
      <c r="LH75" s="534"/>
      <c r="LI75" s="534"/>
      <c r="LJ75" s="534"/>
      <c r="LK75" s="534"/>
      <c r="LL75" s="534"/>
      <c r="LM75" s="534"/>
      <c r="LN75" s="534"/>
      <c r="LO75" s="534"/>
      <c r="LP75" s="534"/>
      <c r="LQ75" s="534"/>
      <c r="LR75" s="534"/>
      <c r="LS75" s="534"/>
      <c r="LT75" s="534"/>
      <c r="LU75" s="534"/>
      <c r="LV75" s="534"/>
      <c r="LW75" s="534"/>
      <c r="LX75" s="534"/>
      <c r="LY75" s="534"/>
      <c r="LZ75" s="534"/>
      <c r="MA75" s="534"/>
      <c r="MB75" s="534"/>
      <c r="MC75" s="534"/>
      <c r="MD75" s="534"/>
      <c r="ME75" s="534"/>
      <c r="MF75" s="534"/>
      <c r="MG75" s="534"/>
      <c r="MH75" s="534"/>
      <c r="MI75" s="534"/>
      <c r="MJ75" s="534"/>
      <c r="MK75" s="534"/>
      <c r="ML75" s="534"/>
      <c r="MM75" s="534"/>
      <c r="MN75" s="534"/>
      <c r="MO75" s="534"/>
      <c r="MP75" s="534"/>
      <c r="MQ75" s="534"/>
      <c r="MR75" s="534"/>
      <c r="MS75" s="534"/>
      <c r="MT75" s="534"/>
      <c r="MU75" s="534"/>
      <c r="MV75" s="534"/>
      <c r="MW75" s="534"/>
      <c r="MX75" s="534"/>
      <c r="MY75" s="534"/>
      <c r="MZ75" s="534"/>
      <c r="NA75" s="534"/>
      <c r="NB75" s="534"/>
      <c r="NC75" s="534"/>
      <c r="ND75" s="534"/>
      <c r="NE75" s="534"/>
      <c r="NF75" s="534"/>
      <c r="NG75" s="534"/>
      <c r="NH75" s="534"/>
      <c r="NI75" s="534"/>
      <c r="NJ75" s="534"/>
      <c r="NK75" s="534"/>
      <c r="NL75" s="534"/>
      <c r="NM75" s="534"/>
      <c r="NN75" s="534"/>
      <c r="NO75" s="534"/>
      <c r="NP75" s="534"/>
      <c r="NQ75" s="534"/>
      <c r="NR75" s="534"/>
      <c r="NS75" s="534"/>
      <c r="NT75" s="534"/>
      <c r="NU75" s="534"/>
      <c r="NV75" s="534"/>
      <c r="NW75" s="534"/>
      <c r="NX75" s="534"/>
      <c r="NY75" s="534"/>
      <c r="NZ75" s="534"/>
      <c r="OA75" s="534"/>
      <c r="OB75" s="534"/>
      <c r="OC75" s="534"/>
      <c r="OD75" s="534"/>
      <c r="OE75" s="534"/>
      <c r="OF75" s="534"/>
      <c r="OG75" s="534"/>
      <c r="OH75" s="534"/>
      <c r="OI75" s="534"/>
      <c r="OJ75" s="534"/>
      <c r="OK75" s="534"/>
      <c r="OL75" s="534"/>
      <c r="OM75" s="534"/>
      <c r="ON75" s="534"/>
      <c r="OO75" s="534"/>
      <c r="OP75" s="534"/>
      <c r="OQ75" s="534"/>
      <c r="OR75" s="534"/>
      <c r="OS75" s="534"/>
      <c r="OT75" s="534"/>
      <c r="OU75" s="534"/>
      <c r="OV75" s="534"/>
      <c r="OW75" s="534"/>
      <c r="OX75" s="534"/>
      <c r="OY75" s="534"/>
      <c r="OZ75" s="534"/>
      <c r="PA75" s="534"/>
      <c r="PB75" s="534"/>
      <c r="PC75" s="534"/>
      <c r="PD75" s="534"/>
      <c r="PE75" s="534"/>
      <c r="PF75" s="534"/>
      <c r="PG75" s="534"/>
      <c r="PH75" s="534"/>
      <c r="PI75" s="534"/>
      <c r="PJ75" s="534"/>
      <c r="PK75" s="534"/>
      <c r="PL75" s="534"/>
      <c r="PM75" s="534"/>
      <c r="PN75" s="534"/>
      <c r="PO75" s="534"/>
      <c r="PP75" s="534"/>
      <c r="PQ75" s="534"/>
      <c r="PR75" s="534"/>
      <c r="PS75" s="534"/>
      <c r="PT75" s="534"/>
      <c r="PU75" s="534"/>
      <c r="PV75" s="534"/>
      <c r="PW75" s="534"/>
      <c r="PX75" s="534"/>
      <c r="PY75" s="534"/>
      <c r="PZ75" s="534"/>
      <c r="QA75" s="534"/>
      <c r="QB75" s="534"/>
      <c r="QC75" s="534"/>
      <c r="QD75" s="534"/>
      <c r="QE75" s="534"/>
      <c r="QF75" s="534"/>
      <c r="QG75" s="534"/>
      <c r="QH75" s="534"/>
      <c r="QI75" s="534"/>
      <c r="QJ75" s="534"/>
      <c r="QK75" s="534"/>
      <c r="QL75" s="534"/>
      <c r="QM75" s="534"/>
      <c r="QN75" s="534"/>
      <c r="QO75" s="534"/>
      <c r="QP75" s="534"/>
      <c r="QQ75" s="534"/>
      <c r="QR75" s="534"/>
      <c r="QS75" s="534"/>
      <c r="QT75" s="534"/>
      <c r="QU75" s="534"/>
      <c r="QV75" s="534"/>
      <c r="QW75" s="534"/>
      <c r="QX75" s="534"/>
      <c r="QY75" s="534"/>
      <c r="QZ75" s="534"/>
      <c r="RA75" s="534"/>
      <c r="RB75" s="534"/>
      <c r="RC75" s="534"/>
      <c r="RD75" s="534"/>
      <c r="RE75" s="534"/>
      <c r="RF75" s="534"/>
      <c r="RG75" s="534"/>
      <c r="RH75" s="534"/>
      <c r="RI75" s="534"/>
      <c r="RJ75" s="534"/>
      <c r="RK75" s="534"/>
      <c r="RL75" s="534"/>
      <c r="RM75" s="534"/>
      <c r="RN75" s="534"/>
      <c r="RO75" s="534"/>
      <c r="RP75" s="534"/>
      <c r="RQ75" s="534"/>
      <c r="RR75" s="534"/>
      <c r="RS75" s="534"/>
      <c r="RT75" s="534"/>
      <c r="RU75" s="534"/>
      <c r="RV75" s="534"/>
      <c r="RW75" s="534"/>
      <c r="RX75" s="534"/>
      <c r="RY75" s="534"/>
      <c r="RZ75" s="534"/>
      <c r="SA75" s="534"/>
      <c r="SB75" s="534"/>
      <c r="SC75" s="534"/>
      <c r="SD75" s="534"/>
      <c r="SE75" s="534"/>
      <c r="SF75" s="534"/>
      <c r="SG75" s="534"/>
      <c r="SH75" s="534"/>
      <c r="SI75" s="534"/>
      <c r="SJ75" s="534"/>
      <c r="SK75" s="534"/>
      <c r="SL75" s="534"/>
      <c r="SM75" s="534"/>
      <c r="SN75" s="534"/>
      <c r="SO75" s="534"/>
      <c r="SP75" s="534"/>
      <c r="SQ75" s="534"/>
      <c r="SR75" s="534"/>
      <c r="SS75" s="534"/>
      <c r="ST75" s="534"/>
      <c r="SU75" s="534"/>
      <c r="SV75" s="534"/>
      <c r="SW75" s="534"/>
      <c r="SX75" s="534"/>
      <c r="SY75" s="534"/>
      <c r="SZ75" s="534"/>
      <c r="TA75" s="534"/>
      <c r="TB75" s="534"/>
      <c r="TC75" s="534"/>
      <c r="TD75" s="534"/>
      <c r="TE75" s="534"/>
      <c r="TF75" s="534"/>
      <c r="TG75" s="534"/>
      <c r="TH75" s="534"/>
      <c r="TI75" s="534"/>
      <c r="TJ75" s="534"/>
      <c r="TK75" s="534"/>
      <c r="TL75" s="534"/>
      <c r="TM75" s="534"/>
      <c r="TN75" s="534"/>
      <c r="TO75" s="534"/>
      <c r="TP75" s="534"/>
      <c r="TQ75" s="534"/>
      <c r="TR75" s="534"/>
      <c r="TS75" s="534"/>
      <c r="TT75" s="534"/>
      <c r="TU75" s="534"/>
      <c r="TV75" s="534"/>
      <c r="TW75" s="534"/>
      <c r="TX75" s="534"/>
      <c r="TY75" s="534"/>
      <c r="TZ75" s="534"/>
      <c r="UA75" s="534"/>
      <c r="UB75" s="534"/>
      <c r="UC75" s="534"/>
      <c r="UD75" s="534"/>
      <c r="UE75" s="534"/>
      <c r="UF75" s="534"/>
      <c r="UG75" s="534"/>
      <c r="UH75" s="534"/>
      <c r="UI75" s="534"/>
      <c r="UJ75" s="534"/>
      <c r="UK75" s="534"/>
      <c r="UL75" s="534"/>
      <c r="UM75" s="534"/>
      <c r="UN75" s="534"/>
      <c r="UO75" s="534"/>
      <c r="UP75" s="534"/>
      <c r="UQ75" s="534"/>
      <c r="UR75" s="534"/>
      <c r="US75" s="534"/>
      <c r="UT75" s="534"/>
      <c r="UU75" s="534"/>
      <c r="UV75" s="534"/>
      <c r="UW75" s="534"/>
      <c r="UX75" s="546"/>
    </row>
    <row r="76" spans="1:570" s="547" customFormat="1" ht="14.1" customHeight="1">
      <c r="A76" s="534"/>
      <c r="B76" s="37"/>
      <c r="C76" s="61"/>
      <c r="D76" s="61"/>
      <c r="E76" s="38"/>
      <c r="F76" s="523"/>
      <c r="G76" s="523"/>
      <c r="H76" s="523"/>
      <c r="I76" s="524"/>
      <c r="J76" s="525"/>
      <c r="K76" s="525"/>
      <c r="L76" s="525"/>
      <c r="M76" s="42"/>
      <c r="N76" s="42"/>
      <c r="O76" s="526"/>
      <c r="P76" s="527"/>
      <c r="Q76" s="527"/>
      <c r="R76" s="45"/>
      <c r="S76" s="46"/>
      <c r="T76" s="523">
        <f t="shared" si="27"/>
        <v>0</v>
      </c>
      <c r="U76" s="528">
        <f t="shared" si="19"/>
        <v>0</v>
      </c>
      <c r="V76" s="529">
        <f t="shared" si="20"/>
        <v>0</v>
      </c>
      <c r="W76" s="530">
        <f t="shared" si="32"/>
        <v>0</v>
      </c>
      <c r="X76" s="527">
        <f t="shared" si="33"/>
        <v>0</v>
      </c>
      <c r="Y76" s="527">
        <f t="shared" si="21"/>
        <v>0</v>
      </c>
      <c r="Z76" s="527"/>
      <c r="AA76" s="527">
        <f t="shared" si="34"/>
        <v>0</v>
      </c>
      <c r="AB76" s="531">
        <f t="shared" si="22"/>
        <v>0</v>
      </c>
      <c r="AC76" s="532">
        <f t="shared" si="18"/>
        <v>0</v>
      </c>
      <c r="AD76" s="527">
        <f t="shared" si="18"/>
        <v>0</v>
      </c>
      <c r="AE76" s="527">
        <f t="shared" si="23"/>
        <v>0</v>
      </c>
      <c r="AF76" s="527">
        <f t="shared" si="24"/>
        <v>0</v>
      </c>
      <c r="AG76" s="533" t="e">
        <v>#N/A</v>
      </c>
      <c r="AH76" s="527" t="e">
        <f t="shared" si="25"/>
        <v>#N/A</v>
      </c>
      <c r="AI76" s="533" t="e">
        <v>#N/A</v>
      </c>
      <c r="AJ76" s="527" t="e">
        <f t="shared" si="26"/>
        <v>#N/A</v>
      </c>
      <c r="AK76" s="527" t="e">
        <f t="shared" si="28"/>
        <v>#N/A</v>
      </c>
      <c r="AL76" s="527" t="e">
        <v>#N/A</v>
      </c>
      <c r="AM76" s="527"/>
      <c r="AN76" s="529">
        <v>0</v>
      </c>
      <c r="AO76" s="529">
        <f t="shared" si="29"/>
        <v>0</v>
      </c>
      <c r="AP76" s="528">
        <f t="shared" si="30"/>
        <v>0</v>
      </c>
      <c r="AQ76" s="528" t="e">
        <f t="shared" si="31"/>
        <v>#DIV/0!</v>
      </c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R76" s="534"/>
      <c r="BS76" s="534"/>
      <c r="BT76" s="534"/>
      <c r="BU76" s="534"/>
      <c r="BV76" s="534"/>
      <c r="BW76" s="53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  <c r="DY76" s="534"/>
      <c r="DZ76" s="534"/>
      <c r="EA76" s="534"/>
      <c r="EB76" s="534"/>
      <c r="EC76" s="534"/>
      <c r="ED76" s="534"/>
      <c r="EE76" s="534"/>
      <c r="EF76" s="534"/>
      <c r="EG76" s="534"/>
      <c r="EH76" s="534"/>
      <c r="EI76" s="534"/>
      <c r="EJ76" s="534"/>
      <c r="EK76" s="534"/>
      <c r="EL76" s="534"/>
      <c r="EM76" s="534"/>
      <c r="EN76" s="534"/>
      <c r="EO76" s="534"/>
      <c r="EP76" s="534"/>
      <c r="EQ76" s="534"/>
      <c r="ER76" s="534"/>
      <c r="ES76" s="534"/>
      <c r="ET76" s="534"/>
      <c r="EU76" s="534"/>
      <c r="EV76" s="534"/>
      <c r="EW76" s="534"/>
      <c r="EX76" s="534"/>
      <c r="EY76" s="534"/>
      <c r="EZ76" s="534"/>
      <c r="FA76" s="534"/>
      <c r="FB76" s="534"/>
      <c r="FC76" s="534"/>
      <c r="FD76" s="534"/>
      <c r="FE76" s="534"/>
      <c r="FF76" s="534"/>
      <c r="FG76" s="534"/>
      <c r="FH76" s="534"/>
      <c r="FI76" s="534"/>
      <c r="FJ76" s="534"/>
      <c r="FK76" s="534"/>
      <c r="FL76" s="534"/>
      <c r="FM76" s="534"/>
      <c r="FN76" s="534"/>
      <c r="FO76" s="534"/>
      <c r="FP76" s="534"/>
      <c r="FQ76" s="534"/>
      <c r="FR76" s="534"/>
      <c r="FS76" s="534"/>
      <c r="FT76" s="534"/>
      <c r="FU76" s="534"/>
      <c r="FV76" s="534"/>
      <c r="FW76" s="534"/>
      <c r="FX76" s="534"/>
      <c r="FY76" s="534"/>
      <c r="FZ76" s="534"/>
      <c r="GA76" s="534"/>
      <c r="GB76" s="534"/>
      <c r="GC76" s="534"/>
      <c r="GD76" s="534"/>
      <c r="GE76" s="534"/>
      <c r="GF76" s="534"/>
      <c r="GG76" s="534"/>
      <c r="GH76" s="534"/>
      <c r="GI76" s="534"/>
      <c r="GJ76" s="534"/>
      <c r="GK76" s="534"/>
      <c r="GL76" s="534"/>
      <c r="GM76" s="534"/>
      <c r="GN76" s="534"/>
      <c r="GO76" s="534"/>
      <c r="GP76" s="534"/>
      <c r="GQ76" s="534"/>
      <c r="GR76" s="534"/>
      <c r="GS76" s="534"/>
      <c r="GT76" s="534"/>
      <c r="GU76" s="534"/>
      <c r="GV76" s="534"/>
      <c r="GW76" s="534"/>
      <c r="GX76" s="534"/>
      <c r="GY76" s="534"/>
      <c r="GZ76" s="534"/>
      <c r="HA76" s="534"/>
      <c r="HB76" s="534"/>
      <c r="HC76" s="534"/>
      <c r="HD76" s="534"/>
      <c r="HE76" s="534"/>
      <c r="HF76" s="534"/>
      <c r="HG76" s="534"/>
      <c r="HH76" s="534"/>
      <c r="HI76" s="534"/>
      <c r="HJ76" s="534"/>
      <c r="HK76" s="534"/>
      <c r="HL76" s="534"/>
      <c r="HM76" s="534"/>
      <c r="HN76" s="534"/>
      <c r="HO76" s="534"/>
      <c r="HP76" s="534"/>
      <c r="HQ76" s="534"/>
      <c r="HR76" s="534"/>
      <c r="HS76" s="534"/>
      <c r="HT76" s="534"/>
      <c r="HU76" s="534"/>
      <c r="HV76" s="534"/>
      <c r="HW76" s="534"/>
      <c r="HX76" s="534"/>
      <c r="HY76" s="534"/>
      <c r="HZ76" s="534"/>
      <c r="IA76" s="534"/>
      <c r="IB76" s="534"/>
      <c r="IC76" s="534"/>
      <c r="ID76" s="534"/>
      <c r="IE76" s="534"/>
      <c r="IF76" s="534"/>
      <c r="IG76" s="534"/>
      <c r="IH76" s="534"/>
      <c r="II76" s="534"/>
      <c r="IJ76" s="534"/>
      <c r="IK76" s="534"/>
      <c r="IL76" s="534"/>
      <c r="IM76" s="534"/>
      <c r="IN76" s="534"/>
      <c r="IO76" s="534"/>
      <c r="IP76" s="534"/>
      <c r="IQ76" s="534"/>
      <c r="IR76" s="534"/>
      <c r="IS76" s="534"/>
      <c r="IT76" s="534"/>
      <c r="IU76" s="534"/>
      <c r="IV76" s="534"/>
      <c r="IW76" s="534"/>
      <c r="IX76" s="534"/>
      <c r="IY76" s="534"/>
      <c r="IZ76" s="534"/>
      <c r="JA76" s="534"/>
      <c r="JB76" s="534"/>
      <c r="JC76" s="534"/>
      <c r="JD76" s="534"/>
      <c r="JE76" s="534"/>
      <c r="JF76" s="534"/>
      <c r="JG76" s="534"/>
      <c r="JH76" s="534"/>
      <c r="JI76" s="534"/>
      <c r="JJ76" s="534"/>
      <c r="JK76" s="534"/>
      <c r="JL76" s="534"/>
      <c r="JM76" s="534"/>
      <c r="JN76" s="534"/>
      <c r="JO76" s="534"/>
      <c r="JP76" s="534"/>
      <c r="JQ76" s="534"/>
      <c r="JR76" s="534"/>
      <c r="JS76" s="534"/>
      <c r="JT76" s="534"/>
      <c r="JU76" s="534"/>
      <c r="JV76" s="534"/>
      <c r="JW76" s="534"/>
      <c r="JX76" s="534"/>
      <c r="JY76" s="534"/>
      <c r="JZ76" s="534"/>
      <c r="KA76" s="534"/>
      <c r="KB76" s="534"/>
      <c r="KC76" s="534"/>
      <c r="KD76" s="534"/>
      <c r="KE76" s="534"/>
      <c r="KF76" s="534"/>
      <c r="KG76" s="534"/>
      <c r="KH76" s="534"/>
      <c r="KI76" s="534"/>
      <c r="KJ76" s="534"/>
      <c r="KK76" s="534"/>
      <c r="KL76" s="534"/>
      <c r="KM76" s="534"/>
      <c r="KN76" s="534"/>
      <c r="KO76" s="534"/>
      <c r="KP76" s="534"/>
      <c r="KQ76" s="534"/>
      <c r="KR76" s="534"/>
      <c r="KS76" s="534"/>
      <c r="KT76" s="534"/>
      <c r="KU76" s="534"/>
      <c r="KV76" s="534"/>
      <c r="KW76" s="534"/>
      <c r="KX76" s="534"/>
      <c r="KY76" s="534"/>
      <c r="KZ76" s="534"/>
      <c r="LA76" s="534"/>
      <c r="LB76" s="534"/>
      <c r="LC76" s="534"/>
      <c r="LD76" s="534"/>
      <c r="LE76" s="534"/>
      <c r="LF76" s="534"/>
      <c r="LG76" s="534"/>
      <c r="LH76" s="534"/>
      <c r="LI76" s="534"/>
      <c r="LJ76" s="534"/>
      <c r="LK76" s="534"/>
      <c r="LL76" s="534"/>
      <c r="LM76" s="534"/>
      <c r="LN76" s="534"/>
      <c r="LO76" s="534"/>
      <c r="LP76" s="534"/>
      <c r="LQ76" s="534"/>
      <c r="LR76" s="534"/>
      <c r="LS76" s="534"/>
      <c r="LT76" s="534"/>
      <c r="LU76" s="534"/>
      <c r="LV76" s="534"/>
      <c r="LW76" s="534"/>
      <c r="LX76" s="534"/>
      <c r="LY76" s="534"/>
      <c r="LZ76" s="534"/>
      <c r="MA76" s="534"/>
      <c r="MB76" s="534"/>
      <c r="MC76" s="534"/>
      <c r="MD76" s="534"/>
      <c r="ME76" s="534"/>
      <c r="MF76" s="534"/>
      <c r="MG76" s="534"/>
      <c r="MH76" s="534"/>
      <c r="MI76" s="534"/>
      <c r="MJ76" s="534"/>
      <c r="MK76" s="534"/>
      <c r="ML76" s="534"/>
      <c r="MM76" s="534"/>
      <c r="MN76" s="534"/>
      <c r="MO76" s="534"/>
      <c r="MP76" s="534"/>
      <c r="MQ76" s="534"/>
      <c r="MR76" s="534"/>
      <c r="MS76" s="534"/>
      <c r="MT76" s="534"/>
      <c r="MU76" s="534"/>
      <c r="MV76" s="534"/>
      <c r="MW76" s="534"/>
      <c r="MX76" s="534"/>
      <c r="MY76" s="534"/>
      <c r="MZ76" s="534"/>
      <c r="NA76" s="534"/>
      <c r="NB76" s="534"/>
      <c r="NC76" s="534"/>
      <c r="ND76" s="534"/>
      <c r="NE76" s="534"/>
      <c r="NF76" s="534"/>
      <c r="NG76" s="534"/>
      <c r="NH76" s="534"/>
      <c r="NI76" s="534"/>
      <c r="NJ76" s="534"/>
      <c r="NK76" s="534"/>
      <c r="NL76" s="534"/>
      <c r="NM76" s="534"/>
      <c r="NN76" s="534"/>
      <c r="NO76" s="534"/>
      <c r="NP76" s="534"/>
      <c r="NQ76" s="534"/>
      <c r="NR76" s="534"/>
      <c r="NS76" s="534"/>
      <c r="NT76" s="534"/>
      <c r="NU76" s="534"/>
      <c r="NV76" s="534"/>
      <c r="NW76" s="534"/>
      <c r="NX76" s="534"/>
      <c r="NY76" s="534"/>
      <c r="NZ76" s="534"/>
      <c r="OA76" s="534"/>
      <c r="OB76" s="534"/>
      <c r="OC76" s="534"/>
      <c r="OD76" s="534"/>
      <c r="OE76" s="534"/>
      <c r="OF76" s="534"/>
      <c r="OG76" s="534"/>
      <c r="OH76" s="534"/>
      <c r="OI76" s="534"/>
      <c r="OJ76" s="534"/>
      <c r="OK76" s="534"/>
      <c r="OL76" s="534"/>
      <c r="OM76" s="534"/>
      <c r="ON76" s="534"/>
      <c r="OO76" s="534"/>
      <c r="OP76" s="534"/>
      <c r="OQ76" s="534"/>
      <c r="OR76" s="534"/>
      <c r="OS76" s="534"/>
      <c r="OT76" s="534"/>
      <c r="OU76" s="534"/>
      <c r="OV76" s="534"/>
      <c r="OW76" s="534"/>
      <c r="OX76" s="534"/>
      <c r="OY76" s="534"/>
      <c r="OZ76" s="534"/>
      <c r="PA76" s="534"/>
      <c r="PB76" s="534"/>
      <c r="PC76" s="534"/>
      <c r="PD76" s="534"/>
      <c r="PE76" s="534"/>
      <c r="PF76" s="534"/>
      <c r="PG76" s="534"/>
      <c r="PH76" s="534"/>
      <c r="PI76" s="534"/>
      <c r="PJ76" s="534"/>
      <c r="PK76" s="534"/>
      <c r="PL76" s="534"/>
      <c r="PM76" s="534"/>
      <c r="PN76" s="534"/>
      <c r="PO76" s="534"/>
      <c r="PP76" s="534"/>
      <c r="PQ76" s="534"/>
      <c r="PR76" s="534"/>
      <c r="PS76" s="534"/>
      <c r="PT76" s="534"/>
      <c r="PU76" s="534"/>
      <c r="PV76" s="534"/>
      <c r="PW76" s="534"/>
      <c r="PX76" s="534"/>
      <c r="PY76" s="534"/>
      <c r="PZ76" s="534"/>
      <c r="QA76" s="534"/>
      <c r="QB76" s="534"/>
      <c r="QC76" s="534"/>
      <c r="QD76" s="534"/>
      <c r="QE76" s="534"/>
      <c r="QF76" s="534"/>
      <c r="QG76" s="534"/>
      <c r="QH76" s="534"/>
      <c r="QI76" s="534"/>
      <c r="QJ76" s="534"/>
      <c r="QK76" s="534"/>
      <c r="QL76" s="534"/>
      <c r="QM76" s="534"/>
      <c r="QN76" s="534"/>
      <c r="QO76" s="534"/>
      <c r="QP76" s="534"/>
      <c r="QQ76" s="534"/>
      <c r="QR76" s="534"/>
      <c r="QS76" s="534"/>
      <c r="QT76" s="534"/>
      <c r="QU76" s="534"/>
      <c r="QV76" s="534"/>
      <c r="QW76" s="534"/>
      <c r="QX76" s="534"/>
      <c r="QY76" s="534"/>
      <c r="QZ76" s="534"/>
      <c r="RA76" s="534"/>
      <c r="RB76" s="534"/>
      <c r="RC76" s="534"/>
      <c r="RD76" s="534"/>
      <c r="RE76" s="534"/>
      <c r="RF76" s="534"/>
      <c r="RG76" s="534"/>
      <c r="RH76" s="534"/>
      <c r="RI76" s="534"/>
      <c r="RJ76" s="534"/>
      <c r="RK76" s="534"/>
      <c r="RL76" s="534"/>
      <c r="RM76" s="534"/>
      <c r="RN76" s="534"/>
      <c r="RO76" s="534"/>
      <c r="RP76" s="534"/>
      <c r="RQ76" s="534"/>
      <c r="RR76" s="534"/>
      <c r="RS76" s="534"/>
      <c r="RT76" s="534"/>
      <c r="RU76" s="534"/>
      <c r="RV76" s="534"/>
      <c r="RW76" s="534"/>
      <c r="RX76" s="534"/>
      <c r="RY76" s="534"/>
      <c r="RZ76" s="534"/>
      <c r="SA76" s="534"/>
      <c r="SB76" s="534"/>
      <c r="SC76" s="534"/>
      <c r="SD76" s="534"/>
      <c r="SE76" s="534"/>
      <c r="SF76" s="534"/>
      <c r="SG76" s="534"/>
      <c r="SH76" s="534"/>
      <c r="SI76" s="534"/>
      <c r="SJ76" s="534"/>
      <c r="SK76" s="534"/>
      <c r="SL76" s="534"/>
      <c r="SM76" s="534"/>
      <c r="SN76" s="534"/>
      <c r="SO76" s="534"/>
      <c r="SP76" s="534"/>
      <c r="SQ76" s="534"/>
      <c r="SR76" s="534"/>
      <c r="SS76" s="534"/>
      <c r="ST76" s="534"/>
      <c r="SU76" s="534"/>
      <c r="SV76" s="534"/>
      <c r="SW76" s="534"/>
      <c r="SX76" s="534"/>
      <c r="SY76" s="534"/>
      <c r="SZ76" s="534"/>
      <c r="TA76" s="534"/>
      <c r="TB76" s="534"/>
      <c r="TC76" s="534"/>
      <c r="TD76" s="534"/>
      <c r="TE76" s="534"/>
      <c r="TF76" s="534"/>
      <c r="TG76" s="534"/>
      <c r="TH76" s="534"/>
      <c r="TI76" s="534"/>
      <c r="TJ76" s="534"/>
      <c r="TK76" s="534"/>
      <c r="TL76" s="534"/>
      <c r="TM76" s="534"/>
      <c r="TN76" s="534"/>
      <c r="TO76" s="534"/>
      <c r="TP76" s="534"/>
      <c r="TQ76" s="534"/>
      <c r="TR76" s="534"/>
      <c r="TS76" s="534"/>
      <c r="TT76" s="534"/>
      <c r="TU76" s="534"/>
      <c r="TV76" s="534"/>
      <c r="TW76" s="534"/>
      <c r="TX76" s="534"/>
      <c r="TY76" s="534"/>
      <c r="TZ76" s="534"/>
      <c r="UA76" s="534"/>
      <c r="UB76" s="534"/>
      <c r="UC76" s="534"/>
      <c r="UD76" s="534"/>
      <c r="UE76" s="534"/>
      <c r="UF76" s="534"/>
      <c r="UG76" s="534"/>
      <c r="UH76" s="534"/>
      <c r="UI76" s="534"/>
      <c r="UJ76" s="534"/>
      <c r="UK76" s="534"/>
      <c r="UL76" s="534"/>
      <c r="UM76" s="534"/>
      <c r="UN76" s="534"/>
      <c r="UO76" s="534"/>
      <c r="UP76" s="534"/>
      <c r="UQ76" s="534"/>
      <c r="UR76" s="534"/>
      <c r="US76" s="534"/>
      <c r="UT76" s="534"/>
      <c r="UU76" s="534"/>
      <c r="UV76" s="534"/>
      <c r="UW76" s="534"/>
      <c r="UX76" s="546"/>
    </row>
    <row r="77" spans="1:570" s="547" customFormat="1" ht="14.1" customHeight="1">
      <c r="A77" s="534"/>
      <c r="B77" s="37"/>
      <c r="C77" s="61"/>
      <c r="D77" s="61"/>
      <c r="E77" s="38"/>
      <c r="F77" s="523"/>
      <c r="G77" s="523"/>
      <c r="H77" s="523"/>
      <c r="I77" s="524"/>
      <c r="J77" s="525"/>
      <c r="K77" s="525"/>
      <c r="L77" s="525"/>
      <c r="M77" s="42"/>
      <c r="N77" s="42"/>
      <c r="O77" s="526"/>
      <c r="P77" s="527"/>
      <c r="Q77" s="527"/>
      <c r="R77" s="45"/>
      <c r="S77" s="46"/>
      <c r="T77" s="523">
        <f t="shared" si="27"/>
        <v>0</v>
      </c>
      <c r="U77" s="528">
        <f t="shared" si="19"/>
        <v>0</v>
      </c>
      <c r="V77" s="529">
        <f t="shared" si="20"/>
        <v>0</v>
      </c>
      <c r="W77" s="530">
        <f t="shared" si="32"/>
        <v>0</v>
      </c>
      <c r="X77" s="527">
        <f t="shared" si="33"/>
        <v>0</v>
      </c>
      <c r="Y77" s="527">
        <f t="shared" si="21"/>
        <v>0</v>
      </c>
      <c r="Z77" s="527"/>
      <c r="AA77" s="527">
        <f t="shared" si="34"/>
        <v>0</v>
      </c>
      <c r="AB77" s="531">
        <f t="shared" si="22"/>
        <v>0</v>
      </c>
      <c r="AC77" s="532">
        <f t="shared" si="18"/>
        <v>0</v>
      </c>
      <c r="AD77" s="527">
        <f t="shared" si="18"/>
        <v>0</v>
      </c>
      <c r="AE77" s="527">
        <f t="shared" si="23"/>
        <v>0</v>
      </c>
      <c r="AF77" s="527">
        <f t="shared" si="24"/>
        <v>0</v>
      </c>
      <c r="AG77" s="533" t="e">
        <v>#N/A</v>
      </c>
      <c r="AH77" s="527" t="e">
        <f t="shared" si="25"/>
        <v>#N/A</v>
      </c>
      <c r="AI77" s="533" t="e">
        <v>#N/A</v>
      </c>
      <c r="AJ77" s="527" t="e">
        <f t="shared" si="26"/>
        <v>#N/A</v>
      </c>
      <c r="AK77" s="527" t="e">
        <f t="shared" si="28"/>
        <v>#N/A</v>
      </c>
      <c r="AL77" s="527" t="e">
        <v>#N/A</v>
      </c>
      <c r="AM77" s="527"/>
      <c r="AN77" s="529">
        <v>0</v>
      </c>
      <c r="AO77" s="529">
        <f t="shared" si="29"/>
        <v>0</v>
      </c>
      <c r="AP77" s="528">
        <f t="shared" si="30"/>
        <v>0</v>
      </c>
      <c r="AQ77" s="528" t="e">
        <f t="shared" si="31"/>
        <v>#DIV/0!</v>
      </c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R77" s="534"/>
      <c r="BS77" s="534"/>
      <c r="BT77" s="534"/>
      <c r="BU77" s="534"/>
      <c r="BV77" s="534"/>
      <c r="BW77" s="53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  <c r="DY77" s="534"/>
      <c r="DZ77" s="534"/>
      <c r="EA77" s="534"/>
      <c r="EB77" s="534"/>
      <c r="EC77" s="534"/>
      <c r="ED77" s="534"/>
      <c r="EE77" s="534"/>
      <c r="EF77" s="534"/>
      <c r="EG77" s="534"/>
      <c r="EH77" s="534"/>
      <c r="EI77" s="534"/>
      <c r="EJ77" s="534"/>
      <c r="EK77" s="534"/>
      <c r="EL77" s="534"/>
      <c r="EM77" s="534"/>
      <c r="EN77" s="534"/>
      <c r="EO77" s="534"/>
      <c r="EP77" s="534"/>
      <c r="EQ77" s="534"/>
      <c r="ER77" s="534"/>
      <c r="ES77" s="534"/>
      <c r="ET77" s="534"/>
      <c r="EU77" s="534"/>
      <c r="EV77" s="534"/>
      <c r="EW77" s="534"/>
      <c r="EX77" s="534"/>
      <c r="EY77" s="534"/>
      <c r="EZ77" s="534"/>
      <c r="FA77" s="534"/>
      <c r="FB77" s="534"/>
      <c r="FC77" s="534"/>
      <c r="FD77" s="534"/>
      <c r="FE77" s="534"/>
      <c r="FF77" s="534"/>
      <c r="FG77" s="534"/>
      <c r="FH77" s="534"/>
      <c r="FI77" s="534"/>
      <c r="FJ77" s="534"/>
      <c r="FK77" s="534"/>
      <c r="FL77" s="534"/>
      <c r="FM77" s="534"/>
      <c r="FN77" s="534"/>
      <c r="FO77" s="534"/>
      <c r="FP77" s="534"/>
      <c r="FQ77" s="534"/>
      <c r="FR77" s="534"/>
      <c r="FS77" s="534"/>
      <c r="FT77" s="534"/>
      <c r="FU77" s="534"/>
      <c r="FV77" s="534"/>
      <c r="FW77" s="534"/>
      <c r="FX77" s="534"/>
      <c r="FY77" s="534"/>
      <c r="FZ77" s="534"/>
      <c r="GA77" s="534"/>
      <c r="GB77" s="534"/>
      <c r="GC77" s="534"/>
      <c r="GD77" s="534"/>
      <c r="GE77" s="534"/>
      <c r="GF77" s="534"/>
      <c r="GG77" s="534"/>
      <c r="GH77" s="534"/>
      <c r="GI77" s="534"/>
      <c r="GJ77" s="534"/>
      <c r="GK77" s="534"/>
      <c r="GL77" s="534"/>
      <c r="GM77" s="534"/>
      <c r="GN77" s="534"/>
      <c r="GO77" s="534"/>
      <c r="GP77" s="534"/>
      <c r="GQ77" s="534"/>
      <c r="GR77" s="534"/>
      <c r="GS77" s="534"/>
      <c r="GT77" s="534"/>
      <c r="GU77" s="534"/>
      <c r="GV77" s="534"/>
      <c r="GW77" s="534"/>
      <c r="GX77" s="534"/>
      <c r="GY77" s="534"/>
      <c r="GZ77" s="534"/>
      <c r="HA77" s="534"/>
      <c r="HB77" s="534"/>
      <c r="HC77" s="534"/>
      <c r="HD77" s="534"/>
      <c r="HE77" s="534"/>
      <c r="HF77" s="534"/>
      <c r="HG77" s="534"/>
      <c r="HH77" s="534"/>
      <c r="HI77" s="534"/>
      <c r="HJ77" s="534"/>
      <c r="HK77" s="534"/>
      <c r="HL77" s="534"/>
      <c r="HM77" s="534"/>
      <c r="HN77" s="534"/>
      <c r="HO77" s="534"/>
      <c r="HP77" s="534"/>
      <c r="HQ77" s="534"/>
      <c r="HR77" s="534"/>
      <c r="HS77" s="534"/>
      <c r="HT77" s="534"/>
      <c r="HU77" s="534"/>
      <c r="HV77" s="534"/>
      <c r="HW77" s="534"/>
      <c r="HX77" s="534"/>
      <c r="HY77" s="534"/>
      <c r="HZ77" s="534"/>
      <c r="IA77" s="534"/>
      <c r="IB77" s="534"/>
      <c r="IC77" s="534"/>
      <c r="ID77" s="534"/>
      <c r="IE77" s="534"/>
      <c r="IF77" s="534"/>
      <c r="IG77" s="534"/>
      <c r="IH77" s="534"/>
      <c r="II77" s="534"/>
      <c r="IJ77" s="534"/>
      <c r="IK77" s="534"/>
      <c r="IL77" s="534"/>
      <c r="IM77" s="534"/>
      <c r="IN77" s="534"/>
      <c r="IO77" s="534"/>
      <c r="IP77" s="534"/>
      <c r="IQ77" s="534"/>
      <c r="IR77" s="534"/>
      <c r="IS77" s="534"/>
      <c r="IT77" s="534"/>
      <c r="IU77" s="534"/>
      <c r="IV77" s="534"/>
      <c r="IW77" s="534"/>
      <c r="IX77" s="534"/>
      <c r="IY77" s="534"/>
      <c r="IZ77" s="534"/>
      <c r="JA77" s="534"/>
      <c r="JB77" s="534"/>
      <c r="JC77" s="534"/>
      <c r="JD77" s="534"/>
      <c r="JE77" s="534"/>
      <c r="JF77" s="534"/>
      <c r="JG77" s="534"/>
      <c r="JH77" s="534"/>
      <c r="JI77" s="534"/>
      <c r="JJ77" s="534"/>
      <c r="JK77" s="534"/>
      <c r="JL77" s="534"/>
      <c r="JM77" s="534"/>
      <c r="JN77" s="534"/>
      <c r="JO77" s="534"/>
      <c r="JP77" s="534"/>
      <c r="JQ77" s="534"/>
      <c r="JR77" s="534"/>
      <c r="JS77" s="534"/>
      <c r="JT77" s="534"/>
      <c r="JU77" s="534"/>
      <c r="JV77" s="534"/>
      <c r="JW77" s="534"/>
      <c r="JX77" s="534"/>
      <c r="JY77" s="534"/>
      <c r="JZ77" s="534"/>
      <c r="KA77" s="534"/>
      <c r="KB77" s="534"/>
      <c r="KC77" s="534"/>
      <c r="KD77" s="534"/>
      <c r="KE77" s="534"/>
      <c r="KF77" s="534"/>
      <c r="KG77" s="534"/>
      <c r="KH77" s="534"/>
      <c r="KI77" s="534"/>
      <c r="KJ77" s="534"/>
      <c r="KK77" s="534"/>
      <c r="KL77" s="534"/>
      <c r="KM77" s="534"/>
      <c r="KN77" s="534"/>
      <c r="KO77" s="534"/>
      <c r="KP77" s="534"/>
      <c r="KQ77" s="534"/>
      <c r="KR77" s="534"/>
      <c r="KS77" s="534"/>
      <c r="KT77" s="534"/>
      <c r="KU77" s="534"/>
      <c r="KV77" s="534"/>
      <c r="KW77" s="534"/>
      <c r="KX77" s="534"/>
      <c r="KY77" s="534"/>
      <c r="KZ77" s="534"/>
      <c r="LA77" s="534"/>
      <c r="LB77" s="534"/>
      <c r="LC77" s="534"/>
      <c r="LD77" s="534"/>
      <c r="LE77" s="534"/>
      <c r="LF77" s="534"/>
      <c r="LG77" s="534"/>
      <c r="LH77" s="534"/>
      <c r="LI77" s="534"/>
      <c r="LJ77" s="534"/>
      <c r="LK77" s="534"/>
      <c r="LL77" s="534"/>
      <c r="LM77" s="534"/>
      <c r="LN77" s="534"/>
      <c r="LO77" s="534"/>
      <c r="LP77" s="534"/>
      <c r="LQ77" s="534"/>
      <c r="LR77" s="534"/>
      <c r="LS77" s="534"/>
      <c r="LT77" s="534"/>
      <c r="LU77" s="534"/>
      <c r="LV77" s="534"/>
      <c r="LW77" s="534"/>
      <c r="LX77" s="534"/>
      <c r="LY77" s="534"/>
      <c r="LZ77" s="534"/>
      <c r="MA77" s="534"/>
      <c r="MB77" s="534"/>
      <c r="MC77" s="534"/>
      <c r="MD77" s="534"/>
      <c r="ME77" s="534"/>
      <c r="MF77" s="534"/>
      <c r="MG77" s="534"/>
      <c r="MH77" s="534"/>
      <c r="MI77" s="534"/>
      <c r="MJ77" s="534"/>
      <c r="MK77" s="534"/>
      <c r="ML77" s="534"/>
      <c r="MM77" s="534"/>
      <c r="MN77" s="534"/>
      <c r="MO77" s="534"/>
      <c r="MP77" s="534"/>
      <c r="MQ77" s="534"/>
      <c r="MR77" s="534"/>
      <c r="MS77" s="534"/>
      <c r="MT77" s="534"/>
      <c r="MU77" s="534"/>
      <c r="MV77" s="534"/>
      <c r="MW77" s="534"/>
      <c r="MX77" s="534"/>
      <c r="MY77" s="534"/>
      <c r="MZ77" s="534"/>
      <c r="NA77" s="534"/>
      <c r="NB77" s="534"/>
      <c r="NC77" s="534"/>
      <c r="ND77" s="534"/>
      <c r="NE77" s="534"/>
      <c r="NF77" s="534"/>
      <c r="NG77" s="534"/>
      <c r="NH77" s="534"/>
      <c r="NI77" s="534"/>
      <c r="NJ77" s="534"/>
      <c r="NK77" s="534"/>
      <c r="NL77" s="534"/>
      <c r="NM77" s="534"/>
      <c r="NN77" s="534"/>
      <c r="NO77" s="534"/>
      <c r="NP77" s="534"/>
      <c r="NQ77" s="534"/>
      <c r="NR77" s="534"/>
      <c r="NS77" s="534"/>
      <c r="NT77" s="534"/>
      <c r="NU77" s="534"/>
      <c r="NV77" s="534"/>
      <c r="NW77" s="534"/>
      <c r="NX77" s="534"/>
      <c r="NY77" s="534"/>
      <c r="NZ77" s="534"/>
      <c r="OA77" s="534"/>
      <c r="OB77" s="534"/>
      <c r="OC77" s="534"/>
      <c r="OD77" s="534"/>
      <c r="OE77" s="534"/>
      <c r="OF77" s="534"/>
      <c r="OG77" s="534"/>
      <c r="OH77" s="534"/>
      <c r="OI77" s="534"/>
      <c r="OJ77" s="534"/>
      <c r="OK77" s="534"/>
      <c r="OL77" s="534"/>
      <c r="OM77" s="534"/>
      <c r="ON77" s="534"/>
      <c r="OO77" s="534"/>
      <c r="OP77" s="534"/>
      <c r="OQ77" s="534"/>
      <c r="OR77" s="534"/>
      <c r="OS77" s="534"/>
      <c r="OT77" s="534"/>
      <c r="OU77" s="534"/>
      <c r="OV77" s="534"/>
      <c r="OW77" s="534"/>
      <c r="OX77" s="534"/>
      <c r="OY77" s="534"/>
      <c r="OZ77" s="534"/>
      <c r="PA77" s="534"/>
      <c r="PB77" s="534"/>
      <c r="PC77" s="534"/>
      <c r="PD77" s="534"/>
      <c r="PE77" s="534"/>
      <c r="PF77" s="534"/>
      <c r="PG77" s="534"/>
      <c r="PH77" s="534"/>
      <c r="PI77" s="534"/>
      <c r="PJ77" s="534"/>
      <c r="PK77" s="534"/>
      <c r="PL77" s="534"/>
      <c r="PM77" s="534"/>
      <c r="PN77" s="534"/>
      <c r="PO77" s="534"/>
      <c r="PP77" s="534"/>
      <c r="PQ77" s="534"/>
      <c r="PR77" s="534"/>
      <c r="PS77" s="534"/>
      <c r="PT77" s="534"/>
      <c r="PU77" s="534"/>
      <c r="PV77" s="534"/>
      <c r="PW77" s="534"/>
      <c r="PX77" s="534"/>
      <c r="PY77" s="534"/>
      <c r="PZ77" s="534"/>
      <c r="QA77" s="534"/>
      <c r="QB77" s="534"/>
      <c r="QC77" s="534"/>
      <c r="QD77" s="534"/>
      <c r="QE77" s="534"/>
      <c r="QF77" s="534"/>
      <c r="QG77" s="534"/>
      <c r="QH77" s="534"/>
      <c r="QI77" s="534"/>
      <c r="QJ77" s="534"/>
      <c r="QK77" s="534"/>
      <c r="QL77" s="534"/>
      <c r="QM77" s="534"/>
      <c r="QN77" s="534"/>
      <c r="QO77" s="534"/>
      <c r="QP77" s="534"/>
      <c r="QQ77" s="534"/>
      <c r="QR77" s="534"/>
      <c r="QS77" s="534"/>
      <c r="QT77" s="534"/>
      <c r="QU77" s="534"/>
      <c r="QV77" s="534"/>
      <c r="QW77" s="534"/>
      <c r="QX77" s="534"/>
      <c r="QY77" s="534"/>
      <c r="QZ77" s="534"/>
      <c r="RA77" s="534"/>
      <c r="RB77" s="534"/>
      <c r="RC77" s="534"/>
      <c r="RD77" s="534"/>
      <c r="RE77" s="534"/>
      <c r="RF77" s="534"/>
      <c r="RG77" s="534"/>
      <c r="RH77" s="534"/>
      <c r="RI77" s="534"/>
      <c r="RJ77" s="534"/>
      <c r="RK77" s="534"/>
      <c r="RL77" s="534"/>
      <c r="RM77" s="534"/>
      <c r="RN77" s="534"/>
      <c r="RO77" s="534"/>
      <c r="RP77" s="534"/>
      <c r="RQ77" s="534"/>
      <c r="RR77" s="534"/>
      <c r="RS77" s="534"/>
      <c r="RT77" s="534"/>
      <c r="RU77" s="534"/>
      <c r="RV77" s="534"/>
      <c r="RW77" s="534"/>
      <c r="RX77" s="534"/>
      <c r="RY77" s="534"/>
      <c r="RZ77" s="534"/>
      <c r="SA77" s="534"/>
      <c r="SB77" s="534"/>
      <c r="SC77" s="534"/>
      <c r="SD77" s="534"/>
      <c r="SE77" s="534"/>
      <c r="SF77" s="534"/>
      <c r="SG77" s="534"/>
      <c r="SH77" s="534"/>
      <c r="SI77" s="534"/>
      <c r="SJ77" s="534"/>
      <c r="SK77" s="534"/>
      <c r="SL77" s="534"/>
      <c r="SM77" s="534"/>
      <c r="SN77" s="534"/>
      <c r="SO77" s="534"/>
      <c r="SP77" s="534"/>
      <c r="SQ77" s="534"/>
      <c r="SR77" s="534"/>
      <c r="SS77" s="534"/>
      <c r="ST77" s="534"/>
      <c r="SU77" s="534"/>
      <c r="SV77" s="534"/>
      <c r="SW77" s="534"/>
      <c r="SX77" s="534"/>
      <c r="SY77" s="534"/>
      <c r="SZ77" s="534"/>
      <c r="TA77" s="534"/>
      <c r="TB77" s="534"/>
      <c r="TC77" s="534"/>
      <c r="TD77" s="534"/>
      <c r="TE77" s="534"/>
      <c r="TF77" s="534"/>
      <c r="TG77" s="534"/>
      <c r="TH77" s="534"/>
      <c r="TI77" s="534"/>
      <c r="TJ77" s="534"/>
      <c r="TK77" s="534"/>
      <c r="TL77" s="534"/>
      <c r="TM77" s="534"/>
      <c r="TN77" s="534"/>
      <c r="TO77" s="534"/>
      <c r="TP77" s="534"/>
      <c r="TQ77" s="534"/>
      <c r="TR77" s="534"/>
      <c r="TS77" s="534"/>
      <c r="TT77" s="534"/>
      <c r="TU77" s="534"/>
      <c r="TV77" s="534"/>
      <c r="TW77" s="534"/>
      <c r="TX77" s="534"/>
      <c r="TY77" s="534"/>
      <c r="TZ77" s="534"/>
      <c r="UA77" s="534"/>
      <c r="UB77" s="534"/>
      <c r="UC77" s="534"/>
      <c r="UD77" s="534"/>
      <c r="UE77" s="534"/>
      <c r="UF77" s="534"/>
      <c r="UG77" s="534"/>
      <c r="UH77" s="534"/>
      <c r="UI77" s="534"/>
      <c r="UJ77" s="534"/>
      <c r="UK77" s="534"/>
      <c r="UL77" s="534"/>
      <c r="UM77" s="534"/>
      <c r="UN77" s="534"/>
      <c r="UO77" s="534"/>
      <c r="UP77" s="534"/>
      <c r="UQ77" s="534"/>
      <c r="UR77" s="534"/>
      <c r="US77" s="534"/>
      <c r="UT77" s="534"/>
      <c r="UU77" s="534"/>
      <c r="UV77" s="534"/>
      <c r="UW77" s="534"/>
      <c r="UX77" s="546"/>
    </row>
    <row r="78" spans="1:570" s="547" customFormat="1" ht="14.1" customHeight="1">
      <c r="A78" s="534"/>
      <c r="B78" s="37"/>
      <c r="C78" s="61"/>
      <c r="D78" s="61"/>
      <c r="E78" s="38"/>
      <c r="F78" s="523"/>
      <c r="G78" s="523"/>
      <c r="H78" s="523"/>
      <c r="I78" s="524"/>
      <c r="J78" s="525"/>
      <c r="K78" s="525"/>
      <c r="L78" s="525"/>
      <c r="M78" s="42"/>
      <c r="N78" s="42"/>
      <c r="O78" s="526"/>
      <c r="P78" s="527"/>
      <c r="Q78" s="527"/>
      <c r="R78" s="45"/>
      <c r="S78" s="46"/>
      <c r="T78" s="523">
        <f t="shared" si="27"/>
        <v>0</v>
      </c>
      <c r="U78" s="528">
        <f t="shared" si="19"/>
        <v>0</v>
      </c>
      <c r="V78" s="529">
        <f t="shared" si="20"/>
        <v>0</v>
      </c>
      <c r="W78" s="530">
        <f t="shared" si="32"/>
        <v>0</v>
      </c>
      <c r="X78" s="527">
        <f t="shared" si="33"/>
        <v>0</v>
      </c>
      <c r="Y78" s="527">
        <f t="shared" si="21"/>
        <v>0</v>
      </c>
      <c r="Z78" s="527"/>
      <c r="AA78" s="527">
        <f t="shared" si="34"/>
        <v>0</v>
      </c>
      <c r="AB78" s="531">
        <f t="shared" si="22"/>
        <v>0</v>
      </c>
      <c r="AC78" s="532">
        <f t="shared" si="18"/>
        <v>0</v>
      </c>
      <c r="AD78" s="527">
        <f t="shared" si="18"/>
        <v>0</v>
      </c>
      <c r="AE78" s="527">
        <f t="shared" si="23"/>
        <v>0</v>
      </c>
      <c r="AF78" s="527">
        <f t="shared" si="24"/>
        <v>0</v>
      </c>
      <c r="AG78" s="533" t="e">
        <v>#N/A</v>
      </c>
      <c r="AH78" s="527" t="e">
        <f t="shared" si="25"/>
        <v>#N/A</v>
      </c>
      <c r="AI78" s="533" t="e">
        <v>#N/A</v>
      </c>
      <c r="AJ78" s="527" t="e">
        <f t="shared" si="26"/>
        <v>#N/A</v>
      </c>
      <c r="AK78" s="527" t="e">
        <f t="shared" si="28"/>
        <v>#N/A</v>
      </c>
      <c r="AL78" s="527" t="e">
        <v>#N/A</v>
      </c>
      <c r="AM78" s="527"/>
      <c r="AN78" s="529">
        <v>0</v>
      </c>
      <c r="AO78" s="529">
        <f t="shared" si="29"/>
        <v>0</v>
      </c>
      <c r="AP78" s="528">
        <f t="shared" si="30"/>
        <v>0</v>
      </c>
      <c r="AQ78" s="528" t="e">
        <f t="shared" si="31"/>
        <v>#DIV/0!</v>
      </c>
      <c r="AR78" s="534"/>
      <c r="AS78" s="534"/>
      <c r="AT78" s="534"/>
      <c r="AU78" s="534"/>
      <c r="AV78" s="534"/>
      <c r="AW78" s="534"/>
      <c r="AX78" s="534"/>
      <c r="AY78" s="534"/>
      <c r="AZ78" s="534"/>
      <c r="BA78" s="534"/>
      <c r="BB78" s="534"/>
      <c r="BC78" s="534"/>
      <c r="BD78" s="534"/>
      <c r="BE78" s="534"/>
      <c r="BF78" s="534"/>
      <c r="BG78" s="534"/>
      <c r="BH78" s="534"/>
      <c r="BI78" s="534"/>
      <c r="BJ78" s="534"/>
      <c r="BK78" s="534"/>
      <c r="BL78" s="534"/>
      <c r="BM78" s="534"/>
      <c r="BN78" s="534"/>
      <c r="BO78" s="534"/>
      <c r="BP78" s="534"/>
      <c r="BQ78" s="534"/>
      <c r="BR78" s="534"/>
      <c r="BS78" s="534"/>
      <c r="BT78" s="534"/>
      <c r="BU78" s="534"/>
      <c r="BV78" s="534"/>
      <c r="BW78" s="534"/>
      <c r="BX78" s="534"/>
      <c r="BY78" s="534"/>
      <c r="BZ78" s="534"/>
      <c r="CA78" s="534"/>
      <c r="CB78" s="534"/>
      <c r="CC78" s="534"/>
      <c r="CD78" s="534"/>
      <c r="CE78" s="534"/>
      <c r="CF78" s="534"/>
      <c r="CG78" s="534"/>
      <c r="CH78" s="534"/>
      <c r="CI78" s="534"/>
      <c r="CJ78" s="534"/>
      <c r="CK78" s="534"/>
      <c r="CL78" s="534"/>
      <c r="CM78" s="534"/>
      <c r="CN78" s="534"/>
      <c r="CO78" s="534"/>
      <c r="CP78" s="534"/>
      <c r="CQ78" s="534"/>
      <c r="CR78" s="534"/>
      <c r="CS78" s="534"/>
      <c r="CT78" s="534"/>
      <c r="CU78" s="534"/>
      <c r="CV78" s="534"/>
      <c r="CW78" s="534"/>
      <c r="CX78" s="534"/>
      <c r="CY78" s="534"/>
      <c r="CZ78" s="534"/>
      <c r="DA78" s="534"/>
      <c r="DB78" s="534"/>
      <c r="DC78" s="534"/>
      <c r="DD78" s="534"/>
      <c r="DE78" s="534"/>
      <c r="DF78" s="534"/>
      <c r="DG78" s="534"/>
      <c r="DH78" s="534"/>
      <c r="DI78" s="534"/>
      <c r="DJ78" s="534"/>
      <c r="DK78" s="534"/>
      <c r="DL78" s="534"/>
      <c r="DM78" s="534"/>
      <c r="DN78" s="534"/>
      <c r="DO78" s="534"/>
      <c r="DP78" s="534"/>
      <c r="DQ78" s="534"/>
      <c r="DR78" s="534"/>
      <c r="DS78" s="534"/>
      <c r="DT78" s="534"/>
      <c r="DU78" s="534"/>
      <c r="DV78" s="534"/>
      <c r="DW78" s="534"/>
      <c r="DX78" s="534"/>
      <c r="DY78" s="534"/>
      <c r="DZ78" s="534"/>
      <c r="EA78" s="534"/>
      <c r="EB78" s="534"/>
      <c r="EC78" s="534"/>
      <c r="ED78" s="534"/>
      <c r="EE78" s="534"/>
      <c r="EF78" s="534"/>
      <c r="EG78" s="534"/>
      <c r="EH78" s="534"/>
      <c r="EI78" s="534"/>
      <c r="EJ78" s="534"/>
      <c r="EK78" s="534"/>
      <c r="EL78" s="534"/>
      <c r="EM78" s="534"/>
      <c r="EN78" s="534"/>
      <c r="EO78" s="534"/>
      <c r="EP78" s="534"/>
      <c r="EQ78" s="534"/>
      <c r="ER78" s="534"/>
      <c r="ES78" s="534"/>
      <c r="ET78" s="534"/>
      <c r="EU78" s="534"/>
      <c r="EV78" s="534"/>
      <c r="EW78" s="534"/>
      <c r="EX78" s="534"/>
      <c r="EY78" s="534"/>
      <c r="EZ78" s="534"/>
      <c r="FA78" s="534"/>
      <c r="FB78" s="534"/>
      <c r="FC78" s="534"/>
      <c r="FD78" s="534"/>
      <c r="FE78" s="534"/>
      <c r="FF78" s="534"/>
      <c r="FG78" s="534"/>
      <c r="FH78" s="534"/>
      <c r="FI78" s="534"/>
      <c r="FJ78" s="534"/>
      <c r="FK78" s="534"/>
      <c r="FL78" s="534"/>
      <c r="FM78" s="534"/>
      <c r="FN78" s="534"/>
      <c r="FO78" s="534"/>
      <c r="FP78" s="534"/>
      <c r="FQ78" s="534"/>
      <c r="FR78" s="534"/>
      <c r="FS78" s="534"/>
      <c r="FT78" s="534"/>
      <c r="FU78" s="534"/>
      <c r="FV78" s="534"/>
      <c r="FW78" s="534"/>
      <c r="FX78" s="534"/>
      <c r="FY78" s="534"/>
      <c r="FZ78" s="534"/>
      <c r="GA78" s="534"/>
      <c r="GB78" s="534"/>
      <c r="GC78" s="534"/>
      <c r="GD78" s="534"/>
      <c r="GE78" s="534"/>
      <c r="GF78" s="534"/>
      <c r="GG78" s="534"/>
      <c r="GH78" s="534"/>
      <c r="GI78" s="534"/>
      <c r="GJ78" s="534"/>
      <c r="GK78" s="534"/>
      <c r="GL78" s="534"/>
      <c r="GM78" s="534"/>
      <c r="GN78" s="534"/>
      <c r="GO78" s="534"/>
      <c r="GP78" s="534"/>
      <c r="GQ78" s="534"/>
      <c r="GR78" s="534"/>
      <c r="GS78" s="534"/>
      <c r="GT78" s="534"/>
      <c r="GU78" s="534"/>
      <c r="GV78" s="534"/>
      <c r="GW78" s="534"/>
      <c r="GX78" s="534"/>
      <c r="GY78" s="534"/>
      <c r="GZ78" s="534"/>
      <c r="HA78" s="534"/>
      <c r="HB78" s="534"/>
      <c r="HC78" s="534"/>
      <c r="HD78" s="534"/>
      <c r="HE78" s="534"/>
      <c r="HF78" s="534"/>
      <c r="HG78" s="534"/>
      <c r="HH78" s="534"/>
      <c r="HI78" s="534"/>
      <c r="HJ78" s="534"/>
      <c r="HK78" s="534"/>
      <c r="HL78" s="534"/>
      <c r="HM78" s="534"/>
      <c r="HN78" s="534"/>
      <c r="HO78" s="534"/>
      <c r="HP78" s="534"/>
      <c r="HQ78" s="534"/>
      <c r="HR78" s="534"/>
      <c r="HS78" s="534"/>
      <c r="HT78" s="534"/>
      <c r="HU78" s="534"/>
      <c r="HV78" s="534"/>
      <c r="HW78" s="534"/>
      <c r="HX78" s="534"/>
      <c r="HY78" s="534"/>
      <c r="HZ78" s="534"/>
      <c r="IA78" s="534"/>
      <c r="IB78" s="534"/>
      <c r="IC78" s="534"/>
      <c r="ID78" s="534"/>
      <c r="IE78" s="534"/>
      <c r="IF78" s="534"/>
      <c r="IG78" s="534"/>
      <c r="IH78" s="534"/>
      <c r="II78" s="534"/>
      <c r="IJ78" s="534"/>
      <c r="IK78" s="534"/>
      <c r="IL78" s="534"/>
      <c r="IM78" s="534"/>
      <c r="IN78" s="534"/>
      <c r="IO78" s="534"/>
      <c r="IP78" s="534"/>
      <c r="IQ78" s="534"/>
      <c r="IR78" s="534"/>
      <c r="IS78" s="534"/>
      <c r="IT78" s="534"/>
      <c r="IU78" s="534"/>
      <c r="IV78" s="534"/>
      <c r="IW78" s="534"/>
      <c r="IX78" s="534"/>
      <c r="IY78" s="534"/>
      <c r="IZ78" s="534"/>
      <c r="JA78" s="534"/>
      <c r="JB78" s="534"/>
      <c r="JC78" s="534"/>
      <c r="JD78" s="534"/>
      <c r="JE78" s="534"/>
      <c r="JF78" s="534"/>
      <c r="JG78" s="534"/>
      <c r="JH78" s="534"/>
      <c r="JI78" s="534"/>
      <c r="JJ78" s="534"/>
      <c r="JK78" s="534"/>
      <c r="JL78" s="534"/>
      <c r="JM78" s="534"/>
      <c r="JN78" s="534"/>
      <c r="JO78" s="534"/>
      <c r="JP78" s="534"/>
      <c r="JQ78" s="534"/>
      <c r="JR78" s="534"/>
      <c r="JS78" s="534"/>
      <c r="JT78" s="534"/>
      <c r="JU78" s="534"/>
      <c r="JV78" s="534"/>
      <c r="JW78" s="534"/>
      <c r="JX78" s="534"/>
      <c r="JY78" s="534"/>
      <c r="JZ78" s="534"/>
      <c r="KA78" s="534"/>
      <c r="KB78" s="534"/>
      <c r="KC78" s="534"/>
      <c r="KD78" s="534"/>
      <c r="KE78" s="534"/>
      <c r="KF78" s="534"/>
      <c r="KG78" s="534"/>
      <c r="KH78" s="534"/>
      <c r="KI78" s="534"/>
      <c r="KJ78" s="534"/>
      <c r="KK78" s="534"/>
      <c r="KL78" s="534"/>
      <c r="KM78" s="534"/>
      <c r="KN78" s="534"/>
      <c r="KO78" s="534"/>
      <c r="KP78" s="534"/>
      <c r="KQ78" s="534"/>
      <c r="KR78" s="534"/>
      <c r="KS78" s="534"/>
      <c r="KT78" s="534"/>
      <c r="KU78" s="534"/>
      <c r="KV78" s="534"/>
      <c r="KW78" s="534"/>
      <c r="KX78" s="534"/>
      <c r="KY78" s="534"/>
      <c r="KZ78" s="534"/>
      <c r="LA78" s="534"/>
      <c r="LB78" s="534"/>
      <c r="LC78" s="534"/>
      <c r="LD78" s="534"/>
      <c r="LE78" s="534"/>
      <c r="LF78" s="534"/>
      <c r="LG78" s="534"/>
      <c r="LH78" s="534"/>
      <c r="LI78" s="534"/>
      <c r="LJ78" s="534"/>
      <c r="LK78" s="534"/>
      <c r="LL78" s="534"/>
      <c r="LM78" s="534"/>
      <c r="LN78" s="534"/>
      <c r="LO78" s="534"/>
      <c r="LP78" s="534"/>
      <c r="LQ78" s="534"/>
      <c r="LR78" s="534"/>
      <c r="LS78" s="534"/>
      <c r="LT78" s="534"/>
      <c r="LU78" s="534"/>
      <c r="LV78" s="534"/>
      <c r="LW78" s="534"/>
      <c r="LX78" s="534"/>
      <c r="LY78" s="534"/>
      <c r="LZ78" s="534"/>
      <c r="MA78" s="534"/>
      <c r="MB78" s="534"/>
      <c r="MC78" s="534"/>
      <c r="MD78" s="534"/>
      <c r="ME78" s="534"/>
      <c r="MF78" s="534"/>
      <c r="MG78" s="534"/>
      <c r="MH78" s="534"/>
      <c r="MI78" s="534"/>
      <c r="MJ78" s="534"/>
      <c r="MK78" s="534"/>
      <c r="ML78" s="534"/>
      <c r="MM78" s="534"/>
      <c r="MN78" s="534"/>
      <c r="MO78" s="534"/>
      <c r="MP78" s="534"/>
      <c r="MQ78" s="534"/>
      <c r="MR78" s="534"/>
      <c r="MS78" s="534"/>
      <c r="MT78" s="534"/>
      <c r="MU78" s="534"/>
      <c r="MV78" s="534"/>
      <c r="MW78" s="534"/>
      <c r="MX78" s="534"/>
      <c r="MY78" s="534"/>
      <c r="MZ78" s="534"/>
      <c r="NA78" s="534"/>
      <c r="NB78" s="534"/>
      <c r="NC78" s="534"/>
      <c r="ND78" s="534"/>
      <c r="NE78" s="534"/>
      <c r="NF78" s="534"/>
      <c r="NG78" s="534"/>
      <c r="NH78" s="534"/>
      <c r="NI78" s="534"/>
      <c r="NJ78" s="534"/>
      <c r="NK78" s="534"/>
      <c r="NL78" s="534"/>
      <c r="NM78" s="534"/>
      <c r="NN78" s="534"/>
      <c r="NO78" s="534"/>
      <c r="NP78" s="534"/>
      <c r="NQ78" s="534"/>
      <c r="NR78" s="534"/>
      <c r="NS78" s="534"/>
      <c r="NT78" s="534"/>
      <c r="NU78" s="534"/>
      <c r="NV78" s="534"/>
      <c r="NW78" s="534"/>
      <c r="NX78" s="534"/>
      <c r="NY78" s="534"/>
      <c r="NZ78" s="534"/>
      <c r="OA78" s="534"/>
      <c r="OB78" s="534"/>
      <c r="OC78" s="534"/>
      <c r="OD78" s="534"/>
      <c r="OE78" s="534"/>
      <c r="OF78" s="534"/>
      <c r="OG78" s="534"/>
      <c r="OH78" s="534"/>
      <c r="OI78" s="534"/>
      <c r="OJ78" s="534"/>
      <c r="OK78" s="534"/>
      <c r="OL78" s="534"/>
      <c r="OM78" s="534"/>
      <c r="ON78" s="534"/>
      <c r="OO78" s="534"/>
      <c r="OP78" s="534"/>
      <c r="OQ78" s="534"/>
      <c r="OR78" s="534"/>
      <c r="OS78" s="534"/>
      <c r="OT78" s="534"/>
      <c r="OU78" s="534"/>
      <c r="OV78" s="534"/>
      <c r="OW78" s="534"/>
      <c r="OX78" s="534"/>
      <c r="OY78" s="534"/>
      <c r="OZ78" s="534"/>
      <c r="PA78" s="534"/>
      <c r="PB78" s="534"/>
      <c r="PC78" s="534"/>
      <c r="PD78" s="534"/>
      <c r="PE78" s="534"/>
      <c r="PF78" s="534"/>
      <c r="PG78" s="534"/>
      <c r="PH78" s="534"/>
      <c r="PI78" s="534"/>
      <c r="PJ78" s="534"/>
      <c r="PK78" s="534"/>
      <c r="PL78" s="534"/>
      <c r="PM78" s="534"/>
      <c r="PN78" s="534"/>
      <c r="PO78" s="534"/>
      <c r="PP78" s="534"/>
      <c r="PQ78" s="534"/>
      <c r="PR78" s="534"/>
      <c r="PS78" s="534"/>
      <c r="PT78" s="534"/>
      <c r="PU78" s="534"/>
      <c r="PV78" s="534"/>
      <c r="PW78" s="534"/>
      <c r="PX78" s="534"/>
      <c r="PY78" s="534"/>
      <c r="PZ78" s="534"/>
      <c r="QA78" s="534"/>
      <c r="QB78" s="534"/>
      <c r="QC78" s="534"/>
      <c r="QD78" s="534"/>
      <c r="QE78" s="534"/>
      <c r="QF78" s="534"/>
      <c r="QG78" s="534"/>
      <c r="QH78" s="534"/>
      <c r="QI78" s="534"/>
      <c r="QJ78" s="534"/>
      <c r="QK78" s="534"/>
      <c r="QL78" s="534"/>
      <c r="QM78" s="534"/>
      <c r="QN78" s="534"/>
      <c r="QO78" s="534"/>
      <c r="QP78" s="534"/>
      <c r="QQ78" s="534"/>
      <c r="QR78" s="534"/>
      <c r="QS78" s="534"/>
      <c r="QT78" s="534"/>
      <c r="QU78" s="534"/>
      <c r="QV78" s="534"/>
      <c r="QW78" s="534"/>
      <c r="QX78" s="534"/>
      <c r="QY78" s="534"/>
      <c r="QZ78" s="534"/>
      <c r="RA78" s="534"/>
      <c r="RB78" s="534"/>
      <c r="RC78" s="534"/>
      <c r="RD78" s="534"/>
      <c r="RE78" s="534"/>
      <c r="RF78" s="534"/>
      <c r="RG78" s="534"/>
      <c r="RH78" s="534"/>
      <c r="RI78" s="534"/>
      <c r="RJ78" s="534"/>
      <c r="RK78" s="534"/>
      <c r="RL78" s="534"/>
      <c r="RM78" s="534"/>
      <c r="RN78" s="534"/>
      <c r="RO78" s="534"/>
      <c r="RP78" s="534"/>
      <c r="RQ78" s="534"/>
      <c r="RR78" s="534"/>
      <c r="RS78" s="534"/>
      <c r="RT78" s="534"/>
      <c r="RU78" s="534"/>
      <c r="RV78" s="534"/>
      <c r="RW78" s="534"/>
      <c r="RX78" s="534"/>
      <c r="RY78" s="534"/>
      <c r="RZ78" s="534"/>
      <c r="SA78" s="534"/>
      <c r="SB78" s="534"/>
      <c r="SC78" s="534"/>
      <c r="SD78" s="534"/>
      <c r="SE78" s="534"/>
      <c r="SF78" s="534"/>
      <c r="SG78" s="534"/>
      <c r="SH78" s="534"/>
      <c r="SI78" s="534"/>
      <c r="SJ78" s="534"/>
      <c r="SK78" s="534"/>
      <c r="SL78" s="534"/>
      <c r="SM78" s="534"/>
      <c r="SN78" s="534"/>
      <c r="SO78" s="534"/>
      <c r="SP78" s="534"/>
      <c r="SQ78" s="534"/>
      <c r="SR78" s="534"/>
      <c r="SS78" s="534"/>
      <c r="ST78" s="534"/>
      <c r="SU78" s="534"/>
      <c r="SV78" s="534"/>
      <c r="SW78" s="534"/>
      <c r="SX78" s="534"/>
      <c r="SY78" s="534"/>
      <c r="SZ78" s="534"/>
      <c r="TA78" s="534"/>
      <c r="TB78" s="534"/>
      <c r="TC78" s="534"/>
      <c r="TD78" s="534"/>
      <c r="TE78" s="534"/>
      <c r="TF78" s="534"/>
      <c r="TG78" s="534"/>
      <c r="TH78" s="534"/>
      <c r="TI78" s="534"/>
      <c r="TJ78" s="534"/>
      <c r="TK78" s="534"/>
      <c r="TL78" s="534"/>
      <c r="TM78" s="534"/>
      <c r="TN78" s="534"/>
      <c r="TO78" s="534"/>
      <c r="TP78" s="534"/>
      <c r="TQ78" s="534"/>
      <c r="TR78" s="534"/>
      <c r="TS78" s="534"/>
      <c r="TT78" s="534"/>
      <c r="TU78" s="534"/>
      <c r="TV78" s="534"/>
      <c r="TW78" s="534"/>
      <c r="TX78" s="534"/>
      <c r="TY78" s="534"/>
      <c r="TZ78" s="534"/>
      <c r="UA78" s="534"/>
      <c r="UB78" s="534"/>
      <c r="UC78" s="534"/>
      <c r="UD78" s="534"/>
      <c r="UE78" s="534"/>
      <c r="UF78" s="534"/>
      <c r="UG78" s="534"/>
      <c r="UH78" s="534"/>
      <c r="UI78" s="534"/>
      <c r="UJ78" s="534"/>
      <c r="UK78" s="534"/>
      <c r="UL78" s="534"/>
      <c r="UM78" s="534"/>
      <c r="UN78" s="534"/>
      <c r="UO78" s="534"/>
      <c r="UP78" s="534"/>
      <c r="UQ78" s="534"/>
      <c r="UR78" s="534"/>
      <c r="US78" s="534"/>
      <c r="UT78" s="534"/>
      <c r="UU78" s="534"/>
      <c r="UV78" s="534"/>
      <c r="UW78" s="534"/>
      <c r="UX78" s="546"/>
    </row>
    <row r="79" spans="1:570" s="547" customFormat="1" ht="14.1" customHeight="1">
      <c r="A79" s="534"/>
      <c r="B79" s="37"/>
      <c r="C79" s="61"/>
      <c r="D79" s="61"/>
      <c r="E79" s="38"/>
      <c r="F79" s="523"/>
      <c r="G79" s="523"/>
      <c r="H79" s="523"/>
      <c r="I79" s="524"/>
      <c r="J79" s="525"/>
      <c r="K79" s="525"/>
      <c r="L79" s="525"/>
      <c r="M79" s="42"/>
      <c r="N79" s="42"/>
      <c r="O79" s="526"/>
      <c r="P79" s="527"/>
      <c r="Q79" s="527"/>
      <c r="R79" s="45"/>
      <c r="S79" s="46"/>
      <c r="T79" s="523">
        <f t="shared" si="27"/>
        <v>0</v>
      </c>
      <c r="U79" s="528">
        <f t="shared" si="19"/>
        <v>0</v>
      </c>
      <c r="V79" s="529">
        <f t="shared" si="20"/>
        <v>0</v>
      </c>
      <c r="W79" s="530">
        <f t="shared" si="32"/>
        <v>0</v>
      </c>
      <c r="X79" s="527">
        <f t="shared" si="33"/>
        <v>0</v>
      </c>
      <c r="Y79" s="527">
        <f t="shared" si="21"/>
        <v>0</v>
      </c>
      <c r="Z79" s="527"/>
      <c r="AA79" s="527">
        <f t="shared" si="34"/>
        <v>0</v>
      </c>
      <c r="AB79" s="531">
        <f t="shared" si="22"/>
        <v>0</v>
      </c>
      <c r="AC79" s="532">
        <f t="shared" si="18"/>
        <v>0</v>
      </c>
      <c r="AD79" s="527">
        <f t="shared" si="18"/>
        <v>0</v>
      </c>
      <c r="AE79" s="527">
        <f t="shared" si="23"/>
        <v>0</v>
      </c>
      <c r="AF79" s="527">
        <f t="shared" si="24"/>
        <v>0</v>
      </c>
      <c r="AG79" s="533" t="e">
        <v>#N/A</v>
      </c>
      <c r="AH79" s="527" t="e">
        <f t="shared" si="25"/>
        <v>#N/A</v>
      </c>
      <c r="AI79" s="533" t="e">
        <v>#N/A</v>
      </c>
      <c r="AJ79" s="527" t="e">
        <f t="shared" si="26"/>
        <v>#N/A</v>
      </c>
      <c r="AK79" s="527" t="e">
        <f t="shared" si="28"/>
        <v>#N/A</v>
      </c>
      <c r="AL79" s="527" t="e">
        <v>#N/A</v>
      </c>
      <c r="AM79" s="527"/>
      <c r="AN79" s="529">
        <v>0</v>
      </c>
      <c r="AO79" s="529">
        <f t="shared" si="29"/>
        <v>0</v>
      </c>
      <c r="AP79" s="528">
        <f t="shared" si="30"/>
        <v>0</v>
      </c>
      <c r="AQ79" s="528" t="e">
        <f t="shared" si="31"/>
        <v>#DIV/0!</v>
      </c>
      <c r="AR79" s="534"/>
      <c r="AS79" s="534"/>
      <c r="AT79" s="534"/>
      <c r="AU79" s="534"/>
      <c r="AV79" s="534"/>
      <c r="AW79" s="534"/>
      <c r="AX79" s="534"/>
      <c r="AY79" s="534"/>
      <c r="AZ79" s="534"/>
      <c r="BA79" s="534"/>
      <c r="BB79" s="534"/>
      <c r="BC79" s="534"/>
      <c r="BD79" s="534"/>
      <c r="BE79" s="534"/>
      <c r="BF79" s="534"/>
      <c r="BG79" s="534"/>
      <c r="BH79" s="534"/>
      <c r="BI79" s="534"/>
      <c r="BJ79" s="534"/>
      <c r="BK79" s="534"/>
      <c r="BL79" s="534"/>
      <c r="BM79" s="534"/>
      <c r="BN79" s="534"/>
      <c r="BO79" s="534"/>
      <c r="BP79" s="534"/>
      <c r="BQ79" s="534"/>
      <c r="BR79" s="534"/>
      <c r="BS79" s="534"/>
      <c r="BT79" s="534"/>
      <c r="BU79" s="534"/>
      <c r="BV79" s="534"/>
      <c r="BW79" s="534"/>
      <c r="BX79" s="534"/>
      <c r="BY79" s="534"/>
      <c r="BZ79" s="534"/>
      <c r="CA79" s="534"/>
      <c r="CB79" s="534"/>
      <c r="CC79" s="534"/>
      <c r="CD79" s="534"/>
      <c r="CE79" s="534"/>
      <c r="CF79" s="534"/>
      <c r="CG79" s="534"/>
      <c r="CH79" s="534"/>
      <c r="CI79" s="534"/>
      <c r="CJ79" s="534"/>
      <c r="CK79" s="534"/>
      <c r="CL79" s="534"/>
      <c r="CM79" s="534"/>
      <c r="CN79" s="534"/>
      <c r="CO79" s="534"/>
      <c r="CP79" s="534"/>
      <c r="CQ79" s="534"/>
      <c r="CR79" s="534"/>
      <c r="CS79" s="534"/>
      <c r="CT79" s="534"/>
      <c r="CU79" s="534"/>
      <c r="CV79" s="534"/>
      <c r="CW79" s="534"/>
      <c r="CX79" s="534"/>
      <c r="CY79" s="534"/>
      <c r="CZ79" s="534"/>
      <c r="DA79" s="534"/>
      <c r="DB79" s="534"/>
      <c r="DC79" s="534"/>
      <c r="DD79" s="534"/>
      <c r="DE79" s="534"/>
      <c r="DF79" s="534"/>
      <c r="DG79" s="534"/>
      <c r="DH79" s="534"/>
      <c r="DI79" s="534"/>
      <c r="DJ79" s="534"/>
      <c r="DK79" s="534"/>
      <c r="DL79" s="534"/>
      <c r="DM79" s="534"/>
      <c r="DN79" s="534"/>
      <c r="DO79" s="534"/>
      <c r="DP79" s="534"/>
      <c r="DQ79" s="534"/>
      <c r="DR79" s="534"/>
      <c r="DS79" s="534"/>
      <c r="DT79" s="534"/>
      <c r="DU79" s="534"/>
      <c r="DV79" s="534"/>
      <c r="DW79" s="534"/>
      <c r="DX79" s="534"/>
      <c r="DY79" s="534"/>
      <c r="DZ79" s="534"/>
      <c r="EA79" s="534"/>
      <c r="EB79" s="534"/>
      <c r="EC79" s="534"/>
      <c r="ED79" s="534"/>
      <c r="EE79" s="534"/>
      <c r="EF79" s="534"/>
      <c r="EG79" s="534"/>
      <c r="EH79" s="534"/>
      <c r="EI79" s="534"/>
      <c r="EJ79" s="534"/>
      <c r="EK79" s="534"/>
      <c r="EL79" s="534"/>
      <c r="EM79" s="534"/>
      <c r="EN79" s="534"/>
      <c r="EO79" s="534"/>
      <c r="EP79" s="534"/>
      <c r="EQ79" s="534"/>
      <c r="ER79" s="534"/>
      <c r="ES79" s="534"/>
      <c r="ET79" s="534"/>
      <c r="EU79" s="534"/>
      <c r="EV79" s="534"/>
      <c r="EW79" s="534"/>
      <c r="EX79" s="534"/>
      <c r="EY79" s="534"/>
      <c r="EZ79" s="534"/>
      <c r="FA79" s="534"/>
      <c r="FB79" s="534"/>
      <c r="FC79" s="534"/>
      <c r="FD79" s="534"/>
      <c r="FE79" s="534"/>
      <c r="FF79" s="534"/>
      <c r="FG79" s="534"/>
      <c r="FH79" s="534"/>
      <c r="FI79" s="534"/>
      <c r="FJ79" s="534"/>
      <c r="FK79" s="534"/>
      <c r="FL79" s="534"/>
      <c r="FM79" s="534"/>
      <c r="FN79" s="534"/>
      <c r="FO79" s="534"/>
      <c r="FP79" s="534"/>
      <c r="FQ79" s="534"/>
      <c r="FR79" s="534"/>
      <c r="FS79" s="534"/>
      <c r="FT79" s="534"/>
      <c r="FU79" s="534"/>
      <c r="FV79" s="534"/>
      <c r="FW79" s="534"/>
      <c r="FX79" s="534"/>
      <c r="FY79" s="534"/>
      <c r="FZ79" s="534"/>
      <c r="GA79" s="534"/>
      <c r="GB79" s="534"/>
      <c r="GC79" s="534"/>
      <c r="GD79" s="534"/>
      <c r="GE79" s="534"/>
      <c r="GF79" s="534"/>
      <c r="GG79" s="534"/>
      <c r="GH79" s="534"/>
      <c r="GI79" s="534"/>
      <c r="GJ79" s="534"/>
      <c r="GK79" s="534"/>
      <c r="GL79" s="534"/>
      <c r="GM79" s="534"/>
      <c r="GN79" s="534"/>
      <c r="GO79" s="534"/>
      <c r="GP79" s="534"/>
      <c r="GQ79" s="534"/>
      <c r="GR79" s="534"/>
      <c r="GS79" s="534"/>
      <c r="GT79" s="534"/>
      <c r="GU79" s="534"/>
      <c r="GV79" s="534"/>
      <c r="GW79" s="534"/>
      <c r="GX79" s="534"/>
      <c r="GY79" s="534"/>
      <c r="GZ79" s="534"/>
      <c r="HA79" s="534"/>
      <c r="HB79" s="534"/>
      <c r="HC79" s="534"/>
      <c r="HD79" s="534"/>
      <c r="HE79" s="534"/>
      <c r="HF79" s="534"/>
      <c r="HG79" s="534"/>
      <c r="HH79" s="534"/>
      <c r="HI79" s="534"/>
      <c r="HJ79" s="534"/>
      <c r="HK79" s="534"/>
      <c r="HL79" s="534"/>
      <c r="HM79" s="534"/>
      <c r="HN79" s="534"/>
      <c r="HO79" s="534"/>
      <c r="HP79" s="534"/>
      <c r="HQ79" s="534"/>
      <c r="HR79" s="534"/>
      <c r="HS79" s="534"/>
      <c r="HT79" s="534"/>
      <c r="HU79" s="534"/>
      <c r="HV79" s="534"/>
      <c r="HW79" s="534"/>
      <c r="HX79" s="534"/>
      <c r="HY79" s="534"/>
      <c r="HZ79" s="534"/>
      <c r="IA79" s="534"/>
      <c r="IB79" s="534"/>
      <c r="IC79" s="534"/>
      <c r="ID79" s="534"/>
      <c r="IE79" s="534"/>
      <c r="IF79" s="534"/>
      <c r="IG79" s="534"/>
      <c r="IH79" s="534"/>
      <c r="II79" s="534"/>
      <c r="IJ79" s="534"/>
      <c r="IK79" s="534"/>
      <c r="IL79" s="534"/>
      <c r="IM79" s="534"/>
      <c r="IN79" s="534"/>
      <c r="IO79" s="534"/>
      <c r="IP79" s="534"/>
      <c r="IQ79" s="534"/>
      <c r="IR79" s="534"/>
      <c r="IS79" s="534"/>
      <c r="IT79" s="534"/>
      <c r="IU79" s="534"/>
      <c r="IV79" s="534"/>
      <c r="IW79" s="534"/>
      <c r="IX79" s="534"/>
      <c r="IY79" s="534"/>
      <c r="IZ79" s="534"/>
      <c r="JA79" s="534"/>
      <c r="JB79" s="534"/>
      <c r="JC79" s="534"/>
      <c r="JD79" s="534"/>
      <c r="JE79" s="534"/>
      <c r="JF79" s="534"/>
      <c r="JG79" s="534"/>
      <c r="JH79" s="534"/>
      <c r="JI79" s="534"/>
      <c r="JJ79" s="534"/>
      <c r="JK79" s="534"/>
      <c r="JL79" s="534"/>
      <c r="JM79" s="534"/>
      <c r="JN79" s="534"/>
      <c r="JO79" s="534"/>
      <c r="JP79" s="534"/>
      <c r="JQ79" s="534"/>
      <c r="JR79" s="534"/>
      <c r="JS79" s="534"/>
      <c r="JT79" s="534"/>
      <c r="JU79" s="534"/>
      <c r="JV79" s="534"/>
      <c r="JW79" s="534"/>
      <c r="JX79" s="534"/>
      <c r="JY79" s="534"/>
      <c r="JZ79" s="534"/>
      <c r="KA79" s="534"/>
      <c r="KB79" s="534"/>
      <c r="KC79" s="534"/>
      <c r="KD79" s="534"/>
      <c r="KE79" s="534"/>
      <c r="KF79" s="534"/>
      <c r="KG79" s="534"/>
      <c r="KH79" s="534"/>
      <c r="KI79" s="534"/>
      <c r="KJ79" s="534"/>
      <c r="KK79" s="534"/>
      <c r="KL79" s="534"/>
      <c r="KM79" s="534"/>
      <c r="KN79" s="534"/>
      <c r="KO79" s="534"/>
      <c r="KP79" s="534"/>
      <c r="KQ79" s="534"/>
      <c r="KR79" s="534"/>
      <c r="KS79" s="534"/>
      <c r="KT79" s="534"/>
      <c r="KU79" s="534"/>
      <c r="KV79" s="534"/>
      <c r="KW79" s="534"/>
      <c r="KX79" s="534"/>
      <c r="KY79" s="534"/>
      <c r="KZ79" s="534"/>
      <c r="LA79" s="534"/>
      <c r="LB79" s="534"/>
      <c r="LC79" s="534"/>
      <c r="LD79" s="534"/>
      <c r="LE79" s="534"/>
      <c r="LF79" s="534"/>
      <c r="LG79" s="534"/>
      <c r="LH79" s="534"/>
      <c r="LI79" s="534"/>
      <c r="LJ79" s="534"/>
      <c r="LK79" s="534"/>
      <c r="LL79" s="534"/>
      <c r="LM79" s="534"/>
      <c r="LN79" s="534"/>
      <c r="LO79" s="534"/>
      <c r="LP79" s="534"/>
      <c r="LQ79" s="534"/>
      <c r="LR79" s="534"/>
      <c r="LS79" s="534"/>
      <c r="LT79" s="534"/>
      <c r="LU79" s="534"/>
      <c r="LV79" s="534"/>
      <c r="LW79" s="534"/>
      <c r="LX79" s="534"/>
      <c r="LY79" s="534"/>
      <c r="LZ79" s="534"/>
      <c r="MA79" s="534"/>
      <c r="MB79" s="534"/>
      <c r="MC79" s="534"/>
      <c r="MD79" s="534"/>
      <c r="ME79" s="534"/>
      <c r="MF79" s="534"/>
      <c r="MG79" s="534"/>
      <c r="MH79" s="534"/>
      <c r="MI79" s="534"/>
      <c r="MJ79" s="534"/>
      <c r="MK79" s="534"/>
      <c r="ML79" s="534"/>
      <c r="MM79" s="534"/>
      <c r="MN79" s="534"/>
      <c r="MO79" s="534"/>
      <c r="MP79" s="534"/>
      <c r="MQ79" s="534"/>
      <c r="MR79" s="534"/>
      <c r="MS79" s="534"/>
      <c r="MT79" s="534"/>
      <c r="MU79" s="534"/>
      <c r="MV79" s="534"/>
      <c r="MW79" s="534"/>
      <c r="MX79" s="534"/>
      <c r="MY79" s="534"/>
      <c r="MZ79" s="534"/>
      <c r="NA79" s="534"/>
      <c r="NB79" s="534"/>
      <c r="NC79" s="534"/>
      <c r="ND79" s="534"/>
      <c r="NE79" s="534"/>
      <c r="NF79" s="534"/>
      <c r="NG79" s="534"/>
      <c r="NH79" s="534"/>
      <c r="NI79" s="534"/>
      <c r="NJ79" s="534"/>
      <c r="NK79" s="534"/>
      <c r="NL79" s="534"/>
      <c r="NM79" s="534"/>
      <c r="NN79" s="534"/>
      <c r="NO79" s="534"/>
      <c r="NP79" s="534"/>
      <c r="NQ79" s="534"/>
      <c r="NR79" s="534"/>
      <c r="NS79" s="534"/>
      <c r="NT79" s="534"/>
      <c r="NU79" s="534"/>
      <c r="NV79" s="534"/>
      <c r="NW79" s="534"/>
      <c r="NX79" s="534"/>
      <c r="NY79" s="534"/>
      <c r="NZ79" s="534"/>
      <c r="OA79" s="534"/>
      <c r="OB79" s="534"/>
      <c r="OC79" s="534"/>
      <c r="OD79" s="534"/>
      <c r="OE79" s="534"/>
      <c r="OF79" s="534"/>
      <c r="OG79" s="534"/>
      <c r="OH79" s="534"/>
      <c r="OI79" s="534"/>
      <c r="OJ79" s="534"/>
      <c r="OK79" s="534"/>
      <c r="OL79" s="534"/>
      <c r="OM79" s="534"/>
      <c r="ON79" s="534"/>
      <c r="OO79" s="534"/>
      <c r="OP79" s="534"/>
      <c r="OQ79" s="534"/>
      <c r="OR79" s="534"/>
      <c r="OS79" s="534"/>
      <c r="OT79" s="534"/>
      <c r="OU79" s="534"/>
      <c r="OV79" s="534"/>
      <c r="OW79" s="534"/>
      <c r="OX79" s="534"/>
      <c r="OY79" s="534"/>
      <c r="OZ79" s="534"/>
      <c r="PA79" s="534"/>
      <c r="PB79" s="534"/>
      <c r="PC79" s="534"/>
      <c r="PD79" s="534"/>
      <c r="PE79" s="534"/>
      <c r="PF79" s="534"/>
      <c r="PG79" s="534"/>
      <c r="PH79" s="534"/>
      <c r="PI79" s="534"/>
      <c r="PJ79" s="534"/>
      <c r="PK79" s="534"/>
      <c r="PL79" s="534"/>
      <c r="PM79" s="534"/>
      <c r="PN79" s="534"/>
      <c r="PO79" s="534"/>
      <c r="PP79" s="534"/>
      <c r="PQ79" s="534"/>
      <c r="PR79" s="534"/>
      <c r="PS79" s="534"/>
      <c r="PT79" s="534"/>
      <c r="PU79" s="534"/>
      <c r="PV79" s="534"/>
      <c r="PW79" s="534"/>
      <c r="PX79" s="534"/>
      <c r="PY79" s="534"/>
      <c r="PZ79" s="534"/>
      <c r="QA79" s="534"/>
      <c r="QB79" s="534"/>
      <c r="QC79" s="534"/>
      <c r="QD79" s="534"/>
      <c r="QE79" s="534"/>
      <c r="QF79" s="534"/>
      <c r="QG79" s="534"/>
      <c r="QH79" s="534"/>
      <c r="QI79" s="534"/>
      <c r="QJ79" s="534"/>
      <c r="QK79" s="534"/>
      <c r="QL79" s="534"/>
      <c r="QM79" s="534"/>
      <c r="QN79" s="534"/>
      <c r="QO79" s="534"/>
      <c r="QP79" s="534"/>
      <c r="QQ79" s="534"/>
      <c r="QR79" s="534"/>
      <c r="QS79" s="534"/>
      <c r="QT79" s="534"/>
      <c r="QU79" s="534"/>
      <c r="QV79" s="534"/>
      <c r="QW79" s="534"/>
      <c r="QX79" s="534"/>
      <c r="QY79" s="534"/>
      <c r="QZ79" s="534"/>
      <c r="RA79" s="534"/>
      <c r="RB79" s="534"/>
      <c r="RC79" s="534"/>
      <c r="RD79" s="534"/>
      <c r="RE79" s="534"/>
      <c r="RF79" s="534"/>
      <c r="RG79" s="534"/>
      <c r="RH79" s="534"/>
      <c r="RI79" s="534"/>
      <c r="RJ79" s="534"/>
      <c r="RK79" s="534"/>
      <c r="RL79" s="534"/>
      <c r="RM79" s="534"/>
      <c r="RN79" s="534"/>
      <c r="RO79" s="534"/>
      <c r="RP79" s="534"/>
      <c r="RQ79" s="534"/>
      <c r="RR79" s="534"/>
      <c r="RS79" s="534"/>
      <c r="RT79" s="534"/>
      <c r="RU79" s="534"/>
      <c r="RV79" s="534"/>
      <c r="RW79" s="534"/>
      <c r="RX79" s="534"/>
      <c r="RY79" s="534"/>
      <c r="RZ79" s="534"/>
      <c r="SA79" s="534"/>
      <c r="SB79" s="534"/>
      <c r="SC79" s="534"/>
      <c r="SD79" s="534"/>
      <c r="SE79" s="534"/>
      <c r="SF79" s="534"/>
      <c r="SG79" s="534"/>
      <c r="SH79" s="534"/>
      <c r="SI79" s="534"/>
      <c r="SJ79" s="534"/>
      <c r="SK79" s="534"/>
      <c r="SL79" s="534"/>
      <c r="SM79" s="534"/>
      <c r="SN79" s="534"/>
      <c r="SO79" s="534"/>
      <c r="SP79" s="534"/>
      <c r="SQ79" s="534"/>
      <c r="SR79" s="534"/>
      <c r="SS79" s="534"/>
      <c r="ST79" s="534"/>
      <c r="SU79" s="534"/>
      <c r="SV79" s="534"/>
      <c r="SW79" s="534"/>
      <c r="SX79" s="534"/>
      <c r="SY79" s="534"/>
      <c r="SZ79" s="534"/>
      <c r="TA79" s="534"/>
      <c r="TB79" s="534"/>
      <c r="TC79" s="534"/>
      <c r="TD79" s="534"/>
      <c r="TE79" s="534"/>
      <c r="TF79" s="534"/>
      <c r="TG79" s="534"/>
      <c r="TH79" s="534"/>
      <c r="TI79" s="534"/>
      <c r="TJ79" s="534"/>
      <c r="TK79" s="534"/>
      <c r="TL79" s="534"/>
      <c r="TM79" s="534"/>
      <c r="TN79" s="534"/>
      <c r="TO79" s="534"/>
      <c r="TP79" s="534"/>
      <c r="TQ79" s="534"/>
      <c r="TR79" s="534"/>
      <c r="TS79" s="534"/>
      <c r="TT79" s="534"/>
      <c r="TU79" s="534"/>
      <c r="TV79" s="534"/>
      <c r="TW79" s="534"/>
      <c r="TX79" s="534"/>
      <c r="TY79" s="534"/>
      <c r="TZ79" s="534"/>
      <c r="UA79" s="534"/>
      <c r="UB79" s="534"/>
      <c r="UC79" s="534"/>
      <c r="UD79" s="534"/>
      <c r="UE79" s="534"/>
      <c r="UF79" s="534"/>
      <c r="UG79" s="534"/>
      <c r="UH79" s="534"/>
      <c r="UI79" s="534"/>
      <c r="UJ79" s="534"/>
      <c r="UK79" s="534"/>
      <c r="UL79" s="534"/>
      <c r="UM79" s="534"/>
      <c r="UN79" s="534"/>
      <c r="UO79" s="534"/>
      <c r="UP79" s="534"/>
      <c r="UQ79" s="534"/>
      <c r="UR79" s="534"/>
      <c r="US79" s="534"/>
      <c r="UT79" s="534"/>
      <c r="UU79" s="534"/>
      <c r="UV79" s="534"/>
      <c r="UW79" s="534"/>
      <c r="UX79" s="546"/>
    </row>
    <row r="80" spans="1:570" s="547" customFormat="1" ht="14.1" customHeight="1">
      <c r="A80" s="534"/>
      <c r="B80" s="37"/>
      <c r="C80" s="61"/>
      <c r="D80" s="61"/>
      <c r="E80" s="38"/>
      <c r="F80" s="523"/>
      <c r="G80" s="523"/>
      <c r="H80" s="523"/>
      <c r="I80" s="524"/>
      <c r="J80" s="525"/>
      <c r="K80" s="525"/>
      <c r="L80" s="525"/>
      <c r="M80" s="42"/>
      <c r="N80" s="42"/>
      <c r="O80" s="526"/>
      <c r="P80" s="527"/>
      <c r="Q80" s="527"/>
      <c r="R80" s="45"/>
      <c r="S80" s="46"/>
      <c r="T80" s="523">
        <f t="shared" si="27"/>
        <v>0</v>
      </c>
      <c r="U80" s="528">
        <f t="shared" si="19"/>
        <v>0</v>
      </c>
      <c r="V80" s="529">
        <f t="shared" si="20"/>
        <v>0</v>
      </c>
      <c r="W80" s="530">
        <f t="shared" si="32"/>
        <v>0</v>
      </c>
      <c r="X80" s="527">
        <f t="shared" si="33"/>
        <v>0</v>
      </c>
      <c r="Y80" s="527">
        <f t="shared" si="21"/>
        <v>0</v>
      </c>
      <c r="Z80" s="527"/>
      <c r="AA80" s="527">
        <f t="shared" si="34"/>
        <v>0</v>
      </c>
      <c r="AB80" s="531">
        <f t="shared" si="22"/>
        <v>0</v>
      </c>
      <c r="AC80" s="532">
        <f t="shared" si="18"/>
        <v>0</v>
      </c>
      <c r="AD80" s="527">
        <f t="shared" si="18"/>
        <v>0</v>
      </c>
      <c r="AE80" s="527">
        <f t="shared" si="23"/>
        <v>0</v>
      </c>
      <c r="AF80" s="527">
        <f t="shared" si="24"/>
        <v>0</v>
      </c>
      <c r="AG80" s="533" t="e">
        <v>#N/A</v>
      </c>
      <c r="AH80" s="527" t="e">
        <f t="shared" si="25"/>
        <v>#N/A</v>
      </c>
      <c r="AI80" s="533" t="e">
        <v>#N/A</v>
      </c>
      <c r="AJ80" s="527" t="e">
        <f t="shared" si="26"/>
        <v>#N/A</v>
      </c>
      <c r="AK80" s="527" t="e">
        <f t="shared" si="28"/>
        <v>#N/A</v>
      </c>
      <c r="AL80" s="527" t="e">
        <v>#N/A</v>
      </c>
      <c r="AM80" s="527"/>
      <c r="AN80" s="529">
        <v>0</v>
      </c>
      <c r="AO80" s="529">
        <f t="shared" si="29"/>
        <v>0</v>
      </c>
      <c r="AP80" s="528">
        <f t="shared" si="30"/>
        <v>0</v>
      </c>
      <c r="AQ80" s="528" t="e">
        <f t="shared" si="31"/>
        <v>#DIV/0!</v>
      </c>
      <c r="AR80" s="534"/>
      <c r="AS80" s="534"/>
      <c r="AT80" s="534"/>
      <c r="AU80" s="534"/>
      <c r="AV80" s="534"/>
      <c r="AW80" s="534"/>
      <c r="AX80" s="534"/>
      <c r="AY80" s="534"/>
      <c r="AZ80" s="534"/>
      <c r="BA80" s="534"/>
      <c r="BB80" s="534"/>
      <c r="BC80" s="534"/>
      <c r="BD80" s="534"/>
      <c r="BE80" s="534"/>
      <c r="BF80" s="534"/>
      <c r="BG80" s="534"/>
      <c r="BH80" s="534"/>
      <c r="BI80" s="534"/>
      <c r="BJ80" s="534"/>
      <c r="BK80" s="534"/>
      <c r="BL80" s="534"/>
      <c r="BM80" s="534"/>
      <c r="BN80" s="534"/>
      <c r="BO80" s="534"/>
      <c r="BP80" s="534"/>
      <c r="BQ80" s="534"/>
      <c r="BR80" s="534"/>
      <c r="BS80" s="534"/>
      <c r="BT80" s="534"/>
      <c r="BU80" s="534"/>
      <c r="BV80" s="534"/>
      <c r="BW80" s="534"/>
      <c r="BX80" s="534"/>
      <c r="BY80" s="534"/>
      <c r="BZ80" s="534"/>
      <c r="CA80" s="534"/>
      <c r="CB80" s="534"/>
      <c r="CC80" s="534"/>
      <c r="CD80" s="534"/>
      <c r="CE80" s="534"/>
      <c r="CF80" s="534"/>
      <c r="CG80" s="534"/>
      <c r="CH80" s="534"/>
      <c r="CI80" s="534"/>
      <c r="CJ80" s="534"/>
      <c r="CK80" s="534"/>
      <c r="CL80" s="534"/>
      <c r="CM80" s="534"/>
      <c r="CN80" s="534"/>
      <c r="CO80" s="534"/>
      <c r="CP80" s="534"/>
      <c r="CQ80" s="534"/>
      <c r="CR80" s="534"/>
      <c r="CS80" s="534"/>
      <c r="CT80" s="534"/>
      <c r="CU80" s="534"/>
      <c r="CV80" s="534"/>
      <c r="CW80" s="534"/>
      <c r="CX80" s="534"/>
      <c r="CY80" s="534"/>
      <c r="CZ80" s="534"/>
      <c r="DA80" s="534"/>
      <c r="DB80" s="534"/>
      <c r="DC80" s="534"/>
      <c r="DD80" s="534"/>
      <c r="DE80" s="534"/>
      <c r="DF80" s="534"/>
      <c r="DG80" s="534"/>
      <c r="DH80" s="534"/>
      <c r="DI80" s="534"/>
      <c r="DJ80" s="534"/>
      <c r="DK80" s="534"/>
      <c r="DL80" s="534"/>
      <c r="DM80" s="534"/>
      <c r="DN80" s="534"/>
      <c r="DO80" s="534"/>
      <c r="DP80" s="534"/>
      <c r="DQ80" s="534"/>
      <c r="DR80" s="534"/>
      <c r="DS80" s="534"/>
      <c r="DT80" s="534"/>
      <c r="DU80" s="534"/>
      <c r="DV80" s="534"/>
      <c r="DW80" s="534"/>
      <c r="DX80" s="534"/>
      <c r="DY80" s="534"/>
      <c r="DZ80" s="534"/>
      <c r="EA80" s="534"/>
      <c r="EB80" s="534"/>
      <c r="EC80" s="534"/>
      <c r="ED80" s="534"/>
      <c r="EE80" s="534"/>
      <c r="EF80" s="534"/>
      <c r="EG80" s="534"/>
      <c r="EH80" s="534"/>
      <c r="EI80" s="534"/>
      <c r="EJ80" s="534"/>
      <c r="EK80" s="534"/>
      <c r="EL80" s="534"/>
      <c r="EM80" s="534"/>
      <c r="EN80" s="534"/>
      <c r="EO80" s="534"/>
      <c r="EP80" s="534"/>
      <c r="EQ80" s="534"/>
      <c r="ER80" s="534"/>
      <c r="ES80" s="534"/>
      <c r="ET80" s="534"/>
      <c r="EU80" s="534"/>
      <c r="EV80" s="534"/>
      <c r="EW80" s="534"/>
      <c r="EX80" s="534"/>
      <c r="EY80" s="534"/>
      <c r="EZ80" s="534"/>
      <c r="FA80" s="534"/>
      <c r="FB80" s="534"/>
      <c r="FC80" s="534"/>
      <c r="FD80" s="534"/>
      <c r="FE80" s="534"/>
      <c r="FF80" s="534"/>
      <c r="FG80" s="534"/>
      <c r="FH80" s="534"/>
      <c r="FI80" s="534"/>
      <c r="FJ80" s="534"/>
      <c r="FK80" s="534"/>
      <c r="FL80" s="534"/>
      <c r="FM80" s="534"/>
      <c r="FN80" s="534"/>
      <c r="FO80" s="534"/>
      <c r="FP80" s="534"/>
      <c r="FQ80" s="534"/>
      <c r="FR80" s="534"/>
      <c r="FS80" s="534"/>
      <c r="FT80" s="534"/>
      <c r="FU80" s="534"/>
      <c r="FV80" s="534"/>
      <c r="FW80" s="534"/>
      <c r="FX80" s="534"/>
      <c r="FY80" s="534"/>
      <c r="FZ80" s="534"/>
      <c r="GA80" s="534"/>
      <c r="GB80" s="534"/>
      <c r="GC80" s="534"/>
      <c r="GD80" s="534"/>
      <c r="GE80" s="534"/>
      <c r="GF80" s="534"/>
      <c r="GG80" s="534"/>
      <c r="GH80" s="534"/>
      <c r="GI80" s="534"/>
      <c r="GJ80" s="534"/>
      <c r="GK80" s="534"/>
      <c r="GL80" s="534"/>
      <c r="GM80" s="534"/>
      <c r="GN80" s="534"/>
      <c r="GO80" s="534"/>
      <c r="GP80" s="534"/>
      <c r="GQ80" s="534"/>
      <c r="GR80" s="534"/>
      <c r="GS80" s="534"/>
      <c r="GT80" s="534"/>
      <c r="GU80" s="534"/>
      <c r="GV80" s="534"/>
      <c r="GW80" s="534"/>
      <c r="GX80" s="534"/>
      <c r="GY80" s="534"/>
      <c r="GZ80" s="534"/>
      <c r="HA80" s="534"/>
      <c r="HB80" s="534"/>
      <c r="HC80" s="534"/>
      <c r="HD80" s="534"/>
      <c r="HE80" s="534"/>
      <c r="HF80" s="534"/>
      <c r="HG80" s="534"/>
      <c r="HH80" s="534"/>
      <c r="HI80" s="534"/>
      <c r="HJ80" s="534"/>
      <c r="HK80" s="534"/>
      <c r="HL80" s="534"/>
      <c r="HM80" s="534"/>
      <c r="HN80" s="534"/>
      <c r="HO80" s="534"/>
      <c r="HP80" s="534"/>
      <c r="HQ80" s="534"/>
      <c r="HR80" s="534"/>
      <c r="HS80" s="534"/>
      <c r="HT80" s="534"/>
      <c r="HU80" s="534"/>
      <c r="HV80" s="534"/>
      <c r="HW80" s="534"/>
      <c r="HX80" s="534"/>
      <c r="HY80" s="534"/>
      <c r="HZ80" s="534"/>
      <c r="IA80" s="534"/>
      <c r="IB80" s="534"/>
      <c r="IC80" s="534"/>
      <c r="ID80" s="534"/>
      <c r="IE80" s="534"/>
      <c r="IF80" s="534"/>
      <c r="IG80" s="534"/>
      <c r="IH80" s="534"/>
      <c r="II80" s="534"/>
      <c r="IJ80" s="534"/>
      <c r="IK80" s="534"/>
      <c r="IL80" s="534"/>
      <c r="IM80" s="534"/>
      <c r="IN80" s="534"/>
      <c r="IO80" s="534"/>
      <c r="IP80" s="534"/>
      <c r="IQ80" s="534"/>
      <c r="IR80" s="534"/>
      <c r="IS80" s="534"/>
      <c r="IT80" s="534"/>
      <c r="IU80" s="534"/>
      <c r="IV80" s="534"/>
      <c r="IW80" s="534"/>
      <c r="IX80" s="534"/>
      <c r="IY80" s="534"/>
      <c r="IZ80" s="534"/>
      <c r="JA80" s="534"/>
      <c r="JB80" s="534"/>
      <c r="JC80" s="534"/>
      <c r="JD80" s="534"/>
      <c r="JE80" s="534"/>
      <c r="JF80" s="534"/>
      <c r="JG80" s="534"/>
      <c r="JH80" s="534"/>
      <c r="JI80" s="534"/>
      <c r="JJ80" s="534"/>
      <c r="JK80" s="534"/>
      <c r="JL80" s="534"/>
      <c r="JM80" s="534"/>
      <c r="JN80" s="534"/>
      <c r="JO80" s="534"/>
      <c r="JP80" s="534"/>
      <c r="JQ80" s="534"/>
      <c r="JR80" s="534"/>
      <c r="JS80" s="534"/>
      <c r="JT80" s="534"/>
      <c r="JU80" s="534"/>
      <c r="JV80" s="534"/>
      <c r="JW80" s="534"/>
      <c r="JX80" s="534"/>
      <c r="JY80" s="534"/>
      <c r="JZ80" s="534"/>
      <c r="KA80" s="534"/>
      <c r="KB80" s="534"/>
      <c r="KC80" s="534"/>
      <c r="KD80" s="534"/>
      <c r="KE80" s="534"/>
      <c r="KF80" s="534"/>
      <c r="KG80" s="534"/>
      <c r="KH80" s="534"/>
      <c r="KI80" s="534"/>
      <c r="KJ80" s="534"/>
      <c r="KK80" s="534"/>
      <c r="KL80" s="534"/>
      <c r="KM80" s="534"/>
      <c r="KN80" s="534"/>
      <c r="KO80" s="534"/>
      <c r="KP80" s="534"/>
      <c r="KQ80" s="534"/>
      <c r="KR80" s="534"/>
      <c r="KS80" s="534"/>
      <c r="KT80" s="534"/>
      <c r="KU80" s="534"/>
      <c r="KV80" s="534"/>
      <c r="KW80" s="534"/>
      <c r="KX80" s="534"/>
      <c r="KY80" s="534"/>
      <c r="KZ80" s="534"/>
      <c r="LA80" s="534"/>
      <c r="LB80" s="534"/>
      <c r="LC80" s="534"/>
      <c r="LD80" s="534"/>
      <c r="LE80" s="534"/>
      <c r="LF80" s="534"/>
      <c r="LG80" s="534"/>
      <c r="LH80" s="534"/>
      <c r="LI80" s="534"/>
      <c r="LJ80" s="534"/>
      <c r="LK80" s="534"/>
      <c r="LL80" s="534"/>
      <c r="LM80" s="534"/>
      <c r="LN80" s="534"/>
      <c r="LO80" s="534"/>
      <c r="LP80" s="534"/>
      <c r="LQ80" s="534"/>
      <c r="LR80" s="534"/>
      <c r="LS80" s="534"/>
      <c r="LT80" s="534"/>
      <c r="LU80" s="534"/>
      <c r="LV80" s="534"/>
      <c r="LW80" s="534"/>
      <c r="LX80" s="534"/>
      <c r="LY80" s="534"/>
      <c r="LZ80" s="534"/>
      <c r="MA80" s="534"/>
      <c r="MB80" s="534"/>
      <c r="MC80" s="534"/>
      <c r="MD80" s="534"/>
      <c r="ME80" s="534"/>
      <c r="MF80" s="534"/>
      <c r="MG80" s="534"/>
      <c r="MH80" s="534"/>
      <c r="MI80" s="534"/>
      <c r="MJ80" s="534"/>
      <c r="MK80" s="534"/>
      <c r="ML80" s="534"/>
      <c r="MM80" s="534"/>
      <c r="MN80" s="534"/>
      <c r="MO80" s="534"/>
      <c r="MP80" s="534"/>
      <c r="MQ80" s="534"/>
      <c r="MR80" s="534"/>
      <c r="MS80" s="534"/>
      <c r="MT80" s="534"/>
      <c r="MU80" s="534"/>
      <c r="MV80" s="534"/>
      <c r="MW80" s="534"/>
      <c r="MX80" s="534"/>
      <c r="MY80" s="534"/>
      <c r="MZ80" s="534"/>
      <c r="NA80" s="534"/>
      <c r="NB80" s="534"/>
      <c r="NC80" s="534"/>
      <c r="ND80" s="534"/>
      <c r="NE80" s="534"/>
      <c r="NF80" s="534"/>
      <c r="NG80" s="534"/>
      <c r="NH80" s="534"/>
      <c r="NI80" s="534"/>
      <c r="NJ80" s="534"/>
      <c r="NK80" s="534"/>
      <c r="NL80" s="534"/>
      <c r="NM80" s="534"/>
      <c r="NN80" s="534"/>
      <c r="NO80" s="534"/>
      <c r="NP80" s="534"/>
      <c r="NQ80" s="534"/>
      <c r="NR80" s="534"/>
      <c r="NS80" s="534"/>
      <c r="NT80" s="534"/>
      <c r="NU80" s="534"/>
      <c r="NV80" s="534"/>
      <c r="NW80" s="534"/>
      <c r="NX80" s="534"/>
      <c r="NY80" s="534"/>
      <c r="NZ80" s="534"/>
      <c r="OA80" s="534"/>
      <c r="OB80" s="534"/>
      <c r="OC80" s="534"/>
      <c r="OD80" s="534"/>
      <c r="OE80" s="534"/>
      <c r="OF80" s="534"/>
      <c r="OG80" s="534"/>
      <c r="OH80" s="534"/>
      <c r="OI80" s="534"/>
      <c r="OJ80" s="534"/>
      <c r="OK80" s="534"/>
      <c r="OL80" s="534"/>
      <c r="OM80" s="534"/>
      <c r="ON80" s="534"/>
      <c r="OO80" s="534"/>
      <c r="OP80" s="534"/>
      <c r="OQ80" s="534"/>
      <c r="OR80" s="534"/>
      <c r="OS80" s="534"/>
      <c r="OT80" s="534"/>
      <c r="OU80" s="534"/>
      <c r="OV80" s="534"/>
      <c r="OW80" s="534"/>
      <c r="OX80" s="534"/>
      <c r="OY80" s="534"/>
      <c r="OZ80" s="534"/>
      <c r="PA80" s="534"/>
      <c r="PB80" s="534"/>
      <c r="PC80" s="534"/>
      <c r="PD80" s="534"/>
      <c r="PE80" s="534"/>
      <c r="PF80" s="534"/>
      <c r="PG80" s="534"/>
      <c r="PH80" s="534"/>
      <c r="PI80" s="534"/>
      <c r="PJ80" s="534"/>
      <c r="PK80" s="534"/>
      <c r="PL80" s="534"/>
      <c r="PM80" s="534"/>
      <c r="PN80" s="534"/>
      <c r="PO80" s="534"/>
      <c r="PP80" s="534"/>
      <c r="PQ80" s="534"/>
      <c r="PR80" s="534"/>
      <c r="PS80" s="534"/>
      <c r="PT80" s="534"/>
      <c r="PU80" s="534"/>
      <c r="PV80" s="534"/>
      <c r="PW80" s="534"/>
      <c r="PX80" s="534"/>
      <c r="PY80" s="534"/>
      <c r="PZ80" s="534"/>
      <c r="QA80" s="534"/>
      <c r="QB80" s="534"/>
      <c r="QC80" s="534"/>
      <c r="QD80" s="534"/>
      <c r="QE80" s="534"/>
      <c r="QF80" s="534"/>
      <c r="QG80" s="534"/>
      <c r="QH80" s="534"/>
      <c r="QI80" s="534"/>
      <c r="QJ80" s="534"/>
      <c r="QK80" s="534"/>
      <c r="QL80" s="534"/>
      <c r="QM80" s="534"/>
      <c r="QN80" s="534"/>
      <c r="QO80" s="534"/>
      <c r="QP80" s="534"/>
      <c r="QQ80" s="534"/>
      <c r="QR80" s="534"/>
      <c r="QS80" s="534"/>
      <c r="QT80" s="534"/>
      <c r="QU80" s="534"/>
      <c r="QV80" s="534"/>
      <c r="QW80" s="534"/>
      <c r="QX80" s="534"/>
      <c r="QY80" s="534"/>
      <c r="QZ80" s="534"/>
      <c r="RA80" s="534"/>
      <c r="RB80" s="534"/>
      <c r="RC80" s="534"/>
      <c r="RD80" s="534"/>
      <c r="RE80" s="534"/>
      <c r="RF80" s="534"/>
      <c r="RG80" s="534"/>
      <c r="RH80" s="534"/>
      <c r="RI80" s="534"/>
      <c r="RJ80" s="534"/>
      <c r="RK80" s="534"/>
      <c r="RL80" s="534"/>
      <c r="RM80" s="534"/>
      <c r="RN80" s="534"/>
      <c r="RO80" s="534"/>
      <c r="RP80" s="534"/>
      <c r="RQ80" s="534"/>
      <c r="RR80" s="534"/>
      <c r="RS80" s="534"/>
      <c r="RT80" s="534"/>
      <c r="RU80" s="534"/>
      <c r="RV80" s="534"/>
      <c r="RW80" s="534"/>
      <c r="RX80" s="534"/>
      <c r="RY80" s="534"/>
      <c r="RZ80" s="534"/>
      <c r="SA80" s="534"/>
      <c r="SB80" s="534"/>
      <c r="SC80" s="534"/>
      <c r="SD80" s="534"/>
      <c r="SE80" s="534"/>
      <c r="SF80" s="534"/>
      <c r="SG80" s="534"/>
      <c r="SH80" s="534"/>
      <c r="SI80" s="534"/>
      <c r="SJ80" s="534"/>
      <c r="SK80" s="534"/>
      <c r="SL80" s="534"/>
      <c r="SM80" s="534"/>
      <c r="SN80" s="534"/>
      <c r="SO80" s="534"/>
      <c r="SP80" s="534"/>
      <c r="SQ80" s="534"/>
      <c r="SR80" s="534"/>
      <c r="SS80" s="534"/>
      <c r="ST80" s="534"/>
      <c r="SU80" s="534"/>
      <c r="SV80" s="534"/>
      <c r="SW80" s="534"/>
      <c r="SX80" s="534"/>
      <c r="SY80" s="534"/>
      <c r="SZ80" s="534"/>
      <c r="TA80" s="534"/>
      <c r="TB80" s="534"/>
      <c r="TC80" s="534"/>
      <c r="TD80" s="534"/>
      <c r="TE80" s="534"/>
      <c r="TF80" s="534"/>
      <c r="TG80" s="534"/>
      <c r="TH80" s="534"/>
      <c r="TI80" s="534"/>
      <c r="TJ80" s="534"/>
      <c r="TK80" s="534"/>
      <c r="TL80" s="534"/>
      <c r="TM80" s="534"/>
      <c r="TN80" s="534"/>
      <c r="TO80" s="534"/>
      <c r="TP80" s="534"/>
      <c r="TQ80" s="534"/>
      <c r="TR80" s="534"/>
      <c r="TS80" s="534"/>
      <c r="TT80" s="534"/>
      <c r="TU80" s="534"/>
      <c r="TV80" s="534"/>
      <c r="TW80" s="534"/>
      <c r="TX80" s="534"/>
      <c r="TY80" s="534"/>
      <c r="TZ80" s="534"/>
      <c r="UA80" s="534"/>
      <c r="UB80" s="534"/>
      <c r="UC80" s="534"/>
      <c r="UD80" s="534"/>
      <c r="UE80" s="534"/>
      <c r="UF80" s="534"/>
      <c r="UG80" s="534"/>
      <c r="UH80" s="534"/>
      <c r="UI80" s="534"/>
      <c r="UJ80" s="534"/>
      <c r="UK80" s="534"/>
      <c r="UL80" s="534"/>
      <c r="UM80" s="534"/>
      <c r="UN80" s="534"/>
      <c r="UO80" s="534"/>
      <c r="UP80" s="534"/>
      <c r="UQ80" s="534"/>
      <c r="UR80" s="534"/>
      <c r="US80" s="534"/>
      <c r="UT80" s="534"/>
      <c r="UU80" s="534"/>
      <c r="UV80" s="534"/>
      <c r="UW80" s="534"/>
      <c r="UX80" s="546"/>
    </row>
    <row r="81" spans="1:570" s="547" customFormat="1" ht="14.1" customHeight="1">
      <c r="A81" s="534"/>
      <c r="B81" s="37"/>
      <c r="C81" s="61"/>
      <c r="D81" s="61"/>
      <c r="E81" s="38"/>
      <c r="F81" s="523"/>
      <c r="G81" s="523"/>
      <c r="H81" s="523"/>
      <c r="I81" s="524"/>
      <c r="J81" s="525"/>
      <c r="K81" s="525"/>
      <c r="L81" s="525"/>
      <c r="M81" s="42"/>
      <c r="N81" s="42"/>
      <c r="O81" s="526"/>
      <c r="P81" s="527"/>
      <c r="Q81" s="527"/>
      <c r="R81" s="45"/>
      <c r="S81" s="46"/>
      <c r="T81" s="523">
        <f t="shared" si="27"/>
        <v>0</v>
      </c>
      <c r="U81" s="528">
        <f t="shared" si="19"/>
        <v>0</v>
      </c>
      <c r="V81" s="529">
        <f t="shared" si="20"/>
        <v>0</v>
      </c>
      <c r="W81" s="530">
        <f t="shared" si="32"/>
        <v>0</v>
      </c>
      <c r="X81" s="527">
        <f t="shared" si="33"/>
        <v>0</v>
      </c>
      <c r="Y81" s="527">
        <f t="shared" si="21"/>
        <v>0</v>
      </c>
      <c r="Z81" s="527"/>
      <c r="AA81" s="527">
        <f t="shared" si="34"/>
        <v>0</v>
      </c>
      <c r="AB81" s="531">
        <f t="shared" si="22"/>
        <v>0</v>
      </c>
      <c r="AC81" s="532">
        <f t="shared" si="18"/>
        <v>0</v>
      </c>
      <c r="AD81" s="527">
        <f t="shared" si="18"/>
        <v>0</v>
      </c>
      <c r="AE81" s="527">
        <f t="shared" si="23"/>
        <v>0</v>
      </c>
      <c r="AF81" s="527">
        <f t="shared" si="24"/>
        <v>0</v>
      </c>
      <c r="AG81" s="533" t="e">
        <v>#N/A</v>
      </c>
      <c r="AH81" s="527" t="e">
        <f t="shared" si="25"/>
        <v>#N/A</v>
      </c>
      <c r="AI81" s="533" t="e">
        <v>#N/A</v>
      </c>
      <c r="AJ81" s="527" t="e">
        <f t="shared" si="26"/>
        <v>#N/A</v>
      </c>
      <c r="AK81" s="527" t="e">
        <f t="shared" si="28"/>
        <v>#N/A</v>
      </c>
      <c r="AL81" s="527" t="e">
        <v>#N/A</v>
      </c>
      <c r="AM81" s="527"/>
      <c r="AN81" s="529">
        <v>0</v>
      </c>
      <c r="AO81" s="529">
        <f t="shared" si="29"/>
        <v>0</v>
      </c>
      <c r="AP81" s="528">
        <f t="shared" si="30"/>
        <v>0</v>
      </c>
      <c r="AQ81" s="528" t="e">
        <f t="shared" si="31"/>
        <v>#DIV/0!</v>
      </c>
      <c r="AR81" s="534"/>
      <c r="AS81" s="534"/>
      <c r="AT81" s="534"/>
      <c r="AU81" s="534"/>
      <c r="AV81" s="534"/>
      <c r="AW81" s="534"/>
      <c r="AX81" s="534"/>
      <c r="AY81" s="534"/>
      <c r="AZ81" s="534"/>
      <c r="BA81" s="534"/>
      <c r="BB81" s="534"/>
      <c r="BC81" s="534"/>
      <c r="BD81" s="534"/>
      <c r="BE81" s="534"/>
      <c r="BF81" s="534"/>
      <c r="BG81" s="534"/>
      <c r="BH81" s="534"/>
      <c r="BI81" s="534"/>
      <c r="BJ81" s="534"/>
      <c r="BK81" s="534"/>
      <c r="BL81" s="534"/>
      <c r="BM81" s="534"/>
      <c r="BN81" s="534"/>
      <c r="BO81" s="534"/>
      <c r="BP81" s="534"/>
      <c r="BQ81" s="534"/>
      <c r="BR81" s="534"/>
      <c r="BS81" s="534"/>
      <c r="BT81" s="534"/>
      <c r="BU81" s="534"/>
      <c r="BV81" s="534"/>
      <c r="BW81" s="534"/>
      <c r="BX81" s="534"/>
      <c r="BY81" s="534"/>
      <c r="BZ81" s="534"/>
      <c r="CA81" s="534"/>
      <c r="CB81" s="534"/>
      <c r="CC81" s="534"/>
      <c r="CD81" s="534"/>
      <c r="CE81" s="534"/>
      <c r="CF81" s="534"/>
      <c r="CG81" s="534"/>
      <c r="CH81" s="534"/>
      <c r="CI81" s="534"/>
      <c r="CJ81" s="534"/>
      <c r="CK81" s="534"/>
      <c r="CL81" s="534"/>
      <c r="CM81" s="534"/>
      <c r="CN81" s="534"/>
      <c r="CO81" s="534"/>
      <c r="CP81" s="534"/>
      <c r="CQ81" s="534"/>
      <c r="CR81" s="534"/>
      <c r="CS81" s="534"/>
      <c r="CT81" s="534"/>
      <c r="CU81" s="534"/>
      <c r="CV81" s="534"/>
      <c r="CW81" s="534"/>
      <c r="CX81" s="534"/>
      <c r="CY81" s="534"/>
      <c r="CZ81" s="534"/>
      <c r="DA81" s="534"/>
      <c r="DB81" s="534"/>
      <c r="DC81" s="534"/>
      <c r="DD81" s="534"/>
      <c r="DE81" s="534"/>
      <c r="DF81" s="534"/>
      <c r="DG81" s="534"/>
      <c r="DH81" s="534"/>
      <c r="DI81" s="534"/>
      <c r="DJ81" s="534"/>
      <c r="DK81" s="534"/>
      <c r="DL81" s="534"/>
      <c r="DM81" s="534"/>
      <c r="DN81" s="534"/>
      <c r="DO81" s="534"/>
      <c r="DP81" s="534"/>
      <c r="DQ81" s="534"/>
      <c r="DR81" s="534"/>
      <c r="DS81" s="534"/>
      <c r="DT81" s="534"/>
      <c r="DU81" s="534"/>
      <c r="DV81" s="534"/>
      <c r="DW81" s="534"/>
      <c r="DX81" s="534"/>
      <c r="DY81" s="534"/>
      <c r="DZ81" s="534"/>
      <c r="EA81" s="534"/>
      <c r="EB81" s="534"/>
      <c r="EC81" s="534"/>
      <c r="ED81" s="534"/>
      <c r="EE81" s="534"/>
      <c r="EF81" s="534"/>
      <c r="EG81" s="534"/>
      <c r="EH81" s="534"/>
      <c r="EI81" s="534"/>
      <c r="EJ81" s="534"/>
      <c r="EK81" s="534"/>
      <c r="EL81" s="534"/>
      <c r="EM81" s="534"/>
      <c r="EN81" s="534"/>
      <c r="EO81" s="534"/>
      <c r="EP81" s="534"/>
      <c r="EQ81" s="534"/>
      <c r="ER81" s="534"/>
      <c r="ES81" s="534"/>
      <c r="ET81" s="534"/>
      <c r="EU81" s="534"/>
      <c r="EV81" s="534"/>
      <c r="EW81" s="534"/>
      <c r="EX81" s="534"/>
      <c r="EY81" s="534"/>
      <c r="EZ81" s="534"/>
      <c r="FA81" s="534"/>
      <c r="FB81" s="534"/>
      <c r="FC81" s="534"/>
      <c r="FD81" s="534"/>
      <c r="FE81" s="534"/>
      <c r="FF81" s="534"/>
      <c r="FG81" s="534"/>
      <c r="FH81" s="534"/>
      <c r="FI81" s="534"/>
      <c r="FJ81" s="534"/>
      <c r="FK81" s="534"/>
      <c r="FL81" s="534"/>
      <c r="FM81" s="534"/>
      <c r="FN81" s="534"/>
      <c r="FO81" s="534"/>
      <c r="FP81" s="534"/>
      <c r="FQ81" s="534"/>
      <c r="FR81" s="534"/>
      <c r="FS81" s="534"/>
      <c r="FT81" s="534"/>
      <c r="FU81" s="534"/>
      <c r="FV81" s="534"/>
      <c r="FW81" s="534"/>
      <c r="FX81" s="534"/>
      <c r="FY81" s="534"/>
      <c r="FZ81" s="534"/>
      <c r="GA81" s="534"/>
      <c r="GB81" s="534"/>
      <c r="GC81" s="534"/>
      <c r="GD81" s="534"/>
      <c r="GE81" s="534"/>
      <c r="GF81" s="534"/>
      <c r="GG81" s="534"/>
      <c r="GH81" s="534"/>
      <c r="GI81" s="534"/>
      <c r="GJ81" s="534"/>
      <c r="GK81" s="534"/>
      <c r="GL81" s="534"/>
      <c r="GM81" s="534"/>
      <c r="GN81" s="534"/>
      <c r="GO81" s="534"/>
      <c r="GP81" s="534"/>
      <c r="GQ81" s="534"/>
      <c r="GR81" s="534"/>
      <c r="GS81" s="534"/>
      <c r="GT81" s="534"/>
      <c r="GU81" s="534"/>
      <c r="GV81" s="534"/>
      <c r="GW81" s="534"/>
      <c r="GX81" s="534"/>
      <c r="GY81" s="534"/>
      <c r="GZ81" s="534"/>
      <c r="HA81" s="534"/>
      <c r="HB81" s="534"/>
      <c r="HC81" s="534"/>
      <c r="HD81" s="534"/>
      <c r="HE81" s="534"/>
      <c r="HF81" s="534"/>
      <c r="HG81" s="534"/>
      <c r="HH81" s="534"/>
      <c r="HI81" s="534"/>
      <c r="HJ81" s="534"/>
      <c r="HK81" s="534"/>
      <c r="HL81" s="534"/>
      <c r="HM81" s="534"/>
      <c r="HN81" s="534"/>
      <c r="HO81" s="534"/>
      <c r="HP81" s="534"/>
      <c r="HQ81" s="534"/>
      <c r="HR81" s="534"/>
      <c r="HS81" s="534"/>
      <c r="HT81" s="534"/>
      <c r="HU81" s="534"/>
      <c r="HV81" s="534"/>
      <c r="HW81" s="534"/>
      <c r="HX81" s="534"/>
      <c r="HY81" s="534"/>
      <c r="HZ81" s="534"/>
      <c r="IA81" s="534"/>
      <c r="IB81" s="534"/>
      <c r="IC81" s="534"/>
      <c r="ID81" s="534"/>
      <c r="IE81" s="534"/>
      <c r="IF81" s="534"/>
      <c r="IG81" s="534"/>
      <c r="IH81" s="534"/>
      <c r="II81" s="534"/>
      <c r="IJ81" s="534"/>
      <c r="IK81" s="534"/>
      <c r="IL81" s="534"/>
      <c r="IM81" s="534"/>
      <c r="IN81" s="534"/>
      <c r="IO81" s="534"/>
      <c r="IP81" s="534"/>
      <c r="IQ81" s="534"/>
      <c r="IR81" s="534"/>
      <c r="IS81" s="534"/>
      <c r="IT81" s="534"/>
      <c r="IU81" s="534"/>
      <c r="IV81" s="534"/>
      <c r="IW81" s="534"/>
      <c r="IX81" s="534"/>
      <c r="IY81" s="534"/>
      <c r="IZ81" s="534"/>
      <c r="JA81" s="534"/>
      <c r="JB81" s="534"/>
      <c r="JC81" s="534"/>
      <c r="JD81" s="534"/>
      <c r="JE81" s="534"/>
      <c r="JF81" s="534"/>
      <c r="JG81" s="534"/>
      <c r="JH81" s="534"/>
      <c r="JI81" s="534"/>
      <c r="JJ81" s="534"/>
      <c r="JK81" s="534"/>
      <c r="JL81" s="534"/>
      <c r="JM81" s="534"/>
      <c r="JN81" s="534"/>
      <c r="JO81" s="534"/>
      <c r="JP81" s="534"/>
      <c r="JQ81" s="534"/>
      <c r="JR81" s="534"/>
      <c r="JS81" s="534"/>
      <c r="JT81" s="534"/>
      <c r="JU81" s="534"/>
      <c r="JV81" s="534"/>
      <c r="JW81" s="534"/>
      <c r="JX81" s="534"/>
      <c r="JY81" s="534"/>
      <c r="JZ81" s="534"/>
      <c r="KA81" s="534"/>
      <c r="KB81" s="534"/>
      <c r="KC81" s="534"/>
      <c r="KD81" s="534"/>
      <c r="KE81" s="534"/>
      <c r="KF81" s="534"/>
      <c r="KG81" s="534"/>
      <c r="KH81" s="534"/>
      <c r="KI81" s="534"/>
      <c r="KJ81" s="534"/>
      <c r="KK81" s="534"/>
      <c r="KL81" s="534"/>
      <c r="KM81" s="534"/>
      <c r="KN81" s="534"/>
      <c r="KO81" s="534"/>
      <c r="KP81" s="534"/>
      <c r="KQ81" s="534"/>
      <c r="KR81" s="534"/>
      <c r="KS81" s="534"/>
      <c r="KT81" s="534"/>
      <c r="KU81" s="534"/>
      <c r="KV81" s="534"/>
      <c r="KW81" s="534"/>
      <c r="KX81" s="534"/>
      <c r="KY81" s="534"/>
      <c r="KZ81" s="534"/>
      <c r="LA81" s="534"/>
      <c r="LB81" s="534"/>
      <c r="LC81" s="534"/>
      <c r="LD81" s="534"/>
      <c r="LE81" s="534"/>
      <c r="LF81" s="534"/>
      <c r="LG81" s="534"/>
      <c r="LH81" s="534"/>
      <c r="LI81" s="534"/>
      <c r="LJ81" s="534"/>
      <c r="LK81" s="534"/>
      <c r="LL81" s="534"/>
      <c r="LM81" s="534"/>
      <c r="LN81" s="534"/>
      <c r="LO81" s="534"/>
      <c r="LP81" s="534"/>
      <c r="LQ81" s="534"/>
      <c r="LR81" s="534"/>
      <c r="LS81" s="534"/>
      <c r="LT81" s="534"/>
      <c r="LU81" s="534"/>
      <c r="LV81" s="534"/>
      <c r="LW81" s="534"/>
      <c r="LX81" s="534"/>
      <c r="LY81" s="534"/>
      <c r="LZ81" s="534"/>
      <c r="MA81" s="534"/>
      <c r="MB81" s="534"/>
      <c r="MC81" s="534"/>
      <c r="MD81" s="534"/>
      <c r="ME81" s="534"/>
      <c r="MF81" s="534"/>
      <c r="MG81" s="534"/>
      <c r="MH81" s="534"/>
      <c r="MI81" s="534"/>
      <c r="MJ81" s="534"/>
      <c r="MK81" s="534"/>
      <c r="ML81" s="534"/>
      <c r="MM81" s="534"/>
      <c r="MN81" s="534"/>
      <c r="MO81" s="534"/>
      <c r="MP81" s="534"/>
      <c r="MQ81" s="534"/>
      <c r="MR81" s="534"/>
      <c r="MS81" s="534"/>
      <c r="MT81" s="534"/>
      <c r="MU81" s="534"/>
      <c r="MV81" s="534"/>
      <c r="MW81" s="534"/>
      <c r="MX81" s="534"/>
      <c r="MY81" s="534"/>
      <c r="MZ81" s="534"/>
      <c r="NA81" s="534"/>
      <c r="NB81" s="534"/>
      <c r="NC81" s="534"/>
      <c r="ND81" s="534"/>
      <c r="NE81" s="534"/>
      <c r="NF81" s="534"/>
      <c r="NG81" s="534"/>
      <c r="NH81" s="534"/>
      <c r="NI81" s="534"/>
      <c r="NJ81" s="534"/>
      <c r="NK81" s="534"/>
      <c r="NL81" s="534"/>
      <c r="NM81" s="534"/>
      <c r="NN81" s="534"/>
      <c r="NO81" s="534"/>
      <c r="NP81" s="534"/>
      <c r="NQ81" s="534"/>
      <c r="NR81" s="534"/>
      <c r="NS81" s="534"/>
      <c r="NT81" s="534"/>
      <c r="NU81" s="534"/>
      <c r="NV81" s="534"/>
      <c r="NW81" s="534"/>
      <c r="NX81" s="534"/>
      <c r="NY81" s="534"/>
      <c r="NZ81" s="534"/>
      <c r="OA81" s="534"/>
      <c r="OB81" s="534"/>
      <c r="OC81" s="534"/>
      <c r="OD81" s="534"/>
      <c r="OE81" s="534"/>
      <c r="OF81" s="534"/>
      <c r="OG81" s="534"/>
      <c r="OH81" s="534"/>
      <c r="OI81" s="534"/>
      <c r="OJ81" s="534"/>
      <c r="OK81" s="534"/>
      <c r="OL81" s="534"/>
      <c r="OM81" s="534"/>
      <c r="ON81" s="534"/>
      <c r="OO81" s="534"/>
      <c r="OP81" s="534"/>
      <c r="OQ81" s="534"/>
      <c r="OR81" s="534"/>
      <c r="OS81" s="534"/>
      <c r="OT81" s="534"/>
      <c r="OU81" s="534"/>
      <c r="OV81" s="534"/>
      <c r="OW81" s="534"/>
      <c r="OX81" s="534"/>
      <c r="OY81" s="534"/>
      <c r="OZ81" s="534"/>
      <c r="PA81" s="534"/>
      <c r="PB81" s="534"/>
      <c r="PC81" s="534"/>
      <c r="PD81" s="534"/>
      <c r="PE81" s="534"/>
      <c r="PF81" s="534"/>
      <c r="PG81" s="534"/>
      <c r="PH81" s="534"/>
      <c r="PI81" s="534"/>
      <c r="PJ81" s="534"/>
      <c r="PK81" s="534"/>
      <c r="PL81" s="534"/>
      <c r="PM81" s="534"/>
      <c r="PN81" s="534"/>
      <c r="PO81" s="534"/>
      <c r="PP81" s="534"/>
      <c r="PQ81" s="534"/>
      <c r="PR81" s="534"/>
      <c r="PS81" s="534"/>
      <c r="PT81" s="534"/>
      <c r="PU81" s="534"/>
      <c r="PV81" s="534"/>
      <c r="PW81" s="534"/>
      <c r="PX81" s="534"/>
      <c r="PY81" s="534"/>
      <c r="PZ81" s="534"/>
      <c r="QA81" s="534"/>
      <c r="QB81" s="534"/>
      <c r="QC81" s="534"/>
      <c r="QD81" s="534"/>
      <c r="QE81" s="534"/>
      <c r="QF81" s="534"/>
      <c r="QG81" s="534"/>
      <c r="QH81" s="534"/>
      <c r="QI81" s="534"/>
      <c r="QJ81" s="534"/>
      <c r="QK81" s="534"/>
      <c r="QL81" s="534"/>
      <c r="QM81" s="534"/>
      <c r="QN81" s="534"/>
      <c r="QO81" s="534"/>
      <c r="QP81" s="534"/>
      <c r="QQ81" s="534"/>
      <c r="QR81" s="534"/>
      <c r="QS81" s="534"/>
      <c r="QT81" s="534"/>
      <c r="QU81" s="534"/>
      <c r="QV81" s="534"/>
      <c r="QW81" s="534"/>
      <c r="QX81" s="534"/>
      <c r="QY81" s="534"/>
      <c r="QZ81" s="534"/>
      <c r="RA81" s="534"/>
      <c r="RB81" s="534"/>
      <c r="RC81" s="534"/>
      <c r="RD81" s="534"/>
      <c r="RE81" s="534"/>
      <c r="RF81" s="534"/>
      <c r="RG81" s="534"/>
      <c r="RH81" s="534"/>
      <c r="RI81" s="534"/>
      <c r="RJ81" s="534"/>
      <c r="RK81" s="534"/>
      <c r="RL81" s="534"/>
      <c r="RM81" s="534"/>
      <c r="RN81" s="534"/>
      <c r="RO81" s="534"/>
      <c r="RP81" s="534"/>
      <c r="RQ81" s="534"/>
      <c r="RR81" s="534"/>
      <c r="RS81" s="534"/>
      <c r="RT81" s="534"/>
      <c r="RU81" s="534"/>
      <c r="RV81" s="534"/>
      <c r="RW81" s="534"/>
      <c r="RX81" s="534"/>
      <c r="RY81" s="534"/>
      <c r="RZ81" s="534"/>
      <c r="SA81" s="534"/>
      <c r="SB81" s="534"/>
      <c r="SC81" s="534"/>
      <c r="SD81" s="534"/>
      <c r="SE81" s="534"/>
      <c r="SF81" s="534"/>
      <c r="SG81" s="534"/>
      <c r="SH81" s="534"/>
      <c r="SI81" s="534"/>
      <c r="SJ81" s="534"/>
      <c r="SK81" s="534"/>
      <c r="SL81" s="534"/>
      <c r="SM81" s="534"/>
      <c r="SN81" s="534"/>
      <c r="SO81" s="534"/>
      <c r="SP81" s="534"/>
      <c r="SQ81" s="534"/>
      <c r="SR81" s="534"/>
      <c r="SS81" s="534"/>
      <c r="ST81" s="534"/>
      <c r="SU81" s="534"/>
      <c r="SV81" s="534"/>
      <c r="SW81" s="534"/>
      <c r="SX81" s="534"/>
      <c r="SY81" s="534"/>
      <c r="SZ81" s="534"/>
      <c r="TA81" s="534"/>
      <c r="TB81" s="534"/>
      <c r="TC81" s="534"/>
      <c r="TD81" s="534"/>
      <c r="TE81" s="534"/>
      <c r="TF81" s="534"/>
      <c r="TG81" s="534"/>
      <c r="TH81" s="534"/>
      <c r="TI81" s="534"/>
      <c r="TJ81" s="534"/>
      <c r="TK81" s="534"/>
      <c r="TL81" s="534"/>
      <c r="TM81" s="534"/>
      <c r="TN81" s="534"/>
      <c r="TO81" s="534"/>
      <c r="TP81" s="534"/>
      <c r="TQ81" s="534"/>
      <c r="TR81" s="534"/>
      <c r="TS81" s="534"/>
      <c r="TT81" s="534"/>
      <c r="TU81" s="534"/>
      <c r="TV81" s="534"/>
      <c r="TW81" s="534"/>
      <c r="TX81" s="534"/>
      <c r="TY81" s="534"/>
      <c r="TZ81" s="534"/>
      <c r="UA81" s="534"/>
      <c r="UB81" s="534"/>
      <c r="UC81" s="534"/>
      <c r="UD81" s="534"/>
      <c r="UE81" s="534"/>
      <c r="UF81" s="534"/>
      <c r="UG81" s="534"/>
      <c r="UH81" s="534"/>
      <c r="UI81" s="534"/>
      <c r="UJ81" s="534"/>
      <c r="UK81" s="534"/>
      <c r="UL81" s="534"/>
      <c r="UM81" s="534"/>
      <c r="UN81" s="534"/>
      <c r="UO81" s="534"/>
      <c r="UP81" s="534"/>
      <c r="UQ81" s="534"/>
      <c r="UR81" s="534"/>
      <c r="US81" s="534"/>
      <c r="UT81" s="534"/>
      <c r="UU81" s="534"/>
      <c r="UV81" s="534"/>
      <c r="UW81" s="534"/>
      <c r="UX81" s="546"/>
    </row>
    <row r="82" spans="1:570" s="547" customFormat="1" ht="14.1" customHeight="1">
      <c r="A82" s="534"/>
      <c r="B82" s="37"/>
      <c r="C82" s="61"/>
      <c r="D82" s="61"/>
      <c r="E82" s="38"/>
      <c r="F82" s="523"/>
      <c r="G82" s="523"/>
      <c r="H82" s="523"/>
      <c r="I82" s="524"/>
      <c r="J82" s="525"/>
      <c r="K82" s="525"/>
      <c r="L82" s="525"/>
      <c r="M82" s="42"/>
      <c r="N82" s="42"/>
      <c r="O82" s="526"/>
      <c r="P82" s="527"/>
      <c r="Q82" s="527"/>
      <c r="R82" s="45"/>
      <c r="S82" s="46"/>
      <c r="T82" s="523">
        <f t="shared" si="27"/>
        <v>0</v>
      </c>
      <c r="U82" s="528">
        <f t="shared" si="19"/>
        <v>0</v>
      </c>
      <c r="V82" s="529">
        <f t="shared" si="20"/>
        <v>0</v>
      </c>
      <c r="W82" s="530">
        <f t="shared" si="32"/>
        <v>0</v>
      </c>
      <c r="X82" s="527">
        <f t="shared" si="33"/>
        <v>0</v>
      </c>
      <c r="Y82" s="527">
        <f t="shared" si="21"/>
        <v>0</v>
      </c>
      <c r="Z82" s="527"/>
      <c r="AA82" s="527">
        <f t="shared" si="34"/>
        <v>0</v>
      </c>
      <c r="AB82" s="531">
        <f t="shared" si="22"/>
        <v>0</v>
      </c>
      <c r="AC82" s="532">
        <f t="shared" si="18"/>
        <v>0</v>
      </c>
      <c r="AD82" s="527">
        <f t="shared" si="18"/>
        <v>0</v>
      </c>
      <c r="AE82" s="527">
        <f t="shared" si="23"/>
        <v>0</v>
      </c>
      <c r="AF82" s="527">
        <f t="shared" si="24"/>
        <v>0</v>
      </c>
      <c r="AG82" s="533" t="e">
        <v>#N/A</v>
      </c>
      <c r="AH82" s="527" t="e">
        <f t="shared" si="25"/>
        <v>#N/A</v>
      </c>
      <c r="AI82" s="533" t="e">
        <v>#N/A</v>
      </c>
      <c r="AJ82" s="527" t="e">
        <f t="shared" si="26"/>
        <v>#N/A</v>
      </c>
      <c r="AK82" s="527" t="e">
        <f t="shared" si="28"/>
        <v>#N/A</v>
      </c>
      <c r="AL82" s="527" t="e">
        <v>#N/A</v>
      </c>
      <c r="AM82" s="527"/>
      <c r="AN82" s="529">
        <v>0</v>
      </c>
      <c r="AO82" s="529">
        <f t="shared" si="29"/>
        <v>0</v>
      </c>
      <c r="AP82" s="528">
        <f t="shared" si="30"/>
        <v>0</v>
      </c>
      <c r="AQ82" s="528" t="e">
        <f t="shared" si="31"/>
        <v>#DIV/0!</v>
      </c>
      <c r="AR82" s="534"/>
      <c r="AS82" s="534"/>
      <c r="AT82" s="534"/>
      <c r="AU82" s="534"/>
      <c r="AV82" s="534"/>
      <c r="AW82" s="534"/>
      <c r="AX82" s="534"/>
      <c r="AY82" s="534"/>
      <c r="AZ82" s="534"/>
      <c r="BA82" s="534"/>
      <c r="BB82" s="534"/>
      <c r="BC82" s="534"/>
      <c r="BD82" s="534"/>
      <c r="BE82" s="534"/>
      <c r="BF82" s="534"/>
      <c r="BG82" s="534"/>
      <c r="BH82" s="534"/>
      <c r="BI82" s="534"/>
      <c r="BJ82" s="534"/>
      <c r="BK82" s="534"/>
      <c r="BL82" s="534"/>
      <c r="BM82" s="534"/>
      <c r="BN82" s="534"/>
      <c r="BO82" s="534"/>
      <c r="BP82" s="534"/>
      <c r="BQ82" s="534"/>
      <c r="BR82" s="534"/>
      <c r="BS82" s="534"/>
      <c r="BT82" s="534"/>
      <c r="BU82" s="534"/>
      <c r="BV82" s="534"/>
      <c r="BW82" s="534"/>
      <c r="BX82" s="534"/>
      <c r="BY82" s="534"/>
      <c r="BZ82" s="534"/>
      <c r="CA82" s="534"/>
      <c r="CB82" s="534"/>
      <c r="CC82" s="534"/>
      <c r="CD82" s="534"/>
      <c r="CE82" s="534"/>
      <c r="CF82" s="534"/>
      <c r="CG82" s="534"/>
      <c r="CH82" s="534"/>
      <c r="CI82" s="534"/>
      <c r="CJ82" s="534"/>
      <c r="CK82" s="534"/>
      <c r="CL82" s="534"/>
      <c r="CM82" s="534"/>
      <c r="CN82" s="534"/>
      <c r="CO82" s="534"/>
      <c r="CP82" s="534"/>
      <c r="CQ82" s="534"/>
      <c r="CR82" s="534"/>
      <c r="CS82" s="534"/>
      <c r="CT82" s="534"/>
      <c r="CU82" s="534"/>
      <c r="CV82" s="534"/>
      <c r="CW82" s="534"/>
      <c r="CX82" s="534"/>
      <c r="CY82" s="534"/>
      <c r="CZ82" s="534"/>
      <c r="DA82" s="534"/>
      <c r="DB82" s="534"/>
      <c r="DC82" s="534"/>
      <c r="DD82" s="534"/>
      <c r="DE82" s="534"/>
      <c r="DF82" s="534"/>
      <c r="DG82" s="534"/>
      <c r="DH82" s="534"/>
      <c r="DI82" s="534"/>
      <c r="DJ82" s="534"/>
      <c r="DK82" s="534"/>
      <c r="DL82" s="534"/>
      <c r="DM82" s="534"/>
      <c r="DN82" s="534"/>
      <c r="DO82" s="534"/>
      <c r="DP82" s="534"/>
      <c r="DQ82" s="534"/>
      <c r="DR82" s="534"/>
      <c r="DS82" s="534"/>
      <c r="DT82" s="534"/>
      <c r="DU82" s="534"/>
      <c r="DV82" s="534"/>
      <c r="DW82" s="534"/>
      <c r="DX82" s="534"/>
      <c r="DY82" s="534"/>
      <c r="DZ82" s="534"/>
      <c r="EA82" s="534"/>
      <c r="EB82" s="534"/>
      <c r="EC82" s="534"/>
      <c r="ED82" s="534"/>
      <c r="EE82" s="534"/>
      <c r="EF82" s="534"/>
      <c r="EG82" s="534"/>
      <c r="EH82" s="534"/>
      <c r="EI82" s="534"/>
      <c r="EJ82" s="534"/>
      <c r="EK82" s="534"/>
      <c r="EL82" s="534"/>
      <c r="EM82" s="534"/>
      <c r="EN82" s="534"/>
      <c r="EO82" s="534"/>
      <c r="EP82" s="534"/>
      <c r="EQ82" s="534"/>
      <c r="ER82" s="534"/>
      <c r="ES82" s="534"/>
      <c r="ET82" s="534"/>
      <c r="EU82" s="534"/>
      <c r="EV82" s="534"/>
      <c r="EW82" s="534"/>
      <c r="EX82" s="534"/>
      <c r="EY82" s="534"/>
      <c r="EZ82" s="534"/>
      <c r="FA82" s="534"/>
      <c r="FB82" s="534"/>
      <c r="FC82" s="534"/>
      <c r="FD82" s="534"/>
      <c r="FE82" s="534"/>
      <c r="FF82" s="534"/>
      <c r="FG82" s="534"/>
      <c r="FH82" s="534"/>
      <c r="FI82" s="534"/>
      <c r="FJ82" s="534"/>
      <c r="FK82" s="534"/>
      <c r="FL82" s="534"/>
      <c r="FM82" s="534"/>
      <c r="FN82" s="534"/>
      <c r="FO82" s="534"/>
      <c r="FP82" s="534"/>
      <c r="FQ82" s="534"/>
      <c r="FR82" s="534"/>
      <c r="FS82" s="534"/>
      <c r="FT82" s="534"/>
      <c r="FU82" s="534"/>
      <c r="FV82" s="534"/>
      <c r="FW82" s="534"/>
      <c r="FX82" s="534"/>
      <c r="FY82" s="534"/>
      <c r="FZ82" s="534"/>
      <c r="GA82" s="534"/>
      <c r="GB82" s="534"/>
      <c r="GC82" s="534"/>
      <c r="GD82" s="534"/>
      <c r="GE82" s="534"/>
      <c r="GF82" s="534"/>
      <c r="GG82" s="534"/>
      <c r="GH82" s="534"/>
      <c r="GI82" s="534"/>
      <c r="GJ82" s="534"/>
      <c r="GK82" s="534"/>
      <c r="GL82" s="534"/>
      <c r="GM82" s="534"/>
      <c r="GN82" s="534"/>
      <c r="GO82" s="534"/>
      <c r="GP82" s="534"/>
      <c r="GQ82" s="534"/>
      <c r="GR82" s="534"/>
      <c r="GS82" s="534"/>
      <c r="GT82" s="534"/>
      <c r="GU82" s="534"/>
      <c r="GV82" s="534"/>
      <c r="GW82" s="534"/>
      <c r="GX82" s="534"/>
      <c r="GY82" s="534"/>
      <c r="GZ82" s="534"/>
      <c r="HA82" s="534"/>
      <c r="HB82" s="534"/>
      <c r="HC82" s="534"/>
      <c r="HD82" s="534"/>
      <c r="HE82" s="534"/>
      <c r="HF82" s="534"/>
      <c r="HG82" s="534"/>
      <c r="HH82" s="534"/>
      <c r="HI82" s="534"/>
      <c r="HJ82" s="534"/>
      <c r="HK82" s="534"/>
      <c r="HL82" s="534"/>
      <c r="HM82" s="534"/>
      <c r="HN82" s="534"/>
      <c r="HO82" s="534"/>
      <c r="HP82" s="534"/>
      <c r="HQ82" s="534"/>
      <c r="HR82" s="534"/>
      <c r="HS82" s="534"/>
      <c r="HT82" s="534"/>
      <c r="HU82" s="534"/>
      <c r="HV82" s="534"/>
      <c r="HW82" s="534"/>
      <c r="HX82" s="534"/>
      <c r="HY82" s="534"/>
      <c r="HZ82" s="534"/>
      <c r="IA82" s="534"/>
      <c r="IB82" s="534"/>
      <c r="IC82" s="534"/>
      <c r="ID82" s="534"/>
      <c r="IE82" s="534"/>
      <c r="IF82" s="534"/>
      <c r="IG82" s="534"/>
      <c r="IH82" s="534"/>
      <c r="II82" s="534"/>
      <c r="IJ82" s="534"/>
      <c r="IK82" s="534"/>
      <c r="IL82" s="534"/>
      <c r="IM82" s="534"/>
      <c r="IN82" s="534"/>
      <c r="IO82" s="534"/>
      <c r="IP82" s="534"/>
      <c r="IQ82" s="534"/>
      <c r="IR82" s="534"/>
      <c r="IS82" s="534"/>
      <c r="IT82" s="534"/>
      <c r="IU82" s="534"/>
      <c r="IV82" s="534"/>
      <c r="IW82" s="534"/>
      <c r="IX82" s="534"/>
      <c r="IY82" s="534"/>
      <c r="IZ82" s="534"/>
      <c r="JA82" s="534"/>
      <c r="JB82" s="534"/>
      <c r="JC82" s="534"/>
      <c r="JD82" s="534"/>
      <c r="JE82" s="534"/>
      <c r="JF82" s="534"/>
      <c r="JG82" s="534"/>
      <c r="JH82" s="534"/>
      <c r="JI82" s="534"/>
      <c r="JJ82" s="534"/>
      <c r="JK82" s="534"/>
      <c r="JL82" s="534"/>
      <c r="JM82" s="534"/>
      <c r="JN82" s="534"/>
      <c r="JO82" s="534"/>
      <c r="JP82" s="534"/>
      <c r="JQ82" s="534"/>
      <c r="JR82" s="534"/>
      <c r="JS82" s="534"/>
      <c r="JT82" s="534"/>
      <c r="JU82" s="534"/>
      <c r="JV82" s="534"/>
      <c r="JW82" s="534"/>
      <c r="JX82" s="534"/>
      <c r="JY82" s="534"/>
      <c r="JZ82" s="534"/>
      <c r="KA82" s="534"/>
      <c r="KB82" s="534"/>
      <c r="KC82" s="534"/>
      <c r="KD82" s="534"/>
      <c r="KE82" s="534"/>
      <c r="KF82" s="534"/>
      <c r="KG82" s="534"/>
      <c r="KH82" s="534"/>
      <c r="KI82" s="534"/>
      <c r="KJ82" s="534"/>
      <c r="KK82" s="534"/>
      <c r="KL82" s="534"/>
      <c r="KM82" s="534"/>
      <c r="KN82" s="534"/>
      <c r="KO82" s="534"/>
      <c r="KP82" s="534"/>
      <c r="KQ82" s="534"/>
      <c r="KR82" s="534"/>
      <c r="KS82" s="534"/>
      <c r="KT82" s="534"/>
      <c r="KU82" s="534"/>
      <c r="KV82" s="534"/>
      <c r="KW82" s="534"/>
      <c r="KX82" s="534"/>
      <c r="KY82" s="534"/>
      <c r="KZ82" s="534"/>
      <c r="LA82" s="534"/>
      <c r="LB82" s="534"/>
      <c r="LC82" s="534"/>
      <c r="LD82" s="534"/>
      <c r="LE82" s="534"/>
      <c r="LF82" s="534"/>
      <c r="LG82" s="534"/>
      <c r="LH82" s="534"/>
      <c r="LI82" s="534"/>
      <c r="LJ82" s="534"/>
      <c r="LK82" s="534"/>
      <c r="LL82" s="534"/>
      <c r="LM82" s="534"/>
      <c r="LN82" s="534"/>
      <c r="LO82" s="534"/>
      <c r="LP82" s="534"/>
      <c r="LQ82" s="534"/>
      <c r="LR82" s="534"/>
      <c r="LS82" s="534"/>
      <c r="LT82" s="534"/>
      <c r="LU82" s="534"/>
      <c r="LV82" s="534"/>
      <c r="LW82" s="534"/>
      <c r="LX82" s="534"/>
      <c r="LY82" s="534"/>
      <c r="LZ82" s="534"/>
      <c r="MA82" s="534"/>
      <c r="MB82" s="534"/>
      <c r="MC82" s="534"/>
      <c r="MD82" s="534"/>
      <c r="ME82" s="534"/>
      <c r="MF82" s="534"/>
      <c r="MG82" s="534"/>
      <c r="MH82" s="534"/>
      <c r="MI82" s="534"/>
      <c r="MJ82" s="534"/>
      <c r="MK82" s="534"/>
      <c r="ML82" s="534"/>
      <c r="MM82" s="534"/>
      <c r="MN82" s="534"/>
      <c r="MO82" s="534"/>
      <c r="MP82" s="534"/>
      <c r="MQ82" s="534"/>
      <c r="MR82" s="534"/>
      <c r="MS82" s="534"/>
      <c r="MT82" s="534"/>
      <c r="MU82" s="534"/>
      <c r="MV82" s="534"/>
      <c r="MW82" s="534"/>
      <c r="MX82" s="534"/>
      <c r="MY82" s="534"/>
      <c r="MZ82" s="534"/>
      <c r="NA82" s="534"/>
      <c r="NB82" s="534"/>
      <c r="NC82" s="534"/>
      <c r="ND82" s="534"/>
      <c r="NE82" s="534"/>
      <c r="NF82" s="534"/>
      <c r="NG82" s="534"/>
      <c r="NH82" s="534"/>
      <c r="NI82" s="534"/>
      <c r="NJ82" s="534"/>
      <c r="NK82" s="534"/>
      <c r="NL82" s="534"/>
      <c r="NM82" s="534"/>
      <c r="NN82" s="534"/>
      <c r="NO82" s="534"/>
      <c r="NP82" s="534"/>
      <c r="NQ82" s="534"/>
      <c r="NR82" s="534"/>
      <c r="NS82" s="534"/>
      <c r="NT82" s="534"/>
      <c r="NU82" s="534"/>
      <c r="NV82" s="534"/>
      <c r="NW82" s="534"/>
      <c r="NX82" s="534"/>
      <c r="NY82" s="534"/>
      <c r="NZ82" s="534"/>
      <c r="OA82" s="534"/>
      <c r="OB82" s="534"/>
      <c r="OC82" s="534"/>
      <c r="OD82" s="534"/>
      <c r="OE82" s="534"/>
      <c r="OF82" s="534"/>
      <c r="OG82" s="534"/>
      <c r="OH82" s="534"/>
      <c r="OI82" s="534"/>
      <c r="OJ82" s="534"/>
      <c r="OK82" s="534"/>
      <c r="OL82" s="534"/>
      <c r="OM82" s="534"/>
      <c r="ON82" s="534"/>
      <c r="OO82" s="534"/>
      <c r="OP82" s="534"/>
      <c r="OQ82" s="534"/>
      <c r="OR82" s="534"/>
      <c r="OS82" s="534"/>
      <c r="OT82" s="534"/>
      <c r="OU82" s="534"/>
      <c r="OV82" s="534"/>
      <c r="OW82" s="534"/>
      <c r="OX82" s="534"/>
      <c r="OY82" s="534"/>
      <c r="OZ82" s="534"/>
      <c r="PA82" s="534"/>
      <c r="PB82" s="534"/>
      <c r="PC82" s="534"/>
      <c r="PD82" s="534"/>
      <c r="PE82" s="534"/>
      <c r="PF82" s="534"/>
      <c r="PG82" s="534"/>
      <c r="PH82" s="534"/>
      <c r="PI82" s="534"/>
      <c r="PJ82" s="534"/>
      <c r="PK82" s="534"/>
      <c r="PL82" s="534"/>
      <c r="PM82" s="534"/>
      <c r="PN82" s="534"/>
      <c r="PO82" s="534"/>
      <c r="PP82" s="534"/>
      <c r="PQ82" s="534"/>
      <c r="PR82" s="534"/>
      <c r="PS82" s="534"/>
      <c r="PT82" s="534"/>
      <c r="PU82" s="534"/>
      <c r="PV82" s="534"/>
      <c r="PW82" s="534"/>
      <c r="PX82" s="534"/>
      <c r="PY82" s="534"/>
      <c r="PZ82" s="534"/>
      <c r="QA82" s="534"/>
      <c r="QB82" s="534"/>
      <c r="QC82" s="534"/>
      <c r="QD82" s="534"/>
      <c r="QE82" s="534"/>
      <c r="QF82" s="534"/>
      <c r="QG82" s="534"/>
      <c r="QH82" s="534"/>
      <c r="QI82" s="534"/>
      <c r="QJ82" s="534"/>
      <c r="QK82" s="534"/>
      <c r="QL82" s="534"/>
      <c r="QM82" s="534"/>
      <c r="QN82" s="534"/>
      <c r="QO82" s="534"/>
      <c r="QP82" s="534"/>
      <c r="QQ82" s="534"/>
      <c r="QR82" s="534"/>
      <c r="QS82" s="534"/>
      <c r="QT82" s="534"/>
      <c r="QU82" s="534"/>
      <c r="QV82" s="534"/>
      <c r="QW82" s="534"/>
      <c r="QX82" s="534"/>
      <c r="QY82" s="534"/>
      <c r="QZ82" s="534"/>
      <c r="RA82" s="534"/>
      <c r="RB82" s="534"/>
      <c r="RC82" s="534"/>
      <c r="RD82" s="534"/>
      <c r="RE82" s="534"/>
      <c r="RF82" s="534"/>
      <c r="RG82" s="534"/>
      <c r="RH82" s="534"/>
      <c r="RI82" s="534"/>
      <c r="RJ82" s="534"/>
      <c r="RK82" s="534"/>
      <c r="RL82" s="534"/>
      <c r="RM82" s="534"/>
      <c r="RN82" s="534"/>
      <c r="RO82" s="534"/>
      <c r="RP82" s="534"/>
      <c r="RQ82" s="534"/>
      <c r="RR82" s="534"/>
      <c r="RS82" s="534"/>
      <c r="RT82" s="534"/>
      <c r="RU82" s="534"/>
      <c r="RV82" s="534"/>
      <c r="RW82" s="534"/>
      <c r="RX82" s="534"/>
      <c r="RY82" s="534"/>
      <c r="RZ82" s="534"/>
      <c r="SA82" s="534"/>
      <c r="SB82" s="534"/>
      <c r="SC82" s="534"/>
      <c r="SD82" s="534"/>
      <c r="SE82" s="534"/>
      <c r="SF82" s="534"/>
      <c r="SG82" s="534"/>
      <c r="SH82" s="534"/>
      <c r="SI82" s="534"/>
      <c r="SJ82" s="534"/>
      <c r="SK82" s="534"/>
      <c r="SL82" s="534"/>
      <c r="SM82" s="534"/>
      <c r="SN82" s="534"/>
      <c r="SO82" s="534"/>
      <c r="SP82" s="534"/>
      <c r="SQ82" s="534"/>
      <c r="SR82" s="534"/>
      <c r="SS82" s="534"/>
      <c r="ST82" s="534"/>
      <c r="SU82" s="534"/>
      <c r="SV82" s="534"/>
      <c r="SW82" s="534"/>
      <c r="SX82" s="534"/>
      <c r="SY82" s="534"/>
      <c r="SZ82" s="534"/>
      <c r="TA82" s="534"/>
      <c r="TB82" s="534"/>
      <c r="TC82" s="534"/>
      <c r="TD82" s="534"/>
      <c r="TE82" s="534"/>
      <c r="TF82" s="534"/>
      <c r="TG82" s="534"/>
      <c r="TH82" s="534"/>
      <c r="TI82" s="534"/>
      <c r="TJ82" s="534"/>
      <c r="TK82" s="534"/>
      <c r="TL82" s="534"/>
      <c r="TM82" s="534"/>
      <c r="TN82" s="534"/>
      <c r="TO82" s="534"/>
      <c r="TP82" s="534"/>
      <c r="TQ82" s="534"/>
      <c r="TR82" s="534"/>
      <c r="TS82" s="534"/>
      <c r="TT82" s="534"/>
      <c r="TU82" s="534"/>
      <c r="TV82" s="534"/>
      <c r="TW82" s="534"/>
      <c r="TX82" s="534"/>
      <c r="TY82" s="534"/>
      <c r="TZ82" s="534"/>
      <c r="UA82" s="534"/>
      <c r="UB82" s="534"/>
      <c r="UC82" s="534"/>
      <c r="UD82" s="534"/>
      <c r="UE82" s="534"/>
      <c r="UF82" s="534"/>
      <c r="UG82" s="534"/>
      <c r="UH82" s="534"/>
      <c r="UI82" s="534"/>
      <c r="UJ82" s="534"/>
      <c r="UK82" s="534"/>
      <c r="UL82" s="534"/>
      <c r="UM82" s="534"/>
      <c r="UN82" s="534"/>
      <c r="UO82" s="534"/>
      <c r="UP82" s="534"/>
      <c r="UQ82" s="534"/>
      <c r="UR82" s="534"/>
      <c r="US82" s="534"/>
      <c r="UT82" s="534"/>
      <c r="UU82" s="534"/>
      <c r="UV82" s="534"/>
      <c r="UW82" s="534"/>
      <c r="UX82" s="546"/>
    </row>
    <row r="83" spans="1:570" s="547" customFormat="1" ht="14.1" customHeight="1">
      <c r="A83" s="534"/>
      <c r="B83" s="37"/>
      <c r="C83" s="61"/>
      <c r="D83" s="61"/>
      <c r="E83" s="38"/>
      <c r="F83" s="523"/>
      <c r="G83" s="523"/>
      <c r="H83" s="523"/>
      <c r="I83" s="524"/>
      <c r="J83" s="525"/>
      <c r="K83" s="525"/>
      <c r="L83" s="525"/>
      <c r="M83" s="42"/>
      <c r="N83" s="42"/>
      <c r="O83" s="526"/>
      <c r="P83" s="527"/>
      <c r="Q83" s="527"/>
      <c r="R83" s="45"/>
      <c r="S83" s="46"/>
      <c r="T83" s="523">
        <f t="shared" si="27"/>
        <v>0</v>
      </c>
      <c r="U83" s="528">
        <f t="shared" si="19"/>
        <v>0</v>
      </c>
      <c r="V83" s="529">
        <f t="shared" si="20"/>
        <v>0</v>
      </c>
      <c r="W83" s="530">
        <f t="shared" si="32"/>
        <v>0</v>
      </c>
      <c r="X83" s="527">
        <f t="shared" si="33"/>
        <v>0</v>
      </c>
      <c r="Y83" s="527">
        <f t="shared" si="21"/>
        <v>0</v>
      </c>
      <c r="Z83" s="527"/>
      <c r="AA83" s="527">
        <f t="shared" si="34"/>
        <v>0</v>
      </c>
      <c r="AB83" s="531">
        <f t="shared" si="22"/>
        <v>0</v>
      </c>
      <c r="AC83" s="532">
        <f t="shared" si="18"/>
        <v>0</v>
      </c>
      <c r="AD83" s="527">
        <f t="shared" si="18"/>
        <v>0</v>
      </c>
      <c r="AE83" s="527">
        <f t="shared" si="23"/>
        <v>0</v>
      </c>
      <c r="AF83" s="527">
        <f t="shared" si="24"/>
        <v>0</v>
      </c>
      <c r="AG83" s="533" t="e">
        <v>#N/A</v>
      </c>
      <c r="AH83" s="527" t="e">
        <f t="shared" si="25"/>
        <v>#N/A</v>
      </c>
      <c r="AI83" s="533" t="e">
        <v>#N/A</v>
      </c>
      <c r="AJ83" s="527" t="e">
        <f t="shared" si="26"/>
        <v>#N/A</v>
      </c>
      <c r="AK83" s="527" t="e">
        <f t="shared" si="28"/>
        <v>#N/A</v>
      </c>
      <c r="AL83" s="527" t="e">
        <v>#N/A</v>
      </c>
      <c r="AM83" s="527"/>
      <c r="AN83" s="529">
        <v>0</v>
      </c>
      <c r="AO83" s="529">
        <f t="shared" si="29"/>
        <v>0</v>
      </c>
      <c r="AP83" s="528">
        <f t="shared" si="30"/>
        <v>0</v>
      </c>
      <c r="AQ83" s="528" t="e">
        <f t="shared" si="31"/>
        <v>#DIV/0!</v>
      </c>
      <c r="AR83" s="534"/>
      <c r="AS83" s="534"/>
      <c r="AT83" s="534"/>
      <c r="AU83" s="534"/>
      <c r="AV83" s="534"/>
      <c r="AW83" s="534"/>
      <c r="AX83" s="534"/>
      <c r="AY83" s="534"/>
      <c r="AZ83" s="534"/>
      <c r="BA83" s="534"/>
      <c r="BB83" s="534"/>
      <c r="BC83" s="534"/>
      <c r="BD83" s="534"/>
      <c r="BE83" s="534"/>
      <c r="BF83" s="534"/>
      <c r="BG83" s="534"/>
      <c r="BH83" s="534"/>
      <c r="BI83" s="534"/>
      <c r="BJ83" s="534"/>
      <c r="BK83" s="534"/>
      <c r="BL83" s="534"/>
      <c r="BM83" s="534"/>
      <c r="BN83" s="534"/>
      <c r="BO83" s="534"/>
      <c r="BP83" s="534"/>
      <c r="BQ83" s="534"/>
      <c r="BR83" s="534"/>
      <c r="BS83" s="534"/>
      <c r="BT83" s="534"/>
      <c r="BU83" s="534"/>
      <c r="BV83" s="534"/>
      <c r="BW83" s="534"/>
      <c r="BX83" s="534"/>
      <c r="BY83" s="534"/>
      <c r="BZ83" s="534"/>
      <c r="CA83" s="534"/>
      <c r="CB83" s="534"/>
      <c r="CC83" s="534"/>
      <c r="CD83" s="534"/>
      <c r="CE83" s="534"/>
      <c r="CF83" s="534"/>
      <c r="CG83" s="534"/>
      <c r="CH83" s="534"/>
      <c r="CI83" s="534"/>
      <c r="CJ83" s="534"/>
      <c r="CK83" s="534"/>
      <c r="CL83" s="534"/>
      <c r="CM83" s="534"/>
      <c r="CN83" s="534"/>
      <c r="CO83" s="534"/>
      <c r="CP83" s="534"/>
      <c r="CQ83" s="534"/>
      <c r="CR83" s="534"/>
      <c r="CS83" s="534"/>
      <c r="CT83" s="534"/>
      <c r="CU83" s="534"/>
      <c r="CV83" s="534"/>
      <c r="CW83" s="534"/>
      <c r="CX83" s="534"/>
      <c r="CY83" s="534"/>
      <c r="CZ83" s="534"/>
      <c r="DA83" s="534"/>
      <c r="DB83" s="534"/>
      <c r="DC83" s="534"/>
      <c r="DD83" s="534"/>
      <c r="DE83" s="534"/>
      <c r="DF83" s="534"/>
      <c r="DG83" s="534"/>
      <c r="DH83" s="534"/>
      <c r="DI83" s="534"/>
      <c r="DJ83" s="534"/>
      <c r="DK83" s="534"/>
      <c r="DL83" s="534"/>
      <c r="DM83" s="534"/>
      <c r="DN83" s="534"/>
      <c r="DO83" s="534"/>
      <c r="DP83" s="534"/>
      <c r="DQ83" s="534"/>
      <c r="DR83" s="534"/>
      <c r="DS83" s="534"/>
      <c r="DT83" s="534"/>
      <c r="DU83" s="534"/>
      <c r="DV83" s="534"/>
      <c r="DW83" s="534"/>
      <c r="DX83" s="534"/>
      <c r="DY83" s="534"/>
      <c r="DZ83" s="534"/>
      <c r="EA83" s="534"/>
      <c r="EB83" s="534"/>
      <c r="EC83" s="534"/>
      <c r="ED83" s="534"/>
      <c r="EE83" s="534"/>
      <c r="EF83" s="534"/>
      <c r="EG83" s="534"/>
      <c r="EH83" s="534"/>
      <c r="EI83" s="534"/>
      <c r="EJ83" s="534"/>
      <c r="EK83" s="534"/>
      <c r="EL83" s="534"/>
      <c r="EM83" s="534"/>
      <c r="EN83" s="534"/>
      <c r="EO83" s="534"/>
      <c r="EP83" s="534"/>
      <c r="EQ83" s="534"/>
      <c r="ER83" s="534"/>
      <c r="ES83" s="534"/>
      <c r="ET83" s="534"/>
      <c r="EU83" s="534"/>
      <c r="EV83" s="534"/>
      <c r="EW83" s="534"/>
      <c r="EX83" s="534"/>
      <c r="EY83" s="534"/>
      <c r="EZ83" s="534"/>
      <c r="FA83" s="534"/>
      <c r="FB83" s="534"/>
      <c r="FC83" s="534"/>
      <c r="FD83" s="534"/>
      <c r="FE83" s="534"/>
      <c r="FF83" s="534"/>
      <c r="FG83" s="534"/>
      <c r="FH83" s="534"/>
      <c r="FI83" s="534"/>
      <c r="FJ83" s="534"/>
      <c r="FK83" s="534"/>
      <c r="FL83" s="534"/>
      <c r="FM83" s="534"/>
      <c r="FN83" s="534"/>
      <c r="FO83" s="534"/>
      <c r="FP83" s="534"/>
      <c r="FQ83" s="534"/>
      <c r="FR83" s="534"/>
      <c r="FS83" s="534"/>
      <c r="FT83" s="534"/>
      <c r="FU83" s="534"/>
      <c r="FV83" s="534"/>
      <c r="FW83" s="534"/>
      <c r="FX83" s="534"/>
      <c r="FY83" s="534"/>
      <c r="FZ83" s="534"/>
      <c r="GA83" s="534"/>
      <c r="GB83" s="534"/>
      <c r="GC83" s="534"/>
      <c r="GD83" s="534"/>
      <c r="GE83" s="534"/>
      <c r="GF83" s="534"/>
      <c r="GG83" s="534"/>
      <c r="GH83" s="534"/>
      <c r="GI83" s="534"/>
      <c r="GJ83" s="534"/>
      <c r="GK83" s="534"/>
      <c r="GL83" s="534"/>
      <c r="GM83" s="534"/>
      <c r="GN83" s="534"/>
      <c r="GO83" s="534"/>
      <c r="GP83" s="534"/>
      <c r="GQ83" s="534"/>
      <c r="GR83" s="534"/>
      <c r="GS83" s="534"/>
      <c r="GT83" s="534"/>
      <c r="GU83" s="534"/>
      <c r="GV83" s="534"/>
      <c r="GW83" s="534"/>
      <c r="GX83" s="534"/>
      <c r="GY83" s="534"/>
      <c r="GZ83" s="534"/>
      <c r="HA83" s="534"/>
      <c r="HB83" s="534"/>
      <c r="HC83" s="534"/>
      <c r="HD83" s="534"/>
      <c r="HE83" s="534"/>
      <c r="HF83" s="534"/>
      <c r="HG83" s="534"/>
      <c r="HH83" s="534"/>
      <c r="HI83" s="534"/>
      <c r="HJ83" s="534"/>
      <c r="HK83" s="534"/>
      <c r="HL83" s="534"/>
      <c r="HM83" s="534"/>
      <c r="HN83" s="534"/>
      <c r="HO83" s="534"/>
      <c r="HP83" s="534"/>
      <c r="HQ83" s="534"/>
      <c r="HR83" s="534"/>
      <c r="HS83" s="534"/>
      <c r="HT83" s="534"/>
      <c r="HU83" s="534"/>
      <c r="HV83" s="534"/>
      <c r="HW83" s="534"/>
      <c r="HX83" s="534"/>
      <c r="HY83" s="534"/>
      <c r="HZ83" s="534"/>
      <c r="IA83" s="534"/>
      <c r="IB83" s="534"/>
      <c r="IC83" s="534"/>
      <c r="ID83" s="534"/>
      <c r="IE83" s="534"/>
      <c r="IF83" s="534"/>
      <c r="IG83" s="534"/>
      <c r="IH83" s="534"/>
      <c r="II83" s="534"/>
      <c r="IJ83" s="534"/>
      <c r="IK83" s="534"/>
      <c r="IL83" s="534"/>
      <c r="IM83" s="534"/>
      <c r="IN83" s="534"/>
      <c r="IO83" s="534"/>
      <c r="IP83" s="534"/>
      <c r="IQ83" s="534"/>
      <c r="IR83" s="534"/>
      <c r="IS83" s="534"/>
      <c r="IT83" s="534"/>
      <c r="IU83" s="534"/>
      <c r="IV83" s="534"/>
      <c r="IW83" s="534"/>
      <c r="IX83" s="534"/>
      <c r="IY83" s="534"/>
      <c r="IZ83" s="534"/>
      <c r="JA83" s="534"/>
      <c r="JB83" s="534"/>
      <c r="JC83" s="534"/>
      <c r="JD83" s="534"/>
      <c r="JE83" s="534"/>
      <c r="JF83" s="534"/>
      <c r="JG83" s="534"/>
      <c r="JH83" s="534"/>
      <c r="JI83" s="534"/>
      <c r="JJ83" s="534"/>
      <c r="JK83" s="534"/>
      <c r="JL83" s="534"/>
      <c r="JM83" s="534"/>
      <c r="JN83" s="534"/>
      <c r="JO83" s="534"/>
      <c r="JP83" s="534"/>
      <c r="JQ83" s="534"/>
      <c r="JR83" s="534"/>
      <c r="JS83" s="534"/>
      <c r="JT83" s="534"/>
      <c r="JU83" s="534"/>
      <c r="JV83" s="534"/>
      <c r="JW83" s="534"/>
      <c r="JX83" s="534"/>
      <c r="JY83" s="534"/>
      <c r="JZ83" s="534"/>
      <c r="KA83" s="534"/>
      <c r="KB83" s="534"/>
      <c r="KC83" s="534"/>
      <c r="KD83" s="534"/>
      <c r="KE83" s="534"/>
      <c r="KF83" s="534"/>
      <c r="KG83" s="534"/>
      <c r="KH83" s="534"/>
      <c r="KI83" s="534"/>
      <c r="KJ83" s="534"/>
      <c r="KK83" s="534"/>
      <c r="KL83" s="534"/>
      <c r="KM83" s="534"/>
      <c r="KN83" s="534"/>
      <c r="KO83" s="534"/>
      <c r="KP83" s="534"/>
      <c r="KQ83" s="534"/>
      <c r="KR83" s="534"/>
      <c r="KS83" s="534"/>
      <c r="KT83" s="534"/>
      <c r="KU83" s="534"/>
      <c r="KV83" s="534"/>
      <c r="KW83" s="534"/>
      <c r="KX83" s="534"/>
      <c r="KY83" s="534"/>
      <c r="KZ83" s="534"/>
      <c r="LA83" s="534"/>
      <c r="LB83" s="534"/>
      <c r="LC83" s="534"/>
      <c r="LD83" s="534"/>
      <c r="LE83" s="534"/>
      <c r="LF83" s="534"/>
      <c r="LG83" s="534"/>
      <c r="LH83" s="534"/>
      <c r="LI83" s="534"/>
      <c r="LJ83" s="534"/>
      <c r="LK83" s="534"/>
      <c r="LL83" s="534"/>
      <c r="LM83" s="534"/>
      <c r="LN83" s="534"/>
      <c r="LO83" s="534"/>
      <c r="LP83" s="534"/>
      <c r="LQ83" s="534"/>
      <c r="LR83" s="534"/>
      <c r="LS83" s="534"/>
      <c r="LT83" s="534"/>
      <c r="LU83" s="534"/>
      <c r="LV83" s="534"/>
      <c r="LW83" s="534"/>
      <c r="LX83" s="534"/>
      <c r="LY83" s="534"/>
      <c r="LZ83" s="534"/>
      <c r="MA83" s="534"/>
      <c r="MB83" s="534"/>
      <c r="MC83" s="534"/>
      <c r="MD83" s="534"/>
      <c r="ME83" s="534"/>
      <c r="MF83" s="534"/>
      <c r="MG83" s="534"/>
      <c r="MH83" s="534"/>
      <c r="MI83" s="534"/>
      <c r="MJ83" s="534"/>
      <c r="MK83" s="534"/>
      <c r="ML83" s="534"/>
      <c r="MM83" s="534"/>
      <c r="MN83" s="534"/>
      <c r="MO83" s="534"/>
      <c r="MP83" s="534"/>
      <c r="MQ83" s="534"/>
      <c r="MR83" s="534"/>
      <c r="MS83" s="534"/>
      <c r="MT83" s="534"/>
      <c r="MU83" s="534"/>
      <c r="MV83" s="534"/>
      <c r="MW83" s="534"/>
      <c r="MX83" s="534"/>
      <c r="MY83" s="534"/>
      <c r="MZ83" s="534"/>
      <c r="NA83" s="534"/>
      <c r="NB83" s="534"/>
      <c r="NC83" s="534"/>
      <c r="ND83" s="534"/>
      <c r="NE83" s="534"/>
      <c r="NF83" s="534"/>
      <c r="NG83" s="534"/>
      <c r="NH83" s="534"/>
      <c r="NI83" s="534"/>
      <c r="NJ83" s="534"/>
      <c r="NK83" s="534"/>
      <c r="NL83" s="534"/>
      <c r="NM83" s="534"/>
      <c r="NN83" s="534"/>
      <c r="NO83" s="534"/>
      <c r="NP83" s="534"/>
      <c r="NQ83" s="534"/>
      <c r="NR83" s="534"/>
      <c r="NS83" s="534"/>
      <c r="NT83" s="534"/>
      <c r="NU83" s="534"/>
      <c r="NV83" s="534"/>
      <c r="NW83" s="534"/>
      <c r="NX83" s="534"/>
      <c r="NY83" s="534"/>
      <c r="NZ83" s="534"/>
      <c r="OA83" s="534"/>
      <c r="OB83" s="534"/>
      <c r="OC83" s="534"/>
      <c r="OD83" s="534"/>
      <c r="OE83" s="534"/>
      <c r="OF83" s="534"/>
      <c r="OG83" s="534"/>
      <c r="OH83" s="534"/>
      <c r="OI83" s="534"/>
      <c r="OJ83" s="534"/>
      <c r="OK83" s="534"/>
      <c r="OL83" s="534"/>
      <c r="OM83" s="534"/>
      <c r="ON83" s="534"/>
      <c r="OO83" s="534"/>
      <c r="OP83" s="534"/>
      <c r="OQ83" s="534"/>
      <c r="OR83" s="534"/>
      <c r="OS83" s="534"/>
      <c r="OT83" s="534"/>
      <c r="OU83" s="534"/>
      <c r="OV83" s="534"/>
      <c r="OW83" s="534"/>
      <c r="OX83" s="534"/>
      <c r="OY83" s="534"/>
      <c r="OZ83" s="534"/>
      <c r="PA83" s="534"/>
      <c r="PB83" s="534"/>
      <c r="PC83" s="534"/>
      <c r="PD83" s="534"/>
      <c r="PE83" s="534"/>
      <c r="PF83" s="534"/>
      <c r="PG83" s="534"/>
      <c r="PH83" s="534"/>
      <c r="PI83" s="534"/>
      <c r="PJ83" s="534"/>
      <c r="PK83" s="534"/>
      <c r="PL83" s="534"/>
      <c r="PM83" s="534"/>
      <c r="PN83" s="534"/>
      <c r="PO83" s="534"/>
      <c r="PP83" s="534"/>
      <c r="PQ83" s="534"/>
      <c r="PR83" s="534"/>
      <c r="PS83" s="534"/>
      <c r="PT83" s="534"/>
      <c r="PU83" s="534"/>
      <c r="PV83" s="534"/>
      <c r="PW83" s="534"/>
      <c r="PX83" s="534"/>
      <c r="PY83" s="534"/>
      <c r="PZ83" s="534"/>
      <c r="QA83" s="534"/>
      <c r="QB83" s="534"/>
      <c r="QC83" s="534"/>
      <c r="QD83" s="534"/>
      <c r="QE83" s="534"/>
      <c r="QF83" s="534"/>
      <c r="QG83" s="534"/>
      <c r="QH83" s="534"/>
      <c r="QI83" s="534"/>
      <c r="QJ83" s="534"/>
      <c r="QK83" s="534"/>
      <c r="QL83" s="534"/>
      <c r="QM83" s="534"/>
      <c r="QN83" s="534"/>
      <c r="QO83" s="534"/>
      <c r="QP83" s="534"/>
      <c r="QQ83" s="534"/>
      <c r="QR83" s="534"/>
      <c r="QS83" s="534"/>
      <c r="QT83" s="534"/>
      <c r="QU83" s="534"/>
      <c r="QV83" s="534"/>
      <c r="QW83" s="534"/>
      <c r="QX83" s="534"/>
      <c r="QY83" s="534"/>
      <c r="QZ83" s="534"/>
      <c r="RA83" s="534"/>
      <c r="RB83" s="534"/>
      <c r="RC83" s="534"/>
      <c r="RD83" s="534"/>
      <c r="RE83" s="534"/>
      <c r="RF83" s="534"/>
      <c r="RG83" s="534"/>
      <c r="RH83" s="534"/>
      <c r="RI83" s="534"/>
      <c r="RJ83" s="534"/>
      <c r="RK83" s="534"/>
      <c r="RL83" s="534"/>
      <c r="RM83" s="534"/>
      <c r="RN83" s="534"/>
      <c r="RO83" s="534"/>
      <c r="RP83" s="534"/>
      <c r="RQ83" s="534"/>
      <c r="RR83" s="534"/>
      <c r="RS83" s="534"/>
      <c r="RT83" s="534"/>
      <c r="RU83" s="534"/>
      <c r="RV83" s="534"/>
      <c r="RW83" s="534"/>
      <c r="RX83" s="534"/>
      <c r="RY83" s="534"/>
      <c r="RZ83" s="534"/>
      <c r="SA83" s="534"/>
      <c r="SB83" s="534"/>
      <c r="SC83" s="534"/>
      <c r="SD83" s="534"/>
      <c r="SE83" s="534"/>
      <c r="SF83" s="534"/>
      <c r="SG83" s="534"/>
      <c r="SH83" s="534"/>
      <c r="SI83" s="534"/>
      <c r="SJ83" s="534"/>
      <c r="SK83" s="534"/>
      <c r="SL83" s="534"/>
      <c r="SM83" s="534"/>
      <c r="SN83" s="534"/>
      <c r="SO83" s="534"/>
      <c r="SP83" s="534"/>
      <c r="SQ83" s="534"/>
      <c r="SR83" s="534"/>
      <c r="SS83" s="534"/>
      <c r="ST83" s="534"/>
      <c r="SU83" s="534"/>
      <c r="SV83" s="534"/>
      <c r="SW83" s="534"/>
      <c r="SX83" s="534"/>
      <c r="SY83" s="534"/>
      <c r="SZ83" s="534"/>
      <c r="TA83" s="534"/>
      <c r="TB83" s="534"/>
      <c r="TC83" s="534"/>
      <c r="TD83" s="534"/>
      <c r="TE83" s="534"/>
      <c r="TF83" s="534"/>
      <c r="TG83" s="534"/>
      <c r="TH83" s="534"/>
      <c r="TI83" s="534"/>
      <c r="TJ83" s="534"/>
      <c r="TK83" s="534"/>
      <c r="TL83" s="534"/>
      <c r="TM83" s="534"/>
      <c r="TN83" s="534"/>
      <c r="TO83" s="534"/>
      <c r="TP83" s="534"/>
      <c r="TQ83" s="534"/>
      <c r="TR83" s="534"/>
      <c r="TS83" s="534"/>
      <c r="TT83" s="534"/>
      <c r="TU83" s="534"/>
      <c r="TV83" s="534"/>
      <c r="TW83" s="534"/>
      <c r="TX83" s="534"/>
      <c r="TY83" s="534"/>
      <c r="TZ83" s="534"/>
      <c r="UA83" s="534"/>
      <c r="UB83" s="534"/>
      <c r="UC83" s="534"/>
      <c r="UD83" s="534"/>
      <c r="UE83" s="534"/>
      <c r="UF83" s="534"/>
      <c r="UG83" s="534"/>
      <c r="UH83" s="534"/>
      <c r="UI83" s="534"/>
      <c r="UJ83" s="534"/>
      <c r="UK83" s="534"/>
      <c r="UL83" s="534"/>
      <c r="UM83" s="534"/>
      <c r="UN83" s="534"/>
      <c r="UO83" s="534"/>
      <c r="UP83" s="534"/>
      <c r="UQ83" s="534"/>
      <c r="UR83" s="534"/>
      <c r="US83" s="534"/>
      <c r="UT83" s="534"/>
      <c r="UU83" s="534"/>
      <c r="UV83" s="534"/>
      <c r="UW83" s="534"/>
      <c r="UX83" s="546"/>
    </row>
    <row r="84" spans="1:570" s="547" customFormat="1" ht="14.1" customHeight="1">
      <c r="A84" s="534"/>
      <c r="B84" s="37"/>
      <c r="C84" s="61"/>
      <c r="D84" s="61"/>
      <c r="E84" s="38"/>
      <c r="F84" s="523"/>
      <c r="G84" s="523"/>
      <c r="H84" s="523"/>
      <c r="I84" s="524"/>
      <c r="J84" s="525"/>
      <c r="K84" s="525"/>
      <c r="L84" s="525"/>
      <c r="M84" s="42"/>
      <c r="N84" s="42"/>
      <c r="O84" s="526"/>
      <c r="P84" s="527"/>
      <c r="Q84" s="527"/>
      <c r="R84" s="45"/>
      <c r="S84" s="46"/>
      <c r="T84" s="523">
        <f t="shared" si="27"/>
        <v>0</v>
      </c>
      <c r="U84" s="528">
        <f t="shared" si="19"/>
        <v>0</v>
      </c>
      <c r="V84" s="529">
        <f t="shared" si="20"/>
        <v>0</v>
      </c>
      <c r="W84" s="530">
        <f t="shared" si="32"/>
        <v>0</v>
      </c>
      <c r="X84" s="527">
        <f t="shared" si="33"/>
        <v>0</v>
      </c>
      <c r="Y84" s="527">
        <f t="shared" si="21"/>
        <v>0</v>
      </c>
      <c r="Z84" s="527"/>
      <c r="AA84" s="527">
        <f t="shared" si="34"/>
        <v>0</v>
      </c>
      <c r="AB84" s="531">
        <f t="shared" si="22"/>
        <v>0</v>
      </c>
      <c r="AC84" s="532">
        <f t="shared" si="18"/>
        <v>0</v>
      </c>
      <c r="AD84" s="527">
        <f t="shared" si="18"/>
        <v>0</v>
      </c>
      <c r="AE84" s="527">
        <f t="shared" si="23"/>
        <v>0</v>
      </c>
      <c r="AF84" s="527">
        <f t="shared" si="24"/>
        <v>0</v>
      </c>
      <c r="AG84" s="533" t="e">
        <v>#N/A</v>
      </c>
      <c r="AH84" s="527" t="e">
        <f t="shared" si="25"/>
        <v>#N/A</v>
      </c>
      <c r="AI84" s="533" t="e">
        <v>#N/A</v>
      </c>
      <c r="AJ84" s="527" t="e">
        <f t="shared" si="26"/>
        <v>#N/A</v>
      </c>
      <c r="AK84" s="527" t="e">
        <f t="shared" si="28"/>
        <v>#N/A</v>
      </c>
      <c r="AL84" s="527" t="e">
        <v>#N/A</v>
      </c>
      <c r="AM84" s="527"/>
      <c r="AN84" s="529">
        <v>0</v>
      </c>
      <c r="AO84" s="529">
        <f t="shared" si="29"/>
        <v>0</v>
      </c>
      <c r="AP84" s="528">
        <f t="shared" si="30"/>
        <v>0</v>
      </c>
      <c r="AQ84" s="528" t="e">
        <f t="shared" si="31"/>
        <v>#DIV/0!</v>
      </c>
      <c r="AR84" s="534"/>
      <c r="AS84" s="534"/>
      <c r="AT84" s="534"/>
      <c r="AU84" s="534"/>
      <c r="AV84" s="534"/>
      <c r="AW84" s="534"/>
      <c r="AX84" s="534"/>
      <c r="AY84" s="534"/>
      <c r="AZ84" s="534"/>
      <c r="BA84" s="534"/>
      <c r="BB84" s="534"/>
      <c r="BC84" s="534"/>
      <c r="BD84" s="534"/>
      <c r="BE84" s="534"/>
      <c r="BF84" s="534"/>
      <c r="BG84" s="534"/>
      <c r="BH84" s="534"/>
      <c r="BI84" s="534"/>
      <c r="BJ84" s="534"/>
      <c r="BK84" s="534"/>
      <c r="BL84" s="534"/>
      <c r="BM84" s="534"/>
      <c r="BN84" s="534"/>
      <c r="BO84" s="534"/>
      <c r="BP84" s="534"/>
      <c r="BQ84" s="534"/>
      <c r="BR84" s="534"/>
      <c r="BS84" s="534"/>
      <c r="BT84" s="534"/>
      <c r="BU84" s="534"/>
      <c r="BV84" s="534"/>
      <c r="BW84" s="534"/>
      <c r="BX84" s="534"/>
      <c r="BY84" s="534"/>
      <c r="BZ84" s="534"/>
      <c r="CA84" s="534"/>
      <c r="CB84" s="534"/>
      <c r="CC84" s="534"/>
      <c r="CD84" s="534"/>
      <c r="CE84" s="534"/>
      <c r="CF84" s="534"/>
      <c r="CG84" s="534"/>
      <c r="CH84" s="534"/>
      <c r="CI84" s="534"/>
      <c r="CJ84" s="534"/>
      <c r="CK84" s="534"/>
      <c r="CL84" s="534"/>
      <c r="CM84" s="534"/>
      <c r="CN84" s="534"/>
      <c r="CO84" s="534"/>
      <c r="CP84" s="534"/>
      <c r="CQ84" s="534"/>
      <c r="CR84" s="534"/>
      <c r="CS84" s="534"/>
      <c r="CT84" s="534"/>
      <c r="CU84" s="534"/>
      <c r="CV84" s="534"/>
      <c r="CW84" s="534"/>
      <c r="CX84" s="534"/>
      <c r="CY84" s="534"/>
      <c r="CZ84" s="534"/>
      <c r="DA84" s="534"/>
      <c r="DB84" s="534"/>
      <c r="DC84" s="534"/>
      <c r="DD84" s="534"/>
      <c r="DE84" s="534"/>
      <c r="DF84" s="534"/>
      <c r="DG84" s="534"/>
      <c r="DH84" s="534"/>
      <c r="DI84" s="534"/>
      <c r="DJ84" s="534"/>
      <c r="DK84" s="534"/>
      <c r="DL84" s="534"/>
      <c r="DM84" s="534"/>
      <c r="DN84" s="534"/>
      <c r="DO84" s="534"/>
      <c r="DP84" s="534"/>
      <c r="DQ84" s="534"/>
      <c r="DR84" s="534"/>
      <c r="DS84" s="534"/>
      <c r="DT84" s="534"/>
      <c r="DU84" s="534"/>
      <c r="DV84" s="534"/>
      <c r="DW84" s="534"/>
      <c r="DX84" s="534"/>
      <c r="DY84" s="534"/>
      <c r="DZ84" s="534"/>
      <c r="EA84" s="534"/>
      <c r="EB84" s="534"/>
      <c r="EC84" s="534"/>
      <c r="ED84" s="534"/>
      <c r="EE84" s="534"/>
      <c r="EF84" s="534"/>
      <c r="EG84" s="534"/>
      <c r="EH84" s="534"/>
      <c r="EI84" s="534"/>
      <c r="EJ84" s="534"/>
      <c r="EK84" s="534"/>
      <c r="EL84" s="534"/>
      <c r="EM84" s="534"/>
      <c r="EN84" s="534"/>
      <c r="EO84" s="534"/>
      <c r="EP84" s="534"/>
      <c r="EQ84" s="534"/>
      <c r="ER84" s="534"/>
      <c r="ES84" s="534"/>
      <c r="ET84" s="534"/>
      <c r="EU84" s="534"/>
      <c r="EV84" s="534"/>
      <c r="EW84" s="534"/>
      <c r="EX84" s="534"/>
      <c r="EY84" s="534"/>
      <c r="EZ84" s="534"/>
      <c r="FA84" s="534"/>
      <c r="FB84" s="534"/>
      <c r="FC84" s="534"/>
      <c r="FD84" s="534"/>
      <c r="FE84" s="534"/>
      <c r="FF84" s="534"/>
      <c r="FG84" s="534"/>
      <c r="FH84" s="534"/>
      <c r="FI84" s="534"/>
      <c r="FJ84" s="534"/>
      <c r="FK84" s="534"/>
      <c r="FL84" s="534"/>
      <c r="FM84" s="534"/>
      <c r="FN84" s="534"/>
      <c r="FO84" s="534"/>
      <c r="FP84" s="534"/>
      <c r="FQ84" s="534"/>
      <c r="FR84" s="534"/>
      <c r="FS84" s="534"/>
      <c r="FT84" s="534"/>
      <c r="FU84" s="534"/>
      <c r="FV84" s="534"/>
      <c r="FW84" s="534"/>
      <c r="FX84" s="534"/>
      <c r="FY84" s="534"/>
      <c r="FZ84" s="534"/>
      <c r="GA84" s="534"/>
      <c r="GB84" s="534"/>
      <c r="GC84" s="534"/>
      <c r="GD84" s="534"/>
      <c r="GE84" s="534"/>
      <c r="GF84" s="534"/>
      <c r="GG84" s="534"/>
      <c r="GH84" s="534"/>
      <c r="GI84" s="534"/>
      <c r="GJ84" s="534"/>
      <c r="GK84" s="534"/>
      <c r="GL84" s="534"/>
      <c r="GM84" s="534"/>
      <c r="GN84" s="534"/>
      <c r="GO84" s="534"/>
      <c r="GP84" s="534"/>
      <c r="GQ84" s="534"/>
      <c r="GR84" s="534"/>
      <c r="GS84" s="534"/>
      <c r="GT84" s="534"/>
      <c r="GU84" s="534"/>
      <c r="GV84" s="534"/>
      <c r="GW84" s="534"/>
      <c r="GX84" s="534"/>
      <c r="GY84" s="534"/>
      <c r="GZ84" s="534"/>
      <c r="HA84" s="534"/>
      <c r="HB84" s="534"/>
      <c r="HC84" s="534"/>
      <c r="HD84" s="534"/>
      <c r="HE84" s="534"/>
      <c r="HF84" s="534"/>
      <c r="HG84" s="534"/>
      <c r="HH84" s="534"/>
      <c r="HI84" s="534"/>
      <c r="HJ84" s="534"/>
      <c r="HK84" s="534"/>
      <c r="HL84" s="534"/>
      <c r="HM84" s="534"/>
      <c r="HN84" s="534"/>
      <c r="HO84" s="534"/>
      <c r="HP84" s="534"/>
      <c r="HQ84" s="534"/>
      <c r="HR84" s="534"/>
      <c r="HS84" s="534"/>
      <c r="HT84" s="534"/>
      <c r="HU84" s="534"/>
      <c r="HV84" s="534"/>
      <c r="HW84" s="534"/>
      <c r="HX84" s="534"/>
      <c r="HY84" s="534"/>
      <c r="HZ84" s="534"/>
      <c r="IA84" s="534"/>
      <c r="IB84" s="534"/>
      <c r="IC84" s="534"/>
      <c r="ID84" s="534"/>
      <c r="IE84" s="534"/>
      <c r="IF84" s="534"/>
      <c r="IG84" s="534"/>
      <c r="IH84" s="534"/>
      <c r="II84" s="534"/>
      <c r="IJ84" s="534"/>
      <c r="IK84" s="534"/>
      <c r="IL84" s="534"/>
      <c r="IM84" s="534"/>
      <c r="IN84" s="534"/>
      <c r="IO84" s="534"/>
      <c r="IP84" s="534"/>
      <c r="IQ84" s="534"/>
      <c r="IR84" s="534"/>
      <c r="IS84" s="534"/>
      <c r="IT84" s="534"/>
      <c r="IU84" s="534"/>
      <c r="IV84" s="534"/>
      <c r="IW84" s="534"/>
      <c r="IX84" s="534"/>
      <c r="IY84" s="534"/>
      <c r="IZ84" s="534"/>
      <c r="JA84" s="534"/>
      <c r="JB84" s="534"/>
      <c r="JC84" s="534"/>
      <c r="JD84" s="534"/>
      <c r="JE84" s="534"/>
      <c r="JF84" s="534"/>
      <c r="JG84" s="534"/>
      <c r="JH84" s="534"/>
      <c r="JI84" s="534"/>
      <c r="JJ84" s="534"/>
      <c r="JK84" s="534"/>
      <c r="JL84" s="534"/>
      <c r="JM84" s="534"/>
      <c r="JN84" s="534"/>
      <c r="JO84" s="534"/>
      <c r="JP84" s="534"/>
      <c r="JQ84" s="534"/>
      <c r="JR84" s="534"/>
      <c r="JS84" s="534"/>
      <c r="JT84" s="534"/>
      <c r="JU84" s="534"/>
      <c r="JV84" s="534"/>
      <c r="JW84" s="534"/>
      <c r="JX84" s="534"/>
      <c r="JY84" s="534"/>
      <c r="JZ84" s="534"/>
      <c r="KA84" s="534"/>
      <c r="KB84" s="534"/>
      <c r="KC84" s="534"/>
      <c r="KD84" s="534"/>
      <c r="KE84" s="534"/>
      <c r="KF84" s="534"/>
      <c r="KG84" s="534"/>
      <c r="KH84" s="534"/>
      <c r="KI84" s="534"/>
      <c r="KJ84" s="534"/>
      <c r="KK84" s="534"/>
      <c r="KL84" s="534"/>
      <c r="KM84" s="534"/>
      <c r="KN84" s="534"/>
      <c r="KO84" s="534"/>
      <c r="KP84" s="534"/>
      <c r="KQ84" s="534"/>
      <c r="KR84" s="534"/>
      <c r="KS84" s="534"/>
      <c r="KT84" s="534"/>
      <c r="KU84" s="534"/>
      <c r="KV84" s="534"/>
      <c r="KW84" s="534"/>
      <c r="KX84" s="534"/>
      <c r="KY84" s="534"/>
      <c r="KZ84" s="534"/>
      <c r="LA84" s="534"/>
      <c r="LB84" s="534"/>
      <c r="LC84" s="534"/>
      <c r="LD84" s="534"/>
      <c r="LE84" s="534"/>
      <c r="LF84" s="534"/>
      <c r="LG84" s="534"/>
      <c r="LH84" s="534"/>
      <c r="LI84" s="534"/>
      <c r="LJ84" s="534"/>
      <c r="LK84" s="534"/>
      <c r="LL84" s="534"/>
      <c r="LM84" s="534"/>
      <c r="LN84" s="534"/>
      <c r="LO84" s="534"/>
      <c r="LP84" s="534"/>
      <c r="LQ84" s="534"/>
      <c r="LR84" s="534"/>
      <c r="LS84" s="534"/>
      <c r="LT84" s="534"/>
      <c r="LU84" s="534"/>
      <c r="LV84" s="534"/>
      <c r="LW84" s="534"/>
      <c r="LX84" s="534"/>
      <c r="LY84" s="534"/>
      <c r="LZ84" s="534"/>
      <c r="MA84" s="534"/>
      <c r="MB84" s="534"/>
      <c r="MC84" s="534"/>
      <c r="MD84" s="534"/>
      <c r="ME84" s="534"/>
      <c r="MF84" s="534"/>
      <c r="MG84" s="534"/>
      <c r="MH84" s="534"/>
      <c r="MI84" s="534"/>
      <c r="MJ84" s="534"/>
      <c r="MK84" s="534"/>
      <c r="ML84" s="534"/>
      <c r="MM84" s="534"/>
      <c r="MN84" s="534"/>
      <c r="MO84" s="534"/>
      <c r="MP84" s="534"/>
      <c r="MQ84" s="534"/>
      <c r="MR84" s="534"/>
      <c r="MS84" s="534"/>
      <c r="MT84" s="534"/>
      <c r="MU84" s="534"/>
      <c r="MV84" s="534"/>
      <c r="MW84" s="534"/>
      <c r="MX84" s="534"/>
      <c r="MY84" s="534"/>
      <c r="MZ84" s="534"/>
      <c r="NA84" s="534"/>
      <c r="NB84" s="534"/>
      <c r="NC84" s="534"/>
      <c r="ND84" s="534"/>
      <c r="NE84" s="534"/>
      <c r="NF84" s="534"/>
      <c r="NG84" s="534"/>
      <c r="NH84" s="534"/>
      <c r="NI84" s="534"/>
      <c r="NJ84" s="534"/>
      <c r="NK84" s="534"/>
      <c r="NL84" s="534"/>
      <c r="NM84" s="534"/>
      <c r="NN84" s="534"/>
      <c r="NO84" s="534"/>
      <c r="NP84" s="534"/>
      <c r="NQ84" s="534"/>
      <c r="NR84" s="534"/>
      <c r="NS84" s="534"/>
      <c r="NT84" s="534"/>
      <c r="NU84" s="534"/>
      <c r="NV84" s="534"/>
      <c r="NW84" s="534"/>
      <c r="NX84" s="534"/>
      <c r="NY84" s="534"/>
      <c r="NZ84" s="534"/>
      <c r="OA84" s="534"/>
      <c r="OB84" s="534"/>
      <c r="OC84" s="534"/>
      <c r="OD84" s="534"/>
      <c r="OE84" s="534"/>
      <c r="OF84" s="534"/>
      <c r="OG84" s="534"/>
      <c r="OH84" s="534"/>
      <c r="OI84" s="534"/>
      <c r="OJ84" s="534"/>
      <c r="OK84" s="534"/>
      <c r="OL84" s="534"/>
      <c r="OM84" s="534"/>
      <c r="ON84" s="534"/>
      <c r="OO84" s="534"/>
      <c r="OP84" s="534"/>
      <c r="OQ84" s="534"/>
      <c r="OR84" s="534"/>
      <c r="OS84" s="534"/>
      <c r="OT84" s="534"/>
      <c r="OU84" s="534"/>
      <c r="OV84" s="534"/>
      <c r="OW84" s="534"/>
      <c r="OX84" s="534"/>
      <c r="OY84" s="534"/>
      <c r="OZ84" s="534"/>
      <c r="PA84" s="534"/>
      <c r="PB84" s="534"/>
      <c r="PC84" s="534"/>
      <c r="PD84" s="534"/>
      <c r="PE84" s="534"/>
      <c r="PF84" s="534"/>
      <c r="PG84" s="534"/>
      <c r="PH84" s="534"/>
      <c r="PI84" s="534"/>
      <c r="PJ84" s="534"/>
      <c r="PK84" s="534"/>
      <c r="PL84" s="534"/>
      <c r="PM84" s="534"/>
      <c r="PN84" s="534"/>
      <c r="PO84" s="534"/>
      <c r="PP84" s="534"/>
      <c r="PQ84" s="534"/>
      <c r="PR84" s="534"/>
      <c r="PS84" s="534"/>
      <c r="PT84" s="534"/>
      <c r="PU84" s="534"/>
      <c r="PV84" s="534"/>
      <c r="PW84" s="534"/>
      <c r="PX84" s="534"/>
      <c r="PY84" s="534"/>
      <c r="PZ84" s="534"/>
      <c r="QA84" s="534"/>
      <c r="QB84" s="534"/>
      <c r="QC84" s="534"/>
      <c r="QD84" s="534"/>
      <c r="QE84" s="534"/>
      <c r="QF84" s="534"/>
      <c r="QG84" s="534"/>
      <c r="QH84" s="534"/>
      <c r="QI84" s="534"/>
      <c r="QJ84" s="534"/>
      <c r="QK84" s="534"/>
      <c r="QL84" s="534"/>
      <c r="QM84" s="534"/>
      <c r="QN84" s="534"/>
      <c r="QO84" s="534"/>
      <c r="QP84" s="534"/>
      <c r="QQ84" s="534"/>
      <c r="QR84" s="534"/>
      <c r="QS84" s="534"/>
      <c r="QT84" s="534"/>
      <c r="QU84" s="534"/>
      <c r="QV84" s="534"/>
      <c r="QW84" s="534"/>
      <c r="QX84" s="534"/>
      <c r="QY84" s="534"/>
      <c r="QZ84" s="534"/>
      <c r="RA84" s="534"/>
      <c r="RB84" s="534"/>
      <c r="RC84" s="534"/>
      <c r="RD84" s="534"/>
      <c r="RE84" s="534"/>
      <c r="RF84" s="534"/>
      <c r="RG84" s="534"/>
      <c r="RH84" s="534"/>
      <c r="RI84" s="534"/>
      <c r="RJ84" s="534"/>
      <c r="RK84" s="534"/>
      <c r="RL84" s="534"/>
      <c r="RM84" s="534"/>
      <c r="RN84" s="534"/>
      <c r="RO84" s="534"/>
      <c r="RP84" s="534"/>
      <c r="RQ84" s="534"/>
      <c r="RR84" s="534"/>
      <c r="RS84" s="534"/>
      <c r="RT84" s="534"/>
      <c r="RU84" s="534"/>
      <c r="RV84" s="534"/>
      <c r="RW84" s="534"/>
      <c r="RX84" s="534"/>
      <c r="RY84" s="534"/>
      <c r="RZ84" s="534"/>
      <c r="SA84" s="534"/>
      <c r="SB84" s="534"/>
      <c r="SC84" s="534"/>
      <c r="SD84" s="534"/>
      <c r="SE84" s="534"/>
      <c r="SF84" s="534"/>
      <c r="SG84" s="534"/>
      <c r="SH84" s="534"/>
      <c r="SI84" s="534"/>
      <c r="SJ84" s="534"/>
      <c r="SK84" s="534"/>
      <c r="SL84" s="534"/>
      <c r="SM84" s="534"/>
      <c r="SN84" s="534"/>
      <c r="SO84" s="534"/>
      <c r="SP84" s="534"/>
      <c r="SQ84" s="534"/>
      <c r="SR84" s="534"/>
      <c r="SS84" s="534"/>
      <c r="ST84" s="534"/>
      <c r="SU84" s="534"/>
      <c r="SV84" s="534"/>
      <c r="SW84" s="534"/>
      <c r="SX84" s="534"/>
      <c r="SY84" s="534"/>
      <c r="SZ84" s="534"/>
      <c r="TA84" s="534"/>
      <c r="TB84" s="534"/>
      <c r="TC84" s="534"/>
      <c r="TD84" s="534"/>
      <c r="TE84" s="534"/>
      <c r="TF84" s="534"/>
      <c r="TG84" s="534"/>
      <c r="TH84" s="534"/>
      <c r="TI84" s="534"/>
      <c r="TJ84" s="534"/>
      <c r="TK84" s="534"/>
      <c r="TL84" s="534"/>
      <c r="TM84" s="534"/>
      <c r="TN84" s="534"/>
      <c r="TO84" s="534"/>
      <c r="TP84" s="534"/>
      <c r="TQ84" s="534"/>
      <c r="TR84" s="534"/>
      <c r="TS84" s="534"/>
      <c r="TT84" s="534"/>
      <c r="TU84" s="534"/>
      <c r="TV84" s="534"/>
      <c r="TW84" s="534"/>
      <c r="TX84" s="534"/>
      <c r="TY84" s="534"/>
      <c r="TZ84" s="534"/>
      <c r="UA84" s="534"/>
      <c r="UB84" s="534"/>
      <c r="UC84" s="534"/>
      <c r="UD84" s="534"/>
      <c r="UE84" s="534"/>
      <c r="UF84" s="534"/>
      <c r="UG84" s="534"/>
      <c r="UH84" s="534"/>
      <c r="UI84" s="534"/>
      <c r="UJ84" s="534"/>
      <c r="UK84" s="534"/>
      <c r="UL84" s="534"/>
      <c r="UM84" s="534"/>
      <c r="UN84" s="534"/>
      <c r="UO84" s="534"/>
      <c r="UP84" s="534"/>
      <c r="UQ84" s="534"/>
      <c r="UR84" s="534"/>
      <c r="US84" s="534"/>
      <c r="UT84" s="534"/>
      <c r="UU84" s="534"/>
      <c r="UV84" s="534"/>
      <c r="UW84" s="534"/>
      <c r="UX84" s="546"/>
    </row>
    <row r="85" spans="1:570" s="547" customFormat="1" ht="14.1" customHeight="1">
      <c r="A85" s="534"/>
      <c r="B85" s="37"/>
      <c r="C85" s="61"/>
      <c r="D85" s="61"/>
      <c r="E85" s="38"/>
      <c r="F85" s="523"/>
      <c r="G85" s="523"/>
      <c r="H85" s="523"/>
      <c r="I85" s="524"/>
      <c r="J85" s="525"/>
      <c r="K85" s="525"/>
      <c r="L85" s="525"/>
      <c r="M85" s="42"/>
      <c r="N85" s="42"/>
      <c r="O85" s="526"/>
      <c r="P85" s="527"/>
      <c r="Q85" s="527"/>
      <c r="R85" s="45"/>
      <c r="S85" s="46"/>
      <c r="T85" s="523">
        <f t="shared" si="27"/>
        <v>0</v>
      </c>
      <c r="U85" s="528">
        <f t="shared" si="19"/>
        <v>0</v>
      </c>
      <c r="V85" s="529">
        <f t="shared" si="20"/>
        <v>0</v>
      </c>
      <c r="W85" s="530">
        <f t="shared" si="32"/>
        <v>0</v>
      </c>
      <c r="X85" s="527">
        <f t="shared" si="33"/>
        <v>0</v>
      </c>
      <c r="Y85" s="527">
        <f t="shared" si="21"/>
        <v>0</v>
      </c>
      <c r="Z85" s="527"/>
      <c r="AA85" s="527">
        <f t="shared" si="34"/>
        <v>0</v>
      </c>
      <c r="AB85" s="531">
        <f t="shared" si="22"/>
        <v>0</v>
      </c>
      <c r="AC85" s="532">
        <f t="shared" ref="AC85:AD110" si="35">AA85/(1+ElecDiscountRate)^1</f>
        <v>0</v>
      </c>
      <c r="AD85" s="527">
        <f t="shared" si="35"/>
        <v>0</v>
      </c>
      <c r="AE85" s="527">
        <f t="shared" si="23"/>
        <v>0</v>
      </c>
      <c r="AF85" s="527">
        <f t="shared" si="24"/>
        <v>0</v>
      </c>
      <c r="AG85" s="533" t="e">
        <v>#N/A</v>
      </c>
      <c r="AH85" s="527" t="e">
        <f t="shared" si="25"/>
        <v>#N/A</v>
      </c>
      <c r="AI85" s="533" t="e">
        <v>#N/A</v>
      </c>
      <c r="AJ85" s="527" t="e">
        <f t="shared" si="26"/>
        <v>#N/A</v>
      </c>
      <c r="AK85" s="527" t="e">
        <f t="shared" si="28"/>
        <v>#N/A</v>
      </c>
      <c r="AL85" s="527" t="e">
        <v>#N/A</v>
      </c>
      <c r="AM85" s="527"/>
      <c r="AN85" s="529">
        <v>0</v>
      </c>
      <c r="AO85" s="529">
        <f t="shared" si="29"/>
        <v>0</v>
      </c>
      <c r="AP85" s="528">
        <f t="shared" si="30"/>
        <v>0</v>
      </c>
      <c r="AQ85" s="528" t="e">
        <f t="shared" si="31"/>
        <v>#DIV/0!</v>
      </c>
      <c r="AR85" s="534"/>
      <c r="AS85" s="534"/>
      <c r="AT85" s="534"/>
      <c r="AU85" s="534"/>
      <c r="AV85" s="534"/>
      <c r="AW85" s="534"/>
      <c r="AX85" s="534"/>
      <c r="AY85" s="534"/>
      <c r="AZ85" s="534"/>
      <c r="BA85" s="534"/>
      <c r="BB85" s="534"/>
      <c r="BC85" s="534"/>
      <c r="BD85" s="534"/>
      <c r="BE85" s="534"/>
      <c r="BF85" s="534"/>
      <c r="BG85" s="534"/>
      <c r="BH85" s="534"/>
      <c r="BI85" s="534"/>
      <c r="BJ85" s="534"/>
      <c r="BK85" s="534"/>
      <c r="BL85" s="534"/>
      <c r="BM85" s="534"/>
      <c r="BN85" s="534"/>
      <c r="BO85" s="534"/>
      <c r="BP85" s="534"/>
      <c r="BQ85" s="534"/>
      <c r="BR85" s="534"/>
      <c r="BS85" s="534"/>
      <c r="BT85" s="534"/>
      <c r="BU85" s="534"/>
      <c r="BV85" s="534"/>
      <c r="BW85" s="534"/>
      <c r="BX85" s="534"/>
      <c r="BY85" s="534"/>
      <c r="BZ85" s="534"/>
      <c r="CA85" s="534"/>
      <c r="CB85" s="534"/>
      <c r="CC85" s="534"/>
      <c r="CD85" s="534"/>
      <c r="CE85" s="534"/>
      <c r="CF85" s="534"/>
      <c r="CG85" s="534"/>
      <c r="CH85" s="534"/>
      <c r="CI85" s="534"/>
      <c r="CJ85" s="534"/>
      <c r="CK85" s="534"/>
      <c r="CL85" s="534"/>
      <c r="CM85" s="534"/>
      <c r="CN85" s="534"/>
      <c r="CO85" s="534"/>
      <c r="CP85" s="534"/>
      <c r="CQ85" s="534"/>
      <c r="CR85" s="534"/>
      <c r="CS85" s="534"/>
      <c r="CT85" s="534"/>
      <c r="CU85" s="534"/>
      <c r="CV85" s="534"/>
      <c r="CW85" s="534"/>
      <c r="CX85" s="534"/>
      <c r="CY85" s="534"/>
      <c r="CZ85" s="534"/>
      <c r="DA85" s="534"/>
      <c r="DB85" s="534"/>
      <c r="DC85" s="534"/>
      <c r="DD85" s="534"/>
      <c r="DE85" s="534"/>
      <c r="DF85" s="534"/>
      <c r="DG85" s="534"/>
      <c r="DH85" s="534"/>
      <c r="DI85" s="534"/>
      <c r="DJ85" s="534"/>
      <c r="DK85" s="534"/>
      <c r="DL85" s="534"/>
      <c r="DM85" s="534"/>
      <c r="DN85" s="534"/>
      <c r="DO85" s="534"/>
      <c r="DP85" s="534"/>
      <c r="DQ85" s="534"/>
      <c r="DR85" s="534"/>
      <c r="DS85" s="534"/>
      <c r="DT85" s="534"/>
      <c r="DU85" s="534"/>
      <c r="DV85" s="534"/>
      <c r="DW85" s="534"/>
      <c r="DX85" s="534"/>
      <c r="DY85" s="534"/>
      <c r="DZ85" s="534"/>
      <c r="EA85" s="534"/>
      <c r="EB85" s="534"/>
      <c r="EC85" s="534"/>
      <c r="ED85" s="534"/>
      <c r="EE85" s="534"/>
      <c r="EF85" s="534"/>
      <c r="EG85" s="534"/>
      <c r="EH85" s="534"/>
      <c r="EI85" s="534"/>
      <c r="EJ85" s="534"/>
      <c r="EK85" s="534"/>
      <c r="EL85" s="534"/>
      <c r="EM85" s="534"/>
      <c r="EN85" s="534"/>
      <c r="EO85" s="534"/>
      <c r="EP85" s="534"/>
      <c r="EQ85" s="534"/>
      <c r="ER85" s="534"/>
      <c r="ES85" s="534"/>
      <c r="ET85" s="534"/>
      <c r="EU85" s="534"/>
      <c r="EV85" s="534"/>
      <c r="EW85" s="534"/>
      <c r="EX85" s="534"/>
      <c r="EY85" s="534"/>
      <c r="EZ85" s="534"/>
      <c r="FA85" s="534"/>
      <c r="FB85" s="534"/>
      <c r="FC85" s="534"/>
      <c r="FD85" s="534"/>
      <c r="FE85" s="534"/>
      <c r="FF85" s="534"/>
      <c r="FG85" s="534"/>
      <c r="FH85" s="534"/>
      <c r="FI85" s="534"/>
      <c r="FJ85" s="534"/>
      <c r="FK85" s="534"/>
      <c r="FL85" s="534"/>
      <c r="FM85" s="534"/>
      <c r="FN85" s="534"/>
      <c r="FO85" s="534"/>
      <c r="FP85" s="534"/>
      <c r="FQ85" s="534"/>
      <c r="FR85" s="534"/>
      <c r="FS85" s="534"/>
      <c r="FT85" s="534"/>
      <c r="FU85" s="534"/>
      <c r="FV85" s="534"/>
      <c r="FW85" s="534"/>
      <c r="FX85" s="534"/>
      <c r="FY85" s="534"/>
      <c r="FZ85" s="534"/>
      <c r="GA85" s="534"/>
      <c r="GB85" s="534"/>
      <c r="GC85" s="534"/>
      <c r="GD85" s="534"/>
      <c r="GE85" s="534"/>
      <c r="GF85" s="534"/>
      <c r="GG85" s="534"/>
      <c r="GH85" s="534"/>
      <c r="GI85" s="534"/>
      <c r="GJ85" s="534"/>
      <c r="GK85" s="534"/>
      <c r="GL85" s="534"/>
      <c r="GM85" s="534"/>
      <c r="GN85" s="534"/>
      <c r="GO85" s="534"/>
      <c r="GP85" s="534"/>
      <c r="GQ85" s="534"/>
      <c r="GR85" s="534"/>
      <c r="GS85" s="534"/>
      <c r="GT85" s="534"/>
      <c r="GU85" s="534"/>
      <c r="GV85" s="534"/>
      <c r="GW85" s="534"/>
      <c r="GX85" s="534"/>
      <c r="GY85" s="534"/>
      <c r="GZ85" s="534"/>
      <c r="HA85" s="534"/>
      <c r="HB85" s="534"/>
      <c r="HC85" s="534"/>
      <c r="HD85" s="534"/>
      <c r="HE85" s="534"/>
      <c r="HF85" s="534"/>
      <c r="HG85" s="534"/>
      <c r="HH85" s="534"/>
      <c r="HI85" s="534"/>
      <c r="HJ85" s="534"/>
      <c r="HK85" s="534"/>
      <c r="HL85" s="534"/>
      <c r="HM85" s="534"/>
      <c r="HN85" s="534"/>
      <c r="HO85" s="534"/>
      <c r="HP85" s="534"/>
      <c r="HQ85" s="534"/>
      <c r="HR85" s="534"/>
      <c r="HS85" s="534"/>
      <c r="HT85" s="534"/>
      <c r="HU85" s="534"/>
      <c r="HV85" s="534"/>
      <c r="HW85" s="534"/>
      <c r="HX85" s="534"/>
      <c r="HY85" s="534"/>
      <c r="HZ85" s="534"/>
      <c r="IA85" s="534"/>
      <c r="IB85" s="534"/>
      <c r="IC85" s="534"/>
      <c r="ID85" s="534"/>
      <c r="IE85" s="534"/>
      <c r="IF85" s="534"/>
      <c r="IG85" s="534"/>
      <c r="IH85" s="534"/>
      <c r="II85" s="534"/>
      <c r="IJ85" s="534"/>
      <c r="IK85" s="534"/>
      <c r="IL85" s="534"/>
      <c r="IM85" s="534"/>
      <c r="IN85" s="534"/>
      <c r="IO85" s="534"/>
      <c r="IP85" s="534"/>
      <c r="IQ85" s="534"/>
      <c r="IR85" s="534"/>
      <c r="IS85" s="534"/>
      <c r="IT85" s="534"/>
      <c r="IU85" s="534"/>
      <c r="IV85" s="534"/>
      <c r="IW85" s="534"/>
      <c r="IX85" s="534"/>
      <c r="IY85" s="534"/>
      <c r="IZ85" s="534"/>
      <c r="JA85" s="534"/>
      <c r="JB85" s="534"/>
      <c r="JC85" s="534"/>
      <c r="JD85" s="534"/>
      <c r="JE85" s="534"/>
      <c r="JF85" s="534"/>
      <c r="JG85" s="534"/>
      <c r="JH85" s="534"/>
      <c r="JI85" s="534"/>
      <c r="JJ85" s="534"/>
      <c r="JK85" s="534"/>
      <c r="JL85" s="534"/>
      <c r="JM85" s="534"/>
      <c r="JN85" s="534"/>
      <c r="JO85" s="534"/>
      <c r="JP85" s="534"/>
      <c r="JQ85" s="534"/>
      <c r="JR85" s="534"/>
      <c r="JS85" s="534"/>
      <c r="JT85" s="534"/>
      <c r="JU85" s="534"/>
      <c r="JV85" s="534"/>
      <c r="JW85" s="534"/>
      <c r="JX85" s="534"/>
      <c r="JY85" s="534"/>
      <c r="JZ85" s="534"/>
      <c r="KA85" s="534"/>
      <c r="KB85" s="534"/>
      <c r="KC85" s="534"/>
      <c r="KD85" s="534"/>
      <c r="KE85" s="534"/>
      <c r="KF85" s="534"/>
      <c r="KG85" s="534"/>
      <c r="KH85" s="534"/>
      <c r="KI85" s="534"/>
      <c r="KJ85" s="534"/>
      <c r="KK85" s="534"/>
      <c r="KL85" s="534"/>
      <c r="KM85" s="534"/>
      <c r="KN85" s="534"/>
      <c r="KO85" s="534"/>
      <c r="KP85" s="534"/>
      <c r="KQ85" s="534"/>
      <c r="KR85" s="534"/>
      <c r="KS85" s="534"/>
      <c r="KT85" s="534"/>
      <c r="KU85" s="534"/>
      <c r="KV85" s="534"/>
      <c r="KW85" s="534"/>
      <c r="KX85" s="534"/>
      <c r="KY85" s="534"/>
      <c r="KZ85" s="534"/>
      <c r="LA85" s="534"/>
      <c r="LB85" s="534"/>
      <c r="LC85" s="534"/>
      <c r="LD85" s="534"/>
      <c r="LE85" s="534"/>
      <c r="LF85" s="534"/>
      <c r="LG85" s="534"/>
      <c r="LH85" s="534"/>
      <c r="LI85" s="534"/>
      <c r="LJ85" s="534"/>
      <c r="LK85" s="534"/>
      <c r="LL85" s="534"/>
      <c r="LM85" s="534"/>
      <c r="LN85" s="534"/>
      <c r="LO85" s="534"/>
      <c r="LP85" s="534"/>
      <c r="LQ85" s="534"/>
      <c r="LR85" s="534"/>
      <c r="LS85" s="534"/>
      <c r="LT85" s="534"/>
      <c r="LU85" s="534"/>
      <c r="LV85" s="534"/>
      <c r="LW85" s="534"/>
      <c r="LX85" s="534"/>
      <c r="LY85" s="534"/>
      <c r="LZ85" s="534"/>
      <c r="MA85" s="534"/>
      <c r="MB85" s="534"/>
      <c r="MC85" s="534"/>
      <c r="MD85" s="534"/>
      <c r="ME85" s="534"/>
      <c r="MF85" s="534"/>
      <c r="MG85" s="534"/>
      <c r="MH85" s="534"/>
      <c r="MI85" s="534"/>
      <c r="MJ85" s="534"/>
      <c r="MK85" s="534"/>
      <c r="ML85" s="534"/>
      <c r="MM85" s="534"/>
      <c r="MN85" s="534"/>
      <c r="MO85" s="534"/>
      <c r="MP85" s="534"/>
      <c r="MQ85" s="534"/>
      <c r="MR85" s="534"/>
      <c r="MS85" s="534"/>
      <c r="MT85" s="534"/>
      <c r="MU85" s="534"/>
      <c r="MV85" s="534"/>
      <c r="MW85" s="534"/>
      <c r="MX85" s="534"/>
      <c r="MY85" s="534"/>
      <c r="MZ85" s="534"/>
      <c r="NA85" s="534"/>
      <c r="NB85" s="534"/>
      <c r="NC85" s="534"/>
      <c r="ND85" s="534"/>
      <c r="NE85" s="534"/>
      <c r="NF85" s="534"/>
      <c r="NG85" s="534"/>
      <c r="NH85" s="534"/>
      <c r="NI85" s="534"/>
      <c r="NJ85" s="534"/>
      <c r="NK85" s="534"/>
      <c r="NL85" s="534"/>
      <c r="NM85" s="534"/>
      <c r="NN85" s="534"/>
      <c r="NO85" s="534"/>
      <c r="NP85" s="534"/>
      <c r="NQ85" s="534"/>
      <c r="NR85" s="534"/>
      <c r="NS85" s="534"/>
      <c r="NT85" s="534"/>
      <c r="NU85" s="534"/>
      <c r="NV85" s="534"/>
      <c r="NW85" s="534"/>
      <c r="NX85" s="534"/>
      <c r="NY85" s="534"/>
      <c r="NZ85" s="534"/>
      <c r="OA85" s="534"/>
      <c r="OB85" s="534"/>
      <c r="OC85" s="534"/>
      <c r="OD85" s="534"/>
      <c r="OE85" s="534"/>
      <c r="OF85" s="534"/>
      <c r="OG85" s="534"/>
      <c r="OH85" s="534"/>
      <c r="OI85" s="534"/>
      <c r="OJ85" s="534"/>
      <c r="OK85" s="534"/>
      <c r="OL85" s="534"/>
      <c r="OM85" s="534"/>
      <c r="ON85" s="534"/>
      <c r="OO85" s="534"/>
      <c r="OP85" s="534"/>
      <c r="OQ85" s="534"/>
      <c r="OR85" s="534"/>
      <c r="OS85" s="534"/>
      <c r="OT85" s="534"/>
      <c r="OU85" s="534"/>
      <c r="OV85" s="534"/>
      <c r="OW85" s="534"/>
      <c r="OX85" s="534"/>
      <c r="OY85" s="534"/>
      <c r="OZ85" s="534"/>
      <c r="PA85" s="534"/>
      <c r="PB85" s="534"/>
      <c r="PC85" s="534"/>
      <c r="PD85" s="534"/>
      <c r="PE85" s="534"/>
      <c r="PF85" s="534"/>
      <c r="PG85" s="534"/>
      <c r="PH85" s="534"/>
      <c r="PI85" s="534"/>
      <c r="PJ85" s="534"/>
      <c r="PK85" s="534"/>
      <c r="PL85" s="534"/>
      <c r="PM85" s="534"/>
      <c r="PN85" s="534"/>
      <c r="PO85" s="534"/>
      <c r="PP85" s="534"/>
      <c r="PQ85" s="534"/>
      <c r="PR85" s="534"/>
      <c r="PS85" s="534"/>
      <c r="PT85" s="534"/>
      <c r="PU85" s="534"/>
      <c r="PV85" s="534"/>
      <c r="PW85" s="534"/>
      <c r="PX85" s="534"/>
      <c r="PY85" s="534"/>
      <c r="PZ85" s="534"/>
      <c r="QA85" s="534"/>
      <c r="QB85" s="534"/>
      <c r="QC85" s="534"/>
      <c r="QD85" s="534"/>
      <c r="QE85" s="534"/>
      <c r="QF85" s="534"/>
      <c r="QG85" s="534"/>
      <c r="QH85" s="534"/>
      <c r="QI85" s="534"/>
      <c r="QJ85" s="534"/>
      <c r="QK85" s="534"/>
      <c r="QL85" s="534"/>
      <c r="QM85" s="534"/>
      <c r="QN85" s="534"/>
      <c r="QO85" s="534"/>
      <c r="QP85" s="534"/>
      <c r="QQ85" s="534"/>
      <c r="QR85" s="534"/>
      <c r="QS85" s="534"/>
      <c r="QT85" s="534"/>
      <c r="QU85" s="534"/>
      <c r="QV85" s="534"/>
      <c r="QW85" s="534"/>
      <c r="QX85" s="534"/>
      <c r="QY85" s="534"/>
      <c r="QZ85" s="534"/>
      <c r="RA85" s="534"/>
      <c r="RB85" s="534"/>
      <c r="RC85" s="534"/>
      <c r="RD85" s="534"/>
      <c r="RE85" s="534"/>
      <c r="RF85" s="534"/>
      <c r="RG85" s="534"/>
      <c r="RH85" s="534"/>
      <c r="RI85" s="534"/>
      <c r="RJ85" s="534"/>
      <c r="RK85" s="534"/>
      <c r="RL85" s="534"/>
      <c r="RM85" s="534"/>
      <c r="RN85" s="534"/>
      <c r="RO85" s="534"/>
      <c r="RP85" s="534"/>
      <c r="RQ85" s="534"/>
      <c r="RR85" s="534"/>
      <c r="RS85" s="534"/>
      <c r="RT85" s="534"/>
      <c r="RU85" s="534"/>
      <c r="RV85" s="534"/>
      <c r="RW85" s="534"/>
      <c r="RX85" s="534"/>
      <c r="RY85" s="534"/>
      <c r="RZ85" s="534"/>
      <c r="SA85" s="534"/>
      <c r="SB85" s="534"/>
      <c r="SC85" s="534"/>
      <c r="SD85" s="534"/>
      <c r="SE85" s="534"/>
      <c r="SF85" s="534"/>
      <c r="SG85" s="534"/>
      <c r="SH85" s="534"/>
      <c r="SI85" s="534"/>
      <c r="SJ85" s="534"/>
      <c r="SK85" s="534"/>
      <c r="SL85" s="534"/>
      <c r="SM85" s="534"/>
      <c r="SN85" s="534"/>
      <c r="SO85" s="534"/>
      <c r="SP85" s="534"/>
      <c r="SQ85" s="534"/>
      <c r="SR85" s="534"/>
      <c r="SS85" s="534"/>
      <c r="ST85" s="534"/>
      <c r="SU85" s="534"/>
      <c r="SV85" s="534"/>
      <c r="SW85" s="534"/>
      <c r="SX85" s="534"/>
      <c r="SY85" s="534"/>
      <c r="SZ85" s="534"/>
      <c r="TA85" s="534"/>
      <c r="TB85" s="534"/>
      <c r="TC85" s="534"/>
      <c r="TD85" s="534"/>
      <c r="TE85" s="534"/>
      <c r="TF85" s="534"/>
      <c r="TG85" s="534"/>
      <c r="TH85" s="534"/>
      <c r="TI85" s="534"/>
      <c r="TJ85" s="534"/>
      <c r="TK85" s="534"/>
      <c r="TL85" s="534"/>
      <c r="TM85" s="534"/>
      <c r="TN85" s="534"/>
      <c r="TO85" s="534"/>
      <c r="TP85" s="534"/>
      <c r="TQ85" s="534"/>
      <c r="TR85" s="534"/>
      <c r="TS85" s="534"/>
      <c r="TT85" s="534"/>
      <c r="TU85" s="534"/>
      <c r="TV85" s="534"/>
      <c r="TW85" s="534"/>
      <c r="TX85" s="534"/>
      <c r="TY85" s="534"/>
      <c r="TZ85" s="534"/>
      <c r="UA85" s="534"/>
      <c r="UB85" s="534"/>
      <c r="UC85" s="534"/>
      <c r="UD85" s="534"/>
      <c r="UE85" s="534"/>
      <c r="UF85" s="534"/>
      <c r="UG85" s="534"/>
      <c r="UH85" s="534"/>
      <c r="UI85" s="534"/>
      <c r="UJ85" s="534"/>
      <c r="UK85" s="534"/>
      <c r="UL85" s="534"/>
      <c r="UM85" s="534"/>
      <c r="UN85" s="534"/>
      <c r="UO85" s="534"/>
      <c r="UP85" s="534"/>
      <c r="UQ85" s="534"/>
      <c r="UR85" s="534"/>
      <c r="US85" s="534"/>
      <c r="UT85" s="534"/>
      <c r="UU85" s="534"/>
      <c r="UV85" s="534"/>
      <c r="UW85" s="534"/>
      <c r="UX85" s="546"/>
    </row>
    <row r="86" spans="1:570" s="547" customFormat="1" ht="14.1" customHeight="1">
      <c r="A86" s="534"/>
      <c r="B86" s="37"/>
      <c r="C86" s="61"/>
      <c r="D86" s="61"/>
      <c r="E86" s="38"/>
      <c r="F86" s="523"/>
      <c r="G86" s="523"/>
      <c r="H86" s="523"/>
      <c r="I86" s="524"/>
      <c r="J86" s="525"/>
      <c r="K86" s="525"/>
      <c r="L86" s="525"/>
      <c r="M86" s="42"/>
      <c r="N86" s="42"/>
      <c r="O86" s="526"/>
      <c r="P86" s="527"/>
      <c r="Q86" s="527"/>
      <c r="R86" s="45"/>
      <c r="S86" s="46"/>
      <c r="T86" s="523">
        <f t="shared" si="27"/>
        <v>0</v>
      </c>
      <c r="U86" s="528">
        <f t="shared" si="19"/>
        <v>0</v>
      </c>
      <c r="V86" s="529">
        <f t="shared" si="20"/>
        <v>0</v>
      </c>
      <c r="W86" s="530">
        <f t="shared" si="32"/>
        <v>0</v>
      </c>
      <c r="X86" s="527">
        <f t="shared" si="33"/>
        <v>0</v>
      </c>
      <c r="Y86" s="527">
        <f t="shared" si="21"/>
        <v>0</v>
      </c>
      <c r="Z86" s="527"/>
      <c r="AA86" s="527">
        <f t="shared" si="34"/>
        <v>0</v>
      </c>
      <c r="AB86" s="531">
        <f t="shared" si="22"/>
        <v>0</v>
      </c>
      <c r="AC86" s="532">
        <f t="shared" si="35"/>
        <v>0</v>
      </c>
      <c r="AD86" s="527">
        <f t="shared" si="35"/>
        <v>0</v>
      </c>
      <c r="AE86" s="527">
        <f t="shared" si="23"/>
        <v>0</v>
      </c>
      <c r="AF86" s="527">
        <f t="shared" si="24"/>
        <v>0</v>
      </c>
      <c r="AG86" s="533" t="e">
        <v>#N/A</v>
      </c>
      <c r="AH86" s="527" t="e">
        <f t="shared" si="25"/>
        <v>#N/A</v>
      </c>
      <c r="AI86" s="533" t="e">
        <v>#N/A</v>
      </c>
      <c r="AJ86" s="527" t="e">
        <f t="shared" si="26"/>
        <v>#N/A</v>
      </c>
      <c r="AK86" s="527" t="e">
        <f t="shared" si="28"/>
        <v>#N/A</v>
      </c>
      <c r="AL86" s="527" t="e">
        <v>#N/A</v>
      </c>
      <c r="AM86" s="527"/>
      <c r="AN86" s="529">
        <v>0</v>
      </c>
      <c r="AO86" s="529">
        <f t="shared" si="29"/>
        <v>0</v>
      </c>
      <c r="AP86" s="528">
        <f t="shared" si="30"/>
        <v>0</v>
      </c>
      <c r="AQ86" s="528" t="e">
        <f t="shared" si="31"/>
        <v>#DIV/0!</v>
      </c>
      <c r="AR86" s="534"/>
      <c r="AS86" s="534"/>
      <c r="AT86" s="534"/>
      <c r="AU86" s="534"/>
      <c r="AV86" s="534"/>
      <c r="AW86" s="534"/>
      <c r="AX86" s="534"/>
      <c r="AY86" s="534"/>
      <c r="AZ86" s="534"/>
      <c r="BA86" s="534"/>
      <c r="BB86" s="534"/>
      <c r="BC86" s="534"/>
      <c r="BD86" s="534"/>
      <c r="BE86" s="534"/>
      <c r="BF86" s="534"/>
      <c r="BG86" s="534"/>
      <c r="BH86" s="534"/>
      <c r="BI86" s="534"/>
      <c r="BJ86" s="534"/>
      <c r="BK86" s="534"/>
      <c r="BL86" s="534"/>
      <c r="BM86" s="534"/>
      <c r="BN86" s="534"/>
      <c r="BO86" s="534"/>
      <c r="BP86" s="534"/>
      <c r="BQ86" s="534"/>
      <c r="BR86" s="534"/>
      <c r="BS86" s="534"/>
      <c r="BT86" s="534"/>
      <c r="BU86" s="534"/>
      <c r="BV86" s="534"/>
      <c r="BW86" s="534"/>
      <c r="BX86" s="534"/>
      <c r="BY86" s="534"/>
      <c r="BZ86" s="534"/>
      <c r="CA86" s="534"/>
      <c r="CB86" s="534"/>
      <c r="CC86" s="534"/>
      <c r="CD86" s="534"/>
      <c r="CE86" s="534"/>
      <c r="CF86" s="534"/>
      <c r="CG86" s="534"/>
      <c r="CH86" s="534"/>
      <c r="CI86" s="534"/>
      <c r="CJ86" s="534"/>
      <c r="CK86" s="534"/>
      <c r="CL86" s="534"/>
      <c r="CM86" s="534"/>
      <c r="CN86" s="534"/>
      <c r="CO86" s="534"/>
      <c r="CP86" s="534"/>
      <c r="CQ86" s="534"/>
      <c r="CR86" s="534"/>
      <c r="CS86" s="534"/>
      <c r="CT86" s="534"/>
      <c r="CU86" s="534"/>
      <c r="CV86" s="534"/>
      <c r="CW86" s="534"/>
      <c r="CX86" s="534"/>
      <c r="CY86" s="534"/>
      <c r="CZ86" s="534"/>
      <c r="DA86" s="534"/>
      <c r="DB86" s="534"/>
      <c r="DC86" s="534"/>
      <c r="DD86" s="534"/>
      <c r="DE86" s="534"/>
      <c r="DF86" s="534"/>
      <c r="DG86" s="534"/>
      <c r="DH86" s="534"/>
      <c r="DI86" s="534"/>
      <c r="DJ86" s="534"/>
      <c r="DK86" s="534"/>
      <c r="DL86" s="534"/>
      <c r="DM86" s="534"/>
      <c r="DN86" s="534"/>
      <c r="DO86" s="534"/>
      <c r="DP86" s="534"/>
      <c r="DQ86" s="534"/>
      <c r="DR86" s="534"/>
      <c r="DS86" s="534"/>
      <c r="DT86" s="534"/>
      <c r="DU86" s="534"/>
      <c r="DV86" s="534"/>
      <c r="DW86" s="534"/>
      <c r="DX86" s="534"/>
      <c r="DY86" s="534"/>
      <c r="DZ86" s="534"/>
      <c r="EA86" s="534"/>
      <c r="EB86" s="534"/>
      <c r="EC86" s="534"/>
      <c r="ED86" s="534"/>
      <c r="EE86" s="534"/>
      <c r="EF86" s="534"/>
      <c r="EG86" s="534"/>
      <c r="EH86" s="534"/>
      <c r="EI86" s="534"/>
      <c r="EJ86" s="534"/>
      <c r="EK86" s="534"/>
      <c r="EL86" s="534"/>
      <c r="EM86" s="534"/>
      <c r="EN86" s="534"/>
      <c r="EO86" s="534"/>
      <c r="EP86" s="534"/>
      <c r="EQ86" s="534"/>
      <c r="ER86" s="534"/>
      <c r="ES86" s="534"/>
      <c r="ET86" s="534"/>
      <c r="EU86" s="534"/>
      <c r="EV86" s="534"/>
      <c r="EW86" s="534"/>
      <c r="EX86" s="534"/>
      <c r="EY86" s="534"/>
      <c r="EZ86" s="534"/>
      <c r="FA86" s="534"/>
      <c r="FB86" s="534"/>
      <c r="FC86" s="534"/>
      <c r="FD86" s="534"/>
      <c r="FE86" s="534"/>
      <c r="FF86" s="534"/>
      <c r="FG86" s="534"/>
      <c r="FH86" s="534"/>
      <c r="FI86" s="534"/>
      <c r="FJ86" s="534"/>
      <c r="FK86" s="534"/>
      <c r="FL86" s="534"/>
      <c r="FM86" s="534"/>
      <c r="FN86" s="534"/>
      <c r="FO86" s="534"/>
      <c r="FP86" s="534"/>
      <c r="FQ86" s="534"/>
      <c r="FR86" s="534"/>
      <c r="FS86" s="534"/>
      <c r="FT86" s="534"/>
      <c r="FU86" s="534"/>
      <c r="FV86" s="534"/>
      <c r="FW86" s="534"/>
      <c r="FX86" s="534"/>
      <c r="FY86" s="534"/>
      <c r="FZ86" s="534"/>
      <c r="GA86" s="534"/>
      <c r="GB86" s="534"/>
      <c r="GC86" s="534"/>
      <c r="GD86" s="534"/>
      <c r="GE86" s="534"/>
      <c r="GF86" s="534"/>
      <c r="GG86" s="534"/>
      <c r="GH86" s="534"/>
      <c r="GI86" s="534"/>
      <c r="GJ86" s="534"/>
      <c r="GK86" s="534"/>
      <c r="GL86" s="534"/>
      <c r="GM86" s="534"/>
      <c r="GN86" s="534"/>
      <c r="GO86" s="534"/>
      <c r="GP86" s="534"/>
      <c r="GQ86" s="534"/>
      <c r="GR86" s="534"/>
      <c r="GS86" s="534"/>
      <c r="GT86" s="534"/>
      <c r="GU86" s="534"/>
      <c r="GV86" s="534"/>
      <c r="GW86" s="534"/>
      <c r="GX86" s="534"/>
      <c r="GY86" s="534"/>
      <c r="GZ86" s="534"/>
      <c r="HA86" s="534"/>
      <c r="HB86" s="534"/>
      <c r="HC86" s="534"/>
      <c r="HD86" s="534"/>
      <c r="HE86" s="534"/>
      <c r="HF86" s="534"/>
      <c r="HG86" s="534"/>
      <c r="HH86" s="534"/>
      <c r="HI86" s="534"/>
      <c r="HJ86" s="534"/>
      <c r="HK86" s="534"/>
      <c r="HL86" s="534"/>
      <c r="HM86" s="534"/>
      <c r="HN86" s="534"/>
      <c r="HO86" s="534"/>
      <c r="HP86" s="534"/>
      <c r="HQ86" s="534"/>
      <c r="HR86" s="534"/>
      <c r="HS86" s="534"/>
      <c r="HT86" s="534"/>
      <c r="HU86" s="534"/>
      <c r="HV86" s="534"/>
      <c r="HW86" s="534"/>
      <c r="HX86" s="534"/>
      <c r="HY86" s="534"/>
      <c r="HZ86" s="534"/>
      <c r="IA86" s="534"/>
      <c r="IB86" s="534"/>
      <c r="IC86" s="534"/>
      <c r="ID86" s="534"/>
      <c r="IE86" s="534"/>
      <c r="IF86" s="534"/>
      <c r="IG86" s="534"/>
      <c r="IH86" s="534"/>
      <c r="II86" s="534"/>
      <c r="IJ86" s="534"/>
      <c r="IK86" s="534"/>
      <c r="IL86" s="534"/>
      <c r="IM86" s="534"/>
      <c r="IN86" s="534"/>
      <c r="IO86" s="534"/>
      <c r="IP86" s="534"/>
      <c r="IQ86" s="534"/>
      <c r="IR86" s="534"/>
      <c r="IS86" s="534"/>
      <c r="IT86" s="534"/>
      <c r="IU86" s="534"/>
      <c r="IV86" s="534"/>
      <c r="IW86" s="534"/>
      <c r="IX86" s="534"/>
      <c r="IY86" s="534"/>
      <c r="IZ86" s="534"/>
      <c r="JA86" s="534"/>
      <c r="JB86" s="534"/>
      <c r="JC86" s="534"/>
      <c r="JD86" s="534"/>
      <c r="JE86" s="534"/>
      <c r="JF86" s="534"/>
      <c r="JG86" s="534"/>
      <c r="JH86" s="534"/>
      <c r="JI86" s="534"/>
      <c r="JJ86" s="534"/>
      <c r="JK86" s="534"/>
      <c r="JL86" s="534"/>
      <c r="JM86" s="534"/>
      <c r="JN86" s="534"/>
      <c r="JO86" s="534"/>
      <c r="JP86" s="534"/>
      <c r="JQ86" s="534"/>
      <c r="JR86" s="534"/>
      <c r="JS86" s="534"/>
      <c r="JT86" s="534"/>
      <c r="JU86" s="534"/>
      <c r="JV86" s="534"/>
      <c r="JW86" s="534"/>
      <c r="JX86" s="534"/>
      <c r="JY86" s="534"/>
      <c r="JZ86" s="534"/>
      <c r="KA86" s="534"/>
      <c r="KB86" s="534"/>
      <c r="KC86" s="534"/>
      <c r="KD86" s="534"/>
      <c r="KE86" s="534"/>
      <c r="KF86" s="534"/>
      <c r="KG86" s="534"/>
      <c r="KH86" s="534"/>
      <c r="KI86" s="534"/>
      <c r="KJ86" s="534"/>
      <c r="KK86" s="534"/>
      <c r="KL86" s="534"/>
      <c r="KM86" s="534"/>
      <c r="KN86" s="534"/>
      <c r="KO86" s="534"/>
      <c r="KP86" s="534"/>
      <c r="KQ86" s="534"/>
      <c r="KR86" s="534"/>
      <c r="KS86" s="534"/>
      <c r="KT86" s="534"/>
      <c r="KU86" s="534"/>
      <c r="KV86" s="534"/>
      <c r="KW86" s="534"/>
      <c r="KX86" s="534"/>
      <c r="KY86" s="534"/>
      <c r="KZ86" s="534"/>
      <c r="LA86" s="534"/>
      <c r="LB86" s="534"/>
      <c r="LC86" s="534"/>
      <c r="LD86" s="534"/>
      <c r="LE86" s="534"/>
      <c r="LF86" s="534"/>
      <c r="LG86" s="534"/>
      <c r="LH86" s="534"/>
      <c r="LI86" s="534"/>
      <c r="LJ86" s="534"/>
      <c r="LK86" s="534"/>
      <c r="LL86" s="534"/>
      <c r="LM86" s="534"/>
      <c r="LN86" s="534"/>
      <c r="LO86" s="534"/>
      <c r="LP86" s="534"/>
      <c r="LQ86" s="534"/>
      <c r="LR86" s="534"/>
      <c r="LS86" s="534"/>
      <c r="LT86" s="534"/>
      <c r="LU86" s="534"/>
      <c r="LV86" s="534"/>
      <c r="LW86" s="534"/>
      <c r="LX86" s="534"/>
      <c r="LY86" s="534"/>
      <c r="LZ86" s="534"/>
      <c r="MA86" s="534"/>
      <c r="MB86" s="534"/>
      <c r="MC86" s="534"/>
      <c r="MD86" s="534"/>
      <c r="ME86" s="534"/>
      <c r="MF86" s="534"/>
      <c r="MG86" s="534"/>
      <c r="MH86" s="534"/>
      <c r="MI86" s="534"/>
      <c r="MJ86" s="534"/>
      <c r="MK86" s="534"/>
      <c r="ML86" s="534"/>
      <c r="MM86" s="534"/>
      <c r="MN86" s="534"/>
      <c r="MO86" s="534"/>
      <c r="MP86" s="534"/>
      <c r="MQ86" s="534"/>
      <c r="MR86" s="534"/>
      <c r="MS86" s="534"/>
      <c r="MT86" s="534"/>
      <c r="MU86" s="534"/>
      <c r="MV86" s="534"/>
      <c r="MW86" s="534"/>
      <c r="MX86" s="534"/>
      <c r="MY86" s="534"/>
      <c r="MZ86" s="534"/>
      <c r="NA86" s="534"/>
      <c r="NB86" s="534"/>
      <c r="NC86" s="534"/>
      <c r="ND86" s="534"/>
      <c r="NE86" s="534"/>
      <c r="NF86" s="534"/>
      <c r="NG86" s="534"/>
      <c r="NH86" s="534"/>
      <c r="NI86" s="534"/>
      <c r="NJ86" s="534"/>
      <c r="NK86" s="534"/>
      <c r="NL86" s="534"/>
      <c r="NM86" s="534"/>
      <c r="NN86" s="534"/>
      <c r="NO86" s="534"/>
      <c r="NP86" s="534"/>
      <c r="NQ86" s="534"/>
      <c r="NR86" s="534"/>
      <c r="NS86" s="534"/>
      <c r="NT86" s="534"/>
      <c r="NU86" s="534"/>
      <c r="NV86" s="534"/>
      <c r="NW86" s="534"/>
      <c r="NX86" s="534"/>
      <c r="NY86" s="534"/>
      <c r="NZ86" s="534"/>
      <c r="OA86" s="534"/>
      <c r="OB86" s="534"/>
      <c r="OC86" s="534"/>
      <c r="OD86" s="534"/>
      <c r="OE86" s="534"/>
      <c r="OF86" s="534"/>
      <c r="OG86" s="534"/>
      <c r="OH86" s="534"/>
      <c r="OI86" s="534"/>
      <c r="OJ86" s="534"/>
      <c r="OK86" s="534"/>
      <c r="OL86" s="534"/>
      <c r="OM86" s="534"/>
      <c r="ON86" s="534"/>
      <c r="OO86" s="534"/>
      <c r="OP86" s="534"/>
      <c r="OQ86" s="534"/>
      <c r="OR86" s="534"/>
      <c r="OS86" s="534"/>
      <c r="OT86" s="534"/>
      <c r="OU86" s="534"/>
      <c r="OV86" s="534"/>
      <c r="OW86" s="534"/>
      <c r="OX86" s="534"/>
      <c r="OY86" s="534"/>
      <c r="OZ86" s="534"/>
      <c r="PA86" s="534"/>
      <c r="PB86" s="534"/>
      <c r="PC86" s="534"/>
      <c r="PD86" s="534"/>
      <c r="PE86" s="534"/>
      <c r="PF86" s="534"/>
      <c r="PG86" s="534"/>
      <c r="PH86" s="534"/>
      <c r="PI86" s="534"/>
      <c r="PJ86" s="534"/>
      <c r="PK86" s="534"/>
      <c r="PL86" s="534"/>
      <c r="PM86" s="534"/>
      <c r="PN86" s="534"/>
      <c r="PO86" s="534"/>
      <c r="PP86" s="534"/>
      <c r="PQ86" s="534"/>
      <c r="PR86" s="534"/>
      <c r="PS86" s="534"/>
      <c r="PT86" s="534"/>
      <c r="PU86" s="534"/>
      <c r="PV86" s="534"/>
      <c r="PW86" s="534"/>
      <c r="PX86" s="534"/>
      <c r="PY86" s="534"/>
      <c r="PZ86" s="534"/>
      <c r="QA86" s="534"/>
      <c r="QB86" s="534"/>
      <c r="QC86" s="534"/>
      <c r="QD86" s="534"/>
      <c r="QE86" s="534"/>
      <c r="QF86" s="534"/>
      <c r="QG86" s="534"/>
      <c r="QH86" s="534"/>
      <c r="QI86" s="534"/>
      <c r="QJ86" s="534"/>
      <c r="QK86" s="534"/>
      <c r="QL86" s="534"/>
      <c r="QM86" s="534"/>
      <c r="QN86" s="534"/>
      <c r="QO86" s="534"/>
      <c r="QP86" s="534"/>
      <c r="QQ86" s="534"/>
      <c r="QR86" s="534"/>
      <c r="QS86" s="534"/>
      <c r="QT86" s="534"/>
      <c r="QU86" s="534"/>
      <c r="QV86" s="534"/>
      <c r="QW86" s="534"/>
      <c r="QX86" s="534"/>
      <c r="QY86" s="534"/>
      <c r="QZ86" s="534"/>
      <c r="RA86" s="534"/>
      <c r="RB86" s="534"/>
      <c r="RC86" s="534"/>
      <c r="RD86" s="534"/>
      <c r="RE86" s="534"/>
      <c r="RF86" s="534"/>
      <c r="RG86" s="534"/>
      <c r="RH86" s="534"/>
      <c r="RI86" s="534"/>
      <c r="RJ86" s="534"/>
      <c r="RK86" s="534"/>
      <c r="RL86" s="534"/>
      <c r="RM86" s="534"/>
      <c r="RN86" s="534"/>
      <c r="RO86" s="534"/>
      <c r="RP86" s="534"/>
      <c r="RQ86" s="534"/>
      <c r="RR86" s="534"/>
      <c r="RS86" s="534"/>
      <c r="RT86" s="534"/>
      <c r="RU86" s="534"/>
      <c r="RV86" s="534"/>
      <c r="RW86" s="534"/>
      <c r="RX86" s="534"/>
      <c r="RY86" s="534"/>
      <c r="RZ86" s="534"/>
      <c r="SA86" s="534"/>
      <c r="SB86" s="534"/>
      <c r="SC86" s="534"/>
      <c r="SD86" s="534"/>
      <c r="SE86" s="534"/>
      <c r="SF86" s="534"/>
      <c r="SG86" s="534"/>
      <c r="SH86" s="534"/>
      <c r="SI86" s="534"/>
      <c r="SJ86" s="534"/>
      <c r="SK86" s="534"/>
      <c r="SL86" s="534"/>
      <c r="SM86" s="534"/>
      <c r="SN86" s="534"/>
      <c r="SO86" s="534"/>
      <c r="SP86" s="534"/>
      <c r="SQ86" s="534"/>
      <c r="SR86" s="534"/>
      <c r="SS86" s="534"/>
      <c r="ST86" s="534"/>
      <c r="SU86" s="534"/>
      <c r="SV86" s="534"/>
      <c r="SW86" s="534"/>
      <c r="SX86" s="534"/>
      <c r="SY86" s="534"/>
      <c r="SZ86" s="534"/>
      <c r="TA86" s="534"/>
      <c r="TB86" s="534"/>
      <c r="TC86" s="534"/>
      <c r="TD86" s="534"/>
      <c r="TE86" s="534"/>
      <c r="TF86" s="534"/>
      <c r="TG86" s="534"/>
      <c r="TH86" s="534"/>
      <c r="TI86" s="534"/>
      <c r="TJ86" s="534"/>
      <c r="TK86" s="534"/>
      <c r="TL86" s="534"/>
      <c r="TM86" s="534"/>
      <c r="TN86" s="534"/>
      <c r="TO86" s="534"/>
      <c r="TP86" s="534"/>
      <c r="TQ86" s="534"/>
      <c r="TR86" s="534"/>
      <c r="TS86" s="534"/>
      <c r="TT86" s="534"/>
      <c r="TU86" s="534"/>
      <c r="TV86" s="534"/>
      <c r="TW86" s="534"/>
      <c r="TX86" s="534"/>
      <c r="TY86" s="534"/>
      <c r="TZ86" s="534"/>
      <c r="UA86" s="534"/>
      <c r="UB86" s="534"/>
      <c r="UC86" s="534"/>
      <c r="UD86" s="534"/>
      <c r="UE86" s="534"/>
      <c r="UF86" s="534"/>
      <c r="UG86" s="534"/>
      <c r="UH86" s="534"/>
      <c r="UI86" s="534"/>
      <c r="UJ86" s="534"/>
      <c r="UK86" s="534"/>
      <c r="UL86" s="534"/>
      <c r="UM86" s="534"/>
      <c r="UN86" s="534"/>
      <c r="UO86" s="534"/>
      <c r="UP86" s="534"/>
      <c r="UQ86" s="534"/>
      <c r="UR86" s="534"/>
      <c r="US86" s="534"/>
      <c r="UT86" s="534"/>
      <c r="UU86" s="534"/>
      <c r="UV86" s="534"/>
      <c r="UW86" s="534"/>
      <c r="UX86" s="546"/>
    </row>
    <row r="87" spans="1:570" s="547" customFormat="1" ht="14.1" customHeight="1">
      <c r="A87" s="534"/>
      <c r="B87" s="37"/>
      <c r="C87" s="61"/>
      <c r="D87" s="61"/>
      <c r="E87" s="38"/>
      <c r="F87" s="523"/>
      <c r="G87" s="523"/>
      <c r="H87" s="523"/>
      <c r="I87" s="524"/>
      <c r="J87" s="525"/>
      <c r="K87" s="525"/>
      <c r="L87" s="525"/>
      <c r="M87" s="42"/>
      <c r="N87" s="42"/>
      <c r="O87" s="526"/>
      <c r="P87" s="527"/>
      <c r="Q87" s="527"/>
      <c r="R87" s="45"/>
      <c r="S87" s="46"/>
      <c r="T87" s="523">
        <f t="shared" si="27"/>
        <v>0</v>
      </c>
      <c r="U87" s="528">
        <f t="shared" si="19"/>
        <v>0</v>
      </c>
      <c r="V87" s="529">
        <f t="shared" si="20"/>
        <v>0</v>
      </c>
      <c r="W87" s="530">
        <f t="shared" si="32"/>
        <v>0</v>
      </c>
      <c r="X87" s="527">
        <f t="shared" si="33"/>
        <v>0</v>
      </c>
      <c r="Y87" s="527">
        <f t="shared" si="21"/>
        <v>0</v>
      </c>
      <c r="Z87" s="527"/>
      <c r="AA87" s="527">
        <f t="shared" si="34"/>
        <v>0</v>
      </c>
      <c r="AB87" s="531">
        <f t="shared" si="22"/>
        <v>0</v>
      </c>
      <c r="AC87" s="532">
        <f t="shared" si="35"/>
        <v>0</v>
      </c>
      <c r="AD87" s="527">
        <f t="shared" si="35"/>
        <v>0</v>
      </c>
      <c r="AE87" s="527">
        <f t="shared" si="23"/>
        <v>0</v>
      </c>
      <c r="AF87" s="527">
        <f t="shared" si="24"/>
        <v>0</v>
      </c>
      <c r="AG87" s="533" t="e">
        <v>#N/A</v>
      </c>
      <c r="AH87" s="527" t="e">
        <f t="shared" si="25"/>
        <v>#N/A</v>
      </c>
      <c r="AI87" s="533" t="e">
        <v>#N/A</v>
      </c>
      <c r="AJ87" s="527" t="e">
        <f t="shared" si="26"/>
        <v>#N/A</v>
      </c>
      <c r="AK87" s="527" t="e">
        <f t="shared" si="28"/>
        <v>#N/A</v>
      </c>
      <c r="AL87" s="527" t="e">
        <v>#N/A</v>
      </c>
      <c r="AM87" s="527"/>
      <c r="AN87" s="529">
        <v>0</v>
      </c>
      <c r="AO87" s="529">
        <f t="shared" si="29"/>
        <v>0</v>
      </c>
      <c r="AP87" s="528">
        <f t="shared" si="30"/>
        <v>0</v>
      </c>
      <c r="AQ87" s="528" t="e">
        <f t="shared" si="31"/>
        <v>#DIV/0!</v>
      </c>
      <c r="AR87" s="534"/>
      <c r="AS87" s="534"/>
      <c r="AT87" s="534"/>
      <c r="AU87" s="534"/>
      <c r="AV87" s="534"/>
      <c r="AW87" s="534"/>
      <c r="AX87" s="534"/>
      <c r="AY87" s="534"/>
      <c r="AZ87" s="534"/>
      <c r="BA87" s="534"/>
      <c r="BB87" s="534"/>
      <c r="BC87" s="534"/>
      <c r="BD87" s="534"/>
      <c r="BE87" s="534"/>
      <c r="BF87" s="534"/>
      <c r="BG87" s="534"/>
      <c r="BH87" s="534"/>
      <c r="BI87" s="534"/>
      <c r="BJ87" s="534"/>
      <c r="BK87" s="534"/>
      <c r="BL87" s="534"/>
      <c r="BM87" s="534"/>
      <c r="BN87" s="534"/>
      <c r="BO87" s="534"/>
      <c r="BP87" s="534"/>
      <c r="BQ87" s="534"/>
      <c r="BR87" s="534"/>
      <c r="BS87" s="534"/>
      <c r="BT87" s="534"/>
      <c r="BU87" s="534"/>
      <c r="BV87" s="534"/>
      <c r="BW87" s="534"/>
      <c r="BX87" s="534"/>
      <c r="BY87" s="534"/>
      <c r="BZ87" s="534"/>
      <c r="CA87" s="534"/>
      <c r="CB87" s="534"/>
      <c r="CC87" s="534"/>
      <c r="CD87" s="534"/>
      <c r="CE87" s="534"/>
      <c r="CF87" s="534"/>
      <c r="CG87" s="534"/>
      <c r="CH87" s="534"/>
      <c r="CI87" s="534"/>
      <c r="CJ87" s="534"/>
      <c r="CK87" s="534"/>
      <c r="CL87" s="534"/>
      <c r="CM87" s="534"/>
      <c r="CN87" s="534"/>
      <c r="CO87" s="534"/>
      <c r="CP87" s="534"/>
      <c r="CQ87" s="534"/>
      <c r="CR87" s="534"/>
      <c r="CS87" s="534"/>
      <c r="CT87" s="534"/>
      <c r="CU87" s="534"/>
      <c r="CV87" s="534"/>
      <c r="CW87" s="534"/>
      <c r="CX87" s="534"/>
      <c r="CY87" s="534"/>
      <c r="CZ87" s="534"/>
      <c r="DA87" s="534"/>
      <c r="DB87" s="534"/>
      <c r="DC87" s="534"/>
      <c r="DD87" s="534"/>
      <c r="DE87" s="534"/>
      <c r="DF87" s="534"/>
      <c r="DG87" s="534"/>
      <c r="DH87" s="534"/>
      <c r="DI87" s="534"/>
      <c r="DJ87" s="534"/>
      <c r="DK87" s="534"/>
      <c r="DL87" s="534"/>
      <c r="DM87" s="534"/>
      <c r="DN87" s="534"/>
      <c r="DO87" s="534"/>
      <c r="DP87" s="534"/>
      <c r="DQ87" s="534"/>
      <c r="DR87" s="534"/>
      <c r="DS87" s="534"/>
      <c r="DT87" s="534"/>
      <c r="DU87" s="534"/>
      <c r="DV87" s="534"/>
      <c r="DW87" s="534"/>
      <c r="DX87" s="534"/>
      <c r="DY87" s="534"/>
      <c r="DZ87" s="534"/>
      <c r="EA87" s="534"/>
      <c r="EB87" s="534"/>
      <c r="EC87" s="534"/>
      <c r="ED87" s="534"/>
      <c r="EE87" s="534"/>
      <c r="EF87" s="534"/>
      <c r="EG87" s="534"/>
      <c r="EH87" s="534"/>
      <c r="EI87" s="534"/>
      <c r="EJ87" s="534"/>
      <c r="EK87" s="534"/>
      <c r="EL87" s="534"/>
      <c r="EM87" s="534"/>
      <c r="EN87" s="534"/>
      <c r="EO87" s="534"/>
      <c r="EP87" s="534"/>
      <c r="EQ87" s="534"/>
      <c r="ER87" s="534"/>
      <c r="ES87" s="534"/>
      <c r="ET87" s="534"/>
      <c r="EU87" s="534"/>
      <c r="EV87" s="534"/>
      <c r="EW87" s="534"/>
      <c r="EX87" s="534"/>
      <c r="EY87" s="534"/>
      <c r="EZ87" s="534"/>
      <c r="FA87" s="534"/>
      <c r="FB87" s="534"/>
      <c r="FC87" s="534"/>
      <c r="FD87" s="534"/>
      <c r="FE87" s="534"/>
      <c r="FF87" s="534"/>
      <c r="FG87" s="534"/>
      <c r="FH87" s="534"/>
      <c r="FI87" s="534"/>
      <c r="FJ87" s="534"/>
      <c r="FK87" s="534"/>
      <c r="FL87" s="534"/>
      <c r="FM87" s="534"/>
      <c r="FN87" s="534"/>
      <c r="FO87" s="534"/>
      <c r="FP87" s="534"/>
      <c r="FQ87" s="534"/>
      <c r="FR87" s="534"/>
      <c r="FS87" s="534"/>
      <c r="FT87" s="534"/>
      <c r="FU87" s="534"/>
      <c r="FV87" s="534"/>
      <c r="FW87" s="534"/>
      <c r="FX87" s="534"/>
      <c r="FY87" s="534"/>
      <c r="FZ87" s="534"/>
      <c r="GA87" s="534"/>
      <c r="GB87" s="534"/>
      <c r="GC87" s="534"/>
      <c r="GD87" s="534"/>
      <c r="GE87" s="534"/>
      <c r="GF87" s="534"/>
      <c r="GG87" s="534"/>
      <c r="GH87" s="534"/>
      <c r="GI87" s="534"/>
      <c r="GJ87" s="534"/>
      <c r="GK87" s="534"/>
      <c r="GL87" s="534"/>
      <c r="GM87" s="534"/>
      <c r="GN87" s="534"/>
      <c r="GO87" s="534"/>
      <c r="GP87" s="534"/>
      <c r="GQ87" s="534"/>
      <c r="GR87" s="534"/>
      <c r="GS87" s="534"/>
      <c r="GT87" s="534"/>
      <c r="GU87" s="534"/>
      <c r="GV87" s="534"/>
      <c r="GW87" s="534"/>
      <c r="GX87" s="534"/>
      <c r="GY87" s="534"/>
      <c r="GZ87" s="534"/>
      <c r="HA87" s="534"/>
      <c r="HB87" s="534"/>
      <c r="HC87" s="534"/>
      <c r="HD87" s="534"/>
      <c r="HE87" s="534"/>
      <c r="HF87" s="534"/>
      <c r="HG87" s="534"/>
      <c r="HH87" s="534"/>
      <c r="HI87" s="534"/>
      <c r="HJ87" s="534"/>
      <c r="HK87" s="534"/>
      <c r="HL87" s="534"/>
      <c r="HM87" s="534"/>
      <c r="HN87" s="534"/>
      <c r="HO87" s="534"/>
      <c r="HP87" s="534"/>
      <c r="HQ87" s="534"/>
      <c r="HR87" s="534"/>
      <c r="HS87" s="534"/>
      <c r="HT87" s="534"/>
      <c r="HU87" s="534"/>
      <c r="HV87" s="534"/>
      <c r="HW87" s="534"/>
      <c r="HX87" s="534"/>
      <c r="HY87" s="534"/>
      <c r="HZ87" s="534"/>
      <c r="IA87" s="534"/>
      <c r="IB87" s="534"/>
      <c r="IC87" s="534"/>
      <c r="ID87" s="534"/>
      <c r="IE87" s="534"/>
      <c r="IF87" s="534"/>
      <c r="IG87" s="534"/>
      <c r="IH87" s="534"/>
      <c r="II87" s="534"/>
      <c r="IJ87" s="534"/>
      <c r="IK87" s="534"/>
      <c r="IL87" s="534"/>
      <c r="IM87" s="534"/>
      <c r="IN87" s="534"/>
      <c r="IO87" s="534"/>
      <c r="IP87" s="534"/>
      <c r="IQ87" s="534"/>
      <c r="IR87" s="534"/>
      <c r="IS87" s="534"/>
      <c r="IT87" s="534"/>
      <c r="IU87" s="534"/>
      <c r="IV87" s="534"/>
      <c r="IW87" s="534"/>
      <c r="IX87" s="534"/>
      <c r="IY87" s="534"/>
      <c r="IZ87" s="534"/>
      <c r="JA87" s="534"/>
      <c r="JB87" s="534"/>
      <c r="JC87" s="534"/>
      <c r="JD87" s="534"/>
      <c r="JE87" s="534"/>
      <c r="JF87" s="534"/>
      <c r="JG87" s="534"/>
      <c r="JH87" s="534"/>
      <c r="JI87" s="534"/>
      <c r="JJ87" s="534"/>
      <c r="JK87" s="534"/>
      <c r="JL87" s="534"/>
      <c r="JM87" s="534"/>
      <c r="JN87" s="534"/>
      <c r="JO87" s="534"/>
      <c r="JP87" s="534"/>
      <c r="JQ87" s="534"/>
      <c r="JR87" s="534"/>
      <c r="JS87" s="534"/>
      <c r="JT87" s="534"/>
      <c r="JU87" s="534"/>
      <c r="JV87" s="534"/>
      <c r="JW87" s="534"/>
      <c r="JX87" s="534"/>
      <c r="JY87" s="534"/>
      <c r="JZ87" s="534"/>
      <c r="KA87" s="534"/>
      <c r="KB87" s="534"/>
      <c r="KC87" s="534"/>
      <c r="KD87" s="534"/>
      <c r="KE87" s="534"/>
      <c r="KF87" s="534"/>
      <c r="KG87" s="534"/>
      <c r="KH87" s="534"/>
      <c r="KI87" s="534"/>
      <c r="KJ87" s="534"/>
      <c r="KK87" s="534"/>
      <c r="KL87" s="534"/>
      <c r="KM87" s="534"/>
      <c r="KN87" s="534"/>
      <c r="KO87" s="534"/>
      <c r="KP87" s="534"/>
      <c r="KQ87" s="534"/>
      <c r="KR87" s="534"/>
      <c r="KS87" s="534"/>
      <c r="KT87" s="534"/>
      <c r="KU87" s="534"/>
      <c r="KV87" s="534"/>
      <c r="KW87" s="534"/>
      <c r="KX87" s="534"/>
      <c r="KY87" s="534"/>
      <c r="KZ87" s="534"/>
      <c r="LA87" s="534"/>
      <c r="LB87" s="534"/>
      <c r="LC87" s="534"/>
      <c r="LD87" s="534"/>
      <c r="LE87" s="534"/>
      <c r="LF87" s="534"/>
      <c r="LG87" s="534"/>
      <c r="LH87" s="534"/>
      <c r="LI87" s="534"/>
      <c r="LJ87" s="534"/>
      <c r="LK87" s="534"/>
      <c r="LL87" s="534"/>
      <c r="LM87" s="534"/>
      <c r="LN87" s="534"/>
      <c r="LO87" s="534"/>
      <c r="LP87" s="534"/>
      <c r="LQ87" s="534"/>
      <c r="LR87" s="534"/>
      <c r="LS87" s="534"/>
      <c r="LT87" s="534"/>
      <c r="LU87" s="534"/>
      <c r="LV87" s="534"/>
      <c r="LW87" s="534"/>
      <c r="LX87" s="534"/>
      <c r="LY87" s="534"/>
      <c r="LZ87" s="534"/>
      <c r="MA87" s="534"/>
      <c r="MB87" s="534"/>
      <c r="MC87" s="534"/>
      <c r="MD87" s="534"/>
      <c r="ME87" s="534"/>
      <c r="MF87" s="534"/>
      <c r="MG87" s="534"/>
      <c r="MH87" s="534"/>
      <c r="MI87" s="534"/>
      <c r="MJ87" s="534"/>
      <c r="MK87" s="534"/>
      <c r="ML87" s="534"/>
      <c r="MM87" s="534"/>
      <c r="MN87" s="534"/>
      <c r="MO87" s="534"/>
      <c r="MP87" s="534"/>
      <c r="MQ87" s="534"/>
      <c r="MR87" s="534"/>
      <c r="MS87" s="534"/>
      <c r="MT87" s="534"/>
      <c r="MU87" s="534"/>
      <c r="MV87" s="534"/>
      <c r="MW87" s="534"/>
      <c r="MX87" s="534"/>
      <c r="MY87" s="534"/>
      <c r="MZ87" s="534"/>
      <c r="NA87" s="534"/>
      <c r="NB87" s="534"/>
      <c r="NC87" s="534"/>
      <c r="ND87" s="534"/>
      <c r="NE87" s="534"/>
      <c r="NF87" s="534"/>
      <c r="NG87" s="534"/>
      <c r="NH87" s="534"/>
      <c r="NI87" s="534"/>
      <c r="NJ87" s="534"/>
      <c r="NK87" s="534"/>
      <c r="NL87" s="534"/>
      <c r="NM87" s="534"/>
      <c r="NN87" s="534"/>
      <c r="NO87" s="534"/>
      <c r="NP87" s="534"/>
      <c r="NQ87" s="534"/>
      <c r="NR87" s="534"/>
      <c r="NS87" s="534"/>
      <c r="NT87" s="534"/>
      <c r="NU87" s="534"/>
      <c r="NV87" s="534"/>
      <c r="NW87" s="534"/>
      <c r="NX87" s="534"/>
      <c r="NY87" s="534"/>
      <c r="NZ87" s="534"/>
      <c r="OA87" s="534"/>
      <c r="OB87" s="534"/>
      <c r="OC87" s="534"/>
      <c r="OD87" s="534"/>
      <c r="OE87" s="534"/>
      <c r="OF87" s="534"/>
      <c r="OG87" s="534"/>
      <c r="OH87" s="534"/>
      <c r="OI87" s="534"/>
      <c r="OJ87" s="534"/>
      <c r="OK87" s="534"/>
      <c r="OL87" s="534"/>
      <c r="OM87" s="534"/>
      <c r="ON87" s="534"/>
      <c r="OO87" s="534"/>
      <c r="OP87" s="534"/>
      <c r="OQ87" s="534"/>
      <c r="OR87" s="534"/>
      <c r="OS87" s="534"/>
      <c r="OT87" s="534"/>
      <c r="OU87" s="534"/>
      <c r="OV87" s="534"/>
      <c r="OW87" s="534"/>
      <c r="OX87" s="534"/>
      <c r="OY87" s="534"/>
      <c r="OZ87" s="534"/>
      <c r="PA87" s="534"/>
      <c r="PB87" s="534"/>
      <c r="PC87" s="534"/>
      <c r="PD87" s="534"/>
      <c r="PE87" s="534"/>
      <c r="PF87" s="534"/>
      <c r="PG87" s="534"/>
      <c r="PH87" s="534"/>
      <c r="PI87" s="534"/>
      <c r="PJ87" s="534"/>
      <c r="PK87" s="534"/>
      <c r="PL87" s="534"/>
      <c r="PM87" s="534"/>
      <c r="PN87" s="534"/>
      <c r="PO87" s="534"/>
      <c r="PP87" s="534"/>
      <c r="PQ87" s="534"/>
      <c r="PR87" s="534"/>
      <c r="PS87" s="534"/>
      <c r="PT87" s="534"/>
      <c r="PU87" s="534"/>
      <c r="PV87" s="534"/>
      <c r="PW87" s="534"/>
      <c r="PX87" s="534"/>
      <c r="PY87" s="534"/>
      <c r="PZ87" s="534"/>
      <c r="QA87" s="534"/>
      <c r="QB87" s="534"/>
      <c r="QC87" s="534"/>
      <c r="QD87" s="534"/>
      <c r="QE87" s="534"/>
      <c r="QF87" s="534"/>
      <c r="QG87" s="534"/>
      <c r="QH87" s="534"/>
      <c r="QI87" s="534"/>
      <c r="QJ87" s="534"/>
      <c r="QK87" s="534"/>
      <c r="QL87" s="534"/>
      <c r="QM87" s="534"/>
      <c r="QN87" s="534"/>
      <c r="QO87" s="534"/>
      <c r="QP87" s="534"/>
      <c r="QQ87" s="534"/>
      <c r="QR87" s="534"/>
      <c r="QS87" s="534"/>
      <c r="QT87" s="534"/>
      <c r="QU87" s="534"/>
      <c r="QV87" s="534"/>
      <c r="QW87" s="534"/>
      <c r="QX87" s="534"/>
      <c r="QY87" s="534"/>
      <c r="QZ87" s="534"/>
      <c r="RA87" s="534"/>
      <c r="RB87" s="534"/>
      <c r="RC87" s="534"/>
      <c r="RD87" s="534"/>
      <c r="RE87" s="534"/>
      <c r="RF87" s="534"/>
      <c r="RG87" s="534"/>
      <c r="RH87" s="534"/>
      <c r="RI87" s="534"/>
      <c r="RJ87" s="534"/>
      <c r="RK87" s="534"/>
      <c r="RL87" s="534"/>
      <c r="RM87" s="534"/>
      <c r="RN87" s="534"/>
      <c r="RO87" s="534"/>
      <c r="RP87" s="534"/>
      <c r="RQ87" s="534"/>
      <c r="RR87" s="534"/>
      <c r="RS87" s="534"/>
      <c r="RT87" s="534"/>
      <c r="RU87" s="534"/>
      <c r="RV87" s="534"/>
      <c r="RW87" s="534"/>
      <c r="RX87" s="534"/>
      <c r="RY87" s="534"/>
      <c r="RZ87" s="534"/>
      <c r="SA87" s="534"/>
      <c r="SB87" s="534"/>
      <c r="SC87" s="534"/>
      <c r="SD87" s="534"/>
      <c r="SE87" s="534"/>
      <c r="SF87" s="534"/>
      <c r="SG87" s="534"/>
      <c r="SH87" s="534"/>
      <c r="SI87" s="534"/>
      <c r="SJ87" s="534"/>
      <c r="SK87" s="534"/>
      <c r="SL87" s="534"/>
      <c r="SM87" s="534"/>
      <c r="SN87" s="534"/>
      <c r="SO87" s="534"/>
      <c r="SP87" s="534"/>
      <c r="SQ87" s="534"/>
      <c r="SR87" s="534"/>
      <c r="SS87" s="534"/>
      <c r="ST87" s="534"/>
      <c r="SU87" s="534"/>
      <c r="SV87" s="534"/>
      <c r="SW87" s="534"/>
      <c r="SX87" s="534"/>
      <c r="SY87" s="534"/>
      <c r="SZ87" s="534"/>
      <c r="TA87" s="534"/>
      <c r="TB87" s="534"/>
      <c r="TC87" s="534"/>
      <c r="TD87" s="534"/>
      <c r="TE87" s="534"/>
      <c r="TF87" s="534"/>
      <c r="TG87" s="534"/>
      <c r="TH87" s="534"/>
      <c r="TI87" s="534"/>
      <c r="TJ87" s="534"/>
      <c r="TK87" s="534"/>
      <c r="TL87" s="534"/>
      <c r="TM87" s="534"/>
      <c r="TN87" s="534"/>
      <c r="TO87" s="534"/>
      <c r="TP87" s="534"/>
      <c r="TQ87" s="534"/>
      <c r="TR87" s="534"/>
      <c r="TS87" s="534"/>
      <c r="TT87" s="534"/>
      <c r="TU87" s="534"/>
      <c r="TV87" s="534"/>
      <c r="TW87" s="534"/>
      <c r="TX87" s="534"/>
      <c r="TY87" s="534"/>
      <c r="TZ87" s="534"/>
      <c r="UA87" s="534"/>
      <c r="UB87" s="534"/>
      <c r="UC87" s="534"/>
      <c r="UD87" s="534"/>
      <c r="UE87" s="534"/>
      <c r="UF87" s="534"/>
      <c r="UG87" s="534"/>
      <c r="UH87" s="534"/>
      <c r="UI87" s="534"/>
      <c r="UJ87" s="534"/>
      <c r="UK87" s="534"/>
      <c r="UL87" s="534"/>
      <c r="UM87" s="534"/>
      <c r="UN87" s="534"/>
      <c r="UO87" s="534"/>
      <c r="UP87" s="534"/>
      <c r="UQ87" s="534"/>
      <c r="UR87" s="534"/>
      <c r="US87" s="534"/>
      <c r="UT87" s="534"/>
      <c r="UU87" s="534"/>
      <c r="UV87" s="534"/>
      <c r="UW87" s="534"/>
      <c r="UX87" s="546"/>
    </row>
    <row r="88" spans="1:570" s="547" customFormat="1" ht="14.1" customHeight="1">
      <c r="A88" s="534"/>
      <c r="B88" s="37"/>
      <c r="C88" s="61"/>
      <c r="D88" s="61"/>
      <c r="E88" s="38"/>
      <c r="F88" s="523"/>
      <c r="G88" s="523"/>
      <c r="H88" s="523"/>
      <c r="I88" s="524"/>
      <c r="J88" s="525"/>
      <c r="K88" s="525"/>
      <c r="L88" s="525"/>
      <c r="M88" s="42"/>
      <c r="N88" s="42"/>
      <c r="O88" s="526"/>
      <c r="P88" s="527"/>
      <c r="Q88" s="527"/>
      <c r="R88" s="45"/>
      <c r="S88" s="46"/>
      <c r="T88" s="523">
        <f t="shared" si="27"/>
        <v>0</v>
      </c>
      <c r="U88" s="528">
        <f t="shared" si="19"/>
        <v>0</v>
      </c>
      <c r="V88" s="529">
        <f t="shared" si="20"/>
        <v>0</v>
      </c>
      <c r="W88" s="530">
        <f t="shared" si="32"/>
        <v>0</v>
      </c>
      <c r="X88" s="527">
        <f t="shared" si="33"/>
        <v>0</v>
      </c>
      <c r="Y88" s="527">
        <f t="shared" si="21"/>
        <v>0</v>
      </c>
      <c r="Z88" s="527"/>
      <c r="AA88" s="527">
        <f t="shared" si="34"/>
        <v>0</v>
      </c>
      <c r="AB88" s="531">
        <f t="shared" si="22"/>
        <v>0</v>
      </c>
      <c r="AC88" s="532">
        <f t="shared" si="35"/>
        <v>0</v>
      </c>
      <c r="AD88" s="527">
        <f t="shared" si="35"/>
        <v>0</v>
      </c>
      <c r="AE88" s="527">
        <f t="shared" si="23"/>
        <v>0</v>
      </c>
      <c r="AF88" s="527">
        <f t="shared" si="24"/>
        <v>0</v>
      </c>
      <c r="AG88" s="533" t="e">
        <v>#N/A</v>
      </c>
      <c r="AH88" s="527" t="e">
        <f t="shared" si="25"/>
        <v>#N/A</v>
      </c>
      <c r="AI88" s="533" t="e">
        <v>#N/A</v>
      </c>
      <c r="AJ88" s="527" t="e">
        <f t="shared" si="26"/>
        <v>#N/A</v>
      </c>
      <c r="AK88" s="527" t="e">
        <f t="shared" si="28"/>
        <v>#N/A</v>
      </c>
      <c r="AL88" s="527" t="e">
        <v>#N/A</v>
      </c>
      <c r="AM88" s="527"/>
      <c r="AN88" s="529">
        <v>0</v>
      </c>
      <c r="AO88" s="529">
        <f t="shared" si="29"/>
        <v>0</v>
      </c>
      <c r="AP88" s="528">
        <f t="shared" si="30"/>
        <v>0</v>
      </c>
      <c r="AQ88" s="528" t="e">
        <f t="shared" si="31"/>
        <v>#DIV/0!</v>
      </c>
      <c r="AR88" s="534"/>
      <c r="AS88" s="534"/>
      <c r="AT88" s="534"/>
      <c r="AU88" s="534"/>
      <c r="AV88" s="534"/>
      <c r="AW88" s="534"/>
      <c r="AX88" s="534"/>
      <c r="AY88" s="534"/>
      <c r="AZ88" s="534"/>
      <c r="BA88" s="534"/>
      <c r="BB88" s="534"/>
      <c r="BC88" s="534"/>
      <c r="BD88" s="534"/>
      <c r="BE88" s="534"/>
      <c r="BF88" s="534"/>
      <c r="BG88" s="534"/>
      <c r="BH88" s="534"/>
      <c r="BI88" s="534"/>
      <c r="BJ88" s="534"/>
      <c r="BK88" s="534"/>
      <c r="BL88" s="534"/>
      <c r="BM88" s="534"/>
      <c r="BN88" s="534"/>
      <c r="BO88" s="534"/>
      <c r="BP88" s="534"/>
      <c r="BQ88" s="534"/>
      <c r="BR88" s="534"/>
      <c r="BS88" s="534"/>
      <c r="BT88" s="534"/>
      <c r="BU88" s="534"/>
      <c r="BV88" s="534"/>
      <c r="BW88" s="534"/>
      <c r="BX88" s="534"/>
      <c r="BY88" s="534"/>
      <c r="BZ88" s="534"/>
      <c r="CA88" s="534"/>
      <c r="CB88" s="534"/>
      <c r="CC88" s="534"/>
      <c r="CD88" s="534"/>
      <c r="CE88" s="534"/>
      <c r="CF88" s="534"/>
      <c r="CG88" s="534"/>
      <c r="CH88" s="534"/>
      <c r="CI88" s="534"/>
      <c r="CJ88" s="534"/>
      <c r="CK88" s="534"/>
      <c r="CL88" s="534"/>
      <c r="CM88" s="534"/>
      <c r="CN88" s="534"/>
      <c r="CO88" s="534"/>
      <c r="CP88" s="534"/>
      <c r="CQ88" s="534"/>
      <c r="CR88" s="534"/>
      <c r="CS88" s="534"/>
      <c r="CT88" s="534"/>
      <c r="CU88" s="534"/>
      <c r="CV88" s="534"/>
      <c r="CW88" s="534"/>
      <c r="CX88" s="534"/>
      <c r="CY88" s="534"/>
      <c r="CZ88" s="534"/>
      <c r="DA88" s="534"/>
      <c r="DB88" s="534"/>
      <c r="DC88" s="534"/>
      <c r="DD88" s="534"/>
      <c r="DE88" s="534"/>
      <c r="DF88" s="534"/>
      <c r="DG88" s="534"/>
      <c r="DH88" s="534"/>
      <c r="DI88" s="534"/>
      <c r="DJ88" s="534"/>
      <c r="DK88" s="534"/>
      <c r="DL88" s="534"/>
      <c r="DM88" s="534"/>
      <c r="DN88" s="534"/>
      <c r="DO88" s="534"/>
      <c r="DP88" s="534"/>
      <c r="DQ88" s="534"/>
      <c r="DR88" s="534"/>
      <c r="DS88" s="534"/>
      <c r="DT88" s="534"/>
      <c r="DU88" s="534"/>
      <c r="DV88" s="534"/>
      <c r="DW88" s="534"/>
      <c r="DX88" s="534"/>
      <c r="DY88" s="534"/>
      <c r="DZ88" s="534"/>
      <c r="EA88" s="534"/>
      <c r="EB88" s="534"/>
      <c r="EC88" s="534"/>
      <c r="ED88" s="534"/>
      <c r="EE88" s="534"/>
      <c r="EF88" s="534"/>
      <c r="EG88" s="534"/>
      <c r="EH88" s="534"/>
      <c r="EI88" s="534"/>
      <c r="EJ88" s="534"/>
      <c r="EK88" s="534"/>
      <c r="EL88" s="534"/>
      <c r="EM88" s="534"/>
      <c r="EN88" s="534"/>
      <c r="EO88" s="534"/>
      <c r="EP88" s="534"/>
      <c r="EQ88" s="534"/>
      <c r="ER88" s="534"/>
      <c r="ES88" s="534"/>
      <c r="ET88" s="534"/>
      <c r="EU88" s="534"/>
      <c r="EV88" s="534"/>
      <c r="EW88" s="534"/>
      <c r="EX88" s="534"/>
      <c r="EY88" s="534"/>
      <c r="EZ88" s="534"/>
      <c r="FA88" s="534"/>
      <c r="FB88" s="534"/>
      <c r="FC88" s="534"/>
      <c r="FD88" s="534"/>
      <c r="FE88" s="534"/>
      <c r="FF88" s="534"/>
      <c r="FG88" s="534"/>
      <c r="FH88" s="534"/>
      <c r="FI88" s="534"/>
      <c r="FJ88" s="534"/>
      <c r="FK88" s="534"/>
      <c r="FL88" s="534"/>
      <c r="FM88" s="534"/>
      <c r="FN88" s="534"/>
      <c r="FO88" s="534"/>
      <c r="FP88" s="534"/>
      <c r="FQ88" s="534"/>
      <c r="FR88" s="534"/>
      <c r="FS88" s="534"/>
      <c r="FT88" s="534"/>
      <c r="FU88" s="534"/>
      <c r="FV88" s="534"/>
      <c r="FW88" s="534"/>
      <c r="FX88" s="534"/>
      <c r="FY88" s="534"/>
      <c r="FZ88" s="534"/>
      <c r="GA88" s="534"/>
      <c r="GB88" s="534"/>
      <c r="GC88" s="534"/>
      <c r="GD88" s="534"/>
      <c r="GE88" s="534"/>
      <c r="GF88" s="534"/>
      <c r="GG88" s="534"/>
      <c r="GH88" s="534"/>
      <c r="GI88" s="534"/>
      <c r="GJ88" s="534"/>
      <c r="GK88" s="534"/>
      <c r="GL88" s="534"/>
      <c r="GM88" s="534"/>
      <c r="GN88" s="534"/>
      <c r="GO88" s="534"/>
      <c r="GP88" s="534"/>
      <c r="GQ88" s="534"/>
      <c r="GR88" s="534"/>
      <c r="GS88" s="534"/>
      <c r="GT88" s="534"/>
      <c r="GU88" s="534"/>
      <c r="GV88" s="534"/>
      <c r="GW88" s="534"/>
      <c r="GX88" s="534"/>
      <c r="GY88" s="534"/>
      <c r="GZ88" s="534"/>
      <c r="HA88" s="534"/>
      <c r="HB88" s="534"/>
      <c r="HC88" s="534"/>
      <c r="HD88" s="534"/>
      <c r="HE88" s="534"/>
      <c r="HF88" s="534"/>
      <c r="HG88" s="534"/>
      <c r="HH88" s="534"/>
      <c r="HI88" s="534"/>
      <c r="HJ88" s="534"/>
      <c r="HK88" s="534"/>
      <c r="HL88" s="534"/>
      <c r="HM88" s="534"/>
      <c r="HN88" s="534"/>
      <c r="HO88" s="534"/>
      <c r="HP88" s="534"/>
      <c r="HQ88" s="534"/>
      <c r="HR88" s="534"/>
      <c r="HS88" s="534"/>
      <c r="HT88" s="534"/>
      <c r="HU88" s="534"/>
      <c r="HV88" s="534"/>
      <c r="HW88" s="534"/>
      <c r="HX88" s="534"/>
      <c r="HY88" s="534"/>
      <c r="HZ88" s="534"/>
      <c r="IA88" s="534"/>
      <c r="IB88" s="534"/>
      <c r="IC88" s="534"/>
      <c r="ID88" s="534"/>
      <c r="IE88" s="534"/>
      <c r="IF88" s="534"/>
      <c r="IG88" s="534"/>
      <c r="IH88" s="534"/>
      <c r="II88" s="534"/>
      <c r="IJ88" s="534"/>
      <c r="IK88" s="534"/>
      <c r="IL88" s="534"/>
      <c r="IM88" s="534"/>
      <c r="IN88" s="534"/>
      <c r="IO88" s="534"/>
      <c r="IP88" s="534"/>
      <c r="IQ88" s="534"/>
      <c r="IR88" s="534"/>
      <c r="IS88" s="534"/>
      <c r="IT88" s="534"/>
      <c r="IU88" s="534"/>
      <c r="IV88" s="534"/>
      <c r="IW88" s="534"/>
      <c r="IX88" s="534"/>
      <c r="IY88" s="534"/>
      <c r="IZ88" s="534"/>
      <c r="JA88" s="534"/>
      <c r="JB88" s="534"/>
      <c r="JC88" s="534"/>
      <c r="JD88" s="534"/>
      <c r="JE88" s="534"/>
      <c r="JF88" s="534"/>
      <c r="JG88" s="534"/>
      <c r="JH88" s="534"/>
      <c r="JI88" s="534"/>
      <c r="JJ88" s="534"/>
      <c r="JK88" s="534"/>
      <c r="JL88" s="534"/>
      <c r="JM88" s="534"/>
      <c r="JN88" s="534"/>
      <c r="JO88" s="534"/>
      <c r="JP88" s="534"/>
      <c r="JQ88" s="534"/>
      <c r="JR88" s="534"/>
      <c r="JS88" s="534"/>
      <c r="JT88" s="534"/>
      <c r="JU88" s="534"/>
      <c r="JV88" s="534"/>
      <c r="JW88" s="534"/>
      <c r="JX88" s="534"/>
      <c r="JY88" s="534"/>
      <c r="JZ88" s="534"/>
      <c r="KA88" s="534"/>
      <c r="KB88" s="534"/>
      <c r="KC88" s="534"/>
      <c r="KD88" s="534"/>
      <c r="KE88" s="534"/>
      <c r="KF88" s="534"/>
      <c r="KG88" s="534"/>
      <c r="KH88" s="534"/>
      <c r="KI88" s="534"/>
      <c r="KJ88" s="534"/>
      <c r="KK88" s="534"/>
      <c r="KL88" s="534"/>
      <c r="KM88" s="534"/>
      <c r="KN88" s="534"/>
      <c r="KO88" s="534"/>
      <c r="KP88" s="534"/>
      <c r="KQ88" s="534"/>
      <c r="KR88" s="534"/>
      <c r="KS88" s="534"/>
      <c r="KT88" s="534"/>
      <c r="KU88" s="534"/>
      <c r="KV88" s="534"/>
      <c r="KW88" s="534"/>
      <c r="KX88" s="534"/>
      <c r="KY88" s="534"/>
      <c r="KZ88" s="534"/>
      <c r="LA88" s="534"/>
      <c r="LB88" s="534"/>
      <c r="LC88" s="534"/>
      <c r="LD88" s="534"/>
      <c r="LE88" s="534"/>
      <c r="LF88" s="534"/>
      <c r="LG88" s="534"/>
      <c r="LH88" s="534"/>
      <c r="LI88" s="534"/>
      <c r="LJ88" s="534"/>
      <c r="LK88" s="534"/>
      <c r="LL88" s="534"/>
      <c r="LM88" s="534"/>
      <c r="LN88" s="534"/>
      <c r="LO88" s="534"/>
      <c r="LP88" s="534"/>
      <c r="LQ88" s="534"/>
      <c r="LR88" s="534"/>
      <c r="LS88" s="534"/>
      <c r="LT88" s="534"/>
      <c r="LU88" s="534"/>
      <c r="LV88" s="534"/>
      <c r="LW88" s="534"/>
      <c r="LX88" s="534"/>
      <c r="LY88" s="534"/>
      <c r="LZ88" s="534"/>
      <c r="MA88" s="534"/>
      <c r="MB88" s="534"/>
      <c r="MC88" s="534"/>
      <c r="MD88" s="534"/>
      <c r="ME88" s="534"/>
      <c r="MF88" s="534"/>
      <c r="MG88" s="534"/>
      <c r="MH88" s="534"/>
      <c r="MI88" s="534"/>
      <c r="MJ88" s="534"/>
      <c r="MK88" s="534"/>
      <c r="ML88" s="534"/>
      <c r="MM88" s="534"/>
      <c r="MN88" s="534"/>
      <c r="MO88" s="534"/>
      <c r="MP88" s="534"/>
      <c r="MQ88" s="534"/>
      <c r="MR88" s="534"/>
      <c r="MS88" s="534"/>
      <c r="MT88" s="534"/>
      <c r="MU88" s="534"/>
      <c r="MV88" s="534"/>
      <c r="MW88" s="534"/>
      <c r="MX88" s="534"/>
      <c r="MY88" s="534"/>
      <c r="MZ88" s="534"/>
      <c r="NA88" s="534"/>
      <c r="NB88" s="534"/>
      <c r="NC88" s="534"/>
      <c r="ND88" s="534"/>
      <c r="NE88" s="534"/>
      <c r="NF88" s="534"/>
      <c r="NG88" s="534"/>
      <c r="NH88" s="534"/>
      <c r="NI88" s="534"/>
      <c r="NJ88" s="534"/>
      <c r="NK88" s="534"/>
      <c r="NL88" s="534"/>
      <c r="NM88" s="534"/>
      <c r="NN88" s="534"/>
      <c r="NO88" s="534"/>
      <c r="NP88" s="534"/>
      <c r="NQ88" s="534"/>
      <c r="NR88" s="534"/>
      <c r="NS88" s="534"/>
      <c r="NT88" s="534"/>
      <c r="NU88" s="534"/>
      <c r="NV88" s="534"/>
      <c r="NW88" s="534"/>
      <c r="NX88" s="534"/>
      <c r="NY88" s="534"/>
      <c r="NZ88" s="534"/>
      <c r="OA88" s="534"/>
      <c r="OB88" s="534"/>
      <c r="OC88" s="534"/>
      <c r="OD88" s="534"/>
      <c r="OE88" s="534"/>
      <c r="OF88" s="534"/>
      <c r="OG88" s="534"/>
      <c r="OH88" s="534"/>
      <c r="OI88" s="534"/>
      <c r="OJ88" s="534"/>
      <c r="OK88" s="534"/>
      <c r="OL88" s="534"/>
      <c r="OM88" s="534"/>
      <c r="ON88" s="534"/>
      <c r="OO88" s="534"/>
      <c r="OP88" s="534"/>
      <c r="OQ88" s="534"/>
      <c r="OR88" s="534"/>
      <c r="OS88" s="534"/>
      <c r="OT88" s="534"/>
      <c r="OU88" s="534"/>
      <c r="OV88" s="534"/>
      <c r="OW88" s="534"/>
      <c r="OX88" s="534"/>
      <c r="OY88" s="534"/>
      <c r="OZ88" s="534"/>
      <c r="PA88" s="534"/>
      <c r="PB88" s="534"/>
      <c r="PC88" s="534"/>
      <c r="PD88" s="534"/>
      <c r="PE88" s="534"/>
      <c r="PF88" s="534"/>
      <c r="PG88" s="534"/>
      <c r="PH88" s="534"/>
      <c r="PI88" s="534"/>
      <c r="PJ88" s="534"/>
      <c r="PK88" s="534"/>
      <c r="PL88" s="534"/>
      <c r="PM88" s="534"/>
      <c r="PN88" s="534"/>
      <c r="PO88" s="534"/>
      <c r="PP88" s="534"/>
      <c r="PQ88" s="534"/>
      <c r="PR88" s="534"/>
      <c r="PS88" s="534"/>
      <c r="PT88" s="534"/>
      <c r="PU88" s="534"/>
      <c r="PV88" s="534"/>
      <c r="PW88" s="534"/>
      <c r="PX88" s="534"/>
      <c r="PY88" s="534"/>
      <c r="PZ88" s="534"/>
      <c r="QA88" s="534"/>
      <c r="QB88" s="534"/>
      <c r="QC88" s="534"/>
      <c r="QD88" s="534"/>
      <c r="QE88" s="534"/>
      <c r="QF88" s="534"/>
      <c r="QG88" s="534"/>
      <c r="QH88" s="534"/>
      <c r="QI88" s="534"/>
      <c r="QJ88" s="534"/>
      <c r="QK88" s="534"/>
      <c r="QL88" s="534"/>
      <c r="QM88" s="534"/>
      <c r="QN88" s="534"/>
      <c r="QO88" s="534"/>
      <c r="QP88" s="534"/>
      <c r="QQ88" s="534"/>
      <c r="QR88" s="534"/>
      <c r="QS88" s="534"/>
      <c r="QT88" s="534"/>
      <c r="QU88" s="534"/>
      <c r="QV88" s="534"/>
      <c r="QW88" s="534"/>
      <c r="QX88" s="534"/>
      <c r="QY88" s="534"/>
      <c r="QZ88" s="534"/>
      <c r="RA88" s="534"/>
      <c r="RB88" s="534"/>
      <c r="RC88" s="534"/>
      <c r="RD88" s="534"/>
      <c r="RE88" s="534"/>
      <c r="RF88" s="534"/>
      <c r="RG88" s="534"/>
      <c r="RH88" s="534"/>
      <c r="RI88" s="534"/>
      <c r="RJ88" s="534"/>
      <c r="RK88" s="534"/>
      <c r="RL88" s="534"/>
      <c r="RM88" s="534"/>
      <c r="RN88" s="534"/>
      <c r="RO88" s="534"/>
      <c r="RP88" s="534"/>
      <c r="RQ88" s="534"/>
      <c r="RR88" s="534"/>
      <c r="RS88" s="534"/>
      <c r="RT88" s="534"/>
      <c r="RU88" s="534"/>
      <c r="RV88" s="534"/>
      <c r="RW88" s="534"/>
      <c r="RX88" s="534"/>
      <c r="RY88" s="534"/>
      <c r="RZ88" s="534"/>
      <c r="SA88" s="534"/>
      <c r="SB88" s="534"/>
      <c r="SC88" s="534"/>
      <c r="SD88" s="534"/>
      <c r="SE88" s="534"/>
      <c r="SF88" s="534"/>
      <c r="SG88" s="534"/>
      <c r="SH88" s="534"/>
      <c r="SI88" s="534"/>
      <c r="SJ88" s="534"/>
      <c r="SK88" s="534"/>
      <c r="SL88" s="534"/>
      <c r="SM88" s="534"/>
      <c r="SN88" s="534"/>
      <c r="SO88" s="534"/>
      <c r="SP88" s="534"/>
      <c r="SQ88" s="534"/>
      <c r="SR88" s="534"/>
      <c r="SS88" s="534"/>
      <c r="ST88" s="534"/>
      <c r="SU88" s="534"/>
      <c r="SV88" s="534"/>
      <c r="SW88" s="534"/>
      <c r="SX88" s="534"/>
      <c r="SY88" s="534"/>
      <c r="SZ88" s="534"/>
      <c r="TA88" s="534"/>
      <c r="TB88" s="534"/>
      <c r="TC88" s="534"/>
      <c r="TD88" s="534"/>
      <c r="TE88" s="534"/>
      <c r="TF88" s="534"/>
      <c r="TG88" s="534"/>
      <c r="TH88" s="534"/>
      <c r="TI88" s="534"/>
      <c r="TJ88" s="534"/>
      <c r="TK88" s="534"/>
      <c r="TL88" s="534"/>
      <c r="TM88" s="534"/>
      <c r="TN88" s="534"/>
      <c r="TO88" s="534"/>
      <c r="TP88" s="534"/>
      <c r="TQ88" s="534"/>
      <c r="TR88" s="534"/>
      <c r="TS88" s="534"/>
      <c r="TT88" s="534"/>
      <c r="TU88" s="534"/>
      <c r="TV88" s="534"/>
      <c r="TW88" s="534"/>
      <c r="TX88" s="534"/>
      <c r="TY88" s="534"/>
      <c r="TZ88" s="534"/>
      <c r="UA88" s="534"/>
      <c r="UB88" s="534"/>
      <c r="UC88" s="534"/>
      <c r="UD88" s="534"/>
      <c r="UE88" s="534"/>
      <c r="UF88" s="534"/>
      <c r="UG88" s="534"/>
      <c r="UH88" s="534"/>
      <c r="UI88" s="534"/>
      <c r="UJ88" s="534"/>
      <c r="UK88" s="534"/>
      <c r="UL88" s="534"/>
      <c r="UM88" s="534"/>
      <c r="UN88" s="534"/>
      <c r="UO88" s="534"/>
      <c r="UP88" s="534"/>
      <c r="UQ88" s="534"/>
      <c r="UR88" s="534"/>
      <c r="US88" s="534"/>
      <c r="UT88" s="534"/>
      <c r="UU88" s="534"/>
      <c r="UV88" s="534"/>
      <c r="UW88" s="534"/>
      <c r="UX88" s="546"/>
    </row>
    <row r="89" spans="1:570" s="547" customFormat="1" ht="14.1" customHeight="1">
      <c r="A89" s="534"/>
      <c r="B89" s="37"/>
      <c r="C89" s="61"/>
      <c r="D89" s="61"/>
      <c r="E89" s="38"/>
      <c r="F89" s="523"/>
      <c r="G89" s="523"/>
      <c r="H89" s="523"/>
      <c r="I89" s="524"/>
      <c r="J89" s="525"/>
      <c r="K89" s="525"/>
      <c r="L89" s="525"/>
      <c r="M89" s="42"/>
      <c r="N89" s="42"/>
      <c r="O89" s="526"/>
      <c r="P89" s="527"/>
      <c r="Q89" s="527"/>
      <c r="R89" s="45"/>
      <c r="S89" s="46"/>
      <c r="T89" s="523">
        <f t="shared" si="27"/>
        <v>0</v>
      </c>
      <c r="U89" s="528">
        <f t="shared" si="19"/>
        <v>0</v>
      </c>
      <c r="V89" s="529">
        <f t="shared" si="20"/>
        <v>0</v>
      </c>
      <c r="W89" s="530">
        <f t="shared" si="32"/>
        <v>0</v>
      </c>
      <c r="X89" s="527">
        <f t="shared" si="33"/>
        <v>0</v>
      </c>
      <c r="Y89" s="527">
        <f t="shared" si="21"/>
        <v>0</v>
      </c>
      <c r="Z89" s="527"/>
      <c r="AA89" s="527">
        <f t="shared" si="34"/>
        <v>0</v>
      </c>
      <c r="AB89" s="531">
        <f t="shared" si="22"/>
        <v>0</v>
      </c>
      <c r="AC89" s="532">
        <f t="shared" si="35"/>
        <v>0</v>
      </c>
      <c r="AD89" s="527">
        <f t="shared" si="35"/>
        <v>0</v>
      </c>
      <c r="AE89" s="527">
        <f t="shared" si="23"/>
        <v>0</v>
      </c>
      <c r="AF89" s="527">
        <f t="shared" si="24"/>
        <v>0</v>
      </c>
      <c r="AG89" s="533" t="e">
        <v>#N/A</v>
      </c>
      <c r="AH89" s="527" t="e">
        <f t="shared" si="25"/>
        <v>#N/A</v>
      </c>
      <c r="AI89" s="533" t="e">
        <v>#N/A</v>
      </c>
      <c r="AJ89" s="527" t="e">
        <f t="shared" si="26"/>
        <v>#N/A</v>
      </c>
      <c r="AK89" s="527" t="e">
        <f t="shared" si="28"/>
        <v>#N/A</v>
      </c>
      <c r="AL89" s="527" t="e">
        <v>#N/A</v>
      </c>
      <c r="AM89" s="527"/>
      <c r="AN89" s="529">
        <v>0</v>
      </c>
      <c r="AO89" s="529">
        <f t="shared" si="29"/>
        <v>0</v>
      </c>
      <c r="AP89" s="528">
        <f t="shared" si="30"/>
        <v>0</v>
      </c>
      <c r="AQ89" s="528" t="e">
        <f t="shared" si="31"/>
        <v>#DIV/0!</v>
      </c>
      <c r="AR89" s="534"/>
      <c r="AS89" s="534"/>
      <c r="AT89" s="534"/>
      <c r="AU89" s="534"/>
      <c r="AV89" s="534"/>
      <c r="AW89" s="534"/>
      <c r="AX89" s="534"/>
      <c r="AY89" s="534"/>
      <c r="AZ89" s="534"/>
      <c r="BA89" s="534"/>
      <c r="BB89" s="534"/>
      <c r="BC89" s="534"/>
      <c r="BD89" s="534"/>
      <c r="BE89" s="534"/>
      <c r="BF89" s="534"/>
      <c r="BG89" s="534"/>
      <c r="BH89" s="534"/>
      <c r="BI89" s="534"/>
      <c r="BJ89" s="534"/>
      <c r="BK89" s="534"/>
      <c r="BL89" s="534"/>
      <c r="BM89" s="534"/>
      <c r="BN89" s="534"/>
      <c r="BO89" s="534"/>
      <c r="BP89" s="534"/>
      <c r="BQ89" s="534"/>
      <c r="BR89" s="534"/>
      <c r="BS89" s="534"/>
      <c r="BT89" s="534"/>
      <c r="BU89" s="534"/>
      <c r="BV89" s="534"/>
      <c r="BW89" s="534"/>
      <c r="BX89" s="534"/>
      <c r="BY89" s="534"/>
      <c r="BZ89" s="534"/>
      <c r="CA89" s="534"/>
      <c r="CB89" s="534"/>
      <c r="CC89" s="534"/>
      <c r="CD89" s="534"/>
      <c r="CE89" s="534"/>
      <c r="CF89" s="534"/>
      <c r="CG89" s="534"/>
      <c r="CH89" s="534"/>
      <c r="CI89" s="534"/>
      <c r="CJ89" s="534"/>
      <c r="CK89" s="534"/>
      <c r="CL89" s="534"/>
      <c r="CM89" s="534"/>
      <c r="CN89" s="534"/>
      <c r="CO89" s="534"/>
      <c r="CP89" s="534"/>
      <c r="CQ89" s="534"/>
      <c r="CR89" s="534"/>
      <c r="CS89" s="534"/>
      <c r="CT89" s="534"/>
      <c r="CU89" s="534"/>
      <c r="CV89" s="534"/>
      <c r="CW89" s="534"/>
      <c r="CX89" s="534"/>
      <c r="CY89" s="534"/>
      <c r="CZ89" s="534"/>
      <c r="DA89" s="534"/>
      <c r="DB89" s="534"/>
      <c r="DC89" s="534"/>
      <c r="DD89" s="534"/>
      <c r="DE89" s="534"/>
      <c r="DF89" s="534"/>
      <c r="DG89" s="534"/>
      <c r="DH89" s="534"/>
      <c r="DI89" s="534"/>
      <c r="DJ89" s="534"/>
      <c r="DK89" s="534"/>
      <c r="DL89" s="534"/>
      <c r="DM89" s="534"/>
      <c r="DN89" s="534"/>
      <c r="DO89" s="534"/>
      <c r="DP89" s="534"/>
      <c r="DQ89" s="534"/>
      <c r="DR89" s="534"/>
      <c r="DS89" s="534"/>
      <c r="DT89" s="534"/>
      <c r="DU89" s="534"/>
      <c r="DV89" s="534"/>
      <c r="DW89" s="534"/>
      <c r="DX89" s="534"/>
      <c r="DY89" s="534"/>
      <c r="DZ89" s="534"/>
      <c r="EA89" s="534"/>
      <c r="EB89" s="534"/>
      <c r="EC89" s="534"/>
      <c r="ED89" s="534"/>
      <c r="EE89" s="534"/>
      <c r="EF89" s="534"/>
      <c r="EG89" s="534"/>
      <c r="EH89" s="534"/>
      <c r="EI89" s="534"/>
      <c r="EJ89" s="534"/>
      <c r="EK89" s="534"/>
      <c r="EL89" s="534"/>
      <c r="EM89" s="534"/>
      <c r="EN89" s="534"/>
      <c r="EO89" s="534"/>
      <c r="EP89" s="534"/>
      <c r="EQ89" s="534"/>
      <c r="ER89" s="534"/>
      <c r="ES89" s="534"/>
      <c r="ET89" s="534"/>
      <c r="EU89" s="534"/>
      <c r="EV89" s="534"/>
      <c r="EW89" s="534"/>
      <c r="EX89" s="534"/>
      <c r="EY89" s="534"/>
      <c r="EZ89" s="534"/>
      <c r="FA89" s="534"/>
      <c r="FB89" s="534"/>
      <c r="FC89" s="534"/>
      <c r="FD89" s="534"/>
      <c r="FE89" s="534"/>
      <c r="FF89" s="534"/>
      <c r="FG89" s="534"/>
      <c r="FH89" s="534"/>
      <c r="FI89" s="534"/>
      <c r="FJ89" s="534"/>
      <c r="FK89" s="534"/>
      <c r="FL89" s="534"/>
      <c r="FM89" s="534"/>
      <c r="FN89" s="534"/>
      <c r="FO89" s="534"/>
      <c r="FP89" s="534"/>
      <c r="FQ89" s="534"/>
      <c r="FR89" s="534"/>
      <c r="FS89" s="534"/>
      <c r="FT89" s="534"/>
      <c r="FU89" s="534"/>
      <c r="FV89" s="534"/>
      <c r="FW89" s="534"/>
      <c r="FX89" s="534"/>
      <c r="FY89" s="534"/>
      <c r="FZ89" s="534"/>
      <c r="GA89" s="534"/>
      <c r="GB89" s="534"/>
      <c r="GC89" s="534"/>
      <c r="GD89" s="534"/>
      <c r="GE89" s="534"/>
      <c r="GF89" s="534"/>
      <c r="GG89" s="534"/>
      <c r="GH89" s="534"/>
      <c r="GI89" s="534"/>
      <c r="GJ89" s="534"/>
      <c r="GK89" s="534"/>
      <c r="GL89" s="534"/>
      <c r="GM89" s="534"/>
      <c r="GN89" s="534"/>
      <c r="GO89" s="534"/>
      <c r="GP89" s="534"/>
      <c r="GQ89" s="534"/>
      <c r="GR89" s="534"/>
      <c r="GS89" s="534"/>
      <c r="GT89" s="534"/>
      <c r="GU89" s="534"/>
      <c r="GV89" s="534"/>
      <c r="GW89" s="534"/>
      <c r="GX89" s="534"/>
      <c r="GY89" s="534"/>
      <c r="GZ89" s="534"/>
      <c r="HA89" s="534"/>
      <c r="HB89" s="534"/>
      <c r="HC89" s="534"/>
      <c r="HD89" s="534"/>
      <c r="HE89" s="534"/>
      <c r="HF89" s="534"/>
      <c r="HG89" s="534"/>
      <c r="HH89" s="534"/>
      <c r="HI89" s="534"/>
      <c r="HJ89" s="534"/>
      <c r="HK89" s="534"/>
      <c r="HL89" s="534"/>
      <c r="HM89" s="534"/>
      <c r="HN89" s="534"/>
      <c r="HO89" s="534"/>
      <c r="HP89" s="534"/>
      <c r="HQ89" s="534"/>
      <c r="HR89" s="534"/>
      <c r="HS89" s="534"/>
      <c r="HT89" s="534"/>
      <c r="HU89" s="534"/>
      <c r="HV89" s="534"/>
      <c r="HW89" s="534"/>
      <c r="HX89" s="534"/>
      <c r="HY89" s="534"/>
      <c r="HZ89" s="534"/>
      <c r="IA89" s="534"/>
      <c r="IB89" s="534"/>
      <c r="IC89" s="534"/>
      <c r="ID89" s="534"/>
      <c r="IE89" s="534"/>
      <c r="IF89" s="534"/>
      <c r="IG89" s="534"/>
      <c r="IH89" s="534"/>
      <c r="II89" s="534"/>
      <c r="IJ89" s="534"/>
      <c r="IK89" s="534"/>
      <c r="IL89" s="534"/>
      <c r="IM89" s="534"/>
      <c r="IN89" s="534"/>
      <c r="IO89" s="534"/>
      <c r="IP89" s="534"/>
      <c r="IQ89" s="534"/>
      <c r="IR89" s="534"/>
      <c r="IS89" s="534"/>
      <c r="IT89" s="534"/>
      <c r="IU89" s="534"/>
      <c r="IV89" s="534"/>
      <c r="IW89" s="534"/>
      <c r="IX89" s="534"/>
      <c r="IY89" s="534"/>
      <c r="IZ89" s="534"/>
      <c r="JA89" s="534"/>
      <c r="JB89" s="534"/>
      <c r="JC89" s="534"/>
      <c r="JD89" s="534"/>
      <c r="JE89" s="534"/>
      <c r="JF89" s="534"/>
      <c r="JG89" s="534"/>
      <c r="JH89" s="534"/>
      <c r="JI89" s="534"/>
      <c r="JJ89" s="534"/>
      <c r="JK89" s="534"/>
      <c r="JL89" s="534"/>
      <c r="JM89" s="534"/>
      <c r="JN89" s="534"/>
      <c r="JO89" s="534"/>
      <c r="JP89" s="534"/>
      <c r="JQ89" s="534"/>
      <c r="JR89" s="534"/>
      <c r="JS89" s="534"/>
      <c r="JT89" s="534"/>
      <c r="JU89" s="534"/>
      <c r="JV89" s="534"/>
      <c r="JW89" s="534"/>
      <c r="JX89" s="534"/>
      <c r="JY89" s="534"/>
      <c r="JZ89" s="534"/>
      <c r="KA89" s="534"/>
      <c r="KB89" s="534"/>
      <c r="KC89" s="534"/>
      <c r="KD89" s="534"/>
      <c r="KE89" s="534"/>
      <c r="KF89" s="534"/>
      <c r="KG89" s="534"/>
      <c r="KH89" s="534"/>
      <c r="KI89" s="534"/>
      <c r="KJ89" s="534"/>
      <c r="KK89" s="534"/>
      <c r="KL89" s="534"/>
      <c r="KM89" s="534"/>
      <c r="KN89" s="534"/>
      <c r="KO89" s="534"/>
      <c r="KP89" s="534"/>
      <c r="KQ89" s="534"/>
      <c r="KR89" s="534"/>
      <c r="KS89" s="534"/>
      <c r="KT89" s="534"/>
      <c r="KU89" s="534"/>
      <c r="KV89" s="534"/>
      <c r="KW89" s="534"/>
      <c r="KX89" s="534"/>
      <c r="KY89" s="534"/>
      <c r="KZ89" s="534"/>
      <c r="LA89" s="534"/>
      <c r="LB89" s="534"/>
      <c r="LC89" s="534"/>
      <c r="LD89" s="534"/>
      <c r="LE89" s="534"/>
      <c r="LF89" s="534"/>
      <c r="LG89" s="534"/>
      <c r="LH89" s="534"/>
      <c r="LI89" s="534"/>
      <c r="LJ89" s="534"/>
      <c r="LK89" s="534"/>
      <c r="LL89" s="534"/>
      <c r="LM89" s="534"/>
      <c r="LN89" s="534"/>
      <c r="LO89" s="534"/>
      <c r="LP89" s="534"/>
      <c r="LQ89" s="534"/>
      <c r="LR89" s="534"/>
      <c r="LS89" s="534"/>
      <c r="LT89" s="534"/>
      <c r="LU89" s="534"/>
      <c r="LV89" s="534"/>
      <c r="LW89" s="534"/>
      <c r="LX89" s="534"/>
      <c r="LY89" s="534"/>
      <c r="LZ89" s="534"/>
      <c r="MA89" s="534"/>
      <c r="MB89" s="534"/>
      <c r="MC89" s="534"/>
      <c r="MD89" s="534"/>
      <c r="ME89" s="534"/>
      <c r="MF89" s="534"/>
      <c r="MG89" s="534"/>
      <c r="MH89" s="534"/>
      <c r="MI89" s="534"/>
      <c r="MJ89" s="534"/>
      <c r="MK89" s="534"/>
      <c r="ML89" s="534"/>
      <c r="MM89" s="534"/>
      <c r="MN89" s="534"/>
      <c r="MO89" s="534"/>
      <c r="MP89" s="534"/>
      <c r="MQ89" s="534"/>
      <c r="MR89" s="534"/>
      <c r="MS89" s="534"/>
      <c r="MT89" s="534"/>
      <c r="MU89" s="534"/>
      <c r="MV89" s="534"/>
      <c r="MW89" s="534"/>
      <c r="MX89" s="534"/>
      <c r="MY89" s="534"/>
      <c r="MZ89" s="534"/>
      <c r="NA89" s="534"/>
      <c r="NB89" s="534"/>
      <c r="NC89" s="534"/>
      <c r="ND89" s="534"/>
      <c r="NE89" s="534"/>
      <c r="NF89" s="534"/>
      <c r="NG89" s="534"/>
      <c r="NH89" s="534"/>
      <c r="NI89" s="534"/>
      <c r="NJ89" s="534"/>
      <c r="NK89" s="534"/>
      <c r="NL89" s="534"/>
      <c r="NM89" s="534"/>
      <c r="NN89" s="534"/>
      <c r="NO89" s="534"/>
      <c r="NP89" s="534"/>
      <c r="NQ89" s="534"/>
      <c r="NR89" s="534"/>
      <c r="NS89" s="534"/>
      <c r="NT89" s="534"/>
      <c r="NU89" s="534"/>
      <c r="NV89" s="534"/>
      <c r="NW89" s="534"/>
      <c r="NX89" s="534"/>
      <c r="NY89" s="534"/>
      <c r="NZ89" s="534"/>
      <c r="OA89" s="534"/>
      <c r="OB89" s="534"/>
      <c r="OC89" s="534"/>
      <c r="OD89" s="534"/>
      <c r="OE89" s="534"/>
      <c r="OF89" s="534"/>
      <c r="OG89" s="534"/>
      <c r="OH89" s="534"/>
      <c r="OI89" s="534"/>
      <c r="OJ89" s="534"/>
      <c r="OK89" s="534"/>
      <c r="OL89" s="534"/>
      <c r="OM89" s="534"/>
      <c r="ON89" s="534"/>
      <c r="OO89" s="534"/>
      <c r="OP89" s="534"/>
      <c r="OQ89" s="534"/>
      <c r="OR89" s="534"/>
      <c r="OS89" s="534"/>
      <c r="OT89" s="534"/>
      <c r="OU89" s="534"/>
      <c r="OV89" s="534"/>
      <c r="OW89" s="534"/>
      <c r="OX89" s="534"/>
      <c r="OY89" s="534"/>
      <c r="OZ89" s="534"/>
      <c r="PA89" s="534"/>
      <c r="PB89" s="534"/>
      <c r="PC89" s="534"/>
      <c r="PD89" s="534"/>
      <c r="PE89" s="534"/>
      <c r="PF89" s="534"/>
      <c r="PG89" s="534"/>
      <c r="PH89" s="534"/>
      <c r="PI89" s="534"/>
      <c r="PJ89" s="534"/>
      <c r="PK89" s="534"/>
      <c r="PL89" s="534"/>
      <c r="PM89" s="534"/>
      <c r="PN89" s="534"/>
      <c r="PO89" s="534"/>
      <c r="PP89" s="534"/>
      <c r="PQ89" s="534"/>
      <c r="PR89" s="534"/>
      <c r="PS89" s="534"/>
      <c r="PT89" s="534"/>
      <c r="PU89" s="534"/>
      <c r="PV89" s="534"/>
      <c r="PW89" s="534"/>
      <c r="PX89" s="534"/>
      <c r="PY89" s="534"/>
      <c r="PZ89" s="534"/>
      <c r="QA89" s="534"/>
      <c r="QB89" s="534"/>
      <c r="QC89" s="534"/>
      <c r="QD89" s="534"/>
      <c r="QE89" s="534"/>
      <c r="QF89" s="534"/>
      <c r="QG89" s="534"/>
      <c r="QH89" s="534"/>
      <c r="QI89" s="534"/>
      <c r="QJ89" s="534"/>
      <c r="QK89" s="534"/>
      <c r="QL89" s="534"/>
      <c r="QM89" s="534"/>
      <c r="QN89" s="534"/>
      <c r="QO89" s="534"/>
      <c r="QP89" s="534"/>
      <c r="QQ89" s="534"/>
      <c r="QR89" s="534"/>
      <c r="QS89" s="534"/>
      <c r="QT89" s="534"/>
      <c r="QU89" s="534"/>
      <c r="QV89" s="534"/>
      <c r="QW89" s="534"/>
      <c r="QX89" s="534"/>
      <c r="QY89" s="534"/>
      <c r="QZ89" s="534"/>
      <c r="RA89" s="534"/>
      <c r="RB89" s="534"/>
      <c r="RC89" s="534"/>
      <c r="RD89" s="534"/>
      <c r="RE89" s="534"/>
      <c r="RF89" s="534"/>
      <c r="RG89" s="534"/>
      <c r="RH89" s="534"/>
      <c r="RI89" s="534"/>
      <c r="RJ89" s="534"/>
      <c r="RK89" s="534"/>
      <c r="RL89" s="534"/>
      <c r="RM89" s="534"/>
      <c r="RN89" s="534"/>
      <c r="RO89" s="534"/>
      <c r="RP89" s="534"/>
      <c r="RQ89" s="534"/>
      <c r="RR89" s="534"/>
      <c r="RS89" s="534"/>
      <c r="RT89" s="534"/>
      <c r="RU89" s="534"/>
      <c r="RV89" s="534"/>
      <c r="RW89" s="534"/>
      <c r="RX89" s="534"/>
      <c r="RY89" s="534"/>
      <c r="RZ89" s="534"/>
      <c r="SA89" s="534"/>
      <c r="SB89" s="534"/>
      <c r="SC89" s="534"/>
      <c r="SD89" s="534"/>
      <c r="SE89" s="534"/>
      <c r="SF89" s="534"/>
      <c r="SG89" s="534"/>
      <c r="SH89" s="534"/>
      <c r="SI89" s="534"/>
      <c r="SJ89" s="534"/>
      <c r="SK89" s="534"/>
      <c r="SL89" s="534"/>
      <c r="SM89" s="534"/>
      <c r="SN89" s="534"/>
      <c r="SO89" s="534"/>
      <c r="SP89" s="534"/>
      <c r="SQ89" s="534"/>
      <c r="SR89" s="534"/>
      <c r="SS89" s="534"/>
      <c r="ST89" s="534"/>
      <c r="SU89" s="534"/>
      <c r="SV89" s="534"/>
      <c r="SW89" s="534"/>
      <c r="SX89" s="534"/>
      <c r="SY89" s="534"/>
      <c r="SZ89" s="534"/>
      <c r="TA89" s="534"/>
      <c r="TB89" s="534"/>
      <c r="TC89" s="534"/>
      <c r="TD89" s="534"/>
      <c r="TE89" s="534"/>
      <c r="TF89" s="534"/>
      <c r="TG89" s="534"/>
      <c r="TH89" s="534"/>
      <c r="TI89" s="534"/>
      <c r="TJ89" s="534"/>
      <c r="TK89" s="534"/>
      <c r="TL89" s="534"/>
      <c r="TM89" s="534"/>
      <c r="TN89" s="534"/>
      <c r="TO89" s="534"/>
      <c r="TP89" s="534"/>
      <c r="TQ89" s="534"/>
      <c r="TR89" s="534"/>
      <c r="TS89" s="534"/>
      <c r="TT89" s="534"/>
      <c r="TU89" s="534"/>
      <c r="TV89" s="534"/>
      <c r="TW89" s="534"/>
      <c r="TX89" s="534"/>
      <c r="TY89" s="534"/>
      <c r="TZ89" s="534"/>
      <c r="UA89" s="534"/>
      <c r="UB89" s="534"/>
      <c r="UC89" s="534"/>
      <c r="UD89" s="534"/>
      <c r="UE89" s="534"/>
      <c r="UF89" s="534"/>
      <c r="UG89" s="534"/>
      <c r="UH89" s="534"/>
      <c r="UI89" s="534"/>
      <c r="UJ89" s="534"/>
      <c r="UK89" s="534"/>
      <c r="UL89" s="534"/>
      <c r="UM89" s="534"/>
      <c r="UN89" s="534"/>
      <c r="UO89" s="534"/>
      <c r="UP89" s="534"/>
      <c r="UQ89" s="534"/>
      <c r="UR89" s="534"/>
      <c r="US89" s="534"/>
      <c r="UT89" s="534"/>
      <c r="UU89" s="534"/>
      <c r="UV89" s="534"/>
      <c r="UW89" s="534"/>
      <c r="UX89" s="546"/>
    </row>
    <row r="90" spans="1:570" s="547" customFormat="1" ht="14.1" customHeight="1">
      <c r="A90" s="534"/>
      <c r="B90" s="37"/>
      <c r="C90" s="61"/>
      <c r="D90" s="61"/>
      <c r="E90" s="38"/>
      <c r="F90" s="523"/>
      <c r="G90" s="523"/>
      <c r="H90" s="523"/>
      <c r="I90" s="524"/>
      <c r="J90" s="525"/>
      <c r="K90" s="525"/>
      <c r="L90" s="525"/>
      <c r="M90" s="42"/>
      <c r="N90" s="42"/>
      <c r="O90" s="526"/>
      <c r="P90" s="527"/>
      <c r="Q90" s="527"/>
      <c r="R90" s="45"/>
      <c r="S90" s="46"/>
      <c r="T90" s="523">
        <f t="shared" si="27"/>
        <v>0</v>
      </c>
      <c r="U90" s="528">
        <f t="shared" si="19"/>
        <v>0</v>
      </c>
      <c r="V90" s="529">
        <f t="shared" si="20"/>
        <v>0</v>
      </c>
      <c r="W90" s="530">
        <f t="shared" si="32"/>
        <v>0</v>
      </c>
      <c r="X90" s="527">
        <f t="shared" si="33"/>
        <v>0</v>
      </c>
      <c r="Y90" s="527">
        <f t="shared" si="21"/>
        <v>0</v>
      </c>
      <c r="Z90" s="527"/>
      <c r="AA90" s="527">
        <f t="shared" si="34"/>
        <v>0</v>
      </c>
      <c r="AB90" s="531">
        <f t="shared" si="22"/>
        <v>0</v>
      </c>
      <c r="AC90" s="532">
        <f t="shared" si="35"/>
        <v>0</v>
      </c>
      <c r="AD90" s="527">
        <f t="shared" si="35"/>
        <v>0</v>
      </c>
      <c r="AE90" s="527">
        <f t="shared" si="23"/>
        <v>0</v>
      </c>
      <c r="AF90" s="527">
        <f t="shared" si="24"/>
        <v>0</v>
      </c>
      <c r="AG90" s="533" t="e">
        <v>#N/A</v>
      </c>
      <c r="AH90" s="527" t="e">
        <f t="shared" si="25"/>
        <v>#N/A</v>
      </c>
      <c r="AI90" s="533" t="e">
        <v>#N/A</v>
      </c>
      <c r="AJ90" s="527" t="e">
        <f t="shared" si="26"/>
        <v>#N/A</v>
      </c>
      <c r="AK90" s="527" t="e">
        <f t="shared" si="28"/>
        <v>#N/A</v>
      </c>
      <c r="AL90" s="527" t="e">
        <v>#N/A</v>
      </c>
      <c r="AM90" s="527"/>
      <c r="AN90" s="529">
        <v>0</v>
      </c>
      <c r="AO90" s="529">
        <f t="shared" si="29"/>
        <v>0</v>
      </c>
      <c r="AP90" s="528">
        <f t="shared" si="30"/>
        <v>0</v>
      </c>
      <c r="AQ90" s="528" t="e">
        <f t="shared" si="31"/>
        <v>#DIV/0!</v>
      </c>
      <c r="AR90" s="534"/>
      <c r="AS90" s="534"/>
      <c r="AT90" s="534"/>
      <c r="AU90" s="534"/>
      <c r="AV90" s="534"/>
      <c r="AW90" s="534"/>
      <c r="AX90" s="534"/>
      <c r="AY90" s="534"/>
      <c r="AZ90" s="534"/>
      <c r="BA90" s="534"/>
      <c r="BB90" s="534"/>
      <c r="BC90" s="534"/>
      <c r="BD90" s="534"/>
      <c r="BE90" s="534"/>
      <c r="BF90" s="534"/>
      <c r="BG90" s="534"/>
      <c r="BH90" s="534"/>
      <c r="BI90" s="534"/>
      <c r="BJ90" s="534"/>
      <c r="BK90" s="534"/>
      <c r="BL90" s="534"/>
      <c r="BM90" s="534"/>
      <c r="BN90" s="534"/>
      <c r="BO90" s="534"/>
      <c r="BP90" s="534"/>
      <c r="BQ90" s="534"/>
      <c r="BR90" s="534"/>
      <c r="BS90" s="534"/>
      <c r="BT90" s="534"/>
      <c r="BU90" s="534"/>
      <c r="BV90" s="534"/>
      <c r="BW90" s="534"/>
      <c r="BX90" s="534"/>
      <c r="BY90" s="534"/>
      <c r="BZ90" s="534"/>
      <c r="CA90" s="534"/>
      <c r="CB90" s="534"/>
      <c r="CC90" s="534"/>
      <c r="CD90" s="534"/>
      <c r="CE90" s="534"/>
      <c r="CF90" s="534"/>
      <c r="CG90" s="534"/>
      <c r="CH90" s="534"/>
      <c r="CI90" s="534"/>
      <c r="CJ90" s="534"/>
      <c r="CK90" s="534"/>
      <c r="CL90" s="534"/>
      <c r="CM90" s="534"/>
      <c r="CN90" s="534"/>
      <c r="CO90" s="534"/>
      <c r="CP90" s="534"/>
      <c r="CQ90" s="534"/>
      <c r="CR90" s="534"/>
      <c r="CS90" s="534"/>
      <c r="CT90" s="534"/>
      <c r="CU90" s="534"/>
      <c r="CV90" s="534"/>
      <c r="CW90" s="534"/>
      <c r="CX90" s="534"/>
      <c r="CY90" s="534"/>
      <c r="CZ90" s="534"/>
      <c r="DA90" s="534"/>
      <c r="DB90" s="534"/>
      <c r="DC90" s="534"/>
      <c r="DD90" s="534"/>
      <c r="DE90" s="534"/>
      <c r="DF90" s="534"/>
      <c r="DG90" s="534"/>
      <c r="DH90" s="534"/>
      <c r="DI90" s="534"/>
      <c r="DJ90" s="534"/>
      <c r="DK90" s="534"/>
      <c r="DL90" s="534"/>
      <c r="DM90" s="534"/>
      <c r="DN90" s="534"/>
      <c r="DO90" s="534"/>
      <c r="DP90" s="534"/>
      <c r="DQ90" s="534"/>
      <c r="DR90" s="534"/>
      <c r="DS90" s="534"/>
      <c r="DT90" s="534"/>
      <c r="DU90" s="534"/>
      <c r="DV90" s="534"/>
      <c r="DW90" s="534"/>
      <c r="DX90" s="534"/>
      <c r="DY90" s="534"/>
      <c r="DZ90" s="534"/>
      <c r="EA90" s="534"/>
      <c r="EB90" s="534"/>
      <c r="EC90" s="534"/>
      <c r="ED90" s="534"/>
      <c r="EE90" s="534"/>
      <c r="EF90" s="534"/>
      <c r="EG90" s="534"/>
      <c r="EH90" s="534"/>
      <c r="EI90" s="534"/>
      <c r="EJ90" s="534"/>
      <c r="EK90" s="534"/>
      <c r="EL90" s="534"/>
      <c r="EM90" s="534"/>
      <c r="EN90" s="534"/>
      <c r="EO90" s="534"/>
      <c r="EP90" s="534"/>
      <c r="EQ90" s="534"/>
      <c r="ER90" s="534"/>
      <c r="ES90" s="534"/>
      <c r="ET90" s="534"/>
      <c r="EU90" s="534"/>
      <c r="EV90" s="534"/>
      <c r="EW90" s="534"/>
      <c r="EX90" s="534"/>
      <c r="EY90" s="534"/>
      <c r="EZ90" s="534"/>
      <c r="FA90" s="534"/>
      <c r="FB90" s="534"/>
      <c r="FC90" s="534"/>
      <c r="FD90" s="534"/>
      <c r="FE90" s="534"/>
      <c r="FF90" s="534"/>
      <c r="FG90" s="534"/>
      <c r="FH90" s="534"/>
      <c r="FI90" s="534"/>
      <c r="FJ90" s="534"/>
      <c r="FK90" s="534"/>
      <c r="FL90" s="534"/>
      <c r="FM90" s="534"/>
      <c r="FN90" s="534"/>
      <c r="FO90" s="534"/>
      <c r="FP90" s="534"/>
      <c r="FQ90" s="534"/>
      <c r="FR90" s="534"/>
      <c r="FS90" s="534"/>
      <c r="FT90" s="534"/>
      <c r="FU90" s="534"/>
      <c r="FV90" s="534"/>
      <c r="FW90" s="534"/>
      <c r="FX90" s="534"/>
      <c r="FY90" s="534"/>
      <c r="FZ90" s="534"/>
      <c r="GA90" s="534"/>
      <c r="GB90" s="534"/>
      <c r="GC90" s="534"/>
      <c r="GD90" s="534"/>
      <c r="GE90" s="534"/>
      <c r="GF90" s="534"/>
      <c r="GG90" s="534"/>
      <c r="GH90" s="534"/>
      <c r="GI90" s="534"/>
      <c r="GJ90" s="534"/>
      <c r="GK90" s="534"/>
      <c r="GL90" s="534"/>
      <c r="GM90" s="534"/>
      <c r="GN90" s="534"/>
      <c r="GO90" s="534"/>
      <c r="GP90" s="534"/>
      <c r="GQ90" s="534"/>
      <c r="GR90" s="534"/>
      <c r="GS90" s="534"/>
      <c r="GT90" s="534"/>
      <c r="GU90" s="534"/>
      <c r="GV90" s="534"/>
      <c r="GW90" s="534"/>
      <c r="GX90" s="534"/>
      <c r="GY90" s="534"/>
      <c r="GZ90" s="534"/>
      <c r="HA90" s="534"/>
      <c r="HB90" s="534"/>
      <c r="HC90" s="534"/>
      <c r="HD90" s="534"/>
      <c r="HE90" s="534"/>
      <c r="HF90" s="534"/>
      <c r="HG90" s="534"/>
      <c r="HH90" s="534"/>
      <c r="HI90" s="534"/>
      <c r="HJ90" s="534"/>
      <c r="HK90" s="534"/>
      <c r="HL90" s="534"/>
      <c r="HM90" s="534"/>
      <c r="HN90" s="534"/>
      <c r="HO90" s="534"/>
      <c r="HP90" s="534"/>
      <c r="HQ90" s="534"/>
      <c r="HR90" s="534"/>
      <c r="HS90" s="534"/>
      <c r="HT90" s="534"/>
      <c r="HU90" s="534"/>
      <c r="HV90" s="534"/>
      <c r="HW90" s="534"/>
      <c r="HX90" s="534"/>
      <c r="HY90" s="534"/>
      <c r="HZ90" s="534"/>
      <c r="IA90" s="534"/>
      <c r="IB90" s="534"/>
      <c r="IC90" s="534"/>
      <c r="ID90" s="534"/>
      <c r="IE90" s="534"/>
      <c r="IF90" s="534"/>
      <c r="IG90" s="534"/>
      <c r="IH90" s="534"/>
      <c r="II90" s="534"/>
      <c r="IJ90" s="534"/>
      <c r="IK90" s="534"/>
      <c r="IL90" s="534"/>
      <c r="IM90" s="534"/>
      <c r="IN90" s="534"/>
      <c r="IO90" s="534"/>
      <c r="IP90" s="534"/>
      <c r="IQ90" s="534"/>
      <c r="IR90" s="534"/>
      <c r="IS90" s="534"/>
      <c r="IT90" s="534"/>
      <c r="IU90" s="534"/>
      <c r="IV90" s="534"/>
      <c r="IW90" s="534"/>
      <c r="IX90" s="534"/>
      <c r="IY90" s="534"/>
      <c r="IZ90" s="534"/>
      <c r="JA90" s="534"/>
      <c r="JB90" s="534"/>
      <c r="JC90" s="534"/>
      <c r="JD90" s="534"/>
      <c r="JE90" s="534"/>
      <c r="JF90" s="534"/>
      <c r="JG90" s="534"/>
      <c r="JH90" s="534"/>
      <c r="JI90" s="534"/>
      <c r="JJ90" s="534"/>
      <c r="JK90" s="534"/>
      <c r="JL90" s="534"/>
      <c r="JM90" s="534"/>
      <c r="JN90" s="534"/>
      <c r="JO90" s="534"/>
      <c r="JP90" s="534"/>
      <c r="JQ90" s="534"/>
      <c r="JR90" s="534"/>
      <c r="JS90" s="534"/>
      <c r="JT90" s="534"/>
      <c r="JU90" s="534"/>
      <c r="JV90" s="534"/>
      <c r="JW90" s="534"/>
      <c r="JX90" s="534"/>
      <c r="JY90" s="534"/>
      <c r="JZ90" s="534"/>
      <c r="KA90" s="534"/>
      <c r="KB90" s="534"/>
      <c r="KC90" s="534"/>
      <c r="KD90" s="534"/>
      <c r="KE90" s="534"/>
      <c r="KF90" s="534"/>
      <c r="KG90" s="534"/>
      <c r="KH90" s="534"/>
      <c r="KI90" s="534"/>
      <c r="KJ90" s="534"/>
      <c r="KK90" s="534"/>
      <c r="KL90" s="534"/>
      <c r="KM90" s="534"/>
      <c r="KN90" s="534"/>
      <c r="KO90" s="534"/>
      <c r="KP90" s="534"/>
      <c r="KQ90" s="534"/>
      <c r="KR90" s="534"/>
      <c r="KS90" s="534"/>
      <c r="KT90" s="534"/>
      <c r="KU90" s="534"/>
      <c r="KV90" s="534"/>
      <c r="KW90" s="534"/>
      <c r="KX90" s="534"/>
      <c r="KY90" s="534"/>
      <c r="KZ90" s="534"/>
      <c r="LA90" s="534"/>
      <c r="LB90" s="534"/>
      <c r="LC90" s="534"/>
      <c r="LD90" s="534"/>
      <c r="LE90" s="534"/>
      <c r="LF90" s="534"/>
      <c r="LG90" s="534"/>
      <c r="LH90" s="534"/>
      <c r="LI90" s="534"/>
      <c r="LJ90" s="534"/>
      <c r="LK90" s="534"/>
      <c r="LL90" s="534"/>
      <c r="LM90" s="534"/>
      <c r="LN90" s="534"/>
      <c r="LO90" s="534"/>
      <c r="LP90" s="534"/>
      <c r="LQ90" s="534"/>
      <c r="LR90" s="534"/>
      <c r="LS90" s="534"/>
      <c r="LT90" s="534"/>
      <c r="LU90" s="534"/>
      <c r="LV90" s="534"/>
      <c r="LW90" s="534"/>
      <c r="LX90" s="534"/>
      <c r="LY90" s="534"/>
      <c r="LZ90" s="534"/>
      <c r="MA90" s="534"/>
      <c r="MB90" s="534"/>
      <c r="MC90" s="534"/>
      <c r="MD90" s="534"/>
      <c r="ME90" s="534"/>
      <c r="MF90" s="534"/>
      <c r="MG90" s="534"/>
      <c r="MH90" s="534"/>
      <c r="MI90" s="534"/>
      <c r="MJ90" s="534"/>
      <c r="MK90" s="534"/>
      <c r="ML90" s="534"/>
      <c r="MM90" s="534"/>
      <c r="MN90" s="534"/>
      <c r="MO90" s="534"/>
      <c r="MP90" s="534"/>
      <c r="MQ90" s="534"/>
      <c r="MR90" s="534"/>
      <c r="MS90" s="534"/>
      <c r="MT90" s="534"/>
      <c r="MU90" s="534"/>
      <c r="MV90" s="534"/>
      <c r="MW90" s="534"/>
      <c r="MX90" s="534"/>
      <c r="MY90" s="534"/>
      <c r="MZ90" s="534"/>
      <c r="NA90" s="534"/>
      <c r="NB90" s="534"/>
      <c r="NC90" s="534"/>
      <c r="ND90" s="534"/>
      <c r="NE90" s="534"/>
      <c r="NF90" s="534"/>
      <c r="NG90" s="534"/>
      <c r="NH90" s="534"/>
      <c r="NI90" s="534"/>
      <c r="NJ90" s="534"/>
      <c r="NK90" s="534"/>
      <c r="NL90" s="534"/>
      <c r="NM90" s="534"/>
      <c r="NN90" s="534"/>
      <c r="NO90" s="534"/>
      <c r="NP90" s="534"/>
      <c r="NQ90" s="534"/>
      <c r="NR90" s="534"/>
      <c r="NS90" s="534"/>
      <c r="NT90" s="534"/>
      <c r="NU90" s="534"/>
      <c r="NV90" s="534"/>
      <c r="NW90" s="534"/>
      <c r="NX90" s="534"/>
      <c r="NY90" s="534"/>
      <c r="NZ90" s="534"/>
      <c r="OA90" s="534"/>
      <c r="OB90" s="534"/>
      <c r="OC90" s="534"/>
      <c r="OD90" s="534"/>
      <c r="OE90" s="534"/>
      <c r="OF90" s="534"/>
      <c r="OG90" s="534"/>
      <c r="OH90" s="534"/>
      <c r="OI90" s="534"/>
      <c r="OJ90" s="534"/>
      <c r="OK90" s="534"/>
      <c r="OL90" s="534"/>
      <c r="OM90" s="534"/>
      <c r="ON90" s="534"/>
      <c r="OO90" s="534"/>
      <c r="OP90" s="534"/>
      <c r="OQ90" s="534"/>
      <c r="OR90" s="534"/>
      <c r="OS90" s="534"/>
      <c r="OT90" s="534"/>
      <c r="OU90" s="534"/>
      <c r="OV90" s="534"/>
      <c r="OW90" s="534"/>
      <c r="OX90" s="534"/>
      <c r="OY90" s="534"/>
      <c r="OZ90" s="534"/>
      <c r="PA90" s="534"/>
      <c r="PB90" s="534"/>
      <c r="PC90" s="534"/>
      <c r="PD90" s="534"/>
      <c r="PE90" s="534"/>
      <c r="PF90" s="534"/>
      <c r="PG90" s="534"/>
      <c r="PH90" s="534"/>
      <c r="PI90" s="534"/>
      <c r="PJ90" s="534"/>
      <c r="PK90" s="534"/>
      <c r="PL90" s="534"/>
      <c r="PM90" s="534"/>
      <c r="PN90" s="534"/>
      <c r="PO90" s="534"/>
      <c r="PP90" s="534"/>
      <c r="PQ90" s="534"/>
      <c r="PR90" s="534"/>
      <c r="PS90" s="534"/>
      <c r="PT90" s="534"/>
      <c r="PU90" s="534"/>
      <c r="PV90" s="534"/>
      <c r="PW90" s="534"/>
      <c r="PX90" s="534"/>
      <c r="PY90" s="534"/>
      <c r="PZ90" s="534"/>
      <c r="QA90" s="534"/>
      <c r="QB90" s="534"/>
      <c r="QC90" s="534"/>
      <c r="QD90" s="534"/>
      <c r="QE90" s="534"/>
      <c r="QF90" s="534"/>
      <c r="QG90" s="534"/>
      <c r="QH90" s="534"/>
      <c r="QI90" s="534"/>
      <c r="QJ90" s="534"/>
      <c r="QK90" s="534"/>
      <c r="QL90" s="534"/>
      <c r="QM90" s="534"/>
      <c r="QN90" s="534"/>
      <c r="QO90" s="534"/>
      <c r="QP90" s="534"/>
      <c r="QQ90" s="534"/>
      <c r="QR90" s="534"/>
      <c r="QS90" s="534"/>
      <c r="QT90" s="534"/>
      <c r="QU90" s="534"/>
      <c r="QV90" s="534"/>
      <c r="QW90" s="534"/>
      <c r="QX90" s="534"/>
      <c r="QY90" s="534"/>
      <c r="QZ90" s="534"/>
      <c r="RA90" s="534"/>
      <c r="RB90" s="534"/>
      <c r="RC90" s="534"/>
      <c r="RD90" s="534"/>
      <c r="RE90" s="534"/>
      <c r="RF90" s="534"/>
      <c r="RG90" s="534"/>
      <c r="RH90" s="534"/>
      <c r="RI90" s="534"/>
      <c r="RJ90" s="534"/>
      <c r="RK90" s="534"/>
      <c r="RL90" s="534"/>
      <c r="RM90" s="534"/>
      <c r="RN90" s="534"/>
      <c r="RO90" s="534"/>
      <c r="RP90" s="534"/>
      <c r="RQ90" s="534"/>
      <c r="RR90" s="534"/>
      <c r="RS90" s="534"/>
      <c r="RT90" s="534"/>
      <c r="RU90" s="534"/>
      <c r="RV90" s="534"/>
      <c r="RW90" s="534"/>
      <c r="RX90" s="534"/>
      <c r="RY90" s="534"/>
      <c r="RZ90" s="534"/>
      <c r="SA90" s="534"/>
      <c r="SB90" s="534"/>
      <c r="SC90" s="534"/>
      <c r="SD90" s="534"/>
      <c r="SE90" s="534"/>
      <c r="SF90" s="534"/>
      <c r="SG90" s="534"/>
      <c r="SH90" s="534"/>
      <c r="SI90" s="534"/>
      <c r="SJ90" s="534"/>
      <c r="SK90" s="534"/>
      <c r="SL90" s="534"/>
      <c r="SM90" s="534"/>
      <c r="SN90" s="534"/>
      <c r="SO90" s="534"/>
      <c r="SP90" s="534"/>
      <c r="SQ90" s="534"/>
      <c r="SR90" s="534"/>
      <c r="SS90" s="534"/>
      <c r="ST90" s="534"/>
      <c r="SU90" s="534"/>
      <c r="SV90" s="534"/>
      <c r="SW90" s="534"/>
      <c r="SX90" s="534"/>
      <c r="SY90" s="534"/>
      <c r="SZ90" s="534"/>
      <c r="TA90" s="534"/>
      <c r="TB90" s="534"/>
      <c r="TC90" s="534"/>
      <c r="TD90" s="534"/>
      <c r="TE90" s="534"/>
      <c r="TF90" s="534"/>
      <c r="TG90" s="534"/>
      <c r="TH90" s="534"/>
      <c r="TI90" s="534"/>
      <c r="TJ90" s="534"/>
      <c r="TK90" s="534"/>
      <c r="TL90" s="534"/>
      <c r="TM90" s="534"/>
      <c r="TN90" s="534"/>
      <c r="TO90" s="534"/>
      <c r="TP90" s="534"/>
      <c r="TQ90" s="534"/>
      <c r="TR90" s="534"/>
      <c r="TS90" s="534"/>
      <c r="TT90" s="534"/>
      <c r="TU90" s="534"/>
      <c r="TV90" s="534"/>
      <c r="TW90" s="534"/>
      <c r="TX90" s="534"/>
      <c r="TY90" s="534"/>
      <c r="TZ90" s="534"/>
      <c r="UA90" s="534"/>
      <c r="UB90" s="534"/>
      <c r="UC90" s="534"/>
      <c r="UD90" s="534"/>
      <c r="UE90" s="534"/>
      <c r="UF90" s="534"/>
      <c r="UG90" s="534"/>
      <c r="UH90" s="534"/>
      <c r="UI90" s="534"/>
      <c r="UJ90" s="534"/>
      <c r="UK90" s="534"/>
      <c r="UL90" s="534"/>
      <c r="UM90" s="534"/>
      <c r="UN90" s="534"/>
      <c r="UO90" s="534"/>
      <c r="UP90" s="534"/>
      <c r="UQ90" s="534"/>
      <c r="UR90" s="534"/>
      <c r="US90" s="534"/>
      <c r="UT90" s="534"/>
      <c r="UU90" s="534"/>
      <c r="UV90" s="534"/>
      <c r="UW90" s="534"/>
      <c r="UX90" s="546"/>
    </row>
    <row r="91" spans="1:570" s="547" customFormat="1" ht="14.1" customHeight="1">
      <c r="A91" s="534"/>
      <c r="B91" s="37"/>
      <c r="C91" s="61"/>
      <c r="D91" s="61"/>
      <c r="E91" s="38"/>
      <c r="F91" s="523"/>
      <c r="G91" s="523"/>
      <c r="H91" s="523"/>
      <c r="I91" s="524"/>
      <c r="J91" s="525"/>
      <c r="K91" s="525"/>
      <c r="L91" s="525"/>
      <c r="M91" s="42"/>
      <c r="N91" s="42"/>
      <c r="O91" s="526"/>
      <c r="P91" s="527"/>
      <c r="Q91" s="527"/>
      <c r="R91" s="45"/>
      <c r="S91" s="46"/>
      <c r="T91" s="523">
        <f t="shared" si="27"/>
        <v>0</v>
      </c>
      <c r="U91" s="528">
        <f t="shared" si="19"/>
        <v>0</v>
      </c>
      <c r="V91" s="529">
        <f t="shared" si="20"/>
        <v>0</v>
      </c>
      <c r="W91" s="530">
        <f t="shared" si="32"/>
        <v>0</v>
      </c>
      <c r="X91" s="527">
        <f t="shared" si="33"/>
        <v>0</v>
      </c>
      <c r="Y91" s="527">
        <f t="shared" si="21"/>
        <v>0</v>
      </c>
      <c r="Z91" s="527"/>
      <c r="AA91" s="527">
        <f t="shared" si="34"/>
        <v>0</v>
      </c>
      <c r="AB91" s="531">
        <f t="shared" si="22"/>
        <v>0</v>
      </c>
      <c r="AC91" s="532">
        <f t="shared" si="35"/>
        <v>0</v>
      </c>
      <c r="AD91" s="527">
        <f t="shared" si="35"/>
        <v>0</v>
      </c>
      <c r="AE91" s="527">
        <f t="shared" si="23"/>
        <v>0</v>
      </c>
      <c r="AF91" s="527">
        <f t="shared" si="24"/>
        <v>0</v>
      </c>
      <c r="AG91" s="533" t="e">
        <v>#N/A</v>
      </c>
      <c r="AH91" s="527" t="e">
        <f t="shared" si="25"/>
        <v>#N/A</v>
      </c>
      <c r="AI91" s="533" t="e">
        <v>#N/A</v>
      </c>
      <c r="AJ91" s="527" t="e">
        <f t="shared" si="26"/>
        <v>#N/A</v>
      </c>
      <c r="AK91" s="527" t="e">
        <f t="shared" si="28"/>
        <v>#N/A</v>
      </c>
      <c r="AL91" s="527" t="e">
        <v>#N/A</v>
      </c>
      <c r="AM91" s="527"/>
      <c r="AN91" s="529">
        <v>0</v>
      </c>
      <c r="AO91" s="529">
        <f t="shared" si="29"/>
        <v>0</v>
      </c>
      <c r="AP91" s="528">
        <f t="shared" si="30"/>
        <v>0</v>
      </c>
      <c r="AQ91" s="528" t="e">
        <f t="shared" si="31"/>
        <v>#DIV/0!</v>
      </c>
      <c r="AR91" s="534"/>
      <c r="AS91" s="534"/>
      <c r="AT91" s="534"/>
      <c r="AU91" s="534"/>
      <c r="AV91" s="534"/>
      <c r="AW91" s="534"/>
      <c r="AX91" s="534"/>
      <c r="AY91" s="534"/>
      <c r="AZ91" s="534"/>
      <c r="BA91" s="534"/>
      <c r="BB91" s="534"/>
      <c r="BC91" s="534"/>
      <c r="BD91" s="534"/>
      <c r="BE91" s="534"/>
      <c r="BF91" s="534"/>
      <c r="BG91" s="534"/>
      <c r="BH91" s="534"/>
      <c r="BI91" s="534"/>
      <c r="BJ91" s="534"/>
      <c r="BK91" s="534"/>
      <c r="BL91" s="534"/>
      <c r="BM91" s="534"/>
      <c r="BN91" s="534"/>
      <c r="BO91" s="534"/>
      <c r="BP91" s="534"/>
      <c r="BQ91" s="534"/>
      <c r="BR91" s="534"/>
      <c r="BS91" s="534"/>
      <c r="BT91" s="534"/>
      <c r="BU91" s="534"/>
      <c r="BV91" s="534"/>
      <c r="BW91" s="534"/>
      <c r="BX91" s="534"/>
      <c r="BY91" s="534"/>
      <c r="BZ91" s="534"/>
      <c r="CA91" s="534"/>
      <c r="CB91" s="534"/>
      <c r="CC91" s="534"/>
      <c r="CD91" s="534"/>
      <c r="CE91" s="534"/>
      <c r="CF91" s="534"/>
      <c r="CG91" s="534"/>
      <c r="CH91" s="534"/>
      <c r="CI91" s="534"/>
      <c r="CJ91" s="534"/>
      <c r="CK91" s="534"/>
      <c r="CL91" s="534"/>
      <c r="CM91" s="534"/>
      <c r="CN91" s="534"/>
      <c r="CO91" s="534"/>
      <c r="CP91" s="534"/>
      <c r="CQ91" s="534"/>
      <c r="CR91" s="534"/>
      <c r="CS91" s="534"/>
      <c r="CT91" s="534"/>
      <c r="CU91" s="534"/>
      <c r="CV91" s="534"/>
      <c r="CW91" s="534"/>
      <c r="CX91" s="534"/>
      <c r="CY91" s="534"/>
      <c r="CZ91" s="534"/>
      <c r="DA91" s="534"/>
      <c r="DB91" s="534"/>
      <c r="DC91" s="534"/>
      <c r="DD91" s="534"/>
      <c r="DE91" s="534"/>
      <c r="DF91" s="534"/>
      <c r="DG91" s="534"/>
      <c r="DH91" s="534"/>
      <c r="DI91" s="534"/>
      <c r="DJ91" s="534"/>
      <c r="DK91" s="534"/>
      <c r="DL91" s="534"/>
      <c r="DM91" s="534"/>
      <c r="DN91" s="534"/>
      <c r="DO91" s="534"/>
      <c r="DP91" s="534"/>
      <c r="DQ91" s="534"/>
      <c r="DR91" s="534"/>
      <c r="DS91" s="534"/>
      <c r="DT91" s="534"/>
      <c r="DU91" s="534"/>
      <c r="DV91" s="534"/>
      <c r="DW91" s="534"/>
      <c r="DX91" s="534"/>
      <c r="DY91" s="534"/>
      <c r="DZ91" s="534"/>
      <c r="EA91" s="534"/>
      <c r="EB91" s="534"/>
      <c r="EC91" s="534"/>
      <c r="ED91" s="534"/>
      <c r="EE91" s="534"/>
      <c r="EF91" s="534"/>
      <c r="EG91" s="534"/>
      <c r="EH91" s="534"/>
      <c r="EI91" s="534"/>
      <c r="EJ91" s="534"/>
      <c r="EK91" s="534"/>
      <c r="EL91" s="534"/>
      <c r="EM91" s="534"/>
      <c r="EN91" s="534"/>
      <c r="EO91" s="534"/>
      <c r="EP91" s="534"/>
      <c r="EQ91" s="534"/>
      <c r="ER91" s="534"/>
      <c r="ES91" s="534"/>
      <c r="ET91" s="534"/>
      <c r="EU91" s="534"/>
      <c r="EV91" s="534"/>
      <c r="EW91" s="534"/>
      <c r="EX91" s="534"/>
      <c r="EY91" s="534"/>
      <c r="EZ91" s="534"/>
      <c r="FA91" s="534"/>
      <c r="FB91" s="534"/>
      <c r="FC91" s="534"/>
      <c r="FD91" s="534"/>
      <c r="FE91" s="534"/>
      <c r="FF91" s="534"/>
      <c r="FG91" s="534"/>
      <c r="FH91" s="534"/>
      <c r="FI91" s="534"/>
      <c r="FJ91" s="534"/>
      <c r="FK91" s="534"/>
      <c r="FL91" s="534"/>
      <c r="FM91" s="534"/>
      <c r="FN91" s="534"/>
      <c r="FO91" s="534"/>
      <c r="FP91" s="534"/>
      <c r="FQ91" s="534"/>
      <c r="FR91" s="534"/>
      <c r="FS91" s="534"/>
      <c r="FT91" s="534"/>
      <c r="FU91" s="534"/>
      <c r="FV91" s="534"/>
      <c r="FW91" s="534"/>
      <c r="FX91" s="534"/>
      <c r="FY91" s="534"/>
      <c r="FZ91" s="534"/>
      <c r="GA91" s="534"/>
      <c r="GB91" s="534"/>
      <c r="GC91" s="534"/>
      <c r="GD91" s="534"/>
      <c r="GE91" s="534"/>
      <c r="GF91" s="534"/>
      <c r="GG91" s="534"/>
      <c r="GH91" s="534"/>
      <c r="GI91" s="534"/>
      <c r="GJ91" s="534"/>
      <c r="GK91" s="534"/>
      <c r="GL91" s="534"/>
      <c r="GM91" s="534"/>
      <c r="GN91" s="534"/>
      <c r="GO91" s="534"/>
      <c r="GP91" s="534"/>
      <c r="GQ91" s="534"/>
      <c r="GR91" s="534"/>
      <c r="GS91" s="534"/>
      <c r="GT91" s="534"/>
      <c r="GU91" s="534"/>
      <c r="GV91" s="534"/>
      <c r="GW91" s="534"/>
      <c r="GX91" s="534"/>
      <c r="GY91" s="534"/>
      <c r="GZ91" s="534"/>
      <c r="HA91" s="534"/>
      <c r="HB91" s="534"/>
      <c r="HC91" s="534"/>
      <c r="HD91" s="534"/>
      <c r="HE91" s="534"/>
      <c r="HF91" s="534"/>
      <c r="HG91" s="534"/>
      <c r="HH91" s="534"/>
      <c r="HI91" s="534"/>
      <c r="HJ91" s="534"/>
      <c r="HK91" s="534"/>
      <c r="HL91" s="534"/>
      <c r="HM91" s="534"/>
      <c r="HN91" s="534"/>
      <c r="HO91" s="534"/>
      <c r="HP91" s="534"/>
      <c r="HQ91" s="534"/>
      <c r="HR91" s="534"/>
      <c r="HS91" s="534"/>
      <c r="HT91" s="534"/>
      <c r="HU91" s="534"/>
      <c r="HV91" s="534"/>
      <c r="HW91" s="534"/>
      <c r="HX91" s="534"/>
      <c r="HY91" s="534"/>
      <c r="HZ91" s="534"/>
      <c r="IA91" s="534"/>
      <c r="IB91" s="534"/>
      <c r="IC91" s="534"/>
      <c r="ID91" s="534"/>
      <c r="IE91" s="534"/>
      <c r="IF91" s="534"/>
      <c r="IG91" s="534"/>
      <c r="IH91" s="534"/>
      <c r="II91" s="534"/>
      <c r="IJ91" s="534"/>
      <c r="IK91" s="534"/>
      <c r="IL91" s="534"/>
      <c r="IM91" s="534"/>
      <c r="IN91" s="534"/>
      <c r="IO91" s="534"/>
      <c r="IP91" s="534"/>
      <c r="IQ91" s="534"/>
      <c r="IR91" s="534"/>
      <c r="IS91" s="534"/>
      <c r="IT91" s="534"/>
      <c r="IU91" s="534"/>
      <c r="IV91" s="534"/>
      <c r="IW91" s="534"/>
      <c r="IX91" s="534"/>
      <c r="IY91" s="534"/>
      <c r="IZ91" s="534"/>
      <c r="JA91" s="534"/>
      <c r="JB91" s="534"/>
      <c r="JC91" s="534"/>
      <c r="JD91" s="534"/>
      <c r="JE91" s="534"/>
      <c r="JF91" s="534"/>
      <c r="JG91" s="534"/>
      <c r="JH91" s="534"/>
      <c r="JI91" s="534"/>
      <c r="JJ91" s="534"/>
      <c r="JK91" s="534"/>
      <c r="JL91" s="534"/>
      <c r="JM91" s="534"/>
      <c r="JN91" s="534"/>
      <c r="JO91" s="534"/>
      <c r="JP91" s="534"/>
      <c r="JQ91" s="534"/>
      <c r="JR91" s="534"/>
      <c r="JS91" s="534"/>
      <c r="JT91" s="534"/>
      <c r="JU91" s="534"/>
      <c r="JV91" s="534"/>
      <c r="JW91" s="534"/>
      <c r="JX91" s="534"/>
      <c r="JY91" s="534"/>
      <c r="JZ91" s="534"/>
      <c r="KA91" s="534"/>
      <c r="KB91" s="534"/>
      <c r="KC91" s="534"/>
      <c r="KD91" s="534"/>
      <c r="KE91" s="534"/>
      <c r="KF91" s="534"/>
      <c r="KG91" s="534"/>
      <c r="KH91" s="534"/>
      <c r="KI91" s="534"/>
      <c r="KJ91" s="534"/>
      <c r="KK91" s="534"/>
      <c r="KL91" s="534"/>
      <c r="KM91" s="534"/>
      <c r="KN91" s="534"/>
      <c r="KO91" s="534"/>
      <c r="KP91" s="534"/>
      <c r="KQ91" s="534"/>
      <c r="KR91" s="534"/>
      <c r="KS91" s="534"/>
      <c r="KT91" s="534"/>
      <c r="KU91" s="534"/>
      <c r="KV91" s="534"/>
      <c r="KW91" s="534"/>
      <c r="KX91" s="534"/>
      <c r="KY91" s="534"/>
      <c r="KZ91" s="534"/>
      <c r="LA91" s="534"/>
      <c r="LB91" s="534"/>
      <c r="LC91" s="534"/>
      <c r="LD91" s="534"/>
      <c r="LE91" s="534"/>
      <c r="LF91" s="534"/>
      <c r="LG91" s="534"/>
      <c r="LH91" s="534"/>
      <c r="LI91" s="534"/>
      <c r="LJ91" s="534"/>
      <c r="LK91" s="534"/>
      <c r="LL91" s="534"/>
      <c r="LM91" s="534"/>
      <c r="LN91" s="534"/>
      <c r="LO91" s="534"/>
      <c r="LP91" s="534"/>
      <c r="LQ91" s="534"/>
      <c r="LR91" s="534"/>
      <c r="LS91" s="534"/>
      <c r="LT91" s="534"/>
      <c r="LU91" s="534"/>
      <c r="LV91" s="534"/>
      <c r="LW91" s="534"/>
      <c r="LX91" s="534"/>
      <c r="LY91" s="534"/>
      <c r="LZ91" s="534"/>
      <c r="MA91" s="534"/>
      <c r="MB91" s="534"/>
      <c r="MC91" s="534"/>
      <c r="MD91" s="534"/>
      <c r="ME91" s="534"/>
      <c r="MF91" s="534"/>
      <c r="MG91" s="534"/>
      <c r="MH91" s="534"/>
      <c r="MI91" s="534"/>
      <c r="MJ91" s="534"/>
      <c r="MK91" s="534"/>
      <c r="ML91" s="534"/>
      <c r="MM91" s="534"/>
      <c r="MN91" s="534"/>
      <c r="MO91" s="534"/>
      <c r="MP91" s="534"/>
      <c r="MQ91" s="534"/>
      <c r="MR91" s="534"/>
      <c r="MS91" s="534"/>
      <c r="MT91" s="534"/>
      <c r="MU91" s="534"/>
      <c r="MV91" s="534"/>
      <c r="MW91" s="534"/>
      <c r="MX91" s="534"/>
      <c r="MY91" s="534"/>
      <c r="MZ91" s="534"/>
      <c r="NA91" s="534"/>
      <c r="NB91" s="534"/>
      <c r="NC91" s="534"/>
      <c r="ND91" s="534"/>
      <c r="NE91" s="534"/>
      <c r="NF91" s="534"/>
      <c r="NG91" s="534"/>
      <c r="NH91" s="534"/>
      <c r="NI91" s="534"/>
      <c r="NJ91" s="534"/>
      <c r="NK91" s="534"/>
      <c r="NL91" s="534"/>
      <c r="NM91" s="534"/>
      <c r="NN91" s="534"/>
      <c r="NO91" s="534"/>
      <c r="NP91" s="534"/>
      <c r="NQ91" s="534"/>
      <c r="NR91" s="534"/>
      <c r="NS91" s="534"/>
      <c r="NT91" s="534"/>
      <c r="NU91" s="534"/>
      <c r="NV91" s="534"/>
      <c r="NW91" s="534"/>
      <c r="NX91" s="534"/>
      <c r="NY91" s="534"/>
      <c r="NZ91" s="534"/>
      <c r="OA91" s="534"/>
      <c r="OB91" s="534"/>
      <c r="OC91" s="534"/>
      <c r="OD91" s="534"/>
      <c r="OE91" s="534"/>
      <c r="OF91" s="534"/>
      <c r="OG91" s="534"/>
      <c r="OH91" s="534"/>
      <c r="OI91" s="534"/>
      <c r="OJ91" s="534"/>
      <c r="OK91" s="534"/>
      <c r="OL91" s="534"/>
      <c r="OM91" s="534"/>
      <c r="ON91" s="534"/>
      <c r="OO91" s="534"/>
      <c r="OP91" s="534"/>
      <c r="OQ91" s="534"/>
      <c r="OR91" s="534"/>
      <c r="OS91" s="534"/>
      <c r="OT91" s="534"/>
      <c r="OU91" s="534"/>
      <c r="OV91" s="534"/>
      <c r="OW91" s="534"/>
      <c r="OX91" s="534"/>
      <c r="OY91" s="534"/>
      <c r="OZ91" s="534"/>
      <c r="PA91" s="534"/>
      <c r="PB91" s="534"/>
      <c r="PC91" s="534"/>
      <c r="PD91" s="534"/>
      <c r="PE91" s="534"/>
      <c r="PF91" s="534"/>
      <c r="PG91" s="534"/>
      <c r="PH91" s="534"/>
      <c r="PI91" s="534"/>
      <c r="PJ91" s="534"/>
      <c r="PK91" s="534"/>
      <c r="PL91" s="534"/>
      <c r="PM91" s="534"/>
      <c r="PN91" s="534"/>
      <c r="PO91" s="534"/>
      <c r="PP91" s="534"/>
      <c r="PQ91" s="534"/>
      <c r="PR91" s="534"/>
      <c r="PS91" s="534"/>
      <c r="PT91" s="534"/>
      <c r="PU91" s="534"/>
      <c r="PV91" s="534"/>
      <c r="PW91" s="534"/>
      <c r="PX91" s="534"/>
      <c r="PY91" s="534"/>
      <c r="PZ91" s="534"/>
      <c r="QA91" s="534"/>
      <c r="QB91" s="534"/>
      <c r="QC91" s="534"/>
      <c r="QD91" s="534"/>
      <c r="QE91" s="534"/>
      <c r="QF91" s="534"/>
      <c r="QG91" s="534"/>
      <c r="QH91" s="534"/>
      <c r="QI91" s="534"/>
      <c r="QJ91" s="534"/>
      <c r="QK91" s="534"/>
      <c r="QL91" s="534"/>
      <c r="QM91" s="534"/>
      <c r="QN91" s="534"/>
      <c r="QO91" s="534"/>
      <c r="QP91" s="534"/>
      <c r="QQ91" s="534"/>
      <c r="QR91" s="534"/>
      <c r="QS91" s="534"/>
      <c r="QT91" s="534"/>
      <c r="QU91" s="534"/>
      <c r="QV91" s="534"/>
      <c r="QW91" s="534"/>
      <c r="QX91" s="534"/>
      <c r="QY91" s="534"/>
      <c r="QZ91" s="534"/>
      <c r="RA91" s="534"/>
      <c r="RB91" s="534"/>
      <c r="RC91" s="534"/>
      <c r="RD91" s="534"/>
      <c r="RE91" s="534"/>
      <c r="RF91" s="534"/>
      <c r="RG91" s="534"/>
      <c r="RH91" s="534"/>
      <c r="RI91" s="534"/>
      <c r="RJ91" s="534"/>
      <c r="RK91" s="534"/>
      <c r="RL91" s="534"/>
      <c r="RM91" s="534"/>
      <c r="RN91" s="534"/>
      <c r="RO91" s="534"/>
      <c r="RP91" s="534"/>
      <c r="RQ91" s="534"/>
      <c r="RR91" s="534"/>
      <c r="RS91" s="534"/>
      <c r="RT91" s="534"/>
      <c r="RU91" s="534"/>
      <c r="RV91" s="534"/>
      <c r="RW91" s="534"/>
      <c r="RX91" s="534"/>
      <c r="RY91" s="534"/>
      <c r="RZ91" s="534"/>
      <c r="SA91" s="534"/>
      <c r="SB91" s="534"/>
      <c r="SC91" s="534"/>
      <c r="SD91" s="534"/>
      <c r="SE91" s="534"/>
      <c r="SF91" s="534"/>
      <c r="SG91" s="534"/>
      <c r="SH91" s="534"/>
      <c r="SI91" s="534"/>
      <c r="SJ91" s="534"/>
      <c r="SK91" s="534"/>
      <c r="SL91" s="534"/>
      <c r="SM91" s="534"/>
      <c r="SN91" s="534"/>
      <c r="SO91" s="534"/>
      <c r="SP91" s="534"/>
      <c r="SQ91" s="534"/>
      <c r="SR91" s="534"/>
      <c r="SS91" s="534"/>
      <c r="ST91" s="534"/>
      <c r="SU91" s="534"/>
      <c r="SV91" s="534"/>
      <c r="SW91" s="534"/>
      <c r="SX91" s="534"/>
      <c r="SY91" s="534"/>
      <c r="SZ91" s="534"/>
      <c r="TA91" s="534"/>
      <c r="TB91" s="534"/>
      <c r="TC91" s="534"/>
      <c r="TD91" s="534"/>
      <c r="TE91" s="534"/>
      <c r="TF91" s="534"/>
      <c r="TG91" s="534"/>
      <c r="TH91" s="534"/>
      <c r="TI91" s="534"/>
      <c r="TJ91" s="534"/>
      <c r="TK91" s="534"/>
      <c r="TL91" s="534"/>
      <c r="TM91" s="534"/>
      <c r="TN91" s="534"/>
      <c r="TO91" s="534"/>
      <c r="TP91" s="534"/>
      <c r="TQ91" s="534"/>
      <c r="TR91" s="534"/>
      <c r="TS91" s="534"/>
      <c r="TT91" s="534"/>
      <c r="TU91" s="534"/>
      <c r="TV91" s="534"/>
      <c r="TW91" s="534"/>
      <c r="TX91" s="534"/>
      <c r="TY91" s="534"/>
      <c r="TZ91" s="534"/>
      <c r="UA91" s="534"/>
      <c r="UB91" s="534"/>
      <c r="UC91" s="534"/>
      <c r="UD91" s="534"/>
      <c r="UE91" s="534"/>
      <c r="UF91" s="534"/>
      <c r="UG91" s="534"/>
      <c r="UH91" s="534"/>
      <c r="UI91" s="534"/>
      <c r="UJ91" s="534"/>
      <c r="UK91" s="534"/>
      <c r="UL91" s="534"/>
      <c r="UM91" s="534"/>
      <c r="UN91" s="534"/>
      <c r="UO91" s="534"/>
      <c r="UP91" s="534"/>
      <c r="UQ91" s="534"/>
      <c r="UR91" s="534"/>
      <c r="US91" s="534"/>
      <c r="UT91" s="534"/>
      <c r="UU91" s="534"/>
      <c r="UV91" s="534"/>
      <c r="UW91" s="534"/>
      <c r="UX91" s="546"/>
    </row>
    <row r="92" spans="1:570" s="547" customFormat="1" ht="14.1" customHeight="1">
      <c r="A92" s="534"/>
      <c r="B92" s="37"/>
      <c r="C92" s="61"/>
      <c r="D92" s="61"/>
      <c r="E92" s="38"/>
      <c r="F92" s="523"/>
      <c r="G92" s="523"/>
      <c r="H92" s="523"/>
      <c r="I92" s="524"/>
      <c r="J92" s="525"/>
      <c r="K92" s="525"/>
      <c r="L92" s="525"/>
      <c r="M92" s="42"/>
      <c r="N92" s="42"/>
      <c r="O92" s="526"/>
      <c r="P92" s="527"/>
      <c r="Q92" s="527"/>
      <c r="R92" s="45"/>
      <c r="S92" s="46"/>
      <c r="T92" s="523">
        <f t="shared" si="27"/>
        <v>0</v>
      </c>
      <c r="U92" s="528">
        <f t="shared" si="19"/>
        <v>0</v>
      </c>
      <c r="V92" s="529">
        <f t="shared" si="20"/>
        <v>0</v>
      </c>
      <c r="W92" s="530">
        <f t="shared" si="32"/>
        <v>0</v>
      </c>
      <c r="X92" s="527">
        <f t="shared" si="33"/>
        <v>0</v>
      </c>
      <c r="Y92" s="527">
        <f t="shared" si="21"/>
        <v>0</v>
      </c>
      <c r="Z92" s="527"/>
      <c r="AA92" s="527">
        <f t="shared" si="34"/>
        <v>0</v>
      </c>
      <c r="AB92" s="531">
        <f t="shared" si="22"/>
        <v>0</v>
      </c>
      <c r="AC92" s="532">
        <f t="shared" si="35"/>
        <v>0</v>
      </c>
      <c r="AD92" s="527">
        <f t="shared" si="35"/>
        <v>0</v>
      </c>
      <c r="AE92" s="527">
        <f t="shared" si="23"/>
        <v>0</v>
      </c>
      <c r="AF92" s="527">
        <f t="shared" si="24"/>
        <v>0</v>
      </c>
      <c r="AG92" s="533" t="e">
        <v>#N/A</v>
      </c>
      <c r="AH92" s="527" t="e">
        <f t="shared" si="25"/>
        <v>#N/A</v>
      </c>
      <c r="AI92" s="533" t="e">
        <v>#N/A</v>
      </c>
      <c r="AJ92" s="527" t="e">
        <f t="shared" si="26"/>
        <v>#N/A</v>
      </c>
      <c r="AK92" s="527" t="e">
        <f t="shared" si="28"/>
        <v>#N/A</v>
      </c>
      <c r="AL92" s="527" t="e">
        <v>#N/A</v>
      </c>
      <c r="AM92" s="527"/>
      <c r="AN92" s="529">
        <v>0</v>
      </c>
      <c r="AO92" s="529">
        <f t="shared" si="29"/>
        <v>0</v>
      </c>
      <c r="AP92" s="528">
        <f t="shared" si="30"/>
        <v>0</v>
      </c>
      <c r="AQ92" s="528" t="e">
        <f t="shared" si="31"/>
        <v>#DIV/0!</v>
      </c>
      <c r="AR92" s="534"/>
      <c r="AS92" s="534"/>
      <c r="AT92" s="534"/>
      <c r="AU92" s="534"/>
      <c r="AV92" s="534"/>
      <c r="AW92" s="534"/>
      <c r="AX92" s="534"/>
      <c r="AY92" s="534"/>
      <c r="AZ92" s="534"/>
      <c r="BA92" s="534"/>
      <c r="BB92" s="534"/>
      <c r="BC92" s="534"/>
      <c r="BD92" s="534"/>
      <c r="BE92" s="534"/>
      <c r="BF92" s="534"/>
      <c r="BG92" s="534"/>
      <c r="BH92" s="534"/>
      <c r="BI92" s="534"/>
      <c r="BJ92" s="534"/>
      <c r="BK92" s="534"/>
      <c r="BL92" s="534"/>
      <c r="BM92" s="534"/>
      <c r="BN92" s="534"/>
      <c r="BO92" s="534"/>
      <c r="BP92" s="534"/>
      <c r="BQ92" s="534"/>
      <c r="BR92" s="534"/>
      <c r="BS92" s="534"/>
      <c r="BT92" s="534"/>
      <c r="BU92" s="534"/>
      <c r="BV92" s="534"/>
      <c r="BW92" s="534"/>
      <c r="BX92" s="534"/>
      <c r="BY92" s="534"/>
      <c r="BZ92" s="534"/>
      <c r="CA92" s="534"/>
      <c r="CB92" s="534"/>
      <c r="CC92" s="534"/>
      <c r="CD92" s="534"/>
      <c r="CE92" s="534"/>
      <c r="CF92" s="534"/>
      <c r="CG92" s="534"/>
      <c r="CH92" s="534"/>
      <c r="CI92" s="534"/>
      <c r="CJ92" s="534"/>
      <c r="CK92" s="534"/>
      <c r="CL92" s="534"/>
      <c r="CM92" s="534"/>
      <c r="CN92" s="534"/>
      <c r="CO92" s="534"/>
      <c r="CP92" s="534"/>
      <c r="CQ92" s="534"/>
      <c r="CR92" s="534"/>
      <c r="CS92" s="534"/>
      <c r="CT92" s="534"/>
      <c r="CU92" s="534"/>
      <c r="CV92" s="534"/>
      <c r="CW92" s="534"/>
      <c r="CX92" s="534"/>
      <c r="CY92" s="534"/>
      <c r="CZ92" s="534"/>
      <c r="DA92" s="534"/>
      <c r="DB92" s="534"/>
      <c r="DC92" s="534"/>
      <c r="DD92" s="534"/>
      <c r="DE92" s="534"/>
      <c r="DF92" s="534"/>
      <c r="DG92" s="534"/>
      <c r="DH92" s="534"/>
      <c r="DI92" s="534"/>
      <c r="DJ92" s="534"/>
      <c r="DK92" s="534"/>
      <c r="DL92" s="534"/>
      <c r="DM92" s="534"/>
      <c r="DN92" s="534"/>
      <c r="DO92" s="534"/>
      <c r="DP92" s="534"/>
      <c r="DQ92" s="534"/>
      <c r="DR92" s="534"/>
      <c r="DS92" s="534"/>
      <c r="DT92" s="534"/>
      <c r="DU92" s="534"/>
      <c r="DV92" s="534"/>
      <c r="DW92" s="534"/>
      <c r="DX92" s="534"/>
      <c r="DY92" s="534"/>
      <c r="DZ92" s="534"/>
      <c r="EA92" s="534"/>
      <c r="EB92" s="534"/>
      <c r="EC92" s="534"/>
      <c r="ED92" s="534"/>
      <c r="EE92" s="534"/>
      <c r="EF92" s="534"/>
      <c r="EG92" s="534"/>
      <c r="EH92" s="534"/>
      <c r="EI92" s="534"/>
      <c r="EJ92" s="534"/>
      <c r="EK92" s="534"/>
      <c r="EL92" s="534"/>
      <c r="EM92" s="534"/>
      <c r="EN92" s="534"/>
      <c r="EO92" s="534"/>
      <c r="EP92" s="534"/>
      <c r="EQ92" s="534"/>
      <c r="ER92" s="534"/>
      <c r="ES92" s="534"/>
      <c r="ET92" s="534"/>
      <c r="EU92" s="534"/>
      <c r="EV92" s="534"/>
      <c r="EW92" s="534"/>
      <c r="EX92" s="534"/>
      <c r="EY92" s="534"/>
      <c r="EZ92" s="534"/>
      <c r="FA92" s="534"/>
      <c r="FB92" s="534"/>
      <c r="FC92" s="534"/>
      <c r="FD92" s="534"/>
      <c r="FE92" s="534"/>
      <c r="FF92" s="534"/>
      <c r="FG92" s="534"/>
      <c r="FH92" s="534"/>
      <c r="FI92" s="534"/>
      <c r="FJ92" s="534"/>
      <c r="FK92" s="534"/>
      <c r="FL92" s="534"/>
      <c r="FM92" s="534"/>
      <c r="FN92" s="534"/>
      <c r="FO92" s="534"/>
      <c r="FP92" s="534"/>
      <c r="FQ92" s="534"/>
      <c r="FR92" s="534"/>
      <c r="FS92" s="534"/>
      <c r="FT92" s="534"/>
      <c r="FU92" s="534"/>
      <c r="FV92" s="534"/>
      <c r="FW92" s="534"/>
      <c r="FX92" s="534"/>
      <c r="FY92" s="534"/>
      <c r="FZ92" s="534"/>
      <c r="GA92" s="534"/>
      <c r="GB92" s="534"/>
      <c r="GC92" s="534"/>
      <c r="GD92" s="534"/>
      <c r="GE92" s="534"/>
      <c r="GF92" s="534"/>
      <c r="GG92" s="534"/>
      <c r="GH92" s="534"/>
      <c r="GI92" s="534"/>
      <c r="GJ92" s="534"/>
      <c r="GK92" s="534"/>
      <c r="GL92" s="534"/>
      <c r="GM92" s="534"/>
      <c r="GN92" s="534"/>
      <c r="GO92" s="534"/>
      <c r="GP92" s="534"/>
      <c r="GQ92" s="534"/>
      <c r="GR92" s="534"/>
      <c r="GS92" s="534"/>
      <c r="GT92" s="534"/>
      <c r="GU92" s="534"/>
      <c r="GV92" s="534"/>
      <c r="GW92" s="534"/>
      <c r="GX92" s="534"/>
      <c r="GY92" s="534"/>
      <c r="GZ92" s="534"/>
      <c r="HA92" s="534"/>
      <c r="HB92" s="534"/>
      <c r="HC92" s="534"/>
      <c r="HD92" s="534"/>
      <c r="HE92" s="534"/>
      <c r="HF92" s="534"/>
      <c r="HG92" s="534"/>
      <c r="HH92" s="534"/>
      <c r="HI92" s="534"/>
      <c r="HJ92" s="534"/>
      <c r="HK92" s="534"/>
      <c r="HL92" s="534"/>
      <c r="HM92" s="534"/>
      <c r="HN92" s="534"/>
      <c r="HO92" s="534"/>
      <c r="HP92" s="534"/>
      <c r="HQ92" s="534"/>
      <c r="HR92" s="534"/>
      <c r="HS92" s="534"/>
      <c r="HT92" s="534"/>
      <c r="HU92" s="534"/>
      <c r="HV92" s="534"/>
      <c r="HW92" s="534"/>
      <c r="HX92" s="534"/>
      <c r="HY92" s="534"/>
      <c r="HZ92" s="534"/>
      <c r="IA92" s="534"/>
      <c r="IB92" s="534"/>
      <c r="IC92" s="534"/>
      <c r="ID92" s="534"/>
      <c r="IE92" s="534"/>
      <c r="IF92" s="534"/>
      <c r="IG92" s="534"/>
      <c r="IH92" s="534"/>
      <c r="II92" s="534"/>
      <c r="IJ92" s="534"/>
      <c r="IK92" s="534"/>
      <c r="IL92" s="534"/>
      <c r="IM92" s="534"/>
      <c r="IN92" s="534"/>
      <c r="IO92" s="534"/>
      <c r="IP92" s="534"/>
      <c r="IQ92" s="534"/>
      <c r="IR92" s="534"/>
      <c r="IS92" s="534"/>
      <c r="IT92" s="534"/>
      <c r="IU92" s="534"/>
      <c r="IV92" s="534"/>
      <c r="IW92" s="534"/>
      <c r="IX92" s="534"/>
      <c r="IY92" s="534"/>
      <c r="IZ92" s="534"/>
      <c r="JA92" s="534"/>
      <c r="JB92" s="534"/>
      <c r="JC92" s="534"/>
      <c r="JD92" s="534"/>
      <c r="JE92" s="534"/>
      <c r="JF92" s="534"/>
      <c r="JG92" s="534"/>
      <c r="JH92" s="534"/>
      <c r="JI92" s="534"/>
      <c r="JJ92" s="534"/>
      <c r="JK92" s="534"/>
      <c r="JL92" s="534"/>
      <c r="JM92" s="534"/>
      <c r="JN92" s="534"/>
      <c r="JO92" s="534"/>
      <c r="JP92" s="534"/>
      <c r="JQ92" s="534"/>
      <c r="JR92" s="534"/>
      <c r="JS92" s="534"/>
      <c r="JT92" s="534"/>
      <c r="JU92" s="534"/>
      <c r="JV92" s="534"/>
      <c r="JW92" s="534"/>
      <c r="JX92" s="534"/>
      <c r="JY92" s="534"/>
      <c r="JZ92" s="534"/>
      <c r="KA92" s="534"/>
      <c r="KB92" s="534"/>
      <c r="KC92" s="534"/>
      <c r="KD92" s="534"/>
      <c r="KE92" s="534"/>
      <c r="KF92" s="534"/>
      <c r="KG92" s="534"/>
      <c r="KH92" s="534"/>
      <c r="KI92" s="534"/>
      <c r="KJ92" s="534"/>
      <c r="KK92" s="534"/>
      <c r="KL92" s="534"/>
      <c r="KM92" s="534"/>
      <c r="KN92" s="534"/>
      <c r="KO92" s="534"/>
      <c r="KP92" s="534"/>
      <c r="KQ92" s="534"/>
      <c r="KR92" s="534"/>
      <c r="KS92" s="534"/>
      <c r="KT92" s="534"/>
      <c r="KU92" s="534"/>
      <c r="KV92" s="534"/>
      <c r="KW92" s="534"/>
      <c r="KX92" s="534"/>
      <c r="KY92" s="534"/>
      <c r="KZ92" s="534"/>
      <c r="LA92" s="534"/>
      <c r="LB92" s="534"/>
      <c r="LC92" s="534"/>
      <c r="LD92" s="534"/>
      <c r="LE92" s="534"/>
      <c r="LF92" s="534"/>
      <c r="LG92" s="534"/>
      <c r="LH92" s="534"/>
      <c r="LI92" s="534"/>
      <c r="LJ92" s="534"/>
      <c r="LK92" s="534"/>
      <c r="LL92" s="534"/>
      <c r="LM92" s="534"/>
      <c r="LN92" s="534"/>
      <c r="LO92" s="534"/>
      <c r="LP92" s="534"/>
      <c r="LQ92" s="534"/>
      <c r="LR92" s="534"/>
      <c r="LS92" s="534"/>
      <c r="LT92" s="534"/>
      <c r="LU92" s="534"/>
      <c r="LV92" s="534"/>
      <c r="LW92" s="534"/>
      <c r="LX92" s="534"/>
      <c r="LY92" s="534"/>
      <c r="LZ92" s="534"/>
      <c r="MA92" s="534"/>
      <c r="MB92" s="534"/>
      <c r="MC92" s="534"/>
      <c r="MD92" s="534"/>
      <c r="ME92" s="534"/>
      <c r="MF92" s="534"/>
      <c r="MG92" s="534"/>
      <c r="MH92" s="534"/>
      <c r="MI92" s="534"/>
      <c r="MJ92" s="534"/>
      <c r="MK92" s="534"/>
      <c r="ML92" s="534"/>
      <c r="MM92" s="534"/>
      <c r="MN92" s="534"/>
      <c r="MO92" s="534"/>
      <c r="MP92" s="534"/>
      <c r="MQ92" s="534"/>
      <c r="MR92" s="534"/>
      <c r="MS92" s="534"/>
      <c r="MT92" s="534"/>
      <c r="MU92" s="534"/>
      <c r="MV92" s="534"/>
      <c r="MW92" s="534"/>
      <c r="MX92" s="534"/>
      <c r="MY92" s="534"/>
      <c r="MZ92" s="534"/>
      <c r="NA92" s="534"/>
      <c r="NB92" s="534"/>
      <c r="NC92" s="534"/>
      <c r="ND92" s="534"/>
      <c r="NE92" s="534"/>
      <c r="NF92" s="534"/>
      <c r="NG92" s="534"/>
      <c r="NH92" s="534"/>
      <c r="NI92" s="534"/>
      <c r="NJ92" s="534"/>
      <c r="NK92" s="534"/>
      <c r="NL92" s="534"/>
      <c r="NM92" s="534"/>
      <c r="NN92" s="534"/>
      <c r="NO92" s="534"/>
      <c r="NP92" s="534"/>
      <c r="NQ92" s="534"/>
      <c r="NR92" s="534"/>
      <c r="NS92" s="534"/>
      <c r="NT92" s="534"/>
      <c r="NU92" s="534"/>
      <c r="NV92" s="534"/>
      <c r="NW92" s="534"/>
      <c r="NX92" s="534"/>
      <c r="NY92" s="534"/>
      <c r="NZ92" s="534"/>
      <c r="OA92" s="534"/>
      <c r="OB92" s="534"/>
      <c r="OC92" s="534"/>
      <c r="OD92" s="534"/>
      <c r="OE92" s="534"/>
      <c r="OF92" s="534"/>
      <c r="OG92" s="534"/>
      <c r="OH92" s="534"/>
      <c r="OI92" s="534"/>
      <c r="OJ92" s="534"/>
      <c r="OK92" s="534"/>
      <c r="OL92" s="534"/>
      <c r="OM92" s="534"/>
      <c r="ON92" s="534"/>
      <c r="OO92" s="534"/>
      <c r="OP92" s="534"/>
      <c r="OQ92" s="534"/>
      <c r="OR92" s="534"/>
      <c r="OS92" s="534"/>
      <c r="OT92" s="534"/>
      <c r="OU92" s="534"/>
      <c r="OV92" s="534"/>
      <c r="OW92" s="534"/>
      <c r="OX92" s="534"/>
      <c r="OY92" s="534"/>
      <c r="OZ92" s="534"/>
      <c r="PA92" s="534"/>
      <c r="PB92" s="534"/>
      <c r="PC92" s="534"/>
      <c r="PD92" s="534"/>
      <c r="PE92" s="534"/>
      <c r="PF92" s="534"/>
      <c r="PG92" s="534"/>
      <c r="PH92" s="534"/>
      <c r="PI92" s="534"/>
      <c r="PJ92" s="534"/>
      <c r="PK92" s="534"/>
      <c r="PL92" s="534"/>
      <c r="PM92" s="534"/>
      <c r="PN92" s="534"/>
      <c r="PO92" s="534"/>
      <c r="PP92" s="534"/>
      <c r="PQ92" s="534"/>
      <c r="PR92" s="534"/>
      <c r="PS92" s="534"/>
      <c r="PT92" s="534"/>
      <c r="PU92" s="534"/>
      <c r="PV92" s="534"/>
      <c r="PW92" s="534"/>
      <c r="PX92" s="534"/>
      <c r="PY92" s="534"/>
      <c r="PZ92" s="534"/>
      <c r="QA92" s="534"/>
      <c r="QB92" s="534"/>
      <c r="QC92" s="534"/>
      <c r="QD92" s="534"/>
      <c r="QE92" s="534"/>
      <c r="QF92" s="534"/>
      <c r="QG92" s="534"/>
      <c r="QH92" s="534"/>
      <c r="QI92" s="534"/>
      <c r="QJ92" s="534"/>
      <c r="QK92" s="534"/>
      <c r="QL92" s="534"/>
      <c r="QM92" s="534"/>
      <c r="QN92" s="534"/>
      <c r="QO92" s="534"/>
      <c r="QP92" s="534"/>
      <c r="QQ92" s="534"/>
      <c r="QR92" s="534"/>
      <c r="QS92" s="534"/>
      <c r="QT92" s="534"/>
      <c r="QU92" s="534"/>
      <c r="QV92" s="534"/>
      <c r="QW92" s="534"/>
      <c r="QX92" s="534"/>
      <c r="QY92" s="534"/>
      <c r="QZ92" s="534"/>
      <c r="RA92" s="534"/>
      <c r="RB92" s="534"/>
      <c r="RC92" s="534"/>
      <c r="RD92" s="534"/>
      <c r="RE92" s="534"/>
      <c r="RF92" s="534"/>
      <c r="RG92" s="534"/>
      <c r="RH92" s="534"/>
      <c r="RI92" s="534"/>
      <c r="RJ92" s="534"/>
      <c r="RK92" s="534"/>
      <c r="RL92" s="534"/>
      <c r="RM92" s="534"/>
      <c r="RN92" s="534"/>
      <c r="RO92" s="534"/>
      <c r="RP92" s="534"/>
      <c r="RQ92" s="534"/>
      <c r="RR92" s="534"/>
      <c r="RS92" s="534"/>
      <c r="RT92" s="534"/>
      <c r="RU92" s="534"/>
      <c r="RV92" s="534"/>
      <c r="RW92" s="534"/>
      <c r="RX92" s="534"/>
      <c r="RY92" s="534"/>
      <c r="RZ92" s="534"/>
      <c r="SA92" s="534"/>
      <c r="SB92" s="534"/>
      <c r="SC92" s="534"/>
      <c r="SD92" s="534"/>
      <c r="SE92" s="534"/>
      <c r="SF92" s="534"/>
      <c r="SG92" s="534"/>
      <c r="SH92" s="534"/>
      <c r="SI92" s="534"/>
      <c r="SJ92" s="534"/>
      <c r="SK92" s="534"/>
      <c r="SL92" s="534"/>
      <c r="SM92" s="534"/>
      <c r="SN92" s="534"/>
      <c r="SO92" s="534"/>
      <c r="SP92" s="534"/>
      <c r="SQ92" s="534"/>
      <c r="SR92" s="534"/>
      <c r="SS92" s="534"/>
      <c r="ST92" s="534"/>
      <c r="SU92" s="534"/>
      <c r="SV92" s="534"/>
      <c r="SW92" s="534"/>
      <c r="SX92" s="534"/>
      <c r="SY92" s="534"/>
      <c r="SZ92" s="534"/>
      <c r="TA92" s="534"/>
      <c r="TB92" s="534"/>
      <c r="TC92" s="534"/>
      <c r="TD92" s="534"/>
      <c r="TE92" s="534"/>
      <c r="TF92" s="534"/>
      <c r="TG92" s="534"/>
      <c r="TH92" s="534"/>
      <c r="TI92" s="534"/>
      <c r="TJ92" s="534"/>
      <c r="TK92" s="534"/>
      <c r="TL92" s="534"/>
      <c r="TM92" s="534"/>
      <c r="TN92" s="534"/>
      <c r="TO92" s="534"/>
      <c r="TP92" s="534"/>
      <c r="TQ92" s="534"/>
      <c r="TR92" s="534"/>
      <c r="TS92" s="534"/>
      <c r="TT92" s="534"/>
      <c r="TU92" s="534"/>
      <c r="TV92" s="534"/>
      <c r="TW92" s="534"/>
      <c r="TX92" s="534"/>
      <c r="TY92" s="534"/>
      <c r="TZ92" s="534"/>
      <c r="UA92" s="534"/>
      <c r="UB92" s="534"/>
      <c r="UC92" s="534"/>
      <c r="UD92" s="534"/>
      <c r="UE92" s="534"/>
      <c r="UF92" s="534"/>
      <c r="UG92" s="534"/>
      <c r="UH92" s="534"/>
      <c r="UI92" s="534"/>
      <c r="UJ92" s="534"/>
      <c r="UK92" s="534"/>
      <c r="UL92" s="534"/>
      <c r="UM92" s="534"/>
      <c r="UN92" s="534"/>
      <c r="UO92" s="534"/>
      <c r="UP92" s="534"/>
      <c r="UQ92" s="534"/>
      <c r="UR92" s="534"/>
      <c r="US92" s="534"/>
      <c r="UT92" s="534"/>
      <c r="UU92" s="534"/>
      <c r="UV92" s="534"/>
      <c r="UW92" s="534"/>
      <c r="UX92" s="546"/>
    </row>
    <row r="93" spans="1:570" s="547" customFormat="1" ht="14.1" customHeight="1">
      <c r="A93" s="534"/>
      <c r="B93" s="37"/>
      <c r="C93" s="61"/>
      <c r="D93" s="61"/>
      <c r="E93" s="38"/>
      <c r="F93" s="523"/>
      <c r="G93" s="523"/>
      <c r="H93" s="523"/>
      <c r="I93" s="524"/>
      <c r="J93" s="525"/>
      <c r="K93" s="525"/>
      <c r="L93" s="525"/>
      <c r="M93" s="42"/>
      <c r="N93" s="42"/>
      <c r="O93" s="526"/>
      <c r="P93" s="527"/>
      <c r="Q93" s="527"/>
      <c r="R93" s="45"/>
      <c r="S93" s="46"/>
      <c r="T93" s="523">
        <f t="shared" si="27"/>
        <v>0</v>
      </c>
      <c r="U93" s="528">
        <f t="shared" si="19"/>
        <v>0</v>
      </c>
      <c r="V93" s="529">
        <f t="shared" si="20"/>
        <v>0</v>
      </c>
      <c r="W93" s="530">
        <f t="shared" si="32"/>
        <v>0</v>
      </c>
      <c r="X93" s="527">
        <f t="shared" si="33"/>
        <v>0</v>
      </c>
      <c r="Y93" s="527">
        <f t="shared" si="21"/>
        <v>0</v>
      </c>
      <c r="Z93" s="527"/>
      <c r="AA93" s="527">
        <f t="shared" si="34"/>
        <v>0</v>
      </c>
      <c r="AB93" s="531">
        <f t="shared" si="22"/>
        <v>0</v>
      </c>
      <c r="AC93" s="532">
        <f t="shared" si="35"/>
        <v>0</v>
      </c>
      <c r="AD93" s="527">
        <f t="shared" si="35"/>
        <v>0</v>
      </c>
      <c r="AE93" s="527">
        <f t="shared" si="23"/>
        <v>0</v>
      </c>
      <c r="AF93" s="527">
        <f t="shared" si="24"/>
        <v>0</v>
      </c>
      <c r="AG93" s="533" t="e">
        <v>#N/A</v>
      </c>
      <c r="AH93" s="527" t="e">
        <f t="shared" si="25"/>
        <v>#N/A</v>
      </c>
      <c r="AI93" s="533" t="e">
        <v>#N/A</v>
      </c>
      <c r="AJ93" s="527" t="e">
        <f t="shared" si="26"/>
        <v>#N/A</v>
      </c>
      <c r="AK93" s="527" t="e">
        <f t="shared" si="28"/>
        <v>#N/A</v>
      </c>
      <c r="AL93" s="527" t="e">
        <v>#N/A</v>
      </c>
      <c r="AM93" s="527"/>
      <c r="AN93" s="529">
        <v>0</v>
      </c>
      <c r="AO93" s="529">
        <f t="shared" si="29"/>
        <v>0</v>
      </c>
      <c r="AP93" s="528">
        <f t="shared" si="30"/>
        <v>0</v>
      </c>
      <c r="AQ93" s="528" t="e">
        <f t="shared" si="31"/>
        <v>#DIV/0!</v>
      </c>
      <c r="AR93" s="534"/>
      <c r="AS93" s="534"/>
      <c r="AT93" s="534"/>
      <c r="AU93" s="534"/>
      <c r="AV93" s="534"/>
      <c r="AW93" s="534"/>
      <c r="AX93" s="534"/>
      <c r="AY93" s="534"/>
      <c r="AZ93" s="534"/>
      <c r="BA93" s="534"/>
      <c r="BB93" s="534"/>
      <c r="BC93" s="534"/>
      <c r="BD93" s="534"/>
      <c r="BE93" s="534"/>
      <c r="BF93" s="534"/>
      <c r="BG93" s="534"/>
      <c r="BH93" s="534"/>
      <c r="BI93" s="534"/>
      <c r="BJ93" s="534"/>
      <c r="BK93" s="534"/>
      <c r="BL93" s="534"/>
      <c r="BM93" s="534"/>
      <c r="BN93" s="534"/>
      <c r="BO93" s="534"/>
      <c r="BP93" s="534"/>
      <c r="BQ93" s="534"/>
      <c r="BR93" s="534"/>
      <c r="BS93" s="534"/>
      <c r="BT93" s="534"/>
      <c r="BU93" s="534"/>
      <c r="BV93" s="534"/>
      <c r="BW93" s="534"/>
      <c r="BX93" s="534"/>
      <c r="BY93" s="534"/>
      <c r="BZ93" s="534"/>
      <c r="CA93" s="534"/>
      <c r="CB93" s="534"/>
      <c r="CC93" s="534"/>
      <c r="CD93" s="534"/>
      <c r="CE93" s="534"/>
      <c r="CF93" s="534"/>
      <c r="CG93" s="534"/>
      <c r="CH93" s="534"/>
      <c r="CI93" s="534"/>
      <c r="CJ93" s="534"/>
      <c r="CK93" s="534"/>
      <c r="CL93" s="534"/>
      <c r="CM93" s="534"/>
      <c r="CN93" s="534"/>
      <c r="CO93" s="534"/>
      <c r="CP93" s="534"/>
      <c r="CQ93" s="534"/>
      <c r="CR93" s="534"/>
      <c r="CS93" s="534"/>
      <c r="CT93" s="534"/>
      <c r="CU93" s="534"/>
      <c r="CV93" s="534"/>
      <c r="CW93" s="534"/>
      <c r="CX93" s="534"/>
      <c r="CY93" s="534"/>
      <c r="CZ93" s="534"/>
      <c r="DA93" s="534"/>
      <c r="DB93" s="534"/>
      <c r="DC93" s="534"/>
      <c r="DD93" s="534"/>
      <c r="DE93" s="534"/>
      <c r="DF93" s="534"/>
      <c r="DG93" s="534"/>
      <c r="DH93" s="534"/>
      <c r="DI93" s="534"/>
      <c r="DJ93" s="534"/>
      <c r="DK93" s="534"/>
      <c r="DL93" s="534"/>
      <c r="DM93" s="534"/>
      <c r="DN93" s="534"/>
      <c r="DO93" s="534"/>
      <c r="DP93" s="534"/>
      <c r="DQ93" s="534"/>
      <c r="DR93" s="534"/>
      <c r="DS93" s="534"/>
      <c r="DT93" s="534"/>
      <c r="DU93" s="534"/>
      <c r="DV93" s="534"/>
      <c r="DW93" s="534"/>
      <c r="DX93" s="534"/>
      <c r="DY93" s="534"/>
      <c r="DZ93" s="534"/>
      <c r="EA93" s="534"/>
      <c r="EB93" s="534"/>
      <c r="EC93" s="534"/>
      <c r="ED93" s="534"/>
      <c r="EE93" s="534"/>
      <c r="EF93" s="534"/>
      <c r="EG93" s="534"/>
      <c r="EH93" s="534"/>
      <c r="EI93" s="534"/>
      <c r="EJ93" s="534"/>
      <c r="EK93" s="534"/>
      <c r="EL93" s="534"/>
      <c r="EM93" s="534"/>
      <c r="EN93" s="534"/>
      <c r="EO93" s="534"/>
      <c r="EP93" s="534"/>
      <c r="EQ93" s="534"/>
      <c r="ER93" s="534"/>
      <c r="ES93" s="534"/>
      <c r="ET93" s="534"/>
      <c r="EU93" s="534"/>
      <c r="EV93" s="534"/>
      <c r="EW93" s="534"/>
      <c r="EX93" s="534"/>
      <c r="EY93" s="534"/>
      <c r="EZ93" s="534"/>
      <c r="FA93" s="534"/>
      <c r="FB93" s="534"/>
      <c r="FC93" s="534"/>
      <c r="FD93" s="534"/>
      <c r="FE93" s="534"/>
      <c r="FF93" s="534"/>
      <c r="FG93" s="534"/>
      <c r="FH93" s="534"/>
      <c r="FI93" s="534"/>
      <c r="FJ93" s="534"/>
      <c r="FK93" s="534"/>
      <c r="FL93" s="534"/>
      <c r="FM93" s="534"/>
      <c r="FN93" s="534"/>
      <c r="FO93" s="534"/>
      <c r="FP93" s="534"/>
      <c r="FQ93" s="534"/>
      <c r="FR93" s="534"/>
      <c r="FS93" s="534"/>
      <c r="FT93" s="534"/>
      <c r="FU93" s="534"/>
      <c r="FV93" s="534"/>
      <c r="FW93" s="534"/>
      <c r="FX93" s="534"/>
      <c r="FY93" s="534"/>
      <c r="FZ93" s="534"/>
      <c r="GA93" s="534"/>
      <c r="GB93" s="534"/>
      <c r="GC93" s="534"/>
      <c r="GD93" s="534"/>
      <c r="GE93" s="534"/>
      <c r="GF93" s="534"/>
      <c r="GG93" s="534"/>
      <c r="GH93" s="534"/>
      <c r="GI93" s="534"/>
      <c r="GJ93" s="534"/>
      <c r="GK93" s="534"/>
      <c r="GL93" s="534"/>
      <c r="GM93" s="534"/>
      <c r="GN93" s="534"/>
      <c r="GO93" s="534"/>
      <c r="GP93" s="534"/>
      <c r="GQ93" s="534"/>
      <c r="GR93" s="534"/>
      <c r="GS93" s="534"/>
      <c r="GT93" s="534"/>
      <c r="GU93" s="534"/>
      <c r="GV93" s="534"/>
      <c r="GW93" s="534"/>
      <c r="GX93" s="534"/>
      <c r="GY93" s="534"/>
      <c r="GZ93" s="534"/>
      <c r="HA93" s="534"/>
      <c r="HB93" s="534"/>
      <c r="HC93" s="534"/>
      <c r="HD93" s="534"/>
      <c r="HE93" s="534"/>
      <c r="HF93" s="534"/>
      <c r="HG93" s="534"/>
      <c r="HH93" s="534"/>
      <c r="HI93" s="534"/>
      <c r="HJ93" s="534"/>
      <c r="HK93" s="534"/>
      <c r="HL93" s="534"/>
      <c r="HM93" s="534"/>
      <c r="HN93" s="534"/>
      <c r="HO93" s="534"/>
      <c r="HP93" s="534"/>
      <c r="HQ93" s="534"/>
      <c r="HR93" s="534"/>
      <c r="HS93" s="534"/>
      <c r="HT93" s="534"/>
      <c r="HU93" s="534"/>
      <c r="HV93" s="534"/>
      <c r="HW93" s="534"/>
      <c r="HX93" s="534"/>
      <c r="HY93" s="534"/>
      <c r="HZ93" s="534"/>
      <c r="IA93" s="534"/>
      <c r="IB93" s="534"/>
      <c r="IC93" s="534"/>
      <c r="ID93" s="534"/>
      <c r="IE93" s="534"/>
      <c r="IF93" s="534"/>
      <c r="IG93" s="534"/>
      <c r="IH93" s="534"/>
      <c r="II93" s="534"/>
      <c r="IJ93" s="534"/>
      <c r="IK93" s="534"/>
      <c r="IL93" s="534"/>
      <c r="IM93" s="534"/>
      <c r="IN93" s="534"/>
      <c r="IO93" s="534"/>
      <c r="IP93" s="534"/>
      <c r="IQ93" s="534"/>
      <c r="IR93" s="534"/>
      <c r="IS93" s="534"/>
      <c r="IT93" s="534"/>
      <c r="IU93" s="534"/>
      <c r="IV93" s="534"/>
      <c r="IW93" s="534"/>
      <c r="IX93" s="534"/>
      <c r="IY93" s="534"/>
      <c r="IZ93" s="534"/>
      <c r="JA93" s="534"/>
      <c r="JB93" s="534"/>
      <c r="JC93" s="534"/>
      <c r="JD93" s="534"/>
      <c r="JE93" s="534"/>
      <c r="JF93" s="534"/>
      <c r="JG93" s="534"/>
      <c r="JH93" s="534"/>
      <c r="JI93" s="534"/>
      <c r="JJ93" s="534"/>
      <c r="JK93" s="534"/>
      <c r="JL93" s="534"/>
      <c r="JM93" s="534"/>
      <c r="JN93" s="534"/>
      <c r="JO93" s="534"/>
      <c r="JP93" s="534"/>
      <c r="JQ93" s="534"/>
      <c r="JR93" s="534"/>
      <c r="JS93" s="534"/>
      <c r="JT93" s="534"/>
      <c r="JU93" s="534"/>
      <c r="JV93" s="534"/>
      <c r="JW93" s="534"/>
      <c r="JX93" s="534"/>
      <c r="JY93" s="534"/>
      <c r="JZ93" s="534"/>
      <c r="KA93" s="534"/>
      <c r="KB93" s="534"/>
      <c r="KC93" s="534"/>
      <c r="KD93" s="534"/>
      <c r="KE93" s="534"/>
      <c r="KF93" s="534"/>
      <c r="KG93" s="534"/>
      <c r="KH93" s="534"/>
      <c r="KI93" s="534"/>
      <c r="KJ93" s="534"/>
      <c r="KK93" s="534"/>
      <c r="KL93" s="534"/>
      <c r="KM93" s="534"/>
      <c r="KN93" s="534"/>
      <c r="KO93" s="534"/>
      <c r="KP93" s="534"/>
      <c r="KQ93" s="534"/>
      <c r="KR93" s="534"/>
      <c r="KS93" s="534"/>
      <c r="KT93" s="534"/>
      <c r="KU93" s="534"/>
      <c r="KV93" s="534"/>
      <c r="KW93" s="534"/>
      <c r="KX93" s="534"/>
      <c r="KY93" s="534"/>
      <c r="KZ93" s="534"/>
      <c r="LA93" s="534"/>
      <c r="LB93" s="534"/>
      <c r="LC93" s="534"/>
      <c r="LD93" s="534"/>
      <c r="LE93" s="534"/>
      <c r="LF93" s="534"/>
      <c r="LG93" s="534"/>
      <c r="LH93" s="534"/>
      <c r="LI93" s="534"/>
      <c r="LJ93" s="534"/>
      <c r="LK93" s="534"/>
      <c r="LL93" s="534"/>
      <c r="LM93" s="534"/>
      <c r="LN93" s="534"/>
      <c r="LO93" s="534"/>
      <c r="LP93" s="534"/>
      <c r="LQ93" s="534"/>
      <c r="LR93" s="534"/>
      <c r="LS93" s="534"/>
      <c r="LT93" s="534"/>
      <c r="LU93" s="534"/>
      <c r="LV93" s="534"/>
      <c r="LW93" s="534"/>
      <c r="LX93" s="534"/>
      <c r="LY93" s="534"/>
      <c r="LZ93" s="534"/>
      <c r="MA93" s="534"/>
      <c r="MB93" s="534"/>
      <c r="MC93" s="534"/>
      <c r="MD93" s="534"/>
      <c r="ME93" s="534"/>
      <c r="MF93" s="534"/>
      <c r="MG93" s="534"/>
      <c r="MH93" s="534"/>
      <c r="MI93" s="534"/>
      <c r="MJ93" s="534"/>
      <c r="MK93" s="534"/>
      <c r="ML93" s="534"/>
      <c r="MM93" s="534"/>
      <c r="MN93" s="534"/>
      <c r="MO93" s="534"/>
      <c r="MP93" s="534"/>
      <c r="MQ93" s="534"/>
      <c r="MR93" s="534"/>
      <c r="MS93" s="534"/>
      <c r="MT93" s="534"/>
      <c r="MU93" s="534"/>
      <c r="MV93" s="534"/>
      <c r="MW93" s="534"/>
      <c r="MX93" s="534"/>
      <c r="MY93" s="534"/>
      <c r="MZ93" s="534"/>
      <c r="NA93" s="534"/>
      <c r="NB93" s="534"/>
      <c r="NC93" s="534"/>
      <c r="ND93" s="534"/>
      <c r="NE93" s="534"/>
      <c r="NF93" s="534"/>
      <c r="NG93" s="534"/>
      <c r="NH93" s="534"/>
      <c r="NI93" s="534"/>
      <c r="NJ93" s="534"/>
      <c r="NK93" s="534"/>
      <c r="NL93" s="534"/>
      <c r="NM93" s="534"/>
      <c r="NN93" s="534"/>
      <c r="NO93" s="534"/>
      <c r="NP93" s="534"/>
      <c r="NQ93" s="534"/>
      <c r="NR93" s="534"/>
      <c r="NS93" s="534"/>
      <c r="NT93" s="534"/>
      <c r="NU93" s="534"/>
      <c r="NV93" s="534"/>
      <c r="NW93" s="534"/>
      <c r="NX93" s="534"/>
      <c r="NY93" s="534"/>
      <c r="NZ93" s="534"/>
      <c r="OA93" s="534"/>
      <c r="OB93" s="534"/>
      <c r="OC93" s="534"/>
      <c r="OD93" s="534"/>
      <c r="OE93" s="534"/>
      <c r="OF93" s="534"/>
      <c r="OG93" s="534"/>
      <c r="OH93" s="534"/>
      <c r="OI93" s="534"/>
      <c r="OJ93" s="534"/>
      <c r="OK93" s="534"/>
      <c r="OL93" s="534"/>
      <c r="OM93" s="534"/>
      <c r="ON93" s="534"/>
      <c r="OO93" s="534"/>
      <c r="OP93" s="534"/>
      <c r="OQ93" s="534"/>
      <c r="OR93" s="534"/>
      <c r="OS93" s="534"/>
      <c r="OT93" s="534"/>
      <c r="OU93" s="534"/>
      <c r="OV93" s="534"/>
      <c r="OW93" s="534"/>
      <c r="OX93" s="534"/>
      <c r="OY93" s="534"/>
      <c r="OZ93" s="534"/>
      <c r="PA93" s="534"/>
      <c r="PB93" s="534"/>
      <c r="PC93" s="534"/>
      <c r="PD93" s="534"/>
      <c r="PE93" s="534"/>
      <c r="PF93" s="534"/>
      <c r="PG93" s="534"/>
      <c r="PH93" s="534"/>
      <c r="PI93" s="534"/>
      <c r="PJ93" s="534"/>
      <c r="PK93" s="534"/>
      <c r="PL93" s="534"/>
      <c r="PM93" s="534"/>
      <c r="PN93" s="534"/>
      <c r="PO93" s="534"/>
      <c r="PP93" s="534"/>
      <c r="PQ93" s="534"/>
      <c r="PR93" s="534"/>
      <c r="PS93" s="534"/>
      <c r="PT93" s="534"/>
      <c r="PU93" s="534"/>
      <c r="PV93" s="534"/>
      <c r="PW93" s="534"/>
      <c r="PX93" s="534"/>
      <c r="PY93" s="534"/>
      <c r="PZ93" s="534"/>
      <c r="QA93" s="534"/>
      <c r="QB93" s="534"/>
      <c r="QC93" s="534"/>
      <c r="QD93" s="534"/>
      <c r="QE93" s="534"/>
      <c r="QF93" s="534"/>
      <c r="QG93" s="534"/>
      <c r="QH93" s="534"/>
      <c r="QI93" s="534"/>
      <c r="QJ93" s="534"/>
      <c r="QK93" s="534"/>
      <c r="QL93" s="534"/>
      <c r="QM93" s="534"/>
      <c r="QN93" s="534"/>
      <c r="QO93" s="534"/>
      <c r="QP93" s="534"/>
      <c r="QQ93" s="534"/>
      <c r="QR93" s="534"/>
      <c r="QS93" s="534"/>
      <c r="QT93" s="534"/>
      <c r="QU93" s="534"/>
      <c r="QV93" s="534"/>
      <c r="QW93" s="534"/>
      <c r="QX93" s="534"/>
      <c r="QY93" s="534"/>
      <c r="QZ93" s="534"/>
      <c r="RA93" s="534"/>
      <c r="RB93" s="534"/>
      <c r="RC93" s="534"/>
      <c r="RD93" s="534"/>
      <c r="RE93" s="534"/>
      <c r="RF93" s="534"/>
      <c r="RG93" s="534"/>
      <c r="RH93" s="534"/>
      <c r="RI93" s="534"/>
      <c r="RJ93" s="534"/>
      <c r="RK93" s="534"/>
      <c r="RL93" s="534"/>
      <c r="RM93" s="534"/>
      <c r="RN93" s="534"/>
      <c r="RO93" s="534"/>
      <c r="RP93" s="534"/>
      <c r="RQ93" s="534"/>
      <c r="RR93" s="534"/>
      <c r="RS93" s="534"/>
      <c r="RT93" s="534"/>
      <c r="RU93" s="534"/>
      <c r="RV93" s="534"/>
      <c r="RW93" s="534"/>
      <c r="RX93" s="534"/>
      <c r="RY93" s="534"/>
      <c r="RZ93" s="534"/>
      <c r="SA93" s="534"/>
      <c r="SB93" s="534"/>
      <c r="SC93" s="534"/>
      <c r="SD93" s="534"/>
      <c r="SE93" s="534"/>
      <c r="SF93" s="534"/>
      <c r="SG93" s="534"/>
      <c r="SH93" s="534"/>
      <c r="SI93" s="534"/>
      <c r="SJ93" s="534"/>
      <c r="SK93" s="534"/>
      <c r="SL93" s="534"/>
      <c r="SM93" s="534"/>
      <c r="SN93" s="534"/>
      <c r="SO93" s="534"/>
      <c r="SP93" s="534"/>
      <c r="SQ93" s="534"/>
      <c r="SR93" s="534"/>
      <c r="SS93" s="534"/>
      <c r="ST93" s="534"/>
      <c r="SU93" s="534"/>
      <c r="SV93" s="534"/>
      <c r="SW93" s="534"/>
      <c r="SX93" s="534"/>
      <c r="SY93" s="534"/>
      <c r="SZ93" s="534"/>
      <c r="TA93" s="534"/>
      <c r="TB93" s="534"/>
      <c r="TC93" s="534"/>
      <c r="TD93" s="534"/>
      <c r="TE93" s="534"/>
      <c r="TF93" s="534"/>
      <c r="TG93" s="534"/>
      <c r="TH93" s="534"/>
      <c r="TI93" s="534"/>
      <c r="TJ93" s="534"/>
      <c r="TK93" s="534"/>
      <c r="TL93" s="534"/>
      <c r="TM93" s="534"/>
      <c r="TN93" s="534"/>
      <c r="TO93" s="534"/>
      <c r="TP93" s="534"/>
      <c r="TQ93" s="534"/>
      <c r="TR93" s="534"/>
      <c r="TS93" s="534"/>
      <c r="TT93" s="534"/>
      <c r="TU93" s="534"/>
      <c r="TV93" s="534"/>
      <c r="TW93" s="534"/>
      <c r="TX93" s="534"/>
      <c r="TY93" s="534"/>
      <c r="TZ93" s="534"/>
      <c r="UA93" s="534"/>
      <c r="UB93" s="534"/>
      <c r="UC93" s="534"/>
      <c r="UD93" s="534"/>
      <c r="UE93" s="534"/>
      <c r="UF93" s="534"/>
      <c r="UG93" s="534"/>
      <c r="UH93" s="534"/>
      <c r="UI93" s="534"/>
      <c r="UJ93" s="534"/>
      <c r="UK93" s="534"/>
      <c r="UL93" s="534"/>
      <c r="UM93" s="534"/>
      <c r="UN93" s="534"/>
      <c r="UO93" s="534"/>
      <c r="UP93" s="534"/>
      <c r="UQ93" s="534"/>
      <c r="UR93" s="534"/>
      <c r="US93" s="534"/>
      <c r="UT93" s="534"/>
      <c r="UU93" s="534"/>
      <c r="UV93" s="534"/>
      <c r="UW93" s="534"/>
      <c r="UX93" s="546"/>
    </row>
    <row r="94" spans="1:570" s="547" customFormat="1" ht="14.1" customHeight="1">
      <c r="A94" s="534"/>
      <c r="B94" s="37"/>
      <c r="C94" s="61"/>
      <c r="D94" s="61"/>
      <c r="E94" s="38"/>
      <c r="F94" s="523"/>
      <c r="G94" s="523"/>
      <c r="H94" s="523"/>
      <c r="I94" s="524"/>
      <c r="J94" s="525"/>
      <c r="K94" s="525"/>
      <c r="L94" s="525"/>
      <c r="M94" s="42"/>
      <c r="N94" s="42"/>
      <c r="O94" s="526"/>
      <c r="P94" s="527"/>
      <c r="Q94" s="527"/>
      <c r="R94" s="45"/>
      <c r="S94" s="46"/>
      <c r="T94" s="523">
        <f t="shared" si="27"/>
        <v>0</v>
      </c>
      <c r="U94" s="528">
        <f t="shared" si="19"/>
        <v>0</v>
      </c>
      <c r="V94" s="529">
        <f t="shared" si="20"/>
        <v>0</v>
      </c>
      <c r="W94" s="530">
        <f t="shared" si="32"/>
        <v>0</v>
      </c>
      <c r="X94" s="527">
        <f t="shared" si="33"/>
        <v>0</v>
      </c>
      <c r="Y94" s="527">
        <f t="shared" si="21"/>
        <v>0</v>
      </c>
      <c r="Z94" s="527"/>
      <c r="AA94" s="527">
        <f t="shared" si="34"/>
        <v>0</v>
      </c>
      <c r="AB94" s="531">
        <f t="shared" si="22"/>
        <v>0</v>
      </c>
      <c r="AC94" s="532">
        <f t="shared" si="35"/>
        <v>0</v>
      </c>
      <c r="AD94" s="527">
        <f t="shared" si="35"/>
        <v>0</v>
      </c>
      <c r="AE94" s="527">
        <f t="shared" si="23"/>
        <v>0</v>
      </c>
      <c r="AF94" s="527">
        <f t="shared" si="24"/>
        <v>0</v>
      </c>
      <c r="AG94" s="533" t="e">
        <v>#N/A</v>
      </c>
      <c r="AH94" s="527" t="e">
        <f t="shared" si="25"/>
        <v>#N/A</v>
      </c>
      <c r="AI94" s="533" t="e">
        <v>#N/A</v>
      </c>
      <c r="AJ94" s="527" t="e">
        <f t="shared" si="26"/>
        <v>#N/A</v>
      </c>
      <c r="AK94" s="527" t="e">
        <f t="shared" si="28"/>
        <v>#N/A</v>
      </c>
      <c r="AL94" s="527" t="e">
        <v>#N/A</v>
      </c>
      <c r="AM94" s="527"/>
      <c r="AN94" s="529">
        <v>0</v>
      </c>
      <c r="AO94" s="529">
        <f t="shared" si="29"/>
        <v>0</v>
      </c>
      <c r="AP94" s="528">
        <f t="shared" si="30"/>
        <v>0</v>
      </c>
      <c r="AQ94" s="528" t="e">
        <f t="shared" si="31"/>
        <v>#DIV/0!</v>
      </c>
      <c r="AR94" s="534"/>
      <c r="AS94" s="534"/>
      <c r="AT94" s="534"/>
      <c r="AU94" s="534"/>
      <c r="AV94" s="534"/>
      <c r="AW94" s="534"/>
      <c r="AX94" s="534"/>
      <c r="AY94" s="534"/>
      <c r="AZ94" s="534"/>
      <c r="BA94" s="534"/>
      <c r="BB94" s="534"/>
      <c r="BC94" s="534"/>
      <c r="BD94" s="534"/>
      <c r="BE94" s="534"/>
      <c r="BF94" s="534"/>
      <c r="BG94" s="534"/>
      <c r="BH94" s="534"/>
      <c r="BI94" s="534"/>
      <c r="BJ94" s="534"/>
      <c r="BK94" s="534"/>
      <c r="BL94" s="534"/>
      <c r="BM94" s="534"/>
      <c r="BN94" s="534"/>
      <c r="BO94" s="534"/>
      <c r="BP94" s="534"/>
      <c r="BQ94" s="534"/>
      <c r="BR94" s="534"/>
      <c r="BS94" s="534"/>
      <c r="BT94" s="534"/>
      <c r="BU94" s="534"/>
      <c r="BV94" s="534"/>
      <c r="BW94" s="534"/>
      <c r="BX94" s="534"/>
      <c r="BY94" s="534"/>
      <c r="BZ94" s="534"/>
      <c r="CA94" s="534"/>
      <c r="CB94" s="534"/>
      <c r="CC94" s="534"/>
      <c r="CD94" s="534"/>
      <c r="CE94" s="534"/>
      <c r="CF94" s="534"/>
      <c r="CG94" s="534"/>
      <c r="CH94" s="534"/>
      <c r="CI94" s="534"/>
      <c r="CJ94" s="534"/>
      <c r="CK94" s="534"/>
      <c r="CL94" s="534"/>
      <c r="CM94" s="534"/>
      <c r="CN94" s="534"/>
      <c r="CO94" s="534"/>
      <c r="CP94" s="534"/>
      <c r="CQ94" s="534"/>
      <c r="CR94" s="534"/>
      <c r="CS94" s="534"/>
      <c r="CT94" s="534"/>
      <c r="CU94" s="534"/>
      <c r="CV94" s="534"/>
      <c r="CW94" s="534"/>
      <c r="CX94" s="534"/>
      <c r="CY94" s="534"/>
      <c r="CZ94" s="534"/>
      <c r="DA94" s="534"/>
      <c r="DB94" s="534"/>
      <c r="DC94" s="534"/>
      <c r="DD94" s="534"/>
      <c r="DE94" s="534"/>
      <c r="DF94" s="534"/>
      <c r="DG94" s="534"/>
      <c r="DH94" s="534"/>
      <c r="DI94" s="534"/>
      <c r="DJ94" s="534"/>
      <c r="DK94" s="534"/>
      <c r="DL94" s="534"/>
      <c r="DM94" s="534"/>
      <c r="DN94" s="534"/>
      <c r="DO94" s="534"/>
      <c r="DP94" s="534"/>
      <c r="DQ94" s="534"/>
      <c r="DR94" s="534"/>
      <c r="DS94" s="534"/>
      <c r="DT94" s="534"/>
      <c r="DU94" s="534"/>
      <c r="DV94" s="534"/>
      <c r="DW94" s="534"/>
      <c r="DX94" s="534"/>
      <c r="DY94" s="534"/>
      <c r="DZ94" s="534"/>
      <c r="EA94" s="534"/>
      <c r="EB94" s="534"/>
      <c r="EC94" s="534"/>
      <c r="ED94" s="534"/>
      <c r="EE94" s="534"/>
      <c r="EF94" s="534"/>
      <c r="EG94" s="534"/>
      <c r="EH94" s="534"/>
      <c r="EI94" s="534"/>
      <c r="EJ94" s="534"/>
      <c r="EK94" s="534"/>
      <c r="EL94" s="534"/>
      <c r="EM94" s="534"/>
      <c r="EN94" s="534"/>
      <c r="EO94" s="534"/>
      <c r="EP94" s="534"/>
      <c r="EQ94" s="534"/>
      <c r="ER94" s="534"/>
      <c r="ES94" s="534"/>
      <c r="ET94" s="534"/>
      <c r="EU94" s="534"/>
      <c r="EV94" s="534"/>
      <c r="EW94" s="534"/>
      <c r="EX94" s="534"/>
      <c r="EY94" s="534"/>
      <c r="EZ94" s="534"/>
      <c r="FA94" s="534"/>
      <c r="FB94" s="534"/>
      <c r="FC94" s="534"/>
      <c r="FD94" s="534"/>
      <c r="FE94" s="534"/>
      <c r="FF94" s="534"/>
      <c r="FG94" s="534"/>
      <c r="FH94" s="534"/>
      <c r="FI94" s="534"/>
      <c r="FJ94" s="534"/>
      <c r="FK94" s="534"/>
      <c r="FL94" s="534"/>
      <c r="FM94" s="534"/>
      <c r="FN94" s="534"/>
      <c r="FO94" s="534"/>
      <c r="FP94" s="534"/>
      <c r="FQ94" s="534"/>
      <c r="FR94" s="534"/>
      <c r="FS94" s="534"/>
      <c r="FT94" s="534"/>
      <c r="FU94" s="534"/>
      <c r="FV94" s="534"/>
      <c r="FW94" s="534"/>
      <c r="FX94" s="534"/>
      <c r="FY94" s="534"/>
      <c r="FZ94" s="534"/>
      <c r="GA94" s="534"/>
      <c r="GB94" s="534"/>
      <c r="GC94" s="534"/>
      <c r="GD94" s="534"/>
      <c r="GE94" s="534"/>
      <c r="GF94" s="534"/>
      <c r="GG94" s="534"/>
      <c r="GH94" s="534"/>
      <c r="GI94" s="534"/>
      <c r="GJ94" s="534"/>
      <c r="GK94" s="534"/>
      <c r="GL94" s="534"/>
      <c r="GM94" s="534"/>
      <c r="GN94" s="534"/>
      <c r="GO94" s="534"/>
      <c r="GP94" s="534"/>
      <c r="GQ94" s="534"/>
      <c r="GR94" s="534"/>
      <c r="GS94" s="534"/>
      <c r="GT94" s="534"/>
      <c r="GU94" s="534"/>
      <c r="GV94" s="534"/>
      <c r="GW94" s="534"/>
      <c r="GX94" s="534"/>
      <c r="GY94" s="534"/>
      <c r="GZ94" s="534"/>
      <c r="HA94" s="534"/>
      <c r="HB94" s="534"/>
      <c r="HC94" s="534"/>
      <c r="HD94" s="534"/>
      <c r="HE94" s="534"/>
      <c r="HF94" s="534"/>
      <c r="HG94" s="534"/>
      <c r="HH94" s="534"/>
      <c r="HI94" s="534"/>
      <c r="HJ94" s="534"/>
      <c r="HK94" s="534"/>
      <c r="HL94" s="534"/>
      <c r="HM94" s="534"/>
      <c r="HN94" s="534"/>
      <c r="HO94" s="534"/>
      <c r="HP94" s="534"/>
      <c r="HQ94" s="534"/>
      <c r="HR94" s="534"/>
      <c r="HS94" s="534"/>
      <c r="HT94" s="534"/>
      <c r="HU94" s="534"/>
      <c r="HV94" s="534"/>
      <c r="HW94" s="534"/>
      <c r="HX94" s="534"/>
      <c r="HY94" s="534"/>
      <c r="HZ94" s="534"/>
      <c r="IA94" s="534"/>
      <c r="IB94" s="534"/>
      <c r="IC94" s="534"/>
      <c r="ID94" s="534"/>
      <c r="IE94" s="534"/>
      <c r="IF94" s="534"/>
      <c r="IG94" s="534"/>
      <c r="IH94" s="534"/>
      <c r="II94" s="534"/>
      <c r="IJ94" s="534"/>
      <c r="IK94" s="534"/>
      <c r="IL94" s="534"/>
      <c r="IM94" s="534"/>
      <c r="IN94" s="534"/>
      <c r="IO94" s="534"/>
      <c r="IP94" s="534"/>
      <c r="IQ94" s="534"/>
      <c r="IR94" s="534"/>
      <c r="IS94" s="534"/>
      <c r="IT94" s="534"/>
      <c r="IU94" s="534"/>
      <c r="IV94" s="534"/>
      <c r="IW94" s="534"/>
      <c r="IX94" s="534"/>
      <c r="IY94" s="534"/>
      <c r="IZ94" s="534"/>
      <c r="JA94" s="534"/>
      <c r="JB94" s="534"/>
      <c r="JC94" s="534"/>
      <c r="JD94" s="534"/>
      <c r="JE94" s="534"/>
      <c r="JF94" s="534"/>
      <c r="JG94" s="534"/>
      <c r="JH94" s="534"/>
      <c r="JI94" s="534"/>
      <c r="JJ94" s="534"/>
      <c r="JK94" s="534"/>
      <c r="JL94" s="534"/>
      <c r="JM94" s="534"/>
      <c r="JN94" s="534"/>
      <c r="JO94" s="534"/>
      <c r="JP94" s="534"/>
      <c r="JQ94" s="534"/>
      <c r="JR94" s="534"/>
      <c r="JS94" s="534"/>
      <c r="JT94" s="534"/>
      <c r="JU94" s="534"/>
      <c r="JV94" s="534"/>
      <c r="JW94" s="534"/>
      <c r="JX94" s="534"/>
      <c r="JY94" s="534"/>
      <c r="JZ94" s="534"/>
      <c r="KA94" s="534"/>
      <c r="KB94" s="534"/>
      <c r="KC94" s="534"/>
      <c r="KD94" s="534"/>
      <c r="KE94" s="534"/>
      <c r="KF94" s="534"/>
      <c r="KG94" s="534"/>
      <c r="KH94" s="534"/>
      <c r="KI94" s="534"/>
      <c r="KJ94" s="534"/>
      <c r="KK94" s="534"/>
      <c r="KL94" s="534"/>
      <c r="KM94" s="534"/>
      <c r="KN94" s="534"/>
      <c r="KO94" s="534"/>
      <c r="KP94" s="534"/>
      <c r="KQ94" s="534"/>
      <c r="KR94" s="534"/>
      <c r="KS94" s="534"/>
      <c r="KT94" s="534"/>
      <c r="KU94" s="534"/>
      <c r="KV94" s="534"/>
      <c r="KW94" s="534"/>
      <c r="KX94" s="534"/>
      <c r="KY94" s="534"/>
      <c r="KZ94" s="534"/>
      <c r="LA94" s="534"/>
      <c r="LB94" s="534"/>
      <c r="LC94" s="534"/>
      <c r="LD94" s="534"/>
      <c r="LE94" s="534"/>
      <c r="LF94" s="534"/>
      <c r="LG94" s="534"/>
      <c r="LH94" s="534"/>
      <c r="LI94" s="534"/>
      <c r="LJ94" s="534"/>
      <c r="LK94" s="534"/>
      <c r="LL94" s="534"/>
      <c r="LM94" s="534"/>
      <c r="LN94" s="534"/>
      <c r="LO94" s="534"/>
      <c r="LP94" s="534"/>
      <c r="LQ94" s="534"/>
      <c r="LR94" s="534"/>
      <c r="LS94" s="534"/>
      <c r="LT94" s="534"/>
      <c r="LU94" s="534"/>
      <c r="LV94" s="534"/>
      <c r="LW94" s="534"/>
      <c r="LX94" s="534"/>
      <c r="LY94" s="534"/>
      <c r="LZ94" s="534"/>
      <c r="MA94" s="534"/>
      <c r="MB94" s="534"/>
      <c r="MC94" s="534"/>
      <c r="MD94" s="534"/>
      <c r="ME94" s="534"/>
      <c r="MF94" s="534"/>
      <c r="MG94" s="534"/>
      <c r="MH94" s="534"/>
      <c r="MI94" s="534"/>
      <c r="MJ94" s="534"/>
      <c r="MK94" s="534"/>
      <c r="ML94" s="534"/>
      <c r="MM94" s="534"/>
      <c r="MN94" s="534"/>
      <c r="MO94" s="534"/>
      <c r="MP94" s="534"/>
      <c r="MQ94" s="534"/>
      <c r="MR94" s="534"/>
      <c r="MS94" s="534"/>
      <c r="MT94" s="534"/>
      <c r="MU94" s="534"/>
      <c r="MV94" s="534"/>
      <c r="MW94" s="534"/>
      <c r="MX94" s="534"/>
      <c r="MY94" s="534"/>
      <c r="MZ94" s="534"/>
      <c r="NA94" s="534"/>
      <c r="NB94" s="534"/>
      <c r="NC94" s="534"/>
      <c r="ND94" s="534"/>
      <c r="NE94" s="534"/>
      <c r="NF94" s="534"/>
      <c r="NG94" s="534"/>
      <c r="NH94" s="534"/>
      <c r="NI94" s="534"/>
      <c r="NJ94" s="534"/>
      <c r="NK94" s="534"/>
      <c r="NL94" s="534"/>
      <c r="NM94" s="534"/>
      <c r="NN94" s="534"/>
      <c r="NO94" s="534"/>
      <c r="NP94" s="534"/>
      <c r="NQ94" s="534"/>
      <c r="NR94" s="534"/>
      <c r="NS94" s="534"/>
      <c r="NT94" s="534"/>
      <c r="NU94" s="534"/>
      <c r="NV94" s="534"/>
      <c r="NW94" s="534"/>
      <c r="NX94" s="534"/>
      <c r="NY94" s="534"/>
      <c r="NZ94" s="534"/>
      <c r="OA94" s="534"/>
      <c r="OB94" s="534"/>
      <c r="OC94" s="534"/>
      <c r="OD94" s="534"/>
      <c r="OE94" s="534"/>
      <c r="OF94" s="534"/>
      <c r="OG94" s="534"/>
      <c r="OH94" s="534"/>
      <c r="OI94" s="534"/>
      <c r="OJ94" s="534"/>
      <c r="OK94" s="534"/>
      <c r="OL94" s="534"/>
      <c r="OM94" s="534"/>
      <c r="ON94" s="534"/>
      <c r="OO94" s="534"/>
      <c r="OP94" s="534"/>
      <c r="OQ94" s="534"/>
      <c r="OR94" s="534"/>
      <c r="OS94" s="534"/>
      <c r="OT94" s="534"/>
      <c r="OU94" s="534"/>
      <c r="OV94" s="534"/>
      <c r="OW94" s="534"/>
      <c r="OX94" s="534"/>
      <c r="OY94" s="534"/>
      <c r="OZ94" s="534"/>
      <c r="PA94" s="534"/>
      <c r="PB94" s="534"/>
      <c r="PC94" s="534"/>
      <c r="PD94" s="534"/>
      <c r="PE94" s="534"/>
      <c r="PF94" s="534"/>
      <c r="PG94" s="534"/>
      <c r="PH94" s="534"/>
      <c r="PI94" s="534"/>
      <c r="PJ94" s="534"/>
      <c r="PK94" s="534"/>
      <c r="PL94" s="534"/>
      <c r="PM94" s="534"/>
      <c r="PN94" s="534"/>
      <c r="PO94" s="534"/>
      <c r="PP94" s="534"/>
      <c r="PQ94" s="534"/>
      <c r="PR94" s="534"/>
      <c r="PS94" s="534"/>
      <c r="PT94" s="534"/>
      <c r="PU94" s="534"/>
      <c r="PV94" s="534"/>
      <c r="PW94" s="534"/>
      <c r="PX94" s="534"/>
      <c r="PY94" s="534"/>
      <c r="PZ94" s="534"/>
      <c r="QA94" s="534"/>
      <c r="QB94" s="534"/>
      <c r="QC94" s="534"/>
      <c r="QD94" s="534"/>
      <c r="QE94" s="534"/>
      <c r="QF94" s="534"/>
      <c r="QG94" s="534"/>
      <c r="QH94" s="534"/>
      <c r="QI94" s="534"/>
      <c r="QJ94" s="534"/>
      <c r="QK94" s="534"/>
      <c r="QL94" s="534"/>
      <c r="QM94" s="534"/>
      <c r="QN94" s="534"/>
      <c r="QO94" s="534"/>
      <c r="QP94" s="534"/>
      <c r="QQ94" s="534"/>
      <c r="QR94" s="534"/>
      <c r="QS94" s="534"/>
      <c r="QT94" s="534"/>
      <c r="QU94" s="534"/>
      <c r="QV94" s="534"/>
      <c r="QW94" s="534"/>
      <c r="QX94" s="534"/>
      <c r="QY94" s="534"/>
      <c r="QZ94" s="534"/>
      <c r="RA94" s="534"/>
      <c r="RB94" s="534"/>
      <c r="RC94" s="534"/>
      <c r="RD94" s="534"/>
      <c r="RE94" s="534"/>
      <c r="RF94" s="534"/>
      <c r="RG94" s="534"/>
      <c r="RH94" s="534"/>
      <c r="RI94" s="534"/>
      <c r="RJ94" s="534"/>
      <c r="RK94" s="534"/>
      <c r="RL94" s="534"/>
      <c r="RM94" s="534"/>
      <c r="RN94" s="534"/>
      <c r="RO94" s="534"/>
      <c r="RP94" s="534"/>
      <c r="RQ94" s="534"/>
      <c r="RR94" s="534"/>
      <c r="RS94" s="534"/>
      <c r="RT94" s="534"/>
      <c r="RU94" s="534"/>
      <c r="RV94" s="534"/>
      <c r="RW94" s="534"/>
      <c r="RX94" s="534"/>
      <c r="RY94" s="534"/>
      <c r="RZ94" s="534"/>
      <c r="SA94" s="534"/>
      <c r="SB94" s="534"/>
      <c r="SC94" s="534"/>
      <c r="SD94" s="534"/>
      <c r="SE94" s="534"/>
      <c r="SF94" s="534"/>
      <c r="SG94" s="534"/>
      <c r="SH94" s="534"/>
      <c r="SI94" s="534"/>
      <c r="SJ94" s="534"/>
      <c r="SK94" s="534"/>
      <c r="SL94" s="534"/>
      <c r="SM94" s="534"/>
      <c r="SN94" s="534"/>
      <c r="SO94" s="534"/>
      <c r="SP94" s="534"/>
      <c r="SQ94" s="534"/>
      <c r="SR94" s="534"/>
      <c r="SS94" s="534"/>
      <c r="ST94" s="534"/>
      <c r="SU94" s="534"/>
      <c r="SV94" s="534"/>
      <c r="SW94" s="534"/>
      <c r="SX94" s="534"/>
      <c r="SY94" s="534"/>
      <c r="SZ94" s="534"/>
      <c r="TA94" s="534"/>
      <c r="TB94" s="534"/>
      <c r="TC94" s="534"/>
      <c r="TD94" s="534"/>
      <c r="TE94" s="534"/>
      <c r="TF94" s="534"/>
      <c r="TG94" s="534"/>
      <c r="TH94" s="534"/>
      <c r="TI94" s="534"/>
      <c r="TJ94" s="534"/>
      <c r="TK94" s="534"/>
      <c r="TL94" s="534"/>
      <c r="TM94" s="534"/>
      <c r="TN94" s="534"/>
      <c r="TO94" s="534"/>
      <c r="TP94" s="534"/>
      <c r="TQ94" s="534"/>
      <c r="TR94" s="534"/>
      <c r="TS94" s="534"/>
      <c r="TT94" s="534"/>
      <c r="TU94" s="534"/>
      <c r="TV94" s="534"/>
      <c r="TW94" s="534"/>
      <c r="TX94" s="534"/>
      <c r="TY94" s="534"/>
      <c r="TZ94" s="534"/>
      <c r="UA94" s="534"/>
      <c r="UB94" s="534"/>
      <c r="UC94" s="534"/>
      <c r="UD94" s="534"/>
      <c r="UE94" s="534"/>
      <c r="UF94" s="534"/>
      <c r="UG94" s="534"/>
      <c r="UH94" s="534"/>
      <c r="UI94" s="534"/>
      <c r="UJ94" s="534"/>
      <c r="UK94" s="534"/>
      <c r="UL94" s="534"/>
      <c r="UM94" s="534"/>
      <c r="UN94" s="534"/>
      <c r="UO94" s="534"/>
      <c r="UP94" s="534"/>
      <c r="UQ94" s="534"/>
      <c r="UR94" s="534"/>
      <c r="US94" s="534"/>
      <c r="UT94" s="534"/>
      <c r="UU94" s="534"/>
      <c r="UV94" s="534"/>
      <c r="UW94" s="534"/>
      <c r="UX94" s="546"/>
    </row>
    <row r="95" spans="1:570" s="547" customFormat="1" ht="14.1" customHeight="1">
      <c r="A95" s="534"/>
      <c r="B95" s="37"/>
      <c r="C95" s="61"/>
      <c r="D95" s="61"/>
      <c r="E95" s="38"/>
      <c r="F95" s="523"/>
      <c r="G95" s="523"/>
      <c r="H95" s="523"/>
      <c r="I95" s="524"/>
      <c r="J95" s="525"/>
      <c r="K95" s="525"/>
      <c r="L95" s="525"/>
      <c r="M95" s="42"/>
      <c r="N95" s="42"/>
      <c r="O95" s="526"/>
      <c r="P95" s="527"/>
      <c r="Q95" s="527"/>
      <c r="R95" s="45"/>
      <c r="S95" s="46"/>
      <c r="T95" s="523">
        <f t="shared" si="27"/>
        <v>0</v>
      </c>
      <c r="U95" s="528">
        <f t="shared" si="19"/>
        <v>0</v>
      </c>
      <c r="V95" s="529">
        <f t="shared" si="20"/>
        <v>0</v>
      </c>
      <c r="W95" s="530">
        <f t="shared" si="32"/>
        <v>0</v>
      </c>
      <c r="X95" s="527">
        <f t="shared" si="33"/>
        <v>0</v>
      </c>
      <c r="Y95" s="527">
        <f t="shared" si="21"/>
        <v>0</v>
      </c>
      <c r="Z95" s="527"/>
      <c r="AA95" s="527">
        <f t="shared" si="34"/>
        <v>0</v>
      </c>
      <c r="AB95" s="531">
        <f t="shared" si="22"/>
        <v>0</v>
      </c>
      <c r="AC95" s="532">
        <f t="shared" si="35"/>
        <v>0</v>
      </c>
      <c r="AD95" s="527">
        <f t="shared" si="35"/>
        <v>0</v>
      </c>
      <c r="AE95" s="527">
        <f t="shared" si="23"/>
        <v>0</v>
      </c>
      <c r="AF95" s="527">
        <f t="shared" si="24"/>
        <v>0</v>
      </c>
      <c r="AG95" s="533" t="e">
        <v>#N/A</v>
      </c>
      <c r="AH95" s="527" t="e">
        <f t="shared" si="25"/>
        <v>#N/A</v>
      </c>
      <c r="AI95" s="533" t="e">
        <v>#N/A</v>
      </c>
      <c r="AJ95" s="527" t="e">
        <f t="shared" si="26"/>
        <v>#N/A</v>
      </c>
      <c r="AK95" s="527" t="e">
        <f t="shared" si="28"/>
        <v>#N/A</v>
      </c>
      <c r="AL95" s="527" t="e">
        <v>#N/A</v>
      </c>
      <c r="AM95" s="527"/>
      <c r="AN95" s="529">
        <v>0</v>
      </c>
      <c r="AO95" s="529">
        <f t="shared" si="29"/>
        <v>0</v>
      </c>
      <c r="AP95" s="528">
        <f t="shared" si="30"/>
        <v>0</v>
      </c>
      <c r="AQ95" s="528" t="e">
        <f t="shared" si="31"/>
        <v>#DIV/0!</v>
      </c>
      <c r="AR95" s="534"/>
      <c r="AS95" s="534"/>
      <c r="AT95" s="534"/>
      <c r="AU95" s="534"/>
      <c r="AV95" s="534"/>
      <c r="AW95" s="534"/>
      <c r="AX95" s="534"/>
      <c r="AY95" s="534"/>
      <c r="AZ95" s="534"/>
      <c r="BA95" s="534"/>
      <c r="BB95" s="534"/>
      <c r="BC95" s="534"/>
      <c r="BD95" s="534"/>
      <c r="BE95" s="534"/>
      <c r="BF95" s="534"/>
      <c r="BG95" s="534"/>
      <c r="BH95" s="534"/>
      <c r="BI95" s="534"/>
      <c r="BJ95" s="534"/>
      <c r="BK95" s="534"/>
      <c r="BL95" s="534"/>
      <c r="BM95" s="534"/>
      <c r="BN95" s="534"/>
      <c r="BO95" s="534"/>
      <c r="BP95" s="534"/>
      <c r="BQ95" s="534"/>
      <c r="BR95" s="534"/>
      <c r="BS95" s="534"/>
      <c r="BT95" s="534"/>
      <c r="BU95" s="534"/>
      <c r="BV95" s="534"/>
      <c r="BW95" s="534"/>
      <c r="BX95" s="534"/>
      <c r="BY95" s="534"/>
      <c r="BZ95" s="534"/>
      <c r="CA95" s="534"/>
      <c r="CB95" s="534"/>
      <c r="CC95" s="534"/>
      <c r="CD95" s="534"/>
      <c r="CE95" s="534"/>
      <c r="CF95" s="534"/>
      <c r="CG95" s="534"/>
      <c r="CH95" s="534"/>
      <c r="CI95" s="534"/>
      <c r="CJ95" s="534"/>
      <c r="CK95" s="534"/>
      <c r="CL95" s="534"/>
      <c r="CM95" s="534"/>
      <c r="CN95" s="534"/>
      <c r="CO95" s="534"/>
      <c r="CP95" s="534"/>
      <c r="CQ95" s="534"/>
      <c r="CR95" s="534"/>
      <c r="CS95" s="534"/>
      <c r="CT95" s="534"/>
      <c r="CU95" s="534"/>
      <c r="CV95" s="534"/>
      <c r="CW95" s="534"/>
      <c r="CX95" s="534"/>
      <c r="CY95" s="534"/>
      <c r="CZ95" s="534"/>
      <c r="DA95" s="534"/>
      <c r="DB95" s="534"/>
      <c r="DC95" s="534"/>
      <c r="DD95" s="534"/>
      <c r="DE95" s="534"/>
      <c r="DF95" s="534"/>
      <c r="DG95" s="534"/>
      <c r="DH95" s="534"/>
      <c r="DI95" s="534"/>
      <c r="DJ95" s="534"/>
      <c r="DK95" s="534"/>
      <c r="DL95" s="534"/>
      <c r="DM95" s="534"/>
      <c r="DN95" s="534"/>
      <c r="DO95" s="534"/>
      <c r="DP95" s="534"/>
      <c r="DQ95" s="534"/>
      <c r="DR95" s="534"/>
      <c r="DS95" s="534"/>
      <c r="DT95" s="534"/>
      <c r="DU95" s="534"/>
      <c r="DV95" s="534"/>
      <c r="DW95" s="534"/>
      <c r="DX95" s="534"/>
      <c r="DY95" s="534"/>
      <c r="DZ95" s="534"/>
      <c r="EA95" s="534"/>
      <c r="EB95" s="534"/>
      <c r="EC95" s="534"/>
      <c r="ED95" s="534"/>
      <c r="EE95" s="534"/>
      <c r="EF95" s="534"/>
      <c r="EG95" s="534"/>
      <c r="EH95" s="534"/>
      <c r="EI95" s="534"/>
      <c r="EJ95" s="534"/>
      <c r="EK95" s="534"/>
      <c r="EL95" s="534"/>
      <c r="EM95" s="534"/>
      <c r="EN95" s="534"/>
      <c r="EO95" s="534"/>
      <c r="EP95" s="534"/>
      <c r="EQ95" s="534"/>
      <c r="ER95" s="534"/>
      <c r="ES95" s="534"/>
      <c r="ET95" s="534"/>
      <c r="EU95" s="534"/>
      <c r="EV95" s="534"/>
      <c r="EW95" s="534"/>
      <c r="EX95" s="534"/>
      <c r="EY95" s="534"/>
      <c r="EZ95" s="534"/>
      <c r="FA95" s="534"/>
      <c r="FB95" s="534"/>
      <c r="FC95" s="534"/>
      <c r="FD95" s="534"/>
      <c r="FE95" s="534"/>
      <c r="FF95" s="534"/>
      <c r="FG95" s="534"/>
      <c r="FH95" s="534"/>
      <c r="FI95" s="534"/>
      <c r="FJ95" s="534"/>
      <c r="FK95" s="534"/>
      <c r="FL95" s="534"/>
      <c r="FM95" s="534"/>
      <c r="FN95" s="534"/>
      <c r="FO95" s="534"/>
      <c r="FP95" s="534"/>
      <c r="FQ95" s="534"/>
      <c r="FR95" s="534"/>
      <c r="FS95" s="534"/>
      <c r="FT95" s="534"/>
      <c r="FU95" s="534"/>
      <c r="FV95" s="534"/>
      <c r="FW95" s="534"/>
      <c r="FX95" s="534"/>
      <c r="FY95" s="534"/>
      <c r="FZ95" s="534"/>
      <c r="GA95" s="534"/>
      <c r="GB95" s="534"/>
      <c r="GC95" s="534"/>
      <c r="GD95" s="534"/>
      <c r="GE95" s="534"/>
      <c r="GF95" s="534"/>
      <c r="GG95" s="534"/>
      <c r="GH95" s="534"/>
      <c r="GI95" s="534"/>
      <c r="GJ95" s="534"/>
      <c r="GK95" s="534"/>
      <c r="GL95" s="534"/>
      <c r="GM95" s="534"/>
      <c r="GN95" s="534"/>
      <c r="GO95" s="534"/>
      <c r="GP95" s="534"/>
      <c r="GQ95" s="534"/>
      <c r="GR95" s="534"/>
      <c r="GS95" s="534"/>
      <c r="GT95" s="534"/>
      <c r="GU95" s="534"/>
      <c r="GV95" s="534"/>
      <c r="GW95" s="534"/>
      <c r="GX95" s="534"/>
      <c r="GY95" s="534"/>
      <c r="GZ95" s="534"/>
      <c r="HA95" s="534"/>
      <c r="HB95" s="534"/>
      <c r="HC95" s="534"/>
      <c r="HD95" s="534"/>
      <c r="HE95" s="534"/>
      <c r="HF95" s="534"/>
      <c r="HG95" s="534"/>
      <c r="HH95" s="534"/>
      <c r="HI95" s="534"/>
      <c r="HJ95" s="534"/>
      <c r="HK95" s="534"/>
      <c r="HL95" s="534"/>
      <c r="HM95" s="534"/>
      <c r="HN95" s="534"/>
      <c r="HO95" s="534"/>
      <c r="HP95" s="534"/>
      <c r="HQ95" s="534"/>
      <c r="HR95" s="534"/>
      <c r="HS95" s="534"/>
      <c r="HT95" s="534"/>
      <c r="HU95" s="534"/>
      <c r="HV95" s="534"/>
      <c r="HW95" s="534"/>
      <c r="HX95" s="534"/>
      <c r="HY95" s="534"/>
      <c r="HZ95" s="534"/>
      <c r="IA95" s="534"/>
      <c r="IB95" s="534"/>
      <c r="IC95" s="534"/>
      <c r="ID95" s="534"/>
      <c r="IE95" s="534"/>
      <c r="IF95" s="534"/>
      <c r="IG95" s="534"/>
      <c r="IH95" s="534"/>
      <c r="II95" s="534"/>
      <c r="IJ95" s="534"/>
      <c r="IK95" s="534"/>
      <c r="IL95" s="534"/>
      <c r="IM95" s="534"/>
      <c r="IN95" s="534"/>
      <c r="IO95" s="534"/>
      <c r="IP95" s="534"/>
      <c r="IQ95" s="534"/>
      <c r="IR95" s="534"/>
      <c r="IS95" s="534"/>
      <c r="IT95" s="534"/>
      <c r="IU95" s="534"/>
      <c r="IV95" s="534"/>
      <c r="IW95" s="534"/>
      <c r="IX95" s="534"/>
      <c r="IY95" s="534"/>
      <c r="IZ95" s="534"/>
      <c r="JA95" s="534"/>
      <c r="JB95" s="534"/>
      <c r="JC95" s="534"/>
      <c r="JD95" s="534"/>
      <c r="JE95" s="534"/>
      <c r="JF95" s="534"/>
      <c r="JG95" s="534"/>
      <c r="JH95" s="534"/>
      <c r="JI95" s="534"/>
      <c r="JJ95" s="534"/>
      <c r="JK95" s="534"/>
      <c r="JL95" s="534"/>
      <c r="JM95" s="534"/>
      <c r="JN95" s="534"/>
      <c r="JO95" s="534"/>
      <c r="JP95" s="534"/>
      <c r="JQ95" s="534"/>
      <c r="JR95" s="534"/>
      <c r="JS95" s="534"/>
      <c r="JT95" s="534"/>
      <c r="JU95" s="534"/>
      <c r="JV95" s="534"/>
      <c r="JW95" s="534"/>
      <c r="JX95" s="534"/>
      <c r="JY95" s="534"/>
      <c r="JZ95" s="534"/>
      <c r="KA95" s="534"/>
      <c r="KB95" s="534"/>
      <c r="KC95" s="534"/>
      <c r="KD95" s="534"/>
      <c r="KE95" s="534"/>
      <c r="KF95" s="534"/>
      <c r="KG95" s="534"/>
      <c r="KH95" s="534"/>
      <c r="KI95" s="534"/>
      <c r="KJ95" s="534"/>
      <c r="KK95" s="534"/>
      <c r="KL95" s="534"/>
      <c r="KM95" s="534"/>
      <c r="KN95" s="534"/>
      <c r="KO95" s="534"/>
      <c r="KP95" s="534"/>
      <c r="KQ95" s="534"/>
      <c r="KR95" s="534"/>
      <c r="KS95" s="534"/>
      <c r="KT95" s="534"/>
      <c r="KU95" s="534"/>
      <c r="KV95" s="534"/>
      <c r="KW95" s="534"/>
      <c r="KX95" s="534"/>
      <c r="KY95" s="534"/>
      <c r="KZ95" s="534"/>
      <c r="LA95" s="534"/>
      <c r="LB95" s="534"/>
      <c r="LC95" s="534"/>
      <c r="LD95" s="534"/>
      <c r="LE95" s="534"/>
      <c r="LF95" s="534"/>
      <c r="LG95" s="534"/>
      <c r="LH95" s="534"/>
      <c r="LI95" s="534"/>
      <c r="LJ95" s="534"/>
      <c r="LK95" s="534"/>
      <c r="LL95" s="534"/>
      <c r="LM95" s="534"/>
      <c r="LN95" s="534"/>
      <c r="LO95" s="534"/>
      <c r="LP95" s="534"/>
      <c r="LQ95" s="534"/>
      <c r="LR95" s="534"/>
      <c r="LS95" s="534"/>
      <c r="LT95" s="534"/>
      <c r="LU95" s="534"/>
      <c r="LV95" s="534"/>
      <c r="LW95" s="534"/>
      <c r="LX95" s="534"/>
      <c r="LY95" s="534"/>
      <c r="LZ95" s="534"/>
      <c r="MA95" s="534"/>
      <c r="MB95" s="534"/>
      <c r="MC95" s="534"/>
      <c r="MD95" s="534"/>
      <c r="ME95" s="534"/>
      <c r="MF95" s="534"/>
      <c r="MG95" s="534"/>
      <c r="MH95" s="534"/>
      <c r="MI95" s="534"/>
      <c r="MJ95" s="534"/>
      <c r="MK95" s="534"/>
      <c r="ML95" s="534"/>
      <c r="MM95" s="534"/>
      <c r="MN95" s="534"/>
      <c r="MO95" s="534"/>
      <c r="MP95" s="534"/>
      <c r="MQ95" s="534"/>
      <c r="MR95" s="534"/>
      <c r="MS95" s="534"/>
      <c r="MT95" s="534"/>
      <c r="MU95" s="534"/>
      <c r="MV95" s="534"/>
      <c r="MW95" s="534"/>
      <c r="MX95" s="534"/>
      <c r="MY95" s="534"/>
      <c r="MZ95" s="534"/>
      <c r="NA95" s="534"/>
      <c r="NB95" s="534"/>
      <c r="NC95" s="534"/>
      <c r="ND95" s="534"/>
      <c r="NE95" s="534"/>
      <c r="NF95" s="534"/>
      <c r="NG95" s="534"/>
      <c r="NH95" s="534"/>
      <c r="NI95" s="534"/>
      <c r="NJ95" s="534"/>
      <c r="NK95" s="534"/>
      <c r="NL95" s="534"/>
      <c r="NM95" s="534"/>
      <c r="NN95" s="534"/>
      <c r="NO95" s="534"/>
      <c r="NP95" s="534"/>
      <c r="NQ95" s="534"/>
      <c r="NR95" s="534"/>
      <c r="NS95" s="534"/>
      <c r="NT95" s="534"/>
      <c r="NU95" s="534"/>
      <c r="NV95" s="534"/>
      <c r="NW95" s="534"/>
      <c r="NX95" s="534"/>
      <c r="NY95" s="534"/>
      <c r="NZ95" s="534"/>
      <c r="OA95" s="534"/>
      <c r="OB95" s="534"/>
      <c r="OC95" s="534"/>
      <c r="OD95" s="534"/>
      <c r="OE95" s="534"/>
      <c r="OF95" s="534"/>
      <c r="OG95" s="534"/>
      <c r="OH95" s="534"/>
      <c r="OI95" s="534"/>
      <c r="OJ95" s="534"/>
      <c r="OK95" s="534"/>
      <c r="OL95" s="534"/>
      <c r="OM95" s="534"/>
      <c r="ON95" s="534"/>
      <c r="OO95" s="534"/>
      <c r="OP95" s="534"/>
      <c r="OQ95" s="534"/>
      <c r="OR95" s="534"/>
      <c r="OS95" s="534"/>
      <c r="OT95" s="534"/>
      <c r="OU95" s="534"/>
      <c r="OV95" s="534"/>
      <c r="OW95" s="534"/>
      <c r="OX95" s="534"/>
      <c r="OY95" s="534"/>
      <c r="OZ95" s="534"/>
      <c r="PA95" s="534"/>
      <c r="PB95" s="534"/>
      <c r="PC95" s="534"/>
      <c r="PD95" s="534"/>
      <c r="PE95" s="534"/>
      <c r="PF95" s="534"/>
      <c r="PG95" s="534"/>
      <c r="PH95" s="534"/>
      <c r="PI95" s="534"/>
      <c r="PJ95" s="534"/>
      <c r="PK95" s="534"/>
      <c r="PL95" s="534"/>
      <c r="PM95" s="534"/>
      <c r="PN95" s="534"/>
      <c r="PO95" s="534"/>
      <c r="PP95" s="534"/>
      <c r="PQ95" s="534"/>
      <c r="PR95" s="534"/>
      <c r="PS95" s="534"/>
      <c r="PT95" s="534"/>
      <c r="PU95" s="534"/>
      <c r="PV95" s="534"/>
      <c r="PW95" s="534"/>
      <c r="PX95" s="534"/>
      <c r="PY95" s="534"/>
      <c r="PZ95" s="534"/>
      <c r="QA95" s="534"/>
      <c r="QB95" s="534"/>
      <c r="QC95" s="534"/>
      <c r="QD95" s="534"/>
      <c r="QE95" s="534"/>
      <c r="QF95" s="534"/>
      <c r="QG95" s="534"/>
      <c r="QH95" s="534"/>
      <c r="QI95" s="534"/>
      <c r="QJ95" s="534"/>
      <c r="QK95" s="534"/>
      <c r="QL95" s="534"/>
      <c r="QM95" s="534"/>
      <c r="QN95" s="534"/>
      <c r="QO95" s="534"/>
      <c r="QP95" s="534"/>
      <c r="QQ95" s="534"/>
      <c r="QR95" s="534"/>
      <c r="QS95" s="534"/>
      <c r="QT95" s="534"/>
      <c r="QU95" s="534"/>
      <c r="QV95" s="534"/>
      <c r="QW95" s="534"/>
      <c r="QX95" s="534"/>
      <c r="QY95" s="534"/>
      <c r="QZ95" s="534"/>
      <c r="RA95" s="534"/>
      <c r="RB95" s="534"/>
      <c r="RC95" s="534"/>
      <c r="RD95" s="534"/>
      <c r="RE95" s="534"/>
      <c r="RF95" s="534"/>
      <c r="RG95" s="534"/>
      <c r="RH95" s="534"/>
      <c r="RI95" s="534"/>
      <c r="RJ95" s="534"/>
      <c r="RK95" s="534"/>
      <c r="RL95" s="534"/>
      <c r="RM95" s="534"/>
      <c r="RN95" s="534"/>
      <c r="RO95" s="534"/>
      <c r="RP95" s="534"/>
      <c r="RQ95" s="534"/>
      <c r="RR95" s="534"/>
      <c r="RS95" s="534"/>
      <c r="RT95" s="534"/>
      <c r="RU95" s="534"/>
      <c r="RV95" s="534"/>
      <c r="RW95" s="534"/>
      <c r="RX95" s="534"/>
      <c r="RY95" s="534"/>
      <c r="RZ95" s="534"/>
      <c r="SA95" s="534"/>
      <c r="SB95" s="534"/>
      <c r="SC95" s="534"/>
      <c r="SD95" s="534"/>
      <c r="SE95" s="534"/>
      <c r="SF95" s="534"/>
      <c r="SG95" s="534"/>
      <c r="SH95" s="534"/>
      <c r="SI95" s="534"/>
      <c r="SJ95" s="534"/>
      <c r="SK95" s="534"/>
      <c r="SL95" s="534"/>
      <c r="SM95" s="534"/>
      <c r="SN95" s="534"/>
      <c r="SO95" s="534"/>
      <c r="SP95" s="534"/>
      <c r="SQ95" s="534"/>
      <c r="SR95" s="534"/>
      <c r="SS95" s="534"/>
      <c r="ST95" s="534"/>
      <c r="SU95" s="534"/>
      <c r="SV95" s="534"/>
      <c r="SW95" s="534"/>
      <c r="SX95" s="534"/>
      <c r="SY95" s="534"/>
      <c r="SZ95" s="534"/>
      <c r="TA95" s="534"/>
      <c r="TB95" s="534"/>
      <c r="TC95" s="534"/>
      <c r="TD95" s="534"/>
      <c r="TE95" s="534"/>
      <c r="TF95" s="534"/>
      <c r="TG95" s="534"/>
      <c r="TH95" s="534"/>
      <c r="TI95" s="534"/>
      <c r="TJ95" s="534"/>
      <c r="TK95" s="534"/>
      <c r="TL95" s="534"/>
      <c r="TM95" s="534"/>
      <c r="TN95" s="534"/>
      <c r="TO95" s="534"/>
      <c r="TP95" s="534"/>
      <c r="TQ95" s="534"/>
      <c r="TR95" s="534"/>
      <c r="TS95" s="534"/>
      <c r="TT95" s="534"/>
      <c r="TU95" s="534"/>
      <c r="TV95" s="534"/>
      <c r="TW95" s="534"/>
      <c r="TX95" s="534"/>
      <c r="TY95" s="534"/>
      <c r="TZ95" s="534"/>
      <c r="UA95" s="534"/>
      <c r="UB95" s="534"/>
      <c r="UC95" s="534"/>
      <c r="UD95" s="534"/>
      <c r="UE95" s="534"/>
      <c r="UF95" s="534"/>
      <c r="UG95" s="534"/>
      <c r="UH95" s="534"/>
      <c r="UI95" s="534"/>
      <c r="UJ95" s="534"/>
      <c r="UK95" s="534"/>
      <c r="UL95" s="534"/>
      <c r="UM95" s="534"/>
      <c r="UN95" s="534"/>
      <c r="UO95" s="534"/>
      <c r="UP95" s="534"/>
      <c r="UQ95" s="534"/>
      <c r="UR95" s="534"/>
      <c r="US95" s="534"/>
      <c r="UT95" s="534"/>
      <c r="UU95" s="534"/>
      <c r="UV95" s="534"/>
      <c r="UW95" s="534"/>
      <c r="UX95" s="546"/>
    </row>
    <row r="96" spans="1:570" s="547" customFormat="1" ht="14.1" customHeight="1">
      <c r="A96" s="534"/>
      <c r="B96" s="37"/>
      <c r="C96" s="61"/>
      <c r="D96" s="61"/>
      <c r="E96" s="38"/>
      <c r="F96" s="523"/>
      <c r="G96" s="523"/>
      <c r="H96" s="523"/>
      <c r="I96" s="524"/>
      <c r="J96" s="525"/>
      <c r="K96" s="525"/>
      <c r="L96" s="525"/>
      <c r="M96" s="42"/>
      <c r="N96" s="42"/>
      <c r="O96" s="526"/>
      <c r="P96" s="527"/>
      <c r="Q96" s="527"/>
      <c r="R96" s="45"/>
      <c r="S96" s="46"/>
      <c r="T96" s="523">
        <f t="shared" si="27"/>
        <v>0</v>
      </c>
      <c r="U96" s="528">
        <f t="shared" si="19"/>
        <v>0</v>
      </c>
      <c r="V96" s="529">
        <f t="shared" si="20"/>
        <v>0</v>
      </c>
      <c r="W96" s="530">
        <f t="shared" si="32"/>
        <v>0</v>
      </c>
      <c r="X96" s="527">
        <f t="shared" si="33"/>
        <v>0</v>
      </c>
      <c r="Y96" s="527">
        <f t="shared" si="21"/>
        <v>0</v>
      </c>
      <c r="Z96" s="527"/>
      <c r="AA96" s="527">
        <f t="shared" si="34"/>
        <v>0</v>
      </c>
      <c r="AB96" s="531">
        <f t="shared" si="22"/>
        <v>0</v>
      </c>
      <c r="AC96" s="532">
        <f t="shared" si="35"/>
        <v>0</v>
      </c>
      <c r="AD96" s="527">
        <f t="shared" si="35"/>
        <v>0</v>
      </c>
      <c r="AE96" s="527">
        <f t="shared" si="23"/>
        <v>0</v>
      </c>
      <c r="AF96" s="527">
        <f t="shared" si="24"/>
        <v>0</v>
      </c>
      <c r="AG96" s="533" t="e">
        <v>#N/A</v>
      </c>
      <c r="AH96" s="527" t="e">
        <f t="shared" si="25"/>
        <v>#N/A</v>
      </c>
      <c r="AI96" s="533" t="e">
        <v>#N/A</v>
      </c>
      <c r="AJ96" s="527" t="e">
        <f t="shared" si="26"/>
        <v>#N/A</v>
      </c>
      <c r="AK96" s="527" t="e">
        <f t="shared" si="28"/>
        <v>#N/A</v>
      </c>
      <c r="AL96" s="527" t="e">
        <v>#N/A</v>
      </c>
      <c r="AM96" s="527"/>
      <c r="AN96" s="529">
        <v>0</v>
      </c>
      <c r="AO96" s="529">
        <f t="shared" si="29"/>
        <v>0</v>
      </c>
      <c r="AP96" s="528">
        <f t="shared" si="30"/>
        <v>0</v>
      </c>
      <c r="AQ96" s="528" t="e">
        <f t="shared" si="31"/>
        <v>#DIV/0!</v>
      </c>
      <c r="AR96" s="534"/>
      <c r="AS96" s="534"/>
      <c r="AT96" s="534"/>
      <c r="AU96" s="534"/>
      <c r="AV96" s="534"/>
      <c r="AW96" s="534"/>
      <c r="AX96" s="534"/>
      <c r="AY96" s="534"/>
      <c r="AZ96" s="534"/>
      <c r="BA96" s="534"/>
      <c r="BB96" s="534"/>
      <c r="BC96" s="534"/>
      <c r="BD96" s="534"/>
      <c r="BE96" s="534"/>
      <c r="BF96" s="534"/>
      <c r="BG96" s="534"/>
      <c r="BH96" s="534"/>
      <c r="BI96" s="534"/>
      <c r="BJ96" s="534"/>
      <c r="BK96" s="534"/>
      <c r="BL96" s="534"/>
      <c r="BM96" s="534"/>
      <c r="BN96" s="534"/>
      <c r="BO96" s="534"/>
      <c r="BP96" s="534"/>
      <c r="BQ96" s="534"/>
      <c r="BR96" s="534"/>
      <c r="BS96" s="534"/>
      <c r="BT96" s="534"/>
      <c r="BU96" s="534"/>
      <c r="BV96" s="534"/>
      <c r="BW96" s="534"/>
      <c r="BX96" s="534"/>
      <c r="BY96" s="534"/>
      <c r="BZ96" s="534"/>
      <c r="CA96" s="534"/>
      <c r="CB96" s="534"/>
      <c r="CC96" s="534"/>
      <c r="CD96" s="534"/>
      <c r="CE96" s="534"/>
      <c r="CF96" s="534"/>
      <c r="CG96" s="534"/>
      <c r="CH96" s="534"/>
      <c r="CI96" s="534"/>
      <c r="CJ96" s="534"/>
      <c r="CK96" s="534"/>
      <c r="CL96" s="534"/>
      <c r="CM96" s="534"/>
      <c r="CN96" s="534"/>
      <c r="CO96" s="534"/>
      <c r="CP96" s="534"/>
      <c r="CQ96" s="534"/>
      <c r="CR96" s="534"/>
      <c r="CS96" s="534"/>
      <c r="CT96" s="534"/>
      <c r="CU96" s="534"/>
      <c r="CV96" s="534"/>
      <c r="CW96" s="534"/>
      <c r="CX96" s="534"/>
      <c r="CY96" s="534"/>
      <c r="CZ96" s="534"/>
      <c r="DA96" s="534"/>
      <c r="DB96" s="534"/>
      <c r="DC96" s="534"/>
      <c r="DD96" s="534"/>
      <c r="DE96" s="534"/>
      <c r="DF96" s="534"/>
      <c r="DG96" s="534"/>
      <c r="DH96" s="534"/>
      <c r="DI96" s="534"/>
      <c r="DJ96" s="534"/>
      <c r="DK96" s="534"/>
      <c r="DL96" s="534"/>
      <c r="DM96" s="534"/>
      <c r="DN96" s="534"/>
      <c r="DO96" s="534"/>
      <c r="DP96" s="534"/>
      <c r="DQ96" s="534"/>
      <c r="DR96" s="534"/>
      <c r="DS96" s="534"/>
      <c r="DT96" s="534"/>
      <c r="DU96" s="534"/>
      <c r="DV96" s="534"/>
      <c r="DW96" s="534"/>
      <c r="DX96" s="534"/>
      <c r="DY96" s="534"/>
      <c r="DZ96" s="534"/>
      <c r="EA96" s="534"/>
      <c r="EB96" s="534"/>
      <c r="EC96" s="534"/>
      <c r="ED96" s="534"/>
      <c r="EE96" s="534"/>
      <c r="EF96" s="534"/>
      <c r="EG96" s="534"/>
      <c r="EH96" s="534"/>
      <c r="EI96" s="534"/>
      <c r="EJ96" s="534"/>
      <c r="EK96" s="534"/>
      <c r="EL96" s="534"/>
      <c r="EM96" s="534"/>
      <c r="EN96" s="534"/>
      <c r="EO96" s="534"/>
      <c r="EP96" s="534"/>
      <c r="EQ96" s="534"/>
      <c r="ER96" s="534"/>
      <c r="ES96" s="534"/>
      <c r="ET96" s="534"/>
      <c r="EU96" s="534"/>
      <c r="EV96" s="534"/>
      <c r="EW96" s="534"/>
      <c r="EX96" s="534"/>
      <c r="EY96" s="534"/>
      <c r="EZ96" s="534"/>
      <c r="FA96" s="534"/>
      <c r="FB96" s="534"/>
      <c r="FC96" s="534"/>
      <c r="FD96" s="534"/>
      <c r="FE96" s="534"/>
      <c r="FF96" s="534"/>
      <c r="FG96" s="534"/>
      <c r="FH96" s="534"/>
      <c r="FI96" s="534"/>
      <c r="FJ96" s="534"/>
      <c r="FK96" s="534"/>
      <c r="FL96" s="534"/>
      <c r="FM96" s="534"/>
      <c r="FN96" s="534"/>
      <c r="FO96" s="534"/>
      <c r="FP96" s="534"/>
      <c r="FQ96" s="534"/>
      <c r="FR96" s="534"/>
      <c r="FS96" s="534"/>
      <c r="FT96" s="534"/>
      <c r="FU96" s="534"/>
      <c r="FV96" s="534"/>
      <c r="FW96" s="534"/>
      <c r="FX96" s="534"/>
      <c r="FY96" s="534"/>
      <c r="FZ96" s="534"/>
      <c r="GA96" s="534"/>
      <c r="GB96" s="534"/>
      <c r="GC96" s="534"/>
      <c r="GD96" s="534"/>
      <c r="GE96" s="534"/>
      <c r="GF96" s="534"/>
      <c r="GG96" s="534"/>
      <c r="GH96" s="534"/>
      <c r="GI96" s="534"/>
      <c r="GJ96" s="534"/>
      <c r="GK96" s="534"/>
      <c r="GL96" s="534"/>
      <c r="GM96" s="534"/>
      <c r="GN96" s="534"/>
      <c r="GO96" s="534"/>
      <c r="GP96" s="534"/>
      <c r="GQ96" s="534"/>
      <c r="GR96" s="534"/>
      <c r="GS96" s="534"/>
      <c r="GT96" s="534"/>
      <c r="GU96" s="534"/>
      <c r="GV96" s="534"/>
      <c r="GW96" s="534"/>
      <c r="GX96" s="534"/>
      <c r="GY96" s="534"/>
      <c r="GZ96" s="534"/>
      <c r="HA96" s="534"/>
      <c r="HB96" s="534"/>
      <c r="HC96" s="534"/>
      <c r="HD96" s="534"/>
      <c r="HE96" s="534"/>
      <c r="HF96" s="534"/>
      <c r="HG96" s="534"/>
      <c r="HH96" s="534"/>
      <c r="HI96" s="534"/>
      <c r="HJ96" s="534"/>
      <c r="HK96" s="534"/>
      <c r="HL96" s="534"/>
      <c r="HM96" s="534"/>
      <c r="HN96" s="534"/>
      <c r="HO96" s="534"/>
      <c r="HP96" s="534"/>
      <c r="HQ96" s="534"/>
      <c r="HR96" s="534"/>
      <c r="HS96" s="534"/>
      <c r="HT96" s="534"/>
      <c r="HU96" s="534"/>
      <c r="HV96" s="534"/>
      <c r="HW96" s="534"/>
      <c r="HX96" s="534"/>
      <c r="HY96" s="534"/>
      <c r="HZ96" s="534"/>
      <c r="IA96" s="534"/>
      <c r="IB96" s="534"/>
      <c r="IC96" s="534"/>
      <c r="ID96" s="534"/>
      <c r="IE96" s="534"/>
      <c r="IF96" s="534"/>
      <c r="IG96" s="534"/>
      <c r="IH96" s="534"/>
      <c r="II96" s="534"/>
      <c r="IJ96" s="534"/>
      <c r="IK96" s="534"/>
      <c r="IL96" s="534"/>
      <c r="IM96" s="534"/>
      <c r="IN96" s="534"/>
      <c r="IO96" s="534"/>
      <c r="IP96" s="534"/>
      <c r="IQ96" s="534"/>
      <c r="IR96" s="534"/>
      <c r="IS96" s="534"/>
      <c r="IT96" s="534"/>
      <c r="IU96" s="534"/>
      <c r="IV96" s="534"/>
      <c r="IW96" s="534"/>
      <c r="IX96" s="534"/>
      <c r="IY96" s="534"/>
      <c r="IZ96" s="534"/>
      <c r="JA96" s="534"/>
      <c r="JB96" s="534"/>
      <c r="JC96" s="534"/>
      <c r="JD96" s="534"/>
      <c r="JE96" s="534"/>
      <c r="JF96" s="534"/>
      <c r="JG96" s="534"/>
      <c r="JH96" s="534"/>
      <c r="JI96" s="534"/>
      <c r="JJ96" s="534"/>
      <c r="JK96" s="534"/>
      <c r="JL96" s="534"/>
      <c r="JM96" s="534"/>
      <c r="JN96" s="534"/>
      <c r="JO96" s="534"/>
      <c r="JP96" s="534"/>
      <c r="JQ96" s="534"/>
      <c r="JR96" s="534"/>
      <c r="JS96" s="534"/>
      <c r="JT96" s="534"/>
      <c r="JU96" s="534"/>
      <c r="JV96" s="534"/>
      <c r="JW96" s="534"/>
      <c r="JX96" s="534"/>
      <c r="JY96" s="534"/>
      <c r="JZ96" s="534"/>
      <c r="KA96" s="534"/>
      <c r="KB96" s="534"/>
      <c r="KC96" s="534"/>
      <c r="KD96" s="534"/>
      <c r="KE96" s="534"/>
      <c r="KF96" s="534"/>
      <c r="KG96" s="534"/>
      <c r="KH96" s="534"/>
      <c r="KI96" s="534"/>
      <c r="KJ96" s="534"/>
      <c r="KK96" s="534"/>
      <c r="KL96" s="534"/>
      <c r="KM96" s="534"/>
      <c r="KN96" s="534"/>
      <c r="KO96" s="534"/>
      <c r="KP96" s="534"/>
      <c r="KQ96" s="534"/>
      <c r="KR96" s="534"/>
      <c r="KS96" s="534"/>
      <c r="KT96" s="534"/>
      <c r="KU96" s="534"/>
      <c r="KV96" s="534"/>
      <c r="KW96" s="534"/>
      <c r="KX96" s="534"/>
      <c r="KY96" s="534"/>
      <c r="KZ96" s="534"/>
      <c r="LA96" s="534"/>
      <c r="LB96" s="534"/>
      <c r="LC96" s="534"/>
      <c r="LD96" s="534"/>
      <c r="LE96" s="534"/>
      <c r="LF96" s="534"/>
      <c r="LG96" s="534"/>
      <c r="LH96" s="534"/>
      <c r="LI96" s="534"/>
      <c r="LJ96" s="534"/>
      <c r="LK96" s="534"/>
      <c r="LL96" s="534"/>
      <c r="LM96" s="534"/>
      <c r="LN96" s="534"/>
      <c r="LO96" s="534"/>
      <c r="LP96" s="534"/>
      <c r="LQ96" s="534"/>
      <c r="LR96" s="534"/>
      <c r="LS96" s="534"/>
      <c r="LT96" s="534"/>
      <c r="LU96" s="534"/>
      <c r="LV96" s="534"/>
      <c r="LW96" s="534"/>
      <c r="LX96" s="534"/>
      <c r="LY96" s="534"/>
      <c r="LZ96" s="534"/>
      <c r="MA96" s="534"/>
      <c r="MB96" s="534"/>
      <c r="MC96" s="534"/>
      <c r="MD96" s="534"/>
      <c r="ME96" s="534"/>
      <c r="MF96" s="534"/>
      <c r="MG96" s="534"/>
      <c r="MH96" s="534"/>
      <c r="MI96" s="534"/>
      <c r="MJ96" s="534"/>
      <c r="MK96" s="534"/>
      <c r="ML96" s="534"/>
      <c r="MM96" s="534"/>
      <c r="MN96" s="534"/>
      <c r="MO96" s="534"/>
      <c r="MP96" s="534"/>
      <c r="MQ96" s="534"/>
      <c r="MR96" s="534"/>
      <c r="MS96" s="534"/>
      <c r="MT96" s="534"/>
      <c r="MU96" s="534"/>
      <c r="MV96" s="534"/>
      <c r="MW96" s="534"/>
      <c r="MX96" s="534"/>
      <c r="MY96" s="534"/>
      <c r="MZ96" s="534"/>
      <c r="NA96" s="534"/>
      <c r="NB96" s="534"/>
      <c r="NC96" s="534"/>
      <c r="ND96" s="534"/>
      <c r="NE96" s="534"/>
      <c r="NF96" s="534"/>
      <c r="NG96" s="534"/>
      <c r="NH96" s="534"/>
      <c r="NI96" s="534"/>
      <c r="NJ96" s="534"/>
      <c r="NK96" s="534"/>
      <c r="NL96" s="534"/>
      <c r="NM96" s="534"/>
      <c r="NN96" s="534"/>
      <c r="NO96" s="534"/>
      <c r="NP96" s="534"/>
      <c r="NQ96" s="534"/>
      <c r="NR96" s="534"/>
      <c r="NS96" s="534"/>
      <c r="NT96" s="534"/>
      <c r="NU96" s="534"/>
      <c r="NV96" s="534"/>
      <c r="NW96" s="534"/>
      <c r="NX96" s="534"/>
      <c r="NY96" s="534"/>
      <c r="NZ96" s="534"/>
      <c r="OA96" s="534"/>
      <c r="OB96" s="534"/>
      <c r="OC96" s="534"/>
      <c r="OD96" s="534"/>
      <c r="OE96" s="534"/>
      <c r="OF96" s="534"/>
      <c r="OG96" s="534"/>
      <c r="OH96" s="534"/>
      <c r="OI96" s="534"/>
      <c r="OJ96" s="534"/>
      <c r="OK96" s="534"/>
      <c r="OL96" s="534"/>
      <c r="OM96" s="534"/>
      <c r="ON96" s="534"/>
      <c r="OO96" s="534"/>
      <c r="OP96" s="534"/>
      <c r="OQ96" s="534"/>
      <c r="OR96" s="534"/>
      <c r="OS96" s="534"/>
      <c r="OT96" s="534"/>
      <c r="OU96" s="534"/>
      <c r="OV96" s="534"/>
      <c r="OW96" s="534"/>
      <c r="OX96" s="534"/>
      <c r="OY96" s="534"/>
      <c r="OZ96" s="534"/>
      <c r="PA96" s="534"/>
      <c r="PB96" s="534"/>
      <c r="PC96" s="534"/>
      <c r="PD96" s="534"/>
      <c r="PE96" s="534"/>
      <c r="PF96" s="534"/>
      <c r="PG96" s="534"/>
      <c r="PH96" s="534"/>
      <c r="PI96" s="534"/>
      <c r="PJ96" s="534"/>
      <c r="PK96" s="534"/>
      <c r="PL96" s="534"/>
      <c r="PM96" s="534"/>
      <c r="PN96" s="534"/>
      <c r="PO96" s="534"/>
      <c r="PP96" s="534"/>
      <c r="PQ96" s="534"/>
      <c r="PR96" s="534"/>
      <c r="PS96" s="534"/>
      <c r="PT96" s="534"/>
      <c r="PU96" s="534"/>
      <c r="PV96" s="534"/>
      <c r="PW96" s="534"/>
      <c r="PX96" s="534"/>
      <c r="PY96" s="534"/>
      <c r="PZ96" s="534"/>
      <c r="QA96" s="534"/>
      <c r="QB96" s="534"/>
      <c r="QC96" s="534"/>
      <c r="QD96" s="534"/>
      <c r="QE96" s="534"/>
      <c r="QF96" s="534"/>
      <c r="QG96" s="534"/>
      <c r="QH96" s="534"/>
      <c r="QI96" s="534"/>
      <c r="QJ96" s="534"/>
      <c r="QK96" s="534"/>
      <c r="QL96" s="534"/>
      <c r="QM96" s="534"/>
      <c r="QN96" s="534"/>
      <c r="QO96" s="534"/>
      <c r="QP96" s="534"/>
      <c r="QQ96" s="534"/>
      <c r="QR96" s="534"/>
      <c r="QS96" s="534"/>
      <c r="QT96" s="534"/>
      <c r="QU96" s="534"/>
      <c r="QV96" s="534"/>
      <c r="QW96" s="534"/>
      <c r="QX96" s="534"/>
      <c r="QY96" s="534"/>
      <c r="QZ96" s="534"/>
      <c r="RA96" s="534"/>
      <c r="RB96" s="534"/>
      <c r="RC96" s="534"/>
      <c r="RD96" s="534"/>
      <c r="RE96" s="534"/>
      <c r="RF96" s="534"/>
      <c r="RG96" s="534"/>
      <c r="RH96" s="534"/>
      <c r="RI96" s="534"/>
      <c r="RJ96" s="534"/>
      <c r="RK96" s="534"/>
      <c r="RL96" s="534"/>
      <c r="RM96" s="534"/>
      <c r="RN96" s="534"/>
      <c r="RO96" s="534"/>
      <c r="RP96" s="534"/>
      <c r="RQ96" s="534"/>
      <c r="RR96" s="534"/>
      <c r="RS96" s="534"/>
      <c r="RT96" s="534"/>
      <c r="RU96" s="534"/>
      <c r="RV96" s="534"/>
      <c r="RW96" s="534"/>
      <c r="RX96" s="534"/>
      <c r="RY96" s="534"/>
      <c r="RZ96" s="534"/>
      <c r="SA96" s="534"/>
      <c r="SB96" s="534"/>
      <c r="SC96" s="534"/>
      <c r="SD96" s="534"/>
      <c r="SE96" s="534"/>
      <c r="SF96" s="534"/>
      <c r="SG96" s="534"/>
      <c r="SH96" s="534"/>
      <c r="SI96" s="534"/>
      <c r="SJ96" s="534"/>
      <c r="SK96" s="534"/>
      <c r="SL96" s="534"/>
      <c r="SM96" s="534"/>
      <c r="SN96" s="534"/>
      <c r="SO96" s="534"/>
      <c r="SP96" s="534"/>
      <c r="SQ96" s="534"/>
      <c r="SR96" s="534"/>
      <c r="SS96" s="534"/>
      <c r="ST96" s="534"/>
      <c r="SU96" s="534"/>
      <c r="SV96" s="534"/>
      <c r="SW96" s="534"/>
      <c r="SX96" s="534"/>
      <c r="SY96" s="534"/>
      <c r="SZ96" s="534"/>
      <c r="TA96" s="534"/>
      <c r="TB96" s="534"/>
      <c r="TC96" s="534"/>
      <c r="TD96" s="534"/>
      <c r="TE96" s="534"/>
      <c r="TF96" s="534"/>
      <c r="TG96" s="534"/>
      <c r="TH96" s="534"/>
      <c r="TI96" s="534"/>
      <c r="TJ96" s="534"/>
      <c r="TK96" s="534"/>
      <c r="TL96" s="534"/>
      <c r="TM96" s="534"/>
      <c r="TN96" s="534"/>
      <c r="TO96" s="534"/>
      <c r="TP96" s="534"/>
      <c r="TQ96" s="534"/>
      <c r="TR96" s="534"/>
      <c r="TS96" s="534"/>
      <c r="TT96" s="534"/>
      <c r="TU96" s="534"/>
      <c r="TV96" s="534"/>
      <c r="TW96" s="534"/>
      <c r="TX96" s="534"/>
      <c r="TY96" s="534"/>
      <c r="TZ96" s="534"/>
      <c r="UA96" s="534"/>
      <c r="UB96" s="534"/>
      <c r="UC96" s="534"/>
      <c r="UD96" s="534"/>
      <c r="UE96" s="534"/>
      <c r="UF96" s="534"/>
      <c r="UG96" s="534"/>
      <c r="UH96" s="534"/>
      <c r="UI96" s="534"/>
      <c r="UJ96" s="534"/>
      <c r="UK96" s="534"/>
      <c r="UL96" s="534"/>
      <c r="UM96" s="534"/>
      <c r="UN96" s="534"/>
      <c r="UO96" s="534"/>
      <c r="UP96" s="534"/>
      <c r="UQ96" s="534"/>
      <c r="UR96" s="534"/>
      <c r="US96" s="534"/>
      <c r="UT96" s="534"/>
      <c r="UU96" s="534"/>
      <c r="UV96" s="534"/>
      <c r="UW96" s="534"/>
      <c r="UX96" s="546"/>
    </row>
    <row r="97" spans="1:571" s="547" customFormat="1" ht="14.1" customHeight="1">
      <c r="A97" s="534"/>
      <c r="B97" s="37"/>
      <c r="C97" s="61"/>
      <c r="D97" s="61"/>
      <c r="E97" s="38"/>
      <c r="F97" s="523"/>
      <c r="G97" s="523"/>
      <c r="H97" s="523"/>
      <c r="I97" s="524"/>
      <c r="J97" s="525"/>
      <c r="K97" s="525"/>
      <c r="L97" s="525"/>
      <c r="M97" s="42"/>
      <c r="N97" s="42"/>
      <c r="O97" s="526"/>
      <c r="P97" s="527"/>
      <c r="Q97" s="527"/>
      <c r="R97" s="45"/>
      <c r="S97" s="46"/>
      <c r="T97" s="523">
        <f t="shared" si="27"/>
        <v>0</v>
      </c>
      <c r="U97" s="528">
        <f t="shared" si="19"/>
        <v>0</v>
      </c>
      <c r="V97" s="529">
        <f t="shared" si="20"/>
        <v>0</v>
      </c>
      <c r="W97" s="530">
        <f t="shared" si="32"/>
        <v>0</v>
      </c>
      <c r="X97" s="527">
        <f t="shared" si="33"/>
        <v>0</v>
      </c>
      <c r="Y97" s="527">
        <f t="shared" si="21"/>
        <v>0</v>
      </c>
      <c r="Z97" s="527"/>
      <c r="AA97" s="527">
        <f t="shared" si="34"/>
        <v>0</v>
      </c>
      <c r="AB97" s="531">
        <f t="shared" si="22"/>
        <v>0</v>
      </c>
      <c r="AC97" s="532">
        <f t="shared" si="35"/>
        <v>0</v>
      </c>
      <c r="AD97" s="527">
        <f t="shared" si="35"/>
        <v>0</v>
      </c>
      <c r="AE97" s="527">
        <f t="shared" si="23"/>
        <v>0</v>
      </c>
      <c r="AF97" s="527">
        <f t="shared" si="24"/>
        <v>0</v>
      </c>
      <c r="AG97" s="533" t="e">
        <v>#N/A</v>
      </c>
      <c r="AH97" s="527" t="e">
        <f t="shared" si="25"/>
        <v>#N/A</v>
      </c>
      <c r="AI97" s="533" t="e">
        <v>#N/A</v>
      </c>
      <c r="AJ97" s="527" t="e">
        <f t="shared" si="26"/>
        <v>#N/A</v>
      </c>
      <c r="AK97" s="527" t="e">
        <f t="shared" si="28"/>
        <v>#N/A</v>
      </c>
      <c r="AL97" s="527" t="e">
        <v>#N/A</v>
      </c>
      <c r="AM97" s="527"/>
      <c r="AN97" s="529">
        <v>0</v>
      </c>
      <c r="AO97" s="529">
        <f t="shared" si="29"/>
        <v>0</v>
      </c>
      <c r="AP97" s="528">
        <f t="shared" si="30"/>
        <v>0</v>
      </c>
      <c r="AQ97" s="528" t="e">
        <f t="shared" si="31"/>
        <v>#DIV/0!</v>
      </c>
      <c r="AR97" s="534"/>
      <c r="AS97" s="534"/>
      <c r="AT97" s="534"/>
      <c r="AU97" s="534"/>
      <c r="AV97" s="534"/>
      <c r="AW97" s="534"/>
      <c r="AX97" s="534"/>
      <c r="AY97" s="534"/>
      <c r="AZ97" s="534"/>
      <c r="BA97" s="534"/>
      <c r="BB97" s="534"/>
      <c r="BC97" s="534"/>
      <c r="BD97" s="534"/>
      <c r="BE97" s="534"/>
      <c r="BF97" s="534"/>
      <c r="BG97" s="534"/>
      <c r="BH97" s="534"/>
      <c r="BI97" s="534"/>
      <c r="BJ97" s="534"/>
      <c r="BK97" s="534"/>
      <c r="BL97" s="534"/>
      <c r="BM97" s="534"/>
      <c r="BN97" s="534"/>
      <c r="BO97" s="534"/>
      <c r="BP97" s="534"/>
      <c r="BQ97" s="534"/>
      <c r="BR97" s="534"/>
      <c r="BS97" s="534"/>
      <c r="BT97" s="534"/>
      <c r="BU97" s="534"/>
      <c r="BV97" s="534"/>
      <c r="BW97" s="534"/>
      <c r="BX97" s="534"/>
      <c r="BY97" s="534"/>
      <c r="BZ97" s="534"/>
      <c r="CA97" s="534"/>
      <c r="CB97" s="534"/>
      <c r="CC97" s="534"/>
      <c r="CD97" s="534"/>
      <c r="CE97" s="534"/>
      <c r="CF97" s="534"/>
      <c r="CG97" s="534"/>
      <c r="CH97" s="534"/>
      <c r="CI97" s="534"/>
      <c r="CJ97" s="534"/>
      <c r="CK97" s="534"/>
      <c r="CL97" s="534"/>
      <c r="CM97" s="534"/>
      <c r="CN97" s="534"/>
      <c r="CO97" s="534"/>
      <c r="CP97" s="534"/>
      <c r="CQ97" s="534"/>
      <c r="CR97" s="534"/>
      <c r="CS97" s="534"/>
      <c r="CT97" s="534"/>
      <c r="CU97" s="534"/>
      <c r="CV97" s="534"/>
      <c r="CW97" s="534"/>
      <c r="CX97" s="534"/>
      <c r="CY97" s="534"/>
      <c r="CZ97" s="534"/>
      <c r="DA97" s="534"/>
      <c r="DB97" s="534"/>
      <c r="DC97" s="534"/>
      <c r="DD97" s="534"/>
      <c r="DE97" s="534"/>
      <c r="DF97" s="534"/>
      <c r="DG97" s="534"/>
      <c r="DH97" s="534"/>
      <c r="DI97" s="534"/>
      <c r="DJ97" s="534"/>
      <c r="DK97" s="534"/>
      <c r="DL97" s="534"/>
      <c r="DM97" s="534"/>
      <c r="DN97" s="534"/>
      <c r="DO97" s="534"/>
      <c r="DP97" s="534"/>
      <c r="DQ97" s="534"/>
      <c r="DR97" s="534"/>
      <c r="DS97" s="534"/>
      <c r="DT97" s="534"/>
      <c r="DU97" s="534"/>
      <c r="DV97" s="534"/>
      <c r="DW97" s="534"/>
      <c r="DX97" s="534"/>
      <c r="DY97" s="534"/>
      <c r="DZ97" s="534"/>
      <c r="EA97" s="534"/>
      <c r="EB97" s="534"/>
      <c r="EC97" s="534"/>
      <c r="ED97" s="534"/>
      <c r="EE97" s="534"/>
      <c r="EF97" s="534"/>
      <c r="EG97" s="534"/>
      <c r="EH97" s="534"/>
      <c r="EI97" s="534"/>
      <c r="EJ97" s="534"/>
      <c r="EK97" s="534"/>
      <c r="EL97" s="534"/>
      <c r="EM97" s="534"/>
      <c r="EN97" s="534"/>
      <c r="EO97" s="534"/>
      <c r="EP97" s="534"/>
      <c r="EQ97" s="534"/>
      <c r="ER97" s="534"/>
      <c r="ES97" s="534"/>
      <c r="ET97" s="534"/>
      <c r="EU97" s="534"/>
      <c r="EV97" s="534"/>
      <c r="EW97" s="534"/>
      <c r="EX97" s="534"/>
      <c r="EY97" s="534"/>
      <c r="EZ97" s="534"/>
      <c r="FA97" s="534"/>
      <c r="FB97" s="534"/>
      <c r="FC97" s="534"/>
      <c r="FD97" s="534"/>
      <c r="FE97" s="534"/>
      <c r="FF97" s="534"/>
      <c r="FG97" s="534"/>
      <c r="FH97" s="534"/>
      <c r="FI97" s="534"/>
      <c r="FJ97" s="534"/>
      <c r="FK97" s="534"/>
      <c r="FL97" s="534"/>
      <c r="FM97" s="534"/>
      <c r="FN97" s="534"/>
      <c r="FO97" s="534"/>
      <c r="FP97" s="534"/>
      <c r="FQ97" s="534"/>
      <c r="FR97" s="534"/>
      <c r="FS97" s="534"/>
      <c r="FT97" s="534"/>
      <c r="FU97" s="534"/>
      <c r="FV97" s="534"/>
      <c r="FW97" s="534"/>
      <c r="FX97" s="534"/>
      <c r="FY97" s="534"/>
      <c r="FZ97" s="534"/>
      <c r="GA97" s="534"/>
      <c r="GB97" s="534"/>
      <c r="GC97" s="534"/>
      <c r="GD97" s="534"/>
      <c r="GE97" s="534"/>
      <c r="GF97" s="534"/>
      <c r="GG97" s="534"/>
      <c r="GH97" s="534"/>
      <c r="GI97" s="534"/>
      <c r="GJ97" s="534"/>
      <c r="GK97" s="534"/>
      <c r="GL97" s="534"/>
      <c r="GM97" s="534"/>
      <c r="GN97" s="534"/>
      <c r="GO97" s="534"/>
      <c r="GP97" s="534"/>
      <c r="GQ97" s="534"/>
      <c r="GR97" s="534"/>
      <c r="GS97" s="534"/>
      <c r="GT97" s="534"/>
      <c r="GU97" s="534"/>
      <c r="GV97" s="534"/>
      <c r="GW97" s="534"/>
      <c r="GX97" s="534"/>
      <c r="GY97" s="534"/>
      <c r="GZ97" s="534"/>
      <c r="HA97" s="534"/>
      <c r="HB97" s="534"/>
      <c r="HC97" s="534"/>
      <c r="HD97" s="534"/>
      <c r="HE97" s="534"/>
      <c r="HF97" s="534"/>
      <c r="HG97" s="534"/>
      <c r="HH97" s="534"/>
      <c r="HI97" s="534"/>
      <c r="HJ97" s="534"/>
      <c r="HK97" s="534"/>
      <c r="HL97" s="534"/>
      <c r="HM97" s="534"/>
      <c r="HN97" s="534"/>
      <c r="HO97" s="534"/>
      <c r="HP97" s="534"/>
      <c r="HQ97" s="534"/>
      <c r="HR97" s="534"/>
      <c r="HS97" s="534"/>
      <c r="HT97" s="534"/>
      <c r="HU97" s="534"/>
      <c r="HV97" s="534"/>
      <c r="HW97" s="534"/>
      <c r="HX97" s="534"/>
      <c r="HY97" s="534"/>
      <c r="HZ97" s="534"/>
      <c r="IA97" s="534"/>
      <c r="IB97" s="534"/>
      <c r="IC97" s="534"/>
      <c r="ID97" s="534"/>
      <c r="IE97" s="534"/>
      <c r="IF97" s="534"/>
      <c r="IG97" s="534"/>
      <c r="IH97" s="534"/>
      <c r="II97" s="534"/>
      <c r="IJ97" s="534"/>
      <c r="IK97" s="534"/>
      <c r="IL97" s="534"/>
      <c r="IM97" s="534"/>
      <c r="IN97" s="534"/>
      <c r="IO97" s="534"/>
      <c r="IP97" s="534"/>
      <c r="IQ97" s="534"/>
      <c r="IR97" s="534"/>
      <c r="IS97" s="534"/>
      <c r="IT97" s="534"/>
      <c r="IU97" s="534"/>
      <c r="IV97" s="534"/>
      <c r="IW97" s="534"/>
      <c r="IX97" s="534"/>
      <c r="IY97" s="534"/>
      <c r="IZ97" s="534"/>
      <c r="JA97" s="534"/>
      <c r="JB97" s="534"/>
      <c r="JC97" s="534"/>
      <c r="JD97" s="534"/>
      <c r="JE97" s="534"/>
      <c r="JF97" s="534"/>
      <c r="JG97" s="534"/>
      <c r="JH97" s="534"/>
      <c r="JI97" s="534"/>
      <c r="JJ97" s="534"/>
      <c r="JK97" s="534"/>
      <c r="JL97" s="534"/>
      <c r="JM97" s="534"/>
      <c r="JN97" s="534"/>
      <c r="JO97" s="534"/>
      <c r="JP97" s="534"/>
      <c r="JQ97" s="534"/>
      <c r="JR97" s="534"/>
      <c r="JS97" s="534"/>
      <c r="JT97" s="534"/>
      <c r="JU97" s="534"/>
      <c r="JV97" s="534"/>
      <c r="JW97" s="534"/>
      <c r="JX97" s="534"/>
      <c r="JY97" s="534"/>
      <c r="JZ97" s="534"/>
      <c r="KA97" s="534"/>
      <c r="KB97" s="534"/>
      <c r="KC97" s="534"/>
      <c r="KD97" s="534"/>
      <c r="KE97" s="534"/>
      <c r="KF97" s="534"/>
      <c r="KG97" s="534"/>
      <c r="KH97" s="534"/>
      <c r="KI97" s="534"/>
      <c r="KJ97" s="534"/>
      <c r="KK97" s="534"/>
      <c r="KL97" s="534"/>
      <c r="KM97" s="534"/>
      <c r="KN97" s="534"/>
      <c r="KO97" s="534"/>
      <c r="KP97" s="534"/>
      <c r="KQ97" s="534"/>
      <c r="KR97" s="534"/>
      <c r="KS97" s="534"/>
      <c r="KT97" s="534"/>
      <c r="KU97" s="534"/>
      <c r="KV97" s="534"/>
      <c r="KW97" s="534"/>
      <c r="KX97" s="534"/>
      <c r="KY97" s="534"/>
      <c r="KZ97" s="534"/>
      <c r="LA97" s="534"/>
      <c r="LB97" s="534"/>
      <c r="LC97" s="534"/>
      <c r="LD97" s="534"/>
      <c r="LE97" s="534"/>
      <c r="LF97" s="534"/>
      <c r="LG97" s="534"/>
      <c r="LH97" s="534"/>
      <c r="LI97" s="534"/>
      <c r="LJ97" s="534"/>
      <c r="LK97" s="534"/>
      <c r="LL97" s="534"/>
      <c r="LM97" s="534"/>
      <c r="LN97" s="534"/>
      <c r="LO97" s="534"/>
      <c r="LP97" s="534"/>
      <c r="LQ97" s="534"/>
      <c r="LR97" s="534"/>
      <c r="LS97" s="534"/>
      <c r="LT97" s="534"/>
      <c r="LU97" s="534"/>
      <c r="LV97" s="534"/>
      <c r="LW97" s="534"/>
      <c r="LX97" s="534"/>
      <c r="LY97" s="534"/>
      <c r="LZ97" s="534"/>
      <c r="MA97" s="534"/>
      <c r="MB97" s="534"/>
      <c r="MC97" s="534"/>
      <c r="MD97" s="534"/>
      <c r="ME97" s="534"/>
      <c r="MF97" s="534"/>
      <c r="MG97" s="534"/>
      <c r="MH97" s="534"/>
      <c r="MI97" s="534"/>
      <c r="MJ97" s="534"/>
      <c r="MK97" s="534"/>
      <c r="ML97" s="534"/>
      <c r="MM97" s="534"/>
      <c r="MN97" s="534"/>
      <c r="MO97" s="534"/>
      <c r="MP97" s="534"/>
      <c r="MQ97" s="534"/>
      <c r="MR97" s="534"/>
      <c r="MS97" s="534"/>
      <c r="MT97" s="534"/>
      <c r="MU97" s="534"/>
      <c r="MV97" s="534"/>
      <c r="MW97" s="534"/>
      <c r="MX97" s="534"/>
      <c r="MY97" s="534"/>
      <c r="MZ97" s="534"/>
      <c r="NA97" s="534"/>
      <c r="NB97" s="534"/>
      <c r="NC97" s="534"/>
      <c r="ND97" s="534"/>
      <c r="NE97" s="534"/>
      <c r="NF97" s="534"/>
      <c r="NG97" s="534"/>
      <c r="NH97" s="534"/>
      <c r="NI97" s="534"/>
      <c r="NJ97" s="534"/>
      <c r="NK97" s="534"/>
      <c r="NL97" s="534"/>
      <c r="NM97" s="534"/>
      <c r="NN97" s="534"/>
      <c r="NO97" s="534"/>
      <c r="NP97" s="534"/>
      <c r="NQ97" s="534"/>
      <c r="NR97" s="534"/>
      <c r="NS97" s="534"/>
      <c r="NT97" s="534"/>
      <c r="NU97" s="534"/>
      <c r="NV97" s="534"/>
      <c r="NW97" s="534"/>
      <c r="NX97" s="534"/>
      <c r="NY97" s="534"/>
      <c r="NZ97" s="534"/>
      <c r="OA97" s="534"/>
      <c r="OB97" s="534"/>
      <c r="OC97" s="534"/>
      <c r="OD97" s="534"/>
      <c r="OE97" s="534"/>
      <c r="OF97" s="534"/>
      <c r="OG97" s="534"/>
      <c r="OH97" s="534"/>
      <c r="OI97" s="534"/>
      <c r="OJ97" s="534"/>
      <c r="OK97" s="534"/>
      <c r="OL97" s="534"/>
      <c r="OM97" s="534"/>
      <c r="ON97" s="534"/>
      <c r="OO97" s="534"/>
      <c r="OP97" s="534"/>
      <c r="OQ97" s="534"/>
      <c r="OR97" s="534"/>
      <c r="OS97" s="534"/>
      <c r="OT97" s="534"/>
      <c r="OU97" s="534"/>
      <c r="OV97" s="534"/>
      <c r="OW97" s="534"/>
      <c r="OX97" s="534"/>
      <c r="OY97" s="534"/>
      <c r="OZ97" s="534"/>
      <c r="PA97" s="534"/>
      <c r="PB97" s="534"/>
      <c r="PC97" s="534"/>
      <c r="PD97" s="534"/>
      <c r="PE97" s="534"/>
      <c r="PF97" s="534"/>
      <c r="PG97" s="534"/>
      <c r="PH97" s="534"/>
      <c r="PI97" s="534"/>
      <c r="PJ97" s="534"/>
      <c r="PK97" s="534"/>
      <c r="PL97" s="534"/>
      <c r="PM97" s="534"/>
      <c r="PN97" s="534"/>
      <c r="PO97" s="534"/>
      <c r="PP97" s="534"/>
      <c r="PQ97" s="534"/>
      <c r="PR97" s="534"/>
      <c r="PS97" s="534"/>
      <c r="PT97" s="534"/>
      <c r="PU97" s="534"/>
      <c r="PV97" s="534"/>
      <c r="PW97" s="534"/>
      <c r="PX97" s="534"/>
      <c r="PY97" s="534"/>
      <c r="PZ97" s="534"/>
      <c r="QA97" s="534"/>
      <c r="QB97" s="534"/>
      <c r="QC97" s="534"/>
      <c r="QD97" s="534"/>
      <c r="QE97" s="534"/>
      <c r="QF97" s="534"/>
      <c r="QG97" s="534"/>
      <c r="QH97" s="534"/>
      <c r="QI97" s="534"/>
      <c r="QJ97" s="534"/>
      <c r="QK97" s="534"/>
      <c r="QL97" s="534"/>
      <c r="QM97" s="534"/>
      <c r="QN97" s="534"/>
      <c r="QO97" s="534"/>
      <c r="QP97" s="534"/>
      <c r="QQ97" s="534"/>
      <c r="QR97" s="534"/>
      <c r="QS97" s="534"/>
      <c r="QT97" s="534"/>
      <c r="QU97" s="534"/>
      <c r="QV97" s="534"/>
      <c r="QW97" s="534"/>
      <c r="QX97" s="534"/>
      <c r="QY97" s="534"/>
      <c r="QZ97" s="534"/>
      <c r="RA97" s="534"/>
      <c r="RB97" s="534"/>
      <c r="RC97" s="534"/>
      <c r="RD97" s="534"/>
      <c r="RE97" s="534"/>
      <c r="RF97" s="534"/>
      <c r="RG97" s="534"/>
      <c r="RH97" s="534"/>
      <c r="RI97" s="534"/>
      <c r="RJ97" s="534"/>
      <c r="RK97" s="534"/>
      <c r="RL97" s="534"/>
      <c r="RM97" s="534"/>
      <c r="RN97" s="534"/>
      <c r="RO97" s="534"/>
      <c r="RP97" s="534"/>
      <c r="RQ97" s="534"/>
      <c r="RR97" s="534"/>
      <c r="RS97" s="534"/>
      <c r="RT97" s="534"/>
      <c r="RU97" s="534"/>
      <c r="RV97" s="534"/>
      <c r="RW97" s="534"/>
      <c r="RX97" s="534"/>
      <c r="RY97" s="534"/>
      <c r="RZ97" s="534"/>
      <c r="SA97" s="534"/>
      <c r="SB97" s="534"/>
      <c r="SC97" s="534"/>
      <c r="SD97" s="534"/>
      <c r="SE97" s="534"/>
      <c r="SF97" s="534"/>
      <c r="SG97" s="534"/>
      <c r="SH97" s="534"/>
      <c r="SI97" s="534"/>
      <c r="SJ97" s="534"/>
      <c r="SK97" s="534"/>
      <c r="SL97" s="534"/>
      <c r="SM97" s="534"/>
      <c r="SN97" s="534"/>
      <c r="SO97" s="534"/>
      <c r="SP97" s="534"/>
      <c r="SQ97" s="534"/>
      <c r="SR97" s="534"/>
      <c r="SS97" s="534"/>
      <c r="ST97" s="534"/>
      <c r="SU97" s="534"/>
      <c r="SV97" s="534"/>
      <c r="SW97" s="534"/>
      <c r="SX97" s="534"/>
      <c r="SY97" s="534"/>
      <c r="SZ97" s="534"/>
      <c r="TA97" s="534"/>
      <c r="TB97" s="534"/>
      <c r="TC97" s="534"/>
      <c r="TD97" s="534"/>
      <c r="TE97" s="534"/>
      <c r="TF97" s="534"/>
      <c r="TG97" s="534"/>
      <c r="TH97" s="534"/>
      <c r="TI97" s="534"/>
      <c r="TJ97" s="534"/>
      <c r="TK97" s="534"/>
      <c r="TL97" s="534"/>
      <c r="TM97" s="534"/>
      <c r="TN97" s="534"/>
      <c r="TO97" s="534"/>
      <c r="TP97" s="534"/>
      <c r="TQ97" s="534"/>
      <c r="TR97" s="534"/>
      <c r="TS97" s="534"/>
      <c r="TT97" s="534"/>
      <c r="TU97" s="534"/>
      <c r="TV97" s="534"/>
      <c r="TW97" s="534"/>
      <c r="TX97" s="534"/>
      <c r="TY97" s="534"/>
      <c r="TZ97" s="534"/>
      <c r="UA97" s="534"/>
      <c r="UB97" s="534"/>
      <c r="UC97" s="534"/>
      <c r="UD97" s="534"/>
      <c r="UE97" s="534"/>
      <c r="UF97" s="534"/>
      <c r="UG97" s="534"/>
      <c r="UH97" s="534"/>
      <c r="UI97" s="534"/>
      <c r="UJ97" s="534"/>
      <c r="UK97" s="534"/>
      <c r="UL97" s="534"/>
      <c r="UM97" s="534"/>
      <c r="UN97" s="534"/>
      <c r="UO97" s="534"/>
      <c r="UP97" s="534"/>
      <c r="UQ97" s="534"/>
      <c r="UR97" s="534"/>
      <c r="US97" s="534"/>
      <c r="UT97" s="534"/>
      <c r="UU97" s="534"/>
      <c r="UV97" s="534"/>
      <c r="UW97" s="534"/>
      <c r="UX97" s="546"/>
    </row>
    <row r="98" spans="1:571" s="547" customFormat="1" ht="14.1" customHeight="1">
      <c r="A98" s="534"/>
      <c r="B98" s="37"/>
      <c r="C98" s="61"/>
      <c r="D98" s="61"/>
      <c r="E98" s="38"/>
      <c r="F98" s="523"/>
      <c r="G98" s="523"/>
      <c r="H98" s="523"/>
      <c r="I98" s="524"/>
      <c r="J98" s="525"/>
      <c r="K98" s="525"/>
      <c r="L98" s="525"/>
      <c r="M98" s="42"/>
      <c r="N98" s="42"/>
      <c r="O98" s="526"/>
      <c r="P98" s="527"/>
      <c r="Q98" s="527"/>
      <c r="R98" s="45"/>
      <c r="S98" s="46"/>
      <c r="T98" s="523">
        <f t="shared" si="27"/>
        <v>0</v>
      </c>
      <c r="U98" s="528">
        <f t="shared" si="19"/>
        <v>0</v>
      </c>
      <c r="V98" s="529">
        <f t="shared" si="20"/>
        <v>0</v>
      </c>
      <c r="W98" s="530">
        <f t="shared" si="32"/>
        <v>0</v>
      </c>
      <c r="X98" s="527">
        <f t="shared" si="33"/>
        <v>0</v>
      </c>
      <c r="Y98" s="527">
        <f t="shared" si="21"/>
        <v>0</v>
      </c>
      <c r="Z98" s="527"/>
      <c r="AA98" s="527">
        <f t="shared" si="34"/>
        <v>0</v>
      </c>
      <c r="AB98" s="531">
        <f t="shared" si="22"/>
        <v>0</v>
      </c>
      <c r="AC98" s="532">
        <f t="shared" si="35"/>
        <v>0</v>
      </c>
      <c r="AD98" s="527">
        <f t="shared" si="35"/>
        <v>0</v>
      </c>
      <c r="AE98" s="527">
        <f t="shared" si="23"/>
        <v>0</v>
      </c>
      <c r="AF98" s="527">
        <f t="shared" si="24"/>
        <v>0</v>
      </c>
      <c r="AG98" s="533" t="e">
        <v>#N/A</v>
      </c>
      <c r="AH98" s="527" t="e">
        <f t="shared" si="25"/>
        <v>#N/A</v>
      </c>
      <c r="AI98" s="533" t="e">
        <v>#N/A</v>
      </c>
      <c r="AJ98" s="527" t="e">
        <f t="shared" si="26"/>
        <v>#N/A</v>
      </c>
      <c r="AK98" s="527" t="e">
        <f t="shared" si="28"/>
        <v>#N/A</v>
      </c>
      <c r="AL98" s="527" t="e">
        <v>#N/A</v>
      </c>
      <c r="AM98" s="527"/>
      <c r="AN98" s="529">
        <v>0</v>
      </c>
      <c r="AO98" s="529">
        <f t="shared" si="29"/>
        <v>0</v>
      </c>
      <c r="AP98" s="528">
        <f t="shared" si="30"/>
        <v>0</v>
      </c>
      <c r="AQ98" s="528" t="e">
        <f t="shared" si="31"/>
        <v>#DIV/0!</v>
      </c>
      <c r="AR98" s="534"/>
      <c r="AS98" s="534"/>
      <c r="AT98" s="534"/>
      <c r="AU98" s="534"/>
      <c r="AV98" s="534"/>
      <c r="AW98" s="534"/>
      <c r="AX98" s="534"/>
      <c r="AY98" s="534"/>
      <c r="AZ98" s="534"/>
      <c r="BA98" s="534"/>
      <c r="BB98" s="534"/>
      <c r="BC98" s="534"/>
      <c r="BD98" s="534"/>
      <c r="BE98" s="534"/>
      <c r="BF98" s="534"/>
      <c r="BG98" s="534"/>
      <c r="BH98" s="534"/>
      <c r="BI98" s="534"/>
      <c r="BJ98" s="534"/>
      <c r="BK98" s="534"/>
      <c r="BL98" s="534"/>
      <c r="BM98" s="534"/>
      <c r="BN98" s="534"/>
      <c r="BO98" s="534"/>
      <c r="BP98" s="534"/>
      <c r="BQ98" s="534"/>
      <c r="BR98" s="534"/>
      <c r="BS98" s="534"/>
      <c r="BT98" s="534"/>
      <c r="BU98" s="534"/>
      <c r="BV98" s="534"/>
      <c r="BW98" s="534"/>
      <c r="BX98" s="534"/>
      <c r="BY98" s="534"/>
      <c r="BZ98" s="534"/>
      <c r="CA98" s="534"/>
      <c r="CB98" s="534"/>
      <c r="CC98" s="534"/>
      <c r="CD98" s="534"/>
      <c r="CE98" s="534"/>
      <c r="CF98" s="534"/>
      <c r="CG98" s="534"/>
      <c r="CH98" s="534"/>
      <c r="CI98" s="534"/>
      <c r="CJ98" s="534"/>
      <c r="CK98" s="534"/>
      <c r="CL98" s="534"/>
      <c r="CM98" s="534"/>
      <c r="CN98" s="534"/>
      <c r="CO98" s="534"/>
      <c r="CP98" s="534"/>
      <c r="CQ98" s="534"/>
      <c r="CR98" s="534"/>
      <c r="CS98" s="534"/>
      <c r="CT98" s="534"/>
      <c r="CU98" s="534"/>
      <c r="CV98" s="534"/>
      <c r="CW98" s="534"/>
      <c r="CX98" s="534"/>
      <c r="CY98" s="534"/>
      <c r="CZ98" s="534"/>
      <c r="DA98" s="534"/>
      <c r="DB98" s="534"/>
      <c r="DC98" s="534"/>
      <c r="DD98" s="534"/>
      <c r="DE98" s="534"/>
      <c r="DF98" s="534"/>
      <c r="DG98" s="534"/>
      <c r="DH98" s="534"/>
      <c r="DI98" s="534"/>
      <c r="DJ98" s="534"/>
      <c r="DK98" s="534"/>
      <c r="DL98" s="534"/>
      <c r="DM98" s="534"/>
      <c r="DN98" s="534"/>
      <c r="DO98" s="534"/>
      <c r="DP98" s="534"/>
      <c r="DQ98" s="534"/>
      <c r="DR98" s="534"/>
      <c r="DS98" s="534"/>
      <c r="DT98" s="534"/>
      <c r="DU98" s="534"/>
      <c r="DV98" s="534"/>
      <c r="DW98" s="534"/>
      <c r="DX98" s="534"/>
      <c r="DY98" s="534"/>
      <c r="DZ98" s="534"/>
      <c r="EA98" s="534"/>
      <c r="EB98" s="534"/>
      <c r="EC98" s="534"/>
      <c r="ED98" s="534"/>
      <c r="EE98" s="534"/>
      <c r="EF98" s="534"/>
      <c r="EG98" s="534"/>
      <c r="EH98" s="534"/>
      <c r="EI98" s="534"/>
      <c r="EJ98" s="534"/>
      <c r="EK98" s="534"/>
      <c r="EL98" s="534"/>
      <c r="EM98" s="534"/>
      <c r="EN98" s="534"/>
      <c r="EO98" s="534"/>
      <c r="EP98" s="534"/>
      <c r="EQ98" s="534"/>
      <c r="ER98" s="534"/>
      <c r="ES98" s="534"/>
      <c r="ET98" s="534"/>
      <c r="EU98" s="534"/>
      <c r="EV98" s="534"/>
      <c r="EW98" s="534"/>
      <c r="EX98" s="534"/>
      <c r="EY98" s="534"/>
      <c r="EZ98" s="534"/>
      <c r="FA98" s="534"/>
      <c r="FB98" s="534"/>
      <c r="FC98" s="534"/>
      <c r="FD98" s="534"/>
      <c r="FE98" s="534"/>
      <c r="FF98" s="534"/>
      <c r="FG98" s="534"/>
      <c r="FH98" s="534"/>
      <c r="FI98" s="534"/>
      <c r="FJ98" s="534"/>
      <c r="FK98" s="534"/>
      <c r="FL98" s="534"/>
      <c r="FM98" s="534"/>
      <c r="FN98" s="534"/>
      <c r="FO98" s="534"/>
      <c r="FP98" s="534"/>
      <c r="FQ98" s="534"/>
      <c r="FR98" s="534"/>
      <c r="FS98" s="534"/>
      <c r="FT98" s="534"/>
      <c r="FU98" s="534"/>
      <c r="FV98" s="534"/>
      <c r="FW98" s="534"/>
      <c r="FX98" s="534"/>
      <c r="FY98" s="534"/>
      <c r="FZ98" s="534"/>
      <c r="GA98" s="534"/>
      <c r="GB98" s="534"/>
      <c r="GC98" s="534"/>
      <c r="GD98" s="534"/>
      <c r="GE98" s="534"/>
      <c r="GF98" s="534"/>
      <c r="GG98" s="534"/>
      <c r="GH98" s="534"/>
      <c r="GI98" s="534"/>
      <c r="GJ98" s="534"/>
      <c r="GK98" s="534"/>
      <c r="GL98" s="534"/>
      <c r="GM98" s="534"/>
      <c r="GN98" s="534"/>
      <c r="GO98" s="534"/>
      <c r="GP98" s="534"/>
      <c r="GQ98" s="534"/>
      <c r="GR98" s="534"/>
      <c r="GS98" s="534"/>
      <c r="GT98" s="534"/>
      <c r="GU98" s="534"/>
      <c r="GV98" s="534"/>
      <c r="GW98" s="534"/>
      <c r="GX98" s="534"/>
      <c r="GY98" s="534"/>
      <c r="GZ98" s="534"/>
      <c r="HA98" s="534"/>
      <c r="HB98" s="534"/>
      <c r="HC98" s="534"/>
      <c r="HD98" s="534"/>
      <c r="HE98" s="534"/>
      <c r="HF98" s="534"/>
      <c r="HG98" s="534"/>
      <c r="HH98" s="534"/>
      <c r="HI98" s="534"/>
      <c r="HJ98" s="534"/>
      <c r="HK98" s="534"/>
      <c r="HL98" s="534"/>
      <c r="HM98" s="534"/>
      <c r="HN98" s="534"/>
      <c r="HO98" s="534"/>
      <c r="HP98" s="534"/>
      <c r="HQ98" s="534"/>
      <c r="HR98" s="534"/>
      <c r="HS98" s="534"/>
      <c r="HT98" s="534"/>
      <c r="HU98" s="534"/>
      <c r="HV98" s="534"/>
      <c r="HW98" s="534"/>
      <c r="HX98" s="534"/>
      <c r="HY98" s="534"/>
      <c r="HZ98" s="534"/>
      <c r="IA98" s="534"/>
      <c r="IB98" s="534"/>
      <c r="IC98" s="534"/>
      <c r="ID98" s="534"/>
      <c r="IE98" s="534"/>
      <c r="IF98" s="534"/>
      <c r="IG98" s="534"/>
      <c r="IH98" s="534"/>
      <c r="II98" s="534"/>
      <c r="IJ98" s="534"/>
      <c r="IK98" s="534"/>
      <c r="IL98" s="534"/>
      <c r="IM98" s="534"/>
      <c r="IN98" s="534"/>
      <c r="IO98" s="534"/>
      <c r="IP98" s="534"/>
      <c r="IQ98" s="534"/>
      <c r="IR98" s="534"/>
      <c r="IS98" s="534"/>
      <c r="IT98" s="534"/>
      <c r="IU98" s="534"/>
      <c r="IV98" s="534"/>
      <c r="IW98" s="534"/>
      <c r="IX98" s="534"/>
      <c r="IY98" s="534"/>
      <c r="IZ98" s="534"/>
      <c r="JA98" s="534"/>
      <c r="JB98" s="534"/>
      <c r="JC98" s="534"/>
      <c r="JD98" s="534"/>
      <c r="JE98" s="534"/>
      <c r="JF98" s="534"/>
      <c r="JG98" s="534"/>
      <c r="JH98" s="534"/>
      <c r="JI98" s="534"/>
      <c r="JJ98" s="534"/>
      <c r="JK98" s="534"/>
      <c r="JL98" s="534"/>
      <c r="JM98" s="534"/>
      <c r="JN98" s="534"/>
      <c r="JO98" s="534"/>
      <c r="JP98" s="534"/>
      <c r="JQ98" s="534"/>
      <c r="JR98" s="534"/>
      <c r="JS98" s="534"/>
      <c r="JT98" s="534"/>
      <c r="JU98" s="534"/>
      <c r="JV98" s="534"/>
      <c r="JW98" s="534"/>
      <c r="JX98" s="534"/>
      <c r="JY98" s="534"/>
      <c r="JZ98" s="534"/>
      <c r="KA98" s="534"/>
      <c r="KB98" s="534"/>
      <c r="KC98" s="534"/>
      <c r="KD98" s="534"/>
      <c r="KE98" s="534"/>
      <c r="KF98" s="534"/>
      <c r="KG98" s="534"/>
      <c r="KH98" s="534"/>
      <c r="KI98" s="534"/>
      <c r="KJ98" s="534"/>
      <c r="KK98" s="534"/>
      <c r="KL98" s="534"/>
      <c r="KM98" s="534"/>
      <c r="KN98" s="534"/>
      <c r="KO98" s="534"/>
      <c r="KP98" s="534"/>
      <c r="KQ98" s="534"/>
      <c r="KR98" s="534"/>
      <c r="KS98" s="534"/>
      <c r="KT98" s="534"/>
      <c r="KU98" s="534"/>
      <c r="KV98" s="534"/>
      <c r="KW98" s="534"/>
      <c r="KX98" s="534"/>
      <c r="KY98" s="534"/>
      <c r="KZ98" s="534"/>
      <c r="LA98" s="534"/>
      <c r="LB98" s="534"/>
      <c r="LC98" s="534"/>
      <c r="LD98" s="534"/>
      <c r="LE98" s="534"/>
      <c r="LF98" s="534"/>
      <c r="LG98" s="534"/>
      <c r="LH98" s="534"/>
      <c r="LI98" s="534"/>
      <c r="LJ98" s="534"/>
      <c r="LK98" s="534"/>
      <c r="LL98" s="534"/>
      <c r="LM98" s="534"/>
      <c r="LN98" s="534"/>
      <c r="LO98" s="534"/>
      <c r="LP98" s="534"/>
      <c r="LQ98" s="534"/>
      <c r="LR98" s="534"/>
      <c r="LS98" s="534"/>
      <c r="LT98" s="534"/>
      <c r="LU98" s="534"/>
      <c r="LV98" s="534"/>
      <c r="LW98" s="534"/>
      <c r="LX98" s="534"/>
      <c r="LY98" s="534"/>
      <c r="LZ98" s="534"/>
      <c r="MA98" s="534"/>
      <c r="MB98" s="534"/>
      <c r="MC98" s="534"/>
      <c r="MD98" s="534"/>
      <c r="ME98" s="534"/>
      <c r="MF98" s="534"/>
      <c r="MG98" s="534"/>
      <c r="MH98" s="534"/>
      <c r="MI98" s="534"/>
      <c r="MJ98" s="534"/>
      <c r="MK98" s="534"/>
      <c r="ML98" s="534"/>
      <c r="MM98" s="534"/>
      <c r="MN98" s="534"/>
      <c r="MO98" s="534"/>
      <c r="MP98" s="534"/>
      <c r="MQ98" s="534"/>
      <c r="MR98" s="534"/>
      <c r="MS98" s="534"/>
      <c r="MT98" s="534"/>
      <c r="MU98" s="534"/>
      <c r="MV98" s="534"/>
      <c r="MW98" s="534"/>
      <c r="MX98" s="534"/>
      <c r="MY98" s="534"/>
      <c r="MZ98" s="534"/>
      <c r="NA98" s="534"/>
      <c r="NB98" s="534"/>
      <c r="NC98" s="534"/>
      <c r="ND98" s="534"/>
      <c r="NE98" s="534"/>
      <c r="NF98" s="534"/>
      <c r="NG98" s="534"/>
      <c r="NH98" s="534"/>
      <c r="NI98" s="534"/>
      <c r="NJ98" s="534"/>
      <c r="NK98" s="534"/>
      <c r="NL98" s="534"/>
      <c r="NM98" s="534"/>
      <c r="NN98" s="534"/>
      <c r="NO98" s="534"/>
      <c r="NP98" s="534"/>
      <c r="NQ98" s="534"/>
      <c r="NR98" s="534"/>
      <c r="NS98" s="534"/>
      <c r="NT98" s="534"/>
      <c r="NU98" s="534"/>
      <c r="NV98" s="534"/>
      <c r="NW98" s="534"/>
      <c r="NX98" s="534"/>
      <c r="NY98" s="534"/>
      <c r="NZ98" s="534"/>
      <c r="OA98" s="534"/>
      <c r="OB98" s="534"/>
      <c r="OC98" s="534"/>
      <c r="OD98" s="534"/>
      <c r="OE98" s="534"/>
      <c r="OF98" s="534"/>
      <c r="OG98" s="534"/>
      <c r="OH98" s="534"/>
      <c r="OI98" s="534"/>
      <c r="OJ98" s="534"/>
      <c r="OK98" s="534"/>
      <c r="OL98" s="534"/>
      <c r="OM98" s="534"/>
      <c r="ON98" s="534"/>
      <c r="OO98" s="534"/>
      <c r="OP98" s="534"/>
      <c r="OQ98" s="534"/>
      <c r="OR98" s="534"/>
      <c r="OS98" s="534"/>
      <c r="OT98" s="534"/>
      <c r="OU98" s="534"/>
      <c r="OV98" s="534"/>
      <c r="OW98" s="534"/>
      <c r="OX98" s="534"/>
      <c r="OY98" s="534"/>
      <c r="OZ98" s="534"/>
      <c r="PA98" s="534"/>
      <c r="PB98" s="534"/>
      <c r="PC98" s="534"/>
      <c r="PD98" s="534"/>
      <c r="PE98" s="534"/>
      <c r="PF98" s="534"/>
      <c r="PG98" s="534"/>
      <c r="PH98" s="534"/>
      <c r="PI98" s="534"/>
      <c r="PJ98" s="534"/>
      <c r="PK98" s="534"/>
      <c r="PL98" s="534"/>
      <c r="PM98" s="534"/>
      <c r="PN98" s="534"/>
      <c r="PO98" s="534"/>
      <c r="PP98" s="534"/>
      <c r="PQ98" s="534"/>
      <c r="PR98" s="534"/>
      <c r="PS98" s="534"/>
      <c r="PT98" s="534"/>
      <c r="PU98" s="534"/>
      <c r="PV98" s="534"/>
      <c r="PW98" s="534"/>
      <c r="PX98" s="534"/>
      <c r="PY98" s="534"/>
      <c r="PZ98" s="534"/>
      <c r="QA98" s="534"/>
      <c r="QB98" s="534"/>
      <c r="QC98" s="534"/>
      <c r="QD98" s="534"/>
      <c r="QE98" s="534"/>
      <c r="QF98" s="534"/>
      <c r="QG98" s="534"/>
      <c r="QH98" s="534"/>
      <c r="QI98" s="534"/>
      <c r="QJ98" s="534"/>
      <c r="QK98" s="534"/>
      <c r="QL98" s="534"/>
      <c r="QM98" s="534"/>
      <c r="QN98" s="534"/>
      <c r="QO98" s="534"/>
      <c r="QP98" s="534"/>
      <c r="QQ98" s="534"/>
      <c r="QR98" s="534"/>
      <c r="QS98" s="534"/>
      <c r="QT98" s="534"/>
      <c r="QU98" s="534"/>
      <c r="QV98" s="534"/>
      <c r="QW98" s="534"/>
      <c r="QX98" s="534"/>
      <c r="QY98" s="534"/>
      <c r="QZ98" s="534"/>
      <c r="RA98" s="534"/>
      <c r="RB98" s="534"/>
      <c r="RC98" s="534"/>
      <c r="RD98" s="534"/>
      <c r="RE98" s="534"/>
      <c r="RF98" s="534"/>
      <c r="RG98" s="534"/>
      <c r="RH98" s="534"/>
      <c r="RI98" s="534"/>
      <c r="RJ98" s="534"/>
      <c r="RK98" s="534"/>
      <c r="RL98" s="534"/>
      <c r="RM98" s="534"/>
      <c r="RN98" s="534"/>
      <c r="RO98" s="534"/>
      <c r="RP98" s="534"/>
      <c r="RQ98" s="534"/>
      <c r="RR98" s="534"/>
      <c r="RS98" s="534"/>
      <c r="RT98" s="534"/>
      <c r="RU98" s="534"/>
      <c r="RV98" s="534"/>
      <c r="RW98" s="534"/>
      <c r="RX98" s="534"/>
      <c r="RY98" s="534"/>
      <c r="RZ98" s="534"/>
      <c r="SA98" s="534"/>
      <c r="SB98" s="534"/>
      <c r="SC98" s="534"/>
      <c r="SD98" s="534"/>
      <c r="SE98" s="534"/>
      <c r="SF98" s="534"/>
      <c r="SG98" s="534"/>
      <c r="SH98" s="534"/>
      <c r="SI98" s="534"/>
      <c r="SJ98" s="534"/>
      <c r="SK98" s="534"/>
      <c r="SL98" s="534"/>
      <c r="SM98" s="534"/>
      <c r="SN98" s="534"/>
      <c r="SO98" s="534"/>
      <c r="SP98" s="534"/>
      <c r="SQ98" s="534"/>
      <c r="SR98" s="534"/>
      <c r="SS98" s="534"/>
      <c r="ST98" s="534"/>
      <c r="SU98" s="534"/>
      <c r="SV98" s="534"/>
      <c r="SW98" s="534"/>
      <c r="SX98" s="534"/>
      <c r="SY98" s="534"/>
      <c r="SZ98" s="534"/>
      <c r="TA98" s="534"/>
      <c r="TB98" s="534"/>
      <c r="TC98" s="534"/>
      <c r="TD98" s="534"/>
      <c r="TE98" s="534"/>
      <c r="TF98" s="534"/>
      <c r="TG98" s="534"/>
      <c r="TH98" s="534"/>
      <c r="TI98" s="534"/>
      <c r="TJ98" s="534"/>
      <c r="TK98" s="534"/>
      <c r="TL98" s="534"/>
      <c r="TM98" s="534"/>
      <c r="TN98" s="534"/>
      <c r="TO98" s="534"/>
      <c r="TP98" s="534"/>
      <c r="TQ98" s="534"/>
      <c r="TR98" s="534"/>
      <c r="TS98" s="534"/>
      <c r="TT98" s="534"/>
      <c r="TU98" s="534"/>
      <c r="TV98" s="534"/>
      <c r="TW98" s="534"/>
      <c r="TX98" s="534"/>
      <c r="TY98" s="534"/>
      <c r="TZ98" s="534"/>
      <c r="UA98" s="534"/>
      <c r="UB98" s="534"/>
      <c r="UC98" s="534"/>
      <c r="UD98" s="534"/>
      <c r="UE98" s="534"/>
      <c r="UF98" s="534"/>
      <c r="UG98" s="534"/>
      <c r="UH98" s="534"/>
      <c r="UI98" s="534"/>
      <c r="UJ98" s="534"/>
      <c r="UK98" s="534"/>
      <c r="UL98" s="534"/>
      <c r="UM98" s="534"/>
      <c r="UN98" s="534"/>
      <c r="UO98" s="534"/>
      <c r="UP98" s="534"/>
      <c r="UQ98" s="534"/>
      <c r="UR98" s="534"/>
      <c r="US98" s="534"/>
      <c r="UT98" s="534"/>
      <c r="UU98" s="534"/>
      <c r="UV98" s="534"/>
      <c r="UW98" s="534"/>
      <c r="UX98" s="546"/>
    </row>
    <row r="99" spans="1:571" s="547" customFormat="1" ht="14.1" customHeight="1">
      <c r="A99" s="534"/>
      <c r="B99" s="37"/>
      <c r="C99" s="61"/>
      <c r="D99" s="61"/>
      <c r="E99" s="38"/>
      <c r="F99" s="523"/>
      <c r="G99" s="523"/>
      <c r="H99" s="523"/>
      <c r="I99" s="524"/>
      <c r="J99" s="525"/>
      <c r="K99" s="525"/>
      <c r="L99" s="525"/>
      <c r="M99" s="42"/>
      <c r="N99" s="42"/>
      <c r="O99" s="526"/>
      <c r="P99" s="527"/>
      <c r="Q99" s="527"/>
      <c r="R99" s="45"/>
      <c r="S99" s="46"/>
      <c r="T99" s="523">
        <f t="shared" si="27"/>
        <v>0</v>
      </c>
      <c r="U99" s="528">
        <f t="shared" si="19"/>
        <v>0</v>
      </c>
      <c r="V99" s="529">
        <f t="shared" si="20"/>
        <v>0</v>
      </c>
      <c r="W99" s="530">
        <f t="shared" si="32"/>
        <v>0</v>
      </c>
      <c r="X99" s="527">
        <f t="shared" si="33"/>
        <v>0</v>
      </c>
      <c r="Y99" s="527">
        <f t="shared" si="21"/>
        <v>0</v>
      </c>
      <c r="Z99" s="527"/>
      <c r="AA99" s="527">
        <f t="shared" si="34"/>
        <v>0</v>
      </c>
      <c r="AB99" s="531">
        <f t="shared" si="22"/>
        <v>0</v>
      </c>
      <c r="AC99" s="532">
        <f t="shared" si="35"/>
        <v>0</v>
      </c>
      <c r="AD99" s="527">
        <f t="shared" si="35"/>
        <v>0</v>
      </c>
      <c r="AE99" s="527">
        <f t="shared" si="23"/>
        <v>0</v>
      </c>
      <c r="AF99" s="527">
        <f t="shared" si="24"/>
        <v>0</v>
      </c>
      <c r="AG99" s="533" t="e">
        <v>#N/A</v>
      </c>
      <c r="AH99" s="527" t="e">
        <f t="shared" si="25"/>
        <v>#N/A</v>
      </c>
      <c r="AI99" s="533" t="e">
        <v>#N/A</v>
      </c>
      <c r="AJ99" s="527" t="e">
        <f t="shared" si="26"/>
        <v>#N/A</v>
      </c>
      <c r="AK99" s="527" t="e">
        <f t="shared" si="28"/>
        <v>#N/A</v>
      </c>
      <c r="AL99" s="527" t="e">
        <v>#N/A</v>
      </c>
      <c r="AM99" s="527"/>
      <c r="AN99" s="529">
        <v>0</v>
      </c>
      <c r="AO99" s="529">
        <f t="shared" si="29"/>
        <v>0</v>
      </c>
      <c r="AP99" s="528">
        <f t="shared" si="30"/>
        <v>0</v>
      </c>
      <c r="AQ99" s="528" t="e">
        <f t="shared" si="31"/>
        <v>#DIV/0!</v>
      </c>
      <c r="AR99" s="534"/>
      <c r="AS99" s="534"/>
      <c r="AT99" s="534"/>
      <c r="AU99" s="534"/>
      <c r="AV99" s="534"/>
      <c r="AW99" s="534"/>
      <c r="AX99" s="534"/>
      <c r="AY99" s="534"/>
      <c r="AZ99" s="534"/>
      <c r="BA99" s="534"/>
      <c r="BB99" s="534"/>
      <c r="BC99" s="534"/>
      <c r="BD99" s="534"/>
      <c r="BE99" s="534"/>
      <c r="BF99" s="534"/>
      <c r="BG99" s="534"/>
      <c r="BH99" s="534"/>
      <c r="BI99" s="534"/>
      <c r="BJ99" s="534"/>
      <c r="BK99" s="534"/>
      <c r="BL99" s="534"/>
      <c r="BM99" s="534"/>
      <c r="BN99" s="534"/>
      <c r="BO99" s="534"/>
      <c r="BP99" s="534"/>
      <c r="BQ99" s="534"/>
      <c r="BR99" s="534"/>
      <c r="BS99" s="534"/>
      <c r="BT99" s="534"/>
      <c r="BU99" s="534"/>
      <c r="BV99" s="534"/>
      <c r="BW99" s="534"/>
      <c r="BX99" s="534"/>
      <c r="BY99" s="534"/>
      <c r="BZ99" s="534"/>
      <c r="CA99" s="534"/>
      <c r="CB99" s="534"/>
      <c r="CC99" s="534"/>
      <c r="CD99" s="534"/>
      <c r="CE99" s="534"/>
      <c r="CF99" s="534"/>
      <c r="CG99" s="534"/>
      <c r="CH99" s="534"/>
      <c r="CI99" s="534"/>
      <c r="CJ99" s="534"/>
      <c r="CK99" s="534"/>
      <c r="CL99" s="534"/>
      <c r="CM99" s="534"/>
      <c r="CN99" s="534"/>
      <c r="CO99" s="534"/>
      <c r="CP99" s="534"/>
      <c r="CQ99" s="534"/>
      <c r="CR99" s="534"/>
      <c r="CS99" s="534"/>
      <c r="CT99" s="534"/>
      <c r="CU99" s="534"/>
      <c r="CV99" s="534"/>
      <c r="CW99" s="534"/>
      <c r="CX99" s="534"/>
      <c r="CY99" s="534"/>
      <c r="CZ99" s="534"/>
      <c r="DA99" s="534"/>
      <c r="DB99" s="534"/>
      <c r="DC99" s="534"/>
      <c r="DD99" s="534"/>
      <c r="DE99" s="534"/>
      <c r="DF99" s="534"/>
      <c r="DG99" s="534"/>
      <c r="DH99" s="534"/>
      <c r="DI99" s="534"/>
      <c r="DJ99" s="534"/>
      <c r="DK99" s="534"/>
      <c r="DL99" s="534"/>
      <c r="DM99" s="534"/>
      <c r="DN99" s="534"/>
      <c r="DO99" s="534"/>
      <c r="DP99" s="534"/>
      <c r="DQ99" s="534"/>
      <c r="DR99" s="534"/>
      <c r="DS99" s="534"/>
      <c r="DT99" s="534"/>
      <c r="DU99" s="534"/>
      <c r="DV99" s="534"/>
      <c r="DW99" s="534"/>
      <c r="DX99" s="534"/>
      <c r="DY99" s="534"/>
      <c r="DZ99" s="534"/>
      <c r="EA99" s="534"/>
      <c r="EB99" s="534"/>
      <c r="EC99" s="534"/>
      <c r="ED99" s="534"/>
      <c r="EE99" s="534"/>
      <c r="EF99" s="534"/>
      <c r="EG99" s="534"/>
      <c r="EH99" s="534"/>
      <c r="EI99" s="534"/>
      <c r="EJ99" s="534"/>
      <c r="EK99" s="534"/>
      <c r="EL99" s="534"/>
      <c r="EM99" s="534"/>
      <c r="EN99" s="534"/>
      <c r="EO99" s="534"/>
      <c r="EP99" s="534"/>
      <c r="EQ99" s="534"/>
      <c r="ER99" s="534"/>
      <c r="ES99" s="534"/>
      <c r="ET99" s="534"/>
      <c r="EU99" s="534"/>
      <c r="EV99" s="534"/>
      <c r="EW99" s="534"/>
      <c r="EX99" s="534"/>
      <c r="EY99" s="534"/>
      <c r="EZ99" s="534"/>
      <c r="FA99" s="534"/>
      <c r="FB99" s="534"/>
      <c r="FC99" s="534"/>
      <c r="FD99" s="534"/>
      <c r="FE99" s="534"/>
      <c r="FF99" s="534"/>
      <c r="FG99" s="534"/>
      <c r="FH99" s="534"/>
      <c r="FI99" s="534"/>
      <c r="FJ99" s="534"/>
      <c r="FK99" s="534"/>
      <c r="FL99" s="534"/>
      <c r="FM99" s="534"/>
      <c r="FN99" s="534"/>
      <c r="FO99" s="534"/>
      <c r="FP99" s="534"/>
      <c r="FQ99" s="534"/>
      <c r="FR99" s="534"/>
      <c r="FS99" s="534"/>
      <c r="FT99" s="534"/>
      <c r="FU99" s="534"/>
      <c r="FV99" s="534"/>
      <c r="FW99" s="534"/>
      <c r="FX99" s="534"/>
      <c r="FY99" s="534"/>
      <c r="FZ99" s="534"/>
      <c r="GA99" s="534"/>
      <c r="GB99" s="534"/>
      <c r="GC99" s="534"/>
      <c r="GD99" s="534"/>
      <c r="GE99" s="534"/>
      <c r="GF99" s="534"/>
      <c r="GG99" s="534"/>
      <c r="GH99" s="534"/>
      <c r="GI99" s="534"/>
      <c r="GJ99" s="534"/>
      <c r="GK99" s="534"/>
      <c r="GL99" s="534"/>
      <c r="GM99" s="534"/>
      <c r="GN99" s="534"/>
      <c r="GO99" s="534"/>
      <c r="GP99" s="534"/>
      <c r="GQ99" s="534"/>
      <c r="GR99" s="534"/>
      <c r="GS99" s="534"/>
      <c r="GT99" s="534"/>
      <c r="GU99" s="534"/>
      <c r="GV99" s="534"/>
      <c r="GW99" s="534"/>
      <c r="GX99" s="534"/>
      <c r="GY99" s="534"/>
      <c r="GZ99" s="534"/>
      <c r="HA99" s="534"/>
      <c r="HB99" s="534"/>
      <c r="HC99" s="534"/>
      <c r="HD99" s="534"/>
      <c r="HE99" s="534"/>
      <c r="HF99" s="534"/>
      <c r="HG99" s="534"/>
      <c r="HH99" s="534"/>
      <c r="HI99" s="534"/>
      <c r="HJ99" s="534"/>
      <c r="HK99" s="534"/>
      <c r="HL99" s="534"/>
      <c r="HM99" s="534"/>
      <c r="HN99" s="534"/>
      <c r="HO99" s="534"/>
      <c r="HP99" s="534"/>
      <c r="HQ99" s="534"/>
      <c r="HR99" s="534"/>
      <c r="HS99" s="534"/>
      <c r="HT99" s="534"/>
      <c r="HU99" s="534"/>
      <c r="HV99" s="534"/>
      <c r="HW99" s="534"/>
      <c r="HX99" s="534"/>
      <c r="HY99" s="534"/>
      <c r="HZ99" s="534"/>
      <c r="IA99" s="534"/>
      <c r="IB99" s="534"/>
      <c r="IC99" s="534"/>
      <c r="ID99" s="534"/>
      <c r="IE99" s="534"/>
      <c r="IF99" s="534"/>
      <c r="IG99" s="534"/>
      <c r="IH99" s="534"/>
      <c r="II99" s="534"/>
      <c r="IJ99" s="534"/>
      <c r="IK99" s="534"/>
      <c r="IL99" s="534"/>
      <c r="IM99" s="534"/>
      <c r="IN99" s="534"/>
      <c r="IO99" s="534"/>
      <c r="IP99" s="534"/>
      <c r="IQ99" s="534"/>
      <c r="IR99" s="534"/>
      <c r="IS99" s="534"/>
      <c r="IT99" s="534"/>
      <c r="IU99" s="534"/>
      <c r="IV99" s="534"/>
      <c r="IW99" s="534"/>
      <c r="IX99" s="534"/>
      <c r="IY99" s="534"/>
      <c r="IZ99" s="534"/>
      <c r="JA99" s="534"/>
      <c r="JB99" s="534"/>
      <c r="JC99" s="534"/>
      <c r="JD99" s="534"/>
      <c r="JE99" s="534"/>
      <c r="JF99" s="534"/>
      <c r="JG99" s="534"/>
      <c r="JH99" s="534"/>
      <c r="JI99" s="534"/>
      <c r="JJ99" s="534"/>
      <c r="JK99" s="534"/>
      <c r="JL99" s="534"/>
      <c r="JM99" s="534"/>
      <c r="JN99" s="534"/>
      <c r="JO99" s="534"/>
      <c r="JP99" s="534"/>
      <c r="JQ99" s="534"/>
      <c r="JR99" s="534"/>
      <c r="JS99" s="534"/>
      <c r="JT99" s="534"/>
      <c r="JU99" s="534"/>
      <c r="JV99" s="534"/>
      <c r="JW99" s="534"/>
      <c r="JX99" s="534"/>
      <c r="JY99" s="534"/>
      <c r="JZ99" s="534"/>
      <c r="KA99" s="534"/>
      <c r="KB99" s="534"/>
      <c r="KC99" s="534"/>
      <c r="KD99" s="534"/>
      <c r="KE99" s="534"/>
      <c r="KF99" s="534"/>
      <c r="KG99" s="534"/>
      <c r="KH99" s="534"/>
      <c r="KI99" s="534"/>
      <c r="KJ99" s="534"/>
      <c r="KK99" s="534"/>
      <c r="KL99" s="534"/>
      <c r="KM99" s="534"/>
      <c r="KN99" s="534"/>
      <c r="KO99" s="534"/>
      <c r="KP99" s="534"/>
      <c r="KQ99" s="534"/>
      <c r="KR99" s="534"/>
      <c r="KS99" s="534"/>
      <c r="KT99" s="534"/>
      <c r="KU99" s="534"/>
      <c r="KV99" s="534"/>
      <c r="KW99" s="534"/>
      <c r="KX99" s="534"/>
      <c r="KY99" s="534"/>
      <c r="KZ99" s="534"/>
      <c r="LA99" s="534"/>
      <c r="LB99" s="534"/>
      <c r="LC99" s="534"/>
      <c r="LD99" s="534"/>
      <c r="LE99" s="534"/>
      <c r="LF99" s="534"/>
      <c r="LG99" s="534"/>
      <c r="LH99" s="534"/>
      <c r="LI99" s="534"/>
      <c r="LJ99" s="534"/>
      <c r="LK99" s="534"/>
      <c r="LL99" s="534"/>
      <c r="LM99" s="534"/>
      <c r="LN99" s="534"/>
      <c r="LO99" s="534"/>
      <c r="LP99" s="534"/>
      <c r="LQ99" s="534"/>
      <c r="LR99" s="534"/>
      <c r="LS99" s="534"/>
      <c r="LT99" s="534"/>
      <c r="LU99" s="534"/>
      <c r="LV99" s="534"/>
      <c r="LW99" s="534"/>
      <c r="LX99" s="534"/>
      <c r="LY99" s="534"/>
      <c r="LZ99" s="534"/>
      <c r="MA99" s="534"/>
      <c r="MB99" s="534"/>
      <c r="MC99" s="534"/>
      <c r="MD99" s="534"/>
      <c r="ME99" s="534"/>
      <c r="MF99" s="534"/>
      <c r="MG99" s="534"/>
      <c r="MH99" s="534"/>
      <c r="MI99" s="534"/>
      <c r="MJ99" s="534"/>
      <c r="MK99" s="534"/>
      <c r="ML99" s="534"/>
      <c r="MM99" s="534"/>
      <c r="MN99" s="534"/>
      <c r="MO99" s="534"/>
      <c r="MP99" s="534"/>
      <c r="MQ99" s="534"/>
      <c r="MR99" s="534"/>
      <c r="MS99" s="534"/>
      <c r="MT99" s="534"/>
      <c r="MU99" s="534"/>
      <c r="MV99" s="534"/>
      <c r="MW99" s="534"/>
      <c r="MX99" s="534"/>
      <c r="MY99" s="534"/>
      <c r="MZ99" s="534"/>
      <c r="NA99" s="534"/>
      <c r="NB99" s="534"/>
      <c r="NC99" s="534"/>
      <c r="ND99" s="534"/>
      <c r="NE99" s="534"/>
      <c r="NF99" s="534"/>
      <c r="NG99" s="534"/>
      <c r="NH99" s="534"/>
      <c r="NI99" s="534"/>
      <c r="NJ99" s="534"/>
      <c r="NK99" s="534"/>
      <c r="NL99" s="534"/>
      <c r="NM99" s="534"/>
      <c r="NN99" s="534"/>
      <c r="NO99" s="534"/>
      <c r="NP99" s="534"/>
      <c r="NQ99" s="534"/>
      <c r="NR99" s="534"/>
      <c r="NS99" s="534"/>
      <c r="NT99" s="534"/>
      <c r="NU99" s="534"/>
      <c r="NV99" s="534"/>
      <c r="NW99" s="534"/>
      <c r="NX99" s="534"/>
      <c r="NY99" s="534"/>
      <c r="NZ99" s="534"/>
      <c r="OA99" s="534"/>
      <c r="OB99" s="534"/>
      <c r="OC99" s="534"/>
      <c r="OD99" s="534"/>
      <c r="OE99" s="534"/>
      <c r="OF99" s="534"/>
      <c r="OG99" s="534"/>
      <c r="OH99" s="534"/>
      <c r="OI99" s="534"/>
      <c r="OJ99" s="534"/>
      <c r="OK99" s="534"/>
      <c r="OL99" s="534"/>
      <c r="OM99" s="534"/>
      <c r="ON99" s="534"/>
      <c r="OO99" s="534"/>
      <c r="OP99" s="534"/>
      <c r="OQ99" s="534"/>
      <c r="OR99" s="534"/>
      <c r="OS99" s="534"/>
      <c r="OT99" s="534"/>
      <c r="OU99" s="534"/>
      <c r="OV99" s="534"/>
      <c r="OW99" s="534"/>
      <c r="OX99" s="534"/>
      <c r="OY99" s="534"/>
      <c r="OZ99" s="534"/>
      <c r="PA99" s="534"/>
      <c r="PB99" s="534"/>
      <c r="PC99" s="534"/>
      <c r="PD99" s="534"/>
      <c r="PE99" s="534"/>
      <c r="PF99" s="534"/>
      <c r="PG99" s="534"/>
      <c r="PH99" s="534"/>
      <c r="PI99" s="534"/>
      <c r="PJ99" s="534"/>
      <c r="PK99" s="534"/>
      <c r="PL99" s="534"/>
      <c r="PM99" s="534"/>
      <c r="PN99" s="534"/>
      <c r="PO99" s="534"/>
      <c r="PP99" s="534"/>
      <c r="PQ99" s="534"/>
      <c r="PR99" s="534"/>
      <c r="PS99" s="534"/>
      <c r="PT99" s="534"/>
      <c r="PU99" s="534"/>
      <c r="PV99" s="534"/>
      <c r="PW99" s="534"/>
      <c r="PX99" s="534"/>
      <c r="PY99" s="534"/>
      <c r="PZ99" s="534"/>
      <c r="QA99" s="534"/>
      <c r="QB99" s="534"/>
      <c r="QC99" s="534"/>
      <c r="QD99" s="534"/>
      <c r="QE99" s="534"/>
      <c r="QF99" s="534"/>
      <c r="QG99" s="534"/>
      <c r="QH99" s="534"/>
      <c r="QI99" s="534"/>
      <c r="QJ99" s="534"/>
      <c r="QK99" s="534"/>
      <c r="QL99" s="534"/>
      <c r="QM99" s="534"/>
      <c r="QN99" s="534"/>
      <c r="QO99" s="534"/>
      <c r="QP99" s="534"/>
      <c r="QQ99" s="534"/>
      <c r="QR99" s="534"/>
      <c r="QS99" s="534"/>
      <c r="QT99" s="534"/>
      <c r="QU99" s="534"/>
      <c r="QV99" s="534"/>
      <c r="QW99" s="534"/>
      <c r="QX99" s="534"/>
      <c r="QY99" s="534"/>
      <c r="QZ99" s="534"/>
      <c r="RA99" s="534"/>
      <c r="RB99" s="534"/>
      <c r="RC99" s="534"/>
      <c r="RD99" s="534"/>
      <c r="RE99" s="534"/>
      <c r="RF99" s="534"/>
      <c r="RG99" s="534"/>
      <c r="RH99" s="534"/>
      <c r="RI99" s="534"/>
      <c r="RJ99" s="534"/>
      <c r="RK99" s="534"/>
      <c r="RL99" s="534"/>
      <c r="RM99" s="534"/>
      <c r="RN99" s="534"/>
      <c r="RO99" s="534"/>
      <c r="RP99" s="534"/>
      <c r="RQ99" s="534"/>
      <c r="RR99" s="534"/>
      <c r="RS99" s="534"/>
      <c r="RT99" s="534"/>
      <c r="RU99" s="534"/>
      <c r="RV99" s="534"/>
      <c r="RW99" s="534"/>
      <c r="RX99" s="534"/>
      <c r="RY99" s="534"/>
      <c r="RZ99" s="534"/>
      <c r="SA99" s="534"/>
      <c r="SB99" s="534"/>
      <c r="SC99" s="534"/>
      <c r="SD99" s="534"/>
      <c r="SE99" s="534"/>
      <c r="SF99" s="534"/>
      <c r="SG99" s="534"/>
      <c r="SH99" s="534"/>
      <c r="SI99" s="534"/>
      <c r="SJ99" s="534"/>
      <c r="SK99" s="534"/>
      <c r="SL99" s="534"/>
      <c r="SM99" s="534"/>
      <c r="SN99" s="534"/>
      <c r="SO99" s="534"/>
      <c r="SP99" s="534"/>
      <c r="SQ99" s="534"/>
      <c r="SR99" s="534"/>
      <c r="SS99" s="534"/>
      <c r="ST99" s="534"/>
      <c r="SU99" s="534"/>
      <c r="SV99" s="534"/>
      <c r="SW99" s="534"/>
      <c r="SX99" s="534"/>
      <c r="SY99" s="534"/>
      <c r="SZ99" s="534"/>
      <c r="TA99" s="534"/>
      <c r="TB99" s="534"/>
      <c r="TC99" s="534"/>
      <c r="TD99" s="534"/>
      <c r="TE99" s="534"/>
      <c r="TF99" s="534"/>
      <c r="TG99" s="534"/>
      <c r="TH99" s="534"/>
      <c r="TI99" s="534"/>
      <c r="TJ99" s="534"/>
      <c r="TK99" s="534"/>
      <c r="TL99" s="534"/>
      <c r="TM99" s="534"/>
      <c r="TN99" s="534"/>
      <c r="TO99" s="534"/>
      <c r="TP99" s="534"/>
      <c r="TQ99" s="534"/>
      <c r="TR99" s="534"/>
      <c r="TS99" s="534"/>
      <c r="TT99" s="534"/>
      <c r="TU99" s="534"/>
      <c r="TV99" s="534"/>
      <c r="TW99" s="534"/>
      <c r="TX99" s="534"/>
      <c r="TY99" s="534"/>
      <c r="TZ99" s="534"/>
      <c r="UA99" s="534"/>
      <c r="UB99" s="534"/>
      <c r="UC99" s="534"/>
      <c r="UD99" s="534"/>
      <c r="UE99" s="534"/>
      <c r="UF99" s="534"/>
      <c r="UG99" s="534"/>
      <c r="UH99" s="534"/>
      <c r="UI99" s="534"/>
      <c r="UJ99" s="534"/>
      <c r="UK99" s="534"/>
      <c r="UL99" s="534"/>
      <c r="UM99" s="534"/>
      <c r="UN99" s="534"/>
      <c r="UO99" s="534"/>
      <c r="UP99" s="534"/>
      <c r="UQ99" s="534"/>
      <c r="UR99" s="534"/>
      <c r="US99" s="534"/>
      <c r="UT99" s="534"/>
      <c r="UU99" s="534"/>
      <c r="UV99" s="534"/>
      <c r="UW99" s="534"/>
      <c r="UX99" s="546"/>
    </row>
    <row r="100" spans="1:571" s="547" customFormat="1" ht="14.1" customHeight="1">
      <c r="A100" s="534"/>
      <c r="B100" s="37"/>
      <c r="C100" s="61"/>
      <c r="D100" s="61"/>
      <c r="E100" s="38"/>
      <c r="F100" s="523"/>
      <c r="G100" s="523"/>
      <c r="H100" s="523"/>
      <c r="I100" s="524"/>
      <c r="J100" s="525"/>
      <c r="K100" s="525"/>
      <c r="L100" s="525"/>
      <c r="M100" s="42"/>
      <c r="N100" s="42"/>
      <c r="O100" s="526"/>
      <c r="P100" s="527"/>
      <c r="Q100" s="527"/>
      <c r="R100" s="45"/>
      <c r="S100" s="46"/>
      <c r="T100" s="523">
        <f t="shared" si="27"/>
        <v>0</v>
      </c>
      <c r="U100" s="528">
        <f t="shared" si="19"/>
        <v>0</v>
      </c>
      <c r="V100" s="529">
        <f t="shared" si="20"/>
        <v>0</v>
      </c>
      <c r="W100" s="530">
        <f t="shared" si="32"/>
        <v>0</v>
      </c>
      <c r="X100" s="527">
        <f t="shared" si="33"/>
        <v>0</v>
      </c>
      <c r="Y100" s="527">
        <f t="shared" si="21"/>
        <v>0</v>
      </c>
      <c r="Z100" s="527"/>
      <c r="AA100" s="527">
        <f t="shared" si="34"/>
        <v>0</v>
      </c>
      <c r="AB100" s="531">
        <f t="shared" si="22"/>
        <v>0</v>
      </c>
      <c r="AC100" s="532">
        <f t="shared" si="35"/>
        <v>0</v>
      </c>
      <c r="AD100" s="527">
        <f t="shared" si="35"/>
        <v>0</v>
      </c>
      <c r="AE100" s="527">
        <f t="shared" si="23"/>
        <v>0</v>
      </c>
      <c r="AF100" s="527">
        <f t="shared" si="24"/>
        <v>0</v>
      </c>
      <c r="AG100" s="533" t="e">
        <v>#N/A</v>
      </c>
      <c r="AH100" s="527" t="e">
        <f t="shared" si="25"/>
        <v>#N/A</v>
      </c>
      <c r="AI100" s="533" t="e">
        <v>#N/A</v>
      </c>
      <c r="AJ100" s="527" t="e">
        <f t="shared" si="26"/>
        <v>#N/A</v>
      </c>
      <c r="AK100" s="527" t="e">
        <f t="shared" si="28"/>
        <v>#N/A</v>
      </c>
      <c r="AL100" s="527" t="e">
        <v>#N/A</v>
      </c>
      <c r="AM100" s="527"/>
      <c r="AN100" s="529">
        <v>0</v>
      </c>
      <c r="AO100" s="529">
        <f t="shared" si="29"/>
        <v>0</v>
      </c>
      <c r="AP100" s="528">
        <f t="shared" si="30"/>
        <v>0</v>
      </c>
      <c r="AQ100" s="528" t="e">
        <f t="shared" si="31"/>
        <v>#DIV/0!</v>
      </c>
      <c r="AR100" s="534"/>
      <c r="AS100" s="534"/>
      <c r="AT100" s="534"/>
      <c r="AU100" s="534"/>
      <c r="AV100" s="534"/>
      <c r="AW100" s="534"/>
      <c r="AX100" s="534"/>
      <c r="AY100" s="534"/>
      <c r="AZ100" s="534"/>
      <c r="BA100" s="534"/>
      <c r="BB100" s="534"/>
      <c r="BC100" s="534"/>
      <c r="BD100" s="534"/>
      <c r="BE100" s="534"/>
      <c r="BF100" s="534"/>
      <c r="BG100" s="534"/>
      <c r="BH100" s="534"/>
      <c r="BI100" s="534"/>
      <c r="BJ100" s="534"/>
      <c r="BK100" s="534"/>
      <c r="BL100" s="534"/>
      <c r="BM100" s="534"/>
      <c r="BN100" s="534"/>
      <c r="BO100" s="534"/>
      <c r="BP100" s="534"/>
      <c r="BQ100" s="534"/>
      <c r="BR100" s="534"/>
      <c r="BS100" s="534"/>
      <c r="BT100" s="534"/>
      <c r="BU100" s="534"/>
      <c r="BV100" s="534"/>
      <c r="BW100" s="534"/>
      <c r="BX100" s="534"/>
      <c r="BY100" s="534"/>
      <c r="BZ100" s="534"/>
      <c r="CA100" s="534"/>
      <c r="CB100" s="534"/>
      <c r="CC100" s="534"/>
      <c r="CD100" s="534"/>
      <c r="CE100" s="534"/>
      <c r="CF100" s="534"/>
      <c r="CG100" s="534"/>
      <c r="CH100" s="534"/>
      <c r="CI100" s="534"/>
      <c r="CJ100" s="534"/>
      <c r="CK100" s="534"/>
      <c r="CL100" s="534"/>
      <c r="CM100" s="534"/>
      <c r="CN100" s="534"/>
      <c r="CO100" s="534"/>
      <c r="CP100" s="534"/>
      <c r="CQ100" s="534"/>
      <c r="CR100" s="534"/>
      <c r="CS100" s="534"/>
      <c r="CT100" s="534"/>
      <c r="CU100" s="534"/>
      <c r="CV100" s="534"/>
      <c r="CW100" s="534"/>
      <c r="CX100" s="534"/>
      <c r="CY100" s="534"/>
      <c r="CZ100" s="534"/>
      <c r="DA100" s="534"/>
      <c r="DB100" s="534"/>
      <c r="DC100" s="534"/>
      <c r="DD100" s="534"/>
      <c r="DE100" s="534"/>
      <c r="DF100" s="534"/>
      <c r="DG100" s="534"/>
      <c r="DH100" s="534"/>
      <c r="DI100" s="534"/>
      <c r="DJ100" s="534"/>
      <c r="DK100" s="534"/>
      <c r="DL100" s="534"/>
      <c r="DM100" s="534"/>
      <c r="DN100" s="534"/>
      <c r="DO100" s="534"/>
      <c r="DP100" s="534"/>
      <c r="DQ100" s="534"/>
      <c r="DR100" s="534"/>
      <c r="DS100" s="534"/>
      <c r="DT100" s="534"/>
      <c r="DU100" s="534"/>
      <c r="DV100" s="534"/>
      <c r="DW100" s="534"/>
      <c r="DX100" s="534"/>
      <c r="DY100" s="534"/>
      <c r="DZ100" s="534"/>
      <c r="EA100" s="534"/>
      <c r="EB100" s="534"/>
      <c r="EC100" s="534"/>
      <c r="ED100" s="534"/>
      <c r="EE100" s="534"/>
      <c r="EF100" s="534"/>
      <c r="EG100" s="534"/>
      <c r="EH100" s="534"/>
      <c r="EI100" s="534"/>
      <c r="EJ100" s="534"/>
      <c r="EK100" s="534"/>
      <c r="EL100" s="534"/>
      <c r="EM100" s="534"/>
      <c r="EN100" s="534"/>
      <c r="EO100" s="534"/>
      <c r="EP100" s="534"/>
      <c r="EQ100" s="534"/>
      <c r="ER100" s="534"/>
      <c r="ES100" s="534"/>
      <c r="ET100" s="534"/>
      <c r="EU100" s="534"/>
      <c r="EV100" s="534"/>
      <c r="EW100" s="534"/>
      <c r="EX100" s="534"/>
      <c r="EY100" s="534"/>
      <c r="EZ100" s="534"/>
      <c r="FA100" s="534"/>
      <c r="FB100" s="534"/>
      <c r="FC100" s="534"/>
      <c r="FD100" s="534"/>
      <c r="FE100" s="534"/>
      <c r="FF100" s="534"/>
      <c r="FG100" s="534"/>
      <c r="FH100" s="534"/>
      <c r="FI100" s="534"/>
      <c r="FJ100" s="534"/>
      <c r="FK100" s="534"/>
      <c r="FL100" s="534"/>
      <c r="FM100" s="534"/>
      <c r="FN100" s="534"/>
      <c r="FO100" s="534"/>
      <c r="FP100" s="534"/>
      <c r="FQ100" s="534"/>
      <c r="FR100" s="534"/>
      <c r="FS100" s="534"/>
      <c r="FT100" s="534"/>
      <c r="FU100" s="534"/>
      <c r="FV100" s="534"/>
      <c r="FW100" s="534"/>
      <c r="FX100" s="534"/>
      <c r="FY100" s="534"/>
      <c r="FZ100" s="534"/>
      <c r="GA100" s="534"/>
      <c r="GB100" s="534"/>
      <c r="GC100" s="534"/>
      <c r="GD100" s="534"/>
      <c r="GE100" s="534"/>
      <c r="GF100" s="534"/>
      <c r="GG100" s="534"/>
      <c r="GH100" s="534"/>
      <c r="GI100" s="534"/>
      <c r="GJ100" s="534"/>
      <c r="GK100" s="534"/>
      <c r="GL100" s="534"/>
      <c r="GM100" s="534"/>
      <c r="GN100" s="534"/>
      <c r="GO100" s="534"/>
      <c r="GP100" s="534"/>
      <c r="GQ100" s="534"/>
      <c r="GR100" s="534"/>
      <c r="GS100" s="534"/>
      <c r="GT100" s="534"/>
      <c r="GU100" s="534"/>
      <c r="GV100" s="534"/>
      <c r="GW100" s="534"/>
      <c r="GX100" s="534"/>
      <c r="GY100" s="534"/>
      <c r="GZ100" s="534"/>
      <c r="HA100" s="534"/>
      <c r="HB100" s="534"/>
      <c r="HC100" s="534"/>
      <c r="HD100" s="534"/>
      <c r="HE100" s="534"/>
      <c r="HF100" s="534"/>
      <c r="HG100" s="534"/>
      <c r="HH100" s="534"/>
      <c r="HI100" s="534"/>
      <c r="HJ100" s="534"/>
      <c r="HK100" s="534"/>
      <c r="HL100" s="534"/>
      <c r="HM100" s="534"/>
      <c r="HN100" s="534"/>
      <c r="HO100" s="534"/>
      <c r="HP100" s="534"/>
      <c r="HQ100" s="534"/>
      <c r="HR100" s="534"/>
      <c r="HS100" s="534"/>
      <c r="HT100" s="534"/>
      <c r="HU100" s="534"/>
      <c r="HV100" s="534"/>
      <c r="HW100" s="534"/>
      <c r="HX100" s="534"/>
      <c r="HY100" s="534"/>
      <c r="HZ100" s="534"/>
      <c r="IA100" s="534"/>
      <c r="IB100" s="534"/>
      <c r="IC100" s="534"/>
      <c r="ID100" s="534"/>
      <c r="IE100" s="534"/>
      <c r="IF100" s="534"/>
      <c r="IG100" s="534"/>
      <c r="IH100" s="534"/>
      <c r="II100" s="534"/>
      <c r="IJ100" s="534"/>
      <c r="IK100" s="534"/>
      <c r="IL100" s="534"/>
      <c r="IM100" s="534"/>
      <c r="IN100" s="534"/>
      <c r="IO100" s="534"/>
      <c r="IP100" s="534"/>
      <c r="IQ100" s="534"/>
      <c r="IR100" s="534"/>
      <c r="IS100" s="534"/>
      <c r="IT100" s="534"/>
      <c r="IU100" s="534"/>
      <c r="IV100" s="534"/>
      <c r="IW100" s="534"/>
      <c r="IX100" s="534"/>
      <c r="IY100" s="534"/>
      <c r="IZ100" s="534"/>
      <c r="JA100" s="534"/>
      <c r="JB100" s="534"/>
      <c r="JC100" s="534"/>
      <c r="JD100" s="534"/>
      <c r="JE100" s="534"/>
      <c r="JF100" s="534"/>
      <c r="JG100" s="534"/>
      <c r="JH100" s="534"/>
      <c r="JI100" s="534"/>
      <c r="JJ100" s="534"/>
      <c r="JK100" s="534"/>
      <c r="JL100" s="534"/>
      <c r="JM100" s="534"/>
      <c r="JN100" s="534"/>
      <c r="JO100" s="534"/>
      <c r="JP100" s="534"/>
      <c r="JQ100" s="534"/>
      <c r="JR100" s="534"/>
      <c r="JS100" s="534"/>
      <c r="JT100" s="534"/>
      <c r="JU100" s="534"/>
      <c r="JV100" s="534"/>
      <c r="JW100" s="534"/>
      <c r="JX100" s="534"/>
      <c r="JY100" s="534"/>
      <c r="JZ100" s="534"/>
      <c r="KA100" s="534"/>
      <c r="KB100" s="534"/>
      <c r="KC100" s="534"/>
      <c r="KD100" s="534"/>
      <c r="KE100" s="534"/>
      <c r="KF100" s="534"/>
      <c r="KG100" s="534"/>
      <c r="KH100" s="534"/>
      <c r="KI100" s="534"/>
      <c r="KJ100" s="534"/>
      <c r="KK100" s="534"/>
      <c r="KL100" s="534"/>
      <c r="KM100" s="534"/>
      <c r="KN100" s="534"/>
      <c r="KO100" s="534"/>
      <c r="KP100" s="534"/>
      <c r="KQ100" s="534"/>
      <c r="KR100" s="534"/>
      <c r="KS100" s="534"/>
      <c r="KT100" s="534"/>
      <c r="KU100" s="534"/>
      <c r="KV100" s="534"/>
      <c r="KW100" s="534"/>
      <c r="KX100" s="534"/>
      <c r="KY100" s="534"/>
      <c r="KZ100" s="534"/>
      <c r="LA100" s="534"/>
      <c r="LB100" s="534"/>
      <c r="LC100" s="534"/>
      <c r="LD100" s="534"/>
      <c r="LE100" s="534"/>
      <c r="LF100" s="534"/>
      <c r="LG100" s="534"/>
      <c r="LH100" s="534"/>
      <c r="LI100" s="534"/>
      <c r="LJ100" s="534"/>
      <c r="LK100" s="534"/>
      <c r="LL100" s="534"/>
      <c r="LM100" s="534"/>
      <c r="LN100" s="534"/>
      <c r="LO100" s="534"/>
      <c r="LP100" s="534"/>
      <c r="LQ100" s="534"/>
      <c r="LR100" s="534"/>
      <c r="LS100" s="534"/>
      <c r="LT100" s="534"/>
      <c r="LU100" s="534"/>
      <c r="LV100" s="534"/>
      <c r="LW100" s="534"/>
      <c r="LX100" s="534"/>
      <c r="LY100" s="534"/>
      <c r="LZ100" s="534"/>
      <c r="MA100" s="534"/>
      <c r="MB100" s="534"/>
      <c r="MC100" s="534"/>
      <c r="MD100" s="534"/>
      <c r="ME100" s="534"/>
      <c r="MF100" s="534"/>
      <c r="MG100" s="534"/>
      <c r="MH100" s="534"/>
      <c r="MI100" s="534"/>
      <c r="MJ100" s="534"/>
      <c r="MK100" s="534"/>
      <c r="ML100" s="534"/>
      <c r="MM100" s="534"/>
      <c r="MN100" s="534"/>
      <c r="MO100" s="534"/>
      <c r="MP100" s="534"/>
      <c r="MQ100" s="534"/>
      <c r="MR100" s="534"/>
      <c r="MS100" s="534"/>
      <c r="MT100" s="534"/>
      <c r="MU100" s="534"/>
      <c r="MV100" s="534"/>
      <c r="MW100" s="534"/>
      <c r="MX100" s="534"/>
      <c r="MY100" s="534"/>
      <c r="MZ100" s="534"/>
      <c r="NA100" s="534"/>
      <c r="NB100" s="534"/>
      <c r="NC100" s="534"/>
      <c r="ND100" s="534"/>
      <c r="NE100" s="534"/>
      <c r="NF100" s="534"/>
      <c r="NG100" s="534"/>
      <c r="NH100" s="534"/>
      <c r="NI100" s="534"/>
      <c r="NJ100" s="534"/>
      <c r="NK100" s="534"/>
      <c r="NL100" s="534"/>
      <c r="NM100" s="534"/>
      <c r="NN100" s="534"/>
      <c r="NO100" s="534"/>
      <c r="NP100" s="534"/>
      <c r="NQ100" s="534"/>
      <c r="NR100" s="534"/>
      <c r="NS100" s="534"/>
      <c r="NT100" s="534"/>
      <c r="NU100" s="534"/>
      <c r="NV100" s="534"/>
      <c r="NW100" s="534"/>
      <c r="NX100" s="534"/>
      <c r="NY100" s="534"/>
      <c r="NZ100" s="534"/>
      <c r="OA100" s="534"/>
      <c r="OB100" s="534"/>
      <c r="OC100" s="534"/>
      <c r="OD100" s="534"/>
      <c r="OE100" s="534"/>
      <c r="OF100" s="534"/>
      <c r="OG100" s="534"/>
      <c r="OH100" s="534"/>
      <c r="OI100" s="534"/>
      <c r="OJ100" s="534"/>
      <c r="OK100" s="534"/>
      <c r="OL100" s="534"/>
      <c r="OM100" s="534"/>
      <c r="ON100" s="534"/>
      <c r="OO100" s="534"/>
      <c r="OP100" s="534"/>
      <c r="OQ100" s="534"/>
      <c r="OR100" s="534"/>
      <c r="OS100" s="534"/>
      <c r="OT100" s="534"/>
      <c r="OU100" s="534"/>
      <c r="OV100" s="534"/>
      <c r="OW100" s="534"/>
      <c r="OX100" s="534"/>
      <c r="OY100" s="534"/>
      <c r="OZ100" s="534"/>
      <c r="PA100" s="534"/>
      <c r="PB100" s="534"/>
      <c r="PC100" s="534"/>
      <c r="PD100" s="534"/>
      <c r="PE100" s="534"/>
      <c r="PF100" s="534"/>
      <c r="PG100" s="534"/>
      <c r="PH100" s="534"/>
      <c r="PI100" s="534"/>
      <c r="PJ100" s="534"/>
      <c r="PK100" s="534"/>
      <c r="PL100" s="534"/>
      <c r="PM100" s="534"/>
      <c r="PN100" s="534"/>
      <c r="PO100" s="534"/>
      <c r="PP100" s="534"/>
      <c r="PQ100" s="534"/>
      <c r="PR100" s="534"/>
      <c r="PS100" s="534"/>
      <c r="PT100" s="534"/>
      <c r="PU100" s="534"/>
      <c r="PV100" s="534"/>
      <c r="PW100" s="534"/>
      <c r="PX100" s="534"/>
      <c r="PY100" s="534"/>
      <c r="PZ100" s="534"/>
      <c r="QA100" s="534"/>
      <c r="QB100" s="534"/>
      <c r="QC100" s="534"/>
      <c r="QD100" s="534"/>
      <c r="QE100" s="534"/>
      <c r="QF100" s="534"/>
      <c r="QG100" s="534"/>
      <c r="QH100" s="534"/>
      <c r="QI100" s="534"/>
      <c r="QJ100" s="534"/>
      <c r="QK100" s="534"/>
      <c r="QL100" s="534"/>
      <c r="QM100" s="534"/>
      <c r="QN100" s="534"/>
      <c r="QO100" s="534"/>
      <c r="QP100" s="534"/>
      <c r="QQ100" s="534"/>
      <c r="QR100" s="534"/>
      <c r="QS100" s="534"/>
      <c r="QT100" s="534"/>
      <c r="QU100" s="534"/>
      <c r="QV100" s="534"/>
      <c r="QW100" s="534"/>
      <c r="QX100" s="534"/>
      <c r="QY100" s="534"/>
      <c r="QZ100" s="534"/>
      <c r="RA100" s="534"/>
      <c r="RB100" s="534"/>
      <c r="RC100" s="534"/>
      <c r="RD100" s="534"/>
      <c r="RE100" s="534"/>
      <c r="RF100" s="534"/>
      <c r="RG100" s="534"/>
      <c r="RH100" s="534"/>
      <c r="RI100" s="534"/>
      <c r="RJ100" s="534"/>
      <c r="RK100" s="534"/>
      <c r="RL100" s="534"/>
      <c r="RM100" s="534"/>
      <c r="RN100" s="534"/>
      <c r="RO100" s="534"/>
      <c r="RP100" s="534"/>
      <c r="RQ100" s="534"/>
      <c r="RR100" s="534"/>
      <c r="RS100" s="534"/>
      <c r="RT100" s="534"/>
      <c r="RU100" s="534"/>
      <c r="RV100" s="534"/>
      <c r="RW100" s="534"/>
      <c r="RX100" s="534"/>
      <c r="RY100" s="534"/>
      <c r="RZ100" s="534"/>
      <c r="SA100" s="534"/>
      <c r="SB100" s="534"/>
      <c r="SC100" s="534"/>
      <c r="SD100" s="534"/>
      <c r="SE100" s="534"/>
      <c r="SF100" s="534"/>
      <c r="SG100" s="534"/>
      <c r="SH100" s="534"/>
      <c r="SI100" s="534"/>
      <c r="SJ100" s="534"/>
      <c r="SK100" s="534"/>
      <c r="SL100" s="534"/>
      <c r="SM100" s="534"/>
      <c r="SN100" s="534"/>
      <c r="SO100" s="534"/>
      <c r="SP100" s="534"/>
      <c r="SQ100" s="534"/>
      <c r="SR100" s="534"/>
      <c r="SS100" s="534"/>
      <c r="ST100" s="534"/>
      <c r="SU100" s="534"/>
      <c r="SV100" s="534"/>
      <c r="SW100" s="534"/>
      <c r="SX100" s="534"/>
      <c r="SY100" s="534"/>
      <c r="SZ100" s="534"/>
      <c r="TA100" s="534"/>
      <c r="TB100" s="534"/>
      <c r="TC100" s="534"/>
      <c r="TD100" s="534"/>
      <c r="TE100" s="534"/>
      <c r="TF100" s="534"/>
      <c r="TG100" s="534"/>
      <c r="TH100" s="534"/>
      <c r="TI100" s="534"/>
      <c r="TJ100" s="534"/>
      <c r="TK100" s="534"/>
      <c r="TL100" s="534"/>
      <c r="TM100" s="534"/>
      <c r="TN100" s="534"/>
      <c r="TO100" s="534"/>
      <c r="TP100" s="534"/>
      <c r="TQ100" s="534"/>
      <c r="TR100" s="534"/>
      <c r="TS100" s="534"/>
      <c r="TT100" s="534"/>
      <c r="TU100" s="534"/>
      <c r="TV100" s="534"/>
      <c r="TW100" s="534"/>
      <c r="TX100" s="534"/>
      <c r="TY100" s="534"/>
      <c r="TZ100" s="534"/>
      <c r="UA100" s="534"/>
      <c r="UB100" s="534"/>
      <c r="UC100" s="534"/>
      <c r="UD100" s="534"/>
      <c r="UE100" s="534"/>
      <c r="UF100" s="534"/>
      <c r="UG100" s="534"/>
      <c r="UH100" s="534"/>
      <c r="UI100" s="534"/>
      <c r="UJ100" s="534"/>
      <c r="UK100" s="534"/>
      <c r="UL100" s="534"/>
      <c r="UM100" s="534"/>
      <c r="UN100" s="534"/>
      <c r="UO100" s="534"/>
      <c r="UP100" s="534"/>
      <c r="UQ100" s="534"/>
      <c r="UR100" s="534"/>
      <c r="US100" s="534"/>
      <c r="UT100" s="534"/>
      <c r="UU100" s="534"/>
      <c r="UV100" s="534"/>
      <c r="UW100" s="534"/>
      <c r="UX100" s="546"/>
    </row>
    <row r="101" spans="1:571" s="547" customFormat="1" ht="14.1" customHeight="1">
      <c r="A101" s="534"/>
      <c r="B101" s="37"/>
      <c r="C101" s="61"/>
      <c r="D101" s="61"/>
      <c r="E101" s="38"/>
      <c r="F101" s="523"/>
      <c r="G101" s="523"/>
      <c r="H101" s="523"/>
      <c r="I101" s="524"/>
      <c r="J101" s="525"/>
      <c r="K101" s="525"/>
      <c r="L101" s="525"/>
      <c r="M101" s="42"/>
      <c r="N101" s="42"/>
      <c r="O101" s="526"/>
      <c r="P101" s="527"/>
      <c r="Q101" s="527"/>
      <c r="R101" s="45"/>
      <c r="S101" s="46"/>
      <c r="T101" s="523">
        <f t="shared" si="27"/>
        <v>0</v>
      </c>
      <c r="U101" s="528">
        <f t="shared" si="19"/>
        <v>0</v>
      </c>
      <c r="V101" s="529">
        <f t="shared" si="20"/>
        <v>0</v>
      </c>
      <c r="W101" s="530">
        <f t="shared" si="32"/>
        <v>0</v>
      </c>
      <c r="X101" s="527">
        <f t="shared" si="33"/>
        <v>0</v>
      </c>
      <c r="Y101" s="527">
        <f t="shared" si="21"/>
        <v>0</v>
      </c>
      <c r="Z101" s="527"/>
      <c r="AA101" s="527">
        <f t="shared" si="34"/>
        <v>0</v>
      </c>
      <c r="AB101" s="531">
        <f t="shared" si="22"/>
        <v>0</v>
      </c>
      <c r="AC101" s="532">
        <f t="shared" si="35"/>
        <v>0</v>
      </c>
      <c r="AD101" s="527">
        <f t="shared" si="35"/>
        <v>0</v>
      </c>
      <c r="AE101" s="527">
        <f t="shared" si="23"/>
        <v>0</v>
      </c>
      <c r="AF101" s="527">
        <f t="shared" si="24"/>
        <v>0</v>
      </c>
      <c r="AG101" s="533" t="e">
        <v>#N/A</v>
      </c>
      <c r="AH101" s="527" t="e">
        <f t="shared" si="25"/>
        <v>#N/A</v>
      </c>
      <c r="AI101" s="533" t="e">
        <v>#N/A</v>
      </c>
      <c r="AJ101" s="527" t="e">
        <f t="shared" si="26"/>
        <v>#N/A</v>
      </c>
      <c r="AK101" s="527" t="e">
        <f t="shared" si="28"/>
        <v>#N/A</v>
      </c>
      <c r="AL101" s="527" t="e">
        <v>#N/A</v>
      </c>
      <c r="AM101" s="527"/>
      <c r="AN101" s="529">
        <v>0</v>
      </c>
      <c r="AO101" s="529">
        <f t="shared" si="29"/>
        <v>0</v>
      </c>
      <c r="AP101" s="528">
        <f t="shared" si="30"/>
        <v>0</v>
      </c>
      <c r="AQ101" s="528" t="e">
        <f t="shared" si="31"/>
        <v>#DIV/0!</v>
      </c>
      <c r="AR101" s="534"/>
      <c r="AS101" s="534"/>
      <c r="AT101" s="534"/>
      <c r="AU101" s="534"/>
      <c r="AV101" s="534"/>
      <c r="AW101" s="534"/>
      <c r="AX101" s="534"/>
      <c r="AY101" s="534"/>
      <c r="AZ101" s="534"/>
      <c r="BA101" s="534"/>
      <c r="BB101" s="534"/>
      <c r="BC101" s="534"/>
      <c r="BD101" s="534"/>
      <c r="BE101" s="534"/>
      <c r="BF101" s="534"/>
      <c r="BG101" s="534"/>
      <c r="BH101" s="534"/>
      <c r="BI101" s="534"/>
      <c r="BJ101" s="534"/>
      <c r="BK101" s="534"/>
      <c r="BL101" s="534"/>
      <c r="BM101" s="534"/>
      <c r="BN101" s="534"/>
      <c r="BO101" s="534"/>
      <c r="BP101" s="534"/>
      <c r="BQ101" s="534"/>
      <c r="BR101" s="534"/>
      <c r="BS101" s="534"/>
      <c r="BT101" s="534"/>
      <c r="BU101" s="534"/>
      <c r="BV101" s="534"/>
      <c r="BW101" s="534"/>
      <c r="BX101" s="534"/>
      <c r="BY101" s="534"/>
      <c r="BZ101" s="534"/>
      <c r="CA101" s="534"/>
      <c r="CB101" s="534"/>
      <c r="CC101" s="534"/>
      <c r="CD101" s="534"/>
      <c r="CE101" s="534"/>
      <c r="CF101" s="534"/>
      <c r="CG101" s="534"/>
      <c r="CH101" s="534"/>
      <c r="CI101" s="534"/>
      <c r="CJ101" s="534"/>
      <c r="CK101" s="534"/>
      <c r="CL101" s="534"/>
      <c r="CM101" s="534"/>
      <c r="CN101" s="534"/>
      <c r="CO101" s="534"/>
      <c r="CP101" s="534"/>
      <c r="CQ101" s="534"/>
      <c r="CR101" s="534"/>
      <c r="CS101" s="534"/>
      <c r="CT101" s="534"/>
      <c r="CU101" s="534"/>
      <c r="CV101" s="534"/>
      <c r="CW101" s="534"/>
      <c r="CX101" s="534"/>
      <c r="CY101" s="534"/>
      <c r="CZ101" s="534"/>
      <c r="DA101" s="534"/>
      <c r="DB101" s="534"/>
      <c r="DC101" s="534"/>
      <c r="DD101" s="534"/>
      <c r="DE101" s="534"/>
      <c r="DF101" s="534"/>
      <c r="DG101" s="534"/>
      <c r="DH101" s="534"/>
      <c r="DI101" s="534"/>
      <c r="DJ101" s="534"/>
      <c r="DK101" s="534"/>
      <c r="DL101" s="534"/>
      <c r="DM101" s="534"/>
      <c r="DN101" s="534"/>
      <c r="DO101" s="534"/>
      <c r="DP101" s="534"/>
      <c r="DQ101" s="534"/>
      <c r="DR101" s="534"/>
      <c r="DS101" s="534"/>
      <c r="DT101" s="534"/>
      <c r="DU101" s="534"/>
      <c r="DV101" s="534"/>
      <c r="DW101" s="534"/>
      <c r="DX101" s="534"/>
      <c r="DY101" s="534"/>
      <c r="DZ101" s="534"/>
      <c r="EA101" s="534"/>
      <c r="EB101" s="534"/>
      <c r="EC101" s="534"/>
      <c r="ED101" s="534"/>
      <c r="EE101" s="534"/>
      <c r="EF101" s="534"/>
      <c r="EG101" s="534"/>
      <c r="EH101" s="534"/>
      <c r="EI101" s="534"/>
      <c r="EJ101" s="534"/>
      <c r="EK101" s="534"/>
      <c r="EL101" s="534"/>
      <c r="EM101" s="534"/>
      <c r="EN101" s="534"/>
      <c r="EO101" s="534"/>
      <c r="EP101" s="534"/>
      <c r="EQ101" s="534"/>
      <c r="ER101" s="534"/>
      <c r="ES101" s="534"/>
      <c r="ET101" s="534"/>
      <c r="EU101" s="534"/>
      <c r="EV101" s="534"/>
      <c r="EW101" s="534"/>
      <c r="EX101" s="534"/>
      <c r="EY101" s="534"/>
      <c r="EZ101" s="534"/>
      <c r="FA101" s="534"/>
      <c r="FB101" s="534"/>
      <c r="FC101" s="534"/>
      <c r="FD101" s="534"/>
      <c r="FE101" s="534"/>
      <c r="FF101" s="534"/>
      <c r="FG101" s="534"/>
      <c r="FH101" s="534"/>
      <c r="FI101" s="534"/>
      <c r="FJ101" s="534"/>
      <c r="FK101" s="534"/>
      <c r="FL101" s="534"/>
      <c r="FM101" s="534"/>
      <c r="FN101" s="534"/>
      <c r="FO101" s="534"/>
      <c r="FP101" s="534"/>
      <c r="FQ101" s="534"/>
      <c r="FR101" s="534"/>
      <c r="FS101" s="534"/>
      <c r="FT101" s="534"/>
      <c r="FU101" s="534"/>
      <c r="FV101" s="534"/>
      <c r="FW101" s="534"/>
      <c r="FX101" s="534"/>
      <c r="FY101" s="534"/>
      <c r="FZ101" s="534"/>
      <c r="GA101" s="534"/>
      <c r="GB101" s="534"/>
      <c r="GC101" s="534"/>
      <c r="GD101" s="534"/>
      <c r="GE101" s="534"/>
      <c r="GF101" s="534"/>
      <c r="GG101" s="534"/>
      <c r="GH101" s="534"/>
      <c r="GI101" s="534"/>
      <c r="GJ101" s="534"/>
      <c r="GK101" s="534"/>
      <c r="GL101" s="534"/>
      <c r="GM101" s="534"/>
      <c r="GN101" s="534"/>
      <c r="GO101" s="534"/>
      <c r="GP101" s="534"/>
      <c r="GQ101" s="534"/>
      <c r="GR101" s="534"/>
      <c r="GS101" s="534"/>
      <c r="GT101" s="534"/>
      <c r="GU101" s="534"/>
      <c r="GV101" s="534"/>
      <c r="GW101" s="534"/>
      <c r="GX101" s="534"/>
      <c r="GY101" s="534"/>
      <c r="GZ101" s="534"/>
      <c r="HA101" s="534"/>
      <c r="HB101" s="534"/>
      <c r="HC101" s="534"/>
      <c r="HD101" s="534"/>
      <c r="HE101" s="534"/>
      <c r="HF101" s="534"/>
      <c r="HG101" s="534"/>
      <c r="HH101" s="534"/>
      <c r="HI101" s="534"/>
      <c r="HJ101" s="534"/>
      <c r="HK101" s="534"/>
      <c r="HL101" s="534"/>
      <c r="HM101" s="534"/>
      <c r="HN101" s="534"/>
      <c r="HO101" s="534"/>
      <c r="HP101" s="534"/>
      <c r="HQ101" s="534"/>
      <c r="HR101" s="534"/>
      <c r="HS101" s="534"/>
      <c r="HT101" s="534"/>
      <c r="HU101" s="534"/>
      <c r="HV101" s="534"/>
      <c r="HW101" s="534"/>
      <c r="HX101" s="534"/>
      <c r="HY101" s="534"/>
      <c r="HZ101" s="534"/>
      <c r="IA101" s="534"/>
      <c r="IB101" s="534"/>
      <c r="IC101" s="534"/>
      <c r="ID101" s="534"/>
      <c r="IE101" s="534"/>
      <c r="IF101" s="534"/>
      <c r="IG101" s="534"/>
      <c r="IH101" s="534"/>
      <c r="II101" s="534"/>
      <c r="IJ101" s="534"/>
      <c r="IK101" s="534"/>
      <c r="IL101" s="534"/>
      <c r="IM101" s="534"/>
      <c r="IN101" s="534"/>
      <c r="IO101" s="534"/>
      <c r="IP101" s="534"/>
      <c r="IQ101" s="534"/>
      <c r="IR101" s="534"/>
      <c r="IS101" s="534"/>
      <c r="IT101" s="534"/>
      <c r="IU101" s="534"/>
      <c r="IV101" s="534"/>
      <c r="IW101" s="534"/>
      <c r="IX101" s="534"/>
      <c r="IY101" s="534"/>
      <c r="IZ101" s="534"/>
      <c r="JA101" s="534"/>
      <c r="JB101" s="534"/>
      <c r="JC101" s="534"/>
      <c r="JD101" s="534"/>
      <c r="JE101" s="534"/>
      <c r="JF101" s="534"/>
      <c r="JG101" s="534"/>
      <c r="JH101" s="534"/>
      <c r="JI101" s="534"/>
      <c r="JJ101" s="534"/>
      <c r="JK101" s="534"/>
      <c r="JL101" s="534"/>
      <c r="JM101" s="534"/>
      <c r="JN101" s="534"/>
      <c r="JO101" s="534"/>
      <c r="JP101" s="534"/>
      <c r="JQ101" s="534"/>
      <c r="JR101" s="534"/>
      <c r="JS101" s="534"/>
      <c r="JT101" s="534"/>
      <c r="JU101" s="534"/>
      <c r="JV101" s="534"/>
      <c r="JW101" s="534"/>
      <c r="JX101" s="534"/>
      <c r="JY101" s="534"/>
      <c r="JZ101" s="534"/>
      <c r="KA101" s="534"/>
      <c r="KB101" s="534"/>
      <c r="KC101" s="534"/>
      <c r="KD101" s="534"/>
      <c r="KE101" s="534"/>
      <c r="KF101" s="534"/>
      <c r="KG101" s="534"/>
      <c r="KH101" s="534"/>
      <c r="KI101" s="534"/>
      <c r="KJ101" s="534"/>
      <c r="KK101" s="534"/>
      <c r="KL101" s="534"/>
      <c r="KM101" s="534"/>
      <c r="KN101" s="534"/>
      <c r="KO101" s="534"/>
      <c r="KP101" s="534"/>
      <c r="KQ101" s="534"/>
      <c r="KR101" s="534"/>
      <c r="KS101" s="534"/>
      <c r="KT101" s="534"/>
      <c r="KU101" s="534"/>
      <c r="KV101" s="534"/>
      <c r="KW101" s="534"/>
      <c r="KX101" s="534"/>
      <c r="KY101" s="534"/>
      <c r="KZ101" s="534"/>
      <c r="LA101" s="534"/>
      <c r="LB101" s="534"/>
      <c r="LC101" s="534"/>
      <c r="LD101" s="534"/>
      <c r="LE101" s="534"/>
      <c r="LF101" s="534"/>
      <c r="LG101" s="534"/>
      <c r="LH101" s="534"/>
      <c r="LI101" s="534"/>
      <c r="LJ101" s="534"/>
      <c r="LK101" s="534"/>
      <c r="LL101" s="534"/>
      <c r="LM101" s="534"/>
      <c r="LN101" s="534"/>
      <c r="LO101" s="534"/>
      <c r="LP101" s="534"/>
      <c r="LQ101" s="534"/>
      <c r="LR101" s="534"/>
      <c r="LS101" s="534"/>
      <c r="LT101" s="534"/>
      <c r="LU101" s="534"/>
      <c r="LV101" s="534"/>
      <c r="LW101" s="534"/>
      <c r="LX101" s="534"/>
      <c r="LY101" s="534"/>
      <c r="LZ101" s="534"/>
      <c r="MA101" s="534"/>
      <c r="MB101" s="534"/>
      <c r="MC101" s="534"/>
      <c r="MD101" s="534"/>
      <c r="ME101" s="534"/>
      <c r="MF101" s="534"/>
      <c r="MG101" s="534"/>
      <c r="MH101" s="534"/>
      <c r="MI101" s="534"/>
      <c r="MJ101" s="534"/>
      <c r="MK101" s="534"/>
      <c r="ML101" s="534"/>
      <c r="MM101" s="534"/>
      <c r="MN101" s="534"/>
      <c r="MO101" s="534"/>
      <c r="MP101" s="534"/>
      <c r="MQ101" s="534"/>
      <c r="MR101" s="534"/>
      <c r="MS101" s="534"/>
      <c r="MT101" s="534"/>
      <c r="MU101" s="534"/>
      <c r="MV101" s="534"/>
      <c r="MW101" s="534"/>
      <c r="MX101" s="534"/>
      <c r="MY101" s="534"/>
      <c r="MZ101" s="534"/>
      <c r="NA101" s="534"/>
      <c r="NB101" s="534"/>
      <c r="NC101" s="534"/>
      <c r="ND101" s="534"/>
      <c r="NE101" s="534"/>
      <c r="NF101" s="534"/>
      <c r="NG101" s="534"/>
      <c r="NH101" s="534"/>
      <c r="NI101" s="534"/>
      <c r="NJ101" s="534"/>
      <c r="NK101" s="534"/>
      <c r="NL101" s="534"/>
      <c r="NM101" s="534"/>
      <c r="NN101" s="534"/>
      <c r="NO101" s="534"/>
      <c r="NP101" s="534"/>
      <c r="NQ101" s="534"/>
      <c r="NR101" s="534"/>
      <c r="NS101" s="534"/>
      <c r="NT101" s="534"/>
      <c r="NU101" s="534"/>
      <c r="NV101" s="534"/>
      <c r="NW101" s="534"/>
      <c r="NX101" s="534"/>
      <c r="NY101" s="534"/>
      <c r="NZ101" s="534"/>
      <c r="OA101" s="534"/>
      <c r="OB101" s="534"/>
      <c r="OC101" s="534"/>
      <c r="OD101" s="534"/>
      <c r="OE101" s="534"/>
      <c r="OF101" s="534"/>
      <c r="OG101" s="534"/>
      <c r="OH101" s="534"/>
      <c r="OI101" s="534"/>
      <c r="OJ101" s="534"/>
      <c r="OK101" s="534"/>
      <c r="OL101" s="534"/>
      <c r="OM101" s="534"/>
      <c r="ON101" s="534"/>
      <c r="OO101" s="534"/>
      <c r="OP101" s="534"/>
      <c r="OQ101" s="534"/>
      <c r="OR101" s="534"/>
      <c r="OS101" s="534"/>
      <c r="OT101" s="534"/>
      <c r="OU101" s="534"/>
      <c r="OV101" s="534"/>
      <c r="OW101" s="534"/>
      <c r="OX101" s="534"/>
      <c r="OY101" s="534"/>
      <c r="OZ101" s="534"/>
      <c r="PA101" s="534"/>
      <c r="PB101" s="534"/>
      <c r="PC101" s="534"/>
      <c r="PD101" s="534"/>
      <c r="PE101" s="534"/>
      <c r="PF101" s="534"/>
      <c r="PG101" s="534"/>
      <c r="PH101" s="534"/>
      <c r="PI101" s="534"/>
      <c r="PJ101" s="534"/>
      <c r="PK101" s="534"/>
      <c r="PL101" s="534"/>
      <c r="PM101" s="534"/>
      <c r="PN101" s="534"/>
      <c r="PO101" s="534"/>
      <c r="PP101" s="534"/>
      <c r="PQ101" s="534"/>
      <c r="PR101" s="534"/>
      <c r="PS101" s="534"/>
      <c r="PT101" s="534"/>
      <c r="PU101" s="534"/>
      <c r="PV101" s="534"/>
      <c r="PW101" s="534"/>
      <c r="PX101" s="534"/>
      <c r="PY101" s="534"/>
      <c r="PZ101" s="534"/>
      <c r="QA101" s="534"/>
      <c r="QB101" s="534"/>
      <c r="QC101" s="534"/>
      <c r="QD101" s="534"/>
      <c r="QE101" s="534"/>
      <c r="QF101" s="534"/>
      <c r="QG101" s="534"/>
      <c r="QH101" s="534"/>
      <c r="QI101" s="534"/>
      <c r="QJ101" s="534"/>
      <c r="QK101" s="534"/>
      <c r="QL101" s="534"/>
      <c r="QM101" s="534"/>
      <c r="QN101" s="534"/>
      <c r="QO101" s="534"/>
      <c r="QP101" s="534"/>
      <c r="QQ101" s="534"/>
      <c r="QR101" s="534"/>
      <c r="QS101" s="534"/>
      <c r="QT101" s="534"/>
      <c r="QU101" s="534"/>
      <c r="QV101" s="534"/>
      <c r="QW101" s="534"/>
      <c r="QX101" s="534"/>
      <c r="QY101" s="534"/>
      <c r="QZ101" s="534"/>
      <c r="RA101" s="534"/>
      <c r="RB101" s="534"/>
      <c r="RC101" s="534"/>
      <c r="RD101" s="534"/>
      <c r="RE101" s="534"/>
      <c r="RF101" s="534"/>
      <c r="RG101" s="534"/>
      <c r="RH101" s="534"/>
      <c r="RI101" s="534"/>
      <c r="RJ101" s="534"/>
      <c r="RK101" s="534"/>
      <c r="RL101" s="534"/>
      <c r="RM101" s="534"/>
      <c r="RN101" s="534"/>
      <c r="RO101" s="534"/>
      <c r="RP101" s="534"/>
      <c r="RQ101" s="534"/>
      <c r="RR101" s="534"/>
      <c r="RS101" s="534"/>
      <c r="RT101" s="534"/>
      <c r="RU101" s="534"/>
      <c r="RV101" s="534"/>
      <c r="RW101" s="534"/>
      <c r="RX101" s="534"/>
      <c r="RY101" s="534"/>
      <c r="RZ101" s="534"/>
      <c r="SA101" s="534"/>
      <c r="SB101" s="534"/>
      <c r="SC101" s="534"/>
      <c r="SD101" s="534"/>
      <c r="SE101" s="534"/>
      <c r="SF101" s="534"/>
      <c r="SG101" s="534"/>
      <c r="SH101" s="534"/>
      <c r="SI101" s="534"/>
      <c r="SJ101" s="534"/>
      <c r="SK101" s="534"/>
      <c r="SL101" s="534"/>
      <c r="SM101" s="534"/>
      <c r="SN101" s="534"/>
      <c r="SO101" s="534"/>
      <c r="SP101" s="534"/>
      <c r="SQ101" s="534"/>
      <c r="SR101" s="534"/>
      <c r="SS101" s="534"/>
      <c r="ST101" s="534"/>
      <c r="SU101" s="534"/>
      <c r="SV101" s="534"/>
      <c r="SW101" s="534"/>
      <c r="SX101" s="534"/>
      <c r="SY101" s="534"/>
      <c r="SZ101" s="534"/>
      <c r="TA101" s="534"/>
      <c r="TB101" s="534"/>
      <c r="TC101" s="534"/>
      <c r="TD101" s="534"/>
      <c r="TE101" s="534"/>
      <c r="TF101" s="534"/>
      <c r="TG101" s="534"/>
      <c r="TH101" s="534"/>
      <c r="TI101" s="534"/>
      <c r="TJ101" s="534"/>
      <c r="TK101" s="534"/>
      <c r="TL101" s="534"/>
      <c r="TM101" s="534"/>
      <c r="TN101" s="534"/>
      <c r="TO101" s="534"/>
      <c r="TP101" s="534"/>
      <c r="TQ101" s="534"/>
      <c r="TR101" s="534"/>
      <c r="TS101" s="534"/>
      <c r="TT101" s="534"/>
      <c r="TU101" s="534"/>
      <c r="TV101" s="534"/>
      <c r="TW101" s="534"/>
      <c r="TX101" s="534"/>
      <c r="TY101" s="534"/>
      <c r="TZ101" s="534"/>
      <c r="UA101" s="534"/>
      <c r="UB101" s="534"/>
      <c r="UC101" s="534"/>
      <c r="UD101" s="534"/>
      <c r="UE101" s="534"/>
      <c r="UF101" s="534"/>
      <c r="UG101" s="534"/>
      <c r="UH101" s="534"/>
      <c r="UI101" s="534"/>
      <c r="UJ101" s="534"/>
      <c r="UK101" s="534"/>
      <c r="UL101" s="534"/>
      <c r="UM101" s="534"/>
      <c r="UN101" s="534"/>
      <c r="UO101" s="534"/>
      <c r="UP101" s="534"/>
      <c r="UQ101" s="534"/>
      <c r="UR101" s="534"/>
      <c r="US101" s="534"/>
      <c r="UT101" s="534"/>
      <c r="UU101" s="534"/>
      <c r="UV101" s="534"/>
      <c r="UW101" s="534"/>
      <c r="UX101" s="546"/>
    </row>
    <row r="102" spans="1:571" s="547" customFormat="1" ht="14.1" customHeight="1">
      <c r="A102" s="534"/>
      <c r="B102" s="37"/>
      <c r="C102" s="61"/>
      <c r="D102" s="61"/>
      <c r="E102" s="38"/>
      <c r="F102" s="523"/>
      <c r="G102" s="523"/>
      <c r="H102" s="523"/>
      <c r="I102" s="524"/>
      <c r="J102" s="525"/>
      <c r="K102" s="525"/>
      <c r="L102" s="525"/>
      <c r="M102" s="42"/>
      <c r="N102" s="42"/>
      <c r="O102" s="526"/>
      <c r="P102" s="527"/>
      <c r="Q102" s="527"/>
      <c r="R102" s="45"/>
      <c r="S102" s="46"/>
      <c r="T102" s="523">
        <f t="shared" si="27"/>
        <v>0</v>
      </c>
      <c r="U102" s="528">
        <f t="shared" si="19"/>
        <v>0</v>
      </c>
      <c r="V102" s="529">
        <f t="shared" si="20"/>
        <v>0</v>
      </c>
      <c r="W102" s="530">
        <f t="shared" si="32"/>
        <v>0</v>
      </c>
      <c r="X102" s="527">
        <f t="shared" si="33"/>
        <v>0</v>
      </c>
      <c r="Y102" s="527">
        <f t="shared" si="21"/>
        <v>0</v>
      </c>
      <c r="Z102" s="527"/>
      <c r="AA102" s="527">
        <f t="shared" si="34"/>
        <v>0</v>
      </c>
      <c r="AB102" s="531">
        <f t="shared" si="22"/>
        <v>0</v>
      </c>
      <c r="AC102" s="532">
        <f t="shared" si="35"/>
        <v>0</v>
      </c>
      <c r="AD102" s="527">
        <f t="shared" si="35"/>
        <v>0</v>
      </c>
      <c r="AE102" s="527">
        <f t="shared" si="23"/>
        <v>0</v>
      </c>
      <c r="AF102" s="527">
        <f t="shared" si="24"/>
        <v>0</v>
      </c>
      <c r="AG102" s="533" t="e">
        <v>#N/A</v>
      </c>
      <c r="AH102" s="527" t="e">
        <f t="shared" si="25"/>
        <v>#N/A</v>
      </c>
      <c r="AI102" s="533" t="e">
        <v>#N/A</v>
      </c>
      <c r="AJ102" s="527" t="e">
        <f t="shared" si="26"/>
        <v>#N/A</v>
      </c>
      <c r="AK102" s="527" t="e">
        <f t="shared" si="28"/>
        <v>#N/A</v>
      </c>
      <c r="AL102" s="527" t="e">
        <v>#N/A</v>
      </c>
      <c r="AM102" s="527"/>
      <c r="AN102" s="529">
        <v>0</v>
      </c>
      <c r="AO102" s="529">
        <f t="shared" si="29"/>
        <v>0</v>
      </c>
      <c r="AP102" s="528">
        <f t="shared" si="30"/>
        <v>0</v>
      </c>
      <c r="AQ102" s="528" t="e">
        <f t="shared" si="31"/>
        <v>#DIV/0!</v>
      </c>
      <c r="AR102" s="534"/>
      <c r="AS102" s="534"/>
      <c r="AT102" s="534"/>
      <c r="AU102" s="534"/>
      <c r="AV102" s="534"/>
      <c r="AW102" s="534"/>
      <c r="AX102" s="534"/>
      <c r="AY102" s="534"/>
      <c r="AZ102" s="534"/>
      <c r="BA102" s="534"/>
      <c r="BB102" s="534"/>
      <c r="BC102" s="534"/>
      <c r="BD102" s="534"/>
      <c r="BE102" s="534"/>
      <c r="BF102" s="534"/>
      <c r="BG102" s="534"/>
      <c r="BH102" s="534"/>
      <c r="BI102" s="534"/>
      <c r="BJ102" s="534"/>
      <c r="BK102" s="534"/>
      <c r="BL102" s="534"/>
      <c r="BM102" s="534"/>
      <c r="BN102" s="534"/>
      <c r="BO102" s="534"/>
      <c r="BP102" s="534"/>
      <c r="BQ102" s="534"/>
      <c r="BR102" s="534"/>
      <c r="BS102" s="534"/>
      <c r="BT102" s="534"/>
      <c r="BU102" s="534"/>
      <c r="BV102" s="534"/>
      <c r="BW102" s="534"/>
      <c r="BX102" s="534"/>
      <c r="BY102" s="534"/>
      <c r="BZ102" s="534"/>
      <c r="CA102" s="534"/>
      <c r="CB102" s="534"/>
      <c r="CC102" s="534"/>
      <c r="CD102" s="534"/>
      <c r="CE102" s="534"/>
      <c r="CF102" s="534"/>
      <c r="CG102" s="534"/>
      <c r="CH102" s="534"/>
      <c r="CI102" s="534"/>
      <c r="CJ102" s="534"/>
      <c r="CK102" s="534"/>
      <c r="CL102" s="534"/>
      <c r="CM102" s="534"/>
      <c r="CN102" s="534"/>
      <c r="CO102" s="534"/>
      <c r="CP102" s="534"/>
      <c r="CQ102" s="534"/>
      <c r="CR102" s="534"/>
      <c r="CS102" s="534"/>
      <c r="CT102" s="534"/>
      <c r="CU102" s="534"/>
      <c r="CV102" s="534"/>
      <c r="CW102" s="534"/>
      <c r="CX102" s="534"/>
      <c r="CY102" s="534"/>
      <c r="CZ102" s="534"/>
      <c r="DA102" s="534"/>
      <c r="DB102" s="534"/>
      <c r="DC102" s="534"/>
      <c r="DD102" s="534"/>
      <c r="DE102" s="534"/>
      <c r="DF102" s="534"/>
      <c r="DG102" s="534"/>
      <c r="DH102" s="534"/>
      <c r="DI102" s="534"/>
      <c r="DJ102" s="534"/>
      <c r="DK102" s="534"/>
      <c r="DL102" s="534"/>
      <c r="DM102" s="534"/>
      <c r="DN102" s="534"/>
      <c r="DO102" s="534"/>
      <c r="DP102" s="534"/>
      <c r="DQ102" s="534"/>
      <c r="DR102" s="534"/>
      <c r="DS102" s="534"/>
      <c r="DT102" s="534"/>
      <c r="DU102" s="534"/>
      <c r="DV102" s="534"/>
      <c r="DW102" s="534"/>
      <c r="DX102" s="534"/>
      <c r="DY102" s="534"/>
      <c r="DZ102" s="534"/>
      <c r="EA102" s="534"/>
      <c r="EB102" s="534"/>
      <c r="EC102" s="534"/>
      <c r="ED102" s="534"/>
      <c r="EE102" s="534"/>
      <c r="EF102" s="534"/>
      <c r="EG102" s="534"/>
      <c r="EH102" s="534"/>
      <c r="EI102" s="534"/>
      <c r="EJ102" s="534"/>
      <c r="EK102" s="534"/>
      <c r="EL102" s="534"/>
      <c r="EM102" s="534"/>
      <c r="EN102" s="534"/>
      <c r="EO102" s="534"/>
      <c r="EP102" s="534"/>
      <c r="EQ102" s="534"/>
      <c r="ER102" s="534"/>
      <c r="ES102" s="534"/>
      <c r="ET102" s="534"/>
      <c r="EU102" s="534"/>
      <c r="EV102" s="534"/>
      <c r="EW102" s="534"/>
      <c r="EX102" s="534"/>
      <c r="EY102" s="534"/>
      <c r="EZ102" s="534"/>
      <c r="FA102" s="534"/>
      <c r="FB102" s="534"/>
      <c r="FC102" s="534"/>
      <c r="FD102" s="534"/>
      <c r="FE102" s="534"/>
      <c r="FF102" s="534"/>
      <c r="FG102" s="534"/>
      <c r="FH102" s="534"/>
      <c r="FI102" s="534"/>
      <c r="FJ102" s="534"/>
      <c r="FK102" s="534"/>
      <c r="FL102" s="534"/>
      <c r="FM102" s="534"/>
      <c r="FN102" s="534"/>
      <c r="FO102" s="534"/>
      <c r="FP102" s="534"/>
      <c r="FQ102" s="534"/>
      <c r="FR102" s="534"/>
      <c r="FS102" s="534"/>
      <c r="FT102" s="534"/>
      <c r="FU102" s="534"/>
      <c r="FV102" s="534"/>
      <c r="FW102" s="534"/>
      <c r="FX102" s="534"/>
      <c r="FY102" s="534"/>
      <c r="FZ102" s="534"/>
      <c r="GA102" s="534"/>
      <c r="GB102" s="534"/>
      <c r="GC102" s="534"/>
      <c r="GD102" s="534"/>
      <c r="GE102" s="534"/>
      <c r="GF102" s="534"/>
      <c r="GG102" s="534"/>
      <c r="GH102" s="534"/>
      <c r="GI102" s="534"/>
      <c r="GJ102" s="534"/>
      <c r="GK102" s="534"/>
      <c r="GL102" s="534"/>
      <c r="GM102" s="534"/>
      <c r="GN102" s="534"/>
      <c r="GO102" s="534"/>
      <c r="GP102" s="534"/>
      <c r="GQ102" s="534"/>
      <c r="GR102" s="534"/>
      <c r="GS102" s="534"/>
      <c r="GT102" s="534"/>
      <c r="GU102" s="534"/>
      <c r="GV102" s="534"/>
      <c r="GW102" s="534"/>
      <c r="GX102" s="534"/>
      <c r="GY102" s="534"/>
      <c r="GZ102" s="534"/>
      <c r="HA102" s="534"/>
      <c r="HB102" s="534"/>
      <c r="HC102" s="534"/>
      <c r="HD102" s="534"/>
      <c r="HE102" s="534"/>
      <c r="HF102" s="534"/>
      <c r="HG102" s="534"/>
      <c r="HH102" s="534"/>
      <c r="HI102" s="534"/>
      <c r="HJ102" s="534"/>
      <c r="HK102" s="534"/>
      <c r="HL102" s="534"/>
      <c r="HM102" s="534"/>
      <c r="HN102" s="534"/>
      <c r="HO102" s="534"/>
      <c r="HP102" s="534"/>
      <c r="HQ102" s="534"/>
      <c r="HR102" s="534"/>
      <c r="HS102" s="534"/>
      <c r="HT102" s="534"/>
      <c r="HU102" s="534"/>
      <c r="HV102" s="534"/>
      <c r="HW102" s="534"/>
      <c r="HX102" s="534"/>
      <c r="HY102" s="534"/>
      <c r="HZ102" s="534"/>
      <c r="IA102" s="534"/>
      <c r="IB102" s="534"/>
      <c r="IC102" s="534"/>
      <c r="ID102" s="534"/>
      <c r="IE102" s="534"/>
      <c r="IF102" s="534"/>
      <c r="IG102" s="534"/>
      <c r="IH102" s="534"/>
      <c r="II102" s="534"/>
      <c r="IJ102" s="534"/>
      <c r="IK102" s="534"/>
      <c r="IL102" s="534"/>
      <c r="IM102" s="534"/>
      <c r="IN102" s="534"/>
      <c r="IO102" s="534"/>
      <c r="IP102" s="534"/>
      <c r="IQ102" s="534"/>
      <c r="IR102" s="534"/>
      <c r="IS102" s="534"/>
      <c r="IT102" s="534"/>
      <c r="IU102" s="534"/>
      <c r="IV102" s="534"/>
      <c r="IW102" s="534"/>
      <c r="IX102" s="534"/>
      <c r="IY102" s="534"/>
      <c r="IZ102" s="534"/>
      <c r="JA102" s="534"/>
      <c r="JB102" s="534"/>
      <c r="JC102" s="534"/>
      <c r="JD102" s="534"/>
      <c r="JE102" s="534"/>
      <c r="JF102" s="534"/>
      <c r="JG102" s="534"/>
      <c r="JH102" s="534"/>
      <c r="JI102" s="534"/>
      <c r="JJ102" s="534"/>
      <c r="JK102" s="534"/>
      <c r="JL102" s="534"/>
      <c r="JM102" s="534"/>
      <c r="JN102" s="534"/>
      <c r="JO102" s="534"/>
      <c r="JP102" s="534"/>
      <c r="JQ102" s="534"/>
      <c r="JR102" s="534"/>
      <c r="JS102" s="534"/>
      <c r="JT102" s="534"/>
      <c r="JU102" s="534"/>
      <c r="JV102" s="534"/>
      <c r="JW102" s="534"/>
      <c r="JX102" s="534"/>
      <c r="JY102" s="534"/>
      <c r="JZ102" s="534"/>
      <c r="KA102" s="534"/>
      <c r="KB102" s="534"/>
      <c r="KC102" s="534"/>
      <c r="KD102" s="534"/>
      <c r="KE102" s="534"/>
      <c r="KF102" s="534"/>
      <c r="KG102" s="534"/>
      <c r="KH102" s="534"/>
      <c r="KI102" s="534"/>
      <c r="KJ102" s="534"/>
      <c r="KK102" s="534"/>
      <c r="KL102" s="534"/>
      <c r="KM102" s="534"/>
      <c r="KN102" s="534"/>
      <c r="KO102" s="534"/>
      <c r="KP102" s="534"/>
      <c r="KQ102" s="534"/>
      <c r="KR102" s="534"/>
      <c r="KS102" s="534"/>
      <c r="KT102" s="534"/>
      <c r="KU102" s="534"/>
      <c r="KV102" s="534"/>
      <c r="KW102" s="534"/>
      <c r="KX102" s="534"/>
      <c r="KY102" s="534"/>
      <c r="KZ102" s="534"/>
      <c r="LA102" s="534"/>
      <c r="LB102" s="534"/>
      <c r="LC102" s="534"/>
      <c r="LD102" s="534"/>
      <c r="LE102" s="534"/>
      <c r="LF102" s="534"/>
      <c r="LG102" s="534"/>
      <c r="LH102" s="534"/>
      <c r="LI102" s="534"/>
      <c r="LJ102" s="534"/>
      <c r="LK102" s="534"/>
      <c r="LL102" s="534"/>
      <c r="LM102" s="534"/>
      <c r="LN102" s="534"/>
      <c r="LO102" s="534"/>
      <c r="LP102" s="534"/>
      <c r="LQ102" s="534"/>
      <c r="LR102" s="534"/>
      <c r="LS102" s="534"/>
      <c r="LT102" s="534"/>
      <c r="LU102" s="534"/>
      <c r="LV102" s="534"/>
      <c r="LW102" s="534"/>
      <c r="LX102" s="534"/>
      <c r="LY102" s="534"/>
      <c r="LZ102" s="534"/>
      <c r="MA102" s="534"/>
      <c r="MB102" s="534"/>
      <c r="MC102" s="534"/>
      <c r="MD102" s="534"/>
      <c r="ME102" s="534"/>
      <c r="MF102" s="534"/>
      <c r="MG102" s="534"/>
      <c r="MH102" s="534"/>
      <c r="MI102" s="534"/>
      <c r="MJ102" s="534"/>
      <c r="MK102" s="534"/>
      <c r="ML102" s="534"/>
      <c r="MM102" s="534"/>
      <c r="MN102" s="534"/>
      <c r="MO102" s="534"/>
      <c r="MP102" s="534"/>
      <c r="MQ102" s="534"/>
      <c r="MR102" s="534"/>
      <c r="MS102" s="534"/>
      <c r="MT102" s="534"/>
      <c r="MU102" s="534"/>
      <c r="MV102" s="534"/>
      <c r="MW102" s="534"/>
      <c r="MX102" s="534"/>
      <c r="MY102" s="534"/>
      <c r="MZ102" s="534"/>
      <c r="NA102" s="534"/>
      <c r="NB102" s="534"/>
      <c r="NC102" s="534"/>
      <c r="ND102" s="534"/>
      <c r="NE102" s="534"/>
      <c r="NF102" s="534"/>
      <c r="NG102" s="534"/>
      <c r="NH102" s="534"/>
      <c r="NI102" s="534"/>
      <c r="NJ102" s="534"/>
      <c r="NK102" s="534"/>
      <c r="NL102" s="534"/>
      <c r="NM102" s="534"/>
      <c r="NN102" s="534"/>
      <c r="NO102" s="534"/>
      <c r="NP102" s="534"/>
      <c r="NQ102" s="534"/>
      <c r="NR102" s="534"/>
      <c r="NS102" s="534"/>
      <c r="NT102" s="534"/>
      <c r="NU102" s="534"/>
      <c r="NV102" s="534"/>
      <c r="NW102" s="534"/>
      <c r="NX102" s="534"/>
      <c r="NY102" s="534"/>
      <c r="NZ102" s="534"/>
      <c r="OA102" s="534"/>
      <c r="OB102" s="534"/>
      <c r="OC102" s="534"/>
      <c r="OD102" s="534"/>
      <c r="OE102" s="534"/>
      <c r="OF102" s="534"/>
      <c r="OG102" s="534"/>
      <c r="OH102" s="534"/>
      <c r="OI102" s="534"/>
      <c r="OJ102" s="534"/>
      <c r="OK102" s="534"/>
      <c r="OL102" s="534"/>
      <c r="OM102" s="534"/>
      <c r="ON102" s="534"/>
      <c r="OO102" s="534"/>
      <c r="OP102" s="534"/>
      <c r="OQ102" s="534"/>
      <c r="OR102" s="534"/>
      <c r="OS102" s="534"/>
      <c r="OT102" s="534"/>
      <c r="OU102" s="534"/>
      <c r="OV102" s="534"/>
      <c r="OW102" s="534"/>
      <c r="OX102" s="534"/>
      <c r="OY102" s="534"/>
      <c r="OZ102" s="534"/>
      <c r="PA102" s="534"/>
      <c r="PB102" s="534"/>
      <c r="PC102" s="534"/>
      <c r="PD102" s="534"/>
      <c r="PE102" s="534"/>
      <c r="PF102" s="534"/>
      <c r="PG102" s="534"/>
      <c r="PH102" s="534"/>
      <c r="PI102" s="534"/>
      <c r="PJ102" s="534"/>
      <c r="PK102" s="534"/>
      <c r="PL102" s="534"/>
      <c r="PM102" s="534"/>
      <c r="PN102" s="534"/>
      <c r="PO102" s="534"/>
      <c r="PP102" s="534"/>
      <c r="PQ102" s="534"/>
      <c r="PR102" s="534"/>
      <c r="PS102" s="534"/>
      <c r="PT102" s="534"/>
      <c r="PU102" s="534"/>
      <c r="PV102" s="534"/>
      <c r="PW102" s="534"/>
      <c r="PX102" s="534"/>
      <c r="PY102" s="534"/>
      <c r="PZ102" s="534"/>
      <c r="QA102" s="534"/>
      <c r="QB102" s="534"/>
      <c r="QC102" s="534"/>
      <c r="QD102" s="534"/>
      <c r="QE102" s="534"/>
      <c r="QF102" s="534"/>
      <c r="QG102" s="534"/>
      <c r="QH102" s="534"/>
      <c r="QI102" s="534"/>
      <c r="QJ102" s="534"/>
      <c r="QK102" s="534"/>
      <c r="QL102" s="534"/>
      <c r="QM102" s="534"/>
      <c r="QN102" s="534"/>
      <c r="QO102" s="534"/>
      <c r="QP102" s="534"/>
      <c r="QQ102" s="534"/>
      <c r="QR102" s="534"/>
      <c r="QS102" s="534"/>
      <c r="QT102" s="534"/>
      <c r="QU102" s="534"/>
      <c r="QV102" s="534"/>
      <c r="QW102" s="534"/>
      <c r="QX102" s="534"/>
      <c r="QY102" s="534"/>
      <c r="QZ102" s="534"/>
      <c r="RA102" s="534"/>
      <c r="RB102" s="534"/>
      <c r="RC102" s="534"/>
      <c r="RD102" s="534"/>
      <c r="RE102" s="534"/>
      <c r="RF102" s="534"/>
      <c r="RG102" s="534"/>
      <c r="RH102" s="534"/>
      <c r="RI102" s="534"/>
      <c r="RJ102" s="534"/>
      <c r="RK102" s="534"/>
      <c r="RL102" s="534"/>
      <c r="RM102" s="534"/>
      <c r="RN102" s="534"/>
      <c r="RO102" s="534"/>
      <c r="RP102" s="534"/>
      <c r="RQ102" s="534"/>
      <c r="RR102" s="534"/>
      <c r="RS102" s="534"/>
      <c r="RT102" s="534"/>
      <c r="RU102" s="534"/>
      <c r="RV102" s="534"/>
      <c r="RW102" s="534"/>
      <c r="RX102" s="534"/>
      <c r="RY102" s="534"/>
      <c r="RZ102" s="534"/>
      <c r="SA102" s="534"/>
      <c r="SB102" s="534"/>
      <c r="SC102" s="534"/>
      <c r="SD102" s="534"/>
      <c r="SE102" s="534"/>
      <c r="SF102" s="534"/>
      <c r="SG102" s="534"/>
      <c r="SH102" s="534"/>
      <c r="SI102" s="534"/>
      <c r="SJ102" s="534"/>
      <c r="SK102" s="534"/>
      <c r="SL102" s="534"/>
      <c r="SM102" s="534"/>
      <c r="SN102" s="534"/>
      <c r="SO102" s="534"/>
      <c r="SP102" s="534"/>
      <c r="SQ102" s="534"/>
      <c r="SR102" s="534"/>
      <c r="SS102" s="534"/>
      <c r="ST102" s="534"/>
      <c r="SU102" s="534"/>
      <c r="SV102" s="534"/>
      <c r="SW102" s="534"/>
      <c r="SX102" s="534"/>
      <c r="SY102" s="534"/>
      <c r="SZ102" s="534"/>
      <c r="TA102" s="534"/>
      <c r="TB102" s="534"/>
      <c r="TC102" s="534"/>
      <c r="TD102" s="534"/>
      <c r="TE102" s="534"/>
      <c r="TF102" s="534"/>
      <c r="TG102" s="534"/>
      <c r="TH102" s="534"/>
      <c r="TI102" s="534"/>
      <c r="TJ102" s="534"/>
      <c r="TK102" s="534"/>
      <c r="TL102" s="534"/>
      <c r="TM102" s="534"/>
      <c r="TN102" s="534"/>
      <c r="TO102" s="534"/>
      <c r="TP102" s="534"/>
      <c r="TQ102" s="534"/>
      <c r="TR102" s="534"/>
      <c r="TS102" s="534"/>
      <c r="TT102" s="534"/>
      <c r="TU102" s="534"/>
      <c r="TV102" s="534"/>
      <c r="TW102" s="534"/>
      <c r="TX102" s="534"/>
      <c r="TY102" s="534"/>
      <c r="TZ102" s="534"/>
      <c r="UA102" s="534"/>
      <c r="UB102" s="534"/>
      <c r="UC102" s="534"/>
      <c r="UD102" s="534"/>
      <c r="UE102" s="534"/>
      <c r="UF102" s="534"/>
      <c r="UG102" s="534"/>
      <c r="UH102" s="534"/>
      <c r="UI102" s="534"/>
      <c r="UJ102" s="534"/>
      <c r="UK102" s="534"/>
      <c r="UL102" s="534"/>
      <c r="UM102" s="534"/>
      <c r="UN102" s="534"/>
      <c r="UO102" s="534"/>
      <c r="UP102" s="534"/>
      <c r="UQ102" s="534"/>
      <c r="UR102" s="534"/>
      <c r="US102" s="534"/>
      <c r="UT102" s="534"/>
      <c r="UU102" s="534"/>
      <c r="UV102" s="534"/>
      <c r="UW102" s="534"/>
      <c r="UX102" s="546"/>
    </row>
    <row r="103" spans="1:571" s="547" customFormat="1" ht="14.1" customHeight="1">
      <c r="A103" s="534"/>
      <c r="B103" s="37"/>
      <c r="C103" s="61"/>
      <c r="D103" s="61"/>
      <c r="E103" s="38"/>
      <c r="F103" s="523"/>
      <c r="G103" s="523"/>
      <c r="H103" s="523"/>
      <c r="I103" s="524"/>
      <c r="J103" s="525"/>
      <c r="K103" s="525"/>
      <c r="L103" s="525"/>
      <c r="M103" s="42"/>
      <c r="N103" s="42"/>
      <c r="O103" s="526"/>
      <c r="P103" s="527"/>
      <c r="Q103" s="527"/>
      <c r="R103" s="45"/>
      <c r="S103" s="46"/>
      <c r="T103" s="523">
        <f t="shared" si="27"/>
        <v>0</v>
      </c>
      <c r="U103" s="528">
        <f t="shared" si="19"/>
        <v>0</v>
      </c>
      <c r="V103" s="529">
        <f t="shared" si="20"/>
        <v>0</v>
      </c>
      <c r="W103" s="530">
        <f t="shared" si="32"/>
        <v>0</v>
      </c>
      <c r="X103" s="527">
        <f t="shared" si="33"/>
        <v>0</v>
      </c>
      <c r="Y103" s="527">
        <f t="shared" si="21"/>
        <v>0</v>
      </c>
      <c r="Z103" s="527"/>
      <c r="AA103" s="527">
        <f t="shared" si="34"/>
        <v>0</v>
      </c>
      <c r="AB103" s="531">
        <f t="shared" si="22"/>
        <v>0</v>
      </c>
      <c r="AC103" s="532">
        <f t="shared" si="35"/>
        <v>0</v>
      </c>
      <c r="AD103" s="527">
        <f t="shared" si="35"/>
        <v>0</v>
      </c>
      <c r="AE103" s="527">
        <f t="shared" si="23"/>
        <v>0</v>
      </c>
      <c r="AF103" s="527">
        <f t="shared" si="24"/>
        <v>0</v>
      </c>
      <c r="AG103" s="533" t="e">
        <v>#N/A</v>
      </c>
      <c r="AH103" s="527" t="e">
        <f t="shared" si="25"/>
        <v>#N/A</v>
      </c>
      <c r="AI103" s="533" t="e">
        <v>#N/A</v>
      </c>
      <c r="AJ103" s="527" t="e">
        <f t="shared" si="26"/>
        <v>#N/A</v>
      </c>
      <c r="AK103" s="527" t="e">
        <f t="shared" si="28"/>
        <v>#N/A</v>
      </c>
      <c r="AL103" s="527" t="e">
        <v>#N/A</v>
      </c>
      <c r="AM103" s="527"/>
      <c r="AN103" s="529">
        <v>0</v>
      </c>
      <c r="AO103" s="529">
        <f t="shared" si="29"/>
        <v>0</v>
      </c>
      <c r="AP103" s="528">
        <f t="shared" si="30"/>
        <v>0</v>
      </c>
      <c r="AQ103" s="528" t="e">
        <f t="shared" si="31"/>
        <v>#DIV/0!</v>
      </c>
      <c r="AR103" s="534"/>
      <c r="AS103" s="534"/>
      <c r="AT103" s="534"/>
      <c r="AU103" s="534"/>
      <c r="AV103" s="534"/>
      <c r="AW103" s="534"/>
      <c r="AX103" s="534"/>
      <c r="AY103" s="534"/>
      <c r="AZ103" s="534"/>
      <c r="BA103" s="534"/>
      <c r="BB103" s="534"/>
      <c r="BC103" s="534"/>
      <c r="BD103" s="534"/>
      <c r="BE103" s="534"/>
      <c r="BF103" s="534"/>
      <c r="BG103" s="534"/>
      <c r="BH103" s="534"/>
      <c r="BI103" s="534"/>
      <c r="BJ103" s="534"/>
      <c r="BK103" s="534"/>
      <c r="BL103" s="534"/>
      <c r="BM103" s="534"/>
      <c r="BN103" s="534"/>
      <c r="BO103" s="534"/>
      <c r="BP103" s="534"/>
      <c r="BQ103" s="534"/>
      <c r="BR103" s="534"/>
      <c r="BS103" s="534"/>
      <c r="BT103" s="534"/>
      <c r="BU103" s="534"/>
      <c r="BV103" s="534"/>
      <c r="BW103" s="534"/>
      <c r="BX103" s="534"/>
      <c r="BY103" s="534"/>
      <c r="BZ103" s="534"/>
      <c r="CA103" s="534"/>
      <c r="CB103" s="534"/>
      <c r="CC103" s="534"/>
      <c r="CD103" s="534"/>
      <c r="CE103" s="534"/>
      <c r="CF103" s="534"/>
      <c r="CG103" s="534"/>
      <c r="CH103" s="534"/>
      <c r="CI103" s="534"/>
      <c r="CJ103" s="534"/>
      <c r="CK103" s="534"/>
      <c r="CL103" s="534"/>
      <c r="CM103" s="534"/>
      <c r="CN103" s="534"/>
      <c r="CO103" s="534"/>
      <c r="CP103" s="534"/>
      <c r="CQ103" s="534"/>
      <c r="CR103" s="534"/>
      <c r="CS103" s="534"/>
      <c r="CT103" s="534"/>
      <c r="CU103" s="534"/>
      <c r="CV103" s="534"/>
      <c r="CW103" s="534"/>
      <c r="CX103" s="534"/>
      <c r="CY103" s="534"/>
      <c r="CZ103" s="534"/>
      <c r="DA103" s="534"/>
      <c r="DB103" s="534"/>
      <c r="DC103" s="534"/>
      <c r="DD103" s="534"/>
      <c r="DE103" s="534"/>
      <c r="DF103" s="534"/>
      <c r="DG103" s="534"/>
      <c r="DH103" s="534"/>
      <c r="DI103" s="534"/>
      <c r="DJ103" s="534"/>
      <c r="DK103" s="534"/>
      <c r="DL103" s="534"/>
      <c r="DM103" s="534"/>
      <c r="DN103" s="534"/>
      <c r="DO103" s="534"/>
      <c r="DP103" s="534"/>
      <c r="DQ103" s="534"/>
      <c r="DR103" s="534"/>
      <c r="DS103" s="534"/>
      <c r="DT103" s="534"/>
      <c r="DU103" s="534"/>
      <c r="DV103" s="534"/>
      <c r="DW103" s="534"/>
      <c r="DX103" s="534"/>
      <c r="DY103" s="534"/>
      <c r="DZ103" s="534"/>
      <c r="EA103" s="534"/>
      <c r="EB103" s="534"/>
      <c r="EC103" s="534"/>
      <c r="ED103" s="534"/>
      <c r="EE103" s="534"/>
      <c r="EF103" s="534"/>
      <c r="EG103" s="534"/>
      <c r="EH103" s="534"/>
      <c r="EI103" s="534"/>
      <c r="EJ103" s="534"/>
      <c r="EK103" s="534"/>
      <c r="EL103" s="534"/>
      <c r="EM103" s="534"/>
      <c r="EN103" s="534"/>
      <c r="EO103" s="534"/>
      <c r="EP103" s="534"/>
      <c r="EQ103" s="534"/>
      <c r="ER103" s="534"/>
      <c r="ES103" s="534"/>
      <c r="ET103" s="534"/>
      <c r="EU103" s="534"/>
      <c r="EV103" s="534"/>
      <c r="EW103" s="534"/>
      <c r="EX103" s="534"/>
      <c r="EY103" s="534"/>
      <c r="EZ103" s="534"/>
      <c r="FA103" s="534"/>
      <c r="FB103" s="534"/>
      <c r="FC103" s="534"/>
      <c r="FD103" s="534"/>
      <c r="FE103" s="534"/>
      <c r="FF103" s="534"/>
      <c r="FG103" s="534"/>
      <c r="FH103" s="534"/>
      <c r="FI103" s="534"/>
      <c r="FJ103" s="534"/>
      <c r="FK103" s="534"/>
      <c r="FL103" s="534"/>
      <c r="FM103" s="534"/>
      <c r="FN103" s="534"/>
      <c r="FO103" s="534"/>
      <c r="FP103" s="534"/>
      <c r="FQ103" s="534"/>
      <c r="FR103" s="534"/>
      <c r="FS103" s="534"/>
      <c r="FT103" s="534"/>
      <c r="FU103" s="534"/>
      <c r="FV103" s="534"/>
      <c r="FW103" s="534"/>
      <c r="FX103" s="534"/>
      <c r="FY103" s="534"/>
      <c r="FZ103" s="534"/>
      <c r="GA103" s="534"/>
      <c r="GB103" s="534"/>
      <c r="GC103" s="534"/>
      <c r="GD103" s="534"/>
      <c r="GE103" s="534"/>
      <c r="GF103" s="534"/>
      <c r="GG103" s="534"/>
      <c r="GH103" s="534"/>
      <c r="GI103" s="534"/>
      <c r="GJ103" s="534"/>
      <c r="GK103" s="534"/>
      <c r="GL103" s="534"/>
      <c r="GM103" s="534"/>
      <c r="GN103" s="534"/>
      <c r="GO103" s="534"/>
      <c r="GP103" s="534"/>
      <c r="GQ103" s="534"/>
      <c r="GR103" s="534"/>
      <c r="GS103" s="534"/>
      <c r="GT103" s="534"/>
      <c r="GU103" s="534"/>
      <c r="GV103" s="534"/>
      <c r="GW103" s="534"/>
      <c r="GX103" s="534"/>
      <c r="GY103" s="534"/>
      <c r="GZ103" s="534"/>
      <c r="HA103" s="534"/>
      <c r="HB103" s="534"/>
      <c r="HC103" s="534"/>
      <c r="HD103" s="534"/>
      <c r="HE103" s="534"/>
      <c r="HF103" s="534"/>
      <c r="HG103" s="534"/>
      <c r="HH103" s="534"/>
      <c r="HI103" s="534"/>
      <c r="HJ103" s="534"/>
      <c r="HK103" s="534"/>
      <c r="HL103" s="534"/>
      <c r="HM103" s="534"/>
      <c r="HN103" s="534"/>
      <c r="HO103" s="534"/>
      <c r="HP103" s="534"/>
      <c r="HQ103" s="534"/>
      <c r="HR103" s="534"/>
      <c r="HS103" s="534"/>
      <c r="HT103" s="534"/>
      <c r="HU103" s="534"/>
      <c r="HV103" s="534"/>
      <c r="HW103" s="534"/>
      <c r="HX103" s="534"/>
      <c r="HY103" s="534"/>
      <c r="HZ103" s="534"/>
      <c r="IA103" s="534"/>
      <c r="IB103" s="534"/>
      <c r="IC103" s="534"/>
      <c r="ID103" s="534"/>
      <c r="IE103" s="534"/>
      <c r="IF103" s="534"/>
      <c r="IG103" s="534"/>
      <c r="IH103" s="534"/>
      <c r="II103" s="534"/>
      <c r="IJ103" s="534"/>
      <c r="IK103" s="534"/>
      <c r="IL103" s="534"/>
      <c r="IM103" s="534"/>
      <c r="IN103" s="534"/>
      <c r="IO103" s="534"/>
      <c r="IP103" s="534"/>
      <c r="IQ103" s="534"/>
      <c r="IR103" s="534"/>
      <c r="IS103" s="534"/>
      <c r="IT103" s="534"/>
      <c r="IU103" s="534"/>
      <c r="IV103" s="534"/>
      <c r="IW103" s="534"/>
      <c r="IX103" s="534"/>
      <c r="IY103" s="534"/>
      <c r="IZ103" s="534"/>
      <c r="JA103" s="534"/>
      <c r="JB103" s="534"/>
      <c r="JC103" s="534"/>
      <c r="JD103" s="534"/>
      <c r="JE103" s="534"/>
      <c r="JF103" s="534"/>
      <c r="JG103" s="534"/>
      <c r="JH103" s="534"/>
      <c r="JI103" s="534"/>
      <c r="JJ103" s="534"/>
      <c r="JK103" s="534"/>
      <c r="JL103" s="534"/>
      <c r="JM103" s="534"/>
      <c r="JN103" s="534"/>
      <c r="JO103" s="534"/>
      <c r="JP103" s="534"/>
      <c r="JQ103" s="534"/>
      <c r="JR103" s="534"/>
      <c r="JS103" s="534"/>
      <c r="JT103" s="534"/>
      <c r="JU103" s="534"/>
      <c r="JV103" s="534"/>
      <c r="JW103" s="534"/>
      <c r="JX103" s="534"/>
      <c r="JY103" s="534"/>
      <c r="JZ103" s="534"/>
      <c r="KA103" s="534"/>
      <c r="KB103" s="534"/>
      <c r="KC103" s="534"/>
      <c r="KD103" s="534"/>
      <c r="KE103" s="534"/>
      <c r="KF103" s="534"/>
      <c r="KG103" s="534"/>
      <c r="KH103" s="534"/>
      <c r="KI103" s="534"/>
      <c r="KJ103" s="534"/>
      <c r="KK103" s="534"/>
      <c r="KL103" s="534"/>
      <c r="KM103" s="534"/>
      <c r="KN103" s="534"/>
      <c r="KO103" s="534"/>
      <c r="KP103" s="534"/>
      <c r="KQ103" s="534"/>
      <c r="KR103" s="534"/>
      <c r="KS103" s="534"/>
      <c r="KT103" s="534"/>
      <c r="KU103" s="534"/>
      <c r="KV103" s="534"/>
      <c r="KW103" s="534"/>
      <c r="KX103" s="534"/>
      <c r="KY103" s="534"/>
      <c r="KZ103" s="534"/>
      <c r="LA103" s="534"/>
      <c r="LB103" s="534"/>
      <c r="LC103" s="534"/>
      <c r="LD103" s="534"/>
      <c r="LE103" s="534"/>
      <c r="LF103" s="534"/>
      <c r="LG103" s="534"/>
      <c r="LH103" s="534"/>
      <c r="LI103" s="534"/>
      <c r="LJ103" s="534"/>
      <c r="LK103" s="534"/>
      <c r="LL103" s="534"/>
      <c r="LM103" s="534"/>
      <c r="LN103" s="534"/>
      <c r="LO103" s="534"/>
      <c r="LP103" s="534"/>
      <c r="LQ103" s="534"/>
      <c r="LR103" s="534"/>
      <c r="LS103" s="534"/>
      <c r="LT103" s="534"/>
      <c r="LU103" s="534"/>
      <c r="LV103" s="534"/>
      <c r="LW103" s="534"/>
      <c r="LX103" s="534"/>
      <c r="LY103" s="534"/>
      <c r="LZ103" s="534"/>
      <c r="MA103" s="534"/>
      <c r="MB103" s="534"/>
      <c r="MC103" s="534"/>
      <c r="MD103" s="534"/>
      <c r="ME103" s="534"/>
      <c r="MF103" s="534"/>
      <c r="MG103" s="534"/>
      <c r="MH103" s="534"/>
      <c r="MI103" s="534"/>
      <c r="MJ103" s="534"/>
      <c r="MK103" s="534"/>
      <c r="ML103" s="534"/>
      <c r="MM103" s="534"/>
      <c r="MN103" s="534"/>
      <c r="MO103" s="534"/>
      <c r="MP103" s="534"/>
      <c r="MQ103" s="534"/>
      <c r="MR103" s="534"/>
      <c r="MS103" s="534"/>
      <c r="MT103" s="534"/>
      <c r="MU103" s="534"/>
      <c r="MV103" s="534"/>
      <c r="MW103" s="534"/>
      <c r="MX103" s="534"/>
      <c r="MY103" s="534"/>
      <c r="MZ103" s="534"/>
      <c r="NA103" s="534"/>
      <c r="NB103" s="534"/>
      <c r="NC103" s="534"/>
      <c r="ND103" s="534"/>
      <c r="NE103" s="534"/>
      <c r="NF103" s="534"/>
      <c r="NG103" s="534"/>
      <c r="NH103" s="534"/>
      <c r="NI103" s="534"/>
      <c r="NJ103" s="534"/>
      <c r="NK103" s="534"/>
      <c r="NL103" s="534"/>
      <c r="NM103" s="534"/>
      <c r="NN103" s="534"/>
      <c r="NO103" s="534"/>
      <c r="NP103" s="534"/>
      <c r="NQ103" s="534"/>
      <c r="NR103" s="534"/>
      <c r="NS103" s="534"/>
      <c r="NT103" s="534"/>
      <c r="NU103" s="534"/>
      <c r="NV103" s="534"/>
      <c r="NW103" s="534"/>
      <c r="NX103" s="534"/>
      <c r="NY103" s="534"/>
      <c r="NZ103" s="534"/>
      <c r="OA103" s="534"/>
      <c r="OB103" s="534"/>
      <c r="OC103" s="534"/>
      <c r="OD103" s="534"/>
      <c r="OE103" s="534"/>
      <c r="OF103" s="534"/>
      <c r="OG103" s="534"/>
      <c r="OH103" s="534"/>
      <c r="OI103" s="534"/>
      <c r="OJ103" s="534"/>
      <c r="OK103" s="534"/>
      <c r="OL103" s="534"/>
      <c r="OM103" s="534"/>
      <c r="ON103" s="534"/>
      <c r="OO103" s="534"/>
      <c r="OP103" s="534"/>
      <c r="OQ103" s="534"/>
      <c r="OR103" s="534"/>
      <c r="OS103" s="534"/>
      <c r="OT103" s="534"/>
      <c r="OU103" s="534"/>
      <c r="OV103" s="534"/>
      <c r="OW103" s="534"/>
      <c r="OX103" s="534"/>
      <c r="OY103" s="534"/>
      <c r="OZ103" s="534"/>
      <c r="PA103" s="534"/>
      <c r="PB103" s="534"/>
      <c r="PC103" s="534"/>
      <c r="PD103" s="534"/>
      <c r="PE103" s="534"/>
      <c r="PF103" s="534"/>
      <c r="PG103" s="534"/>
      <c r="PH103" s="534"/>
      <c r="PI103" s="534"/>
      <c r="PJ103" s="534"/>
      <c r="PK103" s="534"/>
      <c r="PL103" s="534"/>
      <c r="PM103" s="534"/>
      <c r="PN103" s="534"/>
      <c r="PO103" s="534"/>
      <c r="PP103" s="534"/>
      <c r="PQ103" s="534"/>
      <c r="PR103" s="534"/>
      <c r="PS103" s="534"/>
      <c r="PT103" s="534"/>
      <c r="PU103" s="534"/>
      <c r="PV103" s="534"/>
      <c r="PW103" s="534"/>
      <c r="PX103" s="534"/>
      <c r="PY103" s="534"/>
      <c r="PZ103" s="534"/>
      <c r="QA103" s="534"/>
      <c r="QB103" s="534"/>
      <c r="QC103" s="534"/>
      <c r="QD103" s="534"/>
      <c r="QE103" s="534"/>
      <c r="QF103" s="534"/>
      <c r="QG103" s="534"/>
      <c r="QH103" s="534"/>
      <c r="QI103" s="534"/>
      <c r="QJ103" s="534"/>
      <c r="QK103" s="534"/>
      <c r="QL103" s="534"/>
      <c r="QM103" s="534"/>
      <c r="QN103" s="534"/>
      <c r="QO103" s="534"/>
      <c r="QP103" s="534"/>
      <c r="QQ103" s="534"/>
      <c r="QR103" s="534"/>
      <c r="QS103" s="534"/>
      <c r="QT103" s="534"/>
      <c r="QU103" s="534"/>
      <c r="QV103" s="534"/>
      <c r="QW103" s="534"/>
      <c r="QX103" s="534"/>
      <c r="QY103" s="534"/>
      <c r="QZ103" s="534"/>
      <c r="RA103" s="534"/>
      <c r="RB103" s="534"/>
      <c r="RC103" s="534"/>
      <c r="RD103" s="534"/>
      <c r="RE103" s="534"/>
      <c r="RF103" s="534"/>
      <c r="RG103" s="534"/>
      <c r="RH103" s="534"/>
      <c r="RI103" s="534"/>
      <c r="RJ103" s="534"/>
      <c r="RK103" s="534"/>
      <c r="RL103" s="534"/>
      <c r="RM103" s="534"/>
      <c r="RN103" s="534"/>
      <c r="RO103" s="534"/>
      <c r="RP103" s="534"/>
      <c r="RQ103" s="534"/>
      <c r="RR103" s="534"/>
      <c r="RS103" s="534"/>
      <c r="RT103" s="534"/>
      <c r="RU103" s="534"/>
      <c r="RV103" s="534"/>
      <c r="RW103" s="534"/>
      <c r="RX103" s="534"/>
      <c r="RY103" s="534"/>
      <c r="RZ103" s="534"/>
      <c r="SA103" s="534"/>
      <c r="SB103" s="534"/>
      <c r="SC103" s="534"/>
      <c r="SD103" s="534"/>
      <c r="SE103" s="534"/>
      <c r="SF103" s="534"/>
      <c r="SG103" s="534"/>
      <c r="SH103" s="534"/>
      <c r="SI103" s="534"/>
      <c r="SJ103" s="534"/>
      <c r="SK103" s="534"/>
      <c r="SL103" s="534"/>
      <c r="SM103" s="534"/>
      <c r="SN103" s="534"/>
      <c r="SO103" s="534"/>
      <c r="SP103" s="534"/>
      <c r="SQ103" s="534"/>
      <c r="SR103" s="534"/>
      <c r="SS103" s="534"/>
      <c r="ST103" s="534"/>
      <c r="SU103" s="534"/>
      <c r="SV103" s="534"/>
      <c r="SW103" s="534"/>
      <c r="SX103" s="534"/>
      <c r="SY103" s="534"/>
      <c r="SZ103" s="534"/>
      <c r="TA103" s="534"/>
      <c r="TB103" s="534"/>
      <c r="TC103" s="534"/>
      <c r="TD103" s="534"/>
      <c r="TE103" s="534"/>
      <c r="TF103" s="534"/>
      <c r="TG103" s="534"/>
      <c r="TH103" s="534"/>
      <c r="TI103" s="534"/>
      <c r="TJ103" s="534"/>
      <c r="TK103" s="534"/>
      <c r="TL103" s="534"/>
      <c r="TM103" s="534"/>
      <c r="TN103" s="534"/>
      <c r="TO103" s="534"/>
      <c r="TP103" s="534"/>
      <c r="TQ103" s="534"/>
      <c r="TR103" s="534"/>
      <c r="TS103" s="534"/>
      <c r="TT103" s="534"/>
      <c r="TU103" s="534"/>
      <c r="TV103" s="534"/>
      <c r="TW103" s="534"/>
      <c r="TX103" s="534"/>
      <c r="TY103" s="534"/>
      <c r="TZ103" s="534"/>
      <c r="UA103" s="534"/>
      <c r="UB103" s="534"/>
      <c r="UC103" s="534"/>
      <c r="UD103" s="534"/>
      <c r="UE103" s="534"/>
      <c r="UF103" s="534"/>
      <c r="UG103" s="534"/>
      <c r="UH103" s="534"/>
      <c r="UI103" s="534"/>
      <c r="UJ103" s="534"/>
      <c r="UK103" s="534"/>
      <c r="UL103" s="534"/>
      <c r="UM103" s="534"/>
      <c r="UN103" s="534"/>
      <c r="UO103" s="534"/>
      <c r="UP103" s="534"/>
      <c r="UQ103" s="534"/>
      <c r="UR103" s="534"/>
      <c r="US103" s="534"/>
      <c r="UT103" s="534"/>
      <c r="UU103" s="534"/>
      <c r="UV103" s="534"/>
      <c r="UW103" s="534"/>
      <c r="UX103" s="546"/>
    </row>
    <row r="104" spans="1:571" s="547" customFormat="1" ht="14.1" customHeight="1">
      <c r="A104" s="534"/>
      <c r="B104" s="37"/>
      <c r="C104" s="61"/>
      <c r="D104" s="61"/>
      <c r="E104" s="38"/>
      <c r="F104" s="523"/>
      <c r="G104" s="523"/>
      <c r="H104" s="523"/>
      <c r="I104" s="524"/>
      <c r="J104" s="525"/>
      <c r="K104" s="525"/>
      <c r="L104" s="525"/>
      <c r="M104" s="42"/>
      <c r="N104" s="42"/>
      <c r="O104" s="526"/>
      <c r="P104" s="527"/>
      <c r="Q104" s="527"/>
      <c r="R104" s="45"/>
      <c r="S104" s="46"/>
      <c r="T104" s="523">
        <f t="shared" si="27"/>
        <v>0</v>
      </c>
      <c r="U104" s="528">
        <f t="shared" si="19"/>
        <v>0</v>
      </c>
      <c r="V104" s="529">
        <f t="shared" si="20"/>
        <v>0</v>
      </c>
      <c r="W104" s="530">
        <f t="shared" si="32"/>
        <v>0</v>
      </c>
      <c r="X104" s="527">
        <f t="shared" si="33"/>
        <v>0</v>
      </c>
      <c r="Y104" s="527">
        <f t="shared" si="21"/>
        <v>0</v>
      </c>
      <c r="Z104" s="527"/>
      <c r="AA104" s="527">
        <f t="shared" si="34"/>
        <v>0</v>
      </c>
      <c r="AB104" s="531">
        <f t="shared" si="22"/>
        <v>0</v>
      </c>
      <c r="AC104" s="532">
        <f t="shared" si="35"/>
        <v>0</v>
      </c>
      <c r="AD104" s="527">
        <f t="shared" si="35"/>
        <v>0</v>
      </c>
      <c r="AE104" s="527">
        <f t="shared" si="23"/>
        <v>0</v>
      </c>
      <c r="AF104" s="527">
        <f t="shared" si="24"/>
        <v>0</v>
      </c>
      <c r="AG104" s="533" t="e">
        <v>#N/A</v>
      </c>
      <c r="AH104" s="527" t="e">
        <f t="shared" si="25"/>
        <v>#N/A</v>
      </c>
      <c r="AI104" s="533" t="e">
        <v>#N/A</v>
      </c>
      <c r="AJ104" s="527" t="e">
        <f t="shared" si="26"/>
        <v>#N/A</v>
      </c>
      <c r="AK104" s="527" t="e">
        <f t="shared" si="28"/>
        <v>#N/A</v>
      </c>
      <c r="AL104" s="527" t="e">
        <v>#N/A</v>
      </c>
      <c r="AM104" s="527"/>
      <c r="AN104" s="529">
        <v>0</v>
      </c>
      <c r="AO104" s="529">
        <f t="shared" si="29"/>
        <v>0</v>
      </c>
      <c r="AP104" s="528">
        <f t="shared" si="30"/>
        <v>0</v>
      </c>
      <c r="AQ104" s="528" t="e">
        <f t="shared" si="31"/>
        <v>#DIV/0!</v>
      </c>
      <c r="AR104" s="534"/>
      <c r="AS104" s="534"/>
      <c r="AT104" s="534"/>
      <c r="AU104" s="534"/>
      <c r="AV104" s="534"/>
      <c r="AW104" s="534"/>
      <c r="AX104" s="534"/>
      <c r="AY104" s="534"/>
      <c r="AZ104" s="534"/>
      <c r="BA104" s="534"/>
      <c r="BB104" s="534"/>
      <c r="BC104" s="534"/>
      <c r="BD104" s="534"/>
      <c r="BE104" s="534"/>
      <c r="BF104" s="534"/>
      <c r="BG104" s="534"/>
      <c r="BH104" s="534"/>
      <c r="BI104" s="534"/>
      <c r="BJ104" s="534"/>
      <c r="BK104" s="534"/>
      <c r="BL104" s="534"/>
      <c r="BM104" s="534"/>
      <c r="BN104" s="534"/>
      <c r="BO104" s="534"/>
      <c r="BP104" s="534"/>
      <c r="BQ104" s="534"/>
      <c r="BR104" s="534"/>
      <c r="BS104" s="534"/>
      <c r="BT104" s="534"/>
      <c r="BU104" s="534"/>
      <c r="BV104" s="534"/>
      <c r="BW104" s="534"/>
      <c r="BX104" s="534"/>
      <c r="BY104" s="534"/>
      <c r="BZ104" s="534"/>
      <c r="CA104" s="534"/>
      <c r="CB104" s="534"/>
      <c r="CC104" s="534"/>
      <c r="CD104" s="534"/>
      <c r="CE104" s="534"/>
      <c r="CF104" s="534"/>
      <c r="CG104" s="534"/>
      <c r="CH104" s="534"/>
      <c r="CI104" s="534"/>
      <c r="CJ104" s="534"/>
      <c r="CK104" s="534"/>
      <c r="CL104" s="534"/>
      <c r="CM104" s="534"/>
      <c r="CN104" s="534"/>
      <c r="CO104" s="534"/>
      <c r="CP104" s="534"/>
      <c r="CQ104" s="534"/>
      <c r="CR104" s="534"/>
      <c r="CS104" s="534"/>
      <c r="CT104" s="534"/>
      <c r="CU104" s="534"/>
      <c r="CV104" s="534"/>
      <c r="CW104" s="534"/>
      <c r="CX104" s="534"/>
      <c r="CY104" s="534"/>
      <c r="CZ104" s="534"/>
      <c r="DA104" s="534"/>
      <c r="DB104" s="534"/>
      <c r="DC104" s="534"/>
      <c r="DD104" s="534"/>
      <c r="DE104" s="534"/>
      <c r="DF104" s="534"/>
      <c r="DG104" s="534"/>
      <c r="DH104" s="534"/>
      <c r="DI104" s="534"/>
      <c r="DJ104" s="534"/>
      <c r="DK104" s="534"/>
      <c r="DL104" s="534"/>
      <c r="DM104" s="534"/>
      <c r="DN104" s="534"/>
      <c r="DO104" s="534"/>
      <c r="DP104" s="534"/>
      <c r="DQ104" s="534"/>
      <c r="DR104" s="534"/>
      <c r="DS104" s="534"/>
      <c r="DT104" s="534"/>
      <c r="DU104" s="534"/>
      <c r="DV104" s="534"/>
      <c r="DW104" s="534"/>
      <c r="DX104" s="534"/>
      <c r="DY104" s="534"/>
      <c r="DZ104" s="534"/>
      <c r="EA104" s="534"/>
      <c r="EB104" s="534"/>
      <c r="EC104" s="534"/>
      <c r="ED104" s="534"/>
      <c r="EE104" s="534"/>
      <c r="EF104" s="534"/>
      <c r="EG104" s="534"/>
      <c r="EH104" s="534"/>
      <c r="EI104" s="534"/>
      <c r="EJ104" s="534"/>
      <c r="EK104" s="534"/>
      <c r="EL104" s="534"/>
      <c r="EM104" s="534"/>
      <c r="EN104" s="534"/>
      <c r="EO104" s="534"/>
      <c r="EP104" s="534"/>
      <c r="EQ104" s="534"/>
      <c r="ER104" s="534"/>
      <c r="ES104" s="534"/>
      <c r="ET104" s="534"/>
      <c r="EU104" s="534"/>
      <c r="EV104" s="534"/>
      <c r="EW104" s="534"/>
      <c r="EX104" s="534"/>
      <c r="EY104" s="534"/>
      <c r="EZ104" s="534"/>
      <c r="FA104" s="534"/>
      <c r="FB104" s="534"/>
      <c r="FC104" s="534"/>
      <c r="FD104" s="534"/>
      <c r="FE104" s="534"/>
      <c r="FF104" s="534"/>
      <c r="FG104" s="534"/>
      <c r="FH104" s="534"/>
      <c r="FI104" s="534"/>
      <c r="FJ104" s="534"/>
      <c r="FK104" s="534"/>
      <c r="FL104" s="534"/>
      <c r="FM104" s="534"/>
      <c r="FN104" s="534"/>
      <c r="FO104" s="534"/>
      <c r="FP104" s="534"/>
      <c r="FQ104" s="534"/>
      <c r="FR104" s="534"/>
      <c r="FS104" s="534"/>
      <c r="FT104" s="534"/>
      <c r="FU104" s="534"/>
      <c r="FV104" s="534"/>
      <c r="FW104" s="534"/>
      <c r="FX104" s="534"/>
      <c r="FY104" s="534"/>
      <c r="FZ104" s="534"/>
      <c r="GA104" s="534"/>
      <c r="GB104" s="534"/>
      <c r="GC104" s="534"/>
      <c r="GD104" s="534"/>
      <c r="GE104" s="534"/>
      <c r="GF104" s="534"/>
      <c r="GG104" s="534"/>
      <c r="GH104" s="534"/>
      <c r="GI104" s="534"/>
      <c r="GJ104" s="534"/>
      <c r="GK104" s="534"/>
      <c r="GL104" s="534"/>
      <c r="GM104" s="534"/>
      <c r="GN104" s="534"/>
      <c r="GO104" s="534"/>
      <c r="GP104" s="534"/>
      <c r="GQ104" s="534"/>
      <c r="GR104" s="534"/>
      <c r="GS104" s="534"/>
      <c r="GT104" s="534"/>
      <c r="GU104" s="534"/>
      <c r="GV104" s="534"/>
      <c r="GW104" s="534"/>
      <c r="GX104" s="534"/>
      <c r="GY104" s="534"/>
      <c r="GZ104" s="534"/>
      <c r="HA104" s="534"/>
      <c r="HB104" s="534"/>
      <c r="HC104" s="534"/>
      <c r="HD104" s="534"/>
      <c r="HE104" s="534"/>
      <c r="HF104" s="534"/>
      <c r="HG104" s="534"/>
      <c r="HH104" s="534"/>
      <c r="HI104" s="534"/>
      <c r="HJ104" s="534"/>
      <c r="HK104" s="534"/>
      <c r="HL104" s="534"/>
      <c r="HM104" s="534"/>
      <c r="HN104" s="534"/>
      <c r="HO104" s="534"/>
      <c r="HP104" s="534"/>
      <c r="HQ104" s="534"/>
      <c r="HR104" s="534"/>
      <c r="HS104" s="534"/>
      <c r="HT104" s="534"/>
      <c r="HU104" s="534"/>
      <c r="HV104" s="534"/>
      <c r="HW104" s="534"/>
      <c r="HX104" s="534"/>
      <c r="HY104" s="534"/>
      <c r="HZ104" s="534"/>
      <c r="IA104" s="534"/>
      <c r="IB104" s="534"/>
      <c r="IC104" s="534"/>
      <c r="ID104" s="534"/>
      <c r="IE104" s="534"/>
      <c r="IF104" s="534"/>
      <c r="IG104" s="534"/>
      <c r="IH104" s="534"/>
      <c r="II104" s="534"/>
      <c r="IJ104" s="534"/>
      <c r="IK104" s="534"/>
      <c r="IL104" s="534"/>
      <c r="IM104" s="534"/>
      <c r="IN104" s="534"/>
      <c r="IO104" s="534"/>
      <c r="IP104" s="534"/>
      <c r="IQ104" s="534"/>
      <c r="IR104" s="534"/>
      <c r="IS104" s="534"/>
      <c r="IT104" s="534"/>
      <c r="IU104" s="534"/>
      <c r="IV104" s="534"/>
      <c r="IW104" s="534"/>
      <c r="IX104" s="534"/>
      <c r="IY104" s="534"/>
      <c r="IZ104" s="534"/>
      <c r="JA104" s="534"/>
      <c r="JB104" s="534"/>
      <c r="JC104" s="534"/>
      <c r="JD104" s="534"/>
      <c r="JE104" s="534"/>
      <c r="JF104" s="534"/>
      <c r="JG104" s="534"/>
      <c r="JH104" s="534"/>
      <c r="JI104" s="534"/>
      <c r="JJ104" s="534"/>
      <c r="JK104" s="534"/>
      <c r="JL104" s="534"/>
      <c r="JM104" s="534"/>
      <c r="JN104" s="534"/>
      <c r="JO104" s="534"/>
      <c r="JP104" s="534"/>
      <c r="JQ104" s="534"/>
      <c r="JR104" s="534"/>
      <c r="JS104" s="534"/>
      <c r="JT104" s="534"/>
      <c r="JU104" s="534"/>
      <c r="JV104" s="534"/>
      <c r="JW104" s="534"/>
      <c r="JX104" s="534"/>
      <c r="JY104" s="534"/>
      <c r="JZ104" s="534"/>
      <c r="KA104" s="534"/>
      <c r="KB104" s="534"/>
      <c r="KC104" s="534"/>
      <c r="KD104" s="534"/>
      <c r="KE104" s="534"/>
      <c r="KF104" s="534"/>
      <c r="KG104" s="534"/>
      <c r="KH104" s="534"/>
      <c r="KI104" s="534"/>
      <c r="KJ104" s="534"/>
      <c r="KK104" s="534"/>
      <c r="KL104" s="534"/>
      <c r="KM104" s="534"/>
      <c r="KN104" s="534"/>
      <c r="KO104" s="534"/>
      <c r="KP104" s="534"/>
      <c r="KQ104" s="534"/>
      <c r="KR104" s="534"/>
      <c r="KS104" s="534"/>
      <c r="KT104" s="534"/>
      <c r="KU104" s="534"/>
      <c r="KV104" s="534"/>
      <c r="KW104" s="534"/>
      <c r="KX104" s="534"/>
      <c r="KY104" s="534"/>
      <c r="KZ104" s="534"/>
      <c r="LA104" s="534"/>
      <c r="LB104" s="534"/>
      <c r="LC104" s="534"/>
      <c r="LD104" s="534"/>
      <c r="LE104" s="534"/>
      <c r="LF104" s="534"/>
      <c r="LG104" s="534"/>
      <c r="LH104" s="534"/>
      <c r="LI104" s="534"/>
      <c r="LJ104" s="534"/>
      <c r="LK104" s="534"/>
      <c r="LL104" s="534"/>
      <c r="LM104" s="534"/>
      <c r="LN104" s="534"/>
      <c r="LO104" s="534"/>
      <c r="LP104" s="534"/>
      <c r="LQ104" s="534"/>
      <c r="LR104" s="534"/>
      <c r="LS104" s="534"/>
      <c r="LT104" s="534"/>
      <c r="LU104" s="534"/>
      <c r="LV104" s="534"/>
      <c r="LW104" s="534"/>
      <c r="LX104" s="534"/>
      <c r="LY104" s="534"/>
      <c r="LZ104" s="534"/>
      <c r="MA104" s="534"/>
      <c r="MB104" s="534"/>
      <c r="MC104" s="534"/>
      <c r="MD104" s="534"/>
      <c r="ME104" s="534"/>
      <c r="MF104" s="534"/>
      <c r="MG104" s="534"/>
      <c r="MH104" s="534"/>
      <c r="MI104" s="534"/>
      <c r="MJ104" s="534"/>
      <c r="MK104" s="534"/>
      <c r="ML104" s="534"/>
      <c r="MM104" s="534"/>
      <c r="MN104" s="534"/>
      <c r="MO104" s="534"/>
      <c r="MP104" s="534"/>
      <c r="MQ104" s="534"/>
      <c r="MR104" s="534"/>
      <c r="MS104" s="534"/>
      <c r="MT104" s="534"/>
      <c r="MU104" s="534"/>
      <c r="MV104" s="534"/>
      <c r="MW104" s="534"/>
      <c r="MX104" s="534"/>
      <c r="MY104" s="534"/>
      <c r="MZ104" s="534"/>
      <c r="NA104" s="534"/>
      <c r="NB104" s="534"/>
      <c r="NC104" s="534"/>
      <c r="ND104" s="534"/>
      <c r="NE104" s="534"/>
      <c r="NF104" s="534"/>
      <c r="NG104" s="534"/>
      <c r="NH104" s="534"/>
      <c r="NI104" s="534"/>
      <c r="NJ104" s="534"/>
      <c r="NK104" s="534"/>
      <c r="NL104" s="534"/>
      <c r="NM104" s="534"/>
      <c r="NN104" s="534"/>
      <c r="NO104" s="534"/>
      <c r="NP104" s="534"/>
      <c r="NQ104" s="534"/>
      <c r="NR104" s="534"/>
      <c r="NS104" s="534"/>
      <c r="NT104" s="534"/>
      <c r="NU104" s="534"/>
      <c r="NV104" s="534"/>
      <c r="NW104" s="534"/>
      <c r="NX104" s="534"/>
      <c r="NY104" s="534"/>
      <c r="NZ104" s="534"/>
      <c r="OA104" s="534"/>
      <c r="OB104" s="534"/>
      <c r="OC104" s="534"/>
      <c r="OD104" s="534"/>
      <c r="OE104" s="534"/>
      <c r="OF104" s="534"/>
      <c r="OG104" s="534"/>
      <c r="OH104" s="534"/>
      <c r="OI104" s="534"/>
      <c r="OJ104" s="534"/>
      <c r="OK104" s="534"/>
      <c r="OL104" s="534"/>
      <c r="OM104" s="534"/>
      <c r="ON104" s="534"/>
      <c r="OO104" s="534"/>
      <c r="OP104" s="534"/>
      <c r="OQ104" s="534"/>
      <c r="OR104" s="534"/>
      <c r="OS104" s="534"/>
      <c r="OT104" s="534"/>
      <c r="OU104" s="534"/>
      <c r="OV104" s="534"/>
      <c r="OW104" s="534"/>
      <c r="OX104" s="534"/>
      <c r="OY104" s="534"/>
      <c r="OZ104" s="534"/>
      <c r="PA104" s="534"/>
      <c r="PB104" s="534"/>
      <c r="PC104" s="534"/>
      <c r="PD104" s="534"/>
      <c r="PE104" s="534"/>
      <c r="PF104" s="534"/>
      <c r="PG104" s="534"/>
      <c r="PH104" s="534"/>
      <c r="PI104" s="534"/>
      <c r="PJ104" s="534"/>
      <c r="PK104" s="534"/>
      <c r="PL104" s="534"/>
      <c r="PM104" s="534"/>
      <c r="PN104" s="534"/>
      <c r="PO104" s="534"/>
      <c r="PP104" s="534"/>
      <c r="PQ104" s="534"/>
      <c r="PR104" s="534"/>
      <c r="PS104" s="534"/>
      <c r="PT104" s="534"/>
      <c r="PU104" s="534"/>
      <c r="PV104" s="534"/>
      <c r="PW104" s="534"/>
      <c r="PX104" s="534"/>
      <c r="PY104" s="534"/>
      <c r="PZ104" s="534"/>
      <c r="QA104" s="534"/>
      <c r="QB104" s="534"/>
      <c r="QC104" s="534"/>
      <c r="QD104" s="534"/>
      <c r="QE104" s="534"/>
      <c r="QF104" s="534"/>
      <c r="QG104" s="534"/>
      <c r="QH104" s="534"/>
      <c r="QI104" s="534"/>
      <c r="QJ104" s="534"/>
      <c r="QK104" s="534"/>
      <c r="QL104" s="534"/>
      <c r="QM104" s="534"/>
      <c r="QN104" s="534"/>
      <c r="QO104" s="534"/>
      <c r="QP104" s="534"/>
      <c r="QQ104" s="534"/>
      <c r="QR104" s="534"/>
      <c r="QS104" s="534"/>
      <c r="QT104" s="534"/>
      <c r="QU104" s="534"/>
      <c r="QV104" s="534"/>
      <c r="QW104" s="534"/>
      <c r="QX104" s="534"/>
      <c r="QY104" s="534"/>
      <c r="QZ104" s="534"/>
      <c r="RA104" s="534"/>
      <c r="RB104" s="534"/>
      <c r="RC104" s="534"/>
      <c r="RD104" s="534"/>
      <c r="RE104" s="534"/>
      <c r="RF104" s="534"/>
      <c r="RG104" s="534"/>
      <c r="RH104" s="534"/>
      <c r="RI104" s="534"/>
      <c r="RJ104" s="534"/>
      <c r="RK104" s="534"/>
      <c r="RL104" s="534"/>
      <c r="RM104" s="534"/>
      <c r="RN104" s="534"/>
      <c r="RO104" s="534"/>
      <c r="RP104" s="534"/>
      <c r="RQ104" s="534"/>
      <c r="RR104" s="534"/>
      <c r="RS104" s="534"/>
      <c r="RT104" s="534"/>
      <c r="RU104" s="534"/>
      <c r="RV104" s="534"/>
      <c r="RW104" s="534"/>
      <c r="RX104" s="534"/>
      <c r="RY104" s="534"/>
      <c r="RZ104" s="534"/>
      <c r="SA104" s="534"/>
      <c r="SB104" s="534"/>
      <c r="SC104" s="534"/>
      <c r="SD104" s="534"/>
      <c r="SE104" s="534"/>
      <c r="SF104" s="534"/>
      <c r="SG104" s="534"/>
      <c r="SH104" s="534"/>
      <c r="SI104" s="534"/>
      <c r="SJ104" s="534"/>
      <c r="SK104" s="534"/>
      <c r="SL104" s="534"/>
      <c r="SM104" s="534"/>
      <c r="SN104" s="534"/>
      <c r="SO104" s="534"/>
      <c r="SP104" s="534"/>
      <c r="SQ104" s="534"/>
      <c r="SR104" s="534"/>
      <c r="SS104" s="534"/>
      <c r="ST104" s="534"/>
      <c r="SU104" s="534"/>
      <c r="SV104" s="534"/>
      <c r="SW104" s="534"/>
      <c r="SX104" s="534"/>
      <c r="SY104" s="534"/>
      <c r="SZ104" s="534"/>
      <c r="TA104" s="534"/>
      <c r="TB104" s="534"/>
      <c r="TC104" s="534"/>
      <c r="TD104" s="534"/>
      <c r="TE104" s="534"/>
      <c r="TF104" s="534"/>
      <c r="TG104" s="534"/>
      <c r="TH104" s="534"/>
      <c r="TI104" s="534"/>
      <c r="TJ104" s="534"/>
      <c r="TK104" s="534"/>
      <c r="TL104" s="534"/>
      <c r="TM104" s="534"/>
      <c r="TN104" s="534"/>
      <c r="TO104" s="534"/>
      <c r="TP104" s="534"/>
      <c r="TQ104" s="534"/>
      <c r="TR104" s="534"/>
      <c r="TS104" s="534"/>
      <c r="TT104" s="534"/>
      <c r="TU104" s="534"/>
      <c r="TV104" s="534"/>
      <c r="TW104" s="534"/>
      <c r="TX104" s="534"/>
      <c r="TY104" s="534"/>
      <c r="TZ104" s="534"/>
      <c r="UA104" s="534"/>
      <c r="UB104" s="534"/>
      <c r="UC104" s="534"/>
      <c r="UD104" s="534"/>
      <c r="UE104" s="534"/>
      <c r="UF104" s="534"/>
      <c r="UG104" s="534"/>
      <c r="UH104" s="534"/>
      <c r="UI104" s="534"/>
      <c r="UJ104" s="534"/>
      <c r="UK104" s="534"/>
      <c r="UL104" s="534"/>
      <c r="UM104" s="534"/>
      <c r="UN104" s="534"/>
      <c r="UO104" s="534"/>
      <c r="UP104" s="534"/>
      <c r="UQ104" s="534"/>
      <c r="UR104" s="534"/>
      <c r="US104" s="534"/>
      <c r="UT104" s="534"/>
      <c r="UU104" s="534"/>
      <c r="UV104" s="534"/>
      <c r="UW104" s="534"/>
      <c r="UX104" s="546"/>
    </row>
    <row r="105" spans="1:571" s="547" customFormat="1" ht="14.1" customHeight="1">
      <c r="A105" s="534"/>
      <c r="B105" s="37"/>
      <c r="C105" s="61"/>
      <c r="D105" s="61"/>
      <c r="E105" s="38"/>
      <c r="F105" s="523"/>
      <c r="G105" s="523"/>
      <c r="H105" s="523"/>
      <c r="I105" s="524"/>
      <c r="J105" s="525"/>
      <c r="K105" s="525"/>
      <c r="L105" s="525"/>
      <c r="M105" s="42"/>
      <c r="N105" s="42"/>
      <c r="O105" s="526"/>
      <c r="P105" s="527"/>
      <c r="Q105" s="527"/>
      <c r="R105" s="45"/>
      <c r="S105" s="46"/>
      <c r="T105" s="523">
        <f t="shared" si="27"/>
        <v>0</v>
      </c>
      <c r="U105" s="528">
        <f t="shared" si="19"/>
        <v>0</v>
      </c>
      <c r="V105" s="529">
        <f t="shared" si="20"/>
        <v>0</v>
      </c>
      <c r="W105" s="530">
        <f t="shared" si="32"/>
        <v>0</v>
      </c>
      <c r="X105" s="527">
        <f t="shared" si="33"/>
        <v>0</v>
      </c>
      <c r="Y105" s="527">
        <f t="shared" si="21"/>
        <v>0</v>
      </c>
      <c r="Z105" s="527"/>
      <c r="AA105" s="527">
        <f t="shared" si="34"/>
        <v>0</v>
      </c>
      <c r="AB105" s="531">
        <f t="shared" si="22"/>
        <v>0</v>
      </c>
      <c r="AC105" s="532">
        <f t="shared" si="35"/>
        <v>0</v>
      </c>
      <c r="AD105" s="527">
        <f t="shared" si="35"/>
        <v>0</v>
      </c>
      <c r="AE105" s="527">
        <f t="shared" si="23"/>
        <v>0</v>
      </c>
      <c r="AF105" s="527">
        <f t="shared" si="24"/>
        <v>0</v>
      </c>
      <c r="AG105" s="533" t="e">
        <v>#N/A</v>
      </c>
      <c r="AH105" s="527" t="e">
        <f t="shared" si="25"/>
        <v>#N/A</v>
      </c>
      <c r="AI105" s="533" t="e">
        <v>#N/A</v>
      </c>
      <c r="AJ105" s="527" t="e">
        <f t="shared" si="26"/>
        <v>#N/A</v>
      </c>
      <c r="AK105" s="527" t="e">
        <f t="shared" si="28"/>
        <v>#N/A</v>
      </c>
      <c r="AL105" s="527" t="e">
        <v>#N/A</v>
      </c>
      <c r="AM105" s="527"/>
      <c r="AN105" s="529">
        <v>0</v>
      </c>
      <c r="AO105" s="529">
        <f t="shared" si="29"/>
        <v>0</v>
      </c>
      <c r="AP105" s="528">
        <f t="shared" si="30"/>
        <v>0</v>
      </c>
      <c r="AQ105" s="528" t="e">
        <f t="shared" si="31"/>
        <v>#DIV/0!</v>
      </c>
      <c r="AR105" s="534"/>
      <c r="AS105" s="534"/>
      <c r="AT105" s="534"/>
      <c r="AU105" s="534"/>
      <c r="AV105" s="534"/>
      <c r="AW105" s="534"/>
      <c r="AX105" s="534"/>
      <c r="AY105" s="534"/>
      <c r="AZ105" s="534"/>
      <c r="BA105" s="534"/>
      <c r="BB105" s="534"/>
      <c r="BC105" s="534"/>
      <c r="BD105" s="534"/>
      <c r="BE105" s="534"/>
      <c r="BF105" s="534"/>
      <c r="BG105" s="534"/>
      <c r="BH105" s="534"/>
      <c r="BI105" s="534"/>
      <c r="BJ105" s="534"/>
      <c r="BK105" s="534"/>
      <c r="BL105" s="534"/>
      <c r="BM105" s="534"/>
      <c r="BN105" s="534"/>
      <c r="BO105" s="534"/>
      <c r="BP105" s="534"/>
      <c r="BQ105" s="534"/>
      <c r="BR105" s="534"/>
      <c r="BS105" s="534"/>
      <c r="BT105" s="534"/>
      <c r="BU105" s="534"/>
      <c r="BV105" s="534"/>
      <c r="BW105" s="534"/>
      <c r="BX105" s="534"/>
      <c r="BY105" s="534"/>
      <c r="BZ105" s="534"/>
      <c r="CA105" s="534"/>
      <c r="CB105" s="534"/>
      <c r="CC105" s="534"/>
      <c r="CD105" s="534"/>
      <c r="CE105" s="534"/>
      <c r="CF105" s="534"/>
      <c r="CG105" s="534"/>
      <c r="CH105" s="534"/>
      <c r="CI105" s="534"/>
      <c r="CJ105" s="534"/>
      <c r="CK105" s="534"/>
      <c r="CL105" s="534"/>
      <c r="CM105" s="534"/>
      <c r="CN105" s="534"/>
      <c r="CO105" s="534"/>
      <c r="CP105" s="534"/>
      <c r="CQ105" s="534"/>
      <c r="CR105" s="534"/>
      <c r="CS105" s="534"/>
      <c r="CT105" s="534"/>
      <c r="CU105" s="534"/>
      <c r="CV105" s="534"/>
      <c r="CW105" s="534"/>
      <c r="CX105" s="534"/>
      <c r="CY105" s="534"/>
      <c r="CZ105" s="534"/>
      <c r="DA105" s="534"/>
      <c r="DB105" s="534"/>
      <c r="DC105" s="534"/>
      <c r="DD105" s="534"/>
      <c r="DE105" s="534"/>
      <c r="DF105" s="534"/>
      <c r="DG105" s="534"/>
      <c r="DH105" s="534"/>
      <c r="DI105" s="534"/>
      <c r="DJ105" s="534"/>
      <c r="DK105" s="534"/>
      <c r="DL105" s="534"/>
      <c r="DM105" s="534"/>
      <c r="DN105" s="534"/>
      <c r="DO105" s="534"/>
      <c r="DP105" s="534"/>
      <c r="DQ105" s="534"/>
      <c r="DR105" s="534"/>
      <c r="DS105" s="534"/>
      <c r="DT105" s="534"/>
      <c r="DU105" s="534"/>
      <c r="DV105" s="534"/>
      <c r="DW105" s="534"/>
      <c r="DX105" s="534"/>
      <c r="DY105" s="534"/>
      <c r="DZ105" s="534"/>
      <c r="EA105" s="534"/>
      <c r="EB105" s="534"/>
      <c r="EC105" s="534"/>
      <c r="ED105" s="534"/>
      <c r="EE105" s="534"/>
      <c r="EF105" s="534"/>
      <c r="EG105" s="534"/>
      <c r="EH105" s="534"/>
      <c r="EI105" s="534"/>
      <c r="EJ105" s="534"/>
      <c r="EK105" s="534"/>
      <c r="EL105" s="534"/>
      <c r="EM105" s="534"/>
      <c r="EN105" s="534"/>
      <c r="EO105" s="534"/>
      <c r="EP105" s="534"/>
      <c r="EQ105" s="534"/>
      <c r="ER105" s="534"/>
      <c r="ES105" s="534"/>
      <c r="ET105" s="534"/>
      <c r="EU105" s="534"/>
      <c r="EV105" s="534"/>
      <c r="EW105" s="534"/>
      <c r="EX105" s="534"/>
      <c r="EY105" s="534"/>
      <c r="EZ105" s="534"/>
      <c r="FA105" s="534"/>
      <c r="FB105" s="534"/>
      <c r="FC105" s="534"/>
      <c r="FD105" s="534"/>
      <c r="FE105" s="534"/>
      <c r="FF105" s="534"/>
      <c r="FG105" s="534"/>
      <c r="FH105" s="534"/>
      <c r="FI105" s="534"/>
      <c r="FJ105" s="534"/>
      <c r="FK105" s="534"/>
      <c r="FL105" s="534"/>
      <c r="FM105" s="534"/>
      <c r="FN105" s="534"/>
      <c r="FO105" s="534"/>
      <c r="FP105" s="534"/>
      <c r="FQ105" s="534"/>
      <c r="FR105" s="534"/>
      <c r="FS105" s="534"/>
      <c r="FT105" s="534"/>
      <c r="FU105" s="534"/>
      <c r="FV105" s="534"/>
      <c r="FW105" s="534"/>
      <c r="FX105" s="534"/>
      <c r="FY105" s="534"/>
      <c r="FZ105" s="534"/>
      <c r="GA105" s="534"/>
      <c r="GB105" s="534"/>
      <c r="GC105" s="534"/>
      <c r="GD105" s="534"/>
      <c r="GE105" s="534"/>
      <c r="GF105" s="534"/>
      <c r="GG105" s="534"/>
      <c r="GH105" s="534"/>
      <c r="GI105" s="534"/>
      <c r="GJ105" s="534"/>
      <c r="GK105" s="534"/>
      <c r="GL105" s="534"/>
      <c r="GM105" s="534"/>
      <c r="GN105" s="534"/>
      <c r="GO105" s="534"/>
      <c r="GP105" s="534"/>
      <c r="GQ105" s="534"/>
      <c r="GR105" s="534"/>
      <c r="GS105" s="534"/>
      <c r="GT105" s="534"/>
      <c r="GU105" s="534"/>
      <c r="GV105" s="534"/>
      <c r="GW105" s="534"/>
      <c r="GX105" s="534"/>
      <c r="GY105" s="534"/>
      <c r="GZ105" s="534"/>
      <c r="HA105" s="534"/>
      <c r="HB105" s="534"/>
      <c r="HC105" s="534"/>
      <c r="HD105" s="534"/>
      <c r="HE105" s="534"/>
      <c r="HF105" s="534"/>
      <c r="HG105" s="534"/>
      <c r="HH105" s="534"/>
      <c r="HI105" s="534"/>
      <c r="HJ105" s="534"/>
      <c r="HK105" s="534"/>
      <c r="HL105" s="534"/>
      <c r="HM105" s="534"/>
      <c r="HN105" s="534"/>
      <c r="HO105" s="534"/>
      <c r="HP105" s="534"/>
      <c r="HQ105" s="534"/>
      <c r="HR105" s="534"/>
      <c r="HS105" s="534"/>
      <c r="HT105" s="534"/>
      <c r="HU105" s="534"/>
      <c r="HV105" s="534"/>
      <c r="HW105" s="534"/>
      <c r="HX105" s="534"/>
      <c r="HY105" s="534"/>
      <c r="HZ105" s="534"/>
      <c r="IA105" s="534"/>
      <c r="IB105" s="534"/>
      <c r="IC105" s="534"/>
      <c r="ID105" s="534"/>
      <c r="IE105" s="534"/>
      <c r="IF105" s="534"/>
      <c r="IG105" s="534"/>
      <c r="IH105" s="534"/>
      <c r="II105" s="534"/>
      <c r="IJ105" s="534"/>
      <c r="IK105" s="534"/>
      <c r="IL105" s="534"/>
      <c r="IM105" s="534"/>
      <c r="IN105" s="534"/>
      <c r="IO105" s="534"/>
      <c r="IP105" s="534"/>
      <c r="IQ105" s="534"/>
      <c r="IR105" s="534"/>
      <c r="IS105" s="534"/>
      <c r="IT105" s="534"/>
      <c r="IU105" s="534"/>
      <c r="IV105" s="534"/>
      <c r="IW105" s="534"/>
      <c r="IX105" s="534"/>
      <c r="IY105" s="534"/>
      <c r="IZ105" s="534"/>
      <c r="JA105" s="534"/>
      <c r="JB105" s="534"/>
      <c r="JC105" s="534"/>
      <c r="JD105" s="534"/>
      <c r="JE105" s="534"/>
      <c r="JF105" s="534"/>
      <c r="JG105" s="534"/>
      <c r="JH105" s="534"/>
      <c r="JI105" s="534"/>
      <c r="JJ105" s="534"/>
      <c r="JK105" s="534"/>
      <c r="JL105" s="534"/>
      <c r="JM105" s="534"/>
      <c r="JN105" s="534"/>
      <c r="JO105" s="534"/>
      <c r="JP105" s="534"/>
      <c r="JQ105" s="534"/>
      <c r="JR105" s="534"/>
      <c r="JS105" s="534"/>
      <c r="JT105" s="534"/>
      <c r="JU105" s="534"/>
      <c r="JV105" s="534"/>
      <c r="JW105" s="534"/>
      <c r="JX105" s="534"/>
      <c r="JY105" s="534"/>
      <c r="JZ105" s="534"/>
      <c r="KA105" s="534"/>
      <c r="KB105" s="534"/>
      <c r="KC105" s="534"/>
      <c r="KD105" s="534"/>
      <c r="KE105" s="534"/>
      <c r="KF105" s="534"/>
      <c r="KG105" s="534"/>
      <c r="KH105" s="534"/>
      <c r="KI105" s="534"/>
      <c r="KJ105" s="534"/>
      <c r="KK105" s="534"/>
      <c r="KL105" s="534"/>
      <c r="KM105" s="534"/>
      <c r="KN105" s="534"/>
      <c r="KO105" s="534"/>
      <c r="KP105" s="534"/>
      <c r="KQ105" s="534"/>
      <c r="KR105" s="534"/>
      <c r="KS105" s="534"/>
      <c r="KT105" s="534"/>
      <c r="KU105" s="534"/>
      <c r="KV105" s="534"/>
      <c r="KW105" s="534"/>
      <c r="KX105" s="534"/>
      <c r="KY105" s="534"/>
      <c r="KZ105" s="534"/>
      <c r="LA105" s="534"/>
      <c r="LB105" s="534"/>
      <c r="LC105" s="534"/>
      <c r="LD105" s="534"/>
      <c r="LE105" s="534"/>
      <c r="LF105" s="534"/>
      <c r="LG105" s="534"/>
      <c r="LH105" s="534"/>
      <c r="LI105" s="534"/>
      <c r="LJ105" s="534"/>
      <c r="LK105" s="534"/>
      <c r="LL105" s="534"/>
      <c r="LM105" s="534"/>
      <c r="LN105" s="534"/>
      <c r="LO105" s="534"/>
      <c r="LP105" s="534"/>
      <c r="LQ105" s="534"/>
      <c r="LR105" s="534"/>
      <c r="LS105" s="534"/>
      <c r="LT105" s="534"/>
      <c r="LU105" s="534"/>
      <c r="LV105" s="534"/>
      <c r="LW105" s="534"/>
      <c r="LX105" s="534"/>
      <c r="LY105" s="534"/>
      <c r="LZ105" s="534"/>
      <c r="MA105" s="534"/>
      <c r="MB105" s="534"/>
      <c r="MC105" s="534"/>
      <c r="MD105" s="534"/>
      <c r="ME105" s="534"/>
      <c r="MF105" s="534"/>
      <c r="MG105" s="534"/>
      <c r="MH105" s="534"/>
      <c r="MI105" s="534"/>
      <c r="MJ105" s="534"/>
      <c r="MK105" s="534"/>
      <c r="ML105" s="534"/>
      <c r="MM105" s="534"/>
      <c r="MN105" s="534"/>
      <c r="MO105" s="534"/>
      <c r="MP105" s="534"/>
      <c r="MQ105" s="534"/>
      <c r="MR105" s="534"/>
      <c r="MS105" s="534"/>
      <c r="MT105" s="534"/>
      <c r="MU105" s="534"/>
      <c r="MV105" s="534"/>
      <c r="MW105" s="534"/>
      <c r="MX105" s="534"/>
      <c r="MY105" s="534"/>
      <c r="MZ105" s="534"/>
      <c r="NA105" s="534"/>
      <c r="NB105" s="534"/>
      <c r="NC105" s="534"/>
      <c r="ND105" s="534"/>
      <c r="NE105" s="534"/>
      <c r="NF105" s="534"/>
      <c r="NG105" s="534"/>
      <c r="NH105" s="534"/>
      <c r="NI105" s="534"/>
      <c r="NJ105" s="534"/>
      <c r="NK105" s="534"/>
      <c r="NL105" s="534"/>
      <c r="NM105" s="534"/>
      <c r="NN105" s="534"/>
      <c r="NO105" s="534"/>
      <c r="NP105" s="534"/>
      <c r="NQ105" s="534"/>
      <c r="NR105" s="534"/>
      <c r="NS105" s="534"/>
      <c r="NT105" s="534"/>
      <c r="NU105" s="534"/>
      <c r="NV105" s="534"/>
      <c r="NW105" s="534"/>
      <c r="NX105" s="534"/>
      <c r="NY105" s="534"/>
      <c r="NZ105" s="534"/>
      <c r="OA105" s="534"/>
      <c r="OB105" s="534"/>
      <c r="OC105" s="534"/>
      <c r="OD105" s="534"/>
      <c r="OE105" s="534"/>
      <c r="OF105" s="534"/>
      <c r="OG105" s="534"/>
      <c r="OH105" s="534"/>
      <c r="OI105" s="534"/>
      <c r="OJ105" s="534"/>
      <c r="OK105" s="534"/>
      <c r="OL105" s="534"/>
      <c r="OM105" s="534"/>
      <c r="ON105" s="534"/>
      <c r="OO105" s="534"/>
      <c r="OP105" s="534"/>
      <c r="OQ105" s="534"/>
      <c r="OR105" s="534"/>
      <c r="OS105" s="534"/>
      <c r="OT105" s="534"/>
      <c r="OU105" s="534"/>
      <c r="OV105" s="534"/>
      <c r="OW105" s="534"/>
      <c r="OX105" s="534"/>
      <c r="OY105" s="534"/>
      <c r="OZ105" s="534"/>
      <c r="PA105" s="534"/>
      <c r="PB105" s="534"/>
      <c r="PC105" s="534"/>
      <c r="PD105" s="534"/>
      <c r="PE105" s="534"/>
      <c r="PF105" s="534"/>
      <c r="PG105" s="534"/>
      <c r="PH105" s="534"/>
      <c r="PI105" s="534"/>
      <c r="PJ105" s="534"/>
      <c r="PK105" s="534"/>
      <c r="PL105" s="534"/>
      <c r="PM105" s="534"/>
      <c r="PN105" s="534"/>
      <c r="PO105" s="534"/>
      <c r="PP105" s="534"/>
      <c r="PQ105" s="534"/>
      <c r="PR105" s="534"/>
      <c r="PS105" s="534"/>
      <c r="PT105" s="534"/>
      <c r="PU105" s="534"/>
      <c r="PV105" s="534"/>
      <c r="PW105" s="534"/>
      <c r="PX105" s="534"/>
      <c r="PY105" s="534"/>
      <c r="PZ105" s="534"/>
      <c r="QA105" s="534"/>
      <c r="QB105" s="534"/>
      <c r="QC105" s="534"/>
      <c r="QD105" s="534"/>
      <c r="QE105" s="534"/>
      <c r="QF105" s="534"/>
      <c r="QG105" s="534"/>
      <c r="QH105" s="534"/>
      <c r="QI105" s="534"/>
      <c r="QJ105" s="534"/>
      <c r="QK105" s="534"/>
      <c r="QL105" s="534"/>
      <c r="QM105" s="534"/>
      <c r="QN105" s="534"/>
      <c r="QO105" s="534"/>
      <c r="QP105" s="534"/>
      <c r="QQ105" s="534"/>
      <c r="QR105" s="534"/>
      <c r="QS105" s="534"/>
      <c r="QT105" s="534"/>
      <c r="QU105" s="534"/>
      <c r="QV105" s="534"/>
      <c r="QW105" s="534"/>
      <c r="QX105" s="534"/>
      <c r="QY105" s="534"/>
      <c r="QZ105" s="534"/>
      <c r="RA105" s="534"/>
      <c r="RB105" s="534"/>
      <c r="RC105" s="534"/>
      <c r="RD105" s="534"/>
      <c r="RE105" s="534"/>
      <c r="RF105" s="534"/>
      <c r="RG105" s="534"/>
      <c r="RH105" s="534"/>
      <c r="RI105" s="534"/>
      <c r="RJ105" s="534"/>
      <c r="RK105" s="534"/>
      <c r="RL105" s="534"/>
      <c r="RM105" s="534"/>
      <c r="RN105" s="534"/>
      <c r="RO105" s="534"/>
      <c r="RP105" s="534"/>
      <c r="RQ105" s="534"/>
      <c r="RR105" s="534"/>
      <c r="RS105" s="534"/>
      <c r="RT105" s="534"/>
      <c r="RU105" s="534"/>
      <c r="RV105" s="534"/>
      <c r="RW105" s="534"/>
      <c r="RX105" s="534"/>
      <c r="RY105" s="534"/>
      <c r="RZ105" s="534"/>
      <c r="SA105" s="534"/>
      <c r="SB105" s="534"/>
      <c r="SC105" s="534"/>
      <c r="SD105" s="534"/>
      <c r="SE105" s="534"/>
      <c r="SF105" s="534"/>
      <c r="SG105" s="534"/>
      <c r="SH105" s="534"/>
      <c r="SI105" s="534"/>
      <c r="SJ105" s="534"/>
      <c r="SK105" s="534"/>
      <c r="SL105" s="534"/>
      <c r="SM105" s="534"/>
      <c r="SN105" s="534"/>
      <c r="SO105" s="534"/>
      <c r="SP105" s="534"/>
      <c r="SQ105" s="534"/>
      <c r="SR105" s="534"/>
      <c r="SS105" s="534"/>
      <c r="ST105" s="534"/>
      <c r="SU105" s="534"/>
      <c r="SV105" s="534"/>
      <c r="SW105" s="534"/>
      <c r="SX105" s="534"/>
      <c r="SY105" s="534"/>
      <c r="SZ105" s="534"/>
      <c r="TA105" s="534"/>
      <c r="TB105" s="534"/>
      <c r="TC105" s="534"/>
      <c r="TD105" s="534"/>
      <c r="TE105" s="534"/>
      <c r="TF105" s="534"/>
      <c r="TG105" s="534"/>
      <c r="TH105" s="534"/>
      <c r="TI105" s="534"/>
      <c r="TJ105" s="534"/>
      <c r="TK105" s="534"/>
      <c r="TL105" s="534"/>
      <c r="TM105" s="534"/>
      <c r="TN105" s="534"/>
      <c r="TO105" s="534"/>
      <c r="TP105" s="534"/>
      <c r="TQ105" s="534"/>
      <c r="TR105" s="534"/>
      <c r="TS105" s="534"/>
      <c r="TT105" s="534"/>
      <c r="TU105" s="534"/>
      <c r="TV105" s="534"/>
      <c r="TW105" s="534"/>
      <c r="TX105" s="534"/>
      <c r="TY105" s="534"/>
      <c r="TZ105" s="534"/>
      <c r="UA105" s="534"/>
      <c r="UB105" s="534"/>
      <c r="UC105" s="534"/>
      <c r="UD105" s="534"/>
      <c r="UE105" s="534"/>
      <c r="UF105" s="534"/>
      <c r="UG105" s="534"/>
      <c r="UH105" s="534"/>
      <c r="UI105" s="534"/>
      <c r="UJ105" s="534"/>
      <c r="UK105" s="534"/>
      <c r="UL105" s="534"/>
      <c r="UM105" s="534"/>
      <c r="UN105" s="534"/>
      <c r="UO105" s="534"/>
      <c r="UP105" s="534"/>
      <c r="UQ105" s="534"/>
      <c r="UR105" s="534"/>
      <c r="US105" s="534"/>
      <c r="UT105" s="534"/>
      <c r="UU105" s="534"/>
      <c r="UV105" s="534"/>
      <c r="UW105" s="534"/>
      <c r="UX105" s="546"/>
    </row>
    <row r="106" spans="1:571" s="547" customFormat="1" ht="14.1" customHeight="1">
      <c r="A106" s="534"/>
      <c r="B106" s="37"/>
      <c r="C106" s="61"/>
      <c r="D106" s="61"/>
      <c r="E106" s="38"/>
      <c r="F106" s="523"/>
      <c r="G106" s="523"/>
      <c r="H106" s="523"/>
      <c r="I106" s="524"/>
      <c r="J106" s="525"/>
      <c r="K106" s="525"/>
      <c r="L106" s="525"/>
      <c r="M106" s="42"/>
      <c r="N106" s="42"/>
      <c r="O106" s="526"/>
      <c r="P106" s="527"/>
      <c r="Q106" s="527"/>
      <c r="R106" s="45"/>
      <c r="S106" s="46"/>
      <c r="T106" s="523">
        <f t="shared" si="27"/>
        <v>0</v>
      </c>
      <c r="U106" s="528">
        <f t="shared" si="19"/>
        <v>0</v>
      </c>
      <c r="V106" s="529">
        <f t="shared" si="20"/>
        <v>0</v>
      </c>
      <c r="W106" s="530">
        <f t="shared" si="32"/>
        <v>0</v>
      </c>
      <c r="X106" s="527">
        <f t="shared" si="33"/>
        <v>0</v>
      </c>
      <c r="Y106" s="527">
        <f t="shared" si="21"/>
        <v>0</v>
      </c>
      <c r="Z106" s="527"/>
      <c r="AA106" s="527">
        <f t="shared" si="34"/>
        <v>0</v>
      </c>
      <c r="AB106" s="531">
        <f t="shared" si="22"/>
        <v>0</v>
      </c>
      <c r="AC106" s="532">
        <f t="shared" si="35"/>
        <v>0</v>
      </c>
      <c r="AD106" s="527">
        <f t="shared" si="35"/>
        <v>0</v>
      </c>
      <c r="AE106" s="527">
        <f t="shared" si="23"/>
        <v>0</v>
      </c>
      <c r="AF106" s="527">
        <f t="shared" si="24"/>
        <v>0</v>
      </c>
      <c r="AG106" s="533" t="e">
        <v>#N/A</v>
      </c>
      <c r="AH106" s="527" t="e">
        <f t="shared" si="25"/>
        <v>#N/A</v>
      </c>
      <c r="AI106" s="533" t="e">
        <v>#N/A</v>
      </c>
      <c r="AJ106" s="527" t="e">
        <f t="shared" si="26"/>
        <v>#N/A</v>
      </c>
      <c r="AK106" s="527" t="e">
        <f t="shared" si="28"/>
        <v>#N/A</v>
      </c>
      <c r="AL106" s="527" t="e">
        <v>#N/A</v>
      </c>
      <c r="AM106" s="527"/>
      <c r="AN106" s="529">
        <v>0</v>
      </c>
      <c r="AO106" s="529">
        <f t="shared" si="29"/>
        <v>0</v>
      </c>
      <c r="AP106" s="528">
        <f t="shared" si="30"/>
        <v>0</v>
      </c>
      <c r="AQ106" s="528" t="e">
        <f t="shared" si="31"/>
        <v>#DIV/0!</v>
      </c>
      <c r="AR106" s="534"/>
      <c r="AS106" s="534"/>
      <c r="AT106" s="534"/>
      <c r="AU106" s="534"/>
      <c r="AV106" s="534"/>
      <c r="AW106" s="534"/>
      <c r="AX106" s="534"/>
      <c r="AY106" s="534"/>
      <c r="AZ106" s="534"/>
      <c r="BA106" s="534"/>
      <c r="BB106" s="534"/>
      <c r="BC106" s="534"/>
      <c r="BD106" s="534"/>
      <c r="BE106" s="534"/>
      <c r="BF106" s="534"/>
      <c r="BG106" s="534"/>
      <c r="BH106" s="534"/>
      <c r="BI106" s="534"/>
      <c r="BJ106" s="534"/>
      <c r="BK106" s="534"/>
      <c r="BL106" s="534"/>
      <c r="BM106" s="534"/>
      <c r="BN106" s="534"/>
      <c r="BO106" s="534"/>
      <c r="BP106" s="534"/>
      <c r="BQ106" s="534"/>
      <c r="BR106" s="534"/>
      <c r="BS106" s="534"/>
      <c r="BT106" s="534"/>
      <c r="BU106" s="534"/>
      <c r="BV106" s="534"/>
      <c r="BW106" s="534"/>
      <c r="BX106" s="534"/>
      <c r="BY106" s="534"/>
      <c r="BZ106" s="534"/>
      <c r="CA106" s="534"/>
      <c r="CB106" s="534"/>
      <c r="CC106" s="534"/>
      <c r="CD106" s="534"/>
      <c r="CE106" s="534"/>
      <c r="CF106" s="534"/>
      <c r="CG106" s="534"/>
      <c r="CH106" s="534"/>
      <c r="CI106" s="534"/>
      <c r="CJ106" s="534"/>
      <c r="CK106" s="534"/>
      <c r="CL106" s="534"/>
      <c r="CM106" s="534"/>
      <c r="CN106" s="534"/>
      <c r="CO106" s="534"/>
      <c r="CP106" s="534"/>
      <c r="CQ106" s="534"/>
      <c r="CR106" s="534"/>
      <c r="CS106" s="534"/>
      <c r="CT106" s="534"/>
      <c r="CU106" s="534"/>
      <c r="CV106" s="534"/>
      <c r="CW106" s="534"/>
      <c r="CX106" s="534"/>
      <c r="CY106" s="534"/>
      <c r="CZ106" s="534"/>
      <c r="DA106" s="534"/>
      <c r="DB106" s="534"/>
      <c r="DC106" s="534"/>
      <c r="DD106" s="534"/>
      <c r="DE106" s="534"/>
      <c r="DF106" s="534"/>
      <c r="DG106" s="534"/>
      <c r="DH106" s="534"/>
      <c r="DI106" s="534"/>
      <c r="DJ106" s="534"/>
      <c r="DK106" s="534"/>
      <c r="DL106" s="534"/>
      <c r="DM106" s="534"/>
      <c r="DN106" s="534"/>
      <c r="DO106" s="534"/>
      <c r="DP106" s="534"/>
      <c r="DQ106" s="534"/>
      <c r="DR106" s="534"/>
      <c r="DS106" s="534"/>
      <c r="DT106" s="534"/>
      <c r="DU106" s="534"/>
      <c r="DV106" s="534"/>
      <c r="DW106" s="534"/>
      <c r="DX106" s="534"/>
      <c r="DY106" s="534"/>
      <c r="DZ106" s="534"/>
      <c r="EA106" s="534"/>
      <c r="EB106" s="534"/>
      <c r="EC106" s="534"/>
      <c r="ED106" s="534"/>
      <c r="EE106" s="534"/>
      <c r="EF106" s="534"/>
      <c r="EG106" s="534"/>
      <c r="EH106" s="534"/>
      <c r="EI106" s="534"/>
      <c r="EJ106" s="534"/>
      <c r="EK106" s="534"/>
      <c r="EL106" s="534"/>
      <c r="EM106" s="534"/>
      <c r="EN106" s="534"/>
      <c r="EO106" s="534"/>
      <c r="EP106" s="534"/>
      <c r="EQ106" s="534"/>
      <c r="ER106" s="534"/>
      <c r="ES106" s="534"/>
      <c r="ET106" s="534"/>
      <c r="EU106" s="534"/>
      <c r="EV106" s="534"/>
      <c r="EW106" s="534"/>
      <c r="EX106" s="534"/>
      <c r="EY106" s="534"/>
      <c r="EZ106" s="534"/>
      <c r="FA106" s="534"/>
      <c r="FB106" s="534"/>
      <c r="FC106" s="534"/>
      <c r="FD106" s="534"/>
      <c r="FE106" s="534"/>
      <c r="FF106" s="534"/>
      <c r="FG106" s="534"/>
      <c r="FH106" s="534"/>
      <c r="FI106" s="534"/>
      <c r="FJ106" s="534"/>
      <c r="FK106" s="534"/>
      <c r="FL106" s="534"/>
      <c r="FM106" s="534"/>
      <c r="FN106" s="534"/>
      <c r="FO106" s="534"/>
      <c r="FP106" s="534"/>
      <c r="FQ106" s="534"/>
      <c r="FR106" s="534"/>
      <c r="FS106" s="534"/>
      <c r="FT106" s="534"/>
      <c r="FU106" s="534"/>
      <c r="FV106" s="534"/>
      <c r="FW106" s="534"/>
      <c r="FX106" s="534"/>
      <c r="FY106" s="534"/>
      <c r="FZ106" s="534"/>
      <c r="GA106" s="534"/>
      <c r="GB106" s="534"/>
      <c r="GC106" s="534"/>
      <c r="GD106" s="534"/>
      <c r="GE106" s="534"/>
      <c r="GF106" s="534"/>
      <c r="GG106" s="534"/>
      <c r="GH106" s="534"/>
      <c r="GI106" s="534"/>
      <c r="GJ106" s="534"/>
      <c r="GK106" s="534"/>
      <c r="GL106" s="534"/>
      <c r="GM106" s="534"/>
      <c r="GN106" s="534"/>
      <c r="GO106" s="534"/>
      <c r="GP106" s="534"/>
      <c r="GQ106" s="534"/>
      <c r="GR106" s="534"/>
      <c r="GS106" s="534"/>
      <c r="GT106" s="534"/>
      <c r="GU106" s="534"/>
      <c r="GV106" s="534"/>
      <c r="GW106" s="534"/>
      <c r="GX106" s="534"/>
      <c r="GY106" s="534"/>
      <c r="GZ106" s="534"/>
      <c r="HA106" s="534"/>
      <c r="HB106" s="534"/>
      <c r="HC106" s="534"/>
      <c r="HD106" s="534"/>
      <c r="HE106" s="534"/>
      <c r="HF106" s="534"/>
      <c r="HG106" s="534"/>
      <c r="HH106" s="534"/>
      <c r="HI106" s="534"/>
      <c r="HJ106" s="534"/>
      <c r="HK106" s="534"/>
      <c r="HL106" s="534"/>
      <c r="HM106" s="534"/>
      <c r="HN106" s="534"/>
      <c r="HO106" s="534"/>
      <c r="HP106" s="534"/>
      <c r="HQ106" s="534"/>
      <c r="HR106" s="534"/>
      <c r="HS106" s="534"/>
      <c r="HT106" s="534"/>
      <c r="HU106" s="534"/>
      <c r="HV106" s="534"/>
      <c r="HW106" s="534"/>
      <c r="HX106" s="534"/>
      <c r="HY106" s="534"/>
      <c r="HZ106" s="534"/>
      <c r="IA106" s="534"/>
      <c r="IB106" s="534"/>
      <c r="IC106" s="534"/>
      <c r="ID106" s="534"/>
      <c r="IE106" s="534"/>
      <c r="IF106" s="534"/>
      <c r="IG106" s="534"/>
      <c r="IH106" s="534"/>
      <c r="II106" s="534"/>
      <c r="IJ106" s="534"/>
      <c r="IK106" s="534"/>
      <c r="IL106" s="534"/>
      <c r="IM106" s="534"/>
      <c r="IN106" s="534"/>
      <c r="IO106" s="534"/>
      <c r="IP106" s="534"/>
      <c r="IQ106" s="534"/>
      <c r="IR106" s="534"/>
      <c r="IS106" s="534"/>
      <c r="IT106" s="534"/>
      <c r="IU106" s="534"/>
      <c r="IV106" s="534"/>
      <c r="IW106" s="534"/>
      <c r="IX106" s="534"/>
      <c r="IY106" s="534"/>
      <c r="IZ106" s="534"/>
      <c r="JA106" s="534"/>
      <c r="JB106" s="534"/>
      <c r="JC106" s="534"/>
      <c r="JD106" s="534"/>
      <c r="JE106" s="534"/>
      <c r="JF106" s="534"/>
      <c r="JG106" s="534"/>
      <c r="JH106" s="534"/>
      <c r="JI106" s="534"/>
      <c r="JJ106" s="534"/>
      <c r="JK106" s="534"/>
      <c r="JL106" s="534"/>
      <c r="JM106" s="534"/>
      <c r="JN106" s="534"/>
      <c r="JO106" s="534"/>
      <c r="JP106" s="534"/>
      <c r="JQ106" s="534"/>
      <c r="JR106" s="534"/>
      <c r="JS106" s="534"/>
      <c r="JT106" s="534"/>
      <c r="JU106" s="534"/>
      <c r="JV106" s="534"/>
      <c r="JW106" s="534"/>
      <c r="JX106" s="534"/>
      <c r="JY106" s="534"/>
      <c r="JZ106" s="534"/>
      <c r="KA106" s="534"/>
      <c r="KB106" s="534"/>
      <c r="KC106" s="534"/>
      <c r="KD106" s="534"/>
      <c r="KE106" s="534"/>
      <c r="KF106" s="534"/>
      <c r="KG106" s="534"/>
      <c r="KH106" s="534"/>
      <c r="KI106" s="534"/>
      <c r="KJ106" s="534"/>
      <c r="KK106" s="534"/>
      <c r="KL106" s="534"/>
      <c r="KM106" s="534"/>
      <c r="KN106" s="534"/>
      <c r="KO106" s="534"/>
      <c r="KP106" s="534"/>
      <c r="KQ106" s="534"/>
      <c r="KR106" s="534"/>
      <c r="KS106" s="534"/>
      <c r="KT106" s="534"/>
      <c r="KU106" s="534"/>
      <c r="KV106" s="534"/>
      <c r="KW106" s="534"/>
      <c r="KX106" s="534"/>
      <c r="KY106" s="534"/>
      <c r="KZ106" s="534"/>
      <c r="LA106" s="534"/>
      <c r="LB106" s="534"/>
      <c r="LC106" s="534"/>
      <c r="LD106" s="534"/>
      <c r="LE106" s="534"/>
      <c r="LF106" s="534"/>
      <c r="LG106" s="534"/>
      <c r="LH106" s="534"/>
      <c r="LI106" s="534"/>
      <c r="LJ106" s="534"/>
      <c r="LK106" s="534"/>
      <c r="LL106" s="534"/>
      <c r="LM106" s="534"/>
      <c r="LN106" s="534"/>
      <c r="LO106" s="534"/>
      <c r="LP106" s="534"/>
      <c r="LQ106" s="534"/>
      <c r="LR106" s="534"/>
      <c r="LS106" s="534"/>
      <c r="LT106" s="534"/>
      <c r="LU106" s="534"/>
      <c r="LV106" s="534"/>
      <c r="LW106" s="534"/>
      <c r="LX106" s="534"/>
      <c r="LY106" s="534"/>
      <c r="LZ106" s="534"/>
      <c r="MA106" s="534"/>
      <c r="MB106" s="534"/>
      <c r="MC106" s="534"/>
      <c r="MD106" s="534"/>
      <c r="ME106" s="534"/>
      <c r="MF106" s="534"/>
      <c r="MG106" s="534"/>
      <c r="MH106" s="534"/>
      <c r="MI106" s="534"/>
      <c r="MJ106" s="534"/>
      <c r="MK106" s="534"/>
      <c r="ML106" s="534"/>
      <c r="MM106" s="534"/>
      <c r="MN106" s="534"/>
      <c r="MO106" s="534"/>
      <c r="MP106" s="534"/>
      <c r="MQ106" s="534"/>
      <c r="MR106" s="534"/>
      <c r="MS106" s="534"/>
      <c r="MT106" s="534"/>
      <c r="MU106" s="534"/>
      <c r="MV106" s="534"/>
      <c r="MW106" s="534"/>
      <c r="MX106" s="534"/>
      <c r="MY106" s="534"/>
      <c r="MZ106" s="534"/>
      <c r="NA106" s="534"/>
      <c r="NB106" s="534"/>
      <c r="NC106" s="534"/>
      <c r="ND106" s="534"/>
      <c r="NE106" s="534"/>
      <c r="NF106" s="534"/>
      <c r="NG106" s="534"/>
      <c r="NH106" s="534"/>
      <c r="NI106" s="534"/>
      <c r="NJ106" s="534"/>
      <c r="NK106" s="534"/>
      <c r="NL106" s="534"/>
      <c r="NM106" s="534"/>
      <c r="NN106" s="534"/>
      <c r="NO106" s="534"/>
      <c r="NP106" s="534"/>
      <c r="NQ106" s="534"/>
      <c r="NR106" s="534"/>
      <c r="NS106" s="534"/>
      <c r="NT106" s="534"/>
      <c r="NU106" s="534"/>
      <c r="NV106" s="534"/>
      <c r="NW106" s="534"/>
      <c r="NX106" s="534"/>
      <c r="NY106" s="534"/>
      <c r="NZ106" s="534"/>
      <c r="OA106" s="534"/>
      <c r="OB106" s="534"/>
      <c r="OC106" s="534"/>
      <c r="OD106" s="534"/>
      <c r="OE106" s="534"/>
      <c r="OF106" s="534"/>
      <c r="OG106" s="534"/>
      <c r="OH106" s="534"/>
      <c r="OI106" s="534"/>
      <c r="OJ106" s="534"/>
      <c r="OK106" s="534"/>
      <c r="OL106" s="534"/>
      <c r="OM106" s="534"/>
      <c r="ON106" s="534"/>
      <c r="OO106" s="534"/>
      <c r="OP106" s="534"/>
      <c r="OQ106" s="534"/>
      <c r="OR106" s="534"/>
      <c r="OS106" s="534"/>
      <c r="OT106" s="534"/>
      <c r="OU106" s="534"/>
      <c r="OV106" s="534"/>
      <c r="OW106" s="534"/>
      <c r="OX106" s="534"/>
      <c r="OY106" s="534"/>
      <c r="OZ106" s="534"/>
      <c r="PA106" s="534"/>
      <c r="PB106" s="534"/>
      <c r="PC106" s="534"/>
      <c r="PD106" s="534"/>
      <c r="PE106" s="534"/>
      <c r="PF106" s="534"/>
      <c r="PG106" s="534"/>
      <c r="PH106" s="534"/>
      <c r="PI106" s="534"/>
      <c r="PJ106" s="534"/>
      <c r="PK106" s="534"/>
      <c r="PL106" s="534"/>
      <c r="PM106" s="534"/>
      <c r="PN106" s="534"/>
      <c r="PO106" s="534"/>
      <c r="PP106" s="534"/>
      <c r="PQ106" s="534"/>
      <c r="PR106" s="534"/>
      <c r="PS106" s="534"/>
      <c r="PT106" s="534"/>
      <c r="PU106" s="534"/>
      <c r="PV106" s="534"/>
      <c r="PW106" s="534"/>
      <c r="PX106" s="534"/>
      <c r="PY106" s="534"/>
      <c r="PZ106" s="534"/>
      <c r="QA106" s="534"/>
      <c r="QB106" s="534"/>
      <c r="QC106" s="534"/>
      <c r="QD106" s="534"/>
      <c r="QE106" s="534"/>
      <c r="QF106" s="534"/>
      <c r="QG106" s="534"/>
      <c r="QH106" s="534"/>
      <c r="QI106" s="534"/>
      <c r="QJ106" s="534"/>
      <c r="QK106" s="534"/>
      <c r="QL106" s="534"/>
      <c r="QM106" s="534"/>
      <c r="QN106" s="534"/>
      <c r="QO106" s="534"/>
      <c r="QP106" s="534"/>
      <c r="QQ106" s="534"/>
      <c r="QR106" s="534"/>
      <c r="QS106" s="534"/>
      <c r="QT106" s="534"/>
      <c r="QU106" s="534"/>
      <c r="QV106" s="534"/>
      <c r="QW106" s="534"/>
      <c r="QX106" s="534"/>
      <c r="QY106" s="534"/>
      <c r="QZ106" s="534"/>
      <c r="RA106" s="534"/>
      <c r="RB106" s="534"/>
      <c r="RC106" s="534"/>
      <c r="RD106" s="534"/>
      <c r="RE106" s="534"/>
      <c r="RF106" s="534"/>
      <c r="RG106" s="534"/>
      <c r="RH106" s="534"/>
      <c r="RI106" s="534"/>
      <c r="RJ106" s="534"/>
      <c r="RK106" s="534"/>
      <c r="RL106" s="534"/>
      <c r="RM106" s="534"/>
      <c r="RN106" s="534"/>
      <c r="RO106" s="534"/>
      <c r="RP106" s="534"/>
      <c r="RQ106" s="534"/>
      <c r="RR106" s="534"/>
      <c r="RS106" s="534"/>
      <c r="RT106" s="534"/>
      <c r="RU106" s="534"/>
      <c r="RV106" s="534"/>
      <c r="RW106" s="534"/>
      <c r="RX106" s="534"/>
      <c r="RY106" s="534"/>
      <c r="RZ106" s="534"/>
      <c r="SA106" s="534"/>
      <c r="SB106" s="534"/>
      <c r="SC106" s="534"/>
      <c r="SD106" s="534"/>
      <c r="SE106" s="534"/>
      <c r="SF106" s="534"/>
      <c r="SG106" s="534"/>
      <c r="SH106" s="534"/>
      <c r="SI106" s="534"/>
      <c r="SJ106" s="534"/>
      <c r="SK106" s="534"/>
      <c r="SL106" s="534"/>
      <c r="SM106" s="534"/>
      <c r="SN106" s="534"/>
      <c r="SO106" s="534"/>
      <c r="SP106" s="534"/>
      <c r="SQ106" s="534"/>
      <c r="SR106" s="534"/>
      <c r="SS106" s="534"/>
      <c r="ST106" s="534"/>
      <c r="SU106" s="534"/>
      <c r="SV106" s="534"/>
      <c r="SW106" s="534"/>
      <c r="SX106" s="534"/>
      <c r="SY106" s="534"/>
      <c r="SZ106" s="534"/>
      <c r="TA106" s="534"/>
      <c r="TB106" s="534"/>
      <c r="TC106" s="534"/>
      <c r="TD106" s="534"/>
      <c r="TE106" s="534"/>
      <c r="TF106" s="534"/>
      <c r="TG106" s="534"/>
      <c r="TH106" s="534"/>
      <c r="TI106" s="534"/>
      <c r="TJ106" s="534"/>
      <c r="TK106" s="534"/>
      <c r="TL106" s="534"/>
      <c r="TM106" s="534"/>
      <c r="TN106" s="534"/>
      <c r="TO106" s="534"/>
      <c r="TP106" s="534"/>
      <c r="TQ106" s="534"/>
      <c r="TR106" s="534"/>
      <c r="TS106" s="534"/>
      <c r="TT106" s="534"/>
      <c r="TU106" s="534"/>
      <c r="TV106" s="534"/>
      <c r="TW106" s="534"/>
      <c r="TX106" s="534"/>
      <c r="TY106" s="534"/>
      <c r="TZ106" s="534"/>
      <c r="UA106" s="534"/>
      <c r="UB106" s="534"/>
      <c r="UC106" s="534"/>
      <c r="UD106" s="534"/>
      <c r="UE106" s="534"/>
      <c r="UF106" s="534"/>
      <c r="UG106" s="534"/>
      <c r="UH106" s="534"/>
      <c r="UI106" s="534"/>
      <c r="UJ106" s="534"/>
      <c r="UK106" s="534"/>
      <c r="UL106" s="534"/>
      <c r="UM106" s="534"/>
      <c r="UN106" s="534"/>
      <c r="UO106" s="534"/>
      <c r="UP106" s="534"/>
      <c r="UQ106" s="534"/>
      <c r="UR106" s="534"/>
      <c r="US106" s="534"/>
      <c r="UT106" s="534"/>
      <c r="UU106" s="534"/>
      <c r="UV106" s="534"/>
      <c r="UW106" s="534"/>
      <c r="UX106" s="546"/>
    </row>
    <row r="107" spans="1:571" s="547" customFormat="1" ht="14.1" customHeight="1">
      <c r="A107" s="534"/>
      <c r="B107" s="37"/>
      <c r="C107" s="61"/>
      <c r="D107" s="61"/>
      <c r="E107" s="38"/>
      <c r="F107" s="523"/>
      <c r="G107" s="523"/>
      <c r="H107" s="523"/>
      <c r="I107" s="524"/>
      <c r="J107" s="525"/>
      <c r="K107" s="525"/>
      <c r="L107" s="525"/>
      <c r="M107" s="42"/>
      <c r="N107" s="42"/>
      <c r="O107" s="526"/>
      <c r="P107" s="527"/>
      <c r="Q107" s="527"/>
      <c r="R107" s="45"/>
      <c r="S107" s="46"/>
      <c r="T107" s="523">
        <f t="shared" si="27"/>
        <v>0</v>
      </c>
      <c r="U107" s="528">
        <f t="shared" si="19"/>
        <v>0</v>
      </c>
      <c r="V107" s="529">
        <f t="shared" si="20"/>
        <v>0</v>
      </c>
      <c r="W107" s="530">
        <f t="shared" si="32"/>
        <v>0</v>
      </c>
      <c r="X107" s="527">
        <f t="shared" si="33"/>
        <v>0</v>
      </c>
      <c r="Y107" s="527">
        <f t="shared" si="21"/>
        <v>0</v>
      </c>
      <c r="Z107" s="527"/>
      <c r="AA107" s="527">
        <f t="shared" si="34"/>
        <v>0</v>
      </c>
      <c r="AB107" s="531">
        <f t="shared" si="22"/>
        <v>0</v>
      </c>
      <c r="AC107" s="532">
        <f t="shared" si="35"/>
        <v>0</v>
      </c>
      <c r="AD107" s="527">
        <f t="shared" si="35"/>
        <v>0</v>
      </c>
      <c r="AE107" s="527">
        <f t="shared" si="23"/>
        <v>0</v>
      </c>
      <c r="AF107" s="527">
        <f t="shared" si="24"/>
        <v>0</v>
      </c>
      <c r="AG107" s="533" t="e">
        <v>#N/A</v>
      </c>
      <c r="AH107" s="527" t="e">
        <f t="shared" si="25"/>
        <v>#N/A</v>
      </c>
      <c r="AI107" s="533" t="e">
        <v>#N/A</v>
      </c>
      <c r="AJ107" s="527" t="e">
        <f t="shared" si="26"/>
        <v>#N/A</v>
      </c>
      <c r="AK107" s="527" t="e">
        <f t="shared" si="28"/>
        <v>#N/A</v>
      </c>
      <c r="AL107" s="527" t="e">
        <v>#N/A</v>
      </c>
      <c r="AM107" s="527"/>
      <c r="AN107" s="529">
        <v>0</v>
      </c>
      <c r="AO107" s="529">
        <f t="shared" si="29"/>
        <v>0</v>
      </c>
      <c r="AP107" s="528">
        <f t="shared" si="30"/>
        <v>0</v>
      </c>
      <c r="AQ107" s="528" t="e">
        <f t="shared" si="31"/>
        <v>#DIV/0!</v>
      </c>
      <c r="AR107" s="534"/>
      <c r="AS107" s="534"/>
      <c r="AT107" s="534"/>
      <c r="AU107" s="534"/>
      <c r="AV107" s="534"/>
      <c r="AW107" s="534"/>
      <c r="AX107" s="534"/>
      <c r="AY107" s="534"/>
      <c r="AZ107" s="534"/>
      <c r="BA107" s="534"/>
      <c r="BB107" s="534"/>
      <c r="BC107" s="534"/>
      <c r="BD107" s="534"/>
      <c r="BE107" s="534"/>
      <c r="BF107" s="534"/>
      <c r="BG107" s="534"/>
      <c r="BH107" s="534"/>
      <c r="BI107" s="534"/>
      <c r="BJ107" s="534"/>
      <c r="BK107" s="534"/>
      <c r="BL107" s="534"/>
      <c r="BM107" s="534"/>
      <c r="BN107" s="534"/>
      <c r="BO107" s="534"/>
      <c r="BP107" s="534"/>
      <c r="BQ107" s="534"/>
      <c r="BR107" s="534"/>
      <c r="BS107" s="534"/>
      <c r="BT107" s="534"/>
      <c r="BU107" s="534"/>
      <c r="BV107" s="534"/>
      <c r="BW107" s="534"/>
      <c r="BX107" s="534"/>
      <c r="BY107" s="534"/>
      <c r="BZ107" s="534"/>
      <c r="CA107" s="534"/>
      <c r="CB107" s="534"/>
      <c r="CC107" s="534"/>
      <c r="CD107" s="534"/>
      <c r="CE107" s="534"/>
      <c r="CF107" s="534"/>
      <c r="CG107" s="534"/>
      <c r="CH107" s="534"/>
      <c r="CI107" s="534"/>
      <c r="CJ107" s="534"/>
      <c r="CK107" s="534"/>
      <c r="CL107" s="534"/>
      <c r="CM107" s="534"/>
      <c r="CN107" s="534"/>
      <c r="CO107" s="534"/>
      <c r="CP107" s="534"/>
      <c r="CQ107" s="534"/>
      <c r="CR107" s="534"/>
      <c r="CS107" s="534"/>
      <c r="CT107" s="534"/>
      <c r="CU107" s="534"/>
      <c r="CV107" s="534"/>
      <c r="CW107" s="534"/>
      <c r="CX107" s="534"/>
      <c r="CY107" s="534"/>
      <c r="CZ107" s="534"/>
      <c r="DA107" s="534"/>
      <c r="DB107" s="534"/>
      <c r="DC107" s="534"/>
      <c r="DD107" s="534"/>
      <c r="DE107" s="534"/>
      <c r="DF107" s="534"/>
      <c r="DG107" s="534"/>
      <c r="DH107" s="534"/>
      <c r="DI107" s="534"/>
      <c r="DJ107" s="534"/>
      <c r="DK107" s="534"/>
      <c r="DL107" s="534"/>
      <c r="DM107" s="534"/>
      <c r="DN107" s="534"/>
      <c r="DO107" s="534"/>
      <c r="DP107" s="534"/>
      <c r="DQ107" s="534"/>
      <c r="DR107" s="534"/>
      <c r="DS107" s="534"/>
      <c r="DT107" s="534"/>
      <c r="DU107" s="534"/>
      <c r="DV107" s="534"/>
      <c r="DW107" s="534"/>
      <c r="DX107" s="534"/>
      <c r="DY107" s="534"/>
      <c r="DZ107" s="534"/>
      <c r="EA107" s="534"/>
      <c r="EB107" s="534"/>
      <c r="EC107" s="534"/>
      <c r="ED107" s="534"/>
      <c r="EE107" s="534"/>
      <c r="EF107" s="534"/>
      <c r="EG107" s="534"/>
      <c r="EH107" s="534"/>
      <c r="EI107" s="534"/>
      <c r="EJ107" s="534"/>
      <c r="EK107" s="534"/>
      <c r="EL107" s="534"/>
      <c r="EM107" s="534"/>
      <c r="EN107" s="534"/>
      <c r="EO107" s="534"/>
      <c r="EP107" s="534"/>
      <c r="EQ107" s="534"/>
      <c r="ER107" s="534"/>
      <c r="ES107" s="534"/>
      <c r="ET107" s="534"/>
      <c r="EU107" s="534"/>
      <c r="EV107" s="534"/>
      <c r="EW107" s="534"/>
      <c r="EX107" s="534"/>
      <c r="EY107" s="534"/>
      <c r="EZ107" s="534"/>
      <c r="FA107" s="534"/>
      <c r="FB107" s="534"/>
      <c r="FC107" s="534"/>
      <c r="FD107" s="534"/>
      <c r="FE107" s="534"/>
      <c r="FF107" s="534"/>
      <c r="FG107" s="534"/>
      <c r="FH107" s="534"/>
      <c r="FI107" s="534"/>
      <c r="FJ107" s="534"/>
      <c r="FK107" s="534"/>
      <c r="FL107" s="534"/>
      <c r="FM107" s="534"/>
      <c r="FN107" s="534"/>
      <c r="FO107" s="534"/>
      <c r="FP107" s="534"/>
      <c r="FQ107" s="534"/>
      <c r="FR107" s="534"/>
      <c r="FS107" s="534"/>
      <c r="FT107" s="534"/>
      <c r="FU107" s="534"/>
      <c r="FV107" s="534"/>
      <c r="FW107" s="534"/>
      <c r="FX107" s="534"/>
      <c r="FY107" s="534"/>
      <c r="FZ107" s="534"/>
      <c r="GA107" s="534"/>
      <c r="GB107" s="534"/>
      <c r="GC107" s="534"/>
      <c r="GD107" s="534"/>
      <c r="GE107" s="534"/>
      <c r="GF107" s="534"/>
      <c r="GG107" s="534"/>
      <c r="GH107" s="534"/>
      <c r="GI107" s="534"/>
      <c r="GJ107" s="534"/>
      <c r="GK107" s="534"/>
      <c r="GL107" s="534"/>
      <c r="GM107" s="534"/>
      <c r="GN107" s="534"/>
      <c r="GO107" s="534"/>
      <c r="GP107" s="534"/>
      <c r="GQ107" s="534"/>
      <c r="GR107" s="534"/>
      <c r="GS107" s="534"/>
      <c r="GT107" s="534"/>
      <c r="GU107" s="534"/>
      <c r="GV107" s="534"/>
      <c r="GW107" s="534"/>
      <c r="GX107" s="534"/>
      <c r="GY107" s="534"/>
      <c r="GZ107" s="534"/>
      <c r="HA107" s="534"/>
      <c r="HB107" s="534"/>
      <c r="HC107" s="534"/>
      <c r="HD107" s="534"/>
      <c r="HE107" s="534"/>
      <c r="HF107" s="534"/>
      <c r="HG107" s="534"/>
      <c r="HH107" s="534"/>
      <c r="HI107" s="534"/>
      <c r="HJ107" s="534"/>
      <c r="HK107" s="534"/>
      <c r="HL107" s="534"/>
      <c r="HM107" s="534"/>
      <c r="HN107" s="534"/>
      <c r="HO107" s="534"/>
      <c r="HP107" s="534"/>
      <c r="HQ107" s="534"/>
      <c r="HR107" s="534"/>
      <c r="HS107" s="534"/>
      <c r="HT107" s="534"/>
      <c r="HU107" s="534"/>
      <c r="HV107" s="534"/>
      <c r="HW107" s="534"/>
      <c r="HX107" s="534"/>
      <c r="HY107" s="534"/>
      <c r="HZ107" s="534"/>
      <c r="IA107" s="534"/>
      <c r="IB107" s="534"/>
      <c r="IC107" s="534"/>
      <c r="ID107" s="534"/>
      <c r="IE107" s="534"/>
      <c r="IF107" s="534"/>
      <c r="IG107" s="534"/>
      <c r="IH107" s="534"/>
      <c r="II107" s="534"/>
      <c r="IJ107" s="534"/>
      <c r="IK107" s="534"/>
      <c r="IL107" s="534"/>
      <c r="IM107" s="534"/>
      <c r="IN107" s="534"/>
      <c r="IO107" s="534"/>
      <c r="IP107" s="534"/>
      <c r="IQ107" s="534"/>
      <c r="IR107" s="534"/>
      <c r="IS107" s="534"/>
      <c r="IT107" s="534"/>
      <c r="IU107" s="534"/>
      <c r="IV107" s="534"/>
      <c r="IW107" s="534"/>
      <c r="IX107" s="534"/>
      <c r="IY107" s="534"/>
      <c r="IZ107" s="534"/>
      <c r="JA107" s="534"/>
      <c r="JB107" s="534"/>
      <c r="JC107" s="534"/>
      <c r="JD107" s="534"/>
      <c r="JE107" s="534"/>
      <c r="JF107" s="534"/>
      <c r="JG107" s="534"/>
      <c r="JH107" s="534"/>
      <c r="JI107" s="534"/>
      <c r="JJ107" s="534"/>
      <c r="JK107" s="534"/>
      <c r="JL107" s="534"/>
      <c r="JM107" s="534"/>
      <c r="JN107" s="534"/>
      <c r="JO107" s="534"/>
      <c r="JP107" s="534"/>
      <c r="JQ107" s="534"/>
      <c r="JR107" s="534"/>
      <c r="JS107" s="534"/>
      <c r="JT107" s="534"/>
      <c r="JU107" s="534"/>
      <c r="JV107" s="534"/>
      <c r="JW107" s="534"/>
      <c r="JX107" s="534"/>
      <c r="JY107" s="534"/>
      <c r="JZ107" s="534"/>
      <c r="KA107" s="534"/>
      <c r="KB107" s="534"/>
      <c r="KC107" s="534"/>
      <c r="KD107" s="534"/>
      <c r="KE107" s="534"/>
      <c r="KF107" s="534"/>
      <c r="KG107" s="534"/>
      <c r="KH107" s="534"/>
      <c r="KI107" s="534"/>
      <c r="KJ107" s="534"/>
      <c r="KK107" s="534"/>
      <c r="KL107" s="534"/>
      <c r="KM107" s="534"/>
      <c r="KN107" s="534"/>
      <c r="KO107" s="534"/>
      <c r="KP107" s="534"/>
      <c r="KQ107" s="534"/>
      <c r="KR107" s="534"/>
      <c r="KS107" s="534"/>
      <c r="KT107" s="534"/>
      <c r="KU107" s="534"/>
      <c r="KV107" s="534"/>
      <c r="KW107" s="534"/>
      <c r="KX107" s="534"/>
      <c r="KY107" s="534"/>
      <c r="KZ107" s="534"/>
      <c r="LA107" s="534"/>
      <c r="LB107" s="534"/>
      <c r="LC107" s="534"/>
      <c r="LD107" s="534"/>
      <c r="LE107" s="534"/>
      <c r="LF107" s="534"/>
      <c r="LG107" s="534"/>
      <c r="LH107" s="534"/>
      <c r="LI107" s="534"/>
      <c r="LJ107" s="534"/>
      <c r="LK107" s="534"/>
      <c r="LL107" s="534"/>
      <c r="LM107" s="534"/>
      <c r="LN107" s="534"/>
      <c r="LO107" s="534"/>
      <c r="LP107" s="534"/>
      <c r="LQ107" s="534"/>
      <c r="LR107" s="534"/>
      <c r="LS107" s="534"/>
      <c r="LT107" s="534"/>
      <c r="LU107" s="534"/>
      <c r="LV107" s="534"/>
      <c r="LW107" s="534"/>
      <c r="LX107" s="534"/>
      <c r="LY107" s="534"/>
      <c r="LZ107" s="534"/>
      <c r="MA107" s="534"/>
      <c r="MB107" s="534"/>
      <c r="MC107" s="534"/>
      <c r="MD107" s="534"/>
      <c r="ME107" s="534"/>
      <c r="MF107" s="534"/>
      <c r="MG107" s="534"/>
      <c r="MH107" s="534"/>
      <c r="MI107" s="534"/>
      <c r="MJ107" s="534"/>
      <c r="MK107" s="534"/>
      <c r="ML107" s="534"/>
      <c r="MM107" s="534"/>
      <c r="MN107" s="534"/>
      <c r="MO107" s="534"/>
      <c r="MP107" s="534"/>
      <c r="MQ107" s="534"/>
      <c r="MR107" s="534"/>
      <c r="MS107" s="534"/>
      <c r="MT107" s="534"/>
      <c r="MU107" s="534"/>
      <c r="MV107" s="534"/>
      <c r="MW107" s="534"/>
      <c r="MX107" s="534"/>
      <c r="MY107" s="534"/>
      <c r="MZ107" s="534"/>
      <c r="NA107" s="534"/>
      <c r="NB107" s="534"/>
      <c r="NC107" s="534"/>
      <c r="ND107" s="534"/>
      <c r="NE107" s="534"/>
      <c r="NF107" s="534"/>
      <c r="NG107" s="534"/>
      <c r="NH107" s="534"/>
      <c r="NI107" s="534"/>
      <c r="NJ107" s="534"/>
      <c r="NK107" s="534"/>
      <c r="NL107" s="534"/>
      <c r="NM107" s="534"/>
      <c r="NN107" s="534"/>
      <c r="NO107" s="534"/>
      <c r="NP107" s="534"/>
      <c r="NQ107" s="534"/>
      <c r="NR107" s="534"/>
      <c r="NS107" s="534"/>
      <c r="NT107" s="534"/>
      <c r="NU107" s="534"/>
      <c r="NV107" s="534"/>
      <c r="NW107" s="534"/>
      <c r="NX107" s="534"/>
      <c r="NY107" s="534"/>
      <c r="NZ107" s="534"/>
      <c r="OA107" s="534"/>
      <c r="OB107" s="534"/>
      <c r="OC107" s="534"/>
      <c r="OD107" s="534"/>
      <c r="OE107" s="534"/>
      <c r="OF107" s="534"/>
      <c r="OG107" s="534"/>
      <c r="OH107" s="534"/>
      <c r="OI107" s="534"/>
      <c r="OJ107" s="534"/>
      <c r="OK107" s="534"/>
      <c r="OL107" s="534"/>
      <c r="OM107" s="534"/>
      <c r="ON107" s="534"/>
      <c r="OO107" s="534"/>
      <c r="OP107" s="534"/>
      <c r="OQ107" s="534"/>
      <c r="OR107" s="534"/>
      <c r="OS107" s="534"/>
      <c r="OT107" s="534"/>
      <c r="OU107" s="534"/>
      <c r="OV107" s="534"/>
      <c r="OW107" s="534"/>
      <c r="OX107" s="534"/>
      <c r="OY107" s="534"/>
      <c r="OZ107" s="534"/>
      <c r="PA107" s="534"/>
      <c r="PB107" s="534"/>
      <c r="PC107" s="534"/>
      <c r="PD107" s="534"/>
      <c r="PE107" s="534"/>
      <c r="PF107" s="534"/>
      <c r="PG107" s="534"/>
      <c r="PH107" s="534"/>
      <c r="PI107" s="534"/>
      <c r="PJ107" s="534"/>
      <c r="PK107" s="534"/>
      <c r="PL107" s="534"/>
      <c r="PM107" s="534"/>
      <c r="PN107" s="534"/>
      <c r="PO107" s="534"/>
      <c r="PP107" s="534"/>
      <c r="PQ107" s="534"/>
      <c r="PR107" s="534"/>
      <c r="PS107" s="534"/>
      <c r="PT107" s="534"/>
      <c r="PU107" s="534"/>
      <c r="PV107" s="534"/>
      <c r="PW107" s="534"/>
      <c r="PX107" s="534"/>
      <c r="PY107" s="534"/>
      <c r="PZ107" s="534"/>
      <c r="QA107" s="534"/>
      <c r="QB107" s="534"/>
      <c r="QC107" s="534"/>
      <c r="QD107" s="534"/>
      <c r="QE107" s="534"/>
      <c r="QF107" s="534"/>
      <c r="QG107" s="534"/>
      <c r="QH107" s="534"/>
      <c r="QI107" s="534"/>
      <c r="QJ107" s="534"/>
      <c r="QK107" s="534"/>
      <c r="QL107" s="534"/>
      <c r="QM107" s="534"/>
      <c r="QN107" s="534"/>
      <c r="QO107" s="534"/>
      <c r="QP107" s="534"/>
      <c r="QQ107" s="534"/>
      <c r="QR107" s="534"/>
      <c r="QS107" s="534"/>
      <c r="QT107" s="534"/>
      <c r="QU107" s="534"/>
      <c r="QV107" s="534"/>
      <c r="QW107" s="534"/>
      <c r="QX107" s="534"/>
      <c r="QY107" s="534"/>
      <c r="QZ107" s="534"/>
      <c r="RA107" s="534"/>
      <c r="RB107" s="534"/>
      <c r="RC107" s="534"/>
      <c r="RD107" s="534"/>
      <c r="RE107" s="534"/>
      <c r="RF107" s="534"/>
      <c r="RG107" s="534"/>
      <c r="RH107" s="534"/>
      <c r="RI107" s="534"/>
      <c r="RJ107" s="534"/>
      <c r="RK107" s="534"/>
      <c r="RL107" s="534"/>
      <c r="RM107" s="534"/>
      <c r="RN107" s="534"/>
      <c r="RO107" s="534"/>
      <c r="RP107" s="534"/>
      <c r="RQ107" s="534"/>
      <c r="RR107" s="534"/>
      <c r="RS107" s="534"/>
      <c r="RT107" s="534"/>
      <c r="RU107" s="534"/>
      <c r="RV107" s="534"/>
      <c r="RW107" s="534"/>
      <c r="RX107" s="534"/>
      <c r="RY107" s="534"/>
      <c r="RZ107" s="534"/>
      <c r="SA107" s="534"/>
      <c r="SB107" s="534"/>
      <c r="SC107" s="534"/>
      <c r="SD107" s="534"/>
      <c r="SE107" s="534"/>
      <c r="SF107" s="534"/>
      <c r="SG107" s="534"/>
      <c r="SH107" s="534"/>
      <c r="SI107" s="534"/>
      <c r="SJ107" s="534"/>
      <c r="SK107" s="534"/>
      <c r="SL107" s="534"/>
      <c r="SM107" s="534"/>
      <c r="SN107" s="534"/>
      <c r="SO107" s="534"/>
      <c r="SP107" s="534"/>
      <c r="SQ107" s="534"/>
      <c r="SR107" s="534"/>
      <c r="SS107" s="534"/>
      <c r="ST107" s="534"/>
      <c r="SU107" s="534"/>
      <c r="SV107" s="534"/>
      <c r="SW107" s="534"/>
      <c r="SX107" s="534"/>
      <c r="SY107" s="534"/>
      <c r="SZ107" s="534"/>
      <c r="TA107" s="534"/>
      <c r="TB107" s="534"/>
      <c r="TC107" s="534"/>
      <c r="TD107" s="534"/>
      <c r="TE107" s="534"/>
      <c r="TF107" s="534"/>
      <c r="TG107" s="534"/>
      <c r="TH107" s="534"/>
      <c r="TI107" s="534"/>
      <c r="TJ107" s="534"/>
      <c r="TK107" s="534"/>
      <c r="TL107" s="534"/>
      <c r="TM107" s="534"/>
      <c r="TN107" s="534"/>
      <c r="TO107" s="534"/>
      <c r="TP107" s="534"/>
      <c r="TQ107" s="534"/>
      <c r="TR107" s="534"/>
      <c r="TS107" s="534"/>
      <c r="TT107" s="534"/>
      <c r="TU107" s="534"/>
      <c r="TV107" s="534"/>
      <c r="TW107" s="534"/>
      <c r="TX107" s="534"/>
      <c r="TY107" s="534"/>
      <c r="TZ107" s="534"/>
      <c r="UA107" s="534"/>
      <c r="UB107" s="534"/>
      <c r="UC107" s="534"/>
      <c r="UD107" s="534"/>
      <c r="UE107" s="534"/>
      <c r="UF107" s="534"/>
      <c r="UG107" s="534"/>
      <c r="UH107" s="534"/>
      <c r="UI107" s="534"/>
      <c r="UJ107" s="534"/>
      <c r="UK107" s="534"/>
      <c r="UL107" s="534"/>
      <c r="UM107" s="534"/>
      <c r="UN107" s="534"/>
      <c r="UO107" s="534"/>
      <c r="UP107" s="534"/>
      <c r="UQ107" s="534"/>
      <c r="UR107" s="534"/>
      <c r="US107" s="534"/>
      <c r="UT107" s="534"/>
      <c r="UU107" s="534"/>
      <c r="UV107" s="534"/>
      <c r="UW107" s="534"/>
      <c r="UX107" s="546"/>
    </row>
    <row r="108" spans="1:571" s="547" customFormat="1" ht="14.1" customHeight="1">
      <c r="A108" s="534"/>
      <c r="B108" s="37"/>
      <c r="C108" s="61"/>
      <c r="D108" s="61"/>
      <c r="E108" s="38"/>
      <c r="F108" s="523"/>
      <c r="G108" s="523"/>
      <c r="H108" s="523"/>
      <c r="I108" s="524"/>
      <c r="J108" s="525"/>
      <c r="K108" s="525"/>
      <c r="L108" s="525"/>
      <c r="M108" s="42"/>
      <c r="N108" s="42"/>
      <c r="O108" s="526"/>
      <c r="P108" s="527"/>
      <c r="Q108" s="527"/>
      <c r="R108" s="45"/>
      <c r="S108" s="46"/>
      <c r="T108" s="523">
        <f t="shared" si="27"/>
        <v>0</v>
      </c>
      <c r="U108" s="528">
        <f t="shared" si="19"/>
        <v>0</v>
      </c>
      <c r="V108" s="529">
        <f t="shared" si="20"/>
        <v>0</v>
      </c>
      <c r="W108" s="530">
        <f t="shared" si="32"/>
        <v>0</v>
      </c>
      <c r="X108" s="527">
        <f t="shared" si="33"/>
        <v>0</v>
      </c>
      <c r="Y108" s="527">
        <f t="shared" si="21"/>
        <v>0</v>
      </c>
      <c r="Z108" s="527"/>
      <c r="AA108" s="527">
        <f t="shared" si="34"/>
        <v>0</v>
      </c>
      <c r="AB108" s="531">
        <f t="shared" si="22"/>
        <v>0</v>
      </c>
      <c r="AC108" s="532">
        <f t="shared" si="35"/>
        <v>0</v>
      </c>
      <c r="AD108" s="527">
        <f t="shared" si="35"/>
        <v>0</v>
      </c>
      <c r="AE108" s="527">
        <f t="shared" si="23"/>
        <v>0</v>
      </c>
      <c r="AF108" s="527">
        <f t="shared" si="24"/>
        <v>0</v>
      </c>
      <c r="AG108" s="533" t="e">
        <v>#N/A</v>
      </c>
      <c r="AH108" s="527" t="e">
        <f t="shared" si="25"/>
        <v>#N/A</v>
      </c>
      <c r="AI108" s="533" t="e">
        <v>#N/A</v>
      </c>
      <c r="AJ108" s="527" t="e">
        <f t="shared" si="26"/>
        <v>#N/A</v>
      </c>
      <c r="AK108" s="527" t="e">
        <f t="shared" si="28"/>
        <v>#N/A</v>
      </c>
      <c r="AL108" s="527" t="e">
        <v>#N/A</v>
      </c>
      <c r="AM108" s="527"/>
      <c r="AN108" s="529">
        <v>0</v>
      </c>
      <c r="AO108" s="529">
        <f t="shared" si="29"/>
        <v>0</v>
      </c>
      <c r="AP108" s="528">
        <f t="shared" si="30"/>
        <v>0</v>
      </c>
      <c r="AQ108" s="528" t="e">
        <f t="shared" si="31"/>
        <v>#DIV/0!</v>
      </c>
      <c r="AR108" s="534"/>
      <c r="AS108" s="534"/>
      <c r="AT108" s="534"/>
      <c r="AU108" s="534"/>
      <c r="AV108" s="534"/>
      <c r="AW108" s="534"/>
      <c r="AX108" s="534"/>
      <c r="AY108" s="534"/>
      <c r="AZ108" s="534"/>
      <c r="BA108" s="534"/>
      <c r="BB108" s="534"/>
      <c r="BC108" s="534"/>
      <c r="BD108" s="534"/>
      <c r="BE108" s="534"/>
      <c r="BF108" s="534"/>
      <c r="BG108" s="534"/>
      <c r="BH108" s="534"/>
      <c r="BI108" s="534"/>
      <c r="BJ108" s="534"/>
      <c r="BK108" s="534"/>
      <c r="BL108" s="534"/>
      <c r="BM108" s="534"/>
      <c r="BN108" s="534"/>
      <c r="BO108" s="534"/>
      <c r="BP108" s="534"/>
      <c r="BQ108" s="534"/>
      <c r="BR108" s="534"/>
      <c r="BS108" s="534"/>
      <c r="BT108" s="534"/>
      <c r="BU108" s="534"/>
      <c r="BV108" s="534"/>
      <c r="BW108" s="534"/>
      <c r="BX108" s="534"/>
      <c r="BY108" s="534"/>
      <c r="BZ108" s="534"/>
      <c r="CA108" s="534"/>
      <c r="CB108" s="534"/>
      <c r="CC108" s="534"/>
      <c r="CD108" s="534"/>
      <c r="CE108" s="534"/>
      <c r="CF108" s="534"/>
      <c r="CG108" s="534"/>
      <c r="CH108" s="534"/>
      <c r="CI108" s="534"/>
      <c r="CJ108" s="534"/>
      <c r="CK108" s="534"/>
      <c r="CL108" s="534"/>
      <c r="CM108" s="534"/>
      <c r="CN108" s="534"/>
      <c r="CO108" s="534"/>
      <c r="CP108" s="534"/>
      <c r="CQ108" s="534"/>
      <c r="CR108" s="534"/>
      <c r="CS108" s="534"/>
      <c r="CT108" s="534"/>
      <c r="CU108" s="534"/>
      <c r="CV108" s="534"/>
      <c r="CW108" s="534"/>
      <c r="CX108" s="534"/>
      <c r="CY108" s="534"/>
      <c r="CZ108" s="534"/>
      <c r="DA108" s="534"/>
      <c r="DB108" s="534"/>
      <c r="DC108" s="534"/>
      <c r="DD108" s="534"/>
      <c r="DE108" s="534"/>
      <c r="DF108" s="534"/>
      <c r="DG108" s="534"/>
      <c r="DH108" s="534"/>
      <c r="DI108" s="534"/>
      <c r="DJ108" s="534"/>
      <c r="DK108" s="534"/>
      <c r="DL108" s="534"/>
      <c r="DM108" s="534"/>
      <c r="DN108" s="534"/>
      <c r="DO108" s="534"/>
      <c r="DP108" s="534"/>
      <c r="DQ108" s="534"/>
      <c r="DR108" s="534"/>
      <c r="DS108" s="534"/>
      <c r="DT108" s="534"/>
      <c r="DU108" s="534"/>
      <c r="DV108" s="534"/>
      <c r="DW108" s="534"/>
      <c r="DX108" s="534"/>
      <c r="DY108" s="534"/>
      <c r="DZ108" s="534"/>
      <c r="EA108" s="534"/>
      <c r="EB108" s="534"/>
      <c r="EC108" s="534"/>
      <c r="ED108" s="534"/>
      <c r="EE108" s="534"/>
      <c r="EF108" s="534"/>
      <c r="EG108" s="534"/>
      <c r="EH108" s="534"/>
      <c r="EI108" s="534"/>
      <c r="EJ108" s="534"/>
      <c r="EK108" s="534"/>
      <c r="EL108" s="534"/>
      <c r="EM108" s="534"/>
      <c r="EN108" s="534"/>
      <c r="EO108" s="534"/>
      <c r="EP108" s="534"/>
      <c r="EQ108" s="534"/>
      <c r="ER108" s="534"/>
      <c r="ES108" s="534"/>
      <c r="ET108" s="534"/>
      <c r="EU108" s="534"/>
      <c r="EV108" s="534"/>
      <c r="EW108" s="534"/>
      <c r="EX108" s="534"/>
      <c r="EY108" s="534"/>
      <c r="EZ108" s="534"/>
      <c r="FA108" s="534"/>
      <c r="FB108" s="534"/>
      <c r="FC108" s="534"/>
      <c r="FD108" s="534"/>
      <c r="FE108" s="534"/>
      <c r="FF108" s="534"/>
      <c r="FG108" s="534"/>
      <c r="FH108" s="534"/>
      <c r="FI108" s="534"/>
      <c r="FJ108" s="534"/>
      <c r="FK108" s="534"/>
      <c r="FL108" s="534"/>
      <c r="FM108" s="534"/>
      <c r="FN108" s="534"/>
      <c r="FO108" s="534"/>
      <c r="FP108" s="534"/>
      <c r="FQ108" s="534"/>
      <c r="FR108" s="534"/>
      <c r="FS108" s="534"/>
      <c r="FT108" s="534"/>
      <c r="FU108" s="534"/>
      <c r="FV108" s="534"/>
      <c r="FW108" s="534"/>
      <c r="FX108" s="534"/>
      <c r="FY108" s="534"/>
      <c r="FZ108" s="534"/>
      <c r="GA108" s="534"/>
      <c r="GB108" s="534"/>
      <c r="GC108" s="534"/>
      <c r="GD108" s="534"/>
      <c r="GE108" s="534"/>
      <c r="GF108" s="534"/>
      <c r="GG108" s="534"/>
      <c r="GH108" s="534"/>
      <c r="GI108" s="534"/>
      <c r="GJ108" s="534"/>
      <c r="GK108" s="534"/>
      <c r="GL108" s="534"/>
      <c r="GM108" s="534"/>
      <c r="GN108" s="534"/>
      <c r="GO108" s="534"/>
      <c r="GP108" s="534"/>
      <c r="GQ108" s="534"/>
      <c r="GR108" s="534"/>
      <c r="GS108" s="534"/>
      <c r="GT108" s="534"/>
      <c r="GU108" s="534"/>
      <c r="GV108" s="534"/>
      <c r="GW108" s="534"/>
      <c r="GX108" s="534"/>
      <c r="GY108" s="534"/>
      <c r="GZ108" s="534"/>
      <c r="HA108" s="534"/>
      <c r="HB108" s="534"/>
      <c r="HC108" s="534"/>
      <c r="HD108" s="534"/>
      <c r="HE108" s="534"/>
      <c r="HF108" s="534"/>
      <c r="HG108" s="534"/>
      <c r="HH108" s="534"/>
      <c r="HI108" s="534"/>
      <c r="HJ108" s="534"/>
      <c r="HK108" s="534"/>
      <c r="HL108" s="534"/>
      <c r="HM108" s="534"/>
      <c r="HN108" s="534"/>
      <c r="HO108" s="534"/>
      <c r="HP108" s="534"/>
      <c r="HQ108" s="534"/>
      <c r="HR108" s="534"/>
      <c r="HS108" s="534"/>
      <c r="HT108" s="534"/>
      <c r="HU108" s="534"/>
      <c r="HV108" s="534"/>
      <c r="HW108" s="534"/>
      <c r="HX108" s="534"/>
      <c r="HY108" s="534"/>
      <c r="HZ108" s="534"/>
      <c r="IA108" s="534"/>
      <c r="IB108" s="534"/>
      <c r="IC108" s="534"/>
      <c r="ID108" s="534"/>
      <c r="IE108" s="534"/>
      <c r="IF108" s="534"/>
      <c r="IG108" s="534"/>
      <c r="IH108" s="534"/>
      <c r="II108" s="534"/>
      <c r="IJ108" s="534"/>
      <c r="IK108" s="534"/>
      <c r="IL108" s="534"/>
      <c r="IM108" s="534"/>
      <c r="IN108" s="534"/>
      <c r="IO108" s="534"/>
      <c r="IP108" s="534"/>
      <c r="IQ108" s="534"/>
      <c r="IR108" s="534"/>
      <c r="IS108" s="534"/>
      <c r="IT108" s="534"/>
      <c r="IU108" s="534"/>
      <c r="IV108" s="534"/>
      <c r="IW108" s="534"/>
      <c r="IX108" s="534"/>
      <c r="IY108" s="534"/>
      <c r="IZ108" s="534"/>
      <c r="JA108" s="534"/>
      <c r="JB108" s="534"/>
      <c r="JC108" s="534"/>
      <c r="JD108" s="534"/>
      <c r="JE108" s="534"/>
      <c r="JF108" s="534"/>
      <c r="JG108" s="534"/>
      <c r="JH108" s="534"/>
      <c r="JI108" s="534"/>
      <c r="JJ108" s="534"/>
      <c r="JK108" s="534"/>
      <c r="JL108" s="534"/>
      <c r="JM108" s="534"/>
      <c r="JN108" s="534"/>
      <c r="JO108" s="534"/>
      <c r="JP108" s="534"/>
      <c r="JQ108" s="534"/>
      <c r="JR108" s="534"/>
      <c r="JS108" s="534"/>
      <c r="JT108" s="534"/>
      <c r="JU108" s="534"/>
      <c r="JV108" s="534"/>
      <c r="JW108" s="534"/>
      <c r="JX108" s="534"/>
      <c r="JY108" s="534"/>
      <c r="JZ108" s="534"/>
      <c r="KA108" s="534"/>
      <c r="KB108" s="534"/>
      <c r="KC108" s="534"/>
      <c r="KD108" s="534"/>
      <c r="KE108" s="534"/>
      <c r="KF108" s="534"/>
      <c r="KG108" s="534"/>
      <c r="KH108" s="534"/>
      <c r="KI108" s="534"/>
      <c r="KJ108" s="534"/>
      <c r="KK108" s="534"/>
      <c r="KL108" s="534"/>
      <c r="KM108" s="534"/>
      <c r="KN108" s="534"/>
      <c r="KO108" s="534"/>
      <c r="KP108" s="534"/>
      <c r="KQ108" s="534"/>
      <c r="KR108" s="534"/>
      <c r="KS108" s="534"/>
      <c r="KT108" s="534"/>
      <c r="KU108" s="534"/>
      <c r="KV108" s="534"/>
      <c r="KW108" s="534"/>
      <c r="KX108" s="534"/>
      <c r="KY108" s="534"/>
      <c r="KZ108" s="534"/>
      <c r="LA108" s="534"/>
      <c r="LB108" s="534"/>
      <c r="LC108" s="534"/>
      <c r="LD108" s="534"/>
      <c r="LE108" s="534"/>
      <c r="LF108" s="534"/>
      <c r="LG108" s="534"/>
      <c r="LH108" s="534"/>
      <c r="LI108" s="534"/>
      <c r="LJ108" s="534"/>
      <c r="LK108" s="534"/>
      <c r="LL108" s="534"/>
      <c r="LM108" s="534"/>
      <c r="LN108" s="534"/>
      <c r="LO108" s="534"/>
      <c r="LP108" s="534"/>
      <c r="LQ108" s="534"/>
      <c r="LR108" s="534"/>
      <c r="LS108" s="534"/>
      <c r="LT108" s="534"/>
      <c r="LU108" s="534"/>
      <c r="LV108" s="534"/>
      <c r="LW108" s="534"/>
      <c r="LX108" s="534"/>
      <c r="LY108" s="534"/>
      <c r="LZ108" s="534"/>
      <c r="MA108" s="534"/>
      <c r="MB108" s="534"/>
      <c r="MC108" s="534"/>
      <c r="MD108" s="534"/>
      <c r="ME108" s="534"/>
      <c r="MF108" s="534"/>
      <c r="MG108" s="534"/>
      <c r="MH108" s="534"/>
      <c r="MI108" s="534"/>
      <c r="MJ108" s="534"/>
      <c r="MK108" s="534"/>
      <c r="ML108" s="534"/>
      <c r="MM108" s="534"/>
      <c r="MN108" s="534"/>
      <c r="MO108" s="534"/>
      <c r="MP108" s="534"/>
      <c r="MQ108" s="534"/>
      <c r="MR108" s="534"/>
      <c r="MS108" s="534"/>
      <c r="MT108" s="534"/>
      <c r="MU108" s="534"/>
      <c r="MV108" s="534"/>
      <c r="MW108" s="534"/>
      <c r="MX108" s="534"/>
      <c r="MY108" s="534"/>
      <c r="MZ108" s="534"/>
      <c r="NA108" s="534"/>
      <c r="NB108" s="534"/>
      <c r="NC108" s="534"/>
      <c r="ND108" s="534"/>
      <c r="NE108" s="534"/>
      <c r="NF108" s="534"/>
      <c r="NG108" s="534"/>
      <c r="NH108" s="534"/>
      <c r="NI108" s="534"/>
      <c r="NJ108" s="534"/>
      <c r="NK108" s="534"/>
      <c r="NL108" s="534"/>
      <c r="NM108" s="534"/>
      <c r="NN108" s="534"/>
      <c r="NO108" s="534"/>
      <c r="NP108" s="534"/>
      <c r="NQ108" s="534"/>
      <c r="NR108" s="534"/>
      <c r="NS108" s="534"/>
      <c r="NT108" s="534"/>
      <c r="NU108" s="534"/>
      <c r="NV108" s="534"/>
      <c r="NW108" s="534"/>
      <c r="NX108" s="534"/>
      <c r="NY108" s="534"/>
      <c r="NZ108" s="534"/>
      <c r="OA108" s="534"/>
      <c r="OB108" s="534"/>
      <c r="OC108" s="534"/>
      <c r="OD108" s="534"/>
      <c r="OE108" s="534"/>
      <c r="OF108" s="534"/>
      <c r="OG108" s="534"/>
      <c r="OH108" s="534"/>
      <c r="OI108" s="534"/>
      <c r="OJ108" s="534"/>
      <c r="OK108" s="534"/>
      <c r="OL108" s="534"/>
      <c r="OM108" s="534"/>
      <c r="ON108" s="534"/>
      <c r="OO108" s="534"/>
      <c r="OP108" s="534"/>
      <c r="OQ108" s="534"/>
      <c r="OR108" s="534"/>
      <c r="OS108" s="534"/>
      <c r="OT108" s="534"/>
      <c r="OU108" s="534"/>
      <c r="OV108" s="534"/>
      <c r="OW108" s="534"/>
      <c r="OX108" s="534"/>
      <c r="OY108" s="534"/>
      <c r="OZ108" s="534"/>
      <c r="PA108" s="534"/>
      <c r="PB108" s="534"/>
      <c r="PC108" s="534"/>
      <c r="PD108" s="534"/>
      <c r="PE108" s="534"/>
      <c r="PF108" s="534"/>
      <c r="PG108" s="534"/>
      <c r="PH108" s="534"/>
      <c r="PI108" s="534"/>
      <c r="PJ108" s="534"/>
      <c r="PK108" s="534"/>
      <c r="PL108" s="534"/>
      <c r="PM108" s="534"/>
      <c r="PN108" s="534"/>
      <c r="PO108" s="534"/>
      <c r="PP108" s="534"/>
      <c r="PQ108" s="534"/>
      <c r="PR108" s="534"/>
      <c r="PS108" s="534"/>
      <c r="PT108" s="534"/>
      <c r="PU108" s="534"/>
      <c r="PV108" s="534"/>
      <c r="PW108" s="534"/>
      <c r="PX108" s="534"/>
      <c r="PY108" s="534"/>
      <c r="PZ108" s="534"/>
      <c r="QA108" s="534"/>
      <c r="QB108" s="534"/>
      <c r="QC108" s="534"/>
      <c r="QD108" s="534"/>
      <c r="QE108" s="534"/>
      <c r="QF108" s="534"/>
      <c r="QG108" s="534"/>
      <c r="QH108" s="534"/>
      <c r="QI108" s="534"/>
      <c r="QJ108" s="534"/>
      <c r="QK108" s="534"/>
      <c r="QL108" s="534"/>
      <c r="QM108" s="534"/>
      <c r="QN108" s="534"/>
      <c r="QO108" s="534"/>
      <c r="QP108" s="534"/>
      <c r="QQ108" s="534"/>
      <c r="QR108" s="534"/>
      <c r="QS108" s="534"/>
      <c r="QT108" s="534"/>
      <c r="QU108" s="534"/>
      <c r="QV108" s="534"/>
      <c r="QW108" s="534"/>
      <c r="QX108" s="534"/>
      <c r="QY108" s="534"/>
      <c r="QZ108" s="534"/>
      <c r="RA108" s="534"/>
      <c r="RB108" s="534"/>
      <c r="RC108" s="534"/>
      <c r="RD108" s="534"/>
      <c r="RE108" s="534"/>
      <c r="RF108" s="534"/>
      <c r="RG108" s="534"/>
      <c r="RH108" s="534"/>
      <c r="RI108" s="534"/>
      <c r="RJ108" s="534"/>
      <c r="RK108" s="534"/>
      <c r="RL108" s="534"/>
      <c r="RM108" s="534"/>
      <c r="RN108" s="534"/>
      <c r="RO108" s="534"/>
      <c r="RP108" s="534"/>
      <c r="RQ108" s="534"/>
      <c r="RR108" s="534"/>
      <c r="RS108" s="534"/>
      <c r="RT108" s="534"/>
      <c r="RU108" s="534"/>
      <c r="RV108" s="534"/>
      <c r="RW108" s="534"/>
      <c r="RX108" s="534"/>
      <c r="RY108" s="534"/>
      <c r="RZ108" s="534"/>
      <c r="SA108" s="534"/>
      <c r="SB108" s="534"/>
      <c r="SC108" s="534"/>
      <c r="SD108" s="534"/>
      <c r="SE108" s="534"/>
      <c r="SF108" s="534"/>
      <c r="SG108" s="534"/>
      <c r="SH108" s="534"/>
      <c r="SI108" s="534"/>
      <c r="SJ108" s="534"/>
      <c r="SK108" s="534"/>
      <c r="SL108" s="534"/>
      <c r="SM108" s="534"/>
      <c r="SN108" s="534"/>
      <c r="SO108" s="534"/>
      <c r="SP108" s="534"/>
      <c r="SQ108" s="534"/>
      <c r="SR108" s="534"/>
      <c r="SS108" s="534"/>
      <c r="ST108" s="534"/>
      <c r="SU108" s="534"/>
      <c r="SV108" s="534"/>
      <c r="SW108" s="534"/>
      <c r="SX108" s="534"/>
      <c r="SY108" s="534"/>
      <c r="SZ108" s="534"/>
      <c r="TA108" s="534"/>
      <c r="TB108" s="534"/>
      <c r="TC108" s="534"/>
      <c r="TD108" s="534"/>
      <c r="TE108" s="534"/>
      <c r="TF108" s="534"/>
      <c r="TG108" s="534"/>
      <c r="TH108" s="534"/>
      <c r="TI108" s="534"/>
      <c r="TJ108" s="534"/>
      <c r="TK108" s="534"/>
      <c r="TL108" s="534"/>
      <c r="TM108" s="534"/>
      <c r="TN108" s="534"/>
      <c r="TO108" s="534"/>
      <c r="TP108" s="534"/>
      <c r="TQ108" s="534"/>
      <c r="TR108" s="534"/>
      <c r="TS108" s="534"/>
      <c r="TT108" s="534"/>
      <c r="TU108" s="534"/>
      <c r="TV108" s="534"/>
      <c r="TW108" s="534"/>
      <c r="TX108" s="534"/>
      <c r="TY108" s="534"/>
      <c r="TZ108" s="534"/>
      <c r="UA108" s="534"/>
      <c r="UB108" s="534"/>
      <c r="UC108" s="534"/>
      <c r="UD108" s="534"/>
      <c r="UE108" s="534"/>
      <c r="UF108" s="534"/>
      <c r="UG108" s="534"/>
      <c r="UH108" s="534"/>
      <c r="UI108" s="534"/>
      <c r="UJ108" s="534"/>
      <c r="UK108" s="534"/>
      <c r="UL108" s="534"/>
      <c r="UM108" s="534"/>
      <c r="UN108" s="534"/>
      <c r="UO108" s="534"/>
      <c r="UP108" s="534"/>
      <c r="UQ108" s="534"/>
      <c r="UR108" s="534"/>
      <c r="US108" s="534"/>
      <c r="UT108" s="534"/>
      <c r="UU108" s="534"/>
      <c r="UV108" s="534"/>
      <c r="UW108" s="534"/>
      <c r="UX108" s="546"/>
    </row>
    <row r="109" spans="1:571" s="547" customFormat="1" ht="14.1" customHeight="1">
      <c r="A109" s="534"/>
      <c r="B109" s="37"/>
      <c r="C109" s="61"/>
      <c r="D109" s="61"/>
      <c r="E109" s="38"/>
      <c r="F109" s="523"/>
      <c r="G109" s="523"/>
      <c r="H109" s="523"/>
      <c r="I109" s="524"/>
      <c r="J109" s="525"/>
      <c r="K109" s="525"/>
      <c r="L109" s="525"/>
      <c r="M109" s="42"/>
      <c r="N109" s="42"/>
      <c r="O109" s="526"/>
      <c r="P109" s="527"/>
      <c r="Q109" s="527"/>
      <c r="R109" s="45"/>
      <c r="S109" s="46"/>
      <c r="T109" s="523">
        <f t="shared" si="27"/>
        <v>0</v>
      </c>
      <c r="U109" s="528">
        <f t="shared" si="19"/>
        <v>0</v>
      </c>
      <c r="V109" s="529">
        <f t="shared" si="20"/>
        <v>0</v>
      </c>
      <c r="W109" s="530">
        <f t="shared" si="32"/>
        <v>0</v>
      </c>
      <c r="X109" s="527">
        <f t="shared" si="33"/>
        <v>0</v>
      </c>
      <c r="Y109" s="527">
        <f t="shared" si="21"/>
        <v>0</v>
      </c>
      <c r="Z109" s="527"/>
      <c r="AA109" s="527">
        <f t="shared" si="34"/>
        <v>0</v>
      </c>
      <c r="AB109" s="531">
        <f t="shared" si="22"/>
        <v>0</v>
      </c>
      <c r="AC109" s="532">
        <f t="shared" si="35"/>
        <v>0</v>
      </c>
      <c r="AD109" s="527">
        <f t="shared" si="35"/>
        <v>0</v>
      </c>
      <c r="AE109" s="527">
        <f t="shared" si="23"/>
        <v>0</v>
      </c>
      <c r="AF109" s="527">
        <f t="shared" si="24"/>
        <v>0</v>
      </c>
      <c r="AG109" s="533" t="e">
        <v>#N/A</v>
      </c>
      <c r="AH109" s="527" t="e">
        <f t="shared" si="25"/>
        <v>#N/A</v>
      </c>
      <c r="AI109" s="533" t="e">
        <v>#N/A</v>
      </c>
      <c r="AJ109" s="527" t="e">
        <f t="shared" si="26"/>
        <v>#N/A</v>
      </c>
      <c r="AK109" s="527" t="e">
        <f t="shared" si="28"/>
        <v>#N/A</v>
      </c>
      <c r="AL109" s="527" t="e">
        <v>#N/A</v>
      </c>
      <c r="AM109" s="527"/>
      <c r="AN109" s="529">
        <v>0</v>
      </c>
      <c r="AO109" s="529">
        <f t="shared" si="29"/>
        <v>0</v>
      </c>
      <c r="AP109" s="528">
        <f t="shared" si="30"/>
        <v>0</v>
      </c>
      <c r="AQ109" s="528" t="e">
        <f t="shared" si="31"/>
        <v>#DIV/0!</v>
      </c>
      <c r="AR109" s="534"/>
      <c r="AS109" s="534"/>
      <c r="AT109" s="534"/>
      <c r="AU109" s="534"/>
      <c r="AV109" s="534"/>
      <c r="AW109" s="534"/>
      <c r="AX109" s="534"/>
      <c r="AY109" s="534"/>
      <c r="AZ109" s="534"/>
      <c r="BA109" s="534"/>
      <c r="BB109" s="534"/>
      <c r="BC109" s="534"/>
      <c r="BD109" s="534"/>
      <c r="BE109" s="534"/>
      <c r="BF109" s="534"/>
      <c r="BG109" s="534"/>
      <c r="BH109" s="534"/>
      <c r="BI109" s="534"/>
      <c r="BJ109" s="534"/>
      <c r="BK109" s="534"/>
      <c r="BL109" s="534"/>
      <c r="BM109" s="534"/>
      <c r="BN109" s="534"/>
      <c r="BO109" s="534"/>
      <c r="BP109" s="534"/>
      <c r="BQ109" s="534"/>
      <c r="BR109" s="534"/>
      <c r="BS109" s="534"/>
      <c r="BT109" s="534"/>
      <c r="BU109" s="534"/>
      <c r="BV109" s="534"/>
      <c r="BW109" s="534"/>
      <c r="BX109" s="534"/>
      <c r="BY109" s="534"/>
      <c r="BZ109" s="534"/>
      <c r="CA109" s="534"/>
      <c r="CB109" s="534"/>
      <c r="CC109" s="534"/>
      <c r="CD109" s="534"/>
      <c r="CE109" s="534"/>
      <c r="CF109" s="534"/>
      <c r="CG109" s="534"/>
      <c r="CH109" s="534"/>
      <c r="CI109" s="534"/>
      <c r="CJ109" s="534"/>
      <c r="CK109" s="534"/>
      <c r="CL109" s="534"/>
      <c r="CM109" s="534"/>
      <c r="CN109" s="534"/>
      <c r="CO109" s="534"/>
      <c r="CP109" s="534"/>
      <c r="CQ109" s="534"/>
      <c r="CR109" s="534"/>
      <c r="CS109" s="534"/>
      <c r="CT109" s="534"/>
      <c r="CU109" s="534"/>
      <c r="CV109" s="534"/>
      <c r="CW109" s="534"/>
      <c r="CX109" s="534"/>
      <c r="CY109" s="534"/>
      <c r="CZ109" s="534"/>
      <c r="DA109" s="534"/>
      <c r="DB109" s="534"/>
      <c r="DC109" s="534"/>
      <c r="DD109" s="534"/>
      <c r="DE109" s="534"/>
      <c r="DF109" s="534"/>
      <c r="DG109" s="534"/>
      <c r="DH109" s="534"/>
      <c r="DI109" s="534"/>
      <c r="DJ109" s="534"/>
      <c r="DK109" s="534"/>
      <c r="DL109" s="534"/>
      <c r="DM109" s="534"/>
      <c r="DN109" s="534"/>
      <c r="DO109" s="534"/>
      <c r="DP109" s="534"/>
      <c r="DQ109" s="534"/>
      <c r="DR109" s="534"/>
      <c r="DS109" s="534"/>
      <c r="DT109" s="534"/>
      <c r="DU109" s="534"/>
      <c r="DV109" s="534"/>
      <c r="DW109" s="534"/>
      <c r="DX109" s="534"/>
      <c r="DY109" s="534"/>
      <c r="DZ109" s="534"/>
      <c r="EA109" s="534"/>
      <c r="EB109" s="534"/>
      <c r="EC109" s="534"/>
      <c r="ED109" s="534"/>
      <c r="EE109" s="534"/>
      <c r="EF109" s="534"/>
      <c r="EG109" s="534"/>
      <c r="EH109" s="534"/>
      <c r="EI109" s="534"/>
      <c r="EJ109" s="534"/>
      <c r="EK109" s="534"/>
      <c r="EL109" s="534"/>
      <c r="EM109" s="534"/>
      <c r="EN109" s="534"/>
      <c r="EO109" s="534"/>
      <c r="EP109" s="534"/>
      <c r="EQ109" s="534"/>
      <c r="ER109" s="534"/>
      <c r="ES109" s="534"/>
      <c r="ET109" s="534"/>
      <c r="EU109" s="534"/>
      <c r="EV109" s="534"/>
      <c r="EW109" s="534"/>
      <c r="EX109" s="534"/>
      <c r="EY109" s="534"/>
      <c r="EZ109" s="534"/>
      <c r="FA109" s="534"/>
      <c r="FB109" s="534"/>
      <c r="FC109" s="534"/>
      <c r="FD109" s="534"/>
      <c r="FE109" s="534"/>
      <c r="FF109" s="534"/>
      <c r="FG109" s="534"/>
      <c r="FH109" s="534"/>
      <c r="FI109" s="534"/>
      <c r="FJ109" s="534"/>
      <c r="FK109" s="534"/>
      <c r="FL109" s="534"/>
      <c r="FM109" s="534"/>
      <c r="FN109" s="534"/>
      <c r="FO109" s="534"/>
      <c r="FP109" s="534"/>
      <c r="FQ109" s="534"/>
      <c r="FR109" s="534"/>
      <c r="FS109" s="534"/>
      <c r="FT109" s="534"/>
      <c r="FU109" s="534"/>
      <c r="FV109" s="534"/>
      <c r="FW109" s="534"/>
      <c r="FX109" s="534"/>
      <c r="FY109" s="534"/>
      <c r="FZ109" s="534"/>
      <c r="GA109" s="534"/>
      <c r="GB109" s="534"/>
      <c r="GC109" s="534"/>
      <c r="GD109" s="534"/>
      <c r="GE109" s="534"/>
      <c r="GF109" s="534"/>
      <c r="GG109" s="534"/>
      <c r="GH109" s="534"/>
      <c r="GI109" s="534"/>
      <c r="GJ109" s="534"/>
      <c r="GK109" s="534"/>
      <c r="GL109" s="534"/>
      <c r="GM109" s="534"/>
      <c r="GN109" s="534"/>
      <c r="GO109" s="534"/>
      <c r="GP109" s="534"/>
      <c r="GQ109" s="534"/>
      <c r="GR109" s="534"/>
      <c r="GS109" s="534"/>
      <c r="GT109" s="534"/>
      <c r="GU109" s="534"/>
      <c r="GV109" s="534"/>
      <c r="GW109" s="534"/>
      <c r="GX109" s="534"/>
      <c r="GY109" s="534"/>
      <c r="GZ109" s="534"/>
      <c r="HA109" s="534"/>
      <c r="HB109" s="534"/>
      <c r="HC109" s="534"/>
      <c r="HD109" s="534"/>
      <c r="HE109" s="534"/>
      <c r="HF109" s="534"/>
      <c r="HG109" s="534"/>
      <c r="HH109" s="534"/>
      <c r="HI109" s="534"/>
      <c r="HJ109" s="534"/>
      <c r="HK109" s="534"/>
      <c r="HL109" s="534"/>
      <c r="HM109" s="534"/>
      <c r="HN109" s="534"/>
      <c r="HO109" s="534"/>
      <c r="HP109" s="534"/>
      <c r="HQ109" s="534"/>
      <c r="HR109" s="534"/>
      <c r="HS109" s="534"/>
      <c r="HT109" s="534"/>
      <c r="HU109" s="534"/>
      <c r="HV109" s="534"/>
      <c r="HW109" s="534"/>
      <c r="HX109" s="534"/>
      <c r="HY109" s="534"/>
      <c r="HZ109" s="534"/>
      <c r="IA109" s="534"/>
      <c r="IB109" s="534"/>
      <c r="IC109" s="534"/>
      <c r="ID109" s="534"/>
      <c r="IE109" s="534"/>
      <c r="IF109" s="534"/>
      <c r="IG109" s="534"/>
      <c r="IH109" s="534"/>
      <c r="II109" s="534"/>
      <c r="IJ109" s="534"/>
      <c r="IK109" s="534"/>
      <c r="IL109" s="534"/>
      <c r="IM109" s="534"/>
      <c r="IN109" s="534"/>
      <c r="IO109" s="534"/>
      <c r="IP109" s="534"/>
      <c r="IQ109" s="534"/>
      <c r="IR109" s="534"/>
      <c r="IS109" s="534"/>
      <c r="IT109" s="534"/>
      <c r="IU109" s="534"/>
      <c r="IV109" s="534"/>
      <c r="IW109" s="534"/>
      <c r="IX109" s="534"/>
      <c r="IY109" s="534"/>
      <c r="IZ109" s="534"/>
      <c r="JA109" s="534"/>
      <c r="JB109" s="534"/>
      <c r="JC109" s="534"/>
      <c r="JD109" s="534"/>
      <c r="JE109" s="534"/>
      <c r="JF109" s="534"/>
      <c r="JG109" s="534"/>
      <c r="JH109" s="534"/>
      <c r="JI109" s="534"/>
      <c r="JJ109" s="534"/>
      <c r="JK109" s="534"/>
      <c r="JL109" s="534"/>
      <c r="JM109" s="534"/>
      <c r="JN109" s="534"/>
      <c r="JO109" s="534"/>
      <c r="JP109" s="534"/>
      <c r="JQ109" s="534"/>
      <c r="JR109" s="534"/>
      <c r="JS109" s="534"/>
      <c r="JT109" s="534"/>
      <c r="JU109" s="534"/>
      <c r="JV109" s="534"/>
      <c r="JW109" s="534"/>
      <c r="JX109" s="534"/>
      <c r="JY109" s="534"/>
      <c r="JZ109" s="534"/>
      <c r="KA109" s="534"/>
      <c r="KB109" s="534"/>
      <c r="KC109" s="534"/>
      <c r="KD109" s="534"/>
      <c r="KE109" s="534"/>
      <c r="KF109" s="534"/>
      <c r="KG109" s="534"/>
      <c r="KH109" s="534"/>
      <c r="KI109" s="534"/>
      <c r="KJ109" s="534"/>
      <c r="KK109" s="534"/>
      <c r="KL109" s="534"/>
      <c r="KM109" s="534"/>
      <c r="KN109" s="534"/>
      <c r="KO109" s="534"/>
      <c r="KP109" s="534"/>
      <c r="KQ109" s="534"/>
      <c r="KR109" s="534"/>
      <c r="KS109" s="534"/>
      <c r="KT109" s="534"/>
      <c r="KU109" s="534"/>
      <c r="KV109" s="534"/>
      <c r="KW109" s="534"/>
      <c r="KX109" s="534"/>
      <c r="KY109" s="534"/>
      <c r="KZ109" s="534"/>
      <c r="LA109" s="534"/>
      <c r="LB109" s="534"/>
      <c r="LC109" s="534"/>
      <c r="LD109" s="534"/>
      <c r="LE109" s="534"/>
      <c r="LF109" s="534"/>
      <c r="LG109" s="534"/>
      <c r="LH109" s="534"/>
      <c r="LI109" s="534"/>
      <c r="LJ109" s="534"/>
      <c r="LK109" s="534"/>
      <c r="LL109" s="534"/>
      <c r="LM109" s="534"/>
      <c r="LN109" s="534"/>
      <c r="LO109" s="534"/>
      <c r="LP109" s="534"/>
      <c r="LQ109" s="534"/>
      <c r="LR109" s="534"/>
      <c r="LS109" s="534"/>
      <c r="LT109" s="534"/>
      <c r="LU109" s="534"/>
      <c r="LV109" s="534"/>
      <c r="LW109" s="534"/>
      <c r="LX109" s="534"/>
      <c r="LY109" s="534"/>
      <c r="LZ109" s="534"/>
      <c r="MA109" s="534"/>
      <c r="MB109" s="534"/>
      <c r="MC109" s="534"/>
      <c r="MD109" s="534"/>
      <c r="ME109" s="534"/>
      <c r="MF109" s="534"/>
      <c r="MG109" s="534"/>
      <c r="MH109" s="534"/>
      <c r="MI109" s="534"/>
      <c r="MJ109" s="534"/>
      <c r="MK109" s="534"/>
      <c r="ML109" s="534"/>
      <c r="MM109" s="534"/>
      <c r="MN109" s="534"/>
      <c r="MO109" s="534"/>
      <c r="MP109" s="534"/>
      <c r="MQ109" s="534"/>
      <c r="MR109" s="534"/>
      <c r="MS109" s="534"/>
      <c r="MT109" s="534"/>
      <c r="MU109" s="534"/>
      <c r="MV109" s="534"/>
      <c r="MW109" s="534"/>
      <c r="MX109" s="534"/>
      <c r="MY109" s="534"/>
      <c r="MZ109" s="534"/>
      <c r="NA109" s="534"/>
      <c r="NB109" s="534"/>
      <c r="NC109" s="534"/>
      <c r="ND109" s="534"/>
      <c r="NE109" s="534"/>
      <c r="NF109" s="534"/>
      <c r="NG109" s="534"/>
      <c r="NH109" s="534"/>
      <c r="NI109" s="534"/>
      <c r="NJ109" s="534"/>
      <c r="NK109" s="534"/>
      <c r="NL109" s="534"/>
      <c r="NM109" s="534"/>
      <c r="NN109" s="534"/>
      <c r="NO109" s="534"/>
      <c r="NP109" s="534"/>
      <c r="NQ109" s="534"/>
      <c r="NR109" s="534"/>
      <c r="NS109" s="534"/>
      <c r="NT109" s="534"/>
      <c r="NU109" s="534"/>
      <c r="NV109" s="534"/>
      <c r="NW109" s="534"/>
      <c r="NX109" s="534"/>
      <c r="NY109" s="534"/>
      <c r="NZ109" s="534"/>
      <c r="OA109" s="534"/>
      <c r="OB109" s="534"/>
      <c r="OC109" s="534"/>
      <c r="OD109" s="534"/>
      <c r="OE109" s="534"/>
      <c r="OF109" s="534"/>
      <c r="OG109" s="534"/>
      <c r="OH109" s="534"/>
      <c r="OI109" s="534"/>
      <c r="OJ109" s="534"/>
      <c r="OK109" s="534"/>
      <c r="OL109" s="534"/>
      <c r="OM109" s="534"/>
      <c r="ON109" s="534"/>
      <c r="OO109" s="534"/>
      <c r="OP109" s="534"/>
      <c r="OQ109" s="534"/>
      <c r="OR109" s="534"/>
      <c r="OS109" s="534"/>
      <c r="OT109" s="534"/>
      <c r="OU109" s="534"/>
      <c r="OV109" s="534"/>
      <c r="OW109" s="534"/>
      <c r="OX109" s="534"/>
      <c r="OY109" s="534"/>
      <c r="OZ109" s="534"/>
      <c r="PA109" s="534"/>
      <c r="PB109" s="534"/>
      <c r="PC109" s="534"/>
      <c r="PD109" s="534"/>
      <c r="PE109" s="534"/>
      <c r="PF109" s="534"/>
      <c r="PG109" s="534"/>
      <c r="PH109" s="534"/>
      <c r="PI109" s="534"/>
      <c r="PJ109" s="534"/>
      <c r="PK109" s="534"/>
      <c r="PL109" s="534"/>
      <c r="PM109" s="534"/>
      <c r="PN109" s="534"/>
      <c r="PO109" s="534"/>
      <c r="PP109" s="534"/>
      <c r="PQ109" s="534"/>
      <c r="PR109" s="534"/>
      <c r="PS109" s="534"/>
      <c r="PT109" s="534"/>
      <c r="PU109" s="534"/>
      <c r="PV109" s="534"/>
      <c r="PW109" s="534"/>
      <c r="PX109" s="534"/>
      <c r="PY109" s="534"/>
      <c r="PZ109" s="534"/>
      <c r="QA109" s="534"/>
      <c r="QB109" s="534"/>
      <c r="QC109" s="534"/>
      <c r="QD109" s="534"/>
      <c r="QE109" s="534"/>
      <c r="QF109" s="534"/>
      <c r="QG109" s="534"/>
      <c r="QH109" s="534"/>
      <c r="QI109" s="534"/>
      <c r="QJ109" s="534"/>
      <c r="QK109" s="534"/>
      <c r="QL109" s="534"/>
      <c r="QM109" s="534"/>
      <c r="QN109" s="534"/>
      <c r="QO109" s="534"/>
      <c r="QP109" s="534"/>
      <c r="QQ109" s="534"/>
      <c r="QR109" s="534"/>
      <c r="QS109" s="534"/>
      <c r="QT109" s="534"/>
      <c r="QU109" s="534"/>
      <c r="QV109" s="534"/>
      <c r="QW109" s="534"/>
      <c r="QX109" s="534"/>
      <c r="QY109" s="534"/>
      <c r="QZ109" s="534"/>
      <c r="RA109" s="534"/>
      <c r="RB109" s="534"/>
      <c r="RC109" s="534"/>
      <c r="RD109" s="534"/>
      <c r="RE109" s="534"/>
      <c r="RF109" s="534"/>
      <c r="RG109" s="534"/>
      <c r="RH109" s="534"/>
      <c r="RI109" s="534"/>
      <c r="RJ109" s="534"/>
      <c r="RK109" s="534"/>
      <c r="RL109" s="534"/>
      <c r="RM109" s="534"/>
      <c r="RN109" s="534"/>
      <c r="RO109" s="534"/>
      <c r="RP109" s="534"/>
      <c r="RQ109" s="534"/>
      <c r="RR109" s="534"/>
      <c r="RS109" s="534"/>
      <c r="RT109" s="534"/>
      <c r="RU109" s="534"/>
      <c r="RV109" s="534"/>
      <c r="RW109" s="534"/>
      <c r="RX109" s="534"/>
      <c r="RY109" s="534"/>
      <c r="RZ109" s="534"/>
      <c r="SA109" s="534"/>
      <c r="SB109" s="534"/>
      <c r="SC109" s="534"/>
      <c r="SD109" s="534"/>
      <c r="SE109" s="534"/>
      <c r="SF109" s="534"/>
      <c r="SG109" s="534"/>
      <c r="SH109" s="534"/>
      <c r="SI109" s="534"/>
      <c r="SJ109" s="534"/>
      <c r="SK109" s="534"/>
      <c r="SL109" s="534"/>
      <c r="SM109" s="534"/>
      <c r="SN109" s="534"/>
      <c r="SO109" s="534"/>
      <c r="SP109" s="534"/>
      <c r="SQ109" s="534"/>
      <c r="SR109" s="534"/>
      <c r="SS109" s="534"/>
      <c r="ST109" s="534"/>
      <c r="SU109" s="534"/>
      <c r="SV109" s="534"/>
      <c r="SW109" s="534"/>
      <c r="SX109" s="534"/>
      <c r="SY109" s="534"/>
      <c r="SZ109" s="534"/>
      <c r="TA109" s="534"/>
      <c r="TB109" s="534"/>
      <c r="TC109" s="534"/>
      <c r="TD109" s="534"/>
      <c r="TE109" s="534"/>
      <c r="TF109" s="534"/>
      <c r="TG109" s="534"/>
      <c r="TH109" s="534"/>
      <c r="TI109" s="534"/>
      <c r="TJ109" s="534"/>
      <c r="TK109" s="534"/>
      <c r="TL109" s="534"/>
      <c r="TM109" s="534"/>
      <c r="TN109" s="534"/>
      <c r="TO109" s="534"/>
      <c r="TP109" s="534"/>
      <c r="TQ109" s="534"/>
      <c r="TR109" s="534"/>
      <c r="TS109" s="534"/>
      <c r="TT109" s="534"/>
      <c r="TU109" s="534"/>
      <c r="TV109" s="534"/>
      <c r="TW109" s="534"/>
      <c r="TX109" s="534"/>
      <c r="TY109" s="534"/>
      <c r="TZ109" s="534"/>
      <c r="UA109" s="534"/>
      <c r="UB109" s="534"/>
      <c r="UC109" s="534"/>
      <c r="UD109" s="534"/>
      <c r="UE109" s="534"/>
      <c r="UF109" s="534"/>
      <c r="UG109" s="534"/>
      <c r="UH109" s="534"/>
      <c r="UI109" s="534"/>
      <c r="UJ109" s="534"/>
      <c r="UK109" s="534"/>
      <c r="UL109" s="534"/>
      <c r="UM109" s="534"/>
      <c r="UN109" s="534"/>
      <c r="UO109" s="534"/>
      <c r="UP109" s="534"/>
      <c r="UQ109" s="534"/>
      <c r="UR109" s="534"/>
      <c r="US109" s="534"/>
      <c r="UT109" s="534"/>
      <c r="UU109" s="534"/>
      <c r="UV109" s="534"/>
      <c r="UW109" s="534"/>
      <c r="UX109" s="546"/>
    </row>
    <row r="110" spans="1:571" s="547" customFormat="1" ht="14.1" customHeight="1">
      <c r="A110" s="534"/>
      <c r="B110" s="37"/>
      <c r="C110" s="61"/>
      <c r="D110" s="61"/>
      <c r="E110" s="38"/>
      <c r="F110" s="523"/>
      <c r="G110" s="523"/>
      <c r="H110" s="523"/>
      <c r="I110" s="524"/>
      <c r="J110" s="525"/>
      <c r="K110" s="525"/>
      <c r="L110" s="525"/>
      <c r="M110" s="42"/>
      <c r="N110" s="42"/>
      <c r="O110" s="526"/>
      <c r="P110" s="527"/>
      <c r="Q110" s="527"/>
      <c r="R110" s="45"/>
      <c r="S110" s="46"/>
      <c r="T110" s="523">
        <f t="shared" si="27"/>
        <v>0</v>
      </c>
      <c r="U110" s="528">
        <f t="shared" si="19"/>
        <v>0</v>
      </c>
      <c r="V110" s="529">
        <f t="shared" si="20"/>
        <v>0</v>
      </c>
      <c r="W110" s="530">
        <f t="shared" si="32"/>
        <v>0</v>
      </c>
      <c r="X110" s="527">
        <f t="shared" si="33"/>
        <v>0</v>
      </c>
      <c r="Y110" s="527">
        <f t="shared" si="21"/>
        <v>0</v>
      </c>
      <c r="Z110" s="527"/>
      <c r="AA110" s="527">
        <f t="shared" si="34"/>
        <v>0</v>
      </c>
      <c r="AB110" s="531">
        <f t="shared" si="22"/>
        <v>0</v>
      </c>
      <c r="AC110" s="532">
        <f t="shared" si="35"/>
        <v>0</v>
      </c>
      <c r="AD110" s="527">
        <f t="shared" si="35"/>
        <v>0</v>
      </c>
      <c r="AE110" s="527">
        <f t="shared" si="23"/>
        <v>0</v>
      </c>
      <c r="AF110" s="527">
        <f t="shared" si="24"/>
        <v>0</v>
      </c>
      <c r="AG110" s="533" t="e">
        <v>#N/A</v>
      </c>
      <c r="AH110" s="527" t="e">
        <f t="shared" si="25"/>
        <v>#N/A</v>
      </c>
      <c r="AI110" s="533" t="e">
        <v>#N/A</v>
      </c>
      <c r="AJ110" s="527" t="e">
        <f t="shared" si="26"/>
        <v>#N/A</v>
      </c>
      <c r="AK110" s="527" t="e">
        <f t="shared" si="28"/>
        <v>#N/A</v>
      </c>
      <c r="AL110" s="527" t="e">
        <v>#N/A</v>
      </c>
      <c r="AM110" s="527"/>
      <c r="AN110" s="529">
        <v>0</v>
      </c>
      <c r="AO110" s="529">
        <f t="shared" si="29"/>
        <v>0</v>
      </c>
      <c r="AP110" s="528">
        <f t="shared" si="30"/>
        <v>0</v>
      </c>
      <c r="AQ110" s="528" t="e">
        <f t="shared" si="31"/>
        <v>#DIV/0!</v>
      </c>
      <c r="AR110" s="534"/>
      <c r="AS110" s="534"/>
      <c r="AT110" s="534"/>
      <c r="AU110" s="534"/>
      <c r="AV110" s="534"/>
      <c r="AW110" s="534"/>
      <c r="AX110" s="534"/>
      <c r="AY110" s="534"/>
      <c r="AZ110" s="534"/>
      <c r="BA110" s="534"/>
      <c r="BB110" s="534"/>
      <c r="BC110" s="534"/>
      <c r="BD110" s="534"/>
      <c r="BE110" s="534"/>
      <c r="BF110" s="534"/>
      <c r="BG110" s="534"/>
      <c r="BH110" s="534"/>
      <c r="BI110" s="534"/>
      <c r="BJ110" s="534"/>
      <c r="BK110" s="534"/>
      <c r="BL110" s="534"/>
      <c r="BM110" s="534"/>
      <c r="BN110" s="534"/>
      <c r="BO110" s="534"/>
      <c r="BP110" s="534"/>
      <c r="BQ110" s="534"/>
      <c r="BR110" s="534"/>
      <c r="BS110" s="534"/>
      <c r="BT110" s="534"/>
      <c r="BU110" s="534"/>
      <c r="BV110" s="534"/>
      <c r="BW110" s="534"/>
      <c r="BX110" s="534"/>
      <c r="BY110" s="534"/>
      <c r="BZ110" s="534"/>
      <c r="CA110" s="534"/>
      <c r="CB110" s="534"/>
      <c r="CC110" s="534"/>
      <c r="CD110" s="534"/>
      <c r="CE110" s="534"/>
      <c r="CF110" s="534"/>
      <c r="CG110" s="534"/>
      <c r="CH110" s="534"/>
      <c r="CI110" s="534"/>
      <c r="CJ110" s="534"/>
      <c r="CK110" s="534"/>
      <c r="CL110" s="534"/>
      <c r="CM110" s="534"/>
      <c r="CN110" s="534"/>
      <c r="CO110" s="534"/>
      <c r="CP110" s="534"/>
      <c r="CQ110" s="534"/>
      <c r="CR110" s="534"/>
      <c r="CS110" s="534"/>
      <c r="CT110" s="534"/>
      <c r="CU110" s="534"/>
      <c r="CV110" s="534"/>
      <c r="CW110" s="534"/>
      <c r="CX110" s="534"/>
      <c r="CY110" s="534"/>
      <c r="CZ110" s="534"/>
      <c r="DA110" s="534"/>
      <c r="DB110" s="534"/>
      <c r="DC110" s="534"/>
      <c r="DD110" s="534"/>
      <c r="DE110" s="534"/>
      <c r="DF110" s="534"/>
      <c r="DG110" s="534"/>
      <c r="DH110" s="534"/>
      <c r="DI110" s="534"/>
      <c r="DJ110" s="534"/>
      <c r="DK110" s="534"/>
      <c r="DL110" s="534"/>
      <c r="DM110" s="534"/>
      <c r="DN110" s="534"/>
      <c r="DO110" s="534"/>
      <c r="DP110" s="534"/>
      <c r="DQ110" s="534"/>
      <c r="DR110" s="534"/>
      <c r="DS110" s="534"/>
      <c r="DT110" s="534"/>
      <c r="DU110" s="534"/>
      <c r="DV110" s="534"/>
      <c r="DW110" s="534"/>
      <c r="DX110" s="534"/>
      <c r="DY110" s="534"/>
      <c r="DZ110" s="534"/>
      <c r="EA110" s="534"/>
      <c r="EB110" s="534"/>
      <c r="EC110" s="534"/>
      <c r="ED110" s="534"/>
      <c r="EE110" s="534"/>
      <c r="EF110" s="534"/>
      <c r="EG110" s="534"/>
      <c r="EH110" s="534"/>
      <c r="EI110" s="534"/>
      <c r="EJ110" s="534"/>
      <c r="EK110" s="534"/>
      <c r="EL110" s="534"/>
      <c r="EM110" s="534"/>
      <c r="EN110" s="534"/>
      <c r="EO110" s="534"/>
      <c r="EP110" s="534"/>
      <c r="EQ110" s="534"/>
      <c r="ER110" s="534"/>
      <c r="ES110" s="534"/>
      <c r="ET110" s="534"/>
      <c r="EU110" s="534"/>
      <c r="EV110" s="534"/>
      <c r="EW110" s="534"/>
      <c r="EX110" s="534"/>
      <c r="EY110" s="534"/>
      <c r="EZ110" s="534"/>
      <c r="FA110" s="534"/>
      <c r="FB110" s="534"/>
      <c r="FC110" s="534"/>
      <c r="FD110" s="534"/>
      <c r="FE110" s="534"/>
      <c r="FF110" s="534"/>
      <c r="FG110" s="534"/>
      <c r="FH110" s="534"/>
      <c r="FI110" s="534"/>
      <c r="FJ110" s="534"/>
      <c r="FK110" s="534"/>
      <c r="FL110" s="534"/>
      <c r="FM110" s="534"/>
      <c r="FN110" s="534"/>
      <c r="FO110" s="534"/>
      <c r="FP110" s="534"/>
      <c r="FQ110" s="534"/>
      <c r="FR110" s="534"/>
      <c r="FS110" s="534"/>
      <c r="FT110" s="534"/>
      <c r="FU110" s="534"/>
      <c r="FV110" s="534"/>
      <c r="FW110" s="534"/>
      <c r="FX110" s="534"/>
      <c r="FY110" s="534"/>
      <c r="FZ110" s="534"/>
      <c r="GA110" s="534"/>
      <c r="GB110" s="534"/>
      <c r="GC110" s="534"/>
      <c r="GD110" s="534"/>
      <c r="GE110" s="534"/>
      <c r="GF110" s="534"/>
      <c r="GG110" s="534"/>
      <c r="GH110" s="534"/>
      <c r="GI110" s="534"/>
      <c r="GJ110" s="534"/>
      <c r="GK110" s="534"/>
      <c r="GL110" s="534"/>
      <c r="GM110" s="534"/>
      <c r="GN110" s="534"/>
      <c r="GO110" s="534"/>
      <c r="GP110" s="534"/>
      <c r="GQ110" s="534"/>
      <c r="GR110" s="534"/>
      <c r="GS110" s="534"/>
      <c r="GT110" s="534"/>
      <c r="GU110" s="534"/>
      <c r="GV110" s="534"/>
      <c r="GW110" s="534"/>
      <c r="GX110" s="534"/>
      <c r="GY110" s="534"/>
      <c r="GZ110" s="534"/>
      <c r="HA110" s="534"/>
      <c r="HB110" s="534"/>
      <c r="HC110" s="534"/>
      <c r="HD110" s="534"/>
      <c r="HE110" s="534"/>
      <c r="HF110" s="534"/>
      <c r="HG110" s="534"/>
      <c r="HH110" s="534"/>
      <c r="HI110" s="534"/>
      <c r="HJ110" s="534"/>
      <c r="HK110" s="534"/>
      <c r="HL110" s="534"/>
      <c r="HM110" s="534"/>
      <c r="HN110" s="534"/>
      <c r="HO110" s="534"/>
      <c r="HP110" s="534"/>
      <c r="HQ110" s="534"/>
      <c r="HR110" s="534"/>
      <c r="HS110" s="534"/>
      <c r="HT110" s="534"/>
      <c r="HU110" s="534"/>
      <c r="HV110" s="534"/>
      <c r="HW110" s="534"/>
      <c r="HX110" s="534"/>
      <c r="HY110" s="534"/>
      <c r="HZ110" s="534"/>
      <c r="IA110" s="534"/>
      <c r="IB110" s="534"/>
      <c r="IC110" s="534"/>
      <c r="ID110" s="534"/>
      <c r="IE110" s="534"/>
      <c r="IF110" s="534"/>
      <c r="IG110" s="534"/>
      <c r="IH110" s="534"/>
      <c r="II110" s="534"/>
      <c r="IJ110" s="534"/>
      <c r="IK110" s="534"/>
      <c r="IL110" s="534"/>
      <c r="IM110" s="534"/>
      <c r="IN110" s="534"/>
      <c r="IO110" s="534"/>
      <c r="IP110" s="534"/>
      <c r="IQ110" s="534"/>
      <c r="IR110" s="534"/>
      <c r="IS110" s="534"/>
      <c r="IT110" s="534"/>
      <c r="IU110" s="534"/>
      <c r="IV110" s="534"/>
      <c r="IW110" s="534"/>
      <c r="IX110" s="534"/>
      <c r="IY110" s="534"/>
      <c r="IZ110" s="534"/>
      <c r="JA110" s="534"/>
      <c r="JB110" s="534"/>
      <c r="JC110" s="534"/>
      <c r="JD110" s="534"/>
      <c r="JE110" s="534"/>
      <c r="JF110" s="534"/>
      <c r="JG110" s="534"/>
      <c r="JH110" s="534"/>
      <c r="JI110" s="534"/>
      <c r="JJ110" s="534"/>
      <c r="JK110" s="534"/>
      <c r="JL110" s="534"/>
      <c r="JM110" s="534"/>
      <c r="JN110" s="534"/>
      <c r="JO110" s="534"/>
      <c r="JP110" s="534"/>
      <c r="JQ110" s="534"/>
      <c r="JR110" s="534"/>
      <c r="JS110" s="534"/>
      <c r="JT110" s="534"/>
      <c r="JU110" s="534"/>
      <c r="JV110" s="534"/>
      <c r="JW110" s="534"/>
      <c r="JX110" s="534"/>
      <c r="JY110" s="534"/>
      <c r="JZ110" s="534"/>
      <c r="KA110" s="534"/>
      <c r="KB110" s="534"/>
      <c r="KC110" s="534"/>
      <c r="KD110" s="534"/>
      <c r="KE110" s="534"/>
      <c r="KF110" s="534"/>
      <c r="KG110" s="534"/>
      <c r="KH110" s="534"/>
      <c r="KI110" s="534"/>
      <c r="KJ110" s="534"/>
      <c r="KK110" s="534"/>
      <c r="KL110" s="534"/>
      <c r="KM110" s="534"/>
      <c r="KN110" s="534"/>
      <c r="KO110" s="534"/>
      <c r="KP110" s="534"/>
      <c r="KQ110" s="534"/>
      <c r="KR110" s="534"/>
      <c r="KS110" s="534"/>
      <c r="KT110" s="534"/>
      <c r="KU110" s="534"/>
      <c r="KV110" s="534"/>
      <c r="KW110" s="534"/>
      <c r="KX110" s="534"/>
      <c r="KY110" s="534"/>
      <c r="KZ110" s="534"/>
      <c r="LA110" s="534"/>
      <c r="LB110" s="534"/>
      <c r="LC110" s="534"/>
      <c r="LD110" s="534"/>
      <c r="LE110" s="534"/>
      <c r="LF110" s="534"/>
      <c r="LG110" s="534"/>
      <c r="LH110" s="534"/>
      <c r="LI110" s="534"/>
      <c r="LJ110" s="534"/>
      <c r="LK110" s="534"/>
      <c r="LL110" s="534"/>
      <c r="LM110" s="534"/>
      <c r="LN110" s="534"/>
      <c r="LO110" s="534"/>
      <c r="LP110" s="534"/>
      <c r="LQ110" s="534"/>
      <c r="LR110" s="534"/>
      <c r="LS110" s="534"/>
      <c r="LT110" s="534"/>
      <c r="LU110" s="534"/>
      <c r="LV110" s="534"/>
      <c r="LW110" s="534"/>
      <c r="LX110" s="534"/>
      <c r="LY110" s="534"/>
      <c r="LZ110" s="534"/>
      <c r="MA110" s="534"/>
      <c r="MB110" s="534"/>
      <c r="MC110" s="534"/>
      <c r="MD110" s="534"/>
      <c r="ME110" s="534"/>
      <c r="MF110" s="534"/>
      <c r="MG110" s="534"/>
      <c r="MH110" s="534"/>
      <c r="MI110" s="534"/>
      <c r="MJ110" s="534"/>
      <c r="MK110" s="534"/>
      <c r="ML110" s="534"/>
      <c r="MM110" s="534"/>
      <c r="MN110" s="534"/>
      <c r="MO110" s="534"/>
      <c r="MP110" s="534"/>
      <c r="MQ110" s="534"/>
      <c r="MR110" s="534"/>
      <c r="MS110" s="534"/>
      <c r="MT110" s="534"/>
      <c r="MU110" s="534"/>
      <c r="MV110" s="534"/>
      <c r="MW110" s="534"/>
      <c r="MX110" s="534"/>
      <c r="MY110" s="534"/>
      <c r="MZ110" s="534"/>
      <c r="NA110" s="534"/>
      <c r="NB110" s="534"/>
      <c r="NC110" s="534"/>
      <c r="ND110" s="534"/>
      <c r="NE110" s="534"/>
      <c r="NF110" s="534"/>
      <c r="NG110" s="534"/>
      <c r="NH110" s="534"/>
      <c r="NI110" s="534"/>
      <c r="NJ110" s="534"/>
      <c r="NK110" s="534"/>
      <c r="NL110" s="534"/>
      <c r="NM110" s="534"/>
      <c r="NN110" s="534"/>
      <c r="NO110" s="534"/>
      <c r="NP110" s="534"/>
      <c r="NQ110" s="534"/>
      <c r="NR110" s="534"/>
      <c r="NS110" s="534"/>
      <c r="NT110" s="534"/>
      <c r="NU110" s="534"/>
      <c r="NV110" s="534"/>
      <c r="NW110" s="534"/>
      <c r="NX110" s="534"/>
      <c r="NY110" s="534"/>
      <c r="NZ110" s="534"/>
      <c r="OA110" s="534"/>
      <c r="OB110" s="534"/>
      <c r="OC110" s="534"/>
      <c r="OD110" s="534"/>
      <c r="OE110" s="534"/>
      <c r="OF110" s="534"/>
      <c r="OG110" s="534"/>
      <c r="OH110" s="534"/>
      <c r="OI110" s="534"/>
      <c r="OJ110" s="534"/>
      <c r="OK110" s="534"/>
      <c r="OL110" s="534"/>
      <c r="OM110" s="534"/>
      <c r="ON110" s="534"/>
      <c r="OO110" s="534"/>
      <c r="OP110" s="534"/>
      <c r="OQ110" s="534"/>
      <c r="OR110" s="534"/>
      <c r="OS110" s="534"/>
      <c r="OT110" s="534"/>
      <c r="OU110" s="534"/>
      <c r="OV110" s="534"/>
      <c r="OW110" s="534"/>
      <c r="OX110" s="534"/>
      <c r="OY110" s="534"/>
      <c r="OZ110" s="534"/>
      <c r="PA110" s="534"/>
      <c r="PB110" s="534"/>
      <c r="PC110" s="534"/>
      <c r="PD110" s="534"/>
      <c r="PE110" s="534"/>
      <c r="PF110" s="534"/>
      <c r="PG110" s="534"/>
      <c r="PH110" s="534"/>
      <c r="PI110" s="534"/>
      <c r="PJ110" s="534"/>
      <c r="PK110" s="534"/>
      <c r="PL110" s="534"/>
      <c r="PM110" s="534"/>
      <c r="PN110" s="534"/>
      <c r="PO110" s="534"/>
      <c r="PP110" s="534"/>
      <c r="PQ110" s="534"/>
      <c r="PR110" s="534"/>
      <c r="PS110" s="534"/>
      <c r="PT110" s="534"/>
      <c r="PU110" s="534"/>
      <c r="PV110" s="534"/>
      <c r="PW110" s="534"/>
      <c r="PX110" s="534"/>
      <c r="PY110" s="534"/>
      <c r="PZ110" s="534"/>
      <c r="QA110" s="534"/>
      <c r="QB110" s="534"/>
      <c r="QC110" s="534"/>
      <c r="QD110" s="534"/>
      <c r="QE110" s="534"/>
      <c r="QF110" s="534"/>
      <c r="QG110" s="534"/>
      <c r="QH110" s="534"/>
      <c r="QI110" s="534"/>
      <c r="QJ110" s="534"/>
      <c r="QK110" s="534"/>
      <c r="QL110" s="534"/>
      <c r="QM110" s="534"/>
      <c r="QN110" s="534"/>
      <c r="QO110" s="534"/>
      <c r="QP110" s="534"/>
      <c r="QQ110" s="534"/>
      <c r="QR110" s="534"/>
      <c r="QS110" s="534"/>
      <c r="QT110" s="534"/>
      <c r="QU110" s="534"/>
      <c r="QV110" s="534"/>
      <c r="QW110" s="534"/>
      <c r="QX110" s="534"/>
      <c r="QY110" s="534"/>
      <c r="QZ110" s="534"/>
      <c r="RA110" s="534"/>
      <c r="RB110" s="534"/>
      <c r="RC110" s="534"/>
      <c r="RD110" s="534"/>
      <c r="RE110" s="534"/>
      <c r="RF110" s="534"/>
      <c r="RG110" s="534"/>
      <c r="RH110" s="534"/>
      <c r="RI110" s="534"/>
      <c r="RJ110" s="534"/>
      <c r="RK110" s="534"/>
      <c r="RL110" s="534"/>
      <c r="RM110" s="534"/>
      <c r="RN110" s="534"/>
      <c r="RO110" s="534"/>
      <c r="RP110" s="534"/>
      <c r="RQ110" s="534"/>
      <c r="RR110" s="534"/>
      <c r="RS110" s="534"/>
      <c r="RT110" s="534"/>
      <c r="RU110" s="534"/>
      <c r="RV110" s="534"/>
      <c r="RW110" s="534"/>
      <c r="RX110" s="534"/>
      <c r="RY110" s="534"/>
      <c r="RZ110" s="534"/>
      <c r="SA110" s="534"/>
      <c r="SB110" s="534"/>
      <c r="SC110" s="534"/>
      <c r="SD110" s="534"/>
      <c r="SE110" s="534"/>
      <c r="SF110" s="534"/>
      <c r="SG110" s="534"/>
      <c r="SH110" s="534"/>
      <c r="SI110" s="534"/>
      <c r="SJ110" s="534"/>
      <c r="SK110" s="534"/>
      <c r="SL110" s="534"/>
      <c r="SM110" s="534"/>
      <c r="SN110" s="534"/>
      <c r="SO110" s="534"/>
      <c r="SP110" s="534"/>
      <c r="SQ110" s="534"/>
      <c r="SR110" s="534"/>
      <c r="SS110" s="534"/>
      <c r="ST110" s="534"/>
      <c r="SU110" s="534"/>
      <c r="SV110" s="534"/>
      <c r="SW110" s="534"/>
      <c r="SX110" s="534"/>
      <c r="SY110" s="534"/>
      <c r="SZ110" s="534"/>
      <c r="TA110" s="534"/>
      <c r="TB110" s="534"/>
      <c r="TC110" s="534"/>
      <c r="TD110" s="534"/>
      <c r="TE110" s="534"/>
      <c r="TF110" s="534"/>
      <c r="TG110" s="534"/>
      <c r="TH110" s="534"/>
      <c r="TI110" s="534"/>
      <c r="TJ110" s="534"/>
      <c r="TK110" s="534"/>
      <c r="TL110" s="534"/>
      <c r="TM110" s="534"/>
      <c r="TN110" s="534"/>
      <c r="TO110" s="534"/>
      <c r="TP110" s="534"/>
      <c r="TQ110" s="534"/>
      <c r="TR110" s="534"/>
      <c r="TS110" s="534"/>
      <c r="TT110" s="534"/>
      <c r="TU110" s="534"/>
      <c r="TV110" s="534"/>
      <c r="TW110" s="534"/>
      <c r="TX110" s="534"/>
      <c r="TY110" s="534"/>
      <c r="TZ110" s="534"/>
      <c r="UA110" s="534"/>
      <c r="UB110" s="534"/>
      <c r="UC110" s="534"/>
      <c r="UD110" s="534"/>
      <c r="UE110" s="534"/>
      <c r="UF110" s="534"/>
      <c r="UG110" s="534"/>
      <c r="UH110" s="534"/>
      <c r="UI110" s="534"/>
      <c r="UJ110" s="534"/>
      <c r="UK110" s="534"/>
      <c r="UL110" s="534"/>
      <c r="UM110" s="534"/>
      <c r="UN110" s="534"/>
      <c r="UO110" s="534"/>
      <c r="UP110" s="534"/>
      <c r="UQ110" s="534"/>
      <c r="UR110" s="534"/>
      <c r="US110" s="534"/>
      <c r="UT110" s="534"/>
      <c r="UU110" s="534"/>
      <c r="UV110" s="534"/>
      <c r="UW110" s="534"/>
      <c r="UX110" s="546"/>
    </row>
    <row r="111" spans="1:571" s="547" customFormat="1" ht="14.1" customHeight="1">
      <c r="A111" s="534"/>
      <c r="B111" s="37"/>
      <c r="C111" s="61"/>
      <c r="D111" s="61"/>
      <c r="E111" s="497"/>
      <c r="F111" s="497"/>
      <c r="G111" s="497"/>
      <c r="H111" s="497"/>
      <c r="I111" s="497"/>
      <c r="J111" s="497"/>
      <c r="K111" s="497"/>
      <c r="L111" s="497"/>
      <c r="M111" s="498"/>
      <c r="N111" s="498"/>
      <c r="O111" s="548"/>
      <c r="P111" s="548"/>
      <c r="Q111" s="548"/>
      <c r="R111" s="548"/>
      <c r="S111" s="497"/>
      <c r="T111" s="497"/>
      <c r="U111" s="502"/>
      <c r="V111" s="549"/>
      <c r="W111" s="550"/>
      <c r="X111" s="548"/>
      <c r="Y111" s="548"/>
      <c r="Z111" s="497"/>
      <c r="AA111" s="548"/>
      <c r="AB111" s="548"/>
      <c r="AC111" s="548"/>
      <c r="AD111" s="548"/>
      <c r="AE111" s="548"/>
      <c r="AF111" s="548"/>
      <c r="AG111" s="548"/>
      <c r="AH111" s="548"/>
      <c r="AI111" s="497"/>
      <c r="AJ111" s="497"/>
      <c r="AK111" s="548"/>
      <c r="AL111" s="497"/>
      <c r="AM111" s="548"/>
      <c r="AN111" s="548"/>
      <c r="AO111" s="548"/>
      <c r="AP111" s="502"/>
      <c r="AQ111" s="497"/>
      <c r="AR111" s="534"/>
      <c r="AS111" s="534"/>
      <c r="AT111" s="534"/>
      <c r="AU111" s="534"/>
      <c r="AV111" s="534"/>
      <c r="AW111" s="534"/>
      <c r="AX111" s="534"/>
      <c r="AY111" s="534"/>
      <c r="AZ111" s="534"/>
      <c r="BA111" s="534"/>
      <c r="BB111" s="534"/>
      <c r="BC111" s="534"/>
      <c r="BD111" s="534"/>
      <c r="BE111" s="534"/>
      <c r="BF111" s="534"/>
      <c r="BG111" s="534"/>
      <c r="BH111" s="534"/>
      <c r="BI111" s="534"/>
      <c r="BJ111" s="534"/>
      <c r="BK111" s="534"/>
      <c r="BL111" s="534"/>
      <c r="BM111" s="534"/>
      <c r="BN111" s="534"/>
      <c r="BO111" s="534"/>
      <c r="BP111" s="534"/>
      <c r="BQ111" s="534"/>
      <c r="BR111" s="534"/>
      <c r="BS111" s="534"/>
      <c r="BT111" s="534"/>
      <c r="BU111" s="534"/>
      <c r="BV111" s="534"/>
      <c r="BW111" s="534"/>
      <c r="BX111" s="534"/>
      <c r="BY111" s="534"/>
      <c r="BZ111" s="534"/>
      <c r="CA111" s="534"/>
      <c r="CB111" s="534"/>
      <c r="CC111" s="534"/>
      <c r="CD111" s="534"/>
      <c r="CE111" s="534"/>
      <c r="CF111" s="534"/>
      <c r="CG111" s="534"/>
      <c r="CH111" s="534"/>
      <c r="CI111" s="534"/>
      <c r="CJ111" s="534"/>
      <c r="CK111" s="534"/>
      <c r="CL111" s="534"/>
      <c r="CM111" s="534"/>
      <c r="CN111" s="534"/>
      <c r="CO111" s="534"/>
      <c r="CP111" s="534"/>
      <c r="CQ111" s="534"/>
      <c r="CR111" s="534"/>
      <c r="CS111" s="534"/>
      <c r="CT111" s="534"/>
      <c r="CU111" s="534"/>
      <c r="CV111" s="534"/>
      <c r="CW111" s="534"/>
      <c r="CX111" s="534"/>
      <c r="CY111" s="534"/>
      <c r="CZ111" s="534"/>
      <c r="DA111" s="534"/>
      <c r="DB111" s="534"/>
      <c r="DC111" s="534"/>
      <c r="DD111" s="534"/>
      <c r="DE111" s="534"/>
      <c r="DF111" s="534"/>
      <c r="DG111" s="534"/>
      <c r="DH111" s="534"/>
      <c r="DI111" s="534"/>
      <c r="DJ111" s="534"/>
      <c r="DK111" s="534"/>
      <c r="DL111" s="534"/>
      <c r="DM111" s="534"/>
      <c r="DN111" s="534"/>
      <c r="DO111" s="534"/>
      <c r="DP111" s="534"/>
      <c r="DQ111" s="534"/>
      <c r="DR111" s="534"/>
      <c r="DS111" s="534"/>
      <c r="DT111" s="534"/>
      <c r="DU111" s="534"/>
      <c r="DV111" s="534"/>
      <c r="DW111" s="534"/>
      <c r="DX111" s="534"/>
      <c r="DY111" s="534"/>
      <c r="DZ111" s="534"/>
      <c r="EA111" s="534"/>
      <c r="EB111" s="534"/>
      <c r="EC111" s="534"/>
      <c r="ED111" s="534"/>
      <c r="EE111" s="534"/>
      <c r="EF111" s="534"/>
      <c r="EG111" s="534"/>
      <c r="EH111" s="534"/>
      <c r="EI111" s="534"/>
      <c r="EJ111" s="534"/>
      <c r="EK111" s="534"/>
      <c r="EL111" s="534"/>
      <c r="EM111" s="534"/>
      <c r="EN111" s="534"/>
      <c r="EO111" s="534"/>
      <c r="EP111" s="534"/>
      <c r="EQ111" s="534"/>
      <c r="ER111" s="534"/>
      <c r="ES111" s="534"/>
      <c r="ET111" s="534"/>
      <c r="EU111" s="534"/>
      <c r="EV111" s="534"/>
      <c r="EW111" s="534"/>
      <c r="EX111" s="534"/>
      <c r="EY111" s="534"/>
      <c r="EZ111" s="534"/>
      <c r="FA111" s="534"/>
      <c r="FB111" s="534"/>
      <c r="FC111" s="534"/>
      <c r="FD111" s="534"/>
      <c r="FE111" s="534"/>
      <c r="FF111" s="534"/>
      <c r="FG111" s="534"/>
      <c r="FH111" s="534"/>
      <c r="FI111" s="534"/>
      <c r="FJ111" s="534"/>
      <c r="FK111" s="534"/>
      <c r="FL111" s="534"/>
      <c r="FM111" s="534"/>
      <c r="FN111" s="534"/>
      <c r="FO111" s="534"/>
      <c r="FP111" s="534"/>
      <c r="FQ111" s="534"/>
      <c r="FR111" s="534"/>
      <c r="FS111" s="534"/>
      <c r="FT111" s="534"/>
      <c r="FU111" s="534"/>
      <c r="FV111" s="534"/>
      <c r="FW111" s="534"/>
      <c r="FX111" s="534"/>
      <c r="FY111" s="534"/>
      <c r="FZ111" s="534"/>
      <c r="GA111" s="534"/>
      <c r="GB111" s="534"/>
      <c r="GC111" s="534"/>
      <c r="GD111" s="534"/>
      <c r="GE111" s="534"/>
      <c r="GF111" s="534"/>
      <c r="GG111" s="534"/>
      <c r="GH111" s="534"/>
      <c r="GI111" s="534"/>
      <c r="GJ111" s="534"/>
      <c r="GK111" s="534"/>
      <c r="GL111" s="534"/>
      <c r="GM111" s="534"/>
      <c r="GN111" s="534"/>
      <c r="GO111" s="534"/>
      <c r="GP111" s="534"/>
      <c r="GQ111" s="534"/>
      <c r="GR111" s="534"/>
      <c r="GS111" s="534"/>
      <c r="GT111" s="534"/>
      <c r="GU111" s="534"/>
      <c r="GV111" s="534"/>
      <c r="GW111" s="534"/>
      <c r="GX111" s="534"/>
      <c r="GY111" s="534"/>
      <c r="GZ111" s="534"/>
      <c r="HA111" s="534"/>
      <c r="HB111" s="534"/>
      <c r="HC111" s="534"/>
      <c r="HD111" s="534"/>
      <c r="HE111" s="534"/>
      <c r="HF111" s="534"/>
      <c r="HG111" s="534"/>
      <c r="HH111" s="534"/>
      <c r="HI111" s="534"/>
      <c r="HJ111" s="534"/>
      <c r="HK111" s="534"/>
      <c r="HL111" s="534"/>
      <c r="HM111" s="534"/>
      <c r="HN111" s="534"/>
      <c r="HO111" s="534"/>
      <c r="HP111" s="534"/>
      <c r="HQ111" s="534"/>
      <c r="HR111" s="534"/>
      <c r="HS111" s="534"/>
      <c r="HT111" s="534"/>
      <c r="HU111" s="534"/>
      <c r="HV111" s="534"/>
      <c r="HW111" s="534"/>
      <c r="HX111" s="534"/>
      <c r="HY111" s="534"/>
      <c r="HZ111" s="534"/>
      <c r="IA111" s="534"/>
      <c r="IB111" s="534"/>
      <c r="IC111" s="534"/>
      <c r="ID111" s="534"/>
      <c r="IE111" s="534"/>
      <c r="IF111" s="534"/>
      <c r="IG111" s="534"/>
      <c r="IH111" s="534"/>
      <c r="II111" s="534"/>
      <c r="IJ111" s="534"/>
      <c r="IK111" s="534"/>
      <c r="IL111" s="534"/>
      <c r="IM111" s="534"/>
      <c r="IN111" s="534"/>
      <c r="IO111" s="534"/>
      <c r="IP111" s="534"/>
      <c r="IQ111" s="534"/>
      <c r="IR111" s="534"/>
      <c r="IS111" s="534"/>
      <c r="IT111" s="534"/>
      <c r="IU111" s="534"/>
      <c r="IV111" s="534"/>
      <c r="IW111" s="534"/>
      <c r="IX111" s="534"/>
      <c r="IY111" s="534"/>
      <c r="IZ111" s="534"/>
      <c r="JA111" s="534"/>
      <c r="JB111" s="534"/>
      <c r="JC111" s="534"/>
      <c r="JD111" s="534"/>
      <c r="JE111" s="534"/>
      <c r="JF111" s="534"/>
      <c r="JG111" s="534"/>
      <c r="JH111" s="534"/>
      <c r="JI111" s="534"/>
      <c r="JJ111" s="534"/>
      <c r="JK111" s="534"/>
      <c r="JL111" s="534"/>
      <c r="JM111" s="534"/>
      <c r="JN111" s="534"/>
      <c r="JO111" s="534"/>
      <c r="JP111" s="534"/>
      <c r="JQ111" s="534"/>
      <c r="JR111" s="534"/>
      <c r="JS111" s="534"/>
      <c r="JT111" s="534"/>
      <c r="JU111" s="534"/>
      <c r="JV111" s="534"/>
      <c r="JW111" s="534"/>
      <c r="JX111" s="534"/>
      <c r="JY111" s="534"/>
      <c r="JZ111" s="534"/>
      <c r="KA111" s="534"/>
      <c r="KB111" s="534"/>
      <c r="KC111" s="534"/>
      <c r="KD111" s="534"/>
      <c r="KE111" s="534"/>
      <c r="KF111" s="534"/>
      <c r="KG111" s="534"/>
      <c r="KH111" s="534"/>
      <c r="KI111" s="534"/>
      <c r="KJ111" s="534"/>
      <c r="KK111" s="534"/>
      <c r="KL111" s="534"/>
      <c r="KM111" s="534"/>
      <c r="KN111" s="534"/>
      <c r="KO111" s="534"/>
      <c r="KP111" s="534"/>
      <c r="KQ111" s="534"/>
      <c r="KR111" s="534"/>
      <c r="KS111" s="534"/>
      <c r="KT111" s="534"/>
      <c r="KU111" s="534"/>
      <c r="KV111" s="534"/>
      <c r="KW111" s="534"/>
      <c r="KX111" s="534"/>
      <c r="KY111" s="534"/>
      <c r="KZ111" s="534"/>
      <c r="LA111" s="534"/>
      <c r="LB111" s="534"/>
      <c r="LC111" s="534"/>
      <c r="LD111" s="534"/>
      <c r="LE111" s="534"/>
      <c r="LF111" s="534"/>
      <c r="LG111" s="534"/>
      <c r="LH111" s="534"/>
      <c r="LI111" s="534"/>
      <c r="LJ111" s="534"/>
      <c r="LK111" s="534"/>
      <c r="LL111" s="534"/>
      <c r="LM111" s="534"/>
      <c r="LN111" s="534"/>
      <c r="LO111" s="534"/>
      <c r="LP111" s="534"/>
      <c r="LQ111" s="534"/>
      <c r="LR111" s="534"/>
      <c r="LS111" s="534"/>
      <c r="LT111" s="534"/>
      <c r="LU111" s="534"/>
      <c r="LV111" s="534"/>
      <c r="LW111" s="534"/>
      <c r="LX111" s="534"/>
      <c r="LY111" s="534"/>
      <c r="LZ111" s="534"/>
      <c r="MA111" s="534"/>
      <c r="MB111" s="534"/>
      <c r="MC111" s="534"/>
      <c r="MD111" s="534"/>
      <c r="ME111" s="534"/>
      <c r="MF111" s="534"/>
      <c r="MG111" s="534"/>
      <c r="MH111" s="534"/>
      <c r="MI111" s="534"/>
      <c r="MJ111" s="534"/>
      <c r="MK111" s="534"/>
      <c r="ML111" s="534"/>
      <c r="MM111" s="534"/>
      <c r="MN111" s="534"/>
      <c r="MO111" s="534"/>
      <c r="MP111" s="534"/>
      <c r="MQ111" s="534"/>
      <c r="MR111" s="534"/>
      <c r="MS111" s="534"/>
      <c r="MT111" s="534"/>
      <c r="MU111" s="534"/>
      <c r="MV111" s="534"/>
      <c r="MW111" s="534"/>
      <c r="MX111" s="534"/>
      <c r="MY111" s="534"/>
      <c r="MZ111" s="534"/>
      <c r="NA111" s="534"/>
      <c r="NB111" s="534"/>
      <c r="NC111" s="534"/>
      <c r="ND111" s="534"/>
      <c r="NE111" s="534"/>
      <c r="NF111" s="534"/>
      <c r="NG111" s="534"/>
      <c r="NH111" s="534"/>
      <c r="NI111" s="534"/>
      <c r="NJ111" s="534"/>
      <c r="NK111" s="534"/>
      <c r="NL111" s="534"/>
      <c r="NM111" s="534"/>
      <c r="NN111" s="534"/>
      <c r="NO111" s="534"/>
      <c r="NP111" s="534"/>
      <c r="NQ111" s="534"/>
      <c r="NR111" s="534"/>
      <c r="NS111" s="534"/>
      <c r="NT111" s="534"/>
      <c r="NU111" s="534"/>
      <c r="NV111" s="534"/>
      <c r="NW111" s="534"/>
      <c r="NX111" s="534"/>
      <c r="NY111" s="534"/>
      <c r="NZ111" s="534"/>
      <c r="OA111" s="534"/>
      <c r="OB111" s="534"/>
      <c r="OC111" s="534"/>
      <c r="OD111" s="534"/>
      <c r="OE111" s="534"/>
      <c r="OF111" s="534"/>
      <c r="OG111" s="534"/>
      <c r="OH111" s="534"/>
      <c r="OI111" s="534"/>
      <c r="OJ111" s="534"/>
      <c r="OK111" s="534"/>
      <c r="OL111" s="534"/>
      <c r="OM111" s="534"/>
      <c r="ON111" s="534"/>
      <c r="OO111" s="534"/>
      <c r="OP111" s="534"/>
      <c r="OQ111" s="534"/>
      <c r="OR111" s="534"/>
      <c r="OS111" s="534"/>
      <c r="OT111" s="534"/>
      <c r="OU111" s="534"/>
      <c r="OV111" s="534"/>
      <c r="OW111" s="534"/>
      <c r="OX111" s="534"/>
      <c r="OY111" s="534"/>
      <c r="OZ111" s="534"/>
      <c r="PA111" s="534"/>
      <c r="PB111" s="534"/>
      <c r="PC111" s="534"/>
      <c r="PD111" s="534"/>
      <c r="PE111" s="534"/>
      <c r="PF111" s="534"/>
      <c r="PG111" s="534"/>
      <c r="PH111" s="534"/>
      <c r="PI111" s="534"/>
      <c r="PJ111" s="534"/>
      <c r="PK111" s="534"/>
      <c r="PL111" s="534"/>
      <c r="PM111" s="534"/>
      <c r="PN111" s="534"/>
      <c r="PO111" s="534"/>
      <c r="PP111" s="534"/>
      <c r="PQ111" s="534"/>
      <c r="PR111" s="534"/>
      <c r="PS111" s="534"/>
      <c r="PT111" s="534"/>
      <c r="PU111" s="534"/>
      <c r="PV111" s="534"/>
      <c r="PW111" s="534"/>
      <c r="PX111" s="534"/>
      <c r="PY111" s="534"/>
      <c r="PZ111" s="534"/>
      <c r="QA111" s="534"/>
      <c r="QB111" s="534"/>
      <c r="QC111" s="534"/>
      <c r="QD111" s="534"/>
      <c r="QE111" s="534"/>
      <c r="QF111" s="534"/>
      <c r="QG111" s="534"/>
      <c r="QH111" s="534"/>
      <c r="QI111" s="534"/>
      <c r="QJ111" s="534"/>
      <c r="QK111" s="534"/>
      <c r="QL111" s="534"/>
      <c r="QM111" s="534"/>
      <c r="QN111" s="534"/>
      <c r="QO111" s="534"/>
      <c r="QP111" s="534"/>
      <c r="QQ111" s="534"/>
      <c r="QR111" s="534"/>
      <c r="QS111" s="534"/>
      <c r="QT111" s="534"/>
      <c r="QU111" s="534"/>
      <c r="QV111" s="534"/>
      <c r="QW111" s="534"/>
      <c r="QX111" s="534"/>
      <c r="QY111" s="534"/>
      <c r="QZ111" s="534"/>
      <c r="RA111" s="534"/>
      <c r="RB111" s="534"/>
      <c r="RC111" s="534"/>
      <c r="RD111" s="534"/>
      <c r="RE111" s="534"/>
      <c r="RF111" s="534"/>
      <c r="RG111" s="534"/>
      <c r="RH111" s="534"/>
      <c r="RI111" s="534"/>
      <c r="RJ111" s="534"/>
      <c r="RK111" s="534"/>
      <c r="RL111" s="534"/>
      <c r="RM111" s="534"/>
      <c r="RN111" s="534"/>
      <c r="RO111" s="534"/>
      <c r="RP111" s="534"/>
      <c r="RQ111" s="534"/>
      <c r="RR111" s="534"/>
      <c r="RS111" s="534"/>
      <c r="RT111" s="534"/>
      <c r="RU111" s="534"/>
      <c r="RV111" s="534"/>
      <c r="RW111" s="534"/>
      <c r="RX111" s="534"/>
      <c r="RY111" s="534"/>
      <c r="RZ111" s="534"/>
      <c r="SA111" s="534"/>
      <c r="SB111" s="534"/>
      <c r="SC111" s="534"/>
      <c r="SD111" s="534"/>
      <c r="SE111" s="534"/>
      <c r="SF111" s="534"/>
      <c r="SG111" s="534"/>
      <c r="SH111" s="534"/>
      <c r="SI111" s="534"/>
      <c r="SJ111" s="534"/>
      <c r="SK111" s="534"/>
      <c r="SL111" s="534"/>
      <c r="SM111" s="534"/>
      <c r="SN111" s="534"/>
      <c r="SO111" s="534"/>
      <c r="SP111" s="534"/>
      <c r="SQ111" s="534"/>
      <c r="SR111" s="534"/>
      <c r="SS111" s="534"/>
      <c r="ST111" s="534"/>
      <c r="SU111" s="534"/>
      <c r="SV111" s="534"/>
      <c r="SW111" s="534"/>
      <c r="SX111" s="534"/>
      <c r="SY111" s="534"/>
      <c r="SZ111" s="534"/>
      <c r="TA111" s="534"/>
      <c r="TB111" s="534"/>
      <c r="TC111" s="534"/>
      <c r="TD111" s="534"/>
      <c r="TE111" s="534"/>
      <c r="TF111" s="534"/>
      <c r="TG111" s="534"/>
      <c r="TH111" s="534"/>
      <c r="TI111" s="534"/>
      <c r="TJ111" s="534"/>
      <c r="TK111" s="534"/>
      <c r="TL111" s="534"/>
      <c r="TM111" s="534"/>
      <c r="TN111" s="534"/>
      <c r="TO111" s="534"/>
      <c r="TP111" s="534"/>
      <c r="TQ111" s="534"/>
      <c r="TR111" s="534"/>
      <c r="TS111" s="534"/>
      <c r="TT111" s="534"/>
      <c r="TU111" s="534"/>
      <c r="TV111" s="534"/>
      <c r="TW111" s="534"/>
      <c r="TX111" s="534"/>
      <c r="TY111" s="534"/>
      <c r="TZ111" s="534"/>
      <c r="UA111" s="534"/>
      <c r="UB111" s="534"/>
      <c r="UC111" s="534"/>
      <c r="UD111" s="534"/>
      <c r="UE111" s="534"/>
      <c r="UF111" s="534"/>
      <c r="UG111" s="534"/>
      <c r="UH111" s="534"/>
      <c r="UI111" s="534"/>
      <c r="UJ111" s="534"/>
      <c r="UK111" s="534"/>
      <c r="UL111" s="534"/>
      <c r="UM111" s="534"/>
      <c r="UN111" s="534"/>
      <c r="UO111" s="534"/>
      <c r="UP111" s="534"/>
      <c r="UQ111" s="534"/>
      <c r="UR111" s="534"/>
      <c r="US111" s="534"/>
      <c r="UT111" s="534"/>
      <c r="UU111" s="534"/>
      <c r="UV111" s="534"/>
      <c r="UW111" s="534"/>
      <c r="UX111" s="546"/>
    </row>
    <row r="112" spans="1:571" s="547" customFormat="1" ht="18" customHeight="1">
      <c r="A112" s="534"/>
      <c r="B112" s="497"/>
      <c r="C112" s="497"/>
      <c r="D112" s="497"/>
      <c r="E112" s="497"/>
      <c r="F112" s="497"/>
      <c r="G112" s="497"/>
      <c r="H112" s="497"/>
      <c r="I112" s="497"/>
      <c r="J112" s="499"/>
      <c r="K112" s="499"/>
      <c r="L112" s="499"/>
      <c r="M112" s="498"/>
      <c r="N112" s="498"/>
      <c r="O112" s="499"/>
      <c r="P112" s="497"/>
      <c r="Q112" s="497"/>
      <c r="R112" s="502"/>
      <c r="S112" s="502"/>
      <c r="T112" s="497"/>
      <c r="U112" s="502"/>
      <c r="V112" s="551"/>
      <c r="W112" s="502"/>
      <c r="X112" s="502"/>
      <c r="Y112" s="497"/>
      <c r="Z112" s="502"/>
      <c r="AA112" s="552"/>
      <c r="AB112" s="497"/>
      <c r="AC112" s="497"/>
      <c r="AD112" s="497"/>
      <c r="AE112" s="502"/>
      <c r="AF112" s="502"/>
      <c r="AG112" s="502"/>
      <c r="AH112" s="502"/>
      <c r="AI112" s="502"/>
      <c r="AJ112" s="502"/>
      <c r="AK112" s="502"/>
      <c r="AL112" s="502"/>
      <c r="AM112" s="502"/>
      <c r="AN112" s="502"/>
      <c r="AO112" s="502"/>
      <c r="AP112" s="497"/>
      <c r="AQ112" s="502"/>
      <c r="AR112" s="553"/>
      <c r="AS112" s="534"/>
      <c r="AT112" s="534"/>
      <c r="AU112" s="534"/>
      <c r="AV112" s="534"/>
      <c r="AW112" s="534"/>
      <c r="AX112" s="534"/>
      <c r="AY112" s="534"/>
      <c r="AZ112" s="534"/>
      <c r="BA112" s="534"/>
      <c r="BB112" s="534"/>
      <c r="BC112" s="534"/>
      <c r="BD112" s="534"/>
      <c r="BE112" s="534"/>
      <c r="BF112" s="534"/>
      <c r="BG112" s="534"/>
      <c r="BH112" s="534"/>
      <c r="BI112" s="534"/>
      <c r="BJ112" s="534"/>
      <c r="BK112" s="534"/>
      <c r="BL112" s="534"/>
      <c r="BM112" s="534"/>
      <c r="BN112" s="534"/>
      <c r="BO112" s="534"/>
      <c r="BP112" s="534"/>
      <c r="BQ112" s="534"/>
      <c r="BR112" s="534"/>
      <c r="BS112" s="534"/>
      <c r="BT112" s="534"/>
      <c r="BU112" s="534"/>
      <c r="BV112" s="534"/>
      <c r="BW112" s="534"/>
      <c r="BX112" s="534"/>
      <c r="BY112" s="534"/>
      <c r="BZ112" s="534"/>
      <c r="CA112" s="534"/>
      <c r="CB112" s="534"/>
      <c r="CC112" s="534"/>
      <c r="CD112" s="534"/>
      <c r="CE112" s="534"/>
      <c r="CF112" s="534"/>
      <c r="CG112" s="534"/>
      <c r="CH112" s="534"/>
      <c r="CI112" s="534"/>
      <c r="CJ112" s="534"/>
      <c r="CK112" s="534"/>
      <c r="CL112" s="534"/>
      <c r="CM112" s="534"/>
      <c r="CN112" s="534"/>
      <c r="CO112" s="534"/>
      <c r="CP112" s="534"/>
      <c r="CQ112" s="534"/>
      <c r="CR112" s="534"/>
      <c r="CS112" s="534"/>
      <c r="CT112" s="534"/>
      <c r="CU112" s="534"/>
      <c r="CV112" s="534"/>
      <c r="CW112" s="534"/>
      <c r="CX112" s="534"/>
      <c r="CY112" s="534"/>
      <c r="CZ112" s="534"/>
      <c r="DA112" s="534"/>
      <c r="DB112" s="534"/>
      <c r="DC112" s="534"/>
      <c r="DD112" s="534"/>
      <c r="DE112" s="534"/>
      <c r="DF112" s="534"/>
      <c r="DG112" s="534"/>
      <c r="DH112" s="534"/>
      <c r="DI112" s="534"/>
      <c r="DJ112" s="534"/>
      <c r="DK112" s="534"/>
      <c r="DL112" s="534"/>
      <c r="DM112" s="534"/>
      <c r="DN112" s="534"/>
      <c r="DO112" s="534"/>
      <c r="DP112" s="534"/>
      <c r="DQ112" s="534"/>
      <c r="DR112" s="534"/>
      <c r="DS112" s="534"/>
      <c r="DT112" s="534"/>
      <c r="DU112" s="534"/>
      <c r="DV112" s="534"/>
      <c r="DW112" s="534"/>
      <c r="DX112" s="534"/>
      <c r="DY112" s="534"/>
      <c r="DZ112" s="534"/>
      <c r="EA112" s="534"/>
      <c r="EB112" s="534"/>
      <c r="EC112" s="534"/>
      <c r="ED112" s="534"/>
      <c r="EE112" s="534"/>
      <c r="EF112" s="534"/>
      <c r="EG112" s="534"/>
      <c r="EH112" s="534"/>
      <c r="EI112" s="534"/>
      <c r="EJ112" s="534"/>
      <c r="EK112" s="534"/>
      <c r="EL112" s="534"/>
      <c r="EM112" s="534"/>
      <c r="EN112" s="534"/>
      <c r="EO112" s="534"/>
      <c r="EP112" s="534"/>
      <c r="EQ112" s="534"/>
      <c r="ER112" s="534"/>
      <c r="ES112" s="534"/>
      <c r="ET112" s="534"/>
      <c r="EU112" s="534"/>
      <c r="EV112" s="534"/>
      <c r="EW112" s="534"/>
      <c r="EX112" s="534"/>
      <c r="EY112" s="534"/>
      <c r="EZ112" s="534"/>
      <c r="FA112" s="534"/>
      <c r="FB112" s="534"/>
      <c r="FC112" s="534"/>
      <c r="FD112" s="534"/>
      <c r="FE112" s="534"/>
      <c r="FF112" s="534"/>
      <c r="FG112" s="534"/>
      <c r="FH112" s="534"/>
      <c r="FI112" s="534"/>
      <c r="FJ112" s="534"/>
      <c r="FK112" s="534"/>
      <c r="FL112" s="534"/>
      <c r="FM112" s="534"/>
      <c r="FN112" s="534"/>
      <c r="FO112" s="534"/>
      <c r="FP112" s="534"/>
      <c r="FQ112" s="534"/>
      <c r="FR112" s="534"/>
      <c r="FS112" s="534"/>
      <c r="FT112" s="534"/>
      <c r="FU112" s="534"/>
      <c r="FV112" s="534"/>
      <c r="FW112" s="534"/>
      <c r="FX112" s="534"/>
      <c r="FY112" s="534"/>
      <c r="FZ112" s="534"/>
      <c r="GA112" s="534"/>
      <c r="GB112" s="534"/>
      <c r="GC112" s="534"/>
      <c r="GD112" s="534"/>
      <c r="GE112" s="534"/>
      <c r="GF112" s="534"/>
      <c r="GG112" s="534"/>
      <c r="GH112" s="534"/>
      <c r="GI112" s="534"/>
      <c r="GJ112" s="534"/>
      <c r="GK112" s="534"/>
      <c r="GL112" s="534"/>
      <c r="GM112" s="534"/>
      <c r="GN112" s="534"/>
      <c r="GO112" s="534"/>
      <c r="GP112" s="534"/>
      <c r="GQ112" s="534"/>
      <c r="GR112" s="534"/>
      <c r="GS112" s="534"/>
      <c r="GT112" s="534"/>
      <c r="GU112" s="534"/>
      <c r="GV112" s="534"/>
      <c r="GW112" s="534"/>
      <c r="GX112" s="534"/>
      <c r="GY112" s="534"/>
      <c r="GZ112" s="534"/>
      <c r="HA112" s="534"/>
      <c r="HB112" s="534"/>
      <c r="HC112" s="534"/>
      <c r="HD112" s="534"/>
      <c r="HE112" s="534"/>
      <c r="HF112" s="534"/>
      <c r="HG112" s="534"/>
      <c r="HH112" s="534"/>
      <c r="HI112" s="534"/>
      <c r="HJ112" s="534"/>
      <c r="HK112" s="534"/>
      <c r="HL112" s="534"/>
      <c r="HM112" s="534"/>
      <c r="HN112" s="534"/>
      <c r="HO112" s="534"/>
      <c r="HP112" s="534"/>
      <c r="HQ112" s="534"/>
      <c r="HR112" s="534"/>
      <c r="HS112" s="534"/>
      <c r="HT112" s="534"/>
      <c r="HU112" s="534"/>
      <c r="HV112" s="534"/>
      <c r="HW112" s="534"/>
      <c r="HX112" s="534"/>
      <c r="HY112" s="534"/>
      <c r="HZ112" s="534"/>
      <c r="IA112" s="534"/>
      <c r="IB112" s="534"/>
      <c r="IC112" s="534"/>
      <c r="ID112" s="534"/>
      <c r="IE112" s="534"/>
      <c r="IF112" s="534"/>
      <c r="IG112" s="534"/>
      <c r="IH112" s="534"/>
      <c r="II112" s="534"/>
      <c r="IJ112" s="534"/>
      <c r="IK112" s="534"/>
      <c r="IL112" s="534"/>
      <c r="IM112" s="534"/>
      <c r="IN112" s="534"/>
      <c r="IO112" s="534"/>
      <c r="IP112" s="534"/>
      <c r="IQ112" s="534"/>
      <c r="IR112" s="534"/>
      <c r="IS112" s="534"/>
      <c r="IT112" s="534"/>
      <c r="IU112" s="534"/>
      <c r="IV112" s="534"/>
      <c r="IW112" s="534"/>
      <c r="IX112" s="534"/>
      <c r="IY112" s="534"/>
      <c r="IZ112" s="534"/>
      <c r="JA112" s="534"/>
      <c r="JB112" s="534"/>
      <c r="JC112" s="534"/>
      <c r="JD112" s="534"/>
      <c r="JE112" s="534"/>
      <c r="JF112" s="534"/>
      <c r="JG112" s="534"/>
      <c r="JH112" s="534"/>
      <c r="JI112" s="534"/>
      <c r="JJ112" s="534"/>
      <c r="JK112" s="534"/>
      <c r="JL112" s="534"/>
      <c r="JM112" s="534"/>
      <c r="JN112" s="534"/>
      <c r="JO112" s="534"/>
      <c r="JP112" s="534"/>
      <c r="JQ112" s="534"/>
      <c r="JR112" s="534"/>
      <c r="JS112" s="534"/>
      <c r="JT112" s="534"/>
      <c r="JU112" s="534"/>
      <c r="JV112" s="534"/>
      <c r="JW112" s="534"/>
      <c r="JX112" s="534"/>
      <c r="JY112" s="534"/>
      <c r="JZ112" s="534"/>
      <c r="KA112" s="534"/>
      <c r="KB112" s="534"/>
      <c r="KC112" s="534"/>
      <c r="KD112" s="534"/>
      <c r="KE112" s="534"/>
      <c r="KF112" s="534"/>
      <c r="KG112" s="534"/>
      <c r="KH112" s="534"/>
      <c r="KI112" s="534"/>
      <c r="KJ112" s="534"/>
      <c r="KK112" s="534"/>
      <c r="KL112" s="534"/>
      <c r="KM112" s="534"/>
      <c r="KN112" s="534"/>
      <c r="KO112" s="534"/>
      <c r="KP112" s="534"/>
      <c r="KQ112" s="534"/>
      <c r="KR112" s="534"/>
      <c r="KS112" s="534"/>
      <c r="KT112" s="534"/>
      <c r="KU112" s="534"/>
      <c r="KV112" s="534"/>
      <c r="KW112" s="534"/>
      <c r="KX112" s="534"/>
      <c r="KY112" s="534"/>
      <c r="KZ112" s="534"/>
      <c r="LA112" s="534"/>
      <c r="LB112" s="534"/>
      <c r="LC112" s="534"/>
      <c r="LD112" s="534"/>
      <c r="LE112" s="534"/>
      <c r="LF112" s="534"/>
      <c r="LG112" s="534"/>
      <c r="LH112" s="534"/>
      <c r="LI112" s="534"/>
      <c r="LJ112" s="534"/>
      <c r="LK112" s="534"/>
      <c r="LL112" s="534"/>
      <c r="LM112" s="534"/>
      <c r="LN112" s="534"/>
      <c r="LO112" s="534"/>
      <c r="LP112" s="534"/>
      <c r="LQ112" s="534"/>
      <c r="LR112" s="534"/>
      <c r="LS112" s="534"/>
      <c r="LT112" s="534"/>
      <c r="LU112" s="534"/>
      <c r="LV112" s="534"/>
      <c r="LW112" s="534"/>
      <c r="LX112" s="534"/>
      <c r="LY112" s="534"/>
      <c r="LZ112" s="534"/>
      <c r="MA112" s="534"/>
      <c r="MB112" s="534"/>
      <c r="MC112" s="534"/>
      <c r="MD112" s="534"/>
      <c r="ME112" s="534"/>
      <c r="MF112" s="534"/>
      <c r="MG112" s="534"/>
      <c r="MH112" s="534"/>
      <c r="MI112" s="534"/>
      <c r="MJ112" s="534"/>
      <c r="MK112" s="534"/>
      <c r="ML112" s="534"/>
      <c r="MM112" s="534"/>
      <c r="MN112" s="534"/>
      <c r="MO112" s="534"/>
      <c r="MP112" s="534"/>
      <c r="MQ112" s="534"/>
      <c r="MR112" s="534"/>
      <c r="MS112" s="534"/>
      <c r="MT112" s="534"/>
      <c r="MU112" s="534"/>
      <c r="MV112" s="534"/>
      <c r="MW112" s="534"/>
      <c r="MX112" s="534"/>
      <c r="MY112" s="534"/>
      <c r="MZ112" s="534"/>
      <c r="NA112" s="534"/>
      <c r="NB112" s="534"/>
      <c r="NC112" s="534"/>
      <c r="ND112" s="534"/>
      <c r="NE112" s="534"/>
      <c r="NF112" s="534"/>
      <c r="NG112" s="534"/>
      <c r="NH112" s="534"/>
      <c r="NI112" s="534"/>
      <c r="NJ112" s="534"/>
      <c r="NK112" s="534"/>
      <c r="NL112" s="534"/>
      <c r="NM112" s="534"/>
      <c r="NN112" s="534"/>
      <c r="NO112" s="534"/>
      <c r="NP112" s="534"/>
      <c r="NQ112" s="534"/>
      <c r="NR112" s="534"/>
      <c r="NS112" s="534"/>
      <c r="NT112" s="534"/>
      <c r="NU112" s="534"/>
      <c r="NV112" s="534"/>
      <c r="NW112" s="534"/>
      <c r="NX112" s="534"/>
      <c r="NY112" s="534"/>
      <c r="NZ112" s="534"/>
      <c r="OA112" s="534"/>
      <c r="OB112" s="534"/>
      <c r="OC112" s="534"/>
      <c r="OD112" s="534"/>
      <c r="OE112" s="534"/>
      <c r="OF112" s="534"/>
      <c r="OG112" s="534"/>
      <c r="OH112" s="534"/>
      <c r="OI112" s="534"/>
      <c r="OJ112" s="534"/>
      <c r="OK112" s="534"/>
      <c r="OL112" s="534"/>
      <c r="OM112" s="534"/>
      <c r="ON112" s="534"/>
      <c r="OO112" s="534"/>
      <c r="OP112" s="534"/>
      <c r="OQ112" s="534"/>
      <c r="OR112" s="534"/>
      <c r="OS112" s="534"/>
      <c r="OT112" s="534"/>
      <c r="OU112" s="534"/>
      <c r="OV112" s="534"/>
      <c r="OW112" s="534"/>
      <c r="OX112" s="534"/>
      <c r="OY112" s="534"/>
      <c r="OZ112" s="534"/>
      <c r="PA112" s="534"/>
      <c r="PB112" s="534"/>
      <c r="PC112" s="534"/>
      <c r="PD112" s="534"/>
      <c r="PE112" s="534"/>
      <c r="PF112" s="534"/>
      <c r="PG112" s="534"/>
      <c r="PH112" s="534"/>
      <c r="PI112" s="534"/>
      <c r="PJ112" s="534"/>
      <c r="PK112" s="534"/>
      <c r="PL112" s="534"/>
      <c r="PM112" s="534"/>
      <c r="PN112" s="534"/>
      <c r="PO112" s="534"/>
      <c r="PP112" s="534"/>
      <c r="PQ112" s="534"/>
      <c r="PR112" s="534"/>
      <c r="PS112" s="534"/>
      <c r="PT112" s="534"/>
      <c r="PU112" s="534"/>
      <c r="PV112" s="534"/>
      <c r="PW112" s="534"/>
      <c r="PX112" s="534"/>
      <c r="PY112" s="534"/>
      <c r="PZ112" s="534"/>
      <c r="QA112" s="534"/>
      <c r="QB112" s="534"/>
      <c r="QC112" s="534"/>
      <c r="QD112" s="534"/>
      <c r="QE112" s="534"/>
      <c r="QF112" s="534"/>
      <c r="QG112" s="534"/>
      <c r="QH112" s="534"/>
      <c r="QI112" s="534"/>
      <c r="QJ112" s="534"/>
      <c r="QK112" s="534"/>
      <c r="QL112" s="534"/>
      <c r="QM112" s="534"/>
      <c r="QN112" s="534"/>
      <c r="QO112" s="534"/>
      <c r="QP112" s="534"/>
      <c r="QQ112" s="534"/>
      <c r="QR112" s="534"/>
      <c r="QS112" s="534"/>
      <c r="QT112" s="534"/>
      <c r="QU112" s="534"/>
      <c r="QV112" s="534"/>
      <c r="QW112" s="534"/>
      <c r="QX112" s="534"/>
      <c r="QY112" s="534"/>
      <c r="QZ112" s="534"/>
      <c r="RA112" s="534"/>
      <c r="RB112" s="534"/>
      <c r="RC112" s="534"/>
      <c r="RD112" s="534"/>
      <c r="RE112" s="534"/>
      <c r="RF112" s="534"/>
      <c r="RG112" s="534"/>
      <c r="RH112" s="534"/>
      <c r="RI112" s="534"/>
      <c r="RJ112" s="534"/>
      <c r="RK112" s="534"/>
      <c r="RL112" s="534"/>
      <c r="RM112" s="534"/>
      <c r="RN112" s="534"/>
      <c r="RO112" s="534"/>
      <c r="RP112" s="534"/>
      <c r="RQ112" s="534"/>
      <c r="RR112" s="534"/>
      <c r="RS112" s="534"/>
      <c r="RT112" s="534"/>
      <c r="RU112" s="534"/>
      <c r="RV112" s="534"/>
      <c r="RW112" s="534"/>
      <c r="RX112" s="534"/>
      <c r="RY112" s="534"/>
      <c r="RZ112" s="534"/>
      <c r="SA112" s="534"/>
      <c r="SB112" s="534"/>
      <c r="SC112" s="534"/>
      <c r="SD112" s="534"/>
      <c r="SE112" s="534"/>
      <c r="SF112" s="534"/>
      <c r="SG112" s="534"/>
      <c r="SH112" s="534"/>
      <c r="SI112" s="534"/>
      <c r="SJ112" s="534"/>
      <c r="SK112" s="534"/>
      <c r="SL112" s="534"/>
      <c r="SM112" s="534"/>
      <c r="SN112" s="534"/>
      <c r="SO112" s="534"/>
      <c r="SP112" s="534"/>
      <c r="SQ112" s="534"/>
      <c r="SR112" s="534"/>
      <c r="SS112" s="534"/>
      <c r="ST112" s="534"/>
      <c r="SU112" s="534"/>
      <c r="SV112" s="534"/>
      <c r="SW112" s="534"/>
      <c r="SX112" s="534"/>
      <c r="SY112" s="534"/>
      <c r="SZ112" s="534"/>
      <c r="TA112" s="534"/>
      <c r="TB112" s="534"/>
      <c r="TC112" s="534"/>
      <c r="TD112" s="534"/>
      <c r="TE112" s="534"/>
      <c r="TF112" s="534"/>
      <c r="TG112" s="534"/>
      <c r="TH112" s="534"/>
      <c r="TI112" s="534"/>
      <c r="TJ112" s="534"/>
      <c r="TK112" s="534"/>
      <c r="TL112" s="534"/>
      <c r="TM112" s="534"/>
      <c r="TN112" s="534"/>
      <c r="TO112" s="534"/>
      <c r="TP112" s="534"/>
      <c r="TQ112" s="534"/>
      <c r="TR112" s="534"/>
      <c r="TS112" s="534"/>
      <c r="TT112" s="534"/>
      <c r="TU112" s="534"/>
      <c r="TV112" s="534"/>
      <c r="TW112" s="534"/>
      <c r="TX112" s="534"/>
      <c r="TY112" s="534"/>
      <c r="TZ112" s="534"/>
      <c r="UA112" s="534"/>
      <c r="UB112" s="534"/>
      <c r="UC112" s="534"/>
      <c r="UD112" s="534"/>
      <c r="UE112" s="534"/>
      <c r="UF112" s="534"/>
      <c r="UG112" s="534"/>
      <c r="UH112" s="534"/>
      <c r="UI112" s="534"/>
      <c r="UJ112" s="534"/>
      <c r="UK112" s="534"/>
      <c r="UL112" s="534"/>
      <c r="UM112" s="534"/>
      <c r="UN112" s="534"/>
      <c r="UO112" s="534"/>
      <c r="UP112" s="534"/>
      <c r="UQ112" s="534"/>
      <c r="UR112" s="534"/>
      <c r="US112" s="534"/>
      <c r="UT112" s="534"/>
      <c r="UU112" s="534"/>
      <c r="UV112" s="534"/>
      <c r="UW112" s="534"/>
      <c r="UX112" s="534"/>
      <c r="UY112" s="546"/>
    </row>
    <row r="113" spans="1:571" s="547" customFormat="1" ht="18" customHeight="1">
      <c r="A113" s="534"/>
      <c r="B113" s="497"/>
      <c r="C113" s="497"/>
      <c r="D113" s="497"/>
      <c r="E113" s="497"/>
      <c r="F113" s="497"/>
      <c r="G113" s="497"/>
      <c r="H113" s="497"/>
      <c r="I113" s="554"/>
      <c r="J113" s="554"/>
      <c r="K113" s="554"/>
      <c r="L113" s="554"/>
      <c r="M113" s="554"/>
      <c r="N113" s="554"/>
      <c r="O113" s="497"/>
      <c r="P113" s="555"/>
      <c r="Q113" s="554"/>
      <c r="R113" s="554"/>
      <c r="S113" s="554"/>
      <c r="T113" s="497"/>
      <c r="U113" s="502"/>
      <c r="V113" s="556"/>
      <c r="W113" s="557"/>
      <c r="X113" s="555"/>
      <c r="Y113" s="554"/>
      <c r="Z113" s="554"/>
      <c r="AA113" s="554"/>
      <c r="AB113" s="554"/>
      <c r="AC113" s="554"/>
      <c r="AD113" s="554"/>
      <c r="AE113" s="554"/>
      <c r="AF113" s="554"/>
      <c r="AG113" s="554"/>
      <c r="AH113" s="554"/>
      <c r="AI113" s="554"/>
      <c r="AJ113" s="554"/>
      <c r="AK113" s="554"/>
      <c r="AL113" s="554"/>
      <c r="AM113" s="554"/>
      <c r="AN113" s="554"/>
      <c r="AO113" s="554"/>
      <c r="AP113" s="554"/>
      <c r="AQ113" s="554"/>
      <c r="AR113" s="553"/>
      <c r="AS113" s="534"/>
      <c r="AT113" s="534"/>
      <c r="AU113" s="534"/>
      <c r="AV113" s="534"/>
      <c r="AW113" s="534"/>
      <c r="AX113" s="534"/>
      <c r="AY113" s="534"/>
      <c r="AZ113" s="534"/>
      <c r="BA113" s="534"/>
      <c r="BB113" s="534"/>
      <c r="BC113" s="534"/>
      <c r="BD113" s="534"/>
      <c r="BE113" s="534"/>
      <c r="BF113" s="534"/>
      <c r="BG113" s="534"/>
      <c r="BH113" s="534"/>
      <c r="BI113" s="534"/>
      <c r="BJ113" s="534"/>
      <c r="BK113" s="534"/>
      <c r="BL113" s="534"/>
      <c r="BM113" s="534"/>
      <c r="BN113" s="534"/>
      <c r="BO113" s="534"/>
      <c r="BP113" s="534"/>
      <c r="BQ113" s="534"/>
      <c r="BR113" s="534"/>
      <c r="BS113" s="534"/>
      <c r="BT113" s="534"/>
      <c r="BU113" s="534"/>
      <c r="BV113" s="534"/>
      <c r="BW113" s="534"/>
      <c r="BX113" s="534"/>
      <c r="BY113" s="534"/>
      <c r="BZ113" s="534"/>
      <c r="CA113" s="534"/>
      <c r="CB113" s="534"/>
      <c r="CC113" s="534"/>
      <c r="CD113" s="534"/>
      <c r="CE113" s="534"/>
      <c r="CF113" s="534"/>
      <c r="CG113" s="534"/>
      <c r="CH113" s="534"/>
      <c r="CI113" s="534"/>
      <c r="CJ113" s="534"/>
      <c r="CK113" s="534"/>
      <c r="CL113" s="534"/>
      <c r="CM113" s="534"/>
      <c r="CN113" s="534"/>
      <c r="CO113" s="534"/>
      <c r="CP113" s="534"/>
      <c r="CQ113" s="534"/>
      <c r="CR113" s="534"/>
      <c r="CS113" s="534"/>
      <c r="CT113" s="534"/>
      <c r="CU113" s="534"/>
      <c r="CV113" s="534"/>
      <c r="CW113" s="534"/>
      <c r="CX113" s="534"/>
      <c r="CY113" s="534"/>
      <c r="CZ113" s="534"/>
      <c r="DA113" s="534"/>
      <c r="DB113" s="534"/>
      <c r="DC113" s="534"/>
      <c r="DD113" s="534"/>
      <c r="DE113" s="534"/>
      <c r="DF113" s="534"/>
      <c r="DG113" s="534"/>
      <c r="DH113" s="534"/>
      <c r="DI113" s="534"/>
      <c r="DJ113" s="534"/>
      <c r="DK113" s="534"/>
      <c r="DL113" s="534"/>
      <c r="DM113" s="534"/>
      <c r="DN113" s="534"/>
      <c r="DO113" s="534"/>
      <c r="DP113" s="534"/>
      <c r="DQ113" s="534"/>
      <c r="DR113" s="534"/>
      <c r="DS113" s="534"/>
      <c r="DT113" s="534"/>
      <c r="DU113" s="534"/>
      <c r="DV113" s="534"/>
      <c r="DW113" s="534"/>
      <c r="DX113" s="534"/>
      <c r="DY113" s="534"/>
      <c r="DZ113" s="534"/>
      <c r="EA113" s="534"/>
      <c r="EB113" s="534"/>
      <c r="EC113" s="534"/>
      <c r="ED113" s="534"/>
      <c r="EE113" s="534"/>
      <c r="EF113" s="534"/>
      <c r="EG113" s="534"/>
      <c r="EH113" s="534"/>
      <c r="EI113" s="534"/>
      <c r="EJ113" s="534"/>
      <c r="EK113" s="534"/>
      <c r="EL113" s="534"/>
      <c r="EM113" s="534"/>
      <c r="EN113" s="534"/>
      <c r="EO113" s="534"/>
      <c r="EP113" s="534"/>
      <c r="EQ113" s="534"/>
      <c r="ER113" s="534"/>
      <c r="ES113" s="534"/>
      <c r="ET113" s="534"/>
      <c r="EU113" s="534"/>
      <c r="EV113" s="534"/>
      <c r="EW113" s="534"/>
      <c r="EX113" s="534"/>
      <c r="EY113" s="534"/>
      <c r="EZ113" s="534"/>
      <c r="FA113" s="534"/>
      <c r="FB113" s="534"/>
      <c r="FC113" s="534"/>
      <c r="FD113" s="534"/>
      <c r="FE113" s="534"/>
      <c r="FF113" s="534"/>
      <c r="FG113" s="534"/>
      <c r="FH113" s="534"/>
      <c r="FI113" s="534"/>
      <c r="FJ113" s="534"/>
      <c r="FK113" s="534"/>
      <c r="FL113" s="534"/>
      <c r="FM113" s="534"/>
      <c r="FN113" s="534"/>
      <c r="FO113" s="534"/>
      <c r="FP113" s="534"/>
      <c r="FQ113" s="534"/>
      <c r="FR113" s="534"/>
      <c r="FS113" s="534"/>
      <c r="FT113" s="534"/>
      <c r="FU113" s="534"/>
      <c r="FV113" s="534"/>
      <c r="FW113" s="534"/>
      <c r="FX113" s="534"/>
      <c r="FY113" s="534"/>
      <c r="FZ113" s="534"/>
      <c r="GA113" s="534"/>
      <c r="GB113" s="534"/>
      <c r="GC113" s="534"/>
      <c r="GD113" s="534"/>
      <c r="GE113" s="534"/>
      <c r="GF113" s="534"/>
      <c r="GG113" s="534"/>
      <c r="GH113" s="534"/>
      <c r="GI113" s="534"/>
      <c r="GJ113" s="534"/>
      <c r="GK113" s="534"/>
      <c r="GL113" s="534"/>
      <c r="GM113" s="534"/>
      <c r="GN113" s="534"/>
      <c r="GO113" s="534"/>
      <c r="GP113" s="534"/>
      <c r="GQ113" s="534"/>
      <c r="GR113" s="534"/>
      <c r="GS113" s="534"/>
      <c r="GT113" s="534"/>
      <c r="GU113" s="534"/>
      <c r="GV113" s="534"/>
      <c r="GW113" s="534"/>
      <c r="GX113" s="534"/>
      <c r="GY113" s="534"/>
      <c r="GZ113" s="534"/>
      <c r="HA113" s="534"/>
      <c r="HB113" s="534"/>
      <c r="HC113" s="534"/>
      <c r="HD113" s="534"/>
      <c r="HE113" s="534"/>
      <c r="HF113" s="534"/>
      <c r="HG113" s="534"/>
      <c r="HH113" s="534"/>
      <c r="HI113" s="534"/>
      <c r="HJ113" s="534"/>
      <c r="HK113" s="534"/>
      <c r="HL113" s="534"/>
      <c r="HM113" s="534"/>
      <c r="HN113" s="534"/>
      <c r="HO113" s="534"/>
      <c r="HP113" s="534"/>
      <c r="HQ113" s="534"/>
      <c r="HR113" s="534"/>
      <c r="HS113" s="534"/>
      <c r="HT113" s="534"/>
      <c r="HU113" s="534"/>
      <c r="HV113" s="534"/>
      <c r="HW113" s="534"/>
      <c r="HX113" s="534"/>
      <c r="HY113" s="534"/>
      <c r="HZ113" s="534"/>
      <c r="IA113" s="534"/>
      <c r="IB113" s="534"/>
      <c r="IC113" s="534"/>
      <c r="ID113" s="534"/>
      <c r="IE113" s="534"/>
      <c r="IF113" s="534"/>
      <c r="IG113" s="534"/>
      <c r="IH113" s="534"/>
      <c r="II113" s="534"/>
      <c r="IJ113" s="534"/>
      <c r="IK113" s="534"/>
      <c r="IL113" s="534"/>
      <c r="IM113" s="534"/>
      <c r="IN113" s="534"/>
      <c r="IO113" s="534"/>
      <c r="IP113" s="534"/>
      <c r="IQ113" s="534"/>
      <c r="IR113" s="534"/>
      <c r="IS113" s="534"/>
      <c r="IT113" s="534"/>
      <c r="IU113" s="534"/>
      <c r="IV113" s="534"/>
      <c r="IW113" s="534"/>
      <c r="IX113" s="534"/>
      <c r="IY113" s="534"/>
      <c r="IZ113" s="534"/>
      <c r="JA113" s="534"/>
      <c r="JB113" s="534"/>
      <c r="JC113" s="534"/>
      <c r="JD113" s="534"/>
      <c r="JE113" s="534"/>
      <c r="JF113" s="534"/>
      <c r="JG113" s="534"/>
      <c r="JH113" s="534"/>
      <c r="JI113" s="534"/>
      <c r="JJ113" s="534"/>
      <c r="JK113" s="534"/>
      <c r="JL113" s="534"/>
      <c r="JM113" s="534"/>
      <c r="JN113" s="534"/>
      <c r="JO113" s="534"/>
      <c r="JP113" s="534"/>
      <c r="JQ113" s="534"/>
      <c r="JR113" s="534"/>
      <c r="JS113" s="534"/>
      <c r="JT113" s="534"/>
      <c r="JU113" s="534"/>
      <c r="JV113" s="534"/>
      <c r="JW113" s="534"/>
      <c r="JX113" s="534"/>
      <c r="JY113" s="534"/>
      <c r="JZ113" s="534"/>
      <c r="KA113" s="534"/>
      <c r="KB113" s="534"/>
      <c r="KC113" s="534"/>
      <c r="KD113" s="534"/>
      <c r="KE113" s="534"/>
      <c r="KF113" s="534"/>
      <c r="KG113" s="534"/>
      <c r="KH113" s="534"/>
      <c r="KI113" s="534"/>
      <c r="KJ113" s="534"/>
      <c r="KK113" s="534"/>
      <c r="KL113" s="534"/>
      <c r="KM113" s="534"/>
      <c r="KN113" s="534"/>
      <c r="KO113" s="534"/>
      <c r="KP113" s="534"/>
      <c r="KQ113" s="534"/>
      <c r="KR113" s="534"/>
      <c r="KS113" s="534"/>
      <c r="KT113" s="534"/>
      <c r="KU113" s="534"/>
      <c r="KV113" s="534"/>
      <c r="KW113" s="534"/>
      <c r="KX113" s="534"/>
      <c r="KY113" s="534"/>
      <c r="KZ113" s="534"/>
      <c r="LA113" s="534"/>
      <c r="LB113" s="534"/>
      <c r="LC113" s="534"/>
      <c r="LD113" s="534"/>
      <c r="LE113" s="534"/>
      <c r="LF113" s="534"/>
      <c r="LG113" s="534"/>
      <c r="LH113" s="534"/>
      <c r="LI113" s="534"/>
      <c r="LJ113" s="534"/>
      <c r="LK113" s="534"/>
      <c r="LL113" s="534"/>
      <c r="LM113" s="534"/>
      <c r="LN113" s="534"/>
      <c r="LO113" s="534"/>
      <c r="LP113" s="534"/>
      <c r="LQ113" s="534"/>
      <c r="LR113" s="534"/>
      <c r="LS113" s="534"/>
      <c r="LT113" s="534"/>
      <c r="LU113" s="534"/>
      <c r="LV113" s="534"/>
      <c r="LW113" s="534"/>
      <c r="LX113" s="534"/>
      <c r="LY113" s="534"/>
      <c r="LZ113" s="534"/>
      <c r="MA113" s="534"/>
      <c r="MB113" s="534"/>
      <c r="MC113" s="534"/>
      <c r="MD113" s="534"/>
      <c r="ME113" s="534"/>
      <c r="MF113" s="534"/>
      <c r="MG113" s="534"/>
      <c r="MH113" s="534"/>
      <c r="MI113" s="534"/>
      <c r="MJ113" s="534"/>
      <c r="MK113" s="534"/>
      <c r="ML113" s="534"/>
      <c r="MM113" s="534"/>
      <c r="MN113" s="534"/>
      <c r="MO113" s="534"/>
      <c r="MP113" s="534"/>
      <c r="MQ113" s="534"/>
      <c r="MR113" s="534"/>
      <c r="MS113" s="534"/>
      <c r="MT113" s="534"/>
      <c r="MU113" s="534"/>
      <c r="MV113" s="534"/>
      <c r="MW113" s="534"/>
      <c r="MX113" s="534"/>
      <c r="MY113" s="534"/>
      <c r="MZ113" s="534"/>
      <c r="NA113" s="534"/>
      <c r="NB113" s="534"/>
      <c r="NC113" s="534"/>
      <c r="ND113" s="534"/>
      <c r="NE113" s="534"/>
      <c r="NF113" s="534"/>
      <c r="NG113" s="534"/>
      <c r="NH113" s="534"/>
      <c r="NI113" s="534"/>
      <c r="NJ113" s="534"/>
      <c r="NK113" s="534"/>
      <c r="NL113" s="534"/>
      <c r="NM113" s="534"/>
      <c r="NN113" s="534"/>
      <c r="NO113" s="534"/>
      <c r="NP113" s="534"/>
      <c r="NQ113" s="534"/>
      <c r="NR113" s="534"/>
      <c r="NS113" s="534"/>
      <c r="NT113" s="534"/>
      <c r="NU113" s="534"/>
      <c r="NV113" s="534"/>
      <c r="NW113" s="534"/>
      <c r="NX113" s="534"/>
      <c r="NY113" s="534"/>
      <c r="NZ113" s="534"/>
      <c r="OA113" s="534"/>
      <c r="OB113" s="534"/>
      <c r="OC113" s="534"/>
      <c r="OD113" s="534"/>
      <c r="OE113" s="534"/>
      <c r="OF113" s="534"/>
      <c r="OG113" s="534"/>
      <c r="OH113" s="534"/>
      <c r="OI113" s="534"/>
      <c r="OJ113" s="534"/>
      <c r="OK113" s="534"/>
      <c r="OL113" s="534"/>
      <c r="OM113" s="534"/>
      <c r="ON113" s="534"/>
      <c r="OO113" s="534"/>
      <c r="OP113" s="534"/>
      <c r="OQ113" s="534"/>
      <c r="OR113" s="534"/>
      <c r="OS113" s="534"/>
      <c r="OT113" s="534"/>
      <c r="OU113" s="534"/>
      <c r="OV113" s="534"/>
      <c r="OW113" s="534"/>
      <c r="OX113" s="534"/>
      <c r="OY113" s="534"/>
      <c r="OZ113" s="534"/>
      <c r="PA113" s="534"/>
      <c r="PB113" s="534"/>
      <c r="PC113" s="534"/>
      <c r="PD113" s="534"/>
      <c r="PE113" s="534"/>
      <c r="PF113" s="534"/>
      <c r="PG113" s="534"/>
      <c r="PH113" s="534"/>
      <c r="PI113" s="534"/>
      <c r="PJ113" s="534"/>
      <c r="PK113" s="534"/>
      <c r="PL113" s="534"/>
      <c r="PM113" s="534"/>
      <c r="PN113" s="534"/>
      <c r="PO113" s="534"/>
      <c r="PP113" s="534"/>
      <c r="PQ113" s="534"/>
      <c r="PR113" s="534"/>
      <c r="PS113" s="534"/>
      <c r="PT113" s="534"/>
      <c r="PU113" s="534"/>
      <c r="PV113" s="534"/>
      <c r="PW113" s="534"/>
      <c r="PX113" s="534"/>
      <c r="PY113" s="534"/>
      <c r="PZ113" s="534"/>
      <c r="QA113" s="534"/>
      <c r="QB113" s="534"/>
      <c r="QC113" s="534"/>
      <c r="QD113" s="534"/>
      <c r="QE113" s="534"/>
      <c r="QF113" s="534"/>
      <c r="QG113" s="534"/>
      <c r="QH113" s="534"/>
      <c r="QI113" s="534"/>
      <c r="QJ113" s="534"/>
      <c r="QK113" s="534"/>
      <c r="QL113" s="534"/>
      <c r="QM113" s="534"/>
      <c r="QN113" s="534"/>
      <c r="QO113" s="534"/>
      <c r="QP113" s="534"/>
      <c r="QQ113" s="534"/>
      <c r="QR113" s="534"/>
      <c r="QS113" s="534"/>
      <c r="QT113" s="534"/>
      <c r="QU113" s="534"/>
      <c r="QV113" s="534"/>
      <c r="QW113" s="534"/>
      <c r="QX113" s="534"/>
      <c r="QY113" s="534"/>
      <c r="QZ113" s="534"/>
      <c r="RA113" s="534"/>
      <c r="RB113" s="534"/>
      <c r="RC113" s="534"/>
      <c r="RD113" s="534"/>
      <c r="RE113" s="534"/>
      <c r="RF113" s="534"/>
      <c r="RG113" s="534"/>
      <c r="RH113" s="534"/>
      <c r="RI113" s="534"/>
      <c r="RJ113" s="534"/>
      <c r="RK113" s="534"/>
      <c r="RL113" s="534"/>
      <c r="RM113" s="534"/>
      <c r="RN113" s="534"/>
      <c r="RO113" s="534"/>
      <c r="RP113" s="534"/>
      <c r="RQ113" s="534"/>
      <c r="RR113" s="534"/>
      <c r="RS113" s="534"/>
      <c r="RT113" s="534"/>
      <c r="RU113" s="534"/>
      <c r="RV113" s="534"/>
      <c r="RW113" s="534"/>
      <c r="RX113" s="534"/>
      <c r="RY113" s="534"/>
      <c r="RZ113" s="534"/>
      <c r="SA113" s="534"/>
      <c r="SB113" s="534"/>
      <c r="SC113" s="534"/>
      <c r="SD113" s="534"/>
      <c r="SE113" s="534"/>
      <c r="SF113" s="534"/>
      <c r="SG113" s="534"/>
      <c r="SH113" s="534"/>
      <c r="SI113" s="534"/>
      <c r="SJ113" s="534"/>
      <c r="SK113" s="534"/>
      <c r="SL113" s="534"/>
      <c r="SM113" s="534"/>
      <c r="SN113" s="534"/>
      <c r="SO113" s="534"/>
      <c r="SP113" s="534"/>
      <c r="SQ113" s="534"/>
      <c r="SR113" s="534"/>
      <c r="SS113" s="534"/>
      <c r="ST113" s="534"/>
      <c r="SU113" s="534"/>
      <c r="SV113" s="534"/>
      <c r="SW113" s="534"/>
      <c r="SX113" s="534"/>
      <c r="SY113" s="534"/>
      <c r="SZ113" s="534"/>
      <c r="TA113" s="534"/>
      <c r="TB113" s="534"/>
      <c r="TC113" s="534"/>
      <c r="TD113" s="534"/>
      <c r="TE113" s="534"/>
      <c r="TF113" s="534"/>
      <c r="TG113" s="534"/>
      <c r="TH113" s="534"/>
      <c r="TI113" s="534"/>
      <c r="TJ113" s="534"/>
      <c r="TK113" s="534"/>
      <c r="TL113" s="534"/>
      <c r="TM113" s="534"/>
      <c r="TN113" s="534"/>
      <c r="TO113" s="534"/>
      <c r="TP113" s="534"/>
      <c r="TQ113" s="534"/>
      <c r="TR113" s="534"/>
      <c r="TS113" s="534"/>
      <c r="TT113" s="534"/>
      <c r="TU113" s="534"/>
      <c r="TV113" s="534"/>
      <c r="TW113" s="534"/>
      <c r="TX113" s="534"/>
      <c r="TY113" s="534"/>
      <c r="TZ113" s="534"/>
      <c r="UA113" s="534"/>
      <c r="UB113" s="534"/>
      <c r="UC113" s="534"/>
      <c r="UD113" s="534"/>
      <c r="UE113" s="534"/>
      <c r="UF113" s="534"/>
      <c r="UG113" s="534"/>
      <c r="UH113" s="534"/>
      <c r="UI113" s="534"/>
      <c r="UJ113" s="534"/>
      <c r="UK113" s="534"/>
      <c r="UL113" s="534"/>
      <c r="UM113" s="534"/>
      <c r="UN113" s="534"/>
      <c r="UO113" s="534"/>
      <c r="UP113" s="534"/>
      <c r="UQ113" s="534"/>
      <c r="UR113" s="534"/>
      <c r="US113" s="534"/>
      <c r="UT113" s="534"/>
      <c r="UU113" s="534"/>
      <c r="UV113" s="534"/>
      <c r="UW113" s="534"/>
      <c r="UX113" s="534"/>
      <c r="UY113" s="546"/>
    </row>
    <row r="114" spans="1:571" s="547" customFormat="1" ht="14.1" customHeight="1">
      <c r="A114" s="534"/>
      <c r="B114" s="497"/>
      <c r="C114" s="497"/>
      <c r="D114" s="497"/>
      <c r="E114" s="497"/>
      <c r="F114" s="497"/>
      <c r="G114" s="497"/>
      <c r="H114" s="497"/>
      <c r="I114" s="497"/>
      <c r="J114" s="499"/>
      <c r="K114" s="499"/>
      <c r="L114" s="499"/>
      <c r="M114" s="498"/>
      <c r="N114" s="498"/>
      <c r="O114" s="499"/>
      <c r="P114" s="552"/>
      <c r="Q114" s="497"/>
      <c r="R114" s="497"/>
      <c r="S114" s="497"/>
      <c r="T114" s="497"/>
      <c r="U114" s="502"/>
      <c r="V114" s="556"/>
      <c r="W114" s="558"/>
      <c r="X114" s="502"/>
      <c r="Y114" s="497"/>
      <c r="Z114" s="497"/>
      <c r="AA114" s="497"/>
      <c r="AB114" s="497"/>
      <c r="AC114" s="502"/>
      <c r="AD114" s="497"/>
      <c r="AE114" s="497"/>
      <c r="AF114" s="497"/>
      <c r="AG114" s="497"/>
      <c r="AH114" s="497"/>
      <c r="AI114" s="497"/>
      <c r="AJ114" s="497"/>
      <c r="AK114" s="497"/>
      <c r="AL114" s="497"/>
      <c r="AM114" s="497"/>
      <c r="AN114" s="502"/>
      <c r="AO114" s="502"/>
      <c r="AP114" s="497"/>
      <c r="AQ114" s="502"/>
      <c r="AR114" s="534"/>
      <c r="AS114" s="534"/>
      <c r="AT114" s="534"/>
      <c r="AU114" s="534"/>
      <c r="AV114" s="534"/>
      <c r="AW114" s="534"/>
      <c r="AX114" s="534"/>
      <c r="AY114" s="534"/>
      <c r="AZ114" s="534"/>
      <c r="BA114" s="534"/>
      <c r="BB114" s="534"/>
      <c r="BC114" s="534"/>
      <c r="BD114" s="534"/>
      <c r="BE114" s="534"/>
      <c r="BF114" s="534"/>
      <c r="BG114" s="534"/>
      <c r="BH114" s="534"/>
      <c r="BI114" s="534"/>
      <c r="BJ114" s="534"/>
      <c r="BK114" s="534"/>
      <c r="BL114" s="534"/>
      <c r="BM114" s="534"/>
      <c r="BN114" s="534"/>
      <c r="BO114" s="534"/>
      <c r="BP114" s="534"/>
      <c r="BQ114" s="534"/>
      <c r="BR114" s="534"/>
      <c r="BS114" s="534"/>
      <c r="BT114" s="534"/>
      <c r="BU114" s="534"/>
      <c r="BV114" s="534"/>
      <c r="BW114" s="534"/>
      <c r="BX114" s="534"/>
      <c r="BY114" s="534"/>
      <c r="BZ114" s="534"/>
      <c r="CA114" s="534"/>
      <c r="CB114" s="534"/>
      <c r="CC114" s="534"/>
      <c r="CD114" s="534"/>
      <c r="CE114" s="534"/>
      <c r="CF114" s="534"/>
      <c r="CG114" s="534"/>
      <c r="CH114" s="534"/>
      <c r="CI114" s="534"/>
      <c r="CJ114" s="534"/>
      <c r="CK114" s="534"/>
      <c r="CL114" s="534"/>
      <c r="CM114" s="534"/>
      <c r="CN114" s="534"/>
      <c r="CO114" s="534"/>
      <c r="CP114" s="534"/>
      <c r="CQ114" s="534"/>
      <c r="CR114" s="534"/>
      <c r="CS114" s="534"/>
      <c r="CT114" s="534"/>
      <c r="CU114" s="534"/>
      <c r="CV114" s="534"/>
      <c r="CW114" s="534"/>
      <c r="CX114" s="534"/>
      <c r="CY114" s="534"/>
      <c r="CZ114" s="534"/>
      <c r="DA114" s="534"/>
      <c r="DB114" s="534"/>
      <c r="DC114" s="534"/>
      <c r="DD114" s="534"/>
      <c r="DE114" s="534"/>
      <c r="DF114" s="534"/>
      <c r="DG114" s="534"/>
      <c r="DH114" s="534"/>
      <c r="DI114" s="534"/>
      <c r="DJ114" s="534"/>
      <c r="DK114" s="534"/>
      <c r="DL114" s="534"/>
      <c r="DM114" s="534"/>
      <c r="DN114" s="534"/>
      <c r="DO114" s="534"/>
      <c r="DP114" s="534"/>
      <c r="DQ114" s="534"/>
      <c r="DR114" s="534"/>
      <c r="DS114" s="534"/>
      <c r="DT114" s="534"/>
      <c r="DU114" s="534"/>
      <c r="DV114" s="534"/>
      <c r="DW114" s="534"/>
      <c r="DX114" s="534"/>
      <c r="DY114" s="534"/>
      <c r="DZ114" s="534"/>
      <c r="EA114" s="534"/>
      <c r="EB114" s="534"/>
      <c r="EC114" s="534"/>
      <c r="ED114" s="534"/>
      <c r="EE114" s="534"/>
      <c r="EF114" s="534"/>
      <c r="EG114" s="534"/>
      <c r="EH114" s="534"/>
      <c r="EI114" s="534"/>
      <c r="EJ114" s="534"/>
      <c r="EK114" s="534"/>
      <c r="EL114" s="534"/>
      <c r="EM114" s="534"/>
      <c r="EN114" s="534"/>
      <c r="EO114" s="534"/>
      <c r="EP114" s="534"/>
      <c r="EQ114" s="534"/>
      <c r="ER114" s="534"/>
      <c r="ES114" s="534"/>
      <c r="ET114" s="534"/>
      <c r="EU114" s="534"/>
      <c r="EV114" s="534"/>
      <c r="EW114" s="534"/>
      <c r="EX114" s="534"/>
      <c r="EY114" s="534"/>
      <c r="EZ114" s="534"/>
      <c r="FA114" s="534"/>
      <c r="FB114" s="534"/>
      <c r="FC114" s="534"/>
      <c r="FD114" s="534"/>
      <c r="FE114" s="534"/>
      <c r="FF114" s="534"/>
      <c r="FG114" s="534"/>
      <c r="FH114" s="534"/>
      <c r="FI114" s="534"/>
      <c r="FJ114" s="534"/>
      <c r="FK114" s="534"/>
      <c r="FL114" s="534"/>
      <c r="FM114" s="534"/>
      <c r="FN114" s="534"/>
      <c r="FO114" s="534"/>
      <c r="FP114" s="534"/>
      <c r="FQ114" s="534"/>
      <c r="FR114" s="534"/>
      <c r="FS114" s="534"/>
      <c r="FT114" s="534"/>
      <c r="FU114" s="534"/>
      <c r="FV114" s="534"/>
      <c r="FW114" s="534"/>
      <c r="FX114" s="534"/>
      <c r="FY114" s="534"/>
      <c r="FZ114" s="534"/>
      <c r="GA114" s="534"/>
      <c r="GB114" s="534"/>
      <c r="GC114" s="534"/>
      <c r="GD114" s="534"/>
      <c r="GE114" s="534"/>
      <c r="GF114" s="534"/>
      <c r="GG114" s="534"/>
      <c r="GH114" s="534"/>
      <c r="GI114" s="534"/>
      <c r="GJ114" s="534"/>
      <c r="GK114" s="534"/>
      <c r="GL114" s="534"/>
      <c r="GM114" s="534"/>
      <c r="GN114" s="534"/>
      <c r="GO114" s="534"/>
      <c r="GP114" s="534"/>
      <c r="GQ114" s="534"/>
      <c r="GR114" s="534"/>
      <c r="GS114" s="534"/>
      <c r="GT114" s="534"/>
      <c r="GU114" s="534"/>
      <c r="GV114" s="534"/>
      <c r="GW114" s="534"/>
      <c r="GX114" s="534"/>
      <c r="GY114" s="534"/>
      <c r="GZ114" s="534"/>
      <c r="HA114" s="534"/>
      <c r="HB114" s="534"/>
      <c r="HC114" s="534"/>
      <c r="HD114" s="534"/>
      <c r="HE114" s="534"/>
      <c r="HF114" s="534"/>
      <c r="HG114" s="534"/>
      <c r="HH114" s="534"/>
      <c r="HI114" s="534"/>
      <c r="HJ114" s="534"/>
      <c r="HK114" s="534"/>
      <c r="HL114" s="534"/>
      <c r="HM114" s="534"/>
      <c r="HN114" s="534"/>
      <c r="HO114" s="534"/>
      <c r="HP114" s="534"/>
      <c r="HQ114" s="534"/>
      <c r="HR114" s="534"/>
      <c r="HS114" s="534"/>
      <c r="HT114" s="534"/>
      <c r="HU114" s="534"/>
      <c r="HV114" s="534"/>
      <c r="HW114" s="534"/>
      <c r="HX114" s="534"/>
      <c r="HY114" s="534"/>
      <c r="HZ114" s="534"/>
      <c r="IA114" s="534"/>
      <c r="IB114" s="534"/>
      <c r="IC114" s="534"/>
      <c r="ID114" s="534"/>
      <c r="IE114" s="534"/>
      <c r="IF114" s="534"/>
      <c r="IG114" s="534"/>
      <c r="IH114" s="534"/>
      <c r="II114" s="534"/>
      <c r="IJ114" s="534"/>
      <c r="IK114" s="534"/>
      <c r="IL114" s="534"/>
      <c r="IM114" s="534"/>
      <c r="IN114" s="534"/>
      <c r="IO114" s="534"/>
      <c r="IP114" s="534"/>
      <c r="IQ114" s="534"/>
      <c r="IR114" s="534"/>
      <c r="IS114" s="534"/>
      <c r="IT114" s="534"/>
      <c r="IU114" s="534"/>
      <c r="IV114" s="534"/>
      <c r="IW114" s="534"/>
      <c r="IX114" s="534"/>
      <c r="IY114" s="534"/>
      <c r="IZ114" s="534"/>
      <c r="JA114" s="534"/>
      <c r="JB114" s="534"/>
      <c r="JC114" s="534"/>
      <c r="JD114" s="534"/>
      <c r="JE114" s="534"/>
      <c r="JF114" s="534"/>
      <c r="JG114" s="534"/>
      <c r="JH114" s="534"/>
      <c r="JI114" s="534"/>
      <c r="JJ114" s="534"/>
      <c r="JK114" s="534"/>
      <c r="JL114" s="534"/>
      <c r="JM114" s="534"/>
      <c r="JN114" s="534"/>
      <c r="JO114" s="534"/>
      <c r="JP114" s="534"/>
      <c r="JQ114" s="534"/>
      <c r="JR114" s="534"/>
      <c r="JS114" s="534"/>
      <c r="JT114" s="534"/>
      <c r="JU114" s="534"/>
      <c r="JV114" s="534"/>
      <c r="JW114" s="534"/>
      <c r="JX114" s="534"/>
      <c r="JY114" s="534"/>
      <c r="JZ114" s="534"/>
      <c r="KA114" s="534"/>
      <c r="KB114" s="534"/>
      <c r="KC114" s="534"/>
      <c r="KD114" s="534"/>
      <c r="KE114" s="534"/>
      <c r="KF114" s="534"/>
      <c r="KG114" s="534"/>
      <c r="KH114" s="534"/>
      <c r="KI114" s="534"/>
      <c r="KJ114" s="534"/>
      <c r="KK114" s="534"/>
      <c r="KL114" s="534"/>
      <c r="KM114" s="534"/>
      <c r="KN114" s="534"/>
      <c r="KO114" s="534"/>
      <c r="KP114" s="534"/>
      <c r="KQ114" s="534"/>
      <c r="KR114" s="534"/>
      <c r="KS114" s="534"/>
      <c r="KT114" s="534"/>
      <c r="KU114" s="534"/>
      <c r="KV114" s="534"/>
      <c r="KW114" s="534"/>
      <c r="KX114" s="534"/>
      <c r="KY114" s="534"/>
      <c r="KZ114" s="534"/>
      <c r="LA114" s="534"/>
      <c r="LB114" s="534"/>
      <c r="LC114" s="534"/>
      <c r="LD114" s="534"/>
      <c r="LE114" s="534"/>
      <c r="LF114" s="534"/>
      <c r="LG114" s="534"/>
      <c r="LH114" s="534"/>
      <c r="LI114" s="534"/>
      <c r="LJ114" s="534"/>
      <c r="LK114" s="534"/>
      <c r="LL114" s="534"/>
      <c r="LM114" s="534"/>
      <c r="LN114" s="534"/>
      <c r="LO114" s="534"/>
      <c r="LP114" s="534"/>
      <c r="LQ114" s="534"/>
      <c r="LR114" s="534"/>
      <c r="LS114" s="534"/>
      <c r="LT114" s="534"/>
      <c r="LU114" s="534"/>
      <c r="LV114" s="534"/>
      <c r="LW114" s="534"/>
      <c r="LX114" s="534"/>
      <c r="LY114" s="534"/>
      <c r="LZ114" s="534"/>
      <c r="MA114" s="534"/>
      <c r="MB114" s="534"/>
      <c r="MC114" s="534"/>
      <c r="MD114" s="534"/>
      <c r="ME114" s="534"/>
      <c r="MF114" s="534"/>
      <c r="MG114" s="534"/>
      <c r="MH114" s="534"/>
      <c r="MI114" s="534"/>
      <c r="MJ114" s="534"/>
      <c r="MK114" s="534"/>
      <c r="ML114" s="534"/>
      <c r="MM114" s="534"/>
      <c r="MN114" s="534"/>
      <c r="MO114" s="534"/>
      <c r="MP114" s="534"/>
      <c r="MQ114" s="534"/>
      <c r="MR114" s="534"/>
      <c r="MS114" s="534"/>
      <c r="MT114" s="534"/>
      <c r="MU114" s="534"/>
      <c r="MV114" s="534"/>
      <c r="MW114" s="534"/>
      <c r="MX114" s="534"/>
      <c r="MY114" s="534"/>
      <c r="MZ114" s="534"/>
      <c r="NA114" s="534"/>
      <c r="NB114" s="534"/>
      <c r="NC114" s="534"/>
      <c r="ND114" s="534"/>
      <c r="NE114" s="534"/>
      <c r="NF114" s="534"/>
      <c r="NG114" s="534"/>
      <c r="NH114" s="534"/>
      <c r="NI114" s="534"/>
      <c r="NJ114" s="534"/>
      <c r="NK114" s="534"/>
      <c r="NL114" s="534"/>
      <c r="NM114" s="534"/>
      <c r="NN114" s="534"/>
      <c r="NO114" s="534"/>
      <c r="NP114" s="534"/>
      <c r="NQ114" s="534"/>
      <c r="NR114" s="534"/>
      <c r="NS114" s="534"/>
      <c r="NT114" s="534"/>
      <c r="NU114" s="534"/>
      <c r="NV114" s="534"/>
      <c r="NW114" s="534"/>
      <c r="NX114" s="534"/>
      <c r="NY114" s="534"/>
      <c r="NZ114" s="534"/>
      <c r="OA114" s="534"/>
      <c r="OB114" s="534"/>
      <c r="OC114" s="534"/>
      <c r="OD114" s="534"/>
      <c r="OE114" s="534"/>
      <c r="OF114" s="534"/>
      <c r="OG114" s="534"/>
      <c r="OH114" s="534"/>
      <c r="OI114" s="534"/>
      <c r="OJ114" s="534"/>
      <c r="OK114" s="534"/>
      <c r="OL114" s="534"/>
      <c r="OM114" s="534"/>
      <c r="ON114" s="534"/>
      <c r="OO114" s="534"/>
      <c r="OP114" s="534"/>
      <c r="OQ114" s="534"/>
      <c r="OR114" s="534"/>
      <c r="OS114" s="534"/>
      <c r="OT114" s="534"/>
      <c r="OU114" s="534"/>
      <c r="OV114" s="534"/>
      <c r="OW114" s="534"/>
      <c r="OX114" s="534"/>
      <c r="OY114" s="534"/>
      <c r="OZ114" s="534"/>
      <c r="PA114" s="534"/>
      <c r="PB114" s="534"/>
      <c r="PC114" s="534"/>
      <c r="PD114" s="534"/>
      <c r="PE114" s="534"/>
      <c r="PF114" s="534"/>
      <c r="PG114" s="534"/>
      <c r="PH114" s="534"/>
      <c r="PI114" s="534"/>
      <c r="PJ114" s="534"/>
      <c r="PK114" s="534"/>
      <c r="PL114" s="534"/>
      <c r="PM114" s="534"/>
      <c r="PN114" s="534"/>
      <c r="PO114" s="534"/>
      <c r="PP114" s="534"/>
      <c r="PQ114" s="534"/>
      <c r="PR114" s="534"/>
      <c r="PS114" s="534"/>
      <c r="PT114" s="534"/>
      <c r="PU114" s="534"/>
      <c r="PV114" s="534"/>
      <c r="PW114" s="534"/>
      <c r="PX114" s="534"/>
      <c r="PY114" s="534"/>
      <c r="PZ114" s="534"/>
      <c r="QA114" s="534"/>
      <c r="QB114" s="534"/>
      <c r="QC114" s="534"/>
      <c r="QD114" s="534"/>
      <c r="QE114" s="534"/>
      <c r="QF114" s="534"/>
      <c r="QG114" s="534"/>
      <c r="QH114" s="534"/>
      <c r="QI114" s="534"/>
      <c r="QJ114" s="534"/>
      <c r="QK114" s="534"/>
      <c r="QL114" s="534"/>
      <c r="QM114" s="534"/>
      <c r="QN114" s="534"/>
      <c r="QO114" s="534"/>
      <c r="QP114" s="534"/>
      <c r="QQ114" s="534"/>
      <c r="QR114" s="534"/>
      <c r="QS114" s="534"/>
      <c r="QT114" s="534"/>
      <c r="QU114" s="534"/>
      <c r="QV114" s="534"/>
      <c r="QW114" s="534"/>
      <c r="QX114" s="534"/>
      <c r="QY114" s="534"/>
      <c r="QZ114" s="534"/>
      <c r="RA114" s="534"/>
      <c r="RB114" s="534"/>
      <c r="RC114" s="534"/>
      <c r="RD114" s="534"/>
      <c r="RE114" s="534"/>
      <c r="RF114" s="534"/>
      <c r="RG114" s="534"/>
      <c r="RH114" s="534"/>
      <c r="RI114" s="534"/>
      <c r="RJ114" s="534"/>
      <c r="RK114" s="534"/>
      <c r="RL114" s="534"/>
      <c r="RM114" s="534"/>
      <c r="RN114" s="534"/>
      <c r="RO114" s="534"/>
      <c r="RP114" s="534"/>
      <c r="RQ114" s="534"/>
      <c r="RR114" s="534"/>
      <c r="RS114" s="534"/>
      <c r="RT114" s="534"/>
      <c r="RU114" s="534"/>
      <c r="RV114" s="534"/>
      <c r="RW114" s="534"/>
      <c r="RX114" s="534"/>
      <c r="RY114" s="534"/>
      <c r="RZ114" s="534"/>
      <c r="SA114" s="534"/>
      <c r="SB114" s="534"/>
      <c r="SC114" s="534"/>
      <c r="SD114" s="534"/>
      <c r="SE114" s="534"/>
      <c r="SF114" s="534"/>
      <c r="SG114" s="534"/>
      <c r="SH114" s="534"/>
      <c r="SI114" s="534"/>
      <c r="SJ114" s="534"/>
      <c r="SK114" s="534"/>
      <c r="SL114" s="534"/>
      <c r="SM114" s="534"/>
      <c r="SN114" s="534"/>
      <c r="SO114" s="534"/>
      <c r="SP114" s="534"/>
      <c r="SQ114" s="534"/>
      <c r="SR114" s="534"/>
      <c r="SS114" s="534"/>
      <c r="ST114" s="534"/>
      <c r="SU114" s="534"/>
      <c r="SV114" s="534"/>
      <c r="SW114" s="534"/>
      <c r="SX114" s="534"/>
      <c r="SY114" s="534"/>
      <c r="SZ114" s="534"/>
      <c r="TA114" s="534"/>
      <c r="TB114" s="534"/>
      <c r="TC114" s="534"/>
      <c r="TD114" s="534"/>
      <c r="TE114" s="534"/>
      <c r="TF114" s="534"/>
      <c r="TG114" s="534"/>
      <c r="TH114" s="534"/>
      <c r="TI114" s="534"/>
      <c r="TJ114" s="534"/>
      <c r="TK114" s="534"/>
      <c r="TL114" s="534"/>
      <c r="TM114" s="534"/>
      <c r="TN114" s="534"/>
      <c r="TO114" s="534"/>
      <c r="TP114" s="534"/>
      <c r="TQ114" s="534"/>
      <c r="TR114" s="534"/>
      <c r="TS114" s="534"/>
      <c r="TT114" s="534"/>
      <c r="TU114" s="534"/>
      <c r="TV114" s="534"/>
      <c r="TW114" s="534"/>
      <c r="TX114" s="534"/>
      <c r="TY114" s="534"/>
      <c r="TZ114" s="534"/>
      <c r="UA114" s="534"/>
      <c r="UB114" s="534"/>
      <c r="UC114" s="534"/>
      <c r="UD114" s="534"/>
      <c r="UE114" s="534"/>
      <c r="UF114" s="534"/>
      <c r="UG114" s="534"/>
      <c r="UH114" s="534"/>
      <c r="UI114" s="534"/>
      <c r="UJ114" s="534"/>
      <c r="UK114" s="534"/>
      <c r="UL114" s="534"/>
      <c r="UM114" s="534"/>
      <c r="UN114" s="534"/>
      <c r="UO114" s="534"/>
      <c r="UP114" s="534"/>
      <c r="UQ114" s="534"/>
      <c r="UR114" s="534"/>
      <c r="US114" s="534"/>
      <c r="UT114" s="534"/>
      <c r="UU114" s="534"/>
      <c r="UV114" s="534"/>
      <c r="UW114" s="534"/>
      <c r="UX114" s="546"/>
    </row>
    <row r="115" spans="1:571" s="547" customFormat="1" ht="14.1" customHeight="1">
      <c r="A115" s="534"/>
      <c r="B115" s="497"/>
      <c r="C115" s="497"/>
      <c r="D115" s="497"/>
      <c r="E115" s="497"/>
      <c r="F115" s="497"/>
      <c r="G115" s="497"/>
      <c r="H115" s="497"/>
      <c r="I115" s="497"/>
      <c r="J115" s="497"/>
      <c r="K115" s="497"/>
      <c r="L115" s="497"/>
      <c r="M115" s="498"/>
      <c r="N115" s="498"/>
      <c r="O115" s="499"/>
      <c r="P115" s="497"/>
      <c r="Q115" s="497"/>
      <c r="R115" s="497"/>
      <c r="S115" s="497"/>
      <c r="T115" s="497"/>
      <c r="U115" s="497"/>
      <c r="V115" s="498"/>
      <c r="W115" s="498"/>
      <c r="X115" s="497"/>
      <c r="Y115" s="497"/>
      <c r="Z115" s="497"/>
      <c r="AA115" s="502"/>
      <c r="AB115" s="497"/>
      <c r="AC115" s="502"/>
      <c r="AD115" s="497"/>
      <c r="AE115" s="497"/>
      <c r="AF115" s="497"/>
      <c r="AG115" s="497"/>
      <c r="AH115" s="497"/>
      <c r="AI115" s="497"/>
      <c r="AJ115" s="497"/>
      <c r="AK115" s="497"/>
      <c r="AL115" s="497"/>
      <c r="AM115" s="497"/>
      <c r="AN115" s="502"/>
      <c r="AO115" s="502"/>
      <c r="AP115" s="502"/>
      <c r="AQ115" s="497"/>
      <c r="AR115" s="534"/>
      <c r="AS115" s="534"/>
      <c r="AT115" s="534"/>
      <c r="AU115" s="534"/>
      <c r="AV115" s="534"/>
      <c r="AW115" s="534"/>
      <c r="AX115" s="534"/>
      <c r="AY115" s="534"/>
      <c r="AZ115" s="534"/>
      <c r="BA115" s="534"/>
      <c r="BB115" s="534"/>
      <c r="BC115" s="534"/>
      <c r="BD115" s="534"/>
      <c r="BE115" s="534"/>
      <c r="BF115" s="534"/>
      <c r="BG115" s="534"/>
      <c r="BH115" s="534"/>
      <c r="BI115" s="534"/>
      <c r="BJ115" s="534"/>
      <c r="BK115" s="534"/>
      <c r="BL115" s="534"/>
      <c r="BM115" s="534"/>
      <c r="BN115" s="534"/>
      <c r="BO115" s="534"/>
      <c r="BP115" s="534"/>
      <c r="BQ115" s="534"/>
      <c r="BR115" s="534"/>
      <c r="BS115" s="534"/>
      <c r="BT115" s="534"/>
      <c r="BU115" s="534"/>
      <c r="BV115" s="534"/>
      <c r="BW115" s="534"/>
      <c r="BX115" s="534"/>
      <c r="BY115" s="534"/>
      <c r="BZ115" s="534"/>
      <c r="CA115" s="534"/>
      <c r="CB115" s="534"/>
      <c r="CC115" s="534"/>
      <c r="CD115" s="534"/>
      <c r="CE115" s="534"/>
      <c r="CF115" s="534"/>
      <c r="CG115" s="534"/>
      <c r="CH115" s="534"/>
      <c r="CI115" s="534"/>
      <c r="CJ115" s="534"/>
      <c r="CK115" s="534"/>
      <c r="CL115" s="534"/>
      <c r="CM115" s="534"/>
      <c r="CN115" s="534"/>
      <c r="CO115" s="534"/>
      <c r="CP115" s="534"/>
      <c r="CQ115" s="534"/>
      <c r="CR115" s="534"/>
      <c r="CS115" s="534"/>
      <c r="CT115" s="534"/>
      <c r="CU115" s="534"/>
      <c r="CV115" s="534"/>
      <c r="CW115" s="534"/>
      <c r="CX115" s="534"/>
      <c r="CY115" s="534"/>
      <c r="CZ115" s="534"/>
      <c r="DA115" s="534"/>
      <c r="DB115" s="534"/>
      <c r="DC115" s="534"/>
      <c r="DD115" s="534"/>
      <c r="DE115" s="534"/>
      <c r="DF115" s="534"/>
      <c r="DG115" s="534"/>
      <c r="DH115" s="534"/>
      <c r="DI115" s="534"/>
      <c r="DJ115" s="534"/>
      <c r="DK115" s="534"/>
      <c r="DL115" s="534"/>
      <c r="DM115" s="534"/>
      <c r="DN115" s="534"/>
      <c r="DO115" s="534"/>
      <c r="DP115" s="534"/>
      <c r="DQ115" s="534"/>
      <c r="DR115" s="534"/>
      <c r="DS115" s="534"/>
      <c r="DT115" s="534"/>
      <c r="DU115" s="534"/>
      <c r="DV115" s="534"/>
      <c r="DW115" s="534"/>
      <c r="DX115" s="534"/>
      <c r="DY115" s="534"/>
      <c r="DZ115" s="534"/>
      <c r="EA115" s="534"/>
      <c r="EB115" s="534"/>
      <c r="EC115" s="534"/>
      <c r="ED115" s="534"/>
      <c r="EE115" s="534"/>
      <c r="EF115" s="534"/>
      <c r="EG115" s="534"/>
      <c r="EH115" s="534"/>
      <c r="EI115" s="534"/>
      <c r="EJ115" s="534"/>
      <c r="EK115" s="534"/>
      <c r="EL115" s="534"/>
      <c r="EM115" s="534"/>
      <c r="EN115" s="534"/>
      <c r="EO115" s="534"/>
      <c r="EP115" s="534"/>
      <c r="EQ115" s="534"/>
      <c r="ER115" s="534"/>
      <c r="ES115" s="534"/>
      <c r="ET115" s="534"/>
      <c r="EU115" s="534"/>
      <c r="EV115" s="534"/>
      <c r="EW115" s="534"/>
      <c r="EX115" s="534"/>
      <c r="EY115" s="534"/>
      <c r="EZ115" s="534"/>
      <c r="FA115" s="534"/>
      <c r="FB115" s="534"/>
      <c r="FC115" s="534"/>
      <c r="FD115" s="534"/>
      <c r="FE115" s="534"/>
      <c r="FF115" s="534"/>
      <c r="FG115" s="534"/>
      <c r="FH115" s="534"/>
      <c r="FI115" s="534"/>
      <c r="FJ115" s="534"/>
      <c r="FK115" s="534"/>
      <c r="FL115" s="534"/>
      <c r="FM115" s="534"/>
      <c r="FN115" s="534"/>
      <c r="FO115" s="534"/>
      <c r="FP115" s="534"/>
      <c r="FQ115" s="534"/>
      <c r="FR115" s="534"/>
      <c r="FS115" s="534"/>
      <c r="FT115" s="534"/>
      <c r="FU115" s="534"/>
      <c r="FV115" s="534"/>
      <c r="FW115" s="534"/>
      <c r="FX115" s="534"/>
      <c r="FY115" s="534"/>
      <c r="FZ115" s="534"/>
      <c r="GA115" s="534"/>
      <c r="GB115" s="534"/>
      <c r="GC115" s="534"/>
      <c r="GD115" s="534"/>
      <c r="GE115" s="534"/>
      <c r="GF115" s="534"/>
      <c r="GG115" s="534"/>
      <c r="GH115" s="534"/>
      <c r="GI115" s="534"/>
      <c r="GJ115" s="534"/>
      <c r="GK115" s="534"/>
      <c r="GL115" s="534"/>
      <c r="GM115" s="534"/>
      <c r="GN115" s="534"/>
      <c r="GO115" s="534"/>
      <c r="GP115" s="534"/>
      <c r="GQ115" s="534"/>
      <c r="GR115" s="534"/>
      <c r="GS115" s="534"/>
      <c r="GT115" s="534"/>
      <c r="GU115" s="534"/>
      <c r="GV115" s="534"/>
      <c r="GW115" s="534"/>
      <c r="GX115" s="534"/>
      <c r="GY115" s="534"/>
      <c r="GZ115" s="534"/>
      <c r="HA115" s="534"/>
      <c r="HB115" s="534"/>
      <c r="HC115" s="534"/>
      <c r="HD115" s="534"/>
      <c r="HE115" s="534"/>
      <c r="HF115" s="534"/>
      <c r="HG115" s="534"/>
      <c r="HH115" s="534"/>
      <c r="HI115" s="534"/>
      <c r="HJ115" s="534"/>
      <c r="HK115" s="534"/>
      <c r="HL115" s="534"/>
      <c r="HM115" s="534"/>
      <c r="HN115" s="534"/>
      <c r="HO115" s="534"/>
      <c r="HP115" s="534"/>
      <c r="HQ115" s="534"/>
      <c r="HR115" s="534"/>
      <c r="HS115" s="534"/>
      <c r="HT115" s="534"/>
      <c r="HU115" s="534"/>
      <c r="HV115" s="534"/>
      <c r="HW115" s="534"/>
      <c r="HX115" s="534"/>
      <c r="HY115" s="534"/>
      <c r="HZ115" s="534"/>
      <c r="IA115" s="534"/>
      <c r="IB115" s="534"/>
      <c r="IC115" s="534"/>
      <c r="ID115" s="534"/>
      <c r="IE115" s="534"/>
      <c r="IF115" s="534"/>
      <c r="IG115" s="534"/>
      <c r="IH115" s="534"/>
      <c r="II115" s="534"/>
      <c r="IJ115" s="534"/>
      <c r="IK115" s="534"/>
      <c r="IL115" s="534"/>
      <c r="IM115" s="534"/>
      <c r="IN115" s="534"/>
      <c r="IO115" s="534"/>
      <c r="IP115" s="534"/>
      <c r="IQ115" s="534"/>
      <c r="IR115" s="534"/>
      <c r="IS115" s="534"/>
      <c r="IT115" s="534"/>
      <c r="IU115" s="534"/>
      <c r="IV115" s="534"/>
      <c r="IW115" s="534"/>
      <c r="IX115" s="534"/>
      <c r="IY115" s="534"/>
      <c r="IZ115" s="534"/>
      <c r="JA115" s="534"/>
      <c r="JB115" s="534"/>
      <c r="JC115" s="534"/>
      <c r="JD115" s="534"/>
      <c r="JE115" s="534"/>
      <c r="JF115" s="534"/>
      <c r="JG115" s="534"/>
      <c r="JH115" s="534"/>
      <c r="JI115" s="534"/>
      <c r="JJ115" s="534"/>
      <c r="JK115" s="534"/>
      <c r="JL115" s="534"/>
      <c r="JM115" s="534"/>
      <c r="JN115" s="534"/>
      <c r="JO115" s="534"/>
      <c r="JP115" s="534"/>
      <c r="JQ115" s="534"/>
      <c r="JR115" s="534"/>
      <c r="JS115" s="534"/>
      <c r="JT115" s="534"/>
      <c r="JU115" s="534"/>
      <c r="JV115" s="534"/>
      <c r="JW115" s="534"/>
      <c r="JX115" s="534"/>
      <c r="JY115" s="534"/>
      <c r="JZ115" s="534"/>
      <c r="KA115" s="534"/>
      <c r="KB115" s="534"/>
      <c r="KC115" s="534"/>
      <c r="KD115" s="534"/>
      <c r="KE115" s="534"/>
      <c r="KF115" s="534"/>
      <c r="KG115" s="534"/>
      <c r="KH115" s="534"/>
      <c r="KI115" s="534"/>
      <c r="KJ115" s="534"/>
      <c r="KK115" s="534"/>
      <c r="KL115" s="534"/>
      <c r="KM115" s="534"/>
      <c r="KN115" s="534"/>
      <c r="KO115" s="534"/>
      <c r="KP115" s="534"/>
      <c r="KQ115" s="534"/>
      <c r="KR115" s="534"/>
      <c r="KS115" s="534"/>
      <c r="KT115" s="534"/>
      <c r="KU115" s="534"/>
      <c r="KV115" s="534"/>
      <c r="KW115" s="534"/>
      <c r="KX115" s="534"/>
      <c r="KY115" s="534"/>
      <c r="KZ115" s="534"/>
      <c r="LA115" s="534"/>
      <c r="LB115" s="534"/>
      <c r="LC115" s="534"/>
      <c r="LD115" s="534"/>
      <c r="LE115" s="534"/>
      <c r="LF115" s="534"/>
      <c r="LG115" s="534"/>
      <c r="LH115" s="534"/>
      <c r="LI115" s="534"/>
      <c r="LJ115" s="534"/>
      <c r="LK115" s="534"/>
      <c r="LL115" s="534"/>
      <c r="LM115" s="534"/>
      <c r="LN115" s="534"/>
      <c r="LO115" s="534"/>
      <c r="LP115" s="534"/>
      <c r="LQ115" s="534"/>
      <c r="LR115" s="534"/>
      <c r="LS115" s="534"/>
      <c r="LT115" s="534"/>
      <c r="LU115" s="534"/>
      <c r="LV115" s="534"/>
      <c r="LW115" s="534"/>
      <c r="LX115" s="534"/>
      <c r="LY115" s="534"/>
      <c r="LZ115" s="534"/>
      <c r="MA115" s="534"/>
      <c r="MB115" s="534"/>
      <c r="MC115" s="534"/>
      <c r="MD115" s="534"/>
      <c r="ME115" s="534"/>
      <c r="MF115" s="534"/>
      <c r="MG115" s="534"/>
      <c r="MH115" s="534"/>
      <c r="MI115" s="534"/>
      <c r="MJ115" s="534"/>
      <c r="MK115" s="534"/>
      <c r="ML115" s="534"/>
      <c r="MM115" s="534"/>
      <c r="MN115" s="534"/>
      <c r="MO115" s="534"/>
      <c r="MP115" s="534"/>
      <c r="MQ115" s="534"/>
      <c r="MR115" s="534"/>
      <c r="MS115" s="534"/>
      <c r="MT115" s="534"/>
      <c r="MU115" s="534"/>
      <c r="MV115" s="534"/>
      <c r="MW115" s="534"/>
      <c r="MX115" s="534"/>
      <c r="MY115" s="534"/>
      <c r="MZ115" s="534"/>
      <c r="NA115" s="534"/>
      <c r="NB115" s="534"/>
      <c r="NC115" s="534"/>
      <c r="ND115" s="534"/>
      <c r="NE115" s="534"/>
      <c r="NF115" s="534"/>
      <c r="NG115" s="534"/>
      <c r="NH115" s="534"/>
      <c r="NI115" s="534"/>
      <c r="NJ115" s="534"/>
      <c r="NK115" s="534"/>
      <c r="NL115" s="534"/>
      <c r="NM115" s="534"/>
      <c r="NN115" s="534"/>
      <c r="NO115" s="534"/>
      <c r="NP115" s="534"/>
      <c r="NQ115" s="534"/>
      <c r="NR115" s="534"/>
      <c r="NS115" s="534"/>
      <c r="NT115" s="534"/>
      <c r="NU115" s="534"/>
      <c r="NV115" s="534"/>
      <c r="NW115" s="534"/>
      <c r="NX115" s="534"/>
      <c r="NY115" s="534"/>
      <c r="NZ115" s="534"/>
      <c r="OA115" s="534"/>
      <c r="OB115" s="534"/>
      <c r="OC115" s="534"/>
      <c r="OD115" s="534"/>
      <c r="OE115" s="534"/>
      <c r="OF115" s="534"/>
      <c r="OG115" s="534"/>
      <c r="OH115" s="534"/>
      <c r="OI115" s="534"/>
      <c r="OJ115" s="534"/>
      <c r="OK115" s="534"/>
      <c r="OL115" s="534"/>
      <c r="OM115" s="534"/>
      <c r="ON115" s="534"/>
      <c r="OO115" s="534"/>
      <c r="OP115" s="534"/>
      <c r="OQ115" s="534"/>
      <c r="OR115" s="534"/>
      <c r="OS115" s="534"/>
      <c r="OT115" s="534"/>
      <c r="OU115" s="534"/>
      <c r="OV115" s="534"/>
      <c r="OW115" s="534"/>
      <c r="OX115" s="534"/>
      <c r="OY115" s="534"/>
      <c r="OZ115" s="534"/>
      <c r="PA115" s="534"/>
      <c r="PB115" s="534"/>
      <c r="PC115" s="534"/>
      <c r="PD115" s="534"/>
      <c r="PE115" s="534"/>
      <c r="PF115" s="534"/>
      <c r="PG115" s="534"/>
      <c r="PH115" s="534"/>
      <c r="PI115" s="534"/>
      <c r="PJ115" s="534"/>
      <c r="PK115" s="534"/>
      <c r="PL115" s="534"/>
      <c r="PM115" s="534"/>
      <c r="PN115" s="534"/>
      <c r="PO115" s="534"/>
      <c r="PP115" s="534"/>
      <c r="PQ115" s="534"/>
      <c r="PR115" s="534"/>
      <c r="PS115" s="534"/>
      <c r="PT115" s="534"/>
      <c r="PU115" s="534"/>
      <c r="PV115" s="534"/>
      <c r="PW115" s="534"/>
      <c r="PX115" s="534"/>
      <c r="PY115" s="534"/>
      <c r="PZ115" s="534"/>
      <c r="QA115" s="534"/>
      <c r="QB115" s="534"/>
      <c r="QC115" s="534"/>
      <c r="QD115" s="534"/>
      <c r="QE115" s="534"/>
      <c r="QF115" s="534"/>
      <c r="QG115" s="534"/>
      <c r="QH115" s="534"/>
      <c r="QI115" s="534"/>
      <c r="QJ115" s="534"/>
      <c r="QK115" s="534"/>
      <c r="QL115" s="534"/>
      <c r="QM115" s="534"/>
      <c r="QN115" s="534"/>
      <c r="QO115" s="534"/>
      <c r="QP115" s="534"/>
      <c r="QQ115" s="534"/>
      <c r="QR115" s="534"/>
      <c r="QS115" s="534"/>
      <c r="QT115" s="534"/>
      <c r="QU115" s="534"/>
      <c r="QV115" s="534"/>
      <c r="QW115" s="534"/>
      <c r="QX115" s="534"/>
      <c r="QY115" s="534"/>
      <c r="QZ115" s="534"/>
      <c r="RA115" s="534"/>
      <c r="RB115" s="534"/>
      <c r="RC115" s="534"/>
      <c r="RD115" s="534"/>
      <c r="RE115" s="534"/>
      <c r="RF115" s="534"/>
      <c r="RG115" s="534"/>
      <c r="RH115" s="534"/>
      <c r="RI115" s="534"/>
      <c r="RJ115" s="534"/>
      <c r="RK115" s="534"/>
      <c r="RL115" s="534"/>
      <c r="RM115" s="534"/>
      <c r="RN115" s="534"/>
      <c r="RO115" s="534"/>
      <c r="RP115" s="534"/>
      <c r="RQ115" s="534"/>
      <c r="RR115" s="534"/>
      <c r="RS115" s="534"/>
      <c r="RT115" s="534"/>
      <c r="RU115" s="534"/>
      <c r="RV115" s="534"/>
      <c r="RW115" s="534"/>
      <c r="RX115" s="534"/>
      <c r="RY115" s="534"/>
      <c r="RZ115" s="534"/>
      <c r="SA115" s="534"/>
      <c r="SB115" s="534"/>
      <c r="SC115" s="534"/>
      <c r="SD115" s="534"/>
      <c r="SE115" s="534"/>
      <c r="SF115" s="534"/>
      <c r="SG115" s="534"/>
      <c r="SH115" s="534"/>
      <c r="SI115" s="534"/>
      <c r="SJ115" s="534"/>
      <c r="SK115" s="534"/>
      <c r="SL115" s="534"/>
      <c r="SM115" s="534"/>
      <c r="SN115" s="534"/>
      <c r="SO115" s="534"/>
      <c r="SP115" s="534"/>
      <c r="SQ115" s="534"/>
      <c r="SR115" s="534"/>
      <c r="SS115" s="534"/>
      <c r="ST115" s="534"/>
      <c r="SU115" s="534"/>
      <c r="SV115" s="534"/>
      <c r="SW115" s="534"/>
      <c r="SX115" s="534"/>
      <c r="SY115" s="534"/>
      <c r="SZ115" s="534"/>
      <c r="TA115" s="534"/>
      <c r="TB115" s="534"/>
      <c r="TC115" s="534"/>
      <c r="TD115" s="534"/>
      <c r="TE115" s="534"/>
      <c r="TF115" s="534"/>
      <c r="TG115" s="534"/>
      <c r="TH115" s="534"/>
      <c r="TI115" s="534"/>
      <c r="TJ115" s="534"/>
      <c r="TK115" s="534"/>
      <c r="TL115" s="534"/>
      <c r="TM115" s="534"/>
      <c r="TN115" s="534"/>
      <c r="TO115" s="534"/>
      <c r="TP115" s="534"/>
      <c r="TQ115" s="534"/>
      <c r="TR115" s="534"/>
      <c r="TS115" s="534"/>
      <c r="TT115" s="534"/>
      <c r="TU115" s="534"/>
      <c r="TV115" s="534"/>
      <c r="TW115" s="534"/>
      <c r="TX115" s="534"/>
      <c r="TY115" s="534"/>
      <c r="TZ115" s="534"/>
      <c r="UA115" s="534"/>
      <c r="UB115" s="534"/>
      <c r="UC115" s="534"/>
      <c r="UD115" s="534"/>
      <c r="UE115" s="534"/>
      <c r="UF115" s="534"/>
      <c r="UG115" s="534"/>
      <c r="UH115" s="534"/>
      <c r="UI115" s="534"/>
      <c r="UJ115" s="534"/>
      <c r="UK115" s="534"/>
      <c r="UL115" s="534"/>
      <c r="UM115" s="534"/>
      <c r="UN115" s="534"/>
      <c r="UO115" s="534"/>
      <c r="UP115" s="534"/>
      <c r="UQ115" s="534"/>
      <c r="UR115" s="534"/>
      <c r="US115" s="534"/>
      <c r="UT115" s="534"/>
      <c r="UU115" s="534"/>
      <c r="UV115" s="534"/>
      <c r="UW115" s="534"/>
      <c r="UX115" s="546"/>
    </row>
    <row r="116" spans="1:571" s="547" customFormat="1" ht="14.1" customHeight="1">
      <c r="A116" s="534"/>
      <c r="B116" s="497"/>
      <c r="C116" s="497"/>
      <c r="D116" s="497"/>
      <c r="E116" s="497"/>
      <c r="F116" s="497"/>
      <c r="G116" s="497"/>
      <c r="H116" s="497"/>
      <c r="I116" s="497"/>
      <c r="J116" s="497"/>
      <c r="K116" s="497"/>
      <c r="L116" s="497"/>
      <c r="M116" s="498"/>
      <c r="N116" s="498"/>
      <c r="O116" s="499"/>
      <c r="P116" s="497"/>
      <c r="Q116" s="497"/>
      <c r="R116" s="497"/>
      <c r="S116" s="497"/>
      <c r="T116" s="497"/>
      <c r="U116" s="497"/>
      <c r="V116" s="498"/>
      <c r="W116" s="498"/>
      <c r="X116" s="497"/>
      <c r="Y116" s="497"/>
      <c r="Z116" s="497"/>
      <c r="AA116" s="502"/>
      <c r="AB116" s="497"/>
      <c r="AC116" s="502"/>
      <c r="AD116" s="497"/>
      <c r="AE116" s="497"/>
      <c r="AF116" s="497"/>
      <c r="AG116" s="497"/>
      <c r="AH116" s="497"/>
      <c r="AI116" s="497"/>
      <c r="AJ116" s="497"/>
      <c r="AK116" s="497"/>
      <c r="AL116" s="497"/>
      <c r="AM116" s="497"/>
      <c r="AN116" s="502"/>
      <c r="AO116" s="502"/>
      <c r="AP116" s="502"/>
      <c r="AQ116" s="497"/>
      <c r="AR116" s="534"/>
      <c r="AS116" s="534"/>
      <c r="AT116" s="534"/>
      <c r="AU116" s="534"/>
      <c r="AV116" s="534"/>
      <c r="AW116" s="534"/>
      <c r="AX116" s="534"/>
      <c r="AY116" s="534"/>
      <c r="AZ116" s="534"/>
      <c r="BA116" s="534"/>
      <c r="BB116" s="534"/>
      <c r="BC116" s="534"/>
      <c r="BD116" s="534"/>
      <c r="BE116" s="534"/>
      <c r="BF116" s="534"/>
      <c r="BG116" s="534"/>
      <c r="BH116" s="534"/>
      <c r="BI116" s="534"/>
      <c r="BJ116" s="534"/>
      <c r="BK116" s="534"/>
      <c r="BL116" s="534"/>
      <c r="BM116" s="534"/>
      <c r="BN116" s="534"/>
      <c r="BO116" s="534"/>
      <c r="BP116" s="534"/>
      <c r="BQ116" s="534"/>
      <c r="BR116" s="534"/>
      <c r="BS116" s="534"/>
      <c r="BT116" s="534"/>
      <c r="BU116" s="534"/>
      <c r="BV116" s="534"/>
      <c r="BW116" s="534"/>
      <c r="BX116" s="534"/>
      <c r="BY116" s="534"/>
      <c r="BZ116" s="534"/>
      <c r="CA116" s="534"/>
      <c r="CB116" s="534"/>
      <c r="CC116" s="534"/>
      <c r="CD116" s="534"/>
      <c r="CE116" s="534"/>
      <c r="CF116" s="534"/>
      <c r="CG116" s="534"/>
      <c r="CH116" s="534"/>
      <c r="CI116" s="534"/>
      <c r="CJ116" s="534"/>
      <c r="CK116" s="534"/>
      <c r="CL116" s="534"/>
      <c r="CM116" s="534"/>
      <c r="CN116" s="534"/>
      <c r="CO116" s="534"/>
      <c r="CP116" s="534"/>
      <c r="CQ116" s="534"/>
      <c r="CR116" s="534"/>
      <c r="CS116" s="534"/>
      <c r="CT116" s="534"/>
      <c r="CU116" s="534"/>
      <c r="CV116" s="534"/>
      <c r="CW116" s="534"/>
      <c r="CX116" s="534"/>
      <c r="CY116" s="534"/>
      <c r="CZ116" s="534"/>
      <c r="DA116" s="534"/>
      <c r="DB116" s="534"/>
      <c r="DC116" s="534"/>
      <c r="DD116" s="534"/>
      <c r="DE116" s="534"/>
      <c r="DF116" s="534"/>
      <c r="DG116" s="534"/>
      <c r="DH116" s="534"/>
      <c r="DI116" s="534"/>
      <c r="DJ116" s="534"/>
      <c r="DK116" s="534"/>
      <c r="DL116" s="534"/>
      <c r="DM116" s="534"/>
      <c r="DN116" s="534"/>
      <c r="DO116" s="534"/>
      <c r="DP116" s="534"/>
      <c r="DQ116" s="534"/>
      <c r="DR116" s="534"/>
      <c r="DS116" s="534"/>
      <c r="DT116" s="534"/>
      <c r="DU116" s="534"/>
      <c r="DV116" s="534"/>
      <c r="DW116" s="534"/>
      <c r="DX116" s="534"/>
      <c r="DY116" s="534"/>
      <c r="DZ116" s="534"/>
      <c r="EA116" s="534"/>
      <c r="EB116" s="534"/>
      <c r="EC116" s="534"/>
      <c r="ED116" s="534"/>
      <c r="EE116" s="534"/>
      <c r="EF116" s="534"/>
      <c r="EG116" s="534"/>
      <c r="EH116" s="534"/>
      <c r="EI116" s="534"/>
      <c r="EJ116" s="534"/>
      <c r="EK116" s="534"/>
      <c r="EL116" s="534"/>
      <c r="EM116" s="534"/>
      <c r="EN116" s="534"/>
      <c r="EO116" s="534"/>
      <c r="EP116" s="534"/>
      <c r="EQ116" s="534"/>
      <c r="ER116" s="534"/>
      <c r="ES116" s="534"/>
      <c r="ET116" s="534"/>
      <c r="EU116" s="534"/>
      <c r="EV116" s="534"/>
      <c r="EW116" s="534"/>
      <c r="EX116" s="534"/>
      <c r="EY116" s="534"/>
      <c r="EZ116" s="534"/>
      <c r="FA116" s="534"/>
      <c r="FB116" s="534"/>
      <c r="FC116" s="534"/>
      <c r="FD116" s="534"/>
      <c r="FE116" s="534"/>
      <c r="FF116" s="534"/>
      <c r="FG116" s="534"/>
      <c r="FH116" s="534"/>
      <c r="FI116" s="534"/>
      <c r="FJ116" s="534"/>
      <c r="FK116" s="534"/>
      <c r="FL116" s="534"/>
      <c r="FM116" s="534"/>
      <c r="FN116" s="534"/>
      <c r="FO116" s="534"/>
      <c r="FP116" s="534"/>
      <c r="FQ116" s="534"/>
      <c r="FR116" s="534"/>
      <c r="FS116" s="534"/>
      <c r="FT116" s="534"/>
      <c r="FU116" s="534"/>
      <c r="FV116" s="534"/>
      <c r="FW116" s="534"/>
      <c r="FX116" s="534"/>
      <c r="FY116" s="534"/>
      <c r="FZ116" s="534"/>
      <c r="GA116" s="534"/>
      <c r="GB116" s="534"/>
      <c r="GC116" s="534"/>
      <c r="GD116" s="534"/>
      <c r="GE116" s="534"/>
      <c r="GF116" s="534"/>
      <c r="GG116" s="534"/>
      <c r="GH116" s="534"/>
      <c r="GI116" s="534"/>
      <c r="GJ116" s="534"/>
      <c r="GK116" s="534"/>
      <c r="GL116" s="534"/>
      <c r="GM116" s="534"/>
      <c r="GN116" s="534"/>
      <c r="GO116" s="534"/>
      <c r="GP116" s="534"/>
      <c r="GQ116" s="534"/>
      <c r="GR116" s="534"/>
      <c r="GS116" s="534"/>
      <c r="GT116" s="534"/>
      <c r="GU116" s="534"/>
      <c r="GV116" s="534"/>
      <c r="GW116" s="534"/>
      <c r="GX116" s="534"/>
      <c r="GY116" s="534"/>
      <c r="GZ116" s="534"/>
      <c r="HA116" s="534"/>
      <c r="HB116" s="534"/>
      <c r="HC116" s="534"/>
      <c r="HD116" s="534"/>
      <c r="HE116" s="534"/>
      <c r="HF116" s="534"/>
      <c r="HG116" s="534"/>
      <c r="HH116" s="534"/>
      <c r="HI116" s="534"/>
      <c r="HJ116" s="534"/>
      <c r="HK116" s="534"/>
      <c r="HL116" s="534"/>
      <c r="HM116" s="534"/>
      <c r="HN116" s="534"/>
      <c r="HO116" s="534"/>
      <c r="HP116" s="534"/>
      <c r="HQ116" s="534"/>
      <c r="HR116" s="534"/>
      <c r="HS116" s="534"/>
      <c r="HT116" s="534"/>
      <c r="HU116" s="534"/>
      <c r="HV116" s="534"/>
      <c r="HW116" s="534"/>
      <c r="HX116" s="534"/>
      <c r="HY116" s="534"/>
      <c r="HZ116" s="534"/>
      <c r="IA116" s="534"/>
      <c r="IB116" s="534"/>
      <c r="IC116" s="534"/>
      <c r="ID116" s="534"/>
      <c r="IE116" s="534"/>
      <c r="IF116" s="534"/>
      <c r="IG116" s="534"/>
      <c r="IH116" s="534"/>
      <c r="II116" s="534"/>
      <c r="IJ116" s="534"/>
      <c r="IK116" s="534"/>
      <c r="IL116" s="534"/>
      <c r="IM116" s="534"/>
      <c r="IN116" s="534"/>
      <c r="IO116" s="534"/>
      <c r="IP116" s="534"/>
      <c r="IQ116" s="534"/>
      <c r="IR116" s="534"/>
      <c r="IS116" s="534"/>
      <c r="IT116" s="534"/>
      <c r="IU116" s="534"/>
      <c r="IV116" s="534"/>
      <c r="IW116" s="534"/>
      <c r="IX116" s="534"/>
      <c r="IY116" s="534"/>
      <c r="IZ116" s="534"/>
      <c r="JA116" s="534"/>
      <c r="JB116" s="534"/>
      <c r="JC116" s="534"/>
      <c r="JD116" s="534"/>
      <c r="JE116" s="534"/>
      <c r="JF116" s="534"/>
      <c r="JG116" s="534"/>
      <c r="JH116" s="534"/>
      <c r="JI116" s="534"/>
      <c r="JJ116" s="534"/>
      <c r="JK116" s="534"/>
      <c r="JL116" s="534"/>
      <c r="JM116" s="534"/>
      <c r="JN116" s="534"/>
      <c r="JO116" s="534"/>
      <c r="JP116" s="534"/>
      <c r="JQ116" s="534"/>
      <c r="JR116" s="534"/>
      <c r="JS116" s="534"/>
      <c r="JT116" s="534"/>
      <c r="JU116" s="534"/>
      <c r="JV116" s="534"/>
      <c r="JW116" s="534"/>
      <c r="JX116" s="534"/>
      <c r="JY116" s="534"/>
      <c r="JZ116" s="534"/>
      <c r="KA116" s="534"/>
      <c r="KB116" s="534"/>
      <c r="KC116" s="534"/>
      <c r="KD116" s="534"/>
      <c r="KE116" s="534"/>
      <c r="KF116" s="534"/>
      <c r="KG116" s="534"/>
      <c r="KH116" s="534"/>
      <c r="KI116" s="534"/>
      <c r="KJ116" s="534"/>
      <c r="KK116" s="534"/>
      <c r="KL116" s="534"/>
      <c r="KM116" s="534"/>
      <c r="KN116" s="534"/>
      <c r="KO116" s="534"/>
      <c r="KP116" s="534"/>
      <c r="KQ116" s="534"/>
      <c r="KR116" s="534"/>
      <c r="KS116" s="534"/>
      <c r="KT116" s="534"/>
      <c r="KU116" s="534"/>
      <c r="KV116" s="534"/>
      <c r="KW116" s="534"/>
      <c r="KX116" s="534"/>
      <c r="KY116" s="534"/>
      <c r="KZ116" s="534"/>
      <c r="LA116" s="534"/>
      <c r="LB116" s="534"/>
      <c r="LC116" s="534"/>
      <c r="LD116" s="534"/>
      <c r="LE116" s="534"/>
      <c r="LF116" s="534"/>
      <c r="LG116" s="534"/>
      <c r="LH116" s="534"/>
      <c r="LI116" s="534"/>
      <c r="LJ116" s="534"/>
      <c r="LK116" s="534"/>
      <c r="LL116" s="534"/>
      <c r="LM116" s="534"/>
      <c r="LN116" s="534"/>
      <c r="LO116" s="534"/>
      <c r="LP116" s="534"/>
      <c r="LQ116" s="534"/>
      <c r="LR116" s="534"/>
      <c r="LS116" s="534"/>
      <c r="LT116" s="534"/>
      <c r="LU116" s="534"/>
      <c r="LV116" s="534"/>
      <c r="LW116" s="534"/>
      <c r="LX116" s="534"/>
      <c r="LY116" s="534"/>
      <c r="LZ116" s="534"/>
      <c r="MA116" s="534"/>
      <c r="MB116" s="534"/>
      <c r="MC116" s="534"/>
      <c r="MD116" s="534"/>
      <c r="ME116" s="534"/>
      <c r="MF116" s="534"/>
      <c r="MG116" s="534"/>
      <c r="MH116" s="534"/>
      <c r="MI116" s="534"/>
      <c r="MJ116" s="534"/>
      <c r="MK116" s="534"/>
      <c r="ML116" s="534"/>
      <c r="MM116" s="534"/>
      <c r="MN116" s="534"/>
      <c r="MO116" s="534"/>
      <c r="MP116" s="534"/>
      <c r="MQ116" s="534"/>
      <c r="MR116" s="534"/>
      <c r="MS116" s="534"/>
      <c r="MT116" s="534"/>
      <c r="MU116" s="534"/>
      <c r="MV116" s="534"/>
      <c r="MW116" s="534"/>
      <c r="MX116" s="534"/>
      <c r="MY116" s="534"/>
      <c r="MZ116" s="534"/>
      <c r="NA116" s="534"/>
      <c r="NB116" s="534"/>
      <c r="NC116" s="534"/>
      <c r="ND116" s="534"/>
      <c r="NE116" s="534"/>
      <c r="NF116" s="534"/>
      <c r="NG116" s="534"/>
      <c r="NH116" s="534"/>
      <c r="NI116" s="534"/>
      <c r="NJ116" s="534"/>
      <c r="NK116" s="534"/>
      <c r="NL116" s="534"/>
      <c r="NM116" s="534"/>
      <c r="NN116" s="534"/>
      <c r="NO116" s="534"/>
      <c r="NP116" s="534"/>
      <c r="NQ116" s="534"/>
      <c r="NR116" s="534"/>
      <c r="NS116" s="534"/>
      <c r="NT116" s="534"/>
      <c r="NU116" s="534"/>
      <c r="NV116" s="534"/>
      <c r="NW116" s="534"/>
      <c r="NX116" s="534"/>
      <c r="NY116" s="534"/>
      <c r="NZ116" s="534"/>
      <c r="OA116" s="534"/>
      <c r="OB116" s="534"/>
      <c r="OC116" s="534"/>
      <c r="OD116" s="534"/>
      <c r="OE116" s="534"/>
      <c r="OF116" s="534"/>
      <c r="OG116" s="534"/>
      <c r="OH116" s="534"/>
      <c r="OI116" s="534"/>
      <c r="OJ116" s="534"/>
      <c r="OK116" s="534"/>
      <c r="OL116" s="534"/>
      <c r="OM116" s="534"/>
      <c r="ON116" s="534"/>
      <c r="OO116" s="534"/>
      <c r="OP116" s="534"/>
      <c r="OQ116" s="534"/>
      <c r="OR116" s="534"/>
      <c r="OS116" s="534"/>
      <c r="OT116" s="534"/>
      <c r="OU116" s="534"/>
      <c r="OV116" s="534"/>
      <c r="OW116" s="534"/>
      <c r="OX116" s="534"/>
      <c r="OY116" s="534"/>
      <c r="OZ116" s="534"/>
      <c r="PA116" s="534"/>
      <c r="PB116" s="534"/>
      <c r="PC116" s="534"/>
      <c r="PD116" s="534"/>
      <c r="PE116" s="534"/>
      <c r="PF116" s="534"/>
      <c r="PG116" s="534"/>
      <c r="PH116" s="534"/>
      <c r="PI116" s="534"/>
      <c r="PJ116" s="534"/>
      <c r="PK116" s="534"/>
      <c r="PL116" s="534"/>
      <c r="PM116" s="534"/>
      <c r="PN116" s="534"/>
      <c r="PO116" s="534"/>
      <c r="PP116" s="534"/>
      <c r="PQ116" s="534"/>
      <c r="PR116" s="534"/>
      <c r="PS116" s="534"/>
      <c r="PT116" s="534"/>
      <c r="PU116" s="534"/>
      <c r="PV116" s="534"/>
      <c r="PW116" s="534"/>
      <c r="PX116" s="534"/>
      <c r="PY116" s="534"/>
      <c r="PZ116" s="534"/>
      <c r="QA116" s="534"/>
      <c r="QB116" s="534"/>
      <c r="QC116" s="534"/>
      <c r="QD116" s="534"/>
      <c r="QE116" s="534"/>
      <c r="QF116" s="534"/>
      <c r="QG116" s="534"/>
      <c r="QH116" s="534"/>
      <c r="QI116" s="534"/>
      <c r="QJ116" s="534"/>
      <c r="QK116" s="534"/>
      <c r="QL116" s="534"/>
      <c r="QM116" s="534"/>
      <c r="QN116" s="534"/>
      <c r="QO116" s="534"/>
      <c r="QP116" s="534"/>
      <c r="QQ116" s="534"/>
      <c r="QR116" s="534"/>
      <c r="QS116" s="534"/>
      <c r="QT116" s="534"/>
      <c r="QU116" s="534"/>
      <c r="QV116" s="534"/>
      <c r="QW116" s="534"/>
      <c r="QX116" s="534"/>
      <c r="QY116" s="534"/>
      <c r="QZ116" s="534"/>
      <c r="RA116" s="534"/>
      <c r="RB116" s="534"/>
      <c r="RC116" s="534"/>
      <c r="RD116" s="534"/>
      <c r="RE116" s="534"/>
      <c r="RF116" s="534"/>
      <c r="RG116" s="534"/>
      <c r="RH116" s="534"/>
      <c r="RI116" s="534"/>
      <c r="RJ116" s="534"/>
      <c r="RK116" s="534"/>
      <c r="RL116" s="534"/>
      <c r="RM116" s="534"/>
      <c r="RN116" s="534"/>
      <c r="RO116" s="534"/>
      <c r="RP116" s="534"/>
      <c r="RQ116" s="534"/>
      <c r="RR116" s="534"/>
      <c r="RS116" s="534"/>
      <c r="RT116" s="534"/>
      <c r="RU116" s="534"/>
      <c r="RV116" s="534"/>
      <c r="RW116" s="534"/>
      <c r="RX116" s="534"/>
      <c r="RY116" s="534"/>
      <c r="RZ116" s="534"/>
      <c r="SA116" s="534"/>
      <c r="SB116" s="534"/>
      <c r="SC116" s="534"/>
      <c r="SD116" s="534"/>
      <c r="SE116" s="534"/>
      <c r="SF116" s="534"/>
      <c r="SG116" s="534"/>
      <c r="SH116" s="534"/>
      <c r="SI116" s="534"/>
      <c r="SJ116" s="534"/>
      <c r="SK116" s="534"/>
      <c r="SL116" s="534"/>
      <c r="SM116" s="534"/>
      <c r="SN116" s="534"/>
      <c r="SO116" s="534"/>
      <c r="SP116" s="534"/>
      <c r="SQ116" s="534"/>
      <c r="SR116" s="534"/>
      <c r="SS116" s="534"/>
      <c r="ST116" s="534"/>
      <c r="SU116" s="534"/>
      <c r="SV116" s="534"/>
      <c r="SW116" s="534"/>
      <c r="SX116" s="534"/>
      <c r="SY116" s="534"/>
      <c r="SZ116" s="534"/>
      <c r="TA116" s="534"/>
      <c r="TB116" s="534"/>
      <c r="TC116" s="534"/>
      <c r="TD116" s="534"/>
      <c r="TE116" s="534"/>
      <c r="TF116" s="534"/>
      <c r="TG116" s="534"/>
      <c r="TH116" s="534"/>
      <c r="TI116" s="534"/>
      <c r="TJ116" s="534"/>
      <c r="TK116" s="534"/>
      <c r="TL116" s="534"/>
      <c r="TM116" s="534"/>
      <c r="TN116" s="534"/>
      <c r="TO116" s="534"/>
      <c r="TP116" s="534"/>
      <c r="TQ116" s="534"/>
      <c r="TR116" s="534"/>
      <c r="TS116" s="534"/>
      <c r="TT116" s="534"/>
      <c r="TU116" s="534"/>
      <c r="TV116" s="534"/>
      <c r="TW116" s="534"/>
      <c r="TX116" s="534"/>
      <c r="TY116" s="534"/>
      <c r="TZ116" s="534"/>
      <c r="UA116" s="534"/>
      <c r="UB116" s="534"/>
      <c r="UC116" s="534"/>
      <c r="UD116" s="534"/>
      <c r="UE116" s="534"/>
      <c r="UF116" s="534"/>
      <c r="UG116" s="534"/>
      <c r="UH116" s="534"/>
      <c r="UI116" s="534"/>
      <c r="UJ116" s="534"/>
      <c r="UK116" s="534"/>
      <c r="UL116" s="534"/>
      <c r="UM116" s="534"/>
      <c r="UN116" s="534"/>
      <c r="UO116" s="534"/>
      <c r="UP116" s="534"/>
      <c r="UQ116" s="534"/>
      <c r="UR116" s="534"/>
      <c r="US116" s="534"/>
      <c r="UT116" s="534"/>
      <c r="UU116" s="534"/>
      <c r="UV116" s="534"/>
      <c r="UW116" s="534"/>
      <c r="UX116" s="546"/>
    </row>
    <row r="117" spans="1:571" s="547" customFormat="1" ht="14.1" customHeight="1">
      <c r="A117" s="534"/>
      <c r="B117" s="497"/>
      <c r="C117" s="497"/>
      <c r="D117" s="497"/>
      <c r="E117" s="497"/>
      <c r="F117" s="497"/>
      <c r="G117" s="497"/>
      <c r="H117" s="497"/>
      <c r="I117" s="497"/>
      <c r="J117" s="497"/>
      <c r="K117" s="497"/>
      <c r="L117" s="497"/>
      <c r="M117" s="498"/>
      <c r="N117" s="498"/>
      <c r="O117" s="499"/>
      <c r="P117" s="497"/>
      <c r="Q117" s="497"/>
      <c r="R117" s="497"/>
      <c r="S117" s="497"/>
      <c r="T117" s="497"/>
      <c r="U117" s="497"/>
      <c r="V117" s="498"/>
      <c r="W117" s="498"/>
      <c r="X117" s="497"/>
      <c r="Y117" s="497"/>
      <c r="Z117" s="497"/>
      <c r="AA117" s="502"/>
      <c r="AB117" s="497"/>
      <c r="AC117" s="502"/>
      <c r="AD117" s="497"/>
      <c r="AE117" s="497"/>
      <c r="AF117" s="497"/>
      <c r="AG117" s="497"/>
      <c r="AH117" s="497"/>
      <c r="AI117" s="497"/>
      <c r="AJ117" s="497"/>
      <c r="AK117" s="497"/>
      <c r="AL117" s="497"/>
      <c r="AM117" s="497"/>
      <c r="AN117" s="502"/>
      <c r="AO117" s="502"/>
      <c r="AP117" s="502"/>
      <c r="AQ117" s="497"/>
      <c r="AR117" s="534"/>
      <c r="AS117" s="534"/>
      <c r="AT117" s="534"/>
      <c r="AU117" s="534"/>
      <c r="AV117" s="534"/>
      <c r="AW117" s="534"/>
      <c r="AX117" s="534"/>
      <c r="AY117" s="534"/>
      <c r="AZ117" s="534"/>
      <c r="BA117" s="534"/>
      <c r="BB117" s="534"/>
      <c r="BC117" s="534"/>
      <c r="BD117" s="534"/>
      <c r="BE117" s="534"/>
      <c r="BF117" s="534"/>
      <c r="BG117" s="534"/>
      <c r="BH117" s="534"/>
      <c r="BI117" s="534"/>
      <c r="BJ117" s="534"/>
      <c r="BK117" s="534"/>
      <c r="BL117" s="534"/>
      <c r="BM117" s="534"/>
      <c r="BN117" s="534"/>
      <c r="BO117" s="534"/>
      <c r="BP117" s="534"/>
      <c r="BQ117" s="534"/>
      <c r="BR117" s="534"/>
      <c r="BS117" s="534"/>
      <c r="BT117" s="534"/>
      <c r="BU117" s="534"/>
      <c r="BV117" s="534"/>
      <c r="BW117" s="534"/>
      <c r="BX117" s="534"/>
      <c r="BY117" s="534"/>
      <c r="BZ117" s="534"/>
      <c r="CA117" s="534"/>
      <c r="CB117" s="534"/>
      <c r="CC117" s="534"/>
      <c r="CD117" s="534"/>
      <c r="CE117" s="534"/>
      <c r="CF117" s="534"/>
      <c r="CG117" s="534"/>
      <c r="CH117" s="534"/>
      <c r="CI117" s="534"/>
      <c r="CJ117" s="534"/>
      <c r="CK117" s="534"/>
      <c r="CL117" s="534"/>
      <c r="CM117" s="534"/>
      <c r="CN117" s="534"/>
      <c r="CO117" s="534"/>
      <c r="CP117" s="534"/>
      <c r="CQ117" s="534"/>
      <c r="CR117" s="534"/>
      <c r="CS117" s="534"/>
      <c r="CT117" s="534"/>
      <c r="CU117" s="534"/>
      <c r="CV117" s="534"/>
      <c r="CW117" s="534"/>
      <c r="CX117" s="534"/>
      <c r="CY117" s="534"/>
      <c r="CZ117" s="534"/>
      <c r="DA117" s="534"/>
      <c r="DB117" s="534"/>
      <c r="DC117" s="534"/>
      <c r="DD117" s="534"/>
      <c r="DE117" s="534"/>
      <c r="DF117" s="534"/>
      <c r="DG117" s="534"/>
      <c r="DH117" s="534"/>
      <c r="DI117" s="534"/>
      <c r="DJ117" s="534"/>
      <c r="DK117" s="534"/>
      <c r="DL117" s="534"/>
      <c r="DM117" s="534"/>
      <c r="DN117" s="534"/>
      <c r="DO117" s="534"/>
      <c r="DP117" s="534"/>
      <c r="DQ117" s="534"/>
      <c r="DR117" s="534"/>
      <c r="DS117" s="534"/>
      <c r="DT117" s="534"/>
      <c r="DU117" s="534"/>
      <c r="DV117" s="534"/>
      <c r="DW117" s="534"/>
      <c r="DX117" s="534"/>
      <c r="DY117" s="534"/>
      <c r="DZ117" s="534"/>
      <c r="EA117" s="534"/>
      <c r="EB117" s="534"/>
      <c r="EC117" s="534"/>
      <c r="ED117" s="534"/>
      <c r="EE117" s="534"/>
      <c r="EF117" s="534"/>
      <c r="EG117" s="534"/>
      <c r="EH117" s="534"/>
      <c r="EI117" s="534"/>
      <c r="EJ117" s="534"/>
      <c r="EK117" s="534"/>
      <c r="EL117" s="534"/>
      <c r="EM117" s="534"/>
      <c r="EN117" s="534"/>
      <c r="EO117" s="534"/>
      <c r="EP117" s="534"/>
      <c r="EQ117" s="534"/>
      <c r="ER117" s="534"/>
      <c r="ES117" s="534"/>
      <c r="ET117" s="534"/>
      <c r="EU117" s="534"/>
      <c r="EV117" s="534"/>
      <c r="EW117" s="534"/>
      <c r="EX117" s="534"/>
      <c r="EY117" s="534"/>
      <c r="EZ117" s="534"/>
      <c r="FA117" s="534"/>
      <c r="FB117" s="534"/>
      <c r="FC117" s="534"/>
      <c r="FD117" s="534"/>
      <c r="FE117" s="534"/>
      <c r="FF117" s="534"/>
      <c r="FG117" s="534"/>
      <c r="FH117" s="534"/>
      <c r="FI117" s="534"/>
      <c r="FJ117" s="534"/>
      <c r="FK117" s="534"/>
      <c r="FL117" s="534"/>
      <c r="FM117" s="534"/>
      <c r="FN117" s="534"/>
      <c r="FO117" s="534"/>
      <c r="FP117" s="534"/>
      <c r="FQ117" s="534"/>
      <c r="FR117" s="534"/>
      <c r="FS117" s="534"/>
      <c r="FT117" s="534"/>
      <c r="FU117" s="534"/>
      <c r="FV117" s="534"/>
      <c r="FW117" s="534"/>
      <c r="FX117" s="534"/>
      <c r="FY117" s="534"/>
      <c r="FZ117" s="534"/>
      <c r="GA117" s="534"/>
      <c r="GB117" s="534"/>
      <c r="GC117" s="534"/>
      <c r="GD117" s="534"/>
      <c r="GE117" s="534"/>
      <c r="GF117" s="534"/>
      <c r="GG117" s="534"/>
      <c r="GH117" s="534"/>
      <c r="GI117" s="534"/>
      <c r="GJ117" s="534"/>
      <c r="GK117" s="534"/>
      <c r="GL117" s="534"/>
      <c r="GM117" s="534"/>
      <c r="GN117" s="534"/>
      <c r="GO117" s="534"/>
      <c r="GP117" s="534"/>
      <c r="GQ117" s="534"/>
      <c r="GR117" s="534"/>
      <c r="GS117" s="534"/>
      <c r="GT117" s="534"/>
      <c r="GU117" s="534"/>
      <c r="GV117" s="534"/>
      <c r="GW117" s="534"/>
      <c r="GX117" s="534"/>
      <c r="GY117" s="534"/>
      <c r="GZ117" s="534"/>
      <c r="HA117" s="534"/>
      <c r="HB117" s="534"/>
      <c r="HC117" s="534"/>
      <c r="HD117" s="534"/>
      <c r="HE117" s="534"/>
      <c r="HF117" s="534"/>
      <c r="HG117" s="534"/>
      <c r="HH117" s="534"/>
      <c r="HI117" s="534"/>
      <c r="HJ117" s="534"/>
      <c r="HK117" s="534"/>
      <c r="HL117" s="534"/>
      <c r="HM117" s="534"/>
      <c r="HN117" s="534"/>
      <c r="HO117" s="534"/>
      <c r="HP117" s="534"/>
      <c r="HQ117" s="534"/>
      <c r="HR117" s="534"/>
      <c r="HS117" s="534"/>
      <c r="HT117" s="534"/>
      <c r="HU117" s="534"/>
      <c r="HV117" s="534"/>
      <c r="HW117" s="534"/>
      <c r="HX117" s="534"/>
      <c r="HY117" s="534"/>
      <c r="HZ117" s="534"/>
      <c r="IA117" s="534"/>
      <c r="IB117" s="534"/>
      <c r="IC117" s="534"/>
      <c r="ID117" s="534"/>
      <c r="IE117" s="534"/>
      <c r="IF117" s="534"/>
      <c r="IG117" s="534"/>
      <c r="IH117" s="534"/>
      <c r="II117" s="534"/>
      <c r="IJ117" s="534"/>
      <c r="IK117" s="534"/>
      <c r="IL117" s="534"/>
      <c r="IM117" s="534"/>
      <c r="IN117" s="534"/>
      <c r="IO117" s="534"/>
      <c r="IP117" s="534"/>
      <c r="IQ117" s="534"/>
      <c r="IR117" s="534"/>
      <c r="IS117" s="534"/>
      <c r="IT117" s="534"/>
      <c r="IU117" s="534"/>
      <c r="IV117" s="534"/>
      <c r="IW117" s="534"/>
      <c r="IX117" s="534"/>
      <c r="IY117" s="534"/>
      <c r="IZ117" s="534"/>
      <c r="JA117" s="534"/>
      <c r="JB117" s="534"/>
      <c r="JC117" s="534"/>
      <c r="JD117" s="534"/>
      <c r="JE117" s="534"/>
      <c r="JF117" s="534"/>
      <c r="JG117" s="534"/>
      <c r="JH117" s="534"/>
      <c r="JI117" s="534"/>
      <c r="JJ117" s="534"/>
      <c r="JK117" s="534"/>
      <c r="JL117" s="534"/>
      <c r="JM117" s="534"/>
      <c r="JN117" s="534"/>
      <c r="JO117" s="534"/>
      <c r="JP117" s="534"/>
      <c r="JQ117" s="534"/>
      <c r="JR117" s="534"/>
      <c r="JS117" s="534"/>
      <c r="JT117" s="534"/>
      <c r="JU117" s="534"/>
      <c r="JV117" s="534"/>
      <c r="JW117" s="534"/>
      <c r="JX117" s="534"/>
      <c r="JY117" s="534"/>
      <c r="JZ117" s="534"/>
      <c r="KA117" s="534"/>
      <c r="KB117" s="534"/>
      <c r="KC117" s="534"/>
      <c r="KD117" s="534"/>
      <c r="KE117" s="534"/>
      <c r="KF117" s="534"/>
      <c r="KG117" s="534"/>
      <c r="KH117" s="534"/>
      <c r="KI117" s="534"/>
      <c r="KJ117" s="534"/>
      <c r="KK117" s="534"/>
      <c r="KL117" s="534"/>
      <c r="KM117" s="534"/>
      <c r="KN117" s="534"/>
      <c r="KO117" s="534"/>
      <c r="KP117" s="534"/>
      <c r="KQ117" s="534"/>
      <c r="KR117" s="534"/>
      <c r="KS117" s="534"/>
      <c r="KT117" s="534"/>
      <c r="KU117" s="534"/>
      <c r="KV117" s="534"/>
      <c r="KW117" s="534"/>
      <c r="KX117" s="534"/>
      <c r="KY117" s="534"/>
      <c r="KZ117" s="534"/>
      <c r="LA117" s="534"/>
      <c r="LB117" s="534"/>
      <c r="LC117" s="534"/>
      <c r="LD117" s="534"/>
      <c r="LE117" s="534"/>
      <c r="LF117" s="534"/>
      <c r="LG117" s="534"/>
      <c r="LH117" s="534"/>
      <c r="LI117" s="534"/>
      <c r="LJ117" s="534"/>
      <c r="LK117" s="534"/>
      <c r="LL117" s="534"/>
      <c r="LM117" s="534"/>
      <c r="LN117" s="534"/>
      <c r="LO117" s="534"/>
      <c r="LP117" s="534"/>
      <c r="LQ117" s="534"/>
      <c r="LR117" s="534"/>
      <c r="LS117" s="534"/>
      <c r="LT117" s="534"/>
      <c r="LU117" s="534"/>
      <c r="LV117" s="534"/>
      <c r="LW117" s="534"/>
      <c r="LX117" s="534"/>
      <c r="LY117" s="534"/>
      <c r="LZ117" s="534"/>
      <c r="MA117" s="534"/>
      <c r="MB117" s="534"/>
      <c r="MC117" s="534"/>
      <c r="MD117" s="534"/>
      <c r="ME117" s="534"/>
      <c r="MF117" s="534"/>
      <c r="MG117" s="534"/>
      <c r="MH117" s="534"/>
      <c r="MI117" s="534"/>
      <c r="MJ117" s="534"/>
      <c r="MK117" s="534"/>
      <c r="ML117" s="534"/>
      <c r="MM117" s="534"/>
      <c r="MN117" s="534"/>
      <c r="MO117" s="534"/>
      <c r="MP117" s="534"/>
      <c r="MQ117" s="534"/>
      <c r="MR117" s="534"/>
      <c r="MS117" s="534"/>
      <c r="MT117" s="534"/>
      <c r="MU117" s="534"/>
      <c r="MV117" s="534"/>
      <c r="MW117" s="534"/>
      <c r="MX117" s="534"/>
      <c r="MY117" s="534"/>
      <c r="MZ117" s="534"/>
      <c r="NA117" s="534"/>
      <c r="NB117" s="534"/>
      <c r="NC117" s="534"/>
      <c r="ND117" s="534"/>
      <c r="NE117" s="534"/>
      <c r="NF117" s="534"/>
      <c r="NG117" s="534"/>
      <c r="NH117" s="534"/>
      <c r="NI117" s="534"/>
      <c r="NJ117" s="534"/>
      <c r="NK117" s="534"/>
      <c r="NL117" s="534"/>
      <c r="NM117" s="534"/>
      <c r="NN117" s="534"/>
      <c r="NO117" s="534"/>
      <c r="NP117" s="534"/>
      <c r="NQ117" s="534"/>
      <c r="NR117" s="534"/>
      <c r="NS117" s="534"/>
      <c r="NT117" s="534"/>
      <c r="NU117" s="534"/>
      <c r="NV117" s="534"/>
      <c r="NW117" s="534"/>
      <c r="NX117" s="534"/>
      <c r="NY117" s="534"/>
      <c r="NZ117" s="534"/>
      <c r="OA117" s="534"/>
      <c r="OB117" s="534"/>
      <c r="OC117" s="534"/>
      <c r="OD117" s="534"/>
      <c r="OE117" s="534"/>
      <c r="OF117" s="534"/>
      <c r="OG117" s="534"/>
      <c r="OH117" s="534"/>
      <c r="OI117" s="534"/>
      <c r="OJ117" s="534"/>
      <c r="OK117" s="534"/>
      <c r="OL117" s="534"/>
      <c r="OM117" s="534"/>
      <c r="ON117" s="534"/>
      <c r="OO117" s="534"/>
      <c r="OP117" s="534"/>
      <c r="OQ117" s="534"/>
      <c r="OR117" s="534"/>
      <c r="OS117" s="534"/>
      <c r="OT117" s="534"/>
      <c r="OU117" s="534"/>
      <c r="OV117" s="534"/>
      <c r="OW117" s="534"/>
      <c r="OX117" s="534"/>
      <c r="OY117" s="534"/>
      <c r="OZ117" s="534"/>
      <c r="PA117" s="534"/>
      <c r="PB117" s="534"/>
      <c r="PC117" s="534"/>
      <c r="PD117" s="534"/>
      <c r="PE117" s="534"/>
      <c r="PF117" s="534"/>
      <c r="PG117" s="534"/>
      <c r="PH117" s="534"/>
      <c r="PI117" s="534"/>
      <c r="PJ117" s="534"/>
      <c r="PK117" s="534"/>
      <c r="PL117" s="534"/>
      <c r="PM117" s="534"/>
      <c r="PN117" s="534"/>
      <c r="PO117" s="534"/>
      <c r="PP117" s="534"/>
      <c r="PQ117" s="534"/>
      <c r="PR117" s="534"/>
      <c r="PS117" s="534"/>
      <c r="PT117" s="534"/>
      <c r="PU117" s="534"/>
      <c r="PV117" s="534"/>
      <c r="PW117" s="534"/>
      <c r="PX117" s="534"/>
      <c r="PY117" s="534"/>
      <c r="PZ117" s="534"/>
      <c r="QA117" s="534"/>
      <c r="QB117" s="534"/>
      <c r="QC117" s="534"/>
      <c r="QD117" s="534"/>
      <c r="QE117" s="534"/>
      <c r="QF117" s="534"/>
      <c r="QG117" s="534"/>
      <c r="QH117" s="534"/>
      <c r="QI117" s="534"/>
      <c r="QJ117" s="534"/>
      <c r="QK117" s="534"/>
      <c r="QL117" s="534"/>
      <c r="QM117" s="534"/>
      <c r="QN117" s="534"/>
      <c r="QO117" s="534"/>
      <c r="QP117" s="534"/>
      <c r="QQ117" s="534"/>
      <c r="QR117" s="534"/>
      <c r="QS117" s="534"/>
      <c r="QT117" s="534"/>
      <c r="QU117" s="534"/>
      <c r="QV117" s="534"/>
      <c r="QW117" s="534"/>
      <c r="QX117" s="534"/>
      <c r="QY117" s="534"/>
      <c r="QZ117" s="534"/>
      <c r="RA117" s="534"/>
      <c r="RB117" s="534"/>
      <c r="RC117" s="534"/>
      <c r="RD117" s="534"/>
      <c r="RE117" s="534"/>
      <c r="RF117" s="534"/>
      <c r="RG117" s="534"/>
      <c r="RH117" s="534"/>
      <c r="RI117" s="534"/>
      <c r="RJ117" s="534"/>
      <c r="RK117" s="534"/>
      <c r="RL117" s="534"/>
      <c r="RM117" s="534"/>
      <c r="RN117" s="534"/>
      <c r="RO117" s="534"/>
      <c r="RP117" s="534"/>
      <c r="RQ117" s="534"/>
      <c r="RR117" s="534"/>
      <c r="RS117" s="534"/>
      <c r="RT117" s="534"/>
      <c r="RU117" s="534"/>
      <c r="RV117" s="534"/>
      <c r="RW117" s="534"/>
      <c r="RX117" s="534"/>
      <c r="RY117" s="534"/>
      <c r="RZ117" s="534"/>
      <c r="SA117" s="534"/>
      <c r="SB117" s="534"/>
      <c r="SC117" s="534"/>
      <c r="SD117" s="534"/>
      <c r="SE117" s="534"/>
      <c r="SF117" s="534"/>
      <c r="SG117" s="534"/>
      <c r="SH117" s="534"/>
      <c r="SI117" s="534"/>
      <c r="SJ117" s="534"/>
      <c r="SK117" s="534"/>
      <c r="SL117" s="534"/>
      <c r="SM117" s="534"/>
      <c r="SN117" s="534"/>
      <c r="SO117" s="534"/>
      <c r="SP117" s="534"/>
      <c r="SQ117" s="534"/>
      <c r="SR117" s="534"/>
      <c r="SS117" s="534"/>
      <c r="ST117" s="534"/>
      <c r="SU117" s="534"/>
      <c r="SV117" s="534"/>
      <c r="SW117" s="534"/>
      <c r="SX117" s="534"/>
      <c r="SY117" s="534"/>
      <c r="SZ117" s="534"/>
      <c r="TA117" s="534"/>
      <c r="TB117" s="534"/>
      <c r="TC117" s="534"/>
      <c r="TD117" s="534"/>
      <c r="TE117" s="534"/>
      <c r="TF117" s="534"/>
      <c r="TG117" s="534"/>
      <c r="TH117" s="534"/>
      <c r="TI117" s="534"/>
      <c r="TJ117" s="534"/>
      <c r="TK117" s="534"/>
      <c r="TL117" s="534"/>
      <c r="TM117" s="534"/>
      <c r="TN117" s="534"/>
      <c r="TO117" s="534"/>
      <c r="TP117" s="534"/>
      <c r="TQ117" s="534"/>
      <c r="TR117" s="534"/>
      <c r="TS117" s="534"/>
      <c r="TT117" s="534"/>
      <c r="TU117" s="534"/>
      <c r="TV117" s="534"/>
      <c r="TW117" s="534"/>
      <c r="TX117" s="534"/>
      <c r="TY117" s="534"/>
      <c r="TZ117" s="534"/>
      <c r="UA117" s="534"/>
      <c r="UB117" s="534"/>
      <c r="UC117" s="534"/>
      <c r="UD117" s="534"/>
      <c r="UE117" s="534"/>
      <c r="UF117" s="534"/>
      <c r="UG117" s="534"/>
      <c r="UH117" s="534"/>
      <c r="UI117" s="534"/>
      <c r="UJ117" s="534"/>
      <c r="UK117" s="534"/>
      <c r="UL117" s="534"/>
      <c r="UM117" s="534"/>
      <c r="UN117" s="534"/>
      <c r="UO117" s="534"/>
      <c r="UP117" s="534"/>
      <c r="UQ117" s="534"/>
      <c r="UR117" s="534"/>
      <c r="US117" s="534"/>
      <c r="UT117" s="534"/>
      <c r="UU117" s="534"/>
      <c r="UV117" s="534"/>
      <c r="UW117" s="534"/>
      <c r="UX117" s="546"/>
    </row>
    <row r="118" spans="1:571" s="547" customFormat="1" ht="14.1" customHeight="1">
      <c r="A118" s="534"/>
      <c r="B118" s="497"/>
      <c r="C118" s="497"/>
      <c r="D118" s="497"/>
      <c r="E118" s="497"/>
      <c r="F118" s="497"/>
      <c r="G118" s="497"/>
      <c r="H118" s="497"/>
      <c r="I118" s="497"/>
      <c r="J118" s="497"/>
      <c r="K118" s="497"/>
      <c r="L118" s="497"/>
      <c r="M118" s="498"/>
      <c r="N118" s="498"/>
      <c r="O118" s="499"/>
      <c r="P118" s="497"/>
      <c r="Q118" s="497"/>
      <c r="R118" s="497"/>
      <c r="S118" s="497"/>
      <c r="T118" s="497"/>
      <c r="U118" s="497"/>
      <c r="V118" s="498"/>
      <c r="W118" s="498"/>
      <c r="X118" s="497"/>
      <c r="Y118" s="497"/>
      <c r="Z118" s="497"/>
      <c r="AA118" s="502"/>
      <c r="AB118" s="497"/>
      <c r="AC118" s="502"/>
      <c r="AD118" s="497"/>
      <c r="AE118" s="497"/>
      <c r="AF118" s="497"/>
      <c r="AG118" s="497"/>
      <c r="AH118" s="497"/>
      <c r="AI118" s="497"/>
      <c r="AJ118" s="497"/>
      <c r="AK118" s="497"/>
      <c r="AL118" s="497"/>
      <c r="AM118" s="497"/>
      <c r="AN118" s="502"/>
      <c r="AO118" s="502"/>
      <c r="AP118" s="502"/>
      <c r="AQ118" s="497"/>
      <c r="AR118" s="534"/>
      <c r="AS118" s="534"/>
      <c r="AT118" s="534"/>
      <c r="AU118" s="534"/>
      <c r="AV118" s="534"/>
      <c r="AW118" s="534"/>
      <c r="AX118" s="534"/>
      <c r="AY118" s="534"/>
      <c r="AZ118" s="534"/>
      <c r="BA118" s="534"/>
      <c r="BB118" s="534"/>
      <c r="BC118" s="534"/>
      <c r="BD118" s="534"/>
      <c r="BE118" s="534"/>
      <c r="BF118" s="534"/>
      <c r="BG118" s="534"/>
      <c r="BH118" s="534"/>
      <c r="BI118" s="534"/>
      <c r="BJ118" s="534"/>
      <c r="BK118" s="534"/>
      <c r="BL118" s="534"/>
      <c r="BM118" s="534"/>
      <c r="BN118" s="534"/>
      <c r="BO118" s="534"/>
      <c r="BP118" s="534"/>
      <c r="BQ118" s="534"/>
      <c r="BR118" s="534"/>
      <c r="BS118" s="534"/>
      <c r="BT118" s="534"/>
      <c r="BU118" s="534"/>
      <c r="BV118" s="534"/>
      <c r="BW118" s="534"/>
      <c r="BX118" s="534"/>
      <c r="BY118" s="534"/>
      <c r="BZ118" s="534"/>
      <c r="CA118" s="534"/>
      <c r="CB118" s="534"/>
      <c r="CC118" s="534"/>
      <c r="CD118" s="534"/>
      <c r="CE118" s="534"/>
      <c r="CF118" s="534"/>
      <c r="CG118" s="534"/>
      <c r="CH118" s="534"/>
      <c r="CI118" s="534"/>
      <c r="CJ118" s="534"/>
      <c r="CK118" s="534"/>
      <c r="CL118" s="534"/>
      <c r="CM118" s="534"/>
      <c r="CN118" s="534"/>
      <c r="CO118" s="534"/>
      <c r="CP118" s="534"/>
      <c r="CQ118" s="534"/>
      <c r="CR118" s="534"/>
      <c r="CS118" s="534"/>
      <c r="CT118" s="534"/>
      <c r="CU118" s="534"/>
      <c r="CV118" s="534"/>
      <c r="CW118" s="534"/>
      <c r="CX118" s="534"/>
      <c r="CY118" s="534"/>
      <c r="CZ118" s="534"/>
      <c r="DA118" s="534"/>
      <c r="DB118" s="534"/>
      <c r="DC118" s="534"/>
      <c r="DD118" s="534"/>
      <c r="DE118" s="534"/>
      <c r="DF118" s="534"/>
      <c r="DG118" s="534"/>
      <c r="DH118" s="534"/>
      <c r="DI118" s="534"/>
      <c r="DJ118" s="534"/>
      <c r="DK118" s="534"/>
      <c r="DL118" s="534"/>
      <c r="DM118" s="534"/>
      <c r="DN118" s="534"/>
      <c r="DO118" s="534"/>
      <c r="DP118" s="534"/>
      <c r="DQ118" s="534"/>
      <c r="DR118" s="534"/>
      <c r="DS118" s="534"/>
      <c r="DT118" s="534"/>
      <c r="DU118" s="534"/>
      <c r="DV118" s="534"/>
      <c r="DW118" s="534"/>
      <c r="DX118" s="534"/>
      <c r="DY118" s="534"/>
      <c r="DZ118" s="534"/>
      <c r="EA118" s="534"/>
      <c r="EB118" s="534"/>
      <c r="EC118" s="534"/>
      <c r="ED118" s="534"/>
      <c r="EE118" s="534"/>
      <c r="EF118" s="534"/>
      <c r="EG118" s="534"/>
      <c r="EH118" s="534"/>
      <c r="EI118" s="534"/>
      <c r="EJ118" s="534"/>
      <c r="EK118" s="534"/>
      <c r="EL118" s="534"/>
      <c r="EM118" s="534"/>
      <c r="EN118" s="534"/>
      <c r="EO118" s="534"/>
      <c r="EP118" s="534"/>
      <c r="EQ118" s="534"/>
      <c r="ER118" s="534"/>
      <c r="ES118" s="534"/>
      <c r="ET118" s="534"/>
      <c r="EU118" s="534"/>
      <c r="EV118" s="534"/>
      <c r="EW118" s="534"/>
      <c r="EX118" s="534"/>
      <c r="EY118" s="534"/>
      <c r="EZ118" s="534"/>
      <c r="FA118" s="534"/>
      <c r="FB118" s="534"/>
      <c r="FC118" s="534"/>
      <c r="FD118" s="534"/>
      <c r="FE118" s="534"/>
      <c r="FF118" s="534"/>
      <c r="FG118" s="534"/>
      <c r="FH118" s="534"/>
      <c r="FI118" s="534"/>
      <c r="FJ118" s="534"/>
      <c r="FK118" s="534"/>
      <c r="FL118" s="534"/>
      <c r="FM118" s="534"/>
      <c r="FN118" s="534"/>
      <c r="FO118" s="534"/>
      <c r="FP118" s="534"/>
      <c r="FQ118" s="534"/>
      <c r="FR118" s="534"/>
      <c r="FS118" s="534"/>
      <c r="FT118" s="534"/>
      <c r="FU118" s="534"/>
      <c r="FV118" s="534"/>
      <c r="FW118" s="534"/>
      <c r="FX118" s="534"/>
      <c r="FY118" s="534"/>
      <c r="FZ118" s="534"/>
      <c r="GA118" s="534"/>
      <c r="GB118" s="534"/>
      <c r="GC118" s="534"/>
      <c r="GD118" s="534"/>
      <c r="GE118" s="534"/>
      <c r="GF118" s="534"/>
      <c r="GG118" s="534"/>
      <c r="GH118" s="534"/>
      <c r="GI118" s="534"/>
      <c r="GJ118" s="534"/>
      <c r="GK118" s="534"/>
      <c r="GL118" s="534"/>
      <c r="GM118" s="534"/>
      <c r="GN118" s="534"/>
      <c r="GO118" s="534"/>
      <c r="GP118" s="534"/>
      <c r="GQ118" s="534"/>
      <c r="GR118" s="534"/>
      <c r="GS118" s="534"/>
      <c r="GT118" s="534"/>
      <c r="GU118" s="534"/>
      <c r="GV118" s="534"/>
      <c r="GW118" s="534"/>
      <c r="GX118" s="534"/>
      <c r="GY118" s="534"/>
      <c r="GZ118" s="534"/>
      <c r="HA118" s="534"/>
      <c r="HB118" s="534"/>
      <c r="HC118" s="534"/>
      <c r="HD118" s="534"/>
      <c r="HE118" s="534"/>
      <c r="HF118" s="534"/>
      <c r="HG118" s="534"/>
      <c r="HH118" s="534"/>
      <c r="HI118" s="534"/>
      <c r="HJ118" s="534"/>
      <c r="HK118" s="534"/>
      <c r="HL118" s="534"/>
      <c r="HM118" s="534"/>
      <c r="HN118" s="534"/>
      <c r="HO118" s="534"/>
      <c r="HP118" s="534"/>
      <c r="HQ118" s="534"/>
      <c r="HR118" s="534"/>
      <c r="HS118" s="534"/>
      <c r="HT118" s="534"/>
      <c r="HU118" s="534"/>
      <c r="HV118" s="534"/>
      <c r="HW118" s="534"/>
      <c r="HX118" s="534"/>
      <c r="HY118" s="534"/>
      <c r="HZ118" s="534"/>
      <c r="IA118" s="534"/>
      <c r="IB118" s="534"/>
      <c r="IC118" s="534"/>
      <c r="ID118" s="534"/>
      <c r="IE118" s="534"/>
      <c r="IF118" s="534"/>
      <c r="IG118" s="534"/>
      <c r="IH118" s="534"/>
      <c r="II118" s="534"/>
      <c r="IJ118" s="534"/>
      <c r="IK118" s="534"/>
      <c r="IL118" s="534"/>
      <c r="IM118" s="534"/>
      <c r="IN118" s="534"/>
      <c r="IO118" s="534"/>
      <c r="IP118" s="534"/>
      <c r="IQ118" s="534"/>
      <c r="IR118" s="534"/>
      <c r="IS118" s="534"/>
      <c r="IT118" s="534"/>
      <c r="IU118" s="534"/>
      <c r="IV118" s="534"/>
      <c r="IW118" s="534"/>
      <c r="IX118" s="534"/>
      <c r="IY118" s="534"/>
      <c r="IZ118" s="534"/>
      <c r="JA118" s="534"/>
      <c r="JB118" s="534"/>
      <c r="JC118" s="534"/>
      <c r="JD118" s="534"/>
      <c r="JE118" s="534"/>
      <c r="JF118" s="534"/>
      <c r="JG118" s="534"/>
      <c r="JH118" s="534"/>
      <c r="JI118" s="534"/>
      <c r="JJ118" s="534"/>
      <c r="JK118" s="534"/>
      <c r="JL118" s="534"/>
      <c r="JM118" s="534"/>
      <c r="JN118" s="534"/>
      <c r="JO118" s="534"/>
      <c r="JP118" s="534"/>
      <c r="JQ118" s="534"/>
      <c r="JR118" s="534"/>
      <c r="JS118" s="534"/>
      <c r="JT118" s="534"/>
      <c r="JU118" s="534"/>
      <c r="JV118" s="534"/>
      <c r="JW118" s="534"/>
      <c r="JX118" s="534"/>
      <c r="JY118" s="534"/>
      <c r="JZ118" s="534"/>
      <c r="KA118" s="534"/>
      <c r="KB118" s="534"/>
      <c r="KC118" s="534"/>
      <c r="KD118" s="534"/>
      <c r="KE118" s="534"/>
      <c r="KF118" s="534"/>
      <c r="KG118" s="534"/>
      <c r="KH118" s="534"/>
      <c r="KI118" s="534"/>
      <c r="KJ118" s="534"/>
      <c r="KK118" s="534"/>
      <c r="KL118" s="534"/>
      <c r="KM118" s="534"/>
      <c r="KN118" s="534"/>
      <c r="KO118" s="534"/>
      <c r="KP118" s="534"/>
      <c r="KQ118" s="534"/>
      <c r="KR118" s="534"/>
      <c r="KS118" s="534"/>
      <c r="KT118" s="534"/>
      <c r="KU118" s="534"/>
      <c r="KV118" s="534"/>
      <c r="KW118" s="534"/>
      <c r="KX118" s="534"/>
      <c r="KY118" s="534"/>
      <c r="KZ118" s="534"/>
      <c r="LA118" s="534"/>
      <c r="LB118" s="534"/>
      <c r="LC118" s="534"/>
      <c r="LD118" s="534"/>
      <c r="LE118" s="534"/>
      <c r="LF118" s="534"/>
      <c r="LG118" s="534"/>
      <c r="LH118" s="534"/>
      <c r="LI118" s="534"/>
      <c r="LJ118" s="534"/>
      <c r="LK118" s="534"/>
      <c r="LL118" s="534"/>
      <c r="LM118" s="534"/>
      <c r="LN118" s="534"/>
      <c r="LO118" s="534"/>
      <c r="LP118" s="534"/>
      <c r="LQ118" s="534"/>
      <c r="LR118" s="534"/>
      <c r="LS118" s="534"/>
      <c r="LT118" s="534"/>
      <c r="LU118" s="534"/>
      <c r="LV118" s="534"/>
      <c r="LW118" s="534"/>
      <c r="LX118" s="534"/>
      <c r="LY118" s="534"/>
      <c r="LZ118" s="534"/>
      <c r="MA118" s="534"/>
      <c r="MB118" s="534"/>
      <c r="MC118" s="534"/>
      <c r="MD118" s="534"/>
      <c r="ME118" s="534"/>
      <c r="MF118" s="534"/>
      <c r="MG118" s="534"/>
      <c r="MH118" s="534"/>
      <c r="MI118" s="534"/>
      <c r="MJ118" s="534"/>
      <c r="MK118" s="534"/>
      <c r="ML118" s="534"/>
      <c r="MM118" s="534"/>
      <c r="MN118" s="534"/>
      <c r="MO118" s="534"/>
      <c r="MP118" s="534"/>
      <c r="MQ118" s="534"/>
      <c r="MR118" s="534"/>
      <c r="MS118" s="534"/>
      <c r="MT118" s="534"/>
      <c r="MU118" s="534"/>
      <c r="MV118" s="534"/>
      <c r="MW118" s="534"/>
      <c r="MX118" s="534"/>
      <c r="MY118" s="534"/>
      <c r="MZ118" s="534"/>
      <c r="NA118" s="534"/>
      <c r="NB118" s="534"/>
      <c r="NC118" s="534"/>
      <c r="ND118" s="534"/>
      <c r="NE118" s="534"/>
      <c r="NF118" s="534"/>
      <c r="NG118" s="534"/>
      <c r="NH118" s="534"/>
      <c r="NI118" s="534"/>
      <c r="NJ118" s="534"/>
      <c r="NK118" s="534"/>
      <c r="NL118" s="534"/>
      <c r="NM118" s="534"/>
      <c r="NN118" s="534"/>
      <c r="NO118" s="534"/>
      <c r="NP118" s="534"/>
      <c r="NQ118" s="534"/>
      <c r="NR118" s="534"/>
      <c r="NS118" s="534"/>
      <c r="NT118" s="534"/>
      <c r="NU118" s="534"/>
      <c r="NV118" s="534"/>
      <c r="NW118" s="534"/>
      <c r="NX118" s="534"/>
      <c r="NY118" s="534"/>
      <c r="NZ118" s="534"/>
      <c r="OA118" s="534"/>
      <c r="OB118" s="534"/>
      <c r="OC118" s="534"/>
      <c r="OD118" s="534"/>
      <c r="OE118" s="534"/>
      <c r="OF118" s="534"/>
      <c r="OG118" s="534"/>
      <c r="OH118" s="534"/>
      <c r="OI118" s="534"/>
      <c r="OJ118" s="534"/>
      <c r="OK118" s="534"/>
      <c r="OL118" s="534"/>
      <c r="OM118" s="534"/>
      <c r="ON118" s="534"/>
      <c r="OO118" s="534"/>
      <c r="OP118" s="534"/>
      <c r="OQ118" s="534"/>
      <c r="OR118" s="534"/>
      <c r="OS118" s="534"/>
      <c r="OT118" s="534"/>
      <c r="OU118" s="534"/>
      <c r="OV118" s="534"/>
      <c r="OW118" s="534"/>
      <c r="OX118" s="534"/>
      <c r="OY118" s="534"/>
      <c r="OZ118" s="534"/>
      <c r="PA118" s="534"/>
      <c r="PB118" s="534"/>
      <c r="PC118" s="534"/>
      <c r="PD118" s="534"/>
      <c r="PE118" s="534"/>
      <c r="PF118" s="534"/>
      <c r="PG118" s="534"/>
      <c r="PH118" s="534"/>
      <c r="PI118" s="534"/>
      <c r="PJ118" s="534"/>
      <c r="PK118" s="534"/>
      <c r="PL118" s="534"/>
      <c r="PM118" s="534"/>
      <c r="PN118" s="534"/>
      <c r="PO118" s="534"/>
      <c r="PP118" s="534"/>
      <c r="PQ118" s="534"/>
      <c r="PR118" s="534"/>
      <c r="PS118" s="534"/>
      <c r="PT118" s="534"/>
      <c r="PU118" s="534"/>
      <c r="PV118" s="534"/>
      <c r="PW118" s="534"/>
      <c r="PX118" s="534"/>
      <c r="PY118" s="534"/>
      <c r="PZ118" s="534"/>
      <c r="QA118" s="534"/>
      <c r="QB118" s="534"/>
      <c r="QC118" s="534"/>
      <c r="QD118" s="534"/>
      <c r="QE118" s="534"/>
      <c r="QF118" s="534"/>
      <c r="QG118" s="534"/>
      <c r="QH118" s="534"/>
      <c r="QI118" s="534"/>
      <c r="QJ118" s="534"/>
      <c r="QK118" s="534"/>
      <c r="QL118" s="534"/>
      <c r="QM118" s="534"/>
      <c r="QN118" s="534"/>
      <c r="QO118" s="534"/>
      <c r="QP118" s="534"/>
      <c r="QQ118" s="534"/>
      <c r="QR118" s="534"/>
      <c r="QS118" s="534"/>
      <c r="QT118" s="534"/>
      <c r="QU118" s="534"/>
      <c r="QV118" s="534"/>
      <c r="QW118" s="534"/>
      <c r="QX118" s="534"/>
      <c r="QY118" s="534"/>
      <c r="QZ118" s="534"/>
      <c r="RA118" s="534"/>
      <c r="RB118" s="534"/>
      <c r="RC118" s="534"/>
      <c r="RD118" s="534"/>
      <c r="RE118" s="534"/>
      <c r="RF118" s="534"/>
      <c r="RG118" s="534"/>
      <c r="RH118" s="534"/>
      <c r="RI118" s="534"/>
      <c r="RJ118" s="534"/>
      <c r="RK118" s="534"/>
      <c r="RL118" s="534"/>
      <c r="RM118" s="534"/>
      <c r="RN118" s="534"/>
      <c r="RO118" s="534"/>
      <c r="RP118" s="534"/>
      <c r="RQ118" s="534"/>
      <c r="RR118" s="534"/>
      <c r="RS118" s="534"/>
      <c r="RT118" s="534"/>
      <c r="RU118" s="534"/>
      <c r="RV118" s="534"/>
      <c r="RW118" s="534"/>
      <c r="RX118" s="534"/>
      <c r="RY118" s="534"/>
      <c r="RZ118" s="534"/>
      <c r="SA118" s="534"/>
      <c r="SB118" s="534"/>
      <c r="SC118" s="534"/>
      <c r="SD118" s="534"/>
      <c r="SE118" s="534"/>
      <c r="SF118" s="534"/>
      <c r="SG118" s="534"/>
      <c r="SH118" s="534"/>
      <c r="SI118" s="534"/>
      <c r="SJ118" s="534"/>
      <c r="SK118" s="534"/>
      <c r="SL118" s="534"/>
      <c r="SM118" s="534"/>
      <c r="SN118" s="534"/>
      <c r="SO118" s="534"/>
      <c r="SP118" s="534"/>
      <c r="SQ118" s="534"/>
      <c r="SR118" s="534"/>
      <c r="SS118" s="534"/>
      <c r="ST118" s="534"/>
      <c r="SU118" s="534"/>
      <c r="SV118" s="534"/>
      <c r="SW118" s="534"/>
      <c r="SX118" s="534"/>
      <c r="SY118" s="534"/>
      <c r="SZ118" s="534"/>
      <c r="TA118" s="534"/>
      <c r="TB118" s="534"/>
      <c r="TC118" s="534"/>
      <c r="TD118" s="534"/>
      <c r="TE118" s="534"/>
      <c r="TF118" s="534"/>
      <c r="TG118" s="534"/>
      <c r="TH118" s="534"/>
      <c r="TI118" s="534"/>
      <c r="TJ118" s="534"/>
      <c r="TK118" s="534"/>
      <c r="TL118" s="534"/>
      <c r="TM118" s="534"/>
      <c r="TN118" s="534"/>
      <c r="TO118" s="534"/>
      <c r="TP118" s="534"/>
      <c r="TQ118" s="534"/>
      <c r="TR118" s="534"/>
      <c r="TS118" s="534"/>
      <c r="TT118" s="534"/>
      <c r="TU118" s="534"/>
      <c r="TV118" s="534"/>
      <c r="TW118" s="534"/>
      <c r="TX118" s="534"/>
      <c r="TY118" s="534"/>
      <c r="TZ118" s="534"/>
      <c r="UA118" s="534"/>
      <c r="UB118" s="534"/>
      <c r="UC118" s="534"/>
      <c r="UD118" s="534"/>
      <c r="UE118" s="534"/>
      <c r="UF118" s="534"/>
      <c r="UG118" s="534"/>
      <c r="UH118" s="534"/>
      <c r="UI118" s="534"/>
      <c r="UJ118" s="534"/>
      <c r="UK118" s="534"/>
      <c r="UL118" s="534"/>
      <c r="UM118" s="534"/>
      <c r="UN118" s="534"/>
      <c r="UO118" s="534"/>
      <c r="UP118" s="534"/>
      <c r="UQ118" s="534"/>
      <c r="UR118" s="534"/>
      <c r="US118" s="534"/>
      <c r="UT118" s="534"/>
      <c r="UU118" s="534"/>
      <c r="UV118" s="534"/>
      <c r="UW118" s="534"/>
      <c r="UX118" s="546"/>
    </row>
    <row r="119" spans="1:571" s="547" customFormat="1" ht="14.1" customHeight="1">
      <c r="A119" s="534"/>
      <c r="B119" s="497"/>
      <c r="C119" s="497"/>
      <c r="D119" s="497"/>
      <c r="E119" s="497"/>
      <c r="F119" s="497"/>
      <c r="G119" s="497"/>
      <c r="H119" s="497"/>
      <c r="I119" s="497"/>
      <c r="J119" s="497"/>
      <c r="K119" s="497"/>
      <c r="L119" s="497"/>
      <c r="M119" s="498"/>
      <c r="N119" s="498"/>
      <c r="O119" s="499"/>
      <c r="P119" s="497"/>
      <c r="Q119" s="497"/>
      <c r="R119" s="497"/>
      <c r="S119" s="497"/>
      <c r="T119" s="497"/>
      <c r="U119" s="497"/>
      <c r="V119" s="498"/>
      <c r="W119" s="498"/>
      <c r="X119" s="497"/>
      <c r="Y119" s="497"/>
      <c r="Z119" s="497"/>
      <c r="AA119" s="502"/>
      <c r="AB119" s="497"/>
      <c r="AC119" s="502"/>
      <c r="AD119" s="497"/>
      <c r="AE119" s="497"/>
      <c r="AF119" s="497"/>
      <c r="AG119" s="497"/>
      <c r="AH119" s="497"/>
      <c r="AI119" s="497"/>
      <c r="AJ119" s="497"/>
      <c r="AK119" s="497"/>
      <c r="AL119" s="497"/>
      <c r="AM119" s="497"/>
      <c r="AN119" s="502"/>
      <c r="AO119" s="502"/>
      <c r="AP119" s="502"/>
      <c r="AQ119" s="497"/>
      <c r="AR119" s="534"/>
      <c r="AS119" s="534"/>
      <c r="AT119" s="534"/>
      <c r="AU119" s="534"/>
      <c r="AV119" s="534"/>
      <c r="AW119" s="534"/>
      <c r="AX119" s="534"/>
      <c r="AY119" s="534"/>
      <c r="AZ119" s="534"/>
      <c r="BA119" s="534"/>
      <c r="BB119" s="534"/>
      <c r="BC119" s="534"/>
      <c r="BD119" s="534"/>
      <c r="BE119" s="534"/>
      <c r="BF119" s="534"/>
      <c r="BG119" s="534"/>
      <c r="BH119" s="534"/>
      <c r="BI119" s="534"/>
      <c r="BJ119" s="534"/>
      <c r="BK119" s="534"/>
      <c r="BL119" s="534"/>
      <c r="BM119" s="534"/>
      <c r="BN119" s="534"/>
      <c r="BO119" s="534"/>
      <c r="BP119" s="534"/>
      <c r="BQ119" s="534"/>
      <c r="BR119" s="534"/>
      <c r="BS119" s="534"/>
      <c r="BT119" s="534"/>
      <c r="BU119" s="534"/>
      <c r="BV119" s="534"/>
      <c r="BW119" s="534"/>
      <c r="BX119" s="534"/>
      <c r="BY119" s="534"/>
      <c r="BZ119" s="534"/>
      <c r="CA119" s="534"/>
      <c r="CB119" s="534"/>
      <c r="CC119" s="534"/>
      <c r="CD119" s="534"/>
      <c r="CE119" s="534"/>
      <c r="CF119" s="534"/>
      <c r="CG119" s="534"/>
      <c r="CH119" s="534"/>
      <c r="CI119" s="534"/>
      <c r="CJ119" s="534"/>
      <c r="CK119" s="534"/>
      <c r="CL119" s="534"/>
      <c r="CM119" s="534"/>
      <c r="CN119" s="534"/>
      <c r="CO119" s="534"/>
      <c r="CP119" s="534"/>
      <c r="CQ119" s="534"/>
      <c r="CR119" s="534"/>
      <c r="CS119" s="534"/>
      <c r="CT119" s="534"/>
      <c r="CU119" s="534"/>
      <c r="CV119" s="534"/>
      <c r="CW119" s="534"/>
      <c r="CX119" s="534"/>
      <c r="CY119" s="534"/>
      <c r="CZ119" s="534"/>
      <c r="DA119" s="534"/>
      <c r="DB119" s="534"/>
      <c r="DC119" s="534"/>
      <c r="DD119" s="534"/>
      <c r="DE119" s="534"/>
      <c r="DF119" s="534"/>
      <c r="DG119" s="534"/>
      <c r="DH119" s="534"/>
      <c r="DI119" s="534"/>
      <c r="DJ119" s="534"/>
      <c r="DK119" s="534"/>
      <c r="DL119" s="534"/>
      <c r="DM119" s="534"/>
      <c r="DN119" s="534"/>
      <c r="DO119" s="534"/>
      <c r="DP119" s="534"/>
      <c r="DQ119" s="534"/>
      <c r="DR119" s="534"/>
      <c r="DS119" s="534"/>
      <c r="DT119" s="534"/>
      <c r="DU119" s="534"/>
      <c r="DV119" s="534"/>
      <c r="DW119" s="534"/>
      <c r="DX119" s="534"/>
      <c r="DY119" s="534"/>
      <c r="DZ119" s="534"/>
      <c r="EA119" s="534"/>
      <c r="EB119" s="534"/>
      <c r="EC119" s="534"/>
      <c r="ED119" s="534"/>
      <c r="EE119" s="534"/>
      <c r="EF119" s="534"/>
      <c r="EG119" s="534"/>
      <c r="EH119" s="534"/>
      <c r="EI119" s="534"/>
      <c r="EJ119" s="534"/>
      <c r="EK119" s="534"/>
      <c r="EL119" s="534"/>
      <c r="EM119" s="534"/>
      <c r="EN119" s="534"/>
      <c r="EO119" s="534"/>
      <c r="EP119" s="534"/>
      <c r="EQ119" s="534"/>
      <c r="ER119" s="534"/>
      <c r="ES119" s="534"/>
      <c r="ET119" s="534"/>
      <c r="EU119" s="534"/>
      <c r="EV119" s="534"/>
      <c r="EW119" s="534"/>
      <c r="EX119" s="534"/>
      <c r="EY119" s="534"/>
      <c r="EZ119" s="534"/>
      <c r="FA119" s="534"/>
      <c r="FB119" s="534"/>
      <c r="FC119" s="534"/>
      <c r="FD119" s="534"/>
      <c r="FE119" s="534"/>
      <c r="FF119" s="534"/>
      <c r="FG119" s="534"/>
      <c r="FH119" s="534"/>
      <c r="FI119" s="534"/>
      <c r="FJ119" s="534"/>
      <c r="FK119" s="534"/>
      <c r="FL119" s="534"/>
      <c r="FM119" s="534"/>
      <c r="FN119" s="534"/>
      <c r="FO119" s="534"/>
      <c r="FP119" s="534"/>
      <c r="FQ119" s="534"/>
      <c r="FR119" s="534"/>
      <c r="FS119" s="534"/>
      <c r="FT119" s="534"/>
      <c r="FU119" s="534"/>
      <c r="FV119" s="534"/>
      <c r="FW119" s="534"/>
      <c r="FX119" s="534"/>
      <c r="FY119" s="534"/>
      <c r="FZ119" s="534"/>
      <c r="GA119" s="534"/>
      <c r="GB119" s="534"/>
      <c r="GC119" s="534"/>
      <c r="GD119" s="534"/>
      <c r="GE119" s="534"/>
      <c r="GF119" s="534"/>
      <c r="GG119" s="534"/>
      <c r="GH119" s="534"/>
      <c r="GI119" s="534"/>
      <c r="GJ119" s="534"/>
      <c r="GK119" s="534"/>
      <c r="GL119" s="534"/>
      <c r="GM119" s="534"/>
      <c r="GN119" s="534"/>
      <c r="GO119" s="534"/>
      <c r="GP119" s="534"/>
      <c r="GQ119" s="534"/>
      <c r="GR119" s="534"/>
      <c r="GS119" s="534"/>
      <c r="GT119" s="534"/>
      <c r="GU119" s="534"/>
      <c r="GV119" s="534"/>
      <c r="GW119" s="534"/>
      <c r="GX119" s="534"/>
      <c r="GY119" s="534"/>
      <c r="GZ119" s="534"/>
      <c r="HA119" s="534"/>
      <c r="HB119" s="534"/>
      <c r="HC119" s="534"/>
      <c r="HD119" s="534"/>
      <c r="HE119" s="534"/>
      <c r="HF119" s="534"/>
      <c r="HG119" s="534"/>
      <c r="HH119" s="534"/>
      <c r="HI119" s="534"/>
      <c r="HJ119" s="534"/>
      <c r="HK119" s="534"/>
      <c r="HL119" s="534"/>
      <c r="HM119" s="534"/>
      <c r="HN119" s="534"/>
      <c r="HO119" s="534"/>
      <c r="HP119" s="534"/>
      <c r="HQ119" s="534"/>
      <c r="HR119" s="534"/>
      <c r="HS119" s="534"/>
      <c r="HT119" s="534"/>
      <c r="HU119" s="534"/>
      <c r="HV119" s="534"/>
      <c r="HW119" s="534"/>
      <c r="HX119" s="534"/>
      <c r="HY119" s="534"/>
      <c r="HZ119" s="534"/>
      <c r="IA119" s="534"/>
      <c r="IB119" s="534"/>
      <c r="IC119" s="534"/>
      <c r="ID119" s="534"/>
      <c r="IE119" s="534"/>
      <c r="IF119" s="534"/>
      <c r="IG119" s="534"/>
      <c r="IH119" s="534"/>
      <c r="II119" s="534"/>
      <c r="IJ119" s="534"/>
      <c r="IK119" s="534"/>
      <c r="IL119" s="534"/>
      <c r="IM119" s="534"/>
      <c r="IN119" s="534"/>
      <c r="IO119" s="534"/>
      <c r="IP119" s="534"/>
      <c r="IQ119" s="534"/>
      <c r="IR119" s="534"/>
      <c r="IS119" s="534"/>
      <c r="IT119" s="534"/>
      <c r="IU119" s="534"/>
      <c r="IV119" s="534"/>
      <c r="IW119" s="534"/>
      <c r="IX119" s="534"/>
      <c r="IY119" s="534"/>
      <c r="IZ119" s="534"/>
      <c r="JA119" s="534"/>
      <c r="JB119" s="534"/>
      <c r="JC119" s="534"/>
      <c r="JD119" s="534"/>
      <c r="JE119" s="534"/>
      <c r="JF119" s="534"/>
      <c r="JG119" s="534"/>
      <c r="JH119" s="534"/>
      <c r="JI119" s="534"/>
      <c r="JJ119" s="534"/>
      <c r="JK119" s="534"/>
      <c r="JL119" s="534"/>
      <c r="JM119" s="534"/>
      <c r="JN119" s="534"/>
      <c r="JO119" s="534"/>
      <c r="JP119" s="534"/>
      <c r="JQ119" s="534"/>
      <c r="JR119" s="534"/>
      <c r="JS119" s="534"/>
      <c r="JT119" s="534"/>
      <c r="JU119" s="534"/>
      <c r="JV119" s="534"/>
      <c r="JW119" s="534"/>
      <c r="JX119" s="534"/>
      <c r="JY119" s="534"/>
      <c r="JZ119" s="534"/>
      <c r="KA119" s="534"/>
      <c r="KB119" s="534"/>
      <c r="KC119" s="534"/>
      <c r="KD119" s="534"/>
      <c r="KE119" s="534"/>
      <c r="KF119" s="534"/>
      <c r="KG119" s="534"/>
      <c r="KH119" s="534"/>
      <c r="KI119" s="534"/>
      <c r="KJ119" s="534"/>
      <c r="KK119" s="534"/>
      <c r="KL119" s="534"/>
      <c r="KM119" s="534"/>
      <c r="KN119" s="534"/>
      <c r="KO119" s="534"/>
      <c r="KP119" s="534"/>
      <c r="KQ119" s="534"/>
      <c r="KR119" s="534"/>
      <c r="KS119" s="534"/>
      <c r="KT119" s="534"/>
      <c r="KU119" s="534"/>
      <c r="KV119" s="534"/>
      <c r="KW119" s="534"/>
      <c r="KX119" s="534"/>
      <c r="KY119" s="534"/>
      <c r="KZ119" s="534"/>
      <c r="LA119" s="534"/>
      <c r="LB119" s="534"/>
      <c r="LC119" s="534"/>
      <c r="LD119" s="534"/>
      <c r="LE119" s="534"/>
      <c r="LF119" s="534"/>
      <c r="LG119" s="534"/>
      <c r="LH119" s="534"/>
      <c r="LI119" s="534"/>
      <c r="LJ119" s="534"/>
      <c r="LK119" s="534"/>
      <c r="LL119" s="534"/>
      <c r="LM119" s="534"/>
      <c r="LN119" s="534"/>
      <c r="LO119" s="534"/>
      <c r="LP119" s="534"/>
      <c r="LQ119" s="534"/>
      <c r="LR119" s="534"/>
      <c r="LS119" s="534"/>
      <c r="LT119" s="534"/>
      <c r="LU119" s="534"/>
      <c r="LV119" s="534"/>
      <c r="LW119" s="534"/>
      <c r="LX119" s="534"/>
      <c r="LY119" s="534"/>
      <c r="LZ119" s="534"/>
      <c r="MA119" s="534"/>
      <c r="MB119" s="534"/>
      <c r="MC119" s="534"/>
      <c r="MD119" s="534"/>
      <c r="ME119" s="534"/>
      <c r="MF119" s="534"/>
      <c r="MG119" s="534"/>
      <c r="MH119" s="534"/>
      <c r="MI119" s="534"/>
      <c r="MJ119" s="534"/>
      <c r="MK119" s="534"/>
      <c r="ML119" s="534"/>
      <c r="MM119" s="534"/>
      <c r="MN119" s="534"/>
      <c r="MO119" s="534"/>
      <c r="MP119" s="534"/>
      <c r="MQ119" s="534"/>
      <c r="MR119" s="534"/>
      <c r="MS119" s="534"/>
      <c r="MT119" s="534"/>
      <c r="MU119" s="534"/>
      <c r="MV119" s="534"/>
      <c r="MW119" s="534"/>
      <c r="MX119" s="534"/>
      <c r="MY119" s="534"/>
      <c r="MZ119" s="534"/>
      <c r="NA119" s="534"/>
      <c r="NB119" s="534"/>
      <c r="NC119" s="534"/>
      <c r="ND119" s="534"/>
      <c r="NE119" s="534"/>
      <c r="NF119" s="534"/>
      <c r="NG119" s="534"/>
      <c r="NH119" s="534"/>
      <c r="NI119" s="534"/>
      <c r="NJ119" s="534"/>
      <c r="NK119" s="534"/>
      <c r="NL119" s="534"/>
      <c r="NM119" s="534"/>
      <c r="NN119" s="534"/>
      <c r="NO119" s="534"/>
      <c r="NP119" s="534"/>
      <c r="NQ119" s="534"/>
      <c r="NR119" s="534"/>
      <c r="NS119" s="534"/>
      <c r="NT119" s="534"/>
      <c r="NU119" s="534"/>
      <c r="NV119" s="534"/>
      <c r="NW119" s="534"/>
      <c r="NX119" s="534"/>
      <c r="NY119" s="534"/>
      <c r="NZ119" s="534"/>
      <c r="OA119" s="534"/>
      <c r="OB119" s="534"/>
      <c r="OC119" s="534"/>
      <c r="OD119" s="534"/>
      <c r="OE119" s="534"/>
      <c r="OF119" s="534"/>
      <c r="OG119" s="534"/>
      <c r="OH119" s="534"/>
      <c r="OI119" s="534"/>
      <c r="OJ119" s="534"/>
      <c r="OK119" s="534"/>
      <c r="OL119" s="534"/>
      <c r="OM119" s="534"/>
      <c r="ON119" s="534"/>
      <c r="OO119" s="534"/>
      <c r="OP119" s="534"/>
      <c r="OQ119" s="534"/>
      <c r="OR119" s="534"/>
      <c r="OS119" s="534"/>
      <c r="OT119" s="534"/>
      <c r="OU119" s="534"/>
      <c r="OV119" s="534"/>
      <c r="OW119" s="534"/>
      <c r="OX119" s="534"/>
      <c r="OY119" s="534"/>
      <c r="OZ119" s="534"/>
      <c r="PA119" s="534"/>
      <c r="PB119" s="534"/>
      <c r="PC119" s="534"/>
      <c r="PD119" s="534"/>
      <c r="PE119" s="534"/>
      <c r="PF119" s="534"/>
      <c r="PG119" s="534"/>
      <c r="PH119" s="534"/>
      <c r="PI119" s="534"/>
      <c r="PJ119" s="534"/>
      <c r="PK119" s="534"/>
      <c r="PL119" s="534"/>
      <c r="PM119" s="534"/>
      <c r="PN119" s="534"/>
      <c r="PO119" s="534"/>
      <c r="PP119" s="534"/>
      <c r="PQ119" s="534"/>
      <c r="PR119" s="534"/>
      <c r="PS119" s="534"/>
      <c r="PT119" s="534"/>
      <c r="PU119" s="534"/>
      <c r="PV119" s="534"/>
      <c r="PW119" s="534"/>
      <c r="PX119" s="534"/>
      <c r="PY119" s="534"/>
      <c r="PZ119" s="534"/>
      <c r="QA119" s="534"/>
      <c r="QB119" s="534"/>
      <c r="QC119" s="534"/>
      <c r="QD119" s="534"/>
      <c r="QE119" s="534"/>
      <c r="QF119" s="534"/>
      <c r="QG119" s="534"/>
      <c r="QH119" s="534"/>
      <c r="QI119" s="534"/>
      <c r="QJ119" s="534"/>
      <c r="QK119" s="534"/>
      <c r="QL119" s="534"/>
      <c r="QM119" s="534"/>
      <c r="QN119" s="534"/>
      <c r="QO119" s="534"/>
      <c r="QP119" s="534"/>
      <c r="QQ119" s="534"/>
      <c r="QR119" s="534"/>
      <c r="QS119" s="534"/>
      <c r="QT119" s="534"/>
      <c r="QU119" s="534"/>
      <c r="QV119" s="534"/>
      <c r="QW119" s="534"/>
      <c r="QX119" s="534"/>
      <c r="QY119" s="534"/>
      <c r="QZ119" s="534"/>
      <c r="RA119" s="534"/>
      <c r="RB119" s="534"/>
      <c r="RC119" s="534"/>
      <c r="RD119" s="534"/>
      <c r="RE119" s="534"/>
      <c r="RF119" s="534"/>
      <c r="RG119" s="534"/>
      <c r="RH119" s="534"/>
      <c r="RI119" s="534"/>
      <c r="RJ119" s="534"/>
      <c r="RK119" s="534"/>
      <c r="RL119" s="534"/>
      <c r="RM119" s="534"/>
      <c r="RN119" s="534"/>
      <c r="RO119" s="534"/>
      <c r="RP119" s="534"/>
      <c r="RQ119" s="534"/>
      <c r="RR119" s="534"/>
      <c r="RS119" s="534"/>
      <c r="RT119" s="534"/>
      <c r="RU119" s="534"/>
      <c r="RV119" s="534"/>
      <c r="RW119" s="534"/>
      <c r="RX119" s="534"/>
      <c r="RY119" s="534"/>
      <c r="RZ119" s="534"/>
      <c r="SA119" s="534"/>
      <c r="SB119" s="534"/>
      <c r="SC119" s="534"/>
      <c r="SD119" s="534"/>
      <c r="SE119" s="534"/>
      <c r="SF119" s="534"/>
      <c r="SG119" s="534"/>
      <c r="SH119" s="534"/>
      <c r="SI119" s="534"/>
      <c r="SJ119" s="534"/>
      <c r="SK119" s="534"/>
      <c r="SL119" s="534"/>
      <c r="SM119" s="534"/>
      <c r="SN119" s="534"/>
      <c r="SO119" s="534"/>
      <c r="SP119" s="534"/>
      <c r="SQ119" s="534"/>
      <c r="SR119" s="534"/>
      <c r="SS119" s="534"/>
      <c r="ST119" s="534"/>
      <c r="SU119" s="534"/>
      <c r="SV119" s="534"/>
      <c r="SW119" s="534"/>
      <c r="SX119" s="534"/>
      <c r="SY119" s="534"/>
      <c r="SZ119" s="534"/>
      <c r="TA119" s="534"/>
      <c r="TB119" s="534"/>
      <c r="TC119" s="534"/>
      <c r="TD119" s="534"/>
      <c r="TE119" s="534"/>
      <c r="TF119" s="534"/>
      <c r="TG119" s="534"/>
      <c r="TH119" s="534"/>
      <c r="TI119" s="534"/>
      <c r="TJ119" s="534"/>
      <c r="TK119" s="534"/>
      <c r="TL119" s="534"/>
      <c r="TM119" s="534"/>
      <c r="TN119" s="534"/>
      <c r="TO119" s="534"/>
      <c r="TP119" s="534"/>
      <c r="TQ119" s="534"/>
      <c r="TR119" s="534"/>
      <c r="TS119" s="534"/>
      <c r="TT119" s="534"/>
      <c r="TU119" s="534"/>
      <c r="TV119" s="534"/>
      <c r="TW119" s="534"/>
      <c r="TX119" s="534"/>
      <c r="TY119" s="534"/>
      <c r="TZ119" s="534"/>
      <c r="UA119" s="534"/>
      <c r="UB119" s="534"/>
      <c r="UC119" s="534"/>
      <c r="UD119" s="534"/>
      <c r="UE119" s="534"/>
      <c r="UF119" s="534"/>
      <c r="UG119" s="534"/>
      <c r="UH119" s="534"/>
      <c r="UI119" s="534"/>
      <c r="UJ119" s="534"/>
      <c r="UK119" s="534"/>
      <c r="UL119" s="534"/>
      <c r="UM119" s="534"/>
      <c r="UN119" s="534"/>
      <c r="UO119" s="534"/>
      <c r="UP119" s="534"/>
      <c r="UQ119" s="534"/>
      <c r="UR119" s="534"/>
      <c r="US119" s="534"/>
      <c r="UT119" s="534"/>
      <c r="UU119" s="534"/>
      <c r="UV119" s="534"/>
      <c r="UW119" s="534"/>
      <c r="UX119" s="546"/>
    </row>
    <row r="120" spans="1:571" s="547" customFormat="1" ht="14.1" customHeight="1">
      <c r="A120" s="534"/>
      <c r="B120" s="497"/>
      <c r="C120" s="497"/>
      <c r="D120" s="497"/>
      <c r="E120" s="497"/>
      <c r="F120" s="497"/>
      <c r="G120" s="497"/>
      <c r="H120" s="497"/>
      <c r="I120" s="497"/>
      <c r="J120" s="497"/>
      <c r="K120" s="497"/>
      <c r="L120" s="497"/>
      <c r="M120" s="498"/>
      <c r="N120" s="498"/>
      <c r="O120" s="499"/>
      <c r="P120" s="497"/>
      <c r="Q120" s="497"/>
      <c r="R120" s="497"/>
      <c r="S120" s="497"/>
      <c r="T120" s="497"/>
      <c r="U120" s="497"/>
      <c r="V120" s="498"/>
      <c r="W120" s="498"/>
      <c r="X120" s="497"/>
      <c r="Y120" s="497"/>
      <c r="Z120" s="497"/>
      <c r="AA120" s="502"/>
      <c r="AB120" s="497"/>
      <c r="AC120" s="502"/>
      <c r="AD120" s="497"/>
      <c r="AE120" s="497"/>
      <c r="AF120" s="497"/>
      <c r="AG120" s="497"/>
      <c r="AH120" s="497"/>
      <c r="AI120" s="497"/>
      <c r="AJ120" s="497"/>
      <c r="AK120" s="497"/>
      <c r="AL120" s="497"/>
      <c r="AM120" s="497"/>
      <c r="AN120" s="502"/>
      <c r="AO120" s="502"/>
      <c r="AP120" s="502"/>
      <c r="AQ120" s="497"/>
      <c r="AR120" s="534"/>
      <c r="AS120" s="534"/>
      <c r="AT120" s="534"/>
      <c r="AU120" s="534"/>
      <c r="AV120" s="534"/>
      <c r="AW120" s="534"/>
      <c r="AX120" s="534"/>
      <c r="AY120" s="534"/>
      <c r="AZ120" s="534"/>
      <c r="BA120" s="534"/>
      <c r="BB120" s="534"/>
      <c r="BC120" s="534"/>
      <c r="BD120" s="534"/>
      <c r="BE120" s="534"/>
      <c r="BF120" s="534"/>
      <c r="BG120" s="534"/>
      <c r="BH120" s="534"/>
      <c r="BI120" s="534"/>
      <c r="BJ120" s="534"/>
      <c r="BK120" s="534"/>
      <c r="BL120" s="534"/>
      <c r="BM120" s="534"/>
      <c r="BN120" s="534"/>
      <c r="BO120" s="534"/>
      <c r="BP120" s="534"/>
      <c r="BQ120" s="534"/>
      <c r="BR120" s="534"/>
      <c r="BS120" s="534"/>
      <c r="BT120" s="534"/>
      <c r="BU120" s="534"/>
      <c r="BV120" s="534"/>
      <c r="BW120" s="534"/>
      <c r="BX120" s="534"/>
      <c r="BY120" s="534"/>
      <c r="BZ120" s="534"/>
      <c r="CA120" s="534"/>
      <c r="CB120" s="534"/>
      <c r="CC120" s="534"/>
      <c r="CD120" s="534"/>
      <c r="CE120" s="534"/>
      <c r="CF120" s="534"/>
      <c r="CG120" s="534"/>
      <c r="CH120" s="534"/>
      <c r="CI120" s="534"/>
      <c r="CJ120" s="534"/>
      <c r="CK120" s="534"/>
      <c r="CL120" s="534"/>
      <c r="CM120" s="534"/>
      <c r="CN120" s="534"/>
      <c r="CO120" s="534"/>
      <c r="CP120" s="534"/>
      <c r="CQ120" s="534"/>
      <c r="CR120" s="534"/>
      <c r="CS120" s="534"/>
      <c r="CT120" s="534"/>
      <c r="CU120" s="534"/>
      <c r="CV120" s="534"/>
      <c r="CW120" s="534"/>
      <c r="CX120" s="534"/>
      <c r="CY120" s="534"/>
      <c r="CZ120" s="534"/>
      <c r="DA120" s="534"/>
      <c r="DB120" s="534"/>
      <c r="DC120" s="534"/>
      <c r="DD120" s="534"/>
      <c r="DE120" s="534"/>
      <c r="DF120" s="534"/>
      <c r="DG120" s="534"/>
      <c r="DH120" s="534"/>
      <c r="DI120" s="534"/>
      <c r="DJ120" s="534"/>
      <c r="DK120" s="534"/>
      <c r="DL120" s="534"/>
      <c r="DM120" s="534"/>
      <c r="DN120" s="534"/>
      <c r="DO120" s="534"/>
      <c r="DP120" s="534"/>
      <c r="DQ120" s="534"/>
      <c r="DR120" s="534"/>
      <c r="DS120" s="534"/>
      <c r="DT120" s="534"/>
      <c r="DU120" s="534"/>
      <c r="DV120" s="534"/>
      <c r="DW120" s="534"/>
      <c r="DX120" s="534"/>
      <c r="DY120" s="534"/>
      <c r="DZ120" s="534"/>
      <c r="EA120" s="534"/>
      <c r="EB120" s="534"/>
      <c r="EC120" s="534"/>
      <c r="ED120" s="534"/>
      <c r="EE120" s="534"/>
      <c r="EF120" s="534"/>
      <c r="EG120" s="534"/>
      <c r="EH120" s="534"/>
      <c r="EI120" s="534"/>
      <c r="EJ120" s="534"/>
      <c r="EK120" s="534"/>
      <c r="EL120" s="534"/>
      <c r="EM120" s="534"/>
      <c r="EN120" s="534"/>
      <c r="EO120" s="534"/>
      <c r="EP120" s="534"/>
      <c r="EQ120" s="534"/>
      <c r="ER120" s="534"/>
      <c r="ES120" s="534"/>
      <c r="ET120" s="534"/>
      <c r="EU120" s="534"/>
      <c r="EV120" s="534"/>
      <c r="EW120" s="534"/>
      <c r="EX120" s="534"/>
      <c r="EY120" s="534"/>
      <c r="EZ120" s="534"/>
      <c r="FA120" s="534"/>
      <c r="FB120" s="534"/>
      <c r="FC120" s="534"/>
      <c r="FD120" s="534"/>
      <c r="FE120" s="534"/>
      <c r="FF120" s="534"/>
      <c r="FG120" s="534"/>
      <c r="FH120" s="534"/>
      <c r="FI120" s="534"/>
      <c r="FJ120" s="534"/>
      <c r="FK120" s="534"/>
      <c r="FL120" s="534"/>
      <c r="FM120" s="534"/>
      <c r="FN120" s="534"/>
      <c r="FO120" s="534"/>
      <c r="FP120" s="534"/>
      <c r="FQ120" s="534"/>
      <c r="FR120" s="534"/>
      <c r="FS120" s="534"/>
      <c r="FT120" s="534"/>
      <c r="FU120" s="534"/>
      <c r="FV120" s="534"/>
      <c r="FW120" s="534"/>
      <c r="FX120" s="534"/>
      <c r="FY120" s="534"/>
      <c r="FZ120" s="534"/>
      <c r="GA120" s="534"/>
      <c r="GB120" s="534"/>
      <c r="GC120" s="534"/>
      <c r="GD120" s="534"/>
      <c r="GE120" s="534"/>
      <c r="GF120" s="534"/>
      <c r="GG120" s="534"/>
      <c r="GH120" s="534"/>
      <c r="GI120" s="534"/>
      <c r="GJ120" s="534"/>
      <c r="GK120" s="534"/>
      <c r="GL120" s="534"/>
      <c r="GM120" s="534"/>
      <c r="GN120" s="534"/>
      <c r="GO120" s="534"/>
      <c r="GP120" s="534"/>
      <c r="GQ120" s="534"/>
      <c r="GR120" s="534"/>
      <c r="GS120" s="534"/>
      <c r="GT120" s="534"/>
      <c r="GU120" s="534"/>
      <c r="GV120" s="534"/>
      <c r="GW120" s="534"/>
      <c r="GX120" s="534"/>
      <c r="GY120" s="534"/>
      <c r="GZ120" s="534"/>
      <c r="HA120" s="534"/>
      <c r="HB120" s="534"/>
      <c r="HC120" s="534"/>
      <c r="HD120" s="534"/>
      <c r="HE120" s="534"/>
      <c r="HF120" s="534"/>
      <c r="HG120" s="534"/>
      <c r="HH120" s="534"/>
      <c r="HI120" s="534"/>
      <c r="HJ120" s="534"/>
      <c r="HK120" s="534"/>
      <c r="HL120" s="534"/>
      <c r="HM120" s="534"/>
      <c r="HN120" s="534"/>
      <c r="HO120" s="534"/>
      <c r="HP120" s="534"/>
      <c r="HQ120" s="534"/>
      <c r="HR120" s="534"/>
      <c r="HS120" s="534"/>
      <c r="HT120" s="534"/>
      <c r="HU120" s="534"/>
      <c r="HV120" s="534"/>
      <c r="HW120" s="534"/>
      <c r="HX120" s="534"/>
      <c r="HY120" s="534"/>
      <c r="HZ120" s="534"/>
      <c r="IA120" s="534"/>
      <c r="IB120" s="534"/>
      <c r="IC120" s="534"/>
      <c r="ID120" s="534"/>
      <c r="IE120" s="534"/>
      <c r="IF120" s="534"/>
      <c r="IG120" s="534"/>
      <c r="IH120" s="534"/>
      <c r="II120" s="534"/>
      <c r="IJ120" s="534"/>
      <c r="IK120" s="534"/>
      <c r="IL120" s="534"/>
      <c r="IM120" s="534"/>
      <c r="IN120" s="534"/>
      <c r="IO120" s="534"/>
      <c r="IP120" s="534"/>
      <c r="IQ120" s="534"/>
      <c r="IR120" s="534"/>
      <c r="IS120" s="534"/>
      <c r="IT120" s="534"/>
      <c r="IU120" s="534"/>
      <c r="IV120" s="534"/>
      <c r="IW120" s="534"/>
      <c r="IX120" s="534"/>
      <c r="IY120" s="534"/>
      <c r="IZ120" s="534"/>
      <c r="JA120" s="534"/>
      <c r="JB120" s="534"/>
      <c r="JC120" s="534"/>
      <c r="JD120" s="534"/>
      <c r="JE120" s="534"/>
      <c r="JF120" s="534"/>
      <c r="JG120" s="534"/>
      <c r="JH120" s="534"/>
      <c r="JI120" s="534"/>
      <c r="JJ120" s="534"/>
      <c r="JK120" s="534"/>
      <c r="JL120" s="534"/>
      <c r="JM120" s="534"/>
      <c r="JN120" s="534"/>
      <c r="JO120" s="534"/>
      <c r="JP120" s="534"/>
      <c r="JQ120" s="534"/>
      <c r="JR120" s="534"/>
      <c r="JS120" s="534"/>
      <c r="JT120" s="534"/>
      <c r="JU120" s="534"/>
      <c r="JV120" s="534"/>
      <c r="JW120" s="534"/>
      <c r="JX120" s="534"/>
      <c r="JY120" s="534"/>
      <c r="JZ120" s="534"/>
      <c r="KA120" s="534"/>
      <c r="KB120" s="534"/>
      <c r="KC120" s="534"/>
      <c r="KD120" s="534"/>
      <c r="KE120" s="534"/>
      <c r="KF120" s="534"/>
      <c r="KG120" s="534"/>
      <c r="KH120" s="534"/>
      <c r="KI120" s="534"/>
      <c r="KJ120" s="534"/>
      <c r="KK120" s="534"/>
      <c r="KL120" s="534"/>
      <c r="KM120" s="534"/>
      <c r="KN120" s="534"/>
      <c r="KO120" s="534"/>
      <c r="KP120" s="534"/>
      <c r="KQ120" s="534"/>
      <c r="KR120" s="534"/>
      <c r="KS120" s="534"/>
      <c r="KT120" s="534"/>
      <c r="KU120" s="534"/>
      <c r="KV120" s="534"/>
      <c r="KW120" s="534"/>
      <c r="KX120" s="534"/>
      <c r="KY120" s="534"/>
      <c r="KZ120" s="534"/>
      <c r="LA120" s="534"/>
      <c r="LB120" s="534"/>
      <c r="LC120" s="534"/>
      <c r="LD120" s="534"/>
      <c r="LE120" s="534"/>
      <c r="LF120" s="534"/>
      <c r="LG120" s="534"/>
      <c r="LH120" s="534"/>
      <c r="LI120" s="534"/>
      <c r="LJ120" s="534"/>
      <c r="LK120" s="534"/>
      <c r="LL120" s="534"/>
      <c r="LM120" s="534"/>
      <c r="LN120" s="534"/>
      <c r="LO120" s="534"/>
      <c r="LP120" s="534"/>
      <c r="LQ120" s="534"/>
      <c r="LR120" s="534"/>
      <c r="LS120" s="534"/>
      <c r="LT120" s="534"/>
      <c r="LU120" s="534"/>
      <c r="LV120" s="534"/>
      <c r="LW120" s="534"/>
      <c r="LX120" s="534"/>
      <c r="LY120" s="534"/>
      <c r="LZ120" s="534"/>
      <c r="MA120" s="534"/>
      <c r="MB120" s="534"/>
      <c r="MC120" s="534"/>
      <c r="MD120" s="534"/>
      <c r="ME120" s="534"/>
      <c r="MF120" s="534"/>
      <c r="MG120" s="534"/>
      <c r="MH120" s="534"/>
      <c r="MI120" s="534"/>
      <c r="MJ120" s="534"/>
      <c r="MK120" s="534"/>
      <c r="ML120" s="534"/>
      <c r="MM120" s="534"/>
      <c r="MN120" s="534"/>
      <c r="MO120" s="534"/>
      <c r="MP120" s="534"/>
      <c r="MQ120" s="534"/>
      <c r="MR120" s="534"/>
      <c r="MS120" s="534"/>
      <c r="MT120" s="534"/>
      <c r="MU120" s="534"/>
      <c r="MV120" s="534"/>
      <c r="MW120" s="534"/>
      <c r="MX120" s="534"/>
      <c r="MY120" s="534"/>
      <c r="MZ120" s="534"/>
      <c r="NA120" s="534"/>
      <c r="NB120" s="534"/>
      <c r="NC120" s="534"/>
      <c r="ND120" s="534"/>
      <c r="NE120" s="534"/>
      <c r="NF120" s="534"/>
      <c r="NG120" s="534"/>
      <c r="NH120" s="534"/>
      <c r="NI120" s="534"/>
      <c r="NJ120" s="534"/>
      <c r="NK120" s="534"/>
      <c r="NL120" s="534"/>
      <c r="NM120" s="534"/>
      <c r="NN120" s="534"/>
      <c r="NO120" s="534"/>
      <c r="NP120" s="534"/>
      <c r="NQ120" s="534"/>
      <c r="NR120" s="534"/>
      <c r="NS120" s="534"/>
      <c r="NT120" s="534"/>
      <c r="NU120" s="534"/>
      <c r="NV120" s="534"/>
      <c r="NW120" s="534"/>
      <c r="NX120" s="534"/>
      <c r="NY120" s="534"/>
      <c r="NZ120" s="534"/>
      <c r="OA120" s="534"/>
      <c r="OB120" s="534"/>
      <c r="OC120" s="534"/>
      <c r="OD120" s="534"/>
      <c r="OE120" s="534"/>
      <c r="OF120" s="534"/>
      <c r="OG120" s="534"/>
      <c r="OH120" s="534"/>
      <c r="OI120" s="534"/>
      <c r="OJ120" s="534"/>
      <c r="OK120" s="534"/>
      <c r="OL120" s="534"/>
      <c r="OM120" s="534"/>
      <c r="ON120" s="534"/>
      <c r="OO120" s="534"/>
      <c r="OP120" s="534"/>
      <c r="OQ120" s="534"/>
      <c r="OR120" s="534"/>
      <c r="OS120" s="534"/>
      <c r="OT120" s="534"/>
      <c r="OU120" s="534"/>
      <c r="OV120" s="534"/>
      <c r="OW120" s="534"/>
      <c r="OX120" s="534"/>
      <c r="OY120" s="534"/>
      <c r="OZ120" s="534"/>
      <c r="PA120" s="534"/>
      <c r="PB120" s="534"/>
      <c r="PC120" s="534"/>
      <c r="PD120" s="534"/>
      <c r="PE120" s="534"/>
      <c r="PF120" s="534"/>
      <c r="PG120" s="534"/>
      <c r="PH120" s="534"/>
      <c r="PI120" s="534"/>
      <c r="PJ120" s="534"/>
      <c r="PK120" s="534"/>
      <c r="PL120" s="534"/>
      <c r="PM120" s="534"/>
      <c r="PN120" s="534"/>
      <c r="PO120" s="534"/>
      <c r="PP120" s="534"/>
      <c r="PQ120" s="534"/>
      <c r="PR120" s="534"/>
      <c r="PS120" s="534"/>
      <c r="PT120" s="534"/>
      <c r="PU120" s="534"/>
      <c r="PV120" s="534"/>
      <c r="PW120" s="534"/>
      <c r="PX120" s="534"/>
      <c r="PY120" s="534"/>
      <c r="PZ120" s="534"/>
      <c r="QA120" s="534"/>
      <c r="QB120" s="534"/>
      <c r="QC120" s="534"/>
      <c r="QD120" s="534"/>
      <c r="QE120" s="534"/>
      <c r="QF120" s="534"/>
      <c r="QG120" s="534"/>
      <c r="QH120" s="534"/>
      <c r="QI120" s="534"/>
      <c r="QJ120" s="534"/>
      <c r="QK120" s="534"/>
      <c r="QL120" s="534"/>
      <c r="QM120" s="534"/>
      <c r="QN120" s="534"/>
      <c r="QO120" s="534"/>
      <c r="QP120" s="534"/>
      <c r="QQ120" s="534"/>
      <c r="QR120" s="534"/>
      <c r="QS120" s="534"/>
      <c r="QT120" s="534"/>
      <c r="QU120" s="534"/>
      <c r="QV120" s="534"/>
      <c r="QW120" s="534"/>
      <c r="QX120" s="534"/>
      <c r="QY120" s="534"/>
      <c r="QZ120" s="534"/>
      <c r="RA120" s="534"/>
      <c r="RB120" s="534"/>
      <c r="RC120" s="534"/>
      <c r="RD120" s="534"/>
      <c r="RE120" s="534"/>
      <c r="RF120" s="534"/>
      <c r="RG120" s="534"/>
      <c r="RH120" s="534"/>
      <c r="RI120" s="534"/>
      <c r="RJ120" s="534"/>
      <c r="RK120" s="534"/>
      <c r="RL120" s="534"/>
      <c r="RM120" s="534"/>
      <c r="RN120" s="534"/>
      <c r="RO120" s="534"/>
      <c r="RP120" s="534"/>
      <c r="RQ120" s="534"/>
      <c r="RR120" s="534"/>
      <c r="RS120" s="534"/>
      <c r="RT120" s="534"/>
      <c r="RU120" s="534"/>
      <c r="RV120" s="534"/>
      <c r="RW120" s="534"/>
      <c r="RX120" s="534"/>
      <c r="RY120" s="534"/>
      <c r="RZ120" s="534"/>
      <c r="SA120" s="534"/>
      <c r="SB120" s="534"/>
      <c r="SC120" s="534"/>
      <c r="SD120" s="534"/>
      <c r="SE120" s="534"/>
      <c r="SF120" s="534"/>
      <c r="SG120" s="534"/>
      <c r="SH120" s="534"/>
      <c r="SI120" s="534"/>
      <c r="SJ120" s="534"/>
      <c r="SK120" s="534"/>
      <c r="SL120" s="534"/>
      <c r="SM120" s="534"/>
      <c r="SN120" s="534"/>
      <c r="SO120" s="534"/>
      <c r="SP120" s="534"/>
      <c r="SQ120" s="534"/>
      <c r="SR120" s="534"/>
      <c r="SS120" s="534"/>
      <c r="ST120" s="534"/>
      <c r="SU120" s="534"/>
      <c r="SV120" s="534"/>
      <c r="SW120" s="534"/>
      <c r="SX120" s="534"/>
      <c r="SY120" s="534"/>
      <c r="SZ120" s="534"/>
      <c r="TA120" s="534"/>
      <c r="TB120" s="534"/>
      <c r="TC120" s="534"/>
      <c r="TD120" s="534"/>
      <c r="TE120" s="534"/>
      <c r="TF120" s="534"/>
      <c r="TG120" s="534"/>
      <c r="TH120" s="534"/>
      <c r="TI120" s="534"/>
      <c r="TJ120" s="534"/>
      <c r="TK120" s="534"/>
      <c r="TL120" s="534"/>
      <c r="TM120" s="534"/>
      <c r="TN120" s="534"/>
      <c r="TO120" s="534"/>
      <c r="TP120" s="534"/>
      <c r="TQ120" s="534"/>
      <c r="TR120" s="534"/>
      <c r="TS120" s="534"/>
      <c r="TT120" s="534"/>
      <c r="TU120" s="534"/>
      <c r="TV120" s="534"/>
      <c r="TW120" s="534"/>
      <c r="TX120" s="534"/>
      <c r="TY120" s="534"/>
      <c r="TZ120" s="534"/>
      <c r="UA120" s="534"/>
      <c r="UB120" s="534"/>
      <c r="UC120" s="534"/>
      <c r="UD120" s="534"/>
      <c r="UE120" s="534"/>
      <c r="UF120" s="534"/>
      <c r="UG120" s="534"/>
      <c r="UH120" s="534"/>
      <c r="UI120" s="534"/>
      <c r="UJ120" s="534"/>
      <c r="UK120" s="534"/>
      <c r="UL120" s="534"/>
      <c r="UM120" s="534"/>
      <c r="UN120" s="534"/>
      <c r="UO120" s="534"/>
      <c r="UP120" s="534"/>
      <c r="UQ120" s="534"/>
      <c r="UR120" s="534"/>
      <c r="US120" s="534"/>
      <c r="UT120" s="534"/>
      <c r="UU120" s="534"/>
      <c r="UV120" s="534"/>
      <c r="UW120" s="534"/>
      <c r="UX120" s="546"/>
    </row>
    <row r="121" spans="1:571" s="547" customFormat="1" ht="14.1" customHeight="1">
      <c r="A121" s="534"/>
      <c r="B121" s="497"/>
      <c r="C121" s="497"/>
      <c r="D121" s="497"/>
      <c r="E121" s="497"/>
      <c r="F121" s="497"/>
      <c r="G121" s="497"/>
      <c r="H121" s="497"/>
      <c r="I121" s="497"/>
      <c r="J121" s="497"/>
      <c r="K121" s="497"/>
      <c r="L121" s="497"/>
      <c r="M121" s="498"/>
      <c r="N121" s="498"/>
      <c r="O121" s="499"/>
      <c r="P121" s="497"/>
      <c r="Q121" s="497"/>
      <c r="R121" s="497"/>
      <c r="S121" s="497"/>
      <c r="T121" s="497"/>
      <c r="U121" s="497"/>
      <c r="V121" s="498"/>
      <c r="W121" s="498"/>
      <c r="X121" s="497"/>
      <c r="Y121" s="497"/>
      <c r="Z121" s="497"/>
      <c r="AA121" s="502"/>
      <c r="AB121" s="497"/>
      <c r="AC121" s="502"/>
      <c r="AD121" s="497"/>
      <c r="AE121" s="497"/>
      <c r="AF121" s="497"/>
      <c r="AG121" s="497"/>
      <c r="AH121" s="497"/>
      <c r="AI121" s="497"/>
      <c r="AJ121" s="497"/>
      <c r="AK121" s="497"/>
      <c r="AL121" s="497"/>
      <c r="AM121" s="497"/>
      <c r="AN121" s="502"/>
      <c r="AO121" s="502"/>
      <c r="AP121" s="502"/>
      <c r="AQ121" s="497"/>
      <c r="AR121" s="534"/>
      <c r="AS121" s="534"/>
      <c r="AT121" s="534"/>
      <c r="AU121" s="534"/>
      <c r="AV121" s="534"/>
      <c r="AW121" s="534"/>
      <c r="AX121" s="534"/>
      <c r="AY121" s="534"/>
      <c r="AZ121" s="534"/>
      <c r="BA121" s="534"/>
      <c r="BB121" s="534"/>
      <c r="BC121" s="534"/>
      <c r="BD121" s="534"/>
      <c r="BE121" s="534"/>
      <c r="BF121" s="534"/>
      <c r="BG121" s="534"/>
      <c r="BH121" s="534"/>
      <c r="BI121" s="534"/>
      <c r="BJ121" s="534"/>
      <c r="BK121" s="534"/>
      <c r="BL121" s="534"/>
      <c r="BM121" s="534"/>
      <c r="BN121" s="534"/>
      <c r="BO121" s="534"/>
      <c r="BP121" s="534"/>
      <c r="BQ121" s="534"/>
      <c r="BR121" s="534"/>
      <c r="BS121" s="534"/>
      <c r="BT121" s="534"/>
      <c r="BU121" s="534"/>
      <c r="BV121" s="534"/>
      <c r="BW121" s="534"/>
      <c r="BX121" s="534"/>
      <c r="BY121" s="534"/>
      <c r="BZ121" s="534"/>
      <c r="CA121" s="534"/>
      <c r="CB121" s="534"/>
      <c r="CC121" s="534"/>
      <c r="CD121" s="534"/>
      <c r="CE121" s="534"/>
      <c r="CF121" s="534"/>
      <c r="CG121" s="534"/>
      <c r="CH121" s="534"/>
      <c r="CI121" s="534"/>
      <c r="CJ121" s="534"/>
      <c r="CK121" s="534"/>
      <c r="CL121" s="534"/>
      <c r="CM121" s="534"/>
      <c r="CN121" s="534"/>
      <c r="CO121" s="534"/>
      <c r="CP121" s="534"/>
      <c r="CQ121" s="534"/>
      <c r="CR121" s="534"/>
      <c r="CS121" s="534"/>
      <c r="CT121" s="534"/>
      <c r="CU121" s="534"/>
      <c r="CV121" s="534"/>
      <c r="CW121" s="534"/>
      <c r="CX121" s="534"/>
      <c r="CY121" s="534"/>
      <c r="CZ121" s="534"/>
      <c r="DA121" s="534"/>
      <c r="DB121" s="534"/>
      <c r="DC121" s="534"/>
      <c r="DD121" s="534"/>
      <c r="DE121" s="534"/>
      <c r="DF121" s="534"/>
      <c r="DG121" s="534"/>
      <c r="DH121" s="534"/>
      <c r="DI121" s="534"/>
      <c r="DJ121" s="534"/>
      <c r="DK121" s="534"/>
      <c r="DL121" s="534"/>
      <c r="DM121" s="534"/>
      <c r="DN121" s="534"/>
      <c r="DO121" s="534"/>
      <c r="DP121" s="534"/>
      <c r="DQ121" s="534"/>
      <c r="DR121" s="534"/>
      <c r="DS121" s="534"/>
      <c r="DT121" s="534"/>
      <c r="DU121" s="534"/>
      <c r="DV121" s="534"/>
      <c r="DW121" s="534"/>
      <c r="DX121" s="534"/>
      <c r="DY121" s="534"/>
      <c r="DZ121" s="534"/>
      <c r="EA121" s="534"/>
      <c r="EB121" s="534"/>
      <c r="EC121" s="534"/>
      <c r="ED121" s="534"/>
      <c r="EE121" s="534"/>
      <c r="EF121" s="534"/>
      <c r="EG121" s="534"/>
      <c r="EH121" s="534"/>
      <c r="EI121" s="534"/>
      <c r="EJ121" s="534"/>
      <c r="EK121" s="534"/>
      <c r="EL121" s="534"/>
      <c r="EM121" s="534"/>
      <c r="EN121" s="534"/>
      <c r="EO121" s="534"/>
      <c r="EP121" s="534"/>
      <c r="EQ121" s="534"/>
      <c r="ER121" s="534"/>
      <c r="ES121" s="534"/>
      <c r="ET121" s="534"/>
      <c r="EU121" s="534"/>
      <c r="EV121" s="534"/>
      <c r="EW121" s="534"/>
      <c r="EX121" s="534"/>
      <c r="EY121" s="534"/>
      <c r="EZ121" s="534"/>
      <c r="FA121" s="534"/>
      <c r="FB121" s="534"/>
      <c r="FC121" s="534"/>
      <c r="FD121" s="534"/>
      <c r="FE121" s="534"/>
      <c r="FF121" s="534"/>
      <c r="FG121" s="534"/>
      <c r="FH121" s="534"/>
      <c r="FI121" s="534"/>
      <c r="FJ121" s="534"/>
      <c r="FK121" s="534"/>
      <c r="FL121" s="534"/>
      <c r="FM121" s="534"/>
      <c r="FN121" s="534"/>
      <c r="FO121" s="534"/>
      <c r="FP121" s="534"/>
      <c r="FQ121" s="534"/>
      <c r="FR121" s="534"/>
      <c r="FS121" s="534"/>
      <c r="FT121" s="534"/>
      <c r="FU121" s="534"/>
      <c r="FV121" s="534"/>
      <c r="FW121" s="534"/>
      <c r="FX121" s="534"/>
      <c r="FY121" s="534"/>
      <c r="FZ121" s="534"/>
      <c r="GA121" s="534"/>
      <c r="GB121" s="534"/>
      <c r="GC121" s="534"/>
      <c r="GD121" s="534"/>
      <c r="GE121" s="534"/>
      <c r="GF121" s="534"/>
      <c r="GG121" s="534"/>
      <c r="GH121" s="534"/>
      <c r="GI121" s="534"/>
      <c r="GJ121" s="534"/>
      <c r="GK121" s="534"/>
      <c r="GL121" s="534"/>
      <c r="GM121" s="534"/>
      <c r="GN121" s="534"/>
      <c r="GO121" s="534"/>
      <c r="GP121" s="534"/>
      <c r="GQ121" s="534"/>
      <c r="GR121" s="534"/>
      <c r="GS121" s="534"/>
      <c r="GT121" s="534"/>
      <c r="GU121" s="534"/>
      <c r="GV121" s="534"/>
      <c r="GW121" s="534"/>
      <c r="GX121" s="534"/>
      <c r="GY121" s="534"/>
      <c r="GZ121" s="534"/>
      <c r="HA121" s="534"/>
      <c r="HB121" s="534"/>
      <c r="HC121" s="534"/>
      <c r="HD121" s="534"/>
      <c r="HE121" s="534"/>
      <c r="HF121" s="534"/>
      <c r="HG121" s="534"/>
      <c r="HH121" s="534"/>
      <c r="HI121" s="534"/>
      <c r="HJ121" s="534"/>
      <c r="HK121" s="534"/>
      <c r="HL121" s="534"/>
      <c r="HM121" s="534"/>
      <c r="HN121" s="534"/>
      <c r="HO121" s="534"/>
      <c r="HP121" s="534"/>
      <c r="HQ121" s="534"/>
      <c r="HR121" s="534"/>
      <c r="HS121" s="534"/>
      <c r="HT121" s="534"/>
      <c r="HU121" s="534"/>
      <c r="HV121" s="534"/>
      <c r="HW121" s="534"/>
      <c r="HX121" s="534"/>
      <c r="HY121" s="534"/>
      <c r="HZ121" s="534"/>
      <c r="IA121" s="534"/>
      <c r="IB121" s="534"/>
      <c r="IC121" s="534"/>
      <c r="ID121" s="534"/>
      <c r="IE121" s="534"/>
      <c r="IF121" s="534"/>
      <c r="IG121" s="534"/>
      <c r="IH121" s="534"/>
      <c r="II121" s="534"/>
      <c r="IJ121" s="534"/>
      <c r="IK121" s="534"/>
      <c r="IL121" s="534"/>
      <c r="IM121" s="534"/>
      <c r="IN121" s="534"/>
      <c r="IO121" s="534"/>
      <c r="IP121" s="534"/>
      <c r="IQ121" s="534"/>
      <c r="IR121" s="534"/>
      <c r="IS121" s="534"/>
      <c r="IT121" s="534"/>
      <c r="IU121" s="534"/>
      <c r="IV121" s="534"/>
      <c r="IW121" s="534"/>
      <c r="IX121" s="534"/>
      <c r="IY121" s="534"/>
      <c r="IZ121" s="534"/>
      <c r="JA121" s="534"/>
      <c r="JB121" s="534"/>
      <c r="JC121" s="534"/>
      <c r="JD121" s="534"/>
      <c r="JE121" s="534"/>
      <c r="JF121" s="534"/>
      <c r="JG121" s="534"/>
      <c r="JH121" s="534"/>
      <c r="JI121" s="534"/>
      <c r="JJ121" s="534"/>
      <c r="JK121" s="534"/>
      <c r="JL121" s="534"/>
      <c r="JM121" s="534"/>
      <c r="JN121" s="534"/>
      <c r="JO121" s="534"/>
      <c r="JP121" s="534"/>
      <c r="JQ121" s="534"/>
      <c r="JR121" s="534"/>
      <c r="JS121" s="534"/>
      <c r="JT121" s="534"/>
      <c r="JU121" s="534"/>
      <c r="JV121" s="534"/>
      <c r="JW121" s="534"/>
      <c r="JX121" s="534"/>
      <c r="JY121" s="534"/>
      <c r="JZ121" s="534"/>
      <c r="KA121" s="534"/>
      <c r="KB121" s="534"/>
      <c r="KC121" s="534"/>
      <c r="KD121" s="534"/>
      <c r="KE121" s="534"/>
      <c r="KF121" s="534"/>
      <c r="KG121" s="534"/>
      <c r="KH121" s="534"/>
      <c r="KI121" s="534"/>
      <c r="KJ121" s="534"/>
      <c r="KK121" s="534"/>
      <c r="KL121" s="534"/>
      <c r="KM121" s="534"/>
      <c r="KN121" s="534"/>
      <c r="KO121" s="534"/>
      <c r="KP121" s="534"/>
      <c r="KQ121" s="534"/>
      <c r="KR121" s="534"/>
      <c r="KS121" s="534"/>
      <c r="KT121" s="534"/>
      <c r="KU121" s="534"/>
      <c r="KV121" s="534"/>
      <c r="KW121" s="534"/>
      <c r="KX121" s="534"/>
      <c r="KY121" s="534"/>
      <c r="KZ121" s="534"/>
      <c r="LA121" s="534"/>
      <c r="LB121" s="534"/>
      <c r="LC121" s="534"/>
      <c r="LD121" s="534"/>
      <c r="LE121" s="534"/>
      <c r="LF121" s="534"/>
      <c r="LG121" s="534"/>
      <c r="LH121" s="534"/>
      <c r="LI121" s="534"/>
      <c r="LJ121" s="534"/>
      <c r="LK121" s="534"/>
      <c r="LL121" s="534"/>
      <c r="LM121" s="534"/>
      <c r="LN121" s="534"/>
      <c r="LO121" s="534"/>
      <c r="LP121" s="534"/>
      <c r="LQ121" s="534"/>
      <c r="LR121" s="534"/>
      <c r="LS121" s="534"/>
      <c r="LT121" s="534"/>
      <c r="LU121" s="534"/>
      <c r="LV121" s="534"/>
      <c r="LW121" s="534"/>
      <c r="LX121" s="534"/>
      <c r="LY121" s="534"/>
      <c r="LZ121" s="534"/>
      <c r="MA121" s="534"/>
      <c r="MB121" s="534"/>
      <c r="MC121" s="534"/>
      <c r="MD121" s="534"/>
      <c r="ME121" s="534"/>
      <c r="MF121" s="534"/>
      <c r="MG121" s="534"/>
      <c r="MH121" s="534"/>
      <c r="MI121" s="534"/>
      <c r="MJ121" s="534"/>
      <c r="MK121" s="534"/>
      <c r="ML121" s="534"/>
      <c r="MM121" s="534"/>
      <c r="MN121" s="534"/>
      <c r="MO121" s="534"/>
      <c r="MP121" s="534"/>
      <c r="MQ121" s="534"/>
      <c r="MR121" s="534"/>
      <c r="MS121" s="534"/>
      <c r="MT121" s="534"/>
      <c r="MU121" s="534"/>
      <c r="MV121" s="534"/>
      <c r="MW121" s="534"/>
      <c r="MX121" s="534"/>
      <c r="MY121" s="534"/>
      <c r="MZ121" s="534"/>
      <c r="NA121" s="534"/>
      <c r="NB121" s="534"/>
      <c r="NC121" s="534"/>
      <c r="ND121" s="534"/>
      <c r="NE121" s="534"/>
      <c r="NF121" s="534"/>
      <c r="NG121" s="534"/>
      <c r="NH121" s="534"/>
      <c r="NI121" s="534"/>
      <c r="NJ121" s="534"/>
      <c r="NK121" s="534"/>
      <c r="NL121" s="534"/>
      <c r="NM121" s="534"/>
      <c r="NN121" s="534"/>
      <c r="NO121" s="534"/>
      <c r="NP121" s="534"/>
      <c r="NQ121" s="534"/>
      <c r="NR121" s="534"/>
      <c r="NS121" s="534"/>
      <c r="NT121" s="534"/>
      <c r="NU121" s="534"/>
      <c r="NV121" s="534"/>
      <c r="NW121" s="534"/>
      <c r="NX121" s="534"/>
      <c r="NY121" s="534"/>
      <c r="NZ121" s="534"/>
      <c r="OA121" s="534"/>
      <c r="OB121" s="534"/>
      <c r="OC121" s="534"/>
      <c r="OD121" s="534"/>
      <c r="OE121" s="534"/>
      <c r="OF121" s="534"/>
      <c r="OG121" s="534"/>
      <c r="OH121" s="534"/>
      <c r="OI121" s="534"/>
      <c r="OJ121" s="534"/>
      <c r="OK121" s="534"/>
      <c r="OL121" s="534"/>
      <c r="OM121" s="534"/>
      <c r="ON121" s="534"/>
      <c r="OO121" s="534"/>
      <c r="OP121" s="534"/>
      <c r="OQ121" s="534"/>
      <c r="OR121" s="534"/>
      <c r="OS121" s="534"/>
      <c r="OT121" s="534"/>
      <c r="OU121" s="534"/>
      <c r="OV121" s="534"/>
      <c r="OW121" s="534"/>
      <c r="OX121" s="534"/>
      <c r="OY121" s="534"/>
      <c r="OZ121" s="534"/>
      <c r="PA121" s="534"/>
      <c r="PB121" s="534"/>
      <c r="PC121" s="534"/>
      <c r="PD121" s="534"/>
      <c r="PE121" s="534"/>
      <c r="PF121" s="534"/>
      <c r="PG121" s="534"/>
      <c r="PH121" s="534"/>
      <c r="PI121" s="534"/>
      <c r="PJ121" s="534"/>
      <c r="PK121" s="534"/>
      <c r="PL121" s="534"/>
      <c r="PM121" s="534"/>
      <c r="PN121" s="534"/>
      <c r="PO121" s="534"/>
      <c r="PP121" s="534"/>
      <c r="PQ121" s="534"/>
      <c r="PR121" s="534"/>
      <c r="PS121" s="534"/>
      <c r="PT121" s="534"/>
      <c r="PU121" s="534"/>
      <c r="PV121" s="534"/>
      <c r="PW121" s="534"/>
      <c r="PX121" s="534"/>
      <c r="PY121" s="534"/>
      <c r="PZ121" s="534"/>
      <c r="QA121" s="534"/>
      <c r="QB121" s="534"/>
      <c r="QC121" s="534"/>
      <c r="QD121" s="534"/>
      <c r="QE121" s="534"/>
      <c r="QF121" s="534"/>
      <c r="QG121" s="534"/>
      <c r="QH121" s="534"/>
      <c r="QI121" s="534"/>
      <c r="QJ121" s="534"/>
      <c r="QK121" s="534"/>
      <c r="QL121" s="534"/>
      <c r="QM121" s="534"/>
      <c r="QN121" s="534"/>
      <c r="QO121" s="534"/>
      <c r="QP121" s="534"/>
      <c r="QQ121" s="534"/>
      <c r="QR121" s="534"/>
      <c r="QS121" s="534"/>
      <c r="QT121" s="534"/>
      <c r="QU121" s="534"/>
      <c r="QV121" s="534"/>
      <c r="QW121" s="534"/>
      <c r="QX121" s="534"/>
      <c r="QY121" s="534"/>
      <c r="QZ121" s="534"/>
      <c r="RA121" s="534"/>
      <c r="RB121" s="534"/>
      <c r="RC121" s="534"/>
      <c r="RD121" s="534"/>
      <c r="RE121" s="534"/>
      <c r="RF121" s="534"/>
      <c r="RG121" s="534"/>
      <c r="RH121" s="534"/>
      <c r="RI121" s="534"/>
      <c r="RJ121" s="534"/>
      <c r="RK121" s="534"/>
      <c r="RL121" s="534"/>
      <c r="RM121" s="534"/>
      <c r="RN121" s="534"/>
      <c r="RO121" s="534"/>
      <c r="RP121" s="534"/>
      <c r="RQ121" s="534"/>
      <c r="RR121" s="534"/>
      <c r="RS121" s="534"/>
      <c r="RT121" s="534"/>
      <c r="RU121" s="534"/>
      <c r="RV121" s="534"/>
      <c r="RW121" s="534"/>
      <c r="RX121" s="534"/>
      <c r="RY121" s="534"/>
      <c r="RZ121" s="534"/>
      <c r="SA121" s="534"/>
      <c r="SB121" s="534"/>
      <c r="SC121" s="534"/>
      <c r="SD121" s="534"/>
      <c r="SE121" s="534"/>
      <c r="SF121" s="534"/>
      <c r="SG121" s="534"/>
      <c r="SH121" s="534"/>
      <c r="SI121" s="534"/>
      <c r="SJ121" s="534"/>
      <c r="SK121" s="534"/>
      <c r="SL121" s="534"/>
      <c r="SM121" s="534"/>
      <c r="SN121" s="534"/>
      <c r="SO121" s="534"/>
      <c r="SP121" s="534"/>
      <c r="SQ121" s="534"/>
      <c r="SR121" s="534"/>
      <c r="SS121" s="534"/>
      <c r="ST121" s="534"/>
      <c r="SU121" s="534"/>
      <c r="SV121" s="534"/>
      <c r="SW121" s="534"/>
      <c r="SX121" s="534"/>
      <c r="SY121" s="534"/>
      <c r="SZ121" s="534"/>
      <c r="TA121" s="534"/>
      <c r="TB121" s="534"/>
      <c r="TC121" s="534"/>
      <c r="TD121" s="534"/>
      <c r="TE121" s="534"/>
      <c r="TF121" s="534"/>
      <c r="TG121" s="534"/>
      <c r="TH121" s="534"/>
      <c r="TI121" s="534"/>
      <c r="TJ121" s="534"/>
      <c r="TK121" s="534"/>
      <c r="TL121" s="534"/>
      <c r="TM121" s="534"/>
      <c r="TN121" s="534"/>
      <c r="TO121" s="534"/>
      <c r="TP121" s="534"/>
      <c r="TQ121" s="534"/>
      <c r="TR121" s="534"/>
      <c r="TS121" s="534"/>
      <c r="TT121" s="534"/>
      <c r="TU121" s="534"/>
      <c r="TV121" s="534"/>
      <c r="TW121" s="534"/>
      <c r="TX121" s="534"/>
      <c r="TY121" s="534"/>
      <c r="TZ121" s="534"/>
      <c r="UA121" s="534"/>
      <c r="UB121" s="534"/>
      <c r="UC121" s="534"/>
      <c r="UD121" s="534"/>
      <c r="UE121" s="534"/>
      <c r="UF121" s="534"/>
      <c r="UG121" s="534"/>
      <c r="UH121" s="534"/>
      <c r="UI121" s="534"/>
      <c r="UJ121" s="534"/>
      <c r="UK121" s="534"/>
      <c r="UL121" s="534"/>
      <c r="UM121" s="534"/>
      <c r="UN121" s="534"/>
      <c r="UO121" s="534"/>
      <c r="UP121" s="534"/>
      <c r="UQ121" s="534"/>
      <c r="UR121" s="534"/>
      <c r="US121" s="534"/>
      <c r="UT121" s="534"/>
      <c r="UU121" s="534"/>
      <c r="UV121" s="534"/>
      <c r="UW121" s="534"/>
      <c r="UX121" s="546"/>
    </row>
    <row r="122" spans="1:571" s="547" customFormat="1" ht="14.1" customHeight="1">
      <c r="A122" s="534"/>
      <c r="B122" s="497"/>
      <c r="C122" s="497"/>
      <c r="D122" s="497"/>
      <c r="E122" s="497"/>
      <c r="F122" s="497"/>
      <c r="G122" s="497"/>
      <c r="H122" s="497"/>
      <c r="I122" s="497"/>
      <c r="J122" s="497"/>
      <c r="K122" s="497"/>
      <c r="L122" s="497"/>
      <c r="M122" s="498"/>
      <c r="N122" s="498"/>
      <c r="O122" s="499"/>
      <c r="P122" s="497"/>
      <c r="Q122" s="497"/>
      <c r="R122" s="497"/>
      <c r="S122" s="497"/>
      <c r="T122" s="497"/>
      <c r="U122" s="497"/>
      <c r="V122" s="498"/>
      <c r="W122" s="498"/>
      <c r="X122" s="497"/>
      <c r="Y122" s="497"/>
      <c r="Z122" s="497"/>
      <c r="AA122" s="502"/>
      <c r="AB122" s="497"/>
      <c r="AC122" s="502"/>
      <c r="AD122" s="497"/>
      <c r="AE122" s="497"/>
      <c r="AF122" s="497"/>
      <c r="AG122" s="497"/>
      <c r="AH122" s="497"/>
      <c r="AI122" s="497"/>
      <c r="AJ122" s="497"/>
      <c r="AK122" s="497"/>
      <c r="AL122" s="497"/>
      <c r="AM122" s="497"/>
      <c r="AN122" s="502"/>
      <c r="AO122" s="502"/>
      <c r="AP122" s="502"/>
      <c r="AQ122" s="497"/>
      <c r="AR122" s="534"/>
      <c r="AS122" s="534"/>
      <c r="AT122" s="534"/>
      <c r="AU122" s="534"/>
      <c r="AV122" s="534"/>
      <c r="AW122" s="534"/>
      <c r="AX122" s="534"/>
      <c r="AY122" s="534"/>
      <c r="AZ122" s="534"/>
      <c r="BA122" s="534"/>
      <c r="BB122" s="534"/>
      <c r="BC122" s="534"/>
      <c r="BD122" s="534"/>
      <c r="BE122" s="534"/>
      <c r="BF122" s="534"/>
      <c r="BG122" s="534"/>
      <c r="BH122" s="534"/>
      <c r="BI122" s="534"/>
      <c r="BJ122" s="534"/>
      <c r="BK122" s="534"/>
      <c r="BL122" s="534"/>
      <c r="BM122" s="534"/>
      <c r="BN122" s="534"/>
      <c r="BO122" s="534"/>
      <c r="BP122" s="534"/>
      <c r="BQ122" s="534"/>
      <c r="BR122" s="534"/>
      <c r="BS122" s="534"/>
      <c r="BT122" s="534"/>
      <c r="BU122" s="534"/>
      <c r="BV122" s="534"/>
      <c r="BW122" s="534"/>
      <c r="BX122" s="534"/>
      <c r="BY122" s="534"/>
      <c r="BZ122" s="534"/>
      <c r="CA122" s="534"/>
      <c r="CB122" s="534"/>
      <c r="CC122" s="534"/>
      <c r="CD122" s="534"/>
      <c r="CE122" s="534"/>
      <c r="CF122" s="534"/>
      <c r="CG122" s="534"/>
      <c r="CH122" s="534"/>
      <c r="CI122" s="534"/>
      <c r="CJ122" s="534"/>
      <c r="CK122" s="534"/>
      <c r="CL122" s="534"/>
      <c r="CM122" s="534"/>
      <c r="CN122" s="534"/>
      <c r="CO122" s="534"/>
      <c r="CP122" s="534"/>
      <c r="CQ122" s="534"/>
      <c r="CR122" s="534"/>
      <c r="CS122" s="534"/>
      <c r="CT122" s="534"/>
      <c r="CU122" s="534"/>
      <c r="CV122" s="534"/>
      <c r="CW122" s="534"/>
      <c r="CX122" s="534"/>
      <c r="CY122" s="534"/>
      <c r="CZ122" s="534"/>
      <c r="DA122" s="534"/>
      <c r="DB122" s="534"/>
      <c r="DC122" s="534"/>
      <c r="DD122" s="534"/>
      <c r="DE122" s="534"/>
      <c r="DF122" s="534"/>
      <c r="DG122" s="534"/>
      <c r="DH122" s="534"/>
      <c r="DI122" s="534"/>
      <c r="DJ122" s="534"/>
      <c r="DK122" s="534"/>
      <c r="DL122" s="534"/>
      <c r="DM122" s="534"/>
      <c r="DN122" s="534"/>
      <c r="DO122" s="534"/>
      <c r="DP122" s="534"/>
      <c r="DQ122" s="534"/>
      <c r="DR122" s="534"/>
      <c r="DS122" s="534"/>
      <c r="DT122" s="534"/>
      <c r="DU122" s="534"/>
      <c r="DV122" s="534"/>
      <c r="DW122" s="534"/>
      <c r="DX122" s="534"/>
      <c r="DY122" s="534"/>
      <c r="DZ122" s="534"/>
      <c r="EA122" s="534"/>
      <c r="EB122" s="534"/>
      <c r="EC122" s="534"/>
      <c r="ED122" s="534"/>
      <c r="EE122" s="534"/>
      <c r="EF122" s="534"/>
      <c r="EG122" s="534"/>
      <c r="EH122" s="534"/>
      <c r="EI122" s="534"/>
      <c r="EJ122" s="534"/>
      <c r="EK122" s="534"/>
      <c r="EL122" s="534"/>
      <c r="EM122" s="534"/>
      <c r="EN122" s="534"/>
      <c r="EO122" s="534"/>
      <c r="EP122" s="534"/>
      <c r="EQ122" s="534"/>
      <c r="ER122" s="534"/>
      <c r="ES122" s="534"/>
      <c r="ET122" s="534"/>
      <c r="EU122" s="534"/>
      <c r="EV122" s="534"/>
      <c r="EW122" s="534"/>
      <c r="EX122" s="534"/>
      <c r="EY122" s="534"/>
      <c r="EZ122" s="534"/>
      <c r="FA122" s="534"/>
      <c r="FB122" s="534"/>
      <c r="FC122" s="534"/>
      <c r="FD122" s="534"/>
      <c r="FE122" s="534"/>
      <c r="FF122" s="534"/>
      <c r="FG122" s="534"/>
      <c r="FH122" s="534"/>
      <c r="FI122" s="534"/>
      <c r="FJ122" s="534"/>
      <c r="FK122" s="534"/>
      <c r="FL122" s="534"/>
      <c r="FM122" s="534"/>
      <c r="FN122" s="534"/>
      <c r="FO122" s="534"/>
      <c r="FP122" s="534"/>
      <c r="FQ122" s="534"/>
      <c r="FR122" s="534"/>
      <c r="FS122" s="534"/>
      <c r="FT122" s="534"/>
      <c r="FU122" s="534"/>
      <c r="FV122" s="534"/>
      <c r="FW122" s="534"/>
      <c r="FX122" s="534"/>
      <c r="FY122" s="534"/>
      <c r="FZ122" s="534"/>
      <c r="GA122" s="534"/>
      <c r="GB122" s="534"/>
      <c r="GC122" s="534"/>
      <c r="GD122" s="534"/>
      <c r="GE122" s="534"/>
      <c r="GF122" s="534"/>
      <c r="GG122" s="534"/>
      <c r="GH122" s="534"/>
      <c r="GI122" s="534"/>
      <c r="GJ122" s="534"/>
      <c r="GK122" s="534"/>
      <c r="GL122" s="534"/>
      <c r="GM122" s="534"/>
      <c r="GN122" s="534"/>
      <c r="GO122" s="534"/>
      <c r="GP122" s="534"/>
      <c r="GQ122" s="534"/>
      <c r="GR122" s="534"/>
      <c r="GS122" s="534"/>
      <c r="GT122" s="534"/>
      <c r="GU122" s="534"/>
      <c r="GV122" s="534"/>
      <c r="GW122" s="534"/>
      <c r="GX122" s="534"/>
      <c r="GY122" s="534"/>
      <c r="GZ122" s="534"/>
      <c r="HA122" s="534"/>
      <c r="HB122" s="534"/>
      <c r="HC122" s="534"/>
      <c r="HD122" s="534"/>
      <c r="HE122" s="534"/>
      <c r="HF122" s="534"/>
      <c r="HG122" s="534"/>
      <c r="HH122" s="534"/>
      <c r="HI122" s="534"/>
      <c r="HJ122" s="534"/>
      <c r="HK122" s="534"/>
      <c r="HL122" s="534"/>
      <c r="HM122" s="534"/>
      <c r="HN122" s="534"/>
      <c r="HO122" s="534"/>
      <c r="HP122" s="534"/>
      <c r="HQ122" s="534"/>
      <c r="HR122" s="534"/>
      <c r="HS122" s="534"/>
      <c r="HT122" s="534"/>
      <c r="HU122" s="534"/>
      <c r="HV122" s="534"/>
      <c r="HW122" s="534"/>
      <c r="HX122" s="534"/>
      <c r="HY122" s="534"/>
      <c r="HZ122" s="534"/>
      <c r="IA122" s="534"/>
      <c r="IB122" s="534"/>
      <c r="IC122" s="534"/>
      <c r="ID122" s="534"/>
      <c r="IE122" s="534"/>
      <c r="IF122" s="534"/>
      <c r="IG122" s="534"/>
      <c r="IH122" s="534"/>
      <c r="II122" s="534"/>
      <c r="IJ122" s="534"/>
      <c r="IK122" s="534"/>
      <c r="IL122" s="534"/>
      <c r="IM122" s="534"/>
      <c r="IN122" s="534"/>
      <c r="IO122" s="534"/>
      <c r="IP122" s="534"/>
      <c r="IQ122" s="534"/>
      <c r="IR122" s="534"/>
      <c r="IS122" s="534"/>
      <c r="IT122" s="534"/>
      <c r="IU122" s="534"/>
      <c r="IV122" s="534"/>
      <c r="IW122" s="534"/>
      <c r="IX122" s="534"/>
      <c r="IY122" s="534"/>
      <c r="IZ122" s="534"/>
      <c r="JA122" s="534"/>
      <c r="JB122" s="534"/>
      <c r="JC122" s="534"/>
      <c r="JD122" s="534"/>
      <c r="JE122" s="534"/>
      <c r="JF122" s="534"/>
      <c r="JG122" s="534"/>
      <c r="JH122" s="534"/>
      <c r="JI122" s="534"/>
      <c r="JJ122" s="534"/>
      <c r="JK122" s="534"/>
      <c r="JL122" s="534"/>
      <c r="JM122" s="534"/>
      <c r="JN122" s="534"/>
      <c r="JO122" s="534"/>
      <c r="JP122" s="534"/>
      <c r="JQ122" s="534"/>
      <c r="JR122" s="534"/>
      <c r="JS122" s="534"/>
      <c r="JT122" s="534"/>
      <c r="JU122" s="534"/>
      <c r="JV122" s="534"/>
      <c r="JW122" s="534"/>
      <c r="JX122" s="534"/>
      <c r="JY122" s="534"/>
      <c r="JZ122" s="534"/>
      <c r="KA122" s="534"/>
      <c r="KB122" s="534"/>
      <c r="KC122" s="534"/>
      <c r="KD122" s="534"/>
      <c r="KE122" s="534"/>
      <c r="KF122" s="534"/>
      <c r="KG122" s="534"/>
      <c r="KH122" s="534"/>
      <c r="KI122" s="534"/>
      <c r="KJ122" s="534"/>
      <c r="KK122" s="534"/>
      <c r="KL122" s="534"/>
      <c r="KM122" s="534"/>
      <c r="KN122" s="534"/>
      <c r="KO122" s="534"/>
      <c r="KP122" s="534"/>
      <c r="KQ122" s="534"/>
      <c r="KR122" s="534"/>
      <c r="KS122" s="534"/>
      <c r="KT122" s="534"/>
      <c r="KU122" s="534"/>
      <c r="KV122" s="534"/>
      <c r="KW122" s="534"/>
      <c r="KX122" s="534"/>
      <c r="KY122" s="534"/>
      <c r="KZ122" s="534"/>
      <c r="LA122" s="534"/>
      <c r="LB122" s="534"/>
      <c r="LC122" s="534"/>
      <c r="LD122" s="534"/>
      <c r="LE122" s="534"/>
      <c r="LF122" s="534"/>
      <c r="LG122" s="534"/>
      <c r="LH122" s="534"/>
      <c r="LI122" s="534"/>
      <c r="LJ122" s="534"/>
      <c r="LK122" s="534"/>
      <c r="LL122" s="534"/>
      <c r="LM122" s="534"/>
      <c r="LN122" s="534"/>
      <c r="LO122" s="534"/>
      <c r="LP122" s="534"/>
      <c r="LQ122" s="534"/>
      <c r="LR122" s="534"/>
      <c r="LS122" s="534"/>
      <c r="LT122" s="534"/>
      <c r="LU122" s="534"/>
      <c r="LV122" s="534"/>
      <c r="LW122" s="534"/>
      <c r="LX122" s="534"/>
      <c r="LY122" s="534"/>
      <c r="LZ122" s="534"/>
      <c r="MA122" s="534"/>
      <c r="MB122" s="534"/>
      <c r="MC122" s="534"/>
      <c r="MD122" s="534"/>
      <c r="ME122" s="534"/>
      <c r="MF122" s="534"/>
      <c r="MG122" s="534"/>
      <c r="MH122" s="534"/>
      <c r="MI122" s="534"/>
      <c r="MJ122" s="534"/>
      <c r="MK122" s="534"/>
      <c r="ML122" s="534"/>
      <c r="MM122" s="534"/>
      <c r="MN122" s="534"/>
      <c r="MO122" s="534"/>
      <c r="MP122" s="534"/>
      <c r="MQ122" s="534"/>
      <c r="MR122" s="534"/>
      <c r="MS122" s="534"/>
      <c r="MT122" s="534"/>
      <c r="MU122" s="534"/>
      <c r="MV122" s="534"/>
      <c r="MW122" s="534"/>
      <c r="MX122" s="534"/>
      <c r="MY122" s="534"/>
      <c r="MZ122" s="534"/>
      <c r="NA122" s="534"/>
      <c r="NB122" s="534"/>
      <c r="NC122" s="534"/>
      <c r="ND122" s="534"/>
      <c r="NE122" s="534"/>
      <c r="NF122" s="534"/>
      <c r="NG122" s="534"/>
      <c r="NH122" s="534"/>
      <c r="NI122" s="534"/>
      <c r="NJ122" s="534"/>
      <c r="NK122" s="534"/>
      <c r="NL122" s="534"/>
      <c r="NM122" s="534"/>
      <c r="NN122" s="534"/>
      <c r="NO122" s="534"/>
      <c r="NP122" s="534"/>
      <c r="NQ122" s="534"/>
      <c r="NR122" s="534"/>
      <c r="NS122" s="534"/>
      <c r="NT122" s="534"/>
      <c r="NU122" s="534"/>
      <c r="NV122" s="534"/>
      <c r="NW122" s="534"/>
      <c r="NX122" s="534"/>
      <c r="NY122" s="534"/>
      <c r="NZ122" s="534"/>
      <c r="OA122" s="534"/>
      <c r="OB122" s="534"/>
      <c r="OC122" s="534"/>
      <c r="OD122" s="534"/>
      <c r="OE122" s="534"/>
      <c r="OF122" s="534"/>
      <c r="OG122" s="534"/>
      <c r="OH122" s="534"/>
      <c r="OI122" s="534"/>
      <c r="OJ122" s="534"/>
      <c r="OK122" s="534"/>
      <c r="OL122" s="534"/>
      <c r="OM122" s="534"/>
      <c r="ON122" s="534"/>
      <c r="OO122" s="534"/>
      <c r="OP122" s="534"/>
      <c r="OQ122" s="534"/>
      <c r="OR122" s="534"/>
      <c r="OS122" s="534"/>
      <c r="OT122" s="534"/>
      <c r="OU122" s="534"/>
      <c r="OV122" s="534"/>
      <c r="OW122" s="534"/>
      <c r="OX122" s="534"/>
      <c r="OY122" s="534"/>
      <c r="OZ122" s="534"/>
      <c r="PA122" s="534"/>
      <c r="PB122" s="534"/>
      <c r="PC122" s="534"/>
      <c r="PD122" s="534"/>
      <c r="PE122" s="534"/>
      <c r="PF122" s="534"/>
      <c r="PG122" s="534"/>
      <c r="PH122" s="534"/>
      <c r="PI122" s="534"/>
      <c r="PJ122" s="534"/>
      <c r="PK122" s="534"/>
      <c r="PL122" s="534"/>
      <c r="PM122" s="534"/>
      <c r="PN122" s="534"/>
      <c r="PO122" s="534"/>
      <c r="PP122" s="534"/>
      <c r="PQ122" s="534"/>
      <c r="PR122" s="534"/>
      <c r="PS122" s="534"/>
      <c r="PT122" s="534"/>
      <c r="PU122" s="534"/>
      <c r="PV122" s="534"/>
      <c r="PW122" s="534"/>
      <c r="PX122" s="534"/>
      <c r="PY122" s="534"/>
      <c r="PZ122" s="534"/>
      <c r="QA122" s="534"/>
      <c r="QB122" s="534"/>
      <c r="QC122" s="534"/>
      <c r="QD122" s="534"/>
      <c r="QE122" s="534"/>
      <c r="QF122" s="534"/>
      <c r="QG122" s="534"/>
      <c r="QH122" s="534"/>
      <c r="QI122" s="534"/>
      <c r="QJ122" s="534"/>
      <c r="QK122" s="534"/>
      <c r="QL122" s="534"/>
      <c r="QM122" s="534"/>
      <c r="QN122" s="534"/>
      <c r="QO122" s="534"/>
      <c r="QP122" s="534"/>
      <c r="QQ122" s="534"/>
      <c r="QR122" s="534"/>
      <c r="QS122" s="534"/>
      <c r="QT122" s="534"/>
      <c r="QU122" s="534"/>
      <c r="QV122" s="534"/>
      <c r="QW122" s="534"/>
      <c r="QX122" s="534"/>
      <c r="QY122" s="534"/>
      <c r="QZ122" s="534"/>
      <c r="RA122" s="534"/>
      <c r="RB122" s="534"/>
      <c r="RC122" s="534"/>
      <c r="RD122" s="534"/>
      <c r="RE122" s="534"/>
      <c r="RF122" s="534"/>
      <c r="RG122" s="534"/>
      <c r="RH122" s="534"/>
      <c r="RI122" s="534"/>
      <c r="RJ122" s="534"/>
      <c r="RK122" s="534"/>
      <c r="RL122" s="534"/>
      <c r="RM122" s="534"/>
      <c r="RN122" s="534"/>
      <c r="RO122" s="534"/>
      <c r="RP122" s="534"/>
      <c r="RQ122" s="534"/>
      <c r="RR122" s="534"/>
      <c r="RS122" s="534"/>
      <c r="RT122" s="534"/>
      <c r="RU122" s="534"/>
      <c r="RV122" s="534"/>
      <c r="RW122" s="534"/>
      <c r="RX122" s="534"/>
      <c r="RY122" s="534"/>
      <c r="RZ122" s="534"/>
      <c r="SA122" s="534"/>
      <c r="SB122" s="534"/>
      <c r="SC122" s="534"/>
      <c r="SD122" s="534"/>
      <c r="SE122" s="534"/>
      <c r="SF122" s="534"/>
      <c r="SG122" s="534"/>
      <c r="SH122" s="534"/>
      <c r="SI122" s="534"/>
      <c r="SJ122" s="534"/>
      <c r="SK122" s="534"/>
      <c r="SL122" s="534"/>
      <c r="SM122" s="534"/>
      <c r="SN122" s="534"/>
      <c r="SO122" s="534"/>
      <c r="SP122" s="534"/>
      <c r="SQ122" s="534"/>
      <c r="SR122" s="534"/>
      <c r="SS122" s="534"/>
      <c r="ST122" s="534"/>
      <c r="SU122" s="534"/>
      <c r="SV122" s="534"/>
      <c r="SW122" s="534"/>
      <c r="SX122" s="534"/>
      <c r="SY122" s="534"/>
      <c r="SZ122" s="534"/>
      <c r="TA122" s="534"/>
      <c r="TB122" s="534"/>
      <c r="TC122" s="534"/>
      <c r="TD122" s="534"/>
      <c r="TE122" s="534"/>
      <c r="TF122" s="534"/>
      <c r="TG122" s="534"/>
      <c r="TH122" s="534"/>
      <c r="TI122" s="534"/>
      <c r="TJ122" s="534"/>
      <c r="TK122" s="534"/>
      <c r="TL122" s="534"/>
      <c r="TM122" s="534"/>
      <c r="TN122" s="534"/>
      <c r="TO122" s="534"/>
      <c r="TP122" s="534"/>
      <c r="TQ122" s="534"/>
      <c r="TR122" s="534"/>
      <c r="TS122" s="534"/>
      <c r="TT122" s="534"/>
      <c r="TU122" s="534"/>
      <c r="TV122" s="534"/>
      <c r="TW122" s="534"/>
      <c r="TX122" s="534"/>
      <c r="TY122" s="534"/>
      <c r="TZ122" s="534"/>
      <c r="UA122" s="534"/>
      <c r="UB122" s="534"/>
      <c r="UC122" s="534"/>
      <c r="UD122" s="534"/>
      <c r="UE122" s="534"/>
      <c r="UF122" s="534"/>
      <c r="UG122" s="534"/>
      <c r="UH122" s="534"/>
      <c r="UI122" s="534"/>
      <c r="UJ122" s="534"/>
      <c r="UK122" s="534"/>
      <c r="UL122" s="534"/>
      <c r="UM122" s="534"/>
      <c r="UN122" s="534"/>
      <c r="UO122" s="534"/>
      <c r="UP122" s="534"/>
      <c r="UQ122" s="534"/>
      <c r="UR122" s="534"/>
      <c r="US122" s="534"/>
      <c r="UT122" s="534"/>
      <c r="UU122" s="534"/>
      <c r="UV122" s="534"/>
      <c r="UW122" s="534"/>
      <c r="UX122" s="546"/>
    </row>
    <row r="123" spans="1:571" s="547" customFormat="1" ht="14.1" customHeight="1">
      <c r="A123" s="534"/>
      <c r="B123" s="497"/>
      <c r="C123" s="497"/>
      <c r="D123" s="497"/>
      <c r="E123" s="497"/>
      <c r="F123" s="497"/>
      <c r="G123" s="497"/>
      <c r="H123" s="497"/>
      <c r="I123" s="497"/>
      <c r="J123" s="497"/>
      <c r="K123" s="497"/>
      <c r="L123" s="497"/>
      <c r="M123" s="498"/>
      <c r="N123" s="498"/>
      <c r="O123" s="499"/>
      <c r="P123" s="497"/>
      <c r="Q123" s="497"/>
      <c r="R123" s="497"/>
      <c r="S123" s="497"/>
      <c r="T123" s="497"/>
      <c r="U123" s="497"/>
      <c r="V123" s="498"/>
      <c r="W123" s="498"/>
      <c r="X123" s="497"/>
      <c r="Y123" s="497"/>
      <c r="Z123" s="497"/>
      <c r="AA123" s="502"/>
      <c r="AB123" s="497"/>
      <c r="AC123" s="502"/>
      <c r="AD123" s="497"/>
      <c r="AE123" s="497"/>
      <c r="AF123" s="497"/>
      <c r="AG123" s="497"/>
      <c r="AH123" s="497"/>
      <c r="AI123" s="497"/>
      <c r="AJ123" s="497"/>
      <c r="AK123" s="497"/>
      <c r="AL123" s="497"/>
      <c r="AM123" s="497"/>
      <c r="AN123" s="502"/>
      <c r="AO123" s="502"/>
      <c r="AP123" s="502"/>
      <c r="AQ123" s="497"/>
      <c r="AR123" s="534"/>
      <c r="AS123" s="534"/>
      <c r="AT123" s="534"/>
      <c r="AU123" s="534"/>
      <c r="AV123" s="534"/>
      <c r="AW123" s="534"/>
      <c r="AX123" s="534"/>
      <c r="AY123" s="534"/>
      <c r="AZ123" s="534"/>
      <c r="BA123" s="534"/>
      <c r="BB123" s="534"/>
      <c r="BC123" s="534"/>
      <c r="BD123" s="534"/>
      <c r="BE123" s="534"/>
      <c r="BF123" s="534"/>
      <c r="BG123" s="534"/>
      <c r="BH123" s="534"/>
      <c r="BI123" s="534"/>
      <c r="BJ123" s="534"/>
      <c r="BK123" s="534"/>
      <c r="BL123" s="534"/>
      <c r="BM123" s="534"/>
      <c r="BN123" s="534"/>
      <c r="BO123" s="534"/>
      <c r="BP123" s="534"/>
      <c r="BQ123" s="534"/>
      <c r="BR123" s="534"/>
      <c r="BS123" s="534"/>
      <c r="BT123" s="534"/>
      <c r="BU123" s="534"/>
      <c r="BV123" s="534"/>
      <c r="BW123" s="534"/>
      <c r="BX123" s="534"/>
      <c r="BY123" s="534"/>
      <c r="BZ123" s="534"/>
      <c r="CA123" s="534"/>
      <c r="CB123" s="534"/>
      <c r="CC123" s="534"/>
      <c r="CD123" s="534"/>
      <c r="CE123" s="534"/>
      <c r="CF123" s="534"/>
      <c r="CG123" s="534"/>
      <c r="CH123" s="534"/>
      <c r="CI123" s="534"/>
      <c r="CJ123" s="534"/>
      <c r="CK123" s="534"/>
      <c r="CL123" s="534"/>
      <c r="CM123" s="534"/>
      <c r="CN123" s="534"/>
      <c r="CO123" s="534"/>
      <c r="CP123" s="534"/>
      <c r="CQ123" s="534"/>
      <c r="CR123" s="534"/>
      <c r="CS123" s="534"/>
      <c r="CT123" s="534"/>
      <c r="CU123" s="534"/>
      <c r="CV123" s="534"/>
      <c r="CW123" s="534"/>
      <c r="CX123" s="534"/>
      <c r="CY123" s="534"/>
      <c r="CZ123" s="534"/>
      <c r="DA123" s="534"/>
      <c r="DB123" s="534"/>
      <c r="DC123" s="534"/>
      <c r="DD123" s="534"/>
      <c r="DE123" s="534"/>
      <c r="DF123" s="534"/>
      <c r="DG123" s="534"/>
      <c r="DH123" s="534"/>
      <c r="DI123" s="534"/>
      <c r="DJ123" s="534"/>
      <c r="DK123" s="534"/>
      <c r="DL123" s="534"/>
      <c r="DM123" s="534"/>
      <c r="DN123" s="534"/>
      <c r="DO123" s="534"/>
      <c r="DP123" s="534"/>
      <c r="DQ123" s="534"/>
      <c r="DR123" s="534"/>
      <c r="DS123" s="534"/>
      <c r="DT123" s="534"/>
      <c r="DU123" s="534"/>
      <c r="DV123" s="534"/>
      <c r="DW123" s="534"/>
      <c r="DX123" s="534"/>
      <c r="DY123" s="534"/>
      <c r="DZ123" s="534"/>
      <c r="EA123" s="534"/>
      <c r="EB123" s="534"/>
      <c r="EC123" s="534"/>
      <c r="ED123" s="534"/>
      <c r="EE123" s="534"/>
      <c r="EF123" s="534"/>
      <c r="EG123" s="534"/>
      <c r="EH123" s="534"/>
      <c r="EI123" s="534"/>
      <c r="EJ123" s="534"/>
      <c r="EK123" s="534"/>
      <c r="EL123" s="534"/>
      <c r="EM123" s="534"/>
      <c r="EN123" s="534"/>
      <c r="EO123" s="534"/>
      <c r="EP123" s="534"/>
      <c r="EQ123" s="534"/>
      <c r="ER123" s="534"/>
      <c r="ES123" s="534"/>
      <c r="ET123" s="534"/>
      <c r="EU123" s="534"/>
      <c r="EV123" s="534"/>
      <c r="EW123" s="534"/>
      <c r="EX123" s="534"/>
      <c r="EY123" s="534"/>
      <c r="EZ123" s="534"/>
      <c r="FA123" s="534"/>
      <c r="FB123" s="534"/>
      <c r="FC123" s="534"/>
      <c r="FD123" s="534"/>
      <c r="FE123" s="534"/>
      <c r="FF123" s="534"/>
      <c r="FG123" s="534"/>
      <c r="FH123" s="534"/>
      <c r="FI123" s="534"/>
      <c r="FJ123" s="534"/>
      <c r="FK123" s="534"/>
      <c r="FL123" s="534"/>
      <c r="FM123" s="534"/>
      <c r="FN123" s="534"/>
      <c r="FO123" s="534"/>
      <c r="FP123" s="534"/>
      <c r="FQ123" s="534"/>
      <c r="FR123" s="534"/>
      <c r="FS123" s="534"/>
      <c r="FT123" s="534"/>
      <c r="FU123" s="534"/>
      <c r="FV123" s="534"/>
      <c r="FW123" s="534"/>
      <c r="FX123" s="534"/>
      <c r="FY123" s="534"/>
      <c r="FZ123" s="534"/>
      <c r="GA123" s="534"/>
      <c r="GB123" s="534"/>
      <c r="GC123" s="534"/>
      <c r="GD123" s="534"/>
      <c r="GE123" s="534"/>
      <c r="GF123" s="534"/>
      <c r="GG123" s="534"/>
      <c r="GH123" s="534"/>
      <c r="GI123" s="534"/>
      <c r="GJ123" s="534"/>
      <c r="GK123" s="534"/>
      <c r="GL123" s="534"/>
      <c r="GM123" s="534"/>
      <c r="GN123" s="534"/>
      <c r="GO123" s="534"/>
      <c r="GP123" s="534"/>
      <c r="GQ123" s="534"/>
      <c r="GR123" s="534"/>
      <c r="GS123" s="534"/>
      <c r="GT123" s="534"/>
      <c r="GU123" s="534"/>
      <c r="GV123" s="534"/>
      <c r="GW123" s="534"/>
      <c r="GX123" s="534"/>
      <c r="GY123" s="534"/>
      <c r="GZ123" s="534"/>
      <c r="HA123" s="534"/>
      <c r="HB123" s="534"/>
      <c r="HC123" s="534"/>
      <c r="HD123" s="534"/>
      <c r="HE123" s="534"/>
      <c r="HF123" s="534"/>
      <c r="HG123" s="534"/>
      <c r="HH123" s="534"/>
      <c r="HI123" s="534"/>
      <c r="HJ123" s="534"/>
      <c r="HK123" s="534"/>
      <c r="HL123" s="534"/>
      <c r="HM123" s="534"/>
      <c r="HN123" s="534"/>
      <c r="HO123" s="534"/>
      <c r="HP123" s="534"/>
      <c r="HQ123" s="534"/>
      <c r="HR123" s="534"/>
      <c r="HS123" s="534"/>
      <c r="HT123" s="534"/>
      <c r="HU123" s="534"/>
      <c r="HV123" s="534"/>
      <c r="HW123" s="534"/>
      <c r="HX123" s="534"/>
      <c r="HY123" s="534"/>
      <c r="HZ123" s="534"/>
      <c r="IA123" s="534"/>
      <c r="IB123" s="534"/>
      <c r="IC123" s="534"/>
      <c r="ID123" s="534"/>
      <c r="IE123" s="534"/>
      <c r="IF123" s="534"/>
      <c r="IG123" s="534"/>
      <c r="IH123" s="534"/>
      <c r="II123" s="534"/>
      <c r="IJ123" s="534"/>
      <c r="IK123" s="534"/>
      <c r="IL123" s="534"/>
      <c r="IM123" s="534"/>
      <c r="IN123" s="534"/>
      <c r="IO123" s="534"/>
      <c r="IP123" s="534"/>
      <c r="IQ123" s="534"/>
      <c r="IR123" s="534"/>
      <c r="IS123" s="534"/>
      <c r="IT123" s="534"/>
      <c r="IU123" s="534"/>
      <c r="IV123" s="534"/>
      <c r="IW123" s="534"/>
      <c r="IX123" s="534"/>
      <c r="IY123" s="534"/>
      <c r="IZ123" s="534"/>
      <c r="JA123" s="534"/>
      <c r="JB123" s="534"/>
      <c r="JC123" s="534"/>
      <c r="JD123" s="534"/>
      <c r="JE123" s="534"/>
      <c r="JF123" s="534"/>
      <c r="JG123" s="534"/>
      <c r="JH123" s="534"/>
      <c r="JI123" s="534"/>
      <c r="JJ123" s="534"/>
      <c r="JK123" s="534"/>
      <c r="JL123" s="534"/>
      <c r="JM123" s="534"/>
      <c r="JN123" s="534"/>
      <c r="JO123" s="534"/>
      <c r="JP123" s="534"/>
      <c r="JQ123" s="534"/>
      <c r="JR123" s="534"/>
      <c r="JS123" s="534"/>
      <c r="JT123" s="534"/>
      <c r="JU123" s="534"/>
      <c r="JV123" s="534"/>
      <c r="JW123" s="534"/>
      <c r="JX123" s="534"/>
      <c r="JY123" s="534"/>
      <c r="JZ123" s="534"/>
      <c r="KA123" s="534"/>
      <c r="KB123" s="534"/>
      <c r="KC123" s="534"/>
      <c r="KD123" s="534"/>
      <c r="KE123" s="534"/>
      <c r="KF123" s="534"/>
      <c r="KG123" s="534"/>
      <c r="KH123" s="534"/>
      <c r="KI123" s="534"/>
      <c r="KJ123" s="534"/>
      <c r="KK123" s="534"/>
      <c r="KL123" s="534"/>
      <c r="KM123" s="534"/>
      <c r="KN123" s="534"/>
      <c r="KO123" s="534"/>
      <c r="KP123" s="534"/>
      <c r="KQ123" s="534"/>
      <c r="KR123" s="534"/>
      <c r="KS123" s="534"/>
      <c r="KT123" s="534"/>
      <c r="KU123" s="534"/>
      <c r="KV123" s="534"/>
      <c r="KW123" s="534"/>
      <c r="KX123" s="534"/>
      <c r="KY123" s="534"/>
      <c r="KZ123" s="534"/>
      <c r="LA123" s="534"/>
      <c r="LB123" s="534"/>
      <c r="LC123" s="534"/>
      <c r="LD123" s="534"/>
      <c r="LE123" s="534"/>
      <c r="LF123" s="534"/>
      <c r="LG123" s="534"/>
      <c r="LH123" s="534"/>
      <c r="LI123" s="534"/>
      <c r="LJ123" s="534"/>
      <c r="LK123" s="534"/>
      <c r="LL123" s="534"/>
      <c r="LM123" s="534"/>
      <c r="LN123" s="534"/>
      <c r="LO123" s="534"/>
      <c r="LP123" s="534"/>
      <c r="LQ123" s="534"/>
      <c r="LR123" s="534"/>
      <c r="LS123" s="534"/>
      <c r="LT123" s="534"/>
      <c r="LU123" s="534"/>
      <c r="LV123" s="534"/>
      <c r="LW123" s="534"/>
      <c r="LX123" s="534"/>
      <c r="LY123" s="534"/>
      <c r="LZ123" s="534"/>
      <c r="MA123" s="534"/>
      <c r="MB123" s="534"/>
      <c r="MC123" s="534"/>
      <c r="MD123" s="534"/>
      <c r="ME123" s="534"/>
      <c r="MF123" s="534"/>
      <c r="MG123" s="534"/>
      <c r="MH123" s="534"/>
      <c r="MI123" s="534"/>
      <c r="MJ123" s="534"/>
      <c r="MK123" s="534"/>
      <c r="ML123" s="534"/>
      <c r="MM123" s="534"/>
      <c r="MN123" s="534"/>
      <c r="MO123" s="534"/>
      <c r="MP123" s="534"/>
      <c r="MQ123" s="534"/>
      <c r="MR123" s="534"/>
      <c r="MS123" s="534"/>
      <c r="MT123" s="534"/>
      <c r="MU123" s="534"/>
      <c r="MV123" s="534"/>
      <c r="MW123" s="534"/>
      <c r="MX123" s="534"/>
      <c r="MY123" s="534"/>
      <c r="MZ123" s="534"/>
      <c r="NA123" s="534"/>
      <c r="NB123" s="534"/>
      <c r="NC123" s="534"/>
      <c r="ND123" s="534"/>
      <c r="NE123" s="534"/>
      <c r="NF123" s="534"/>
      <c r="NG123" s="534"/>
      <c r="NH123" s="534"/>
      <c r="NI123" s="534"/>
      <c r="NJ123" s="534"/>
      <c r="NK123" s="534"/>
      <c r="NL123" s="534"/>
      <c r="NM123" s="534"/>
      <c r="NN123" s="534"/>
      <c r="NO123" s="534"/>
      <c r="NP123" s="534"/>
      <c r="NQ123" s="534"/>
      <c r="NR123" s="534"/>
      <c r="NS123" s="534"/>
      <c r="NT123" s="534"/>
      <c r="NU123" s="534"/>
      <c r="NV123" s="534"/>
      <c r="NW123" s="534"/>
      <c r="NX123" s="534"/>
      <c r="NY123" s="534"/>
      <c r="NZ123" s="534"/>
      <c r="OA123" s="534"/>
      <c r="OB123" s="534"/>
      <c r="OC123" s="534"/>
      <c r="OD123" s="534"/>
      <c r="OE123" s="534"/>
      <c r="OF123" s="534"/>
      <c r="OG123" s="534"/>
      <c r="OH123" s="534"/>
      <c r="OI123" s="534"/>
      <c r="OJ123" s="534"/>
      <c r="OK123" s="534"/>
      <c r="OL123" s="534"/>
      <c r="OM123" s="534"/>
      <c r="ON123" s="534"/>
      <c r="OO123" s="534"/>
      <c r="OP123" s="534"/>
      <c r="OQ123" s="534"/>
      <c r="OR123" s="534"/>
      <c r="OS123" s="534"/>
      <c r="OT123" s="534"/>
      <c r="OU123" s="534"/>
      <c r="OV123" s="534"/>
      <c r="OW123" s="534"/>
      <c r="OX123" s="534"/>
      <c r="OY123" s="534"/>
      <c r="OZ123" s="534"/>
      <c r="PA123" s="534"/>
      <c r="PB123" s="534"/>
      <c r="PC123" s="534"/>
      <c r="PD123" s="534"/>
      <c r="PE123" s="534"/>
      <c r="PF123" s="534"/>
      <c r="PG123" s="534"/>
      <c r="PH123" s="534"/>
      <c r="PI123" s="534"/>
      <c r="PJ123" s="534"/>
      <c r="PK123" s="534"/>
      <c r="PL123" s="534"/>
      <c r="PM123" s="534"/>
      <c r="PN123" s="534"/>
      <c r="PO123" s="534"/>
      <c r="PP123" s="534"/>
      <c r="PQ123" s="534"/>
      <c r="PR123" s="534"/>
      <c r="PS123" s="534"/>
      <c r="PT123" s="534"/>
      <c r="PU123" s="534"/>
      <c r="PV123" s="534"/>
      <c r="PW123" s="534"/>
      <c r="PX123" s="534"/>
      <c r="PY123" s="534"/>
      <c r="PZ123" s="534"/>
      <c r="QA123" s="534"/>
      <c r="QB123" s="534"/>
      <c r="QC123" s="534"/>
      <c r="QD123" s="534"/>
      <c r="QE123" s="534"/>
      <c r="QF123" s="534"/>
      <c r="QG123" s="534"/>
      <c r="QH123" s="534"/>
      <c r="QI123" s="534"/>
      <c r="QJ123" s="534"/>
      <c r="QK123" s="534"/>
      <c r="QL123" s="534"/>
      <c r="QM123" s="534"/>
      <c r="QN123" s="534"/>
      <c r="QO123" s="534"/>
      <c r="QP123" s="534"/>
      <c r="QQ123" s="534"/>
      <c r="QR123" s="534"/>
      <c r="QS123" s="534"/>
      <c r="QT123" s="534"/>
      <c r="QU123" s="534"/>
      <c r="QV123" s="534"/>
      <c r="QW123" s="534"/>
      <c r="QX123" s="534"/>
      <c r="QY123" s="534"/>
      <c r="QZ123" s="534"/>
      <c r="RA123" s="534"/>
      <c r="RB123" s="534"/>
      <c r="RC123" s="534"/>
      <c r="RD123" s="534"/>
      <c r="RE123" s="534"/>
      <c r="RF123" s="534"/>
      <c r="RG123" s="534"/>
      <c r="RH123" s="534"/>
      <c r="RI123" s="534"/>
      <c r="RJ123" s="534"/>
      <c r="RK123" s="534"/>
      <c r="RL123" s="534"/>
      <c r="RM123" s="534"/>
      <c r="RN123" s="534"/>
      <c r="RO123" s="534"/>
      <c r="RP123" s="534"/>
      <c r="RQ123" s="534"/>
      <c r="RR123" s="534"/>
      <c r="RS123" s="534"/>
      <c r="RT123" s="534"/>
      <c r="RU123" s="534"/>
      <c r="RV123" s="534"/>
      <c r="RW123" s="534"/>
      <c r="RX123" s="534"/>
      <c r="RY123" s="534"/>
      <c r="RZ123" s="534"/>
      <c r="SA123" s="534"/>
      <c r="SB123" s="534"/>
      <c r="SC123" s="534"/>
      <c r="SD123" s="534"/>
      <c r="SE123" s="534"/>
      <c r="SF123" s="534"/>
      <c r="SG123" s="534"/>
      <c r="SH123" s="534"/>
      <c r="SI123" s="534"/>
      <c r="SJ123" s="534"/>
      <c r="SK123" s="534"/>
      <c r="SL123" s="534"/>
      <c r="SM123" s="534"/>
      <c r="SN123" s="534"/>
      <c r="SO123" s="534"/>
      <c r="SP123" s="534"/>
      <c r="SQ123" s="534"/>
      <c r="SR123" s="534"/>
      <c r="SS123" s="534"/>
      <c r="ST123" s="534"/>
      <c r="SU123" s="534"/>
      <c r="SV123" s="534"/>
      <c r="SW123" s="534"/>
      <c r="SX123" s="534"/>
      <c r="SY123" s="534"/>
      <c r="SZ123" s="534"/>
      <c r="TA123" s="534"/>
      <c r="TB123" s="534"/>
      <c r="TC123" s="534"/>
      <c r="TD123" s="534"/>
      <c r="TE123" s="534"/>
      <c r="TF123" s="534"/>
      <c r="TG123" s="534"/>
      <c r="TH123" s="534"/>
      <c r="TI123" s="534"/>
      <c r="TJ123" s="534"/>
      <c r="TK123" s="534"/>
      <c r="TL123" s="534"/>
      <c r="TM123" s="534"/>
      <c r="TN123" s="534"/>
      <c r="TO123" s="534"/>
      <c r="TP123" s="534"/>
      <c r="TQ123" s="534"/>
      <c r="TR123" s="534"/>
      <c r="TS123" s="534"/>
      <c r="TT123" s="534"/>
      <c r="TU123" s="534"/>
      <c r="TV123" s="534"/>
      <c r="TW123" s="534"/>
      <c r="TX123" s="534"/>
      <c r="TY123" s="534"/>
      <c r="TZ123" s="534"/>
      <c r="UA123" s="534"/>
      <c r="UB123" s="534"/>
      <c r="UC123" s="534"/>
      <c r="UD123" s="534"/>
      <c r="UE123" s="534"/>
      <c r="UF123" s="534"/>
      <c r="UG123" s="534"/>
      <c r="UH123" s="534"/>
      <c r="UI123" s="534"/>
      <c r="UJ123" s="534"/>
      <c r="UK123" s="534"/>
      <c r="UL123" s="534"/>
      <c r="UM123" s="534"/>
      <c r="UN123" s="534"/>
      <c r="UO123" s="534"/>
      <c r="UP123" s="534"/>
      <c r="UQ123" s="534"/>
      <c r="UR123" s="534"/>
      <c r="US123" s="534"/>
      <c r="UT123" s="534"/>
      <c r="UU123" s="534"/>
      <c r="UV123" s="534"/>
      <c r="UW123" s="534"/>
      <c r="UX123" s="546"/>
    </row>
    <row r="124" spans="1:571" s="560" customFormat="1" ht="14.1" customHeight="1">
      <c r="A124" s="534"/>
      <c r="B124" s="497"/>
      <c r="C124" s="497"/>
      <c r="D124" s="497"/>
      <c r="E124" s="497"/>
      <c r="F124" s="497"/>
      <c r="G124" s="497"/>
      <c r="H124" s="497"/>
      <c r="I124" s="497"/>
      <c r="J124" s="497"/>
      <c r="K124" s="497"/>
      <c r="L124" s="497"/>
      <c r="M124" s="498"/>
      <c r="N124" s="498"/>
      <c r="O124" s="499"/>
      <c r="P124" s="497"/>
      <c r="Q124" s="497"/>
      <c r="R124" s="497"/>
      <c r="S124" s="497"/>
      <c r="T124" s="497"/>
      <c r="U124" s="497"/>
      <c r="V124" s="498"/>
      <c r="W124" s="498"/>
      <c r="X124" s="497"/>
      <c r="Y124" s="497"/>
      <c r="Z124" s="497"/>
      <c r="AA124" s="502"/>
      <c r="AB124" s="497"/>
      <c r="AC124" s="502"/>
      <c r="AD124" s="497"/>
      <c r="AE124" s="497"/>
      <c r="AF124" s="497"/>
      <c r="AG124" s="497"/>
      <c r="AH124" s="497"/>
      <c r="AI124" s="497"/>
      <c r="AJ124" s="497"/>
      <c r="AK124" s="497"/>
      <c r="AL124" s="497"/>
      <c r="AM124" s="497"/>
      <c r="AN124" s="502"/>
      <c r="AO124" s="502"/>
      <c r="AP124" s="502"/>
      <c r="AQ124" s="497"/>
      <c r="AR124" s="497"/>
      <c r="AS124" s="497"/>
      <c r="AT124" s="497"/>
      <c r="AU124" s="497"/>
      <c r="AV124" s="497"/>
      <c r="AW124" s="497"/>
      <c r="AX124" s="497"/>
      <c r="AY124" s="497"/>
      <c r="AZ124" s="497"/>
      <c r="BA124" s="497"/>
      <c r="BB124" s="534"/>
      <c r="BC124" s="534"/>
      <c r="BD124" s="534"/>
      <c r="BE124" s="534"/>
      <c r="BF124" s="534"/>
      <c r="BG124" s="534"/>
      <c r="BH124" s="534"/>
      <c r="BI124" s="534"/>
      <c r="BJ124" s="534"/>
      <c r="BK124" s="534"/>
      <c r="BL124" s="534"/>
      <c r="BM124" s="534"/>
      <c r="BN124" s="534"/>
      <c r="BO124" s="534"/>
      <c r="BP124" s="534"/>
      <c r="BQ124" s="534"/>
      <c r="BR124" s="534"/>
      <c r="BS124" s="534"/>
      <c r="BT124" s="534"/>
      <c r="BU124" s="534"/>
      <c r="BV124" s="534"/>
      <c r="BW124" s="534"/>
      <c r="BX124" s="534"/>
      <c r="BY124" s="534"/>
      <c r="BZ124" s="534"/>
      <c r="CA124" s="534"/>
      <c r="CB124" s="534"/>
      <c r="CC124" s="534"/>
      <c r="CD124" s="534"/>
      <c r="CE124" s="534"/>
      <c r="CF124" s="534"/>
      <c r="CG124" s="534"/>
      <c r="CH124" s="534"/>
      <c r="CI124" s="534"/>
      <c r="CJ124" s="534"/>
      <c r="CK124" s="534"/>
      <c r="CL124" s="534"/>
      <c r="CM124" s="534"/>
      <c r="CN124" s="534"/>
      <c r="CO124" s="534"/>
      <c r="CP124" s="534"/>
      <c r="CQ124" s="534"/>
      <c r="CR124" s="534"/>
      <c r="CS124" s="534"/>
      <c r="CT124" s="534"/>
      <c r="CU124" s="534"/>
      <c r="CV124" s="534"/>
      <c r="CW124" s="534"/>
      <c r="CX124" s="534"/>
      <c r="CY124" s="534"/>
      <c r="CZ124" s="534"/>
      <c r="DA124" s="534"/>
      <c r="DB124" s="534"/>
      <c r="DC124" s="534"/>
      <c r="DD124" s="534"/>
      <c r="DE124" s="534"/>
      <c r="DF124" s="534"/>
      <c r="DG124" s="534"/>
      <c r="DH124" s="534"/>
      <c r="DI124" s="534"/>
      <c r="DJ124" s="534"/>
      <c r="DK124" s="534"/>
      <c r="DL124" s="534"/>
      <c r="DM124" s="534"/>
      <c r="DN124" s="534"/>
      <c r="DO124" s="534"/>
      <c r="DP124" s="534"/>
      <c r="DQ124" s="534"/>
      <c r="DR124" s="534"/>
      <c r="DS124" s="534"/>
      <c r="DT124" s="534"/>
      <c r="DU124" s="534"/>
      <c r="DV124" s="534"/>
      <c r="DW124" s="534"/>
      <c r="DX124" s="534"/>
      <c r="DY124" s="534"/>
      <c r="DZ124" s="534"/>
      <c r="EA124" s="534"/>
      <c r="EB124" s="534"/>
      <c r="EC124" s="534"/>
      <c r="ED124" s="534"/>
      <c r="EE124" s="534"/>
      <c r="EF124" s="534"/>
      <c r="EG124" s="534"/>
      <c r="EH124" s="534"/>
      <c r="EI124" s="534"/>
      <c r="EJ124" s="534"/>
      <c r="EK124" s="534"/>
      <c r="EL124" s="534"/>
      <c r="EM124" s="534"/>
      <c r="EN124" s="534"/>
      <c r="EO124" s="534"/>
      <c r="EP124" s="534"/>
      <c r="EQ124" s="534"/>
      <c r="ER124" s="534"/>
      <c r="ES124" s="534"/>
      <c r="ET124" s="534"/>
      <c r="EU124" s="534"/>
      <c r="EV124" s="534"/>
      <c r="EW124" s="534"/>
      <c r="EX124" s="534"/>
      <c r="EY124" s="534"/>
      <c r="EZ124" s="534"/>
      <c r="FA124" s="534"/>
      <c r="FB124" s="534"/>
      <c r="FC124" s="534"/>
      <c r="FD124" s="534"/>
      <c r="FE124" s="534"/>
      <c r="FF124" s="534"/>
      <c r="FG124" s="534"/>
      <c r="FH124" s="534"/>
      <c r="FI124" s="534"/>
      <c r="FJ124" s="534"/>
      <c r="FK124" s="534"/>
      <c r="FL124" s="534"/>
      <c r="FM124" s="534"/>
      <c r="FN124" s="534"/>
      <c r="FO124" s="534"/>
      <c r="FP124" s="534"/>
      <c r="FQ124" s="534"/>
      <c r="FR124" s="534"/>
      <c r="FS124" s="534"/>
      <c r="FT124" s="534"/>
      <c r="FU124" s="534"/>
      <c r="FV124" s="534"/>
      <c r="FW124" s="534"/>
      <c r="FX124" s="534"/>
      <c r="FY124" s="534"/>
      <c r="FZ124" s="534"/>
      <c r="GA124" s="534"/>
      <c r="GB124" s="534"/>
      <c r="GC124" s="534"/>
      <c r="GD124" s="534"/>
      <c r="GE124" s="534"/>
      <c r="GF124" s="534"/>
      <c r="GG124" s="534"/>
      <c r="GH124" s="534"/>
      <c r="GI124" s="534"/>
      <c r="GJ124" s="534"/>
      <c r="GK124" s="534"/>
      <c r="GL124" s="534"/>
      <c r="GM124" s="534"/>
      <c r="GN124" s="534"/>
      <c r="GO124" s="534"/>
      <c r="GP124" s="534"/>
      <c r="GQ124" s="534"/>
      <c r="GR124" s="534"/>
      <c r="GS124" s="534"/>
      <c r="GT124" s="534"/>
      <c r="GU124" s="534"/>
      <c r="GV124" s="534"/>
      <c r="GW124" s="534"/>
      <c r="GX124" s="534"/>
      <c r="GY124" s="534"/>
      <c r="GZ124" s="534"/>
      <c r="HA124" s="534"/>
      <c r="HB124" s="534"/>
      <c r="HC124" s="534"/>
      <c r="HD124" s="534"/>
      <c r="HE124" s="534"/>
      <c r="HF124" s="534"/>
      <c r="HG124" s="534"/>
      <c r="HH124" s="534"/>
      <c r="HI124" s="534"/>
      <c r="HJ124" s="534"/>
      <c r="HK124" s="534"/>
      <c r="HL124" s="534"/>
      <c r="HM124" s="534"/>
      <c r="HN124" s="534"/>
      <c r="HO124" s="534"/>
      <c r="HP124" s="534"/>
      <c r="HQ124" s="534"/>
      <c r="HR124" s="534"/>
      <c r="HS124" s="534"/>
      <c r="HT124" s="534"/>
      <c r="HU124" s="534"/>
      <c r="HV124" s="534"/>
      <c r="HW124" s="534"/>
      <c r="HX124" s="534"/>
      <c r="HY124" s="534"/>
      <c r="HZ124" s="534"/>
      <c r="IA124" s="534"/>
      <c r="IB124" s="534"/>
      <c r="IC124" s="534"/>
      <c r="ID124" s="534"/>
      <c r="IE124" s="534"/>
      <c r="IF124" s="534"/>
      <c r="IG124" s="534"/>
      <c r="IH124" s="534"/>
      <c r="II124" s="534"/>
      <c r="IJ124" s="534"/>
      <c r="IK124" s="534"/>
      <c r="IL124" s="534"/>
      <c r="IM124" s="534"/>
      <c r="IN124" s="534"/>
      <c r="IO124" s="534"/>
      <c r="IP124" s="534"/>
      <c r="IQ124" s="534"/>
      <c r="IR124" s="534"/>
      <c r="IS124" s="534"/>
      <c r="IT124" s="534"/>
      <c r="IU124" s="534"/>
      <c r="IV124" s="534"/>
      <c r="IW124" s="534"/>
      <c r="IX124" s="534"/>
      <c r="IY124" s="534"/>
      <c r="IZ124" s="534"/>
      <c r="JA124" s="534"/>
      <c r="JB124" s="534"/>
      <c r="JC124" s="534"/>
      <c r="JD124" s="534"/>
      <c r="JE124" s="534"/>
      <c r="JF124" s="534"/>
      <c r="JG124" s="534"/>
      <c r="JH124" s="534"/>
      <c r="JI124" s="534"/>
      <c r="JJ124" s="534"/>
      <c r="JK124" s="534"/>
      <c r="JL124" s="534"/>
      <c r="JM124" s="534"/>
      <c r="JN124" s="534"/>
      <c r="JO124" s="534"/>
      <c r="JP124" s="534"/>
      <c r="JQ124" s="534"/>
      <c r="JR124" s="534"/>
      <c r="JS124" s="534"/>
      <c r="JT124" s="534"/>
      <c r="JU124" s="534"/>
      <c r="JV124" s="534"/>
      <c r="JW124" s="534"/>
      <c r="JX124" s="534"/>
      <c r="JY124" s="534"/>
      <c r="JZ124" s="534"/>
      <c r="KA124" s="534"/>
      <c r="KB124" s="534"/>
      <c r="KC124" s="534"/>
      <c r="KD124" s="534"/>
      <c r="KE124" s="534"/>
      <c r="KF124" s="534"/>
      <c r="KG124" s="534"/>
      <c r="KH124" s="534"/>
      <c r="KI124" s="534"/>
      <c r="KJ124" s="534"/>
      <c r="KK124" s="534"/>
      <c r="KL124" s="534"/>
      <c r="KM124" s="534"/>
      <c r="KN124" s="534"/>
      <c r="KO124" s="534"/>
      <c r="KP124" s="534"/>
      <c r="KQ124" s="534"/>
      <c r="KR124" s="534"/>
      <c r="KS124" s="534"/>
      <c r="KT124" s="534"/>
      <c r="KU124" s="534"/>
      <c r="KV124" s="534"/>
      <c r="KW124" s="534"/>
      <c r="KX124" s="534"/>
      <c r="KY124" s="534"/>
      <c r="KZ124" s="534"/>
      <c r="LA124" s="534"/>
      <c r="LB124" s="534"/>
      <c r="LC124" s="534"/>
      <c r="LD124" s="534"/>
      <c r="LE124" s="534"/>
      <c r="LF124" s="534"/>
      <c r="LG124" s="534"/>
      <c r="LH124" s="534"/>
      <c r="LI124" s="534"/>
      <c r="LJ124" s="534"/>
      <c r="LK124" s="534"/>
      <c r="LL124" s="534"/>
      <c r="LM124" s="534"/>
      <c r="LN124" s="534"/>
      <c r="LO124" s="534"/>
      <c r="LP124" s="534"/>
      <c r="LQ124" s="534"/>
      <c r="LR124" s="534"/>
      <c r="LS124" s="534"/>
      <c r="LT124" s="534"/>
      <c r="LU124" s="534"/>
      <c r="LV124" s="534"/>
      <c r="LW124" s="534"/>
      <c r="LX124" s="534"/>
      <c r="LY124" s="534"/>
      <c r="LZ124" s="534"/>
      <c r="MA124" s="534"/>
      <c r="MB124" s="534"/>
      <c r="MC124" s="534"/>
      <c r="MD124" s="534"/>
      <c r="ME124" s="534"/>
      <c r="MF124" s="534"/>
      <c r="MG124" s="534"/>
      <c r="MH124" s="534"/>
      <c r="MI124" s="534"/>
      <c r="MJ124" s="534"/>
      <c r="MK124" s="534"/>
      <c r="ML124" s="534"/>
      <c r="MM124" s="534"/>
      <c r="MN124" s="534"/>
      <c r="MO124" s="534"/>
      <c r="MP124" s="534"/>
      <c r="MQ124" s="534"/>
      <c r="MR124" s="534"/>
      <c r="MS124" s="534"/>
      <c r="MT124" s="534"/>
      <c r="MU124" s="534"/>
      <c r="MV124" s="534"/>
      <c r="MW124" s="534"/>
      <c r="MX124" s="534"/>
      <c r="MY124" s="534"/>
      <c r="MZ124" s="534"/>
      <c r="NA124" s="534"/>
      <c r="NB124" s="534"/>
      <c r="NC124" s="534"/>
      <c r="ND124" s="534"/>
      <c r="NE124" s="534"/>
      <c r="NF124" s="534"/>
      <c r="NG124" s="534"/>
      <c r="NH124" s="534"/>
      <c r="NI124" s="534"/>
      <c r="NJ124" s="534"/>
      <c r="NK124" s="534"/>
      <c r="NL124" s="534"/>
      <c r="NM124" s="534"/>
      <c r="NN124" s="534"/>
      <c r="NO124" s="534"/>
      <c r="NP124" s="534"/>
      <c r="NQ124" s="534"/>
      <c r="NR124" s="534"/>
      <c r="NS124" s="534"/>
      <c r="NT124" s="534"/>
      <c r="NU124" s="534"/>
      <c r="NV124" s="534"/>
      <c r="NW124" s="534"/>
      <c r="NX124" s="534"/>
      <c r="NY124" s="534"/>
      <c r="NZ124" s="534"/>
      <c r="OA124" s="534"/>
      <c r="OB124" s="534"/>
      <c r="OC124" s="534"/>
      <c r="OD124" s="534"/>
      <c r="OE124" s="534"/>
      <c r="OF124" s="534"/>
      <c r="OG124" s="534"/>
      <c r="OH124" s="534"/>
      <c r="OI124" s="534"/>
      <c r="OJ124" s="534"/>
      <c r="OK124" s="534"/>
      <c r="OL124" s="534"/>
      <c r="OM124" s="534"/>
      <c r="ON124" s="534"/>
      <c r="OO124" s="534"/>
      <c r="OP124" s="534"/>
      <c r="OQ124" s="534"/>
      <c r="OR124" s="534"/>
      <c r="OS124" s="534"/>
      <c r="OT124" s="534"/>
      <c r="OU124" s="534"/>
      <c r="OV124" s="534"/>
      <c r="OW124" s="534"/>
      <c r="OX124" s="534"/>
      <c r="OY124" s="534"/>
      <c r="OZ124" s="534"/>
      <c r="PA124" s="534"/>
      <c r="PB124" s="534"/>
      <c r="PC124" s="534"/>
      <c r="PD124" s="534"/>
      <c r="PE124" s="534"/>
      <c r="PF124" s="534"/>
      <c r="PG124" s="534"/>
      <c r="PH124" s="534"/>
      <c r="PI124" s="534"/>
      <c r="PJ124" s="534"/>
      <c r="PK124" s="534"/>
      <c r="PL124" s="534"/>
      <c r="PM124" s="534"/>
      <c r="PN124" s="534"/>
      <c r="PO124" s="534"/>
      <c r="PP124" s="534"/>
      <c r="PQ124" s="534"/>
      <c r="PR124" s="534"/>
      <c r="PS124" s="534"/>
      <c r="PT124" s="534"/>
      <c r="PU124" s="534"/>
      <c r="PV124" s="534"/>
      <c r="PW124" s="534"/>
      <c r="PX124" s="534"/>
      <c r="PY124" s="534"/>
      <c r="PZ124" s="534"/>
      <c r="QA124" s="534"/>
      <c r="QB124" s="534"/>
      <c r="QC124" s="534"/>
      <c r="QD124" s="534"/>
      <c r="QE124" s="534"/>
      <c r="QF124" s="534"/>
      <c r="QG124" s="534"/>
      <c r="QH124" s="534"/>
      <c r="QI124" s="534"/>
      <c r="QJ124" s="534"/>
      <c r="QK124" s="534"/>
      <c r="QL124" s="534"/>
      <c r="QM124" s="534"/>
      <c r="QN124" s="534"/>
      <c r="QO124" s="534"/>
      <c r="QP124" s="534"/>
      <c r="QQ124" s="534"/>
      <c r="QR124" s="534"/>
      <c r="QS124" s="534"/>
      <c r="QT124" s="534"/>
      <c r="QU124" s="534"/>
      <c r="QV124" s="534"/>
      <c r="QW124" s="534"/>
      <c r="QX124" s="534"/>
      <c r="QY124" s="534"/>
      <c r="QZ124" s="534"/>
      <c r="RA124" s="534"/>
      <c r="RB124" s="534"/>
      <c r="RC124" s="534"/>
      <c r="RD124" s="534"/>
      <c r="RE124" s="534"/>
      <c r="RF124" s="534"/>
      <c r="RG124" s="534"/>
      <c r="RH124" s="534"/>
      <c r="RI124" s="534"/>
      <c r="RJ124" s="534"/>
      <c r="RK124" s="534"/>
      <c r="RL124" s="534"/>
      <c r="RM124" s="534"/>
      <c r="RN124" s="534"/>
      <c r="RO124" s="534"/>
      <c r="RP124" s="534"/>
      <c r="RQ124" s="534"/>
      <c r="RR124" s="534"/>
      <c r="RS124" s="534"/>
      <c r="RT124" s="534"/>
      <c r="RU124" s="534"/>
      <c r="RV124" s="534"/>
      <c r="RW124" s="534"/>
      <c r="RX124" s="534"/>
      <c r="RY124" s="534"/>
      <c r="RZ124" s="534"/>
      <c r="SA124" s="534"/>
      <c r="SB124" s="534"/>
      <c r="SC124" s="534"/>
      <c r="SD124" s="534"/>
      <c r="SE124" s="534"/>
      <c r="SF124" s="534"/>
      <c r="SG124" s="534"/>
      <c r="SH124" s="534"/>
      <c r="SI124" s="534"/>
      <c r="SJ124" s="534"/>
      <c r="SK124" s="534"/>
      <c r="SL124" s="534"/>
      <c r="SM124" s="534"/>
      <c r="SN124" s="534"/>
      <c r="SO124" s="534"/>
      <c r="SP124" s="534"/>
      <c r="SQ124" s="534"/>
      <c r="SR124" s="534"/>
      <c r="SS124" s="534"/>
      <c r="ST124" s="534"/>
      <c r="SU124" s="534"/>
      <c r="SV124" s="534"/>
      <c r="SW124" s="534"/>
      <c r="SX124" s="534"/>
      <c r="SY124" s="534"/>
      <c r="SZ124" s="534"/>
      <c r="TA124" s="534"/>
      <c r="TB124" s="534"/>
      <c r="TC124" s="534"/>
      <c r="TD124" s="534"/>
      <c r="TE124" s="534"/>
      <c r="TF124" s="534"/>
      <c r="TG124" s="534"/>
      <c r="TH124" s="534"/>
      <c r="TI124" s="534"/>
      <c r="TJ124" s="534"/>
      <c r="TK124" s="534"/>
      <c r="TL124" s="534"/>
      <c r="TM124" s="534"/>
      <c r="TN124" s="534"/>
      <c r="TO124" s="534"/>
      <c r="TP124" s="534"/>
      <c r="TQ124" s="534"/>
      <c r="TR124" s="534"/>
      <c r="TS124" s="534"/>
      <c r="TT124" s="534"/>
      <c r="TU124" s="534"/>
      <c r="TV124" s="534"/>
      <c r="TW124" s="534"/>
      <c r="TX124" s="534"/>
      <c r="TY124" s="534"/>
      <c r="TZ124" s="534"/>
      <c r="UA124" s="534"/>
      <c r="UB124" s="534"/>
      <c r="UC124" s="534"/>
      <c r="UD124" s="534"/>
      <c r="UE124" s="534"/>
      <c r="UF124" s="534"/>
      <c r="UG124" s="534"/>
      <c r="UH124" s="534"/>
      <c r="UI124" s="534"/>
      <c r="UJ124" s="534"/>
      <c r="UK124" s="534"/>
      <c r="UL124" s="534"/>
      <c r="UM124" s="534"/>
      <c r="UN124" s="534"/>
      <c r="UO124" s="534"/>
      <c r="UP124" s="534"/>
      <c r="UQ124" s="534"/>
      <c r="UR124" s="534"/>
      <c r="US124" s="534"/>
      <c r="UT124" s="534"/>
      <c r="UU124" s="534"/>
      <c r="UV124" s="534"/>
      <c r="UW124" s="534"/>
      <c r="UX124" s="559"/>
    </row>
    <row r="125" spans="1:571" ht="14.1" customHeight="1">
      <c r="A125" s="534"/>
    </row>
    <row r="126" spans="1:571" ht="14.1" customHeight="1">
      <c r="A126" s="561"/>
    </row>
    <row r="127" spans="1:571" ht="14.1" customHeight="1"/>
    <row r="128" spans="1:571" ht="14.1" customHeight="1"/>
    <row r="129" spans="1:570" ht="14.1" customHeight="1"/>
    <row r="130" spans="1:570" ht="14.1" customHeight="1">
      <c r="A130" s="497"/>
    </row>
    <row r="131" spans="1:570" ht="14.1" customHeight="1">
      <c r="A131" s="497"/>
    </row>
    <row r="132" spans="1:570" s="502" customFormat="1" ht="14.1" customHeight="1">
      <c r="A132" s="497"/>
      <c r="B132" s="497"/>
      <c r="C132" s="497"/>
      <c r="D132" s="497"/>
      <c r="E132" s="497"/>
      <c r="F132" s="497"/>
      <c r="G132" s="497"/>
      <c r="H132" s="497"/>
      <c r="I132" s="497"/>
      <c r="J132" s="497"/>
      <c r="K132" s="497"/>
      <c r="L132" s="497"/>
      <c r="M132" s="498"/>
      <c r="N132" s="498"/>
      <c r="O132" s="499"/>
      <c r="P132" s="497"/>
      <c r="Q132" s="497"/>
      <c r="R132" s="497"/>
      <c r="S132" s="497"/>
      <c r="T132" s="497"/>
      <c r="U132" s="497"/>
      <c r="V132" s="498"/>
      <c r="W132" s="498"/>
      <c r="X132" s="497"/>
      <c r="Y132" s="497"/>
      <c r="Z132" s="497"/>
      <c r="AB132" s="497"/>
      <c r="AD132" s="497"/>
      <c r="AE132" s="497"/>
      <c r="AF132" s="497"/>
      <c r="AG132" s="497"/>
      <c r="AH132" s="497"/>
      <c r="AI132" s="497"/>
      <c r="AJ132" s="497"/>
      <c r="AK132" s="497"/>
      <c r="AL132" s="497"/>
      <c r="AM132" s="497"/>
      <c r="AQ132" s="497"/>
      <c r="AR132" s="497"/>
      <c r="AS132" s="497"/>
      <c r="AT132" s="497"/>
      <c r="AU132" s="497"/>
      <c r="AV132" s="497"/>
      <c r="AW132" s="497"/>
      <c r="AX132" s="497"/>
      <c r="AY132" s="497"/>
      <c r="AZ132" s="497"/>
      <c r="BA132" s="497"/>
      <c r="BB132" s="497"/>
      <c r="BC132" s="497"/>
      <c r="BD132" s="497"/>
      <c r="BE132" s="497"/>
      <c r="BF132" s="497"/>
      <c r="BG132" s="497"/>
      <c r="BH132" s="497"/>
      <c r="BI132" s="497"/>
      <c r="BJ132" s="497"/>
      <c r="BK132" s="497"/>
      <c r="BL132" s="497"/>
      <c r="BM132" s="497"/>
      <c r="BN132" s="497"/>
      <c r="BO132" s="497"/>
      <c r="BP132" s="497"/>
      <c r="BQ132" s="497"/>
      <c r="BR132" s="497"/>
      <c r="BS132" s="497"/>
      <c r="BT132" s="497"/>
      <c r="BU132" s="497"/>
      <c r="BV132" s="497"/>
      <c r="BW132" s="497"/>
      <c r="BX132" s="497"/>
      <c r="BY132" s="497"/>
      <c r="BZ132" s="497"/>
      <c r="CA132" s="497"/>
      <c r="CB132" s="497"/>
      <c r="CC132" s="497"/>
      <c r="CD132" s="497"/>
      <c r="CE132" s="497"/>
      <c r="CF132" s="497"/>
      <c r="CG132" s="497"/>
      <c r="CH132" s="497"/>
      <c r="CI132" s="497"/>
      <c r="CJ132" s="497"/>
      <c r="CK132" s="497"/>
      <c r="CL132" s="497"/>
      <c r="CM132" s="497"/>
      <c r="CN132" s="497"/>
      <c r="CO132" s="497"/>
      <c r="CP132" s="497"/>
      <c r="CQ132" s="497"/>
      <c r="CR132" s="497"/>
      <c r="CS132" s="497"/>
      <c r="CT132" s="497"/>
      <c r="CU132" s="497"/>
      <c r="CV132" s="497"/>
      <c r="CW132" s="497"/>
      <c r="CX132" s="497"/>
      <c r="CY132" s="497"/>
      <c r="CZ132" s="497"/>
      <c r="DA132" s="497"/>
      <c r="DB132" s="497"/>
      <c r="DC132" s="497"/>
      <c r="DD132" s="497"/>
      <c r="DE132" s="497"/>
      <c r="DF132" s="497"/>
      <c r="DG132" s="497"/>
      <c r="DH132" s="497"/>
      <c r="DI132" s="497"/>
      <c r="DJ132" s="497"/>
      <c r="DK132" s="497"/>
      <c r="DL132" s="497"/>
      <c r="DM132" s="497"/>
      <c r="DN132" s="497"/>
      <c r="DO132" s="497"/>
      <c r="DP132" s="497"/>
      <c r="DQ132" s="497"/>
      <c r="DR132" s="497"/>
      <c r="DS132" s="497"/>
      <c r="DT132" s="497"/>
      <c r="DU132" s="497"/>
      <c r="DV132" s="497"/>
      <c r="DW132" s="497"/>
      <c r="DX132" s="497"/>
      <c r="DY132" s="497"/>
      <c r="DZ132" s="497"/>
      <c r="EA132" s="497"/>
      <c r="EB132" s="497"/>
      <c r="EC132" s="497"/>
      <c r="ED132" s="497"/>
      <c r="EE132" s="497"/>
      <c r="EF132" s="497"/>
      <c r="EG132" s="497"/>
      <c r="EH132" s="497"/>
      <c r="EI132" s="497"/>
      <c r="EJ132" s="497"/>
      <c r="EK132" s="497"/>
      <c r="EL132" s="497"/>
      <c r="EM132" s="497"/>
      <c r="EN132" s="497"/>
      <c r="EO132" s="497"/>
      <c r="EP132" s="497"/>
      <c r="EQ132" s="497"/>
      <c r="ER132" s="497"/>
      <c r="ES132" s="497"/>
      <c r="ET132" s="497"/>
      <c r="EU132" s="497"/>
      <c r="EV132" s="497"/>
      <c r="EW132" s="497"/>
      <c r="EX132" s="497"/>
      <c r="EY132" s="497"/>
      <c r="EZ132" s="497"/>
      <c r="FA132" s="497"/>
      <c r="FB132" s="497"/>
      <c r="FC132" s="497"/>
      <c r="FD132" s="497"/>
      <c r="FE132" s="497"/>
      <c r="FF132" s="497"/>
      <c r="FG132" s="497"/>
      <c r="FH132" s="497"/>
      <c r="FI132" s="497"/>
      <c r="FJ132" s="497"/>
      <c r="FK132" s="497"/>
      <c r="FL132" s="497"/>
      <c r="FM132" s="497"/>
      <c r="FN132" s="497"/>
      <c r="FO132" s="497"/>
      <c r="FP132" s="497"/>
      <c r="FQ132" s="497"/>
      <c r="FR132" s="497"/>
      <c r="FS132" s="497"/>
      <c r="FT132" s="497"/>
      <c r="FU132" s="497"/>
      <c r="FV132" s="497"/>
      <c r="FW132" s="497"/>
      <c r="FX132" s="497"/>
      <c r="FY132" s="497"/>
      <c r="FZ132" s="497"/>
      <c r="GA132" s="497"/>
      <c r="GB132" s="497"/>
      <c r="GC132" s="497"/>
      <c r="GD132" s="497"/>
      <c r="GE132" s="497"/>
      <c r="GF132" s="497"/>
      <c r="GG132" s="497"/>
      <c r="GH132" s="497"/>
      <c r="GI132" s="497"/>
      <c r="GJ132" s="497"/>
      <c r="GK132" s="497"/>
      <c r="GL132" s="497"/>
      <c r="GM132" s="497"/>
      <c r="GN132" s="497"/>
      <c r="GO132" s="497"/>
      <c r="GP132" s="497"/>
      <c r="GQ132" s="497"/>
      <c r="GR132" s="497"/>
      <c r="GS132" s="497"/>
      <c r="GT132" s="497"/>
      <c r="GU132" s="497"/>
      <c r="GV132" s="497"/>
      <c r="GW132" s="497"/>
      <c r="GX132" s="497"/>
      <c r="GY132" s="497"/>
      <c r="GZ132" s="497"/>
      <c r="HA132" s="497"/>
      <c r="HB132" s="497"/>
      <c r="HC132" s="497"/>
      <c r="HD132" s="497"/>
      <c r="HE132" s="497"/>
      <c r="HF132" s="497"/>
      <c r="HG132" s="497"/>
      <c r="HH132" s="497"/>
      <c r="HI132" s="497"/>
      <c r="HJ132" s="497"/>
      <c r="HK132" s="497"/>
      <c r="HL132" s="497"/>
      <c r="HM132" s="497"/>
      <c r="HN132" s="497"/>
      <c r="HO132" s="497"/>
      <c r="HP132" s="497"/>
      <c r="HQ132" s="497"/>
      <c r="HR132" s="497"/>
      <c r="HS132" s="497"/>
      <c r="HT132" s="497"/>
      <c r="HU132" s="497"/>
      <c r="HV132" s="497"/>
      <c r="HW132" s="497"/>
      <c r="HX132" s="497"/>
      <c r="HY132" s="497"/>
      <c r="HZ132" s="497"/>
      <c r="IA132" s="497"/>
      <c r="IB132" s="497"/>
      <c r="IC132" s="497"/>
      <c r="ID132" s="497"/>
      <c r="IE132" s="497"/>
      <c r="IF132" s="497"/>
      <c r="IG132" s="497"/>
      <c r="IH132" s="497"/>
      <c r="II132" s="497"/>
      <c r="IJ132" s="497"/>
      <c r="IK132" s="497"/>
      <c r="IL132" s="497"/>
      <c r="IM132" s="497"/>
      <c r="IN132" s="497"/>
      <c r="IO132" s="497"/>
      <c r="IP132" s="497"/>
      <c r="IQ132" s="497"/>
      <c r="IR132" s="497"/>
      <c r="IS132" s="497"/>
      <c r="IT132" s="497"/>
      <c r="IU132" s="497"/>
      <c r="IV132" s="497"/>
      <c r="IW132" s="497"/>
      <c r="IX132" s="497"/>
      <c r="IY132" s="497"/>
      <c r="IZ132" s="497"/>
      <c r="JA132" s="497"/>
      <c r="JB132" s="497"/>
      <c r="JC132" s="497"/>
      <c r="JD132" s="497"/>
      <c r="JE132" s="497"/>
      <c r="JF132" s="497"/>
      <c r="JG132" s="497"/>
      <c r="JH132" s="497"/>
      <c r="JI132" s="497"/>
      <c r="JJ132" s="497"/>
      <c r="JK132" s="497"/>
      <c r="JL132" s="497"/>
      <c r="JM132" s="497"/>
      <c r="JN132" s="497"/>
      <c r="JO132" s="497"/>
      <c r="JP132" s="497"/>
      <c r="JQ132" s="497"/>
      <c r="JR132" s="497"/>
      <c r="JS132" s="497"/>
      <c r="JT132" s="497"/>
      <c r="JU132" s="497"/>
      <c r="JV132" s="497"/>
      <c r="JW132" s="497"/>
      <c r="JX132" s="497"/>
      <c r="JY132" s="497"/>
      <c r="JZ132" s="497"/>
      <c r="KA132" s="497"/>
      <c r="KB132" s="497"/>
      <c r="KC132" s="497"/>
      <c r="KD132" s="497"/>
      <c r="KE132" s="497"/>
      <c r="KF132" s="497"/>
      <c r="KG132" s="497"/>
      <c r="KH132" s="497"/>
      <c r="KI132" s="497"/>
      <c r="KJ132" s="497"/>
      <c r="KK132" s="497"/>
      <c r="KL132" s="497"/>
      <c r="KM132" s="497"/>
      <c r="KN132" s="497"/>
      <c r="KO132" s="497"/>
      <c r="KP132" s="497"/>
      <c r="KQ132" s="497"/>
      <c r="KR132" s="497"/>
      <c r="KS132" s="497"/>
      <c r="KT132" s="497"/>
      <c r="KU132" s="497"/>
      <c r="KV132" s="497"/>
      <c r="KW132" s="497"/>
      <c r="KX132" s="497"/>
      <c r="KY132" s="497"/>
      <c r="KZ132" s="497"/>
      <c r="LA132" s="497"/>
      <c r="LB132" s="497"/>
      <c r="LC132" s="497"/>
      <c r="LD132" s="497"/>
      <c r="LE132" s="497"/>
      <c r="LF132" s="497"/>
      <c r="LG132" s="497"/>
      <c r="LH132" s="497"/>
      <c r="LI132" s="497"/>
      <c r="LJ132" s="497"/>
      <c r="LK132" s="497"/>
      <c r="LL132" s="497"/>
      <c r="LM132" s="497"/>
      <c r="LN132" s="497"/>
      <c r="LO132" s="497"/>
      <c r="LP132" s="497"/>
      <c r="LQ132" s="497"/>
      <c r="LR132" s="497"/>
      <c r="LS132" s="497"/>
      <c r="LT132" s="497"/>
      <c r="LU132" s="497"/>
      <c r="LV132" s="497"/>
      <c r="LW132" s="497"/>
      <c r="LX132" s="497"/>
      <c r="LY132" s="497"/>
      <c r="LZ132" s="497"/>
      <c r="MA132" s="497"/>
      <c r="MB132" s="497"/>
      <c r="MC132" s="497"/>
      <c r="MD132" s="497"/>
      <c r="ME132" s="497"/>
      <c r="MF132" s="497"/>
      <c r="MG132" s="497"/>
      <c r="MH132" s="497"/>
      <c r="MI132" s="497"/>
      <c r="MJ132" s="497"/>
      <c r="MK132" s="497"/>
      <c r="ML132" s="497"/>
      <c r="MM132" s="497"/>
      <c r="MN132" s="497"/>
      <c r="MO132" s="497"/>
      <c r="MP132" s="497"/>
      <c r="MQ132" s="497"/>
      <c r="MR132" s="497"/>
      <c r="MS132" s="497"/>
      <c r="MT132" s="497"/>
      <c r="MU132" s="497"/>
      <c r="MV132" s="497"/>
      <c r="MW132" s="497"/>
      <c r="MX132" s="497"/>
      <c r="MY132" s="497"/>
      <c r="MZ132" s="497"/>
      <c r="NA132" s="497"/>
      <c r="NB132" s="497"/>
      <c r="NC132" s="497"/>
      <c r="ND132" s="497"/>
      <c r="NE132" s="497"/>
      <c r="NF132" s="497"/>
      <c r="NG132" s="497"/>
      <c r="NH132" s="497"/>
      <c r="NI132" s="497"/>
      <c r="NJ132" s="497"/>
      <c r="NK132" s="497"/>
      <c r="NL132" s="497"/>
      <c r="NM132" s="497"/>
      <c r="NN132" s="497"/>
      <c r="NO132" s="497"/>
      <c r="NP132" s="497"/>
      <c r="NQ132" s="497"/>
      <c r="NR132" s="497"/>
      <c r="NS132" s="497"/>
      <c r="NT132" s="497"/>
      <c r="NU132" s="497"/>
      <c r="NV132" s="497"/>
      <c r="NW132" s="497"/>
      <c r="NX132" s="497"/>
      <c r="NY132" s="497"/>
      <c r="NZ132" s="497"/>
      <c r="OA132" s="497"/>
      <c r="OB132" s="497"/>
      <c r="OC132" s="497"/>
      <c r="OD132" s="497"/>
      <c r="OE132" s="497"/>
      <c r="OF132" s="497"/>
      <c r="OG132" s="497"/>
      <c r="OH132" s="497"/>
      <c r="OI132" s="497"/>
      <c r="OJ132" s="497"/>
      <c r="OK132" s="497"/>
      <c r="OL132" s="497"/>
      <c r="OM132" s="497"/>
      <c r="ON132" s="497"/>
      <c r="OO132" s="497"/>
      <c r="OP132" s="497"/>
      <c r="OQ132" s="497"/>
      <c r="OR132" s="497"/>
      <c r="OS132" s="497"/>
      <c r="OT132" s="497"/>
      <c r="OU132" s="497"/>
      <c r="OV132" s="497"/>
      <c r="OW132" s="497"/>
      <c r="OX132" s="497"/>
      <c r="OY132" s="497"/>
      <c r="OZ132" s="497"/>
      <c r="PA132" s="497"/>
      <c r="PB132" s="497"/>
      <c r="PC132" s="497"/>
      <c r="PD132" s="497"/>
      <c r="PE132" s="497"/>
      <c r="PF132" s="497"/>
      <c r="PG132" s="497"/>
      <c r="PH132" s="497"/>
      <c r="PI132" s="497"/>
      <c r="PJ132" s="497"/>
      <c r="PK132" s="497"/>
      <c r="PL132" s="497"/>
      <c r="PM132" s="497"/>
      <c r="PN132" s="497"/>
      <c r="PO132" s="497"/>
      <c r="PP132" s="497"/>
      <c r="PQ132" s="497"/>
      <c r="PR132" s="497"/>
      <c r="PS132" s="497"/>
      <c r="PT132" s="497"/>
      <c r="PU132" s="497"/>
      <c r="PV132" s="497"/>
      <c r="PW132" s="497"/>
      <c r="PX132" s="497"/>
      <c r="PY132" s="497"/>
      <c r="PZ132" s="497"/>
      <c r="QA132" s="497"/>
      <c r="QB132" s="497"/>
      <c r="QC132" s="497"/>
      <c r="QD132" s="497"/>
      <c r="QE132" s="497"/>
      <c r="QF132" s="497"/>
      <c r="QG132" s="497"/>
      <c r="QH132" s="497"/>
      <c r="QI132" s="497"/>
      <c r="QJ132" s="497"/>
      <c r="QK132" s="497"/>
      <c r="QL132" s="497"/>
      <c r="QM132" s="497"/>
      <c r="QN132" s="497"/>
      <c r="QO132" s="497"/>
      <c r="QP132" s="497"/>
      <c r="QQ132" s="497"/>
      <c r="QR132" s="497"/>
      <c r="QS132" s="497"/>
      <c r="QT132" s="497"/>
      <c r="QU132" s="497"/>
      <c r="QV132" s="497"/>
      <c r="QW132" s="497"/>
      <c r="QX132" s="497"/>
      <c r="QY132" s="497"/>
      <c r="QZ132" s="497"/>
      <c r="RA132" s="497"/>
      <c r="RB132" s="497"/>
      <c r="RC132" s="497"/>
      <c r="RD132" s="497"/>
      <c r="RE132" s="497"/>
      <c r="RF132" s="497"/>
      <c r="RG132" s="497"/>
      <c r="RH132" s="497"/>
      <c r="RI132" s="497"/>
      <c r="RJ132" s="497"/>
      <c r="RK132" s="497"/>
      <c r="RL132" s="497"/>
      <c r="RM132" s="497"/>
      <c r="RN132" s="497"/>
      <c r="RO132" s="497"/>
      <c r="RP132" s="497"/>
      <c r="RQ132" s="497"/>
      <c r="RR132" s="497"/>
      <c r="RS132" s="497"/>
      <c r="RT132" s="497"/>
      <c r="RU132" s="497"/>
      <c r="RV132" s="497"/>
      <c r="RW132" s="497"/>
      <c r="RX132" s="497"/>
      <c r="RY132" s="497"/>
      <c r="RZ132" s="497"/>
      <c r="SA132" s="497"/>
      <c r="SB132" s="497"/>
      <c r="SC132" s="497"/>
      <c r="SD132" s="497"/>
      <c r="SE132" s="497"/>
      <c r="SF132" s="497"/>
      <c r="SG132" s="497"/>
      <c r="SH132" s="497"/>
      <c r="SI132" s="497"/>
      <c r="SJ132" s="497"/>
      <c r="SK132" s="497"/>
      <c r="SL132" s="497"/>
      <c r="SM132" s="497"/>
      <c r="SN132" s="497"/>
      <c r="SO132" s="497"/>
      <c r="SP132" s="497"/>
      <c r="SQ132" s="497"/>
      <c r="SR132" s="497"/>
      <c r="SS132" s="497"/>
      <c r="ST132" s="497"/>
      <c r="SU132" s="497"/>
      <c r="SV132" s="497"/>
      <c r="SW132" s="497"/>
      <c r="SX132" s="497"/>
      <c r="SY132" s="497"/>
      <c r="SZ132" s="497"/>
      <c r="TA132" s="497"/>
      <c r="TB132" s="497"/>
      <c r="TC132" s="497"/>
      <c r="TD132" s="497"/>
      <c r="TE132" s="497"/>
      <c r="TF132" s="497"/>
      <c r="TG132" s="497"/>
      <c r="TH132" s="497"/>
      <c r="TI132" s="497"/>
      <c r="TJ132" s="497"/>
      <c r="TK132" s="497"/>
      <c r="TL132" s="497"/>
      <c r="TM132" s="497"/>
      <c r="TN132" s="497"/>
      <c r="TO132" s="497"/>
      <c r="TP132" s="497"/>
      <c r="TQ132" s="497"/>
      <c r="TR132" s="497"/>
      <c r="TS132" s="497"/>
      <c r="TT132" s="497"/>
      <c r="TU132" s="497"/>
      <c r="TV132" s="497"/>
      <c r="TW132" s="497"/>
      <c r="TX132" s="497"/>
      <c r="TY132" s="497"/>
      <c r="TZ132" s="497"/>
      <c r="UA132" s="497"/>
      <c r="UB132" s="497"/>
      <c r="UC132" s="497"/>
      <c r="UD132" s="497"/>
      <c r="UE132" s="497"/>
      <c r="UF132" s="497"/>
      <c r="UG132" s="497"/>
      <c r="UH132" s="497"/>
      <c r="UI132" s="497"/>
      <c r="UJ132" s="497"/>
      <c r="UK132" s="497"/>
      <c r="UL132" s="497"/>
      <c r="UM132" s="497"/>
      <c r="UN132" s="497"/>
      <c r="UO132" s="497"/>
      <c r="UP132" s="497"/>
      <c r="UQ132" s="497"/>
      <c r="UR132" s="497"/>
      <c r="US132" s="497"/>
      <c r="UT132" s="497"/>
      <c r="UU132" s="497"/>
      <c r="UV132" s="497"/>
      <c r="UW132" s="497"/>
      <c r="UX132" s="497"/>
    </row>
    <row r="133" spans="1:570" s="502" customFormat="1" ht="14.1" customHeight="1">
      <c r="A133" s="497"/>
      <c r="B133" s="497"/>
      <c r="C133" s="497"/>
      <c r="D133" s="497"/>
      <c r="E133" s="497"/>
      <c r="F133" s="497"/>
      <c r="G133" s="497"/>
      <c r="H133" s="497"/>
      <c r="I133" s="497"/>
      <c r="J133" s="497"/>
      <c r="K133" s="497"/>
      <c r="L133" s="497"/>
      <c r="M133" s="498"/>
      <c r="N133" s="498"/>
      <c r="O133" s="499"/>
      <c r="P133" s="497"/>
      <c r="Q133" s="497"/>
      <c r="R133" s="497"/>
      <c r="S133" s="497"/>
      <c r="T133" s="497"/>
      <c r="U133" s="497"/>
      <c r="V133" s="498"/>
      <c r="W133" s="498"/>
      <c r="X133" s="497"/>
      <c r="Y133" s="497"/>
      <c r="Z133" s="497"/>
      <c r="AB133" s="497"/>
      <c r="AD133" s="497"/>
      <c r="AE133" s="497"/>
      <c r="AF133" s="497"/>
      <c r="AG133" s="497"/>
      <c r="AH133" s="497"/>
      <c r="AI133" s="497"/>
      <c r="AJ133" s="497"/>
      <c r="AK133" s="497"/>
      <c r="AL133" s="497"/>
      <c r="AM133" s="497"/>
      <c r="AQ133" s="497"/>
      <c r="AR133" s="497"/>
      <c r="AS133" s="497"/>
      <c r="AT133" s="497"/>
      <c r="AU133" s="497"/>
      <c r="AV133" s="497"/>
      <c r="AW133" s="497"/>
      <c r="AX133" s="497"/>
      <c r="AY133" s="497"/>
      <c r="AZ133" s="497"/>
      <c r="BA133" s="497"/>
      <c r="BB133" s="497"/>
      <c r="BC133" s="497"/>
      <c r="BD133" s="497"/>
      <c r="BE133" s="497"/>
      <c r="BF133" s="497"/>
      <c r="BG133" s="497"/>
      <c r="BH133" s="497"/>
      <c r="BI133" s="497"/>
      <c r="BJ133" s="497"/>
      <c r="BK133" s="497"/>
      <c r="BL133" s="497"/>
      <c r="BM133" s="497"/>
      <c r="BN133" s="497"/>
      <c r="BO133" s="497"/>
      <c r="BP133" s="497"/>
      <c r="BQ133" s="497"/>
      <c r="BR133" s="497"/>
      <c r="BS133" s="497"/>
      <c r="BT133" s="497"/>
      <c r="BU133" s="497"/>
      <c r="BV133" s="497"/>
      <c r="BW133" s="497"/>
      <c r="BX133" s="497"/>
      <c r="BY133" s="497"/>
      <c r="BZ133" s="497"/>
      <c r="CA133" s="497"/>
      <c r="CB133" s="497"/>
      <c r="CC133" s="497"/>
      <c r="CD133" s="497"/>
      <c r="CE133" s="497"/>
      <c r="CF133" s="497"/>
      <c r="CG133" s="497"/>
      <c r="CH133" s="497"/>
      <c r="CI133" s="497"/>
      <c r="CJ133" s="497"/>
      <c r="CK133" s="497"/>
      <c r="CL133" s="497"/>
      <c r="CM133" s="497"/>
      <c r="CN133" s="497"/>
      <c r="CO133" s="497"/>
      <c r="CP133" s="497"/>
      <c r="CQ133" s="497"/>
      <c r="CR133" s="497"/>
      <c r="CS133" s="497"/>
      <c r="CT133" s="497"/>
      <c r="CU133" s="497"/>
      <c r="CV133" s="497"/>
      <c r="CW133" s="497"/>
      <c r="CX133" s="497"/>
      <c r="CY133" s="497"/>
      <c r="CZ133" s="497"/>
      <c r="DA133" s="497"/>
      <c r="DB133" s="497"/>
      <c r="DC133" s="497"/>
      <c r="DD133" s="497"/>
      <c r="DE133" s="497"/>
      <c r="DF133" s="497"/>
      <c r="DG133" s="497"/>
      <c r="DH133" s="497"/>
      <c r="DI133" s="497"/>
      <c r="DJ133" s="497"/>
      <c r="DK133" s="497"/>
      <c r="DL133" s="497"/>
      <c r="DM133" s="497"/>
      <c r="DN133" s="497"/>
      <c r="DO133" s="497"/>
      <c r="DP133" s="497"/>
      <c r="DQ133" s="497"/>
      <c r="DR133" s="497"/>
      <c r="DS133" s="497"/>
      <c r="DT133" s="497"/>
      <c r="DU133" s="497"/>
      <c r="DV133" s="497"/>
      <c r="DW133" s="497"/>
      <c r="DX133" s="497"/>
      <c r="DY133" s="497"/>
      <c r="DZ133" s="497"/>
      <c r="EA133" s="497"/>
      <c r="EB133" s="497"/>
      <c r="EC133" s="497"/>
      <c r="ED133" s="497"/>
      <c r="EE133" s="497"/>
      <c r="EF133" s="497"/>
      <c r="EG133" s="497"/>
      <c r="EH133" s="497"/>
      <c r="EI133" s="497"/>
      <c r="EJ133" s="497"/>
      <c r="EK133" s="497"/>
      <c r="EL133" s="497"/>
      <c r="EM133" s="497"/>
      <c r="EN133" s="497"/>
      <c r="EO133" s="497"/>
      <c r="EP133" s="497"/>
      <c r="EQ133" s="497"/>
      <c r="ER133" s="497"/>
      <c r="ES133" s="497"/>
      <c r="ET133" s="497"/>
      <c r="EU133" s="497"/>
      <c r="EV133" s="497"/>
      <c r="EW133" s="497"/>
      <c r="EX133" s="497"/>
      <c r="EY133" s="497"/>
      <c r="EZ133" s="497"/>
      <c r="FA133" s="497"/>
      <c r="FB133" s="497"/>
      <c r="FC133" s="497"/>
      <c r="FD133" s="497"/>
      <c r="FE133" s="497"/>
      <c r="FF133" s="497"/>
      <c r="FG133" s="497"/>
      <c r="FH133" s="497"/>
      <c r="FI133" s="497"/>
      <c r="FJ133" s="497"/>
      <c r="FK133" s="497"/>
      <c r="FL133" s="497"/>
      <c r="FM133" s="497"/>
      <c r="FN133" s="497"/>
      <c r="FO133" s="497"/>
      <c r="FP133" s="497"/>
      <c r="FQ133" s="497"/>
      <c r="FR133" s="497"/>
      <c r="FS133" s="497"/>
      <c r="FT133" s="497"/>
      <c r="FU133" s="497"/>
      <c r="FV133" s="497"/>
      <c r="FW133" s="497"/>
      <c r="FX133" s="497"/>
      <c r="FY133" s="497"/>
      <c r="FZ133" s="497"/>
      <c r="GA133" s="497"/>
      <c r="GB133" s="497"/>
      <c r="GC133" s="497"/>
      <c r="GD133" s="497"/>
      <c r="GE133" s="497"/>
      <c r="GF133" s="497"/>
      <c r="GG133" s="497"/>
      <c r="GH133" s="497"/>
      <c r="GI133" s="497"/>
      <c r="GJ133" s="497"/>
      <c r="GK133" s="497"/>
      <c r="GL133" s="497"/>
      <c r="GM133" s="497"/>
      <c r="GN133" s="497"/>
      <c r="GO133" s="497"/>
      <c r="GP133" s="497"/>
      <c r="GQ133" s="497"/>
      <c r="GR133" s="497"/>
      <c r="GS133" s="497"/>
      <c r="GT133" s="497"/>
      <c r="GU133" s="497"/>
      <c r="GV133" s="497"/>
      <c r="GW133" s="497"/>
      <c r="GX133" s="497"/>
      <c r="GY133" s="497"/>
      <c r="GZ133" s="497"/>
      <c r="HA133" s="497"/>
      <c r="HB133" s="497"/>
      <c r="HC133" s="497"/>
      <c r="HD133" s="497"/>
      <c r="HE133" s="497"/>
      <c r="HF133" s="497"/>
      <c r="HG133" s="497"/>
      <c r="HH133" s="497"/>
      <c r="HI133" s="497"/>
      <c r="HJ133" s="497"/>
      <c r="HK133" s="497"/>
      <c r="HL133" s="497"/>
      <c r="HM133" s="497"/>
      <c r="HN133" s="497"/>
      <c r="HO133" s="497"/>
      <c r="HP133" s="497"/>
      <c r="HQ133" s="497"/>
      <c r="HR133" s="497"/>
      <c r="HS133" s="497"/>
      <c r="HT133" s="497"/>
      <c r="HU133" s="497"/>
      <c r="HV133" s="497"/>
      <c r="HW133" s="497"/>
      <c r="HX133" s="497"/>
      <c r="HY133" s="497"/>
      <c r="HZ133" s="497"/>
      <c r="IA133" s="497"/>
      <c r="IB133" s="497"/>
      <c r="IC133" s="497"/>
      <c r="ID133" s="497"/>
      <c r="IE133" s="497"/>
      <c r="IF133" s="497"/>
      <c r="IG133" s="497"/>
      <c r="IH133" s="497"/>
      <c r="II133" s="497"/>
      <c r="IJ133" s="497"/>
      <c r="IK133" s="497"/>
      <c r="IL133" s="497"/>
      <c r="IM133" s="497"/>
      <c r="IN133" s="497"/>
      <c r="IO133" s="497"/>
      <c r="IP133" s="497"/>
      <c r="IQ133" s="497"/>
      <c r="IR133" s="497"/>
      <c r="IS133" s="497"/>
      <c r="IT133" s="497"/>
      <c r="IU133" s="497"/>
      <c r="IV133" s="497"/>
      <c r="IW133" s="497"/>
      <c r="IX133" s="497"/>
      <c r="IY133" s="497"/>
      <c r="IZ133" s="497"/>
      <c r="JA133" s="497"/>
      <c r="JB133" s="497"/>
      <c r="JC133" s="497"/>
      <c r="JD133" s="497"/>
      <c r="JE133" s="497"/>
      <c r="JF133" s="497"/>
      <c r="JG133" s="497"/>
      <c r="JH133" s="497"/>
      <c r="JI133" s="497"/>
      <c r="JJ133" s="497"/>
      <c r="JK133" s="497"/>
      <c r="JL133" s="497"/>
      <c r="JM133" s="497"/>
      <c r="JN133" s="497"/>
      <c r="JO133" s="497"/>
      <c r="JP133" s="497"/>
      <c r="JQ133" s="497"/>
      <c r="JR133" s="497"/>
      <c r="JS133" s="497"/>
      <c r="JT133" s="497"/>
      <c r="JU133" s="497"/>
      <c r="JV133" s="497"/>
      <c r="JW133" s="497"/>
      <c r="JX133" s="497"/>
      <c r="JY133" s="497"/>
      <c r="JZ133" s="497"/>
      <c r="KA133" s="497"/>
      <c r="KB133" s="497"/>
      <c r="KC133" s="497"/>
      <c r="KD133" s="497"/>
      <c r="KE133" s="497"/>
      <c r="KF133" s="497"/>
      <c r="KG133" s="497"/>
      <c r="KH133" s="497"/>
      <c r="KI133" s="497"/>
      <c r="KJ133" s="497"/>
      <c r="KK133" s="497"/>
      <c r="KL133" s="497"/>
      <c r="KM133" s="497"/>
      <c r="KN133" s="497"/>
      <c r="KO133" s="497"/>
      <c r="KP133" s="497"/>
      <c r="KQ133" s="497"/>
      <c r="KR133" s="497"/>
      <c r="KS133" s="497"/>
      <c r="KT133" s="497"/>
      <c r="KU133" s="497"/>
      <c r="KV133" s="497"/>
      <c r="KW133" s="497"/>
      <c r="KX133" s="497"/>
      <c r="KY133" s="497"/>
      <c r="KZ133" s="497"/>
      <c r="LA133" s="497"/>
      <c r="LB133" s="497"/>
      <c r="LC133" s="497"/>
      <c r="LD133" s="497"/>
      <c r="LE133" s="497"/>
      <c r="LF133" s="497"/>
      <c r="LG133" s="497"/>
      <c r="LH133" s="497"/>
      <c r="LI133" s="497"/>
      <c r="LJ133" s="497"/>
      <c r="LK133" s="497"/>
      <c r="LL133" s="497"/>
      <c r="LM133" s="497"/>
      <c r="LN133" s="497"/>
      <c r="LO133" s="497"/>
      <c r="LP133" s="497"/>
      <c r="LQ133" s="497"/>
      <c r="LR133" s="497"/>
      <c r="LS133" s="497"/>
      <c r="LT133" s="497"/>
      <c r="LU133" s="497"/>
      <c r="LV133" s="497"/>
      <c r="LW133" s="497"/>
      <c r="LX133" s="497"/>
      <c r="LY133" s="497"/>
      <c r="LZ133" s="497"/>
      <c r="MA133" s="497"/>
      <c r="MB133" s="497"/>
      <c r="MC133" s="497"/>
      <c r="MD133" s="497"/>
      <c r="ME133" s="497"/>
      <c r="MF133" s="497"/>
      <c r="MG133" s="497"/>
      <c r="MH133" s="497"/>
      <c r="MI133" s="497"/>
      <c r="MJ133" s="497"/>
      <c r="MK133" s="497"/>
      <c r="ML133" s="497"/>
      <c r="MM133" s="497"/>
      <c r="MN133" s="497"/>
      <c r="MO133" s="497"/>
      <c r="MP133" s="497"/>
      <c r="MQ133" s="497"/>
      <c r="MR133" s="497"/>
      <c r="MS133" s="497"/>
      <c r="MT133" s="497"/>
      <c r="MU133" s="497"/>
      <c r="MV133" s="497"/>
      <c r="MW133" s="497"/>
      <c r="MX133" s="497"/>
      <c r="MY133" s="497"/>
      <c r="MZ133" s="497"/>
      <c r="NA133" s="497"/>
      <c r="NB133" s="497"/>
      <c r="NC133" s="497"/>
      <c r="ND133" s="497"/>
      <c r="NE133" s="497"/>
      <c r="NF133" s="497"/>
      <c r="NG133" s="497"/>
      <c r="NH133" s="497"/>
      <c r="NI133" s="497"/>
      <c r="NJ133" s="497"/>
      <c r="NK133" s="497"/>
      <c r="NL133" s="497"/>
      <c r="NM133" s="497"/>
      <c r="NN133" s="497"/>
      <c r="NO133" s="497"/>
      <c r="NP133" s="497"/>
      <c r="NQ133" s="497"/>
      <c r="NR133" s="497"/>
      <c r="NS133" s="497"/>
      <c r="NT133" s="497"/>
      <c r="NU133" s="497"/>
      <c r="NV133" s="497"/>
      <c r="NW133" s="497"/>
      <c r="NX133" s="497"/>
      <c r="NY133" s="497"/>
      <c r="NZ133" s="497"/>
      <c r="OA133" s="497"/>
      <c r="OB133" s="497"/>
      <c r="OC133" s="497"/>
      <c r="OD133" s="497"/>
      <c r="OE133" s="497"/>
      <c r="OF133" s="497"/>
      <c r="OG133" s="497"/>
      <c r="OH133" s="497"/>
      <c r="OI133" s="497"/>
      <c r="OJ133" s="497"/>
      <c r="OK133" s="497"/>
      <c r="OL133" s="497"/>
      <c r="OM133" s="497"/>
      <c r="ON133" s="497"/>
      <c r="OO133" s="497"/>
      <c r="OP133" s="497"/>
      <c r="OQ133" s="497"/>
      <c r="OR133" s="497"/>
      <c r="OS133" s="497"/>
      <c r="OT133" s="497"/>
      <c r="OU133" s="497"/>
      <c r="OV133" s="497"/>
      <c r="OW133" s="497"/>
      <c r="OX133" s="497"/>
      <c r="OY133" s="497"/>
      <c r="OZ133" s="497"/>
      <c r="PA133" s="497"/>
      <c r="PB133" s="497"/>
      <c r="PC133" s="497"/>
      <c r="PD133" s="497"/>
      <c r="PE133" s="497"/>
      <c r="PF133" s="497"/>
      <c r="PG133" s="497"/>
      <c r="PH133" s="497"/>
      <c r="PI133" s="497"/>
      <c r="PJ133" s="497"/>
      <c r="PK133" s="497"/>
      <c r="PL133" s="497"/>
      <c r="PM133" s="497"/>
      <c r="PN133" s="497"/>
      <c r="PO133" s="497"/>
      <c r="PP133" s="497"/>
      <c r="PQ133" s="497"/>
      <c r="PR133" s="497"/>
      <c r="PS133" s="497"/>
      <c r="PT133" s="497"/>
      <c r="PU133" s="497"/>
      <c r="PV133" s="497"/>
      <c r="PW133" s="497"/>
      <c r="PX133" s="497"/>
      <c r="PY133" s="497"/>
      <c r="PZ133" s="497"/>
      <c r="QA133" s="497"/>
      <c r="QB133" s="497"/>
      <c r="QC133" s="497"/>
      <c r="QD133" s="497"/>
      <c r="QE133" s="497"/>
      <c r="QF133" s="497"/>
      <c r="QG133" s="497"/>
      <c r="QH133" s="497"/>
      <c r="QI133" s="497"/>
      <c r="QJ133" s="497"/>
      <c r="QK133" s="497"/>
      <c r="QL133" s="497"/>
      <c r="QM133" s="497"/>
      <c r="QN133" s="497"/>
      <c r="QO133" s="497"/>
      <c r="QP133" s="497"/>
      <c r="QQ133" s="497"/>
      <c r="QR133" s="497"/>
      <c r="QS133" s="497"/>
      <c r="QT133" s="497"/>
      <c r="QU133" s="497"/>
      <c r="QV133" s="497"/>
      <c r="QW133" s="497"/>
      <c r="QX133" s="497"/>
      <c r="QY133" s="497"/>
      <c r="QZ133" s="497"/>
      <c r="RA133" s="497"/>
      <c r="RB133" s="497"/>
      <c r="RC133" s="497"/>
      <c r="RD133" s="497"/>
      <c r="RE133" s="497"/>
      <c r="RF133" s="497"/>
      <c r="RG133" s="497"/>
      <c r="RH133" s="497"/>
      <c r="RI133" s="497"/>
      <c r="RJ133" s="497"/>
      <c r="RK133" s="497"/>
      <c r="RL133" s="497"/>
      <c r="RM133" s="497"/>
      <c r="RN133" s="497"/>
      <c r="RO133" s="497"/>
      <c r="RP133" s="497"/>
      <c r="RQ133" s="497"/>
      <c r="RR133" s="497"/>
      <c r="RS133" s="497"/>
      <c r="RT133" s="497"/>
      <c r="RU133" s="497"/>
      <c r="RV133" s="497"/>
      <c r="RW133" s="497"/>
      <c r="RX133" s="497"/>
      <c r="RY133" s="497"/>
      <c r="RZ133" s="497"/>
      <c r="SA133" s="497"/>
      <c r="SB133" s="497"/>
      <c r="SC133" s="497"/>
      <c r="SD133" s="497"/>
      <c r="SE133" s="497"/>
      <c r="SF133" s="497"/>
      <c r="SG133" s="497"/>
      <c r="SH133" s="497"/>
      <c r="SI133" s="497"/>
      <c r="SJ133" s="497"/>
      <c r="SK133" s="497"/>
      <c r="SL133" s="497"/>
      <c r="SM133" s="497"/>
      <c r="SN133" s="497"/>
      <c r="SO133" s="497"/>
      <c r="SP133" s="497"/>
      <c r="SQ133" s="497"/>
      <c r="SR133" s="497"/>
      <c r="SS133" s="497"/>
      <c r="ST133" s="497"/>
      <c r="SU133" s="497"/>
      <c r="SV133" s="497"/>
      <c r="SW133" s="497"/>
      <c r="SX133" s="497"/>
      <c r="SY133" s="497"/>
      <c r="SZ133" s="497"/>
      <c r="TA133" s="497"/>
      <c r="TB133" s="497"/>
      <c r="TC133" s="497"/>
      <c r="TD133" s="497"/>
      <c r="TE133" s="497"/>
      <c r="TF133" s="497"/>
      <c r="TG133" s="497"/>
      <c r="TH133" s="497"/>
      <c r="TI133" s="497"/>
      <c r="TJ133" s="497"/>
      <c r="TK133" s="497"/>
      <c r="TL133" s="497"/>
      <c r="TM133" s="497"/>
      <c r="TN133" s="497"/>
      <c r="TO133" s="497"/>
      <c r="TP133" s="497"/>
      <c r="TQ133" s="497"/>
      <c r="TR133" s="497"/>
      <c r="TS133" s="497"/>
      <c r="TT133" s="497"/>
      <c r="TU133" s="497"/>
      <c r="TV133" s="497"/>
      <c r="TW133" s="497"/>
      <c r="TX133" s="497"/>
      <c r="TY133" s="497"/>
      <c r="TZ133" s="497"/>
      <c r="UA133" s="497"/>
      <c r="UB133" s="497"/>
      <c r="UC133" s="497"/>
      <c r="UD133" s="497"/>
      <c r="UE133" s="497"/>
      <c r="UF133" s="497"/>
      <c r="UG133" s="497"/>
      <c r="UH133" s="497"/>
      <c r="UI133" s="497"/>
      <c r="UJ133" s="497"/>
      <c r="UK133" s="497"/>
      <c r="UL133" s="497"/>
      <c r="UM133" s="497"/>
      <c r="UN133" s="497"/>
      <c r="UO133" s="497"/>
      <c r="UP133" s="497"/>
      <c r="UQ133" s="497"/>
      <c r="UR133" s="497"/>
      <c r="US133" s="497"/>
      <c r="UT133" s="497"/>
      <c r="UU133" s="497"/>
      <c r="UV133" s="497"/>
      <c r="UW133" s="497"/>
      <c r="UX133" s="497"/>
    </row>
    <row r="134" spans="1:570" s="502" customFormat="1" ht="14.1" customHeight="1">
      <c r="B134" s="497"/>
      <c r="C134" s="497"/>
      <c r="D134" s="497"/>
      <c r="E134" s="497"/>
      <c r="F134" s="497"/>
      <c r="G134" s="497"/>
      <c r="H134" s="497"/>
      <c r="I134" s="497"/>
      <c r="J134" s="497"/>
      <c r="K134" s="497"/>
      <c r="L134" s="497"/>
      <c r="M134" s="498"/>
      <c r="N134" s="498"/>
      <c r="O134" s="499"/>
      <c r="P134" s="497"/>
      <c r="Q134" s="497"/>
      <c r="R134" s="497"/>
      <c r="S134" s="497"/>
      <c r="T134" s="497"/>
      <c r="U134" s="497"/>
      <c r="V134" s="498"/>
      <c r="W134" s="498"/>
      <c r="X134" s="497"/>
      <c r="Y134" s="497"/>
      <c r="Z134" s="497"/>
      <c r="AB134" s="497"/>
      <c r="AD134" s="497"/>
      <c r="AE134" s="497"/>
      <c r="AF134" s="497"/>
      <c r="AG134" s="497"/>
      <c r="AH134" s="497"/>
      <c r="AI134" s="497"/>
      <c r="AJ134" s="497"/>
      <c r="AK134" s="497"/>
      <c r="AL134" s="497"/>
      <c r="AM134" s="497"/>
      <c r="AQ134" s="497"/>
      <c r="AR134" s="497"/>
      <c r="AS134" s="497"/>
      <c r="AT134" s="497"/>
      <c r="AU134" s="497"/>
      <c r="AV134" s="497"/>
      <c r="AW134" s="497"/>
      <c r="AX134" s="497"/>
      <c r="AY134" s="497"/>
      <c r="AZ134" s="497"/>
      <c r="BA134" s="497"/>
      <c r="BB134" s="497"/>
      <c r="BC134" s="497"/>
      <c r="BD134" s="497"/>
      <c r="BE134" s="497"/>
      <c r="BF134" s="497"/>
      <c r="BG134" s="497"/>
      <c r="BH134" s="497"/>
      <c r="BI134" s="497"/>
      <c r="BJ134" s="497"/>
      <c r="BK134" s="497"/>
      <c r="BL134" s="497"/>
      <c r="BM134" s="497"/>
      <c r="BN134" s="497"/>
      <c r="BO134" s="497"/>
      <c r="BP134" s="497"/>
      <c r="BQ134" s="497"/>
      <c r="BR134" s="497"/>
      <c r="BS134" s="497"/>
      <c r="BT134" s="497"/>
      <c r="BU134" s="497"/>
      <c r="BV134" s="497"/>
      <c r="BW134" s="497"/>
      <c r="BX134" s="497"/>
      <c r="BY134" s="497"/>
      <c r="BZ134" s="497"/>
      <c r="CA134" s="497"/>
      <c r="CB134" s="497"/>
      <c r="CC134" s="497"/>
      <c r="CD134" s="497"/>
      <c r="CE134" s="497"/>
      <c r="CF134" s="497"/>
      <c r="CG134" s="497"/>
      <c r="CH134" s="497"/>
      <c r="CI134" s="497"/>
      <c r="CJ134" s="497"/>
      <c r="CK134" s="497"/>
      <c r="CL134" s="497"/>
      <c r="CM134" s="497"/>
      <c r="CN134" s="497"/>
      <c r="CO134" s="497"/>
      <c r="CP134" s="497"/>
      <c r="CQ134" s="497"/>
      <c r="CR134" s="497"/>
      <c r="CS134" s="497"/>
      <c r="CT134" s="497"/>
      <c r="CU134" s="497"/>
      <c r="CV134" s="497"/>
      <c r="CW134" s="497"/>
      <c r="CX134" s="497"/>
      <c r="CY134" s="497"/>
      <c r="CZ134" s="497"/>
      <c r="DA134" s="497"/>
      <c r="DB134" s="497"/>
      <c r="DC134" s="497"/>
      <c r="DD134" s="497"/>
      <c r="DE134" s="497"/>
      <c r="DF134" s="497"/>
      <c r="DG134" s="497"/>
      <c r="DH134" s="497"/>
      <c r="DI134" s="497"/>
      <c r="DJ134" s="497"/>
      <c r="DK134" s="497"/>
      <c r="DL134" s="497"/>
      <c r="DM134" s="497"/>
      <c r="DN134" s="497"/>
      <c r="DO134" s="497"/>
      <c r="DP134" s="497"/>
      <c r="DQ134" s="497"/>
      <c r="DR134" s="497"/>
      <c r="DS134" s="497"/>
      <c r="DT134" s="497"/>
      <c r="DU134" s="497"/>
      <c r="DV134" s="497"/>
      <c r="DW134" s="497"/>
      <c r="DX134" s="497"/>
      <c r="DY134" s="497"/>
      <c r="DZ134" s="497"/>
      <c r="EA134" s="497"/>
      <c r="EB134" s="497"/>
      <c r="EC134" s="497"/>
      <c r="ED134" s="497"/>
      <c r="EE134" s="497"/>
      <c r="EF134" s="497"/>
      <c r="EG134" s="497"/>
      <c r="EH134" s="497"/>
      <c r="EI134" s="497"/>
      <c r="EJ134" s="497"/>
      <c r="EK134" s="497"/>
      <c r="EL134" s="497"/>
      <c r="EM134" s="497"/>
      <c r="EN134" s="497"/>
      <c r="EO134" s="497"/>
      <c r="EP134" s="497"/>
      <c r="EQ134" s="497"/>
      <c r="ER134" s="497"/>
      <c r="ES134" s="497"/>
      <c r="ET134" s="497"/>
      <c r="EU134" s="497"/>
      <c r="EV134" s="497"/>
      <c r="EW134" s="497"/>
      <c r="EX134" s="497"/>
      <c r="EY134" s="497"/>
      <c r="EZ134" s="497"/>
      <c r="FA134" s="497"/>
      <c r="FB134" s="497"/>
      <c r="FC134" s="497"/>
      <c r="FD134" s="497"/>
      <c r="FE134" s="497"/>
      <c r="FF134" s="497"/>
      <c r="FG134" s="497"/>
      <c r="FH134" s="497"/>
      <c r="FI134" s="497"/>
      <c r="FJ134" s="497"/>
      <c r="FK134" s="497"/>
      <c r="FL134" s="497"/>
      <c r="FM134" s="497"/>
      <c r="FN134" s="497"/>
      <c r="FO134" s="497"/>
      <c r="FP134" s="497"/>
      <c r="FQ134" s="497"/>
      <c r="FR134" s="497"/>
      <c r="FS134" s="497"/>
      <c r="FT134" s="497"/>
      <c r="FU134" s="497"/>
      <c r="FV134" s="497"/>
      <c r="FW134" s="497"/>
      <c r="FX134" s="497"/>
      <c r="FY134" s="497"/>
      <c r="FZ134" s="497"/>
      <c r="GA134" s="497"/>
      <c r="GB134" s="497"/>
      <c r="GC134" s="497"/>
      <c r="GD134" s="497"/>
      <c r="GE134" s="497"/>
      <c r="GF134" s="497"/>
      <c r="GG134" s="497"/>
      <c r="GH134" s="497"/>
      <c r="GI134" s="497"/>
      <c r="GJ134" s="497"/>
      <c r="GK134" s="497"/>
      <c r="GL134" s="497"/>
      <c r="GM134" s="497"/>
      <c r="GN134" s="497"/>
      <c r="GO134" s="497"/>
      <c r="GP134" s="497"/>
      <c r="GQ134" s="497"/>
      <c r="GR134" s="497"/>
      <c r="GS134" s="497"/>
      <c r="GT134" s="497"/>
      <c r="GU134" s="497"/>
      <c r="GV134" s="497"/>
      <c r="GW134" s="497"/>
      <c r="GX134" s="497"/>
      <c r="GY134" s="497"/>
      <c r="GZ134" s="497"/>
      <c r="HA134" s="497"/>
      <c r="HB134" s="497"/>
      <c r="HC134" s="497"/>
      <c r="HD134" s="497"/>
      <c r="HE134" s="497"/>
      <c r="HF134" s="497"/>
      <c r="HG134" s="497"/>
      <c r="HH134" s="497"/>
      <c r="HI134" s="497"/>
      <c r="HJ134" s="497"/>
      <c r="HK134" s="497"/>
      <c r="HL134" s="497"/>
      <c r="HM134" s="497"/>
      <c r="HN134" s="497"/>
      <c r="HO134" s="497"/>
      <c r="HP134" s="497"/>
      <c r="HQ134" s="497"/>
      <c r="HR134" s="497"/>
      <c r="HS134" s="497"/>
      <c r="HT134" s="497"/>
      <c r="HU134" s="497"/>
      <c r="HV134" s="497"/>
      <c r="HW134" s="497"/>
      <c r="HX134" s="497"/>
      <c r="HY134" s="497"/>
      <c r="HZ134" s="497"/>
      <c r="IA134" s="497"/>
      <c r="IB134" s="497"/>
      <c r="IC134" s="497"/>
      <c r="ID134" s="497"/>
      <c r="IE134" s="497"/>
      <c r="IF134" s="497"/>
      <c r="IG134" s="497"/>
      <c r="IH134" s="497"/>
      <c r="II134" s="497"/>
      <c r="IJ134" s="497"/>
      <c r="IK134" s="497"/>
      <c r="IL134" s="497"/>
      <c r="IM134" s="497"/>
      <c r="IN134" s="497"/>
      <c r="IO134" s="497"/>
      <c r="IP134" s="497"/>
      <c r="IQ134" s="497"/>
      <c r="IR134" s="497"/>
      <c r="IS134" s="497"/>
      <c r="IT134" s="497"/>
      <c r="IU134" s="497"/>
      <c r="IV134" s="497"/>
      <c r="IW134" s="497"/>
      <c r="IX134" s="497"/>
      <c r="IY134" s="497"/>
      <c r="IZ134" s="497"/>
      <c r="JA134" s="497"/>
      <c r="JB134" s="497"/>
      <c r="JC134" s="497"/>
      <c r="JD134" s="497"/>
      <c r="JE134" s="497"/>
      <c r="JF134" s="497"/>
      <c r="JG134" s="497"/>
      <c r="JH134" s="497"/>
      <c r="JI134" s="497"/>
      <c r="JJ134" s="497"/>
      <c r="JK134" s="497"/>
      <c r="JL134" s="497"/>
      <c r="JM134" s="497"/>
      <c r="JN134" s="497"/>
      <c r="JO134" s="497"/>
      <c r="JP134" s="497"/>
      <c r="JQ134" s="497"/>
      <c r="JR134" s="497"/>
      <c r="JS134" s="497"/>
      <c r="JT134" s="497"/>
      <c r="JU134" s="497"/>
      <c r="JV134" s="497"/>
      <c r="JW134" s="497"/>
      <c r="JX134" s="497"/>
      <c r="JY134" s="497"/>
      <c r="JZ134" s="497"/>
      <c r="KA134" s="497"/>
      <c r="KB134" s="497"/>
      <c r="KC134" s="497"/>
      <c r="KD134" s="497"/>
      <c r="KE134" s="497"/>
      <c r="KF134" s="497"/>
      <c r="KG134" s="497"/>
      <c r="KH134" s="497"/>
      <c r="KI134" s="497"/>
      <c r="KJ134" s="497"/>
      <c r="KK134" s="497"/>
      <c r="KL134" s="497"/>
      <c r="KM134" s="497"/>
      <c r="KN134" s="497"/>
      <c r="KO134" s="497"/>
      <c r="KP134" s="497"/>
      <c r="KQ134" s="497"/>
      <c r="KR134" s="497"/>
      <c r="KS134" s="497"/>
      <c r="KT134" s="497"/>
      <c r="KU134" s="497"/>
      <c r="KV134" s="497"/>
      <c r="KW134" s="497"/>
      <c r="KX134" s="497"/>
      <c r="KY134" s="497"/>
      <c r="KZ134" s="497"/>
      <c r="LA134" s="497"/>
      <c r="LB134" s="497"/>
      <c r="LC134" s="497"/>
      <c r="LD134" s="497"/>
      <c r="LE134" s="497"/>
      <c r="LF134" s="497"/>
      <c r="LG134" s="497"/>
      <c r="LH134" s="497"/>
      <c r="LI134" s="497"/>
      <c r="LJ134" s="497"/>
      <c r="LK134" s="497"/>
      <c r="LL134" s="497"/>
      <c r="LM134" s="497"/>
      <c r="LN134" s="497"/>
      <c r="LO134" s="497"/>
      <c r="LP134" s="497"/>
      <c r="LQ134" s="497"/>
      <c r="LR134" s="497"/>
      <c r="LS134" s="497"/>
      <c r="LT134" s="497"/>
      <c r="LU134" s="497"/>
      <c r="LV134" s="497"/>
      <c r="LW134" s="497"/>
      <c r="LX134" s="497"/>
      <c r="LY134" s="497"/>
      <c r="LZ134" s="497"/>
      <c r="MA134" s="497"/>
      <c r="MB134" s="497"/>
      <c r="MC134" s="497"/>
      <c r="MD134" s="497"/>
      <c r="ME134" s="497"/>
      <c r="MF134" s="497"/>
      <c r="MG134" s="497"/>
      <c r="MH134" s="497"/>
      <c r="MI134" s="497"/>
      <c r="MJ134" s="497"/>
      <c r="MK134" s="497"/>
      <c r="ML134" s="497"/>
      <c r="MM134" s="497"/>
      <c r="MN134" s="497"/>
      <c r="MO134" s="497"/>
      <c r="MP134" s="497"/>
      <c r="MQ134" s="497"/>
      <c r="MR134" s="497"/>
      <c r="MS134" s="497"/>
      <c r="MT134" s="497"/>
      <c r="MU134" s="497"/>
      <c r="MV134" s="497"/>
      <c r="MW134" s="497"/>
      <c r="MX134" s="497"/>
      <c r="MY134" s="497"/>
      <c r="MZ134" s="497"/>
      <c r="NA134" s="497"/>
      <c r="NB134" s="497"/>
      <c r="NC134" s="497"/>
      <c r="ND134" s="497"/>
      <c r="NE134" s="497"/>
      <c r="NF134" s="497"/>
      <c r="NG134" s="497"/>
      <c r="NH134" s="497"/>
      <c r="NI134" s="497"/>
      <c r="NJ134" s="497"/>
      <c r="NK134" s="497"/>
      <c r="NL134" s="497"/>
      <c r="NM134" s="497"/>
      <c r="NN134" s="497"/>
      <c r="NO134" s="497"/>
      <c r="NP134" s="497"/>
      <c r="NQ134" s="497"/>
      <c r="NR134" s="497"/>
      <c r="NS134" s="497"/>
      <c r="NT134" s="497"/>
      <c r="NU134" s="497"/>
      <c r="NV134" s="497"/>
      <c r="NW134" s="497"/>
      <c r="NX134" s="497"/>
      <c r="NY134" s="497"/>
      <c r="NZ134" s="497"/>
      <c r="OA134" s="497"/>
      <c r="OB134" s="497"/>
      <c r="OC134" s="497"/>
      <c r="OD134" s="497"/>
      <c r="OE134" s="497"/>
      <c r="OF134" s="497"/>
      <c r="OG134" s="497"/>
      <c r="OH134" s="497"/>
      <c r="OI134" s="497"/>
      <c r="OJ134" s="497"/>
      <c r="OK134" s="497"/>
      <c r="OL134" s="497"/>
      <c r="OM134" s="497"/>
      <c r="ON134" s="497"/>
      <c r="OO134" s="497"/>
      <c r="OP134" s="497"/>
      <c r="OQ134" s="497"/>
      <c r="OR134" s="497"/>
      <c r="OS134" s="497"/>
      <c r="OT134" s="497"/>
      <c r="OU134" s="497"/>
      <c r="OV134" s="497"/>
      <c r="OW134" s="497"/>
      <c r="OX134" s="497"/>
      <c r="OY134" s="497"/>
      <c r="OZ134" s="497"/>
      <c r="PA134" s="497"/>
      <c r="PB134" s="497"/>
      <c r="PC134" s="497"/>
      <c r="PD134" s="497"/>
      <c r="PE134" s="497"/>
      <c r="PF134" s="497"/>
      <c r="PG134" s="497"/>
      <c r="PH134" s="497"/>
      <c r="PI134" s="497"/>
      <c r="PJ134" s="497"/>
      <c r="PK134" s="497"/>
      <c r="PL134" s="497"/>
      <c r="PM134" s="497"/>
      <c r="PN134" s="497"/>
      <c r="PO134" s="497"/>
      <c r="PP134" s="497"/>
      <c r="PQ134" s="497"/>
      <c r="PR134" s="497"/>
      <c r="PS134" s="497"/>
      <c r="PT134" s="497"/>
      <c r="PU134" s="497"/>
      <c r="PV134" s="497"/>
      <c r="PW134" s="497"/>
      <c r="PX134" s="497"/>
      <c r="PY134" s="497"/>
      <c r="PZ134" s="497"/>
      <c r="QA134" s="497"/>
      <c r="QB134" s="497"/>
      <c r="QC134" s="497"/>
      <c r="QD134" s="497"/>
      <c r="QE134" s="497"/>
      <c r="QF134" s="497"/>
      <c r="QG134" s="497"/>
      <c r="QH134" s="497"/>
      <c r="QI134" s="497"/>
      <c r="QJ134" s="497"/>
      <c r="QK134" s="497"/>
      <c r="QL134" s="497"/>
      <c r="QM134" s="497"/>
      <c r="QN134" s="497"/>
      <c r="QO134" s="497"/>
      <c r="QP134" s="497"/>
      <c r="QQ134" s="497"/>
      <c r="QR134" s="497"/>
      <c r="QS134" s="497"/>
      <c r="QT134" s="497"/>
      <c r="QU134" s="497"/>
      <c r="QV134" s="497"/>
      <c r="QW134" s="497"/>
      <c r="QX134" s="497"/>
      <c r="QY134" s="497"/>
      <c r="QZ134" s="497"/>
      <c r="RA134" s="497"/>
      <c r="RB134" s="497"/>
      <c r="RC134" s="497"/>
      <c r="RD134" s="497"/>
      <c r="RE134" s="497"/>
      <c r="RF134" s="497"/>
      <c r="RG134" s="497"/>
      <c r="RH134" s="497"/>
      <c r="RI134" s="497"/>
      <c r="RJ134" s="497"/>
      <c r="RK134" s="497"/>
      <c r="RL134" s="497"/>
      <c r="RM134" s="497"/>
      <c r="RN134" s="497"/>
      <c r="RO134" s="497"/>
      <c r="RP134" s="497"/>
      <c r="RQ134" s="497"/>
      <c r="RR134" s="497"/>
      <c r="RS134" s="497"/>
      <c r="RT134" s="497"/>
      <c r="RU134" s="497"/>
      <c r="RV134" s="497"/>
      <c r="RW134" s="497"/>
      <c r="RX134" s="497"/>
      <c r="RY134" s="497"/>
      <c r="RZ134" s="497"/>
      <c r="SA134" s="497"/>
      <c r="SB134" s="497"/>
      <c r="SC134" s="497"/>
      <c r="SD134" s="497"/>
      <c r="SE134" s="497"/>
      <c r="SF134" s="497"/>
      <c r="SG134" s="497"/>
      <c r="SH134" s="497"/>
      <c r="SI134" s="497"/>
      <c r="SJ134" s="497"/>
      <c r="SK134" s="497"/>
      <c r="SL134" s="497"/>
      <c r="SM134" s="497"/>
      <c r="SN134" s="497"/>
      <c r="SO134" s="497"/>
      <c r="SP134" s="497"/>
      <c r="SQ134" s="497"/>
      <c r="SR134" s="497"/>
      <c r="SS134" s="497"/>
      <c r="ST134" s="497"/>
      <c r="SU134" s="497"/>
      <c r="SV134" s="497"/>
      <c r="SW134" s="497"/>
      <c r="SX134" s="497"/>
      <c r="SY134" s="497"/>
      <c r="SZ134" s="497"/>
      <c r="TA134" s="497"/>
      <c r="TB134" s="497"/>
      <c r="TC134" s="497"/>
      <c r="TD134" s="497"/>
      <c r="TE134" s="497"/>
      <c r="TF134" s="497"/>
      <c r="TG134" s="497"/>
      <c r="TH134" s="497"/>
      <c r="TI134" s="497"/>
      <c r="TJ134" s="497"/>
      <c r="TK134" s="497"/>
      <c r="TL134" s="497"/>
      <c r="TM134" s="497"/>
      <c r="TN134" s="497"/>
      <c r="TO134" s="497"/>
      <c r="TP134" s="497"/>
      <c r="TQ134" s="497"/>
      <c r="TR134" s="497"/>
      <c r="TS134" s="497"/>
      <c r="TT134" s="497"/>
      <c r="TU134" s="497"/>
      <c r="TV134" s="497"/>
      <c r="TW134" s="497"/>
      <c r="TX134" s="497"/>
      <c r="TY134" s="497"/>
      <c r="TZ134" s="497"/>
      <c r="UA134" s="497"/>
      <c r="UB134" s="497"/>
      <c r="UC134" s="497"/>
      <c r="UD134" s="497"/>
      <c r="UE134" s="497"/>
      <c r="UF134" s="497"/>
      <c r="UG134" s="497"/>
      <c r="UH134" s="497"/>
      <c r="UI134" s="497"/>
      <c r="UJ134" s="497"/>
      <c r="UK134" s="497"/>
      <c r="UL134" s="497"/>
      <c r="UM134" s="497"/>
      <c r="UN134" s="497"/>
      <c r="UO134" s="497"/>
      <c r="UP134" s="497"/>
      <c r="UQ134" s="497"/>
      <c r="UR134" s="497"/>
      <c r="US134" s="497"/>
      <c r="UT134" s="497"/>
      <c r="UU134" s="497"/>
      <c r="UV134" s="497"/>
      <c r="UW134" s="497"/>
      <c r="UX134" s="497"/>
    </row>
    <row r="135" spans="1:570" s="502" customFormat="1" ht="14.1" customHeight="1">
      <c r="B135" s="497"/>
      <c r="C135" s="497"/>
      <c r="D135" s="497"/>
      <c r="E135" s="497"/>
      <c r="F135" s="497"/>
      <c r="G135" s="497"/>
      <c r="H135" s="497"/>
      <c r="I135" s="497"/>
      <c r="J135" s="497"/>
      <c r="K135" s="497"/>
      <c r="L135" s="497"/>
      <c r="M135" s="498"/>
      <c r="N135" s="498"/>
      <c r="O135" s="499"/>
      <c r="P135" s="497"/>
      <c r="Q135" s="497"/>
      <c r="R135" s="497"/>
      <c r="S135" s="497"/>
      <c r="T135" s="497"/>
      <c r="U135" s="497"/>
      <c r="V135" s="498"/>
      <c r="W135" s="498"/>
      <c r="X135" s="497"/>
      <c r="Y135" s="497"/>
      <c r="Z135" s="497"/>
      <c r="AB135" s="497"/>
      <c r="AD135" s="497"/>
      <c r="AE135" s="497"/>
      <c r="AF135" s="497"/>
      <c r="AG135" s="497"/>
      <c r="AH135" s="497"/>
      <c r="AI135" s="497"/>
      <c r="AJ135" s="497"/>
      <c r="AK135" s="497"/>
      <c r="AL135" s="497"/>
      <c r="AM135" s="497"/>
      <c r="AQ135" s="497"/>
      <c r="AR135" s="497"/>
      <c r="AS135" s="497"/>
      <c r="AT135" s="497"/>
      <c r="AU135" s="497"/>
      <c r="AV135" s="497"/>
      <c r="AW135" s="497"/>
      <c r="AX135" s="497"/>
      <c r="AY135" s="497"/>
      <c r="AZ135" s="497"/>
      <c r="BA135" s="497"/>
      <c r="BB135" s="497"/>
      <c r="BC135" s="497"/>
      <c r="BD135" s="497"/>
      <c r="BE135" s="497"/>
      <c r="BF135" s="497"/>
      <c r="BG135" s="497"/>
      <c r="BH135" s="497"/>
      <c r="BI135" s="497"/>
      <c r="BJ135" s="497"/>
      <c r="BK135" s="497"/>
      <c r="BL135" s="497"/>
      <c r="BM135" s="497"/>
      <c r="BN135" s="497"/>
      <c r="BO135" s="497"/>
      <c r="BP135" s="497"/>
      <c r="BQ135" s="497"/>
      <c r="BR135" s="497"/>
      <c r="BS135" s="497"/>
      <c r="BT135" s="497"/>
      <c r="BU135" s="497"/>
      <c r="BV135" s="497"/>
      <c r="BW135" s="497"/>
      <c r="BX135" s="497"/>
      <c r="BY135" s="497"/>
      <c r="BZ135" s="497"/>
      <c r="CA135" s="497"/>
      <c r="CB135" s="497"/>
      <c r="CC135" s="497"/>
      <c r="CD135" s="497"/>
      <c r="CE135" s="497"/>
      <c r="CF135" s="497"/>
      <c r="CG135" s="497"/>
      <c r="CH135" s="497"/>
      <c r="CI135" s="497"/>
      <c r="CJ135" s="497"/>
      <c r="CK135" s="497"/>
      <c r="CL135" s="497"/>
      <c r="CM135" s="497"/>
      <c r="CN135" s="497"/>
      <c r="CO135" s="497"/>
      <c r="CP135" s="497"/>
      <c r="CQ135" s="497"/>
      <c r="CR135" s="497"/>
      <c r="CS135" s="497"/>
      <c r="CT135" s="497"/>
      <c r="CU135" s="497"/>
      <c r="CV135" s="497"/>
      <c r="CW135" s="497"/>
      <c r="CX135" s="497"/>
      <c r="CY135" s="497"/>
      <c r="CZ135" s="497"/>
      <c r="DA135" s="497"/>
      <c r="DB135" s="497"/>
      <c r="DC135" s="497"/>
      <c r="DD135" s="497"/>
      <c r="DE135" s="497"/>
      <c r="DF135" s="497"/>
      <c r="DG135" s="497"/>
      <c r="DH135" s="497"/>
      <c r="DI135" s="497"/>
      <c r="DJ135" s="497"/>
      <c r="DK135" s="497"/>
      <c r="DL135" s="497"/>
      <c r="DM135" s="497"/>
      <c r="DN135" s="497"/>
      <c r="DO135" s="497"/>
      <c r="DP135" s="497"/>
      <c r="DQ135" s="497"/>
      <c r="DR135" s="497"/>
      <c r="DS135" s="497"/>
      <c r="DT135" s="497"/>
      <c r="DU135" s="497"/>
      <c r="DV135" s="497"/>
      <c r="DW135" s="497"/>
      <c r="DX135" s="497"/>
      <c r="DY135" s="497"/>
      <c r="DZ135" s="497"/>
      <c r="EA135" s="497"/>
      <c r="EB135" s="497"/>
      <c r="EC135" s="497"/>
      <c r="ED135" s="497"/>
      <c r="EE135" s="497"/>
      <c r="EF135" s="497"/>
      <c r="EG135" s="497"/>
      <c r="EH135" s="497"/>
      <c r="EI135" s="497"/>
      <c r="EJ135" s="497"/>
      <c r="EK135" s="497"/>
      <c r="EL135" s="497"/>
      <c r="EM135" s="497"/>
      <c r="EN135" s="497"/>
      <c r="EO135" s="497"/>
      <c r="EP135" s="497"/>
      <c r="EQ135" s="497"/>
      <c r="ER135" s="497"/>
      <c r="ES135" s="497"/>
      <c r="ET135" s="497"/>
      <c r="EU135" s="497"/>
      <c r="EV135" s="497"/>
      <c r="EW135" s="497"/>
      <c r="EX135" s="497"/>
      <c r="EY135" s="497"/>
      <c r="EZ135" s="497"/>
      <c r="FA135" s="497"/>
      <c r="FB135" s="497"/>
      <c r="FC135" s="497"/>
      <c r="FD135" s="497"/>
      <c r="FE135" s="497"/>
      <c r="FF135" s="497"/>
      <c r="FG135" s="497"/>
      <c r="FH135" s="497"/>
      <c r="FI135" s="497"/>
      <c r="FJ135" s="497"/>
      <c r="FK135" s="497"/>
      <c r="FL135" s="497"/>
      <c r="FM135" s="497"/>
      <c r="FN135" s="497"/>
      <c r="FO135" s="497"/>
      <c r="FP135" s="497"/>
      <c r="FQ135" s="497"/>
      <c r="FR135" s="497"/>
      <c r="FS135" s="497"/>
      <c r="FT135" s="497"/>
      <c r="FU135" s="497"/>
      <c r="FV135" s="497"/>
      <c r="FW135" s="497"/>
      <c r="FX135" s="497"/>
      <c r="FY135" s="497"/>
      <c r="FZ135" s="497"/>
      <c r="GA135" s="497"/>
      <c r="GB135" s="497"/>
      <c r="GC135" s="497"/>
      <c r="GD135" s="497"/>
      <c r="GE135" s="497"/>
      <c r="GF135" s="497"/>
      <c r="GG135" s="497"/>
      <c r="GH135" s="497"/>
      <c r="GI135" s="497"/>
      <c r="GJ135" s="497"/>
      <c r="GK135" s="497"/>
      <c r="GL135" s="497"/>
      <c r="GM135" s="497"/>
      <c r="GN135" s="497"/>
      <c r="GO135" s="497"/>
      <c r="GP135" s="497"/>
      <c r="GQ135" s="497"/>
      <c r="GR135" s="497"/>
      <c r="GS135" s="497"/>
      <c r="GT135" s="497"/>
      <c r="GU135" s="497"/>
      <c r="GV135" s="497"/>
      <c r="GW135" s="497"/>
      <c r="GX135" s="497"/>
      <c r="GY135" s="497"/>
      <c r="GZ135" s="497"/>
      <c r="HA135" s="497"/>
      <c r="HB135" s="497"/>
      <c r="HC135" s="497"/>
      <c r="HD135" s="497"/>
      <c r="HE135" s="497"/>
      <c r="HF135" s="497"/>
      <c r="HG135" s="497"/>
      <c r="HH135" s="497"/>
      <c r="HI135" s="497"/>
      <c r="HJ135" s="497"/>
      <c r="HK135" s="497"/>
      <c r="HL135" s="497"/>
      <c r="HM135" s="497"/>
      <c r="HN135" s="497"/>
      <c r="HO135" s="497"/>
      <c r="HP135" s="497"/>
      <c r="HQ135" s="497"/>
      <c r="HR135" s="497"/>
      <c r="HS135" s="497"/>
      <c r="HT135" s="497"/>
      <c r="HU135" s="497"/>
      <c r="HV135" s="497"/>
      <c r="HW135" s="497"/>
      <c r="HX135" s="497"/>
      <c r="HY135" s="497"/>
      <c r="HZ135" s="497"/>
      <c r="IA135" s="497"/>
      <c r="IB135" s="497"/>
      <c r="IC135" s="497"/>
      <c r="ID135" s="497"/>
      <c r="IE135" s="497"/>
      <c r="IF135" s="497"/>
      <c r="IG135" s="497"/>
      <c r="IH135" s="497"/>
      <c r="II135" s="497"/>
      <c r="IJ135" s="497"/>
      <c r="IK135" s="497"/>
      <c r="IL135" s="497"/>
      <c r="IM135" s="497"/>
      <c r="IN135" s="497"/>
      <c r="IO135" s="497"/>
      <c r="IP135" s="497"/>
      <c r="IQ135" s="497"/>
      <c r="IR135" s="497"/>
      <c r="IS135" s="497"/>
      <c r="IT135" s="497"/>
      <c r="IU135" s="497"/>
      <c r="IV135" s="497"/>
      <c r="IW135" s="497"/>
      <c r="IX135" s="497"/>
      <c r="IY135" s="497"/>
      <c r="IZ135" s="497"/>
      <c r="JA135" s="497"/>
      <c r="JB135" s="497"/>
      <c r="JC135" s="497"/>
      <c r="JD135" s="497"/>
      <c r="JE135" s="497"/>
      <c r="JF135" s="497"/>
      <c r="JG135" s="497"/>
      <c r="JH135" s="497"/>
      <c r="JI135" s="497"/>
      <c r="JJ135" s="497"/>
      <c r="JK135" s="497"/>
      <c r="JL135" s="497"/>
      <c r="JM135" s="497"/>
      <c r="JN135" s="497"/>
      <c r="JO135" s="497"/>
      <c r="JP135" s="497"/>
      <c r="JQ135" s="497"/>
      <c r="JR135" s="497"/>
      <c r="JS135" s="497"/>
      <c r="JT135" s="497"/>
      <c r="JU135" s="497"/>
      <c r="JV135" s="497"/>
      <c r="JW135" s="497"/>
      <c r="JX135" s="497"/>
      <c r="JY135" s="497"/>
      <c r="JZ135" s="497"/>
      <c r="KA135" s="497"/>
      <c r="KB135" s="497"/>
      <c r="KC135" s="497"/>
      <c r="KD135" s="497"/>
      <c r="KE135" s="497"/>
      <c r="KF135" s="497"/>
      <c r="KG135" s="497"/>
      <c r="KH135" s="497"/>
      <c r="KI135" s="497"/>
      <c r="KJ135" s="497"/>
      <c r="KK135" s="497"/>
      <c r="KL135" s="497"/>
      <c r="KM135" s="497"/>
      <c r="KN135" s="497"/>
      <c r="KO135" s="497"/>
      <c r="KP135" s="497"/>
      <c r="KQ135" s="497"/>
      <c r="KR135" s="497"/>
      <c r="KS135" s="497"/>
      <c r="KT135" s="497"/>
      <c r="KU135" s="497"/>
      <c r="KV135" s="497"/>
      <c r="KW135" s="497"/>
      <c r="KX135" s="497"/>
      <c r="KY135" s="497"/>
      <c r="KZ135" s="497"/>
      <c r="LA135" s="497"/>
      <c r="LB135" s="497"/>
      <c r="LC135" s="497"/>
      <c r="LD135" s="497"/>
      <c r="LE135" s="497"/>
      <c r="LF135" s="497"/>
      <c r="LG135" s="497"/>
      <c r="LH135" s="497"/>
      <c r="LI135" s="497"/>
      <c r="LJ135" s="497"/>
      <c r="LK135" s="497"/>
      <c r="LL135" s="497"/>
      <c r="LM135" s="497"/>
      <c r="LN135" s="497"/>
      <c r="LO135" s="497"/>
      <c r="LP135" s="497"/>
      <c r="LQ135" s="497"/>
      <c r="LR135" s="497"/>
      <c r="LS135" s="497"/>
      <c r="LT135" s="497"/>
      <c r="LU135" s="497"/>
      <c r="LV135" s="497"/>
      <c r="LW135" s="497"/>
      <c r="LX135" s="497"/>
      <c r="LY135" s="497"/>
      <c r="LZ135" s="497"/>
      <c r="MA135" s="497"/>
      <c r="MB135" s="497"/>
      <c r="MC135" s="497"/>
      <c r="MD135" s="497"/>
      <c r="ME135" s="497"/>
      <c r="MF135" s="497"/>
      <c r="MG135" s="497"/>
      <c r="MH135" s="497"/>
      <c r="MI135" s="497"/>
      <c r="MJ135" s="497"/>
      <c r="MK135" s="497"/>
      <c r="ML135" s="497"/>
      <c r="MM135" s="497"/>
      <c r="MN135" s="497"/>
      <c r="MO135" s="497"/>
      <c r="MP135" s="497"/>
      <c r="MQ135" s="497"/>
      <c r="MR135" s="497"/>
      <c r="MS135" s="497"/>
      <c r="MT135" s="497"/>
      <c r="MU135" s="497"/>
      <c r="MV135" s="497"/>
      <c r="MW135" s="497"/>
      <c r="MX135" s="497"/>
      <c r="MY135" s="497"/>
      <c r="MZ135" s="497"/>
      <c r="NA135" s="497"/>
      <c r="NB135" s="497"/>
      <c r="NC135" s="497"/>
      <c r="ND135" s="497"/>
      <c r="NE135" s="497"/>
      <c r="NF135" s="497"/>
      <c r="NG135" s="497"/>
      <c r="NH135" s="497"/>
      <c r="NI135" s="497"/>
      <c r="NJ135" s="497"/>
      <c r="NK135" s="497"/>
      <c r="NL135" s="497"/>
      <c r="NM135" s="497"/>
      <c r="NN135" s="497"/>
      <c r="NO135" s="497"/>
      <c r="NP135" s="497"/>
      <c r="NQ135" s="497"/>
      <c r="NR135" s="497"/>
      <c r="NS135" s="497"/>
      <c r="NT135" s="497"/>
      <c r="NU135" s="497"/>
      <c r="NV135" s="497"/>
      <c r="NW135" s="497"/>
      <c r="NX135" s="497"/>
      <c r="NY135" s="497"/>
      <c r="NZ135" s="497"/>
      <c r="OA135" s="497"/>
      <c r="OB135" s="497"/>
      <c r="OC135" s="497"/>
      <c r="OD135" s="497"/>
      <c r="OE135" s="497"/>
      <c r="OF135" s="497"/>
      <c r="OG135" s="497"/>
      <c r="OH135" s="497"/>
      <c r="OI135" s="497"/>
      <c r="OJ135" s="497"/>
      <c r="OK135" s="497"/>
      <c r="OL135" s="497"/>
      <c r="OM135" s="497"/>
      <c r="ON135" s="497"/>
      <c r="OO135" s="497"/>
      <c r="OP135" s="497"/>
      <c r="OQ135" s="497"/>
      <c r="OR135" s="497"/>
      <c r="OS135" s="497"/>
      <c r="OT135" s="497"/>
      <c r="OU135" s="497"/>
      <c r="OV135" s="497"/>
      <c r="OW135" s="497"/>
      <c r="OX135" s="497"/>
      <c r="OY135" s="497"/>
      <c r="OZ135" s="497"/>
      <c r="PA135" s="497"/>
      <c r="PB135" s="497"/>
      <c r="PC135" s="497"/>
      <c r="PD135" s="497"/>
      <c r="PE135" s="497"/>
      <c r="PF135" s="497"/>
      <c r="PG135" s="497"/>
      <c r="PH135" s="497"/>
      <c r="PI135" s="497"/>
      <c r="PJ135" s="497"/>
      <c r="PK135" s="497"/>
      <c r="PL135" s="497"/>
      <c r="PM135" s="497"/>
      <c r="PN135" s="497"/>
      <c r="PO135" s="497"/>
      <c r="PP135" s="497"/>
      <c r="PQ135" s="497"/>
      <c r="PR135" s="497"/>
      <c r="PS135" s="497"/>
      <c r="PT135" s="497"/>
      <c r="PU135" s="497"/>
      <c r="PV135" s="497"/>
      <c r="PW135" s="497"/>
      <c r="PX135" s="497"/>
      <c r="PY135" s="497"/>
      <c r="PZ135" s="497"/>
      <c r="QA135" s="497"/>
      <c r="QB135" s="497"/>
      <c r="QC135" s="497"/>
      <c r="QD135" s="497"/>
      <c r="QE135" s="497"/>
      <c r="QF135" s="497"/>
      <c r="QG135" s="497"/>
      <c r="QH135" s="497"/>
      <c r="QI135" s="497"/>
      <c r="QJ135" s="497"/>
      <c r="QK135" s="497"/>
      <c r="QL135" s="497"/>
      <c r="QM135" s="497"/>
      <c r="QN135" s="497"/>
      <c r="QO135" s="497"/>
      <c r="QP135" s="497"/>
      <c r="QQ135" s="497"/>
      <c r="QR135" s="497"/>
      <c r="QS135" s="497"/>
      <c r="QT135" s="497"/>
      <c r="QU135" s="497"/>
      <c r="QV135" s="497"/>
      <c r="QW135" s="497"/>
      <c r="QX135" s="497"/>
      <c r="QY135" s="497"/>
      <c r="QZ135" s="497"/>
      <c r="RA135" s="497"/>
      <c r="RB135" s="497"/>
      <c r="RC135" s="497"/>
      <c r="RD135" s="497"/>
      <c r="RE135" s="497"/>
      <c r="RF135" s="497"/>
      <c r="RG135" s="497"/>
      <c r="RH135" s="497"/>
      <c r="RI135" s="497"/>
      <c r="RJ135" s="497"/>
      <c r="RK135" s="497"/>
      <c r="RL135" s="497"/>
      <c r="RM135" s="497"/>
      <c r="RN135" s="497"/>
      <c r="RO135" s="497"/>
      <c r="RP135" s="497"/>
      <c r="RQ135" s="497"/>
      <c r="RR135" s="497"/>
      <c r="RS135" s="497"/>
      <c r="RT135" s="497"/>
      <c r="RU135" s="497"/>
      <c r="RV135" s="497"/>
      <c r="RW135" s="497"/>
      <c r="RX135" s="497"/>
      <c r="RY135" s="497"/>
      <c r="RZ135" s="497"/>
      <c r="SA135" s="497"/>
      <c r="SB135" s="497"/>
      <c r="SC135" s="497"/>
      <c r="SD135" s="497"/>
      <c r="SE135" s="497"/>
      <c r="SF135" s="497"/>
      <c r="SG135" s="497"/>
      <c r="SH135" s="497"/>
      <c r="SI135" s="497"/>
      <c r="SJ135" s="497"/>
      <c r="SK135" s="497"/>
      <c r="SL135" s="497"/>
      <c r="SM135" s="497"/>
      <c r="SN135" s="497"/>
      <c r="SO135" s="497"/>
      <c r="SP135" s="497"/>
      <c r="SQ135" s="497"/>
      <c r="SR135" s="497"/>
      <c r="SS135" s="497"/>
      <c r="ST135" s="497"/>
      <c r="SU135" s="497"/>
      <c r="SV135" s="497"/>
      <c r="SW135" s="497"/>
      <c r="SX135" s="497"/>
      <c r="SY135" s="497"/>
      <c r="SZ135" s="497"/>
      <c r="TA135" s="497"/>
      <c r="TB135" s="497"/>
      <c r="TC135" s="497"/>
      <c r="TD135" s="497"/>
      <c r="TE135" s="497"/>
      <c r="TF135" s="497"/>
      <c r="TG135" s="497"/>
      <c r="TH135" s="497"/>
      <c r="TI135" s="497"/>
      <c r="TJ135" s="497"/>
      <c r="TK135" s="497"/>
      <c r="TL135" s="497"/>
      <c r="TM135" s="497"/>
      <c r="TN135" s="497"/>
      <c r="TO135" s="497"/>
      <c r="TP135" s="497"/>
      <c r="TQ135" s="497"/>
      <c r="TR135" s="497"/>
      <c r="TS135" s="497"/>
      <c r="TT135" s="497"/>
      <c r="TU135" s="497"/>
      <c r="TV135" s="497"/>
      <c r="TW135" s="497"/>
      <c r="TX135" s="497"/>
      <c r="TY135" s="497"/>
      <c r="TZ135" s="497"/>
      <c r="UA135" s="497"/>
      <c r="UB135" s="497"/>
      <c r="UC135" s="497"/>
      <c r="UD135" s="497"/>
      <c r="UE135" s="497"/>
      <c r="UF135" s="497"/>
      <c r="UG135" s="497"/>
      <c r="UH135" s="497"/>
      <c r="UI135" s="497"/>
      <c r="UJ135" s="497"/>
      <c r="UK135" s="497"/>
      <c r="UL135" s="497"/>
      <c r="UM135" s="497"/>
      <c r="UN135" s="497"/>
      <c r="UO135" s="497"/>
      <c r="UP135" s="497"/>
      <c r="UQ135" s="497"/>
      <c r="UR135" s="497"/>
      <c r="US135" s="497"/>
      <c r="UT135" s="497"/>
      <c r="UU135" s="497"/>
      <c r="UV135" s="497"/>
      <c r="UW135" s="497"/>
      <c r="UX135" s="497"/>
    </row>
    <row r="136" spans="1:570" s="502" customFormat="1" ht="14.1" customHeight="1">
      <c r="B136" s="497"/>
      <c r="C136" s="497"/>
      <c r="D136" s="497"/>
      <c r="E136" s="497"/>
      <c r="F136" s="497"/>
      <c r="G136" s="497"/>
      <c r="H136" s="497"/>
      <c r="I136" s="497"/>
      <c r="J136" s="497"/>
      <c r="K136" s="497"/>
      <c r="L136" s="497"/>
      <c r="M136" s="498"/>
      <c r="N136" s="498"/>
      <c r="O136" s="499"/>
      <c r="P136" s="497"/>
      <c r="Q136" s="497"/>
      <c r="R136" s="497"/>
      <c r="S136" s="497"/>
      <c r="T136" s="497"/>
      <c r="U136" s="497"/>
      <c r="V136" s="498"/>
      <c r="W136" s="498"/>
      <c r="X136" s="497"/>
      <c r="Y136" s="497"/>
      <c r="Z136" s="497"/>
      <c r="AB136" s="497"/>
      <c r="AD136" s="497"/>
      <c r="AE136" s="497"/>
      <c r="AF136" s="497"/>
      <c r="AG136" s="497"/>
      <c r="AH136" s="497"/>
      <c r="AI136" s="497"/>
      <c r="AJ136" s="497"/>
      <c r="AK136" s="497"/>
      <c r="AL136" s="497"/>
      <c r="AM136" s="497"/>
      <c r="AQ136" s="497"/>
      <c r="AR136" s="497"/>
      <c r="AS136" s="497"/>
      <c r="AT136" s="497"/>
      <c r="AU136" s="497"/>
      <c r="AV136" s="497"/>
      <c r="AW136" s="497"/>
      <c r="AX136" s="497"/>
      <c r="AY136" s="497"/>
      <c r="AZ136" s="497"/>
      <c r="BA136" s="497"/>
      <c r="BB136" s="497"/>
      <c r="BC136" s="497"/>
      <c r="BD136" s="497"/>
      <c r="BE136" s="497"/>
      <c r="BF136" s="497"/>
      <c r="BG136" s="497"/>
      <c r="BH136" s="497"/>
      <c r="BI136" s="497"/>
      <c r="BJ136" s="497"/>
      <c r="BK136" s="497"/>
      <c r="BL136" s="497"/>
      <c r="BM136" s="497"/>
      <c r="BN136" s="497"/>
      <c r="BO136" s="497"/>
      <c r="BP136" s="497"/>
      <c r="BQ136" s="497"/>
      <c r="BR136" s="497"/>
      <c r="BS136" s="497"/>
      <c r="BT136" s="497"/>
      <c r="BU136" s="497"/>
      <c r="BV136" s="497"/>
      <c r="BW136" s="497"/>
      <c r="BX136" s="497"/>
      <c r="BY136" s="497"/>
      <c r="BZ136" s="497"/>
      <c r="CA136" s="497"/>
      <c r="CB136" s="497"/>
      <c r="CC136" s="497"/>
      <c r="CD136" s="497"/>
      <c r="CE136" s="497"/>
      <c r="CF136" s="497"/>
      <c r="CG136" s="497"/>
      <c r="CH136" s="497"/>
      <c r="CI136" s="497"/>
      <c r="CJ136" s="497"/>
      <c r="CK136" s="497"/>
      <c r="CL136" s="497"/>
      <c r="CM136" s="497"/>
      <c r="CN136" s="497"/>
      <c r="CO136" s="497"/>
      <c r="CP136" s="497"/>
      <c r="CQ136" s="497"/>
      <c r="CR136" s="497"/>
      <c r="CS136" s="497"/>
      <c r="CT136" s="497"/>
      <c r="CU136" s="497"/>
      <c r="CV136" s="497"/>
      <c r="CW136" s="497"/>
      <c r="CX136" s="497"/>
      <c r="CY136" s="497"/>
      <c r="CZ136" s="497"/>
      <c r="DA136" s="497"/>
      <c r="DB136" s="497"/>
      <c r="DC136" s="497"/>
      <c r="DD136" s="497"/>
      <c r="DE136" s="497"/>
      <c r="DF136" s="497"/>
      <c r="DG136" s="497"/>
      <c r="DH136" s="497"/>
      <c r="DI136" s="497"/>
      <c r="DJ136" s="497"/>
      <c r="DK136" s="497"/>
      <c r="DL136" s="497"/>
      <c r="DM136" s="497"/>
      <c r="DN136" s="497"/>
      <c r="DO136" s="497"/>
      <c r="DP136" s="497"/>
      <c r="DQ136" s="497"/>
      <c r="DR136" s="497"/>
      <c r="DS136" s="497"/>
      <c r="DT136" s="497"/>
      <c r="DU136" s="497"/>
      <c r="DV136" s="497"/>
      <c r="DW136" s="497"/>
      <c r="DX136" s="497"/>
      <c r="DY136" s="497"/>
      <c r="DZ136" s="497"/>
      <c r="EA136" s="497"/>
      <c r="EB136" s="497"/>
      <c r="EC136" s="497"/>
      <c r="ED136" s="497"/>
      <c r="EE136" s="497"/>
      <c r="EF136" s="497"/>
      <c r="EG136" s="497"/>
      <c r="EH136" s="497"/>
      <c r="EI136" s="497"/>
      <c r="EJ136" s="497"/>
      <c r="EK136" s="497"/>
      <c r="EL136" s="497"/>
      <c r="EM136" s="497"/>
      <c r="EN136" s="497"/>
      <c r="EO136" s="497"/>
      <c r="EP136" s="497"/>
      <c r="EQ136" s="497"/>
      <c r="ER136" s="497"/>
      <c r="ES136" s="497"/>
      <c r="ET136" s="497"/>
      <c r="EU136" s="497"/>
      <c r="EV136" s="497"/>
      <c r="EW136" s="497"/>
      <c r="EX136" s="497"/>
      <c r="EY136" s="497"/>
      <c r="EZ136" s="497"/>
      <c r="FA136" s="497"/>
      <c r="FB136" s="497"/>
      <c r="FC136" s="497"/>
      <c r="FD136" s="497"/>
      <c r="FE136" s="497"/>
      <c r="FF136" s="497"/>
      <c r="FG136" s="497"/>
      <c r="FH136" s="497"/>
      <c r="FI136" s="497"/>
      <c r="FJ136" s="497"/>
      <c r="FK136" s="497"/>
      <c r="FL136" s="497"/>
      <c r="FM136" s="497"/>
      <c r="FN136" s="497"/>
      <c r="FO136" s="497"/>
      <c r="FP136" s="497"/>
      <c r="FQ136" s="497"/>
      <c r="FR136" s="497"/>
      <c r="FS136" s="497"/>
      <c r="FT136" s="497"/>
      <c r="FU136" s="497"/>
      <c r="FV136" s="497"/>
      <c r="FW136" s="497"/>
      <c r="FX136" s="497"/>
      <c r="FY136" s="497"/>
      <c r="FZ136" s="497"/>
      <c r="GA136" s="497"/>
      <c r="GB136" s="497"/>
      <c r="GC136" s="497"/>
      <c r="GD136" s="497"/>
      <c r="GE136" s="497"/>
      <c r="GF136" s="497"/>
      <c r="GG136" s="497"/>
      <c r="GH136" s="497"/>
      <c r="GI136" s="497"/>
      <c r="GJ136" s="497"/>
      <c r="GK136" s="497"/>
      <c r="GL136" s="497"/>
      <c r="GM136" s="497"/>
      <c r="GN136" s="497"/>
      <c r="GO136" s="497"/>
      <c r="GP136" s="497"/>
      <c r="GQ136" s="497"/>
      <c r="GR136" s="497"/>
      <c r="GS136" s="497"/>
      <c r="GT136" s="497"/>
      <c r="GU136" s="497"/>
      <c r="GV136" s="497"/>
      <c r="GW136" s="497"/>
      <c r="GX136" s="497"/>
      <c r="GY136" s="497"/>
      <c r="GZ136" s="497"/>
      <c r="HA136" s="497"/>
      <c r="HB136" s="497"/>
      <c r="HC136" s="497"/>
      <c r="HD136" s="497"/>
      <c r="HE136" s="497"/>
      <c r="HF136" s="497"/>
      <c r="HG136" s="497"/>
      <c r="HH136" s="497"/>
      <c r="HI136" s="497"/>
      <c r="HJ136" s="497"/>
      <c r="HK136" s="497"/>
      <c r="HL136" s="497"/>
      <c r="HM136" s="497"/>
      <c r="HN136" s="497"/>
      <c r="HO136" s="497"/>
      <c r="HP136" s="497"/>
      <c r="HQ136" s="497"/>
      <c r="HR136" s="497"/>
      <c r="HS136" s="497"/>
      <c r="HT136" s="497"/>
      <c r="HU136" s="497"/>
      <c r="HV136" s="497"/>
      <c r="HW136" s="497"/>
      <c r="HX136" s="497"/>
      <c r="HY136" s="497"/>
      <c r="HZ136" s="497"/>
      <c r="IA136" s="497"/>
      <c r="IB136" s="497"/>
      <c r="IC136" s="497"/>
      <c r="ID136" s="497"/>
      <c r="IE136" s="497"/>
      <c r="IF136" s="497"/>
      <c r="IG136" s="497"/>
      <c r="IH136" s="497"/>
      <c r="II136" s="497"/>
      <c r="IJ136" s="497"/>
      <c r="IK136" s="497"/>
      <c r="IL136" s="497"/>
      <c r="IM136" s="497"/>
      <c r="IN136" s="497"/>
      <c r="IO136" s="497"/>
      <c r="IP136" s="497"/>
      <c r="IQ136" s="497"/>
      <c r="IR136" s="497"/>
      <c r="IS136" s="497"/>
      <c r="IT136" s="497"/>
      <c r="IU136" s="497"/>
      <c r="IV136" s="497"/>
      <c r="IW136" s="497"/>
      <c r="IX136" s="497"/>
      <c r="IY136" s="497"/>
      <c r="IZ136" s="497"/>
      <c r="JA136" s="497"/>
      <c r="JB136" s="497"/>
      <c r="JC136" s="497"/>
      <c r="JD136" s="497"/>
      <c r="JE136" s="497"/>
      <c r="JF136" s="497"/>
      <c r="JG136" s="497"/>
      <c r="JH136" s="497"/>
      <c r="JI136" s="497"/>
      <c r="JJ136" s="497"/>
      <c r="JK136" s="497"/>
      <c r="JL136" s="497"/>
      <c r="JM136" s="497"/>
      <c r="JN136" s="497"/>
      <c r="JO136" s="497"/>
      <c r="JP136" s="497"/>
      <c r="JQ136" s="497"/>
      <c r="JR136" s="497"/>
      <c r="JS136" s="497"/>
      <c r="JT136" s="497"/>
      <c r="JU136" s="497"/>
      <c r="JV136" s="497"/>
      <c r="JW136" s="497"/>
      <c r="JX136" s="497"/>
      <c r="JY136" s="497"/>
      <c r="JZ136" s="497"/>
      <c r="KA136" s="497"/>
      <c r="KB136" s="497"/>
      <c r="KC136" s="497"/>
      <c r="KD136" s="497"/>
      <c r="KE136" s="497"/>
      <c r="KF136" s="497"/>
      <c r="KG136" s="497"/>
      <c r="KH136" s="497"/>
      <c r="KI136" s="497"/>
      <c r="KJ136" s="497"/>
      <c r="KK136" s="497"/>
      <c r="KL136" s="497"/>
      <c r="KM136" s="497"/>
      <c r="KN136" s="497"/>
      <c r="KO136" s="497"/>
      <c r="KP136" s="497"/>
      <c r="KQ136" s="497"/>
      <c r="KR136" s="497"/>
      <c r="KS136" s="497"/>
      <c r="KT136" s="497"/>
      <c r="KU136" s="497"/>
      <c r="KV136" s="497"/>
      <c r="KW136" s="497"/>
      <c r="KX136" s="497"/>
      <c r="KY136" s="497"/>
      <c r="KZ136" s="497"/>
      <c r="LA136" s="497"/>
      <c r="LB136" s="497"/>
      <c r="LC136" s="497"/>
      <c r="LD136" s="497"/>
      <c r="LE136" s="497"/>
      <c r="LF136" s="497"/>
      <c r="LG136" s="497"/>
      <c r="LH136" s="497"/>
      <c r="LI136" s="497"/>
      <c r="LJ136" s="497"/>
      <c r="LK136" s="497"/>
      <c r="LL136" s="497"/>
      <c r="LM136" s="497"/>
      <c r="LN136" s="497"/>
      <c r="LO136" s="497"/>
      <c r="LP136" s="497"/>
      <c r="LQ136" s="497"/>
      <c r="LR136" s="497"/>
      <c r="LS136" s="497"/>
      <c r="LT136" s="497"/>
      <c r="LU136" s="497"/>
      <c r="LV136" s="497"/>
      <c r="LW136" s="497"/>
      <c r="LX136" s="497"/>
      <c r="LY136" s="497"/>
      <c r="LZ136" s="497"/>
      <c r="MA136" s="497"/>
      <c r="MB136" s="497"/>
      <c r="MC136" s="497"/>
      <c r="MD136" s="497"/>
      <c r="ME136" s="497"/>
      <c r="MF136" s="497"/>
      <c r="MG136" s="497"/>
      <c r="MH136" s="497"/>
      <c r="MI136" s="497"/>
      <c r="MJ136" s="497"/>
      <c r="MK136" s="497"/>
      <c r="ML136" s="497"/>
      <c r="MM136" s="497"/>
      <c r="MN136" s="497"/>
      <c r="MO136" s="497"/>
      <c r="MP136" s="497"/>
      <c r="MQ136" s="497"/>
      <c r="MR136" s="497"/>
      <c r="MS136" s="497"/>
      <c r="MT136" s="497"/>
      <c r="MU136" s="497"/>
      <c r="MV136" s="497"/>
      <c r="MW136" s="497"/>
      <c r="MX136" s="497"/>
      <c r="MY136" s="497"/>
      <c r="MZ136" s="497"/>
      <c r="NA136" s="497"/>
      <c r="NB136" s="497"/>
      <c r="NC136" s="497"/>
      <c r="ND136" s="497"/>
      <c r="NE136" s="497"/>
      <c r="NF136" s="497"/>
      <c r="NG136" s="497"/>
      <c r="NH136" s="497"/>
      <c r="NI136" s="497"/>
      <c r="NJ136" s="497"/>
      <c r="NK136" s="497"/>
      <c r="NL136" s="497"/>
      <c r="NM136" s="497"/>
      <c r="NN136" s="497"/>
      <c r="NO136" s="497"/>
      <c r="NP136" s="497"/>
      <c r="NQ136" s="497"/>
      <c r="NR136" s="497"/>
      <c r="NS136" s="497"/>
      <c r="NT136" s="497"/>
      <c r="NU136" s="497"/>
      <c r="NV136" s="497"/>
      <c r="NW136" s="497"/>
      <c r="NX136" s="497"/>
      <c r="NY136" s="497"/>
      <c r="NZ136" s="497"/>
      <c r="OA136" s="497"/>
      <c r="OB136" s="497"/>
      <c r="OC136" s="497"/>
      <c r="OD136" s="497"/>
      <c r="OE136" s="497"/>
      <c r="OF136" s="497"/>
      <c r="OG136" s="497"/>
      <c r="OH136" s="497"/>
      <c r="OI136" s="497"/>
      <c r="OJ136" s="497"/>
      <c r="OK136" s="497"/>
      <c r="OL136" s="497"/>
      <c r="OM136" s="497"/>
      <c r="ON136" s="497"/>
      <c r="OO136" s="497"/>
      <c r="OP136" s="497"/>
      <c r="OQ136" s="497"/>
      <c r="OR136" s="497"/>
      <c r="OS136" s="497"/>
      <c r="OT136" s="497"/>
      <c r="OU136" s="497"/>
      <c r="OV136" s="497"/>
      <c r="OW136" s="497"/>
      <c r="OX136" s="497"/>
      <c r="OY136" s="497"/>
      <c r="OZ136" s="497"/>
      <c r="PA136" s="497"/>
      <c r="PB136" s="497"/>
      <c r="PC136" s="497"/>
      <c r="PD136" s="497"/>
      <c r="PE136" s="497"/>
      <c r="PF136" s="497"/>
      <c r="PG136" s="497"/>
      <c r="PH136" s="497"/>
      <c r="PI136" s="497"/>
      <c r="PJ136" s="497"/>
      <c r="PK136" s="497"/>
      <c r="PL136" s="497"/>
      <c r="PM136" s="497"/>
      <c r="PN136" s="497"/>
      <c r="PO136" s="497"/>
      <c r="PP136" s="497"/>
      <c r="PQ136" s="497"/>
      <c r="PR136" s="497"/>
      <c r="PS136" s="497"/>
      <c r="PT136" s="497"/>
      <c r="PU136" s="497"/>
      <c r="PV136" s="497"/>
      <c r="PW136" s="497"/>
      <c r="PX136" s="497"/>
      <c r="PY136" s="497"/>
      <c r="PZ136" s="497"/>
      <c r="QA136" s="497"/>
      <c r="QB136" s="497"/>
      <c r="QC136" s="497"/>
      <c r="QD136" s="497"/>
      <c r="QE136" s="497"/>
      <c r="QF136" s="497"/>
      <c r="QG136" s="497"/>
      <c r="QH136" s="497"/>
      <c r="QI136" s="497"/>
      <c r="QJ136" s="497"/>
      <c r="QK136" s="497"/>
      <c r="QL136" s="497"/>
      <c r="QM136" s="497"/>
      <c r="QN136" s="497"/>
      <c r="QO136" s="497"/>
      <c r="QP136" s="497"/>
      <c r="QQ136" s="497"/>
      <c r="QR136" s="497"/>
      <c r="QS136" s="497"/>
      <c r="QT136" s="497"/>
      <c r="QU136" s="497"/>
      <c r="QV136" s="497"/>
      <c r="QW136" s="497"/>
      <c r="QX136" s="497"/>
      <c r="QY136" s="497"/>
      <c r="QZ136" s="497"/>
      <c r="RA136" s="497"/>
      <c r="RB136" s="497"/>
      <c r="RC136" s="497"/>
      <c r="RD136" s="497"/>
      <c r="RE136" s="497"/>
      <c r="RF136" s="497"/>
      <c r="RG136" s="497"/>
      <c r="RH136" s="497"/>
      <c r="RI136" s="497"/>
      <c r="RJ136" s="497"/>
      <c r="RK136" s="497"/>
      <c r="RL136" s="497"/>
      <c r="RM136" s="497"/>
      <c r="RN136" s="497"/>
      <c r="RO136" s="497"/>
      <c r="RP136" s="497"/>
      <c r="RQ136" s="497"/>
      <c r="RR136" s="497"/>
      <c r="RS136" s="497"/>
      <c r="RT136" s="497"/>
      <c r="RU136" s="497"/>
      <c r="RV136" s="497"/>
      <c r="RW136" s="497"/>
      <c r="RX136" s="497"/>
      <c r="RY136" s="497"/>
      <c r="RZ136" s="497"/>
      <c r="SA136" s="497"/>
      <c r="SB136" s="497"/>
      <c r="SC136" s="497"/>
      <c r="SD136" s="497"/>
      <c r="SE136" s="497"/>
      <c r="SF136" s="497"/>
      <c r="SG136" s="497"/>
      <c r="SH136" s="497"/>
      <c r="SI136" s="497"/>
      <c r="SJ136" s="497"/>
      <c r="SK136" s="497"/>
      <c r="SL136" s="497"/>
      <c r="SM136" s="497"/>
      <c r="SN136" s="497"/>
      <c r="SO136" s="497"/>
      <c r="SP136" s="497"/>
      <c r="SQ136" s="497"/>
      <c r="SR136" s="497"/>
      <c r="SS136" s="497"/>
      <c r="ST136" s="497"/>
      <c r="SU136" s="497"/>
      <c r="SV136" s="497"/>
      <c r="SW136" s="497"/>
      <c r="SX136" s="497"/>
      <c r="SY136" s="497"/>
      <c r="SZ136" s="497"/>
      <c r="TA136" s="497"/>
      <c r="TB136" s="497"/>
      <c r="TC136" s="497"/>
      <c r="TD136" s="497"/>
      <c r="TE136" s="497"/>
      <c r="TF136" s="497"/>
      <c r="TG136" s="497"/>
      <c r="TH136" s="497"/>
      <c r="TI136" s="497"/>
      <c r="TJ136" s="497"/>
      <c r="TK136" s="497"/>
      <c r="TL136" s="497"/>
      <c r="TM136" s="497"/>
      <c r="TN136" s="497"/>
      <c r="TO136" s="497"/>
      <c r="TP136" s="497"/>
      <c r="TQ136" s="497"/>
      <c r="TR136" s="497"/>
      <c r="TS136" s="497"/>
      <c r="TT136" s="497"/>
      <c r="TU136" s="497"/>
      <c r="TV136" s="497"/>
      <c r="TW136" s="497"/>
      <c r="TX136" s="497"/>
      <c r="TY136" s="497"/>
      <c r="TZ136" s="497"/>
      <c r="UA136" s="497"/>
      <c r="UB136" s="497"/>
      <c r="UC136" s="497"/>
      <c r="UD136" s="497"/>
      <c r="UE136" s="497"/>
      <c r="UF136" s="497"/>
      <c r="UG136" s="497"/>
      <c r="UH136" s="497"/>
      <c r="UI136" s="497"/>
      <c r="UJ136" s="497"/>
      <c r="UK136" s="497"/>
      <c r="UL136" s="497"/>
      <c r="UM136" s="497"/>
      <c r="UN136" s="497"/>
      <c r="UO136" s="497"/>
      <c r="UP136" s="497"/>
      <c r="UQ136" s="497"/>
      <c r="UR136" s="497"/>
      <c r="US136" s="497"/>
      <c r="UT136" s="497"/>
      <c r="UU136" s="497"/>
      <c r="UV136" s="497"/>
      <c r="UW136" s="497"/>
      <c r="UX136" s="497"/>
    </row>
    <row r="137" spans="1:570" s="502" customFormat="1" ht="14.1" customHeight="1">
      <c r="B137" s="497"/>
      <c r="C137" s="497"/>
      <c r="D137" s="497"/>
      <c r="E137" s="497"/>
      <c r="F137" s="497"/>
      <c r="G137" s="497"/>
      <c r="H137" s="497"/>
      <c r="I137" s="497"/>
      <c r="J137" s="497"/>
      <c r="K137" s="497"/>
      <c r="L137" s="497"/>
      <c r="M137" s="498"/>
      <c r="N137" s="498"/>
      <c r="O137" s="499"/>
      <c r="P137" s="497"/>
      <c r="Q137" s="497"/>
      <c r="R137" s="497"/>
      <c r="S137" s="497"/>
      <c r="T137" s="497"/>
      <c r="U137" s="497"/>
      <c r="V137" s="498"/>
      <c r="W137" s="498"/>
      <c r="X137" s="497"/>
      <c r="Y137" s="497"/>
      <c r="Z137" s="497"/>
      <c r="AB137" s="497"/>
      <c r="AD137" s="497"/>
      <c r="AE137" s="497"/>
      <c r="AF137" s="497"/>
      <c r="AG137" s="497"/>
      <c r="AH137" s="497"/>
      <c r="AI137" s="497"/>
      <c r="AJ137" s="497"/>
      <c r="AK137" s="497"/>
      <c r="AL137" s="497"/>
      <c r="AM137" s="497"/>
      <c r="AQ137" s="497"/>
      <c r="AR137" s="497"/>
      <c r="AS137" s="497"/>
      <c r="AT137" s="497"/>
      <c r="AU137" s="497"/>
      <c r="AV137" s="497"/>
      <c r="AW137" s="497"/>
      <c r="AX137" s="497"/>
      <c r="AY137" s="497"/>
      <c r="AZ137" s="497"/>
      <c r="BA137" s="497"/>
      <c r="BB137" s="497"/>
      <c r="BC137" s="497"/>
      <c r="BD137" s="497"/>
      <c r="BE137" s="497"/>
      <c r="BF137" s="497"/>
      <c r="BG137" s="497"/>
      <c r="BH137" s="497"/>
      <c r="BI137" s="497"/>
      <c r="BJ137" s="497"/>
      <c r="BK137" s="497"/>
      <c r="BL137" s="497"/>
      <c r="BM137" s="497"/>
      <c r="BN137" s="497"/>
      <c r="BO137" s="497"/>
      <c r="BP137" s="497"/>
      <c r="BQ137" s="497"/>
      <c r="BR137" s="497"/>
      <c r="BS137" s="497"/>
      <c r="BT137" s="497"/>
      <c r="BU137" s="497"/>
      <c r="BV137" s="497"/>
      <c r="BW137" s="497"/>
      <c r="BX137" s="497"/>
      <c r="BY137" s="497"/>
      <c r="BZ137" s="497"/>
      <c r="CA137" s="497"/>
      <c r="CB137" s="497"/>
      <c r="CC137" s="497"/>
      <c r="CD137" s="497"/>
      <c r="CE137" s="497"/>
      <c r="CF137" s="497"/>
      <c r="CG137" s="497"/>
      <c r="CH137" s="497"/>
      <c r="CI137" s="497"/>
      <c r="CJ137" s="497"/>
      <c r="CK137" s="497"/>
      <c r="CL137" s="497"/>
      <c r="CM137" s="497"/>
      <c r="CN137" s="497"/>
      <c r="CO137" s="497"/>
      <c r="CP137" s="497"/>
      <c r="CQ137" s="497"/>
      <c r="CR137" s="497"/>
      <c r="CS137" s="497"/>
      <c r="CT137" s="497"/>
      <c r="CU137" s="497"/>
      <c r="CV137" s="497"/>
      <c r="CW137" s="497"/>
      <c r="CX137" s="497"/>
      <c r="CY137" s="497"/>
      <c r="CZ137" s="497"/>
      <c r="DA137" s="497"/>
      <c r="DB137" s="497"/>
      <c r="DC137" s="497"/>
      <c r="DD137" s="497"/>
      <c r="DE137" s="497"/>
      <c r="DF137" s="497"/>
      <c r="DG137" s="497"/>
      <c r="DH137" s="497"/>
      <c r="DI137" s="497"/>
      <c r="DJ137" s="497"/>
      <c r="DK137" s="497"/>
      <c r="DL137" s="497"/>
      <c r="DM137" s="497"/>
      <c r="DN137" s="497"/>
      <c r="DO137" s="497"/>
      <c r="DP137" s="497"/>
      <c r="DQ137" s="497"/>
      <c r="DR137" s="497"/>
      <c r="DS137" s="497"/>
      <c r="DT137" s="497"/>
      <c r="DU137" s="497"/>
      <c r="DV137" s="497"/>
      <c r="DW137" s="497"/>
      <c r="DX137" s="497"/>
      <c r="DY137" s="497"/>
      <c r="DZ137" s="497"/>
      <c r="EA137" s="497"/>
      <c r="EB137" s="497"/>
      <c r="EC137" s="497"/>
      <c r="ED137" s="497"/>
      <c r="EE137" s="497"/>
      <c r="EF137" s="497"/>
      <c r="EG137" s="497"/>
      <c r="EH137" s="497"/>
      <c r="EI137" s="497"/>
      <c r="EJ137" s="497"/>
      <c r="EK137" s="497"/>
      <c r="EL137" s="497"/>
      <c r="EM137" s="497"/>
      <c r="EN137" s="497"/>
      <c r="EO137" s="497"/>
      <c r="EP137" s="497"/>
      <c r="EQ137" s="497"/>
      <c r="ER137" s="497"/>
      <c r="ES137" s="497"/>
      <c r="ET137" s="497"/>
      <c r="EU137" s="497"/>
      <c r="EV137" s="497"/>
      <c r="EW137" s="497"/>
      <c r="EX137" s="497"/>
      <c r="EY137" s="497"/>
      <c r="EZ137" s="497"/>
      <c r="FA137" s="497"/>
      <c r="FB137" s="497"/>
      <c r="FC137" s="497"/>
      <c r="FD137" s="497"/>
      <c r="FE137" s="497"/>
      <c r="FF137" s="497"/>
      <c r="FG137" s="497"/>
      <c r="FH137" s="497"/>
      <c r="FI137" s="497"/>
      <c r="FJ137" s="497"/>
      <c r="FK137" s="497"/>
      <c r="FL137" s="497"/>
      <c r="FM137" s="497"/>
      <c r="FN137" s="497"/>
      <c r="FO137" s="497"/>
      <c r="FP137" s="497"/>
      <c r="FQ137" s="497"/>
      <c r="FR137" s="497"/>
      <c r="FS137" s="497"/>
      <c r="FT137" s="497"/>
      <c r="FU137" s="497"/>
      <c r="FV137" s="497"/>
      <c r="FW137" s="497"/>
      <c r="FX137" s="497"/>
      <c r="FY137" s="497"/>
      <c r="FZ137" s="497"/>
      <c r="GA137" s="497"/>
      <c r="GB137" s="497"/>
      <c r="GC137" s="497"/>
      <c r="GD137" s="497"/>
      <c r="GE137" s="497"/>
      <c r="GF137" s="497"/>
      <c r="GG137" s="497"/>
      <c r="GH137" s="497"/>
      <c r="GI137" s="497"/>
      <c r="GJ137" s="497"/>
      <c r="GK137" s="497"/>
      <c r="GL137" s="497"/>
      <c r="GM137" s="497"/>
      <c r="GN137" s="497"/>
      <c r="GO137" s="497"/>
      <c r="GP137" s="497"/>
      <c r="GQ137" s="497"/>
      <c r="GR137" s="497"/>
      <c r="GS137" s="497"/>
      <c r="GT137" s="497"/>
      <c r="GU137" s="497"/>
      <c r="GV137" s="497"/>
      <c r="GW137" s="497"/>
      <c r="GX137" s="497"/>
      <c r="GY137" s="497"/>
      <c r="GZ137" s="497"/>
      <c r="HA137" s="497"/>
      <c r="HB137" s="497"/>
      <c r="HC137" s="497"/>
      <c r="HD137" s="497"/>
      <c r="HE137" s="497"/>
      <c r="HF137" s="497"/>
      <c r="HG137" s="497"/>
      <c r="HH137" s="497"/>
      <c r="HI137" s="497"/>
      <c r="HJ137" s="497"/>
      <c r="HK137" s="497"/>
      <c r="HL137" s="497"/>
      <c r="HM137" s="497"/>
      <c r="HN137" s="497"/>
      <c r="HO137" s="497"/>
      <c r="HP137" s="497"/>
      <c r="HQ137" s="497"/>
      <c r="HR137" s="497"/>
      <c r="HS137" s="497"/>
      <c r="HT137" s="497"/>
      <c r="HU137" s="497"/>
      <c r="HV137" s="497"/>
      <c r="HW137" s="497"/>
      <c r="HX137" s="497"/>
      <c r="HY137" s="497"/>
      <c r="HZ137" s="497"/>
      <c r="IA137" s="497"/>
      <c r="IB137" s="497"/>
      <c r="IC137" s="497"/>
      <c r="ID137" s="497"/>
      <c r="IE137" s="497"/>
      <c r="IF137" s="497"/>
      <c r="IG137" s="497"/>
      <c r="IH137" s="497"/>
      <c r="II137" s="497"/>
      <c r="IJ137" s="497"/>
      <c r="IK137" s="497"/>
      <c r="IL137" s="497"/>
      <c r="IM137" s="497"/>
      <c r="IN137" s="497"/>
      <c r="IO137" s="497"/>
      <c r="IP137" s="497"/>
      <c r="IQ137" s="497"/>
      <c r="IR137" s="497"/>
      <c r="IS137" s="497"/>
      <c r="IT137" s="497"/>
      <c r="IU137" s="497"/>
      <c r="IV137" s="497"/>
      <c r="IW137" s="497"/>
      <c r="IX137" s="497"/>
      <c r="IY137" s="497"/>
      <c r="IZ137" s="497"/>
      <c r="JA137" s="497"/>
      <c r="JB137" s="497"/>
      <c r="JC137" s="497"/>
      <c r="JD137" s="497"/>
      <c r="JE137" s="497"/>
      <c r="JF137" s="497"/>
      <c r="JG137" s="497"/>
      <c r="JH137" s="497"/>
      <c r="JI137" s="497"/>
      <c r="JJ137" s="497"/>
      <c r="JK137" s="497"/>
      <c r="JL137" s="497"/>
      <c r="JM137" s="497"/>
      <c r="JN137" s="497"/>
      <c r="JO137" s="497"/>
      <c r="JP137" s="497"/>
      <c r="JQ137" s="497"/>
      <c r="JR137" s="497"/>
      <c r="JS137" s="497"/>
      <c r="JT137" s="497"/>
      <c r="JU137" s="497"/>
      <c r="JV137" s="497"/>
      <c r="JW137" s="497"/>
      <c r="JX137" s="497"/>
      <c r="JY137" s="497"/>
      <c r="JZ137" s="497"/>
      <c r="KA137" s="497"/>
      <c r="KB137" s="497"/>
      <c r="KC137" s="497"/>
      <c r="KD137" s="497"/>
      <c r="KE137" s="497"/>
      <c r="KF137" s="497"/>
      <c r="KG137" s="497"/>
      <c r="KH137" s="497"/>
      <c r="KI137" s="497"/>
      <c r="KJ137" s="497"/>
      <c r="KK137" s="497"/>
      <c r="KL137" s="497"/>
      <c r="KM137" s="497"/>
      <c r="KN137" s="497"/>
      <c r="KO137" s="497"/>
      <c r="KP137" s="497"/>
      <c r="KQ137" s="497"/>
      <c r="KR137" s="497"/>
      <c r="KS137" s="497"/>
      <c r="KT137" s="497"/>
      <c r="KU137" s="497"/>
      <c r="KV137" s="497"/>
      <c r="KW137" s="497"/>
      <c r="KX137" s="497"/>
      <c r="KY137" s="497"/>
      <c r="KZ137" s="497"/>
      <c r="LA137" s="497"/>
      <c r="LB137" s="497"/>
      <c r="LC137" s="497"/>
      <c r="LD137" s="497"/>
      <c r="LE137" s="497"/>
      <c r="LF137" s="497"/>
      <c r="LG137" s="497"/>
      <c r="LH137" s="497"/>
      <c r="LI137" s="497"/>
      <c r="LJ137" s="497"/>
      <c r="LK137" s="497"/>
      <c r="LL137" s="497"/>
      <c r="LM137" s="497"/>
      <c r="LN137" s="497"/>
      <c r="LO137" s="497"/>
      <c r="LP137" s="497"/>
      <c r="LQ137" s="497"/>
      <c r="LR137" s="497"/>
      <c r="LS137" s="497"/>
      <c r="LT137" s="497"/>
      <c r="LU137" s="497"/>
      <c r="LV137" s="497"/>
      <c r="LW137" s="497"/>
      <c r="LX137" s="497"/>
      <c r="LY137" s="497"/>
      <c r="LZ137" s="497"/>
      <c r="MA137" s="497"/>
      <c r="MB137" s="497"/>
      <c r="MC137" s="497"/>
      <c r="MD137" s="497"/>
      <c r="ME137" s="497"/>
      <c r="MF137" s="497"/>
      <c r="MG137" s="497"/>
      <c r="MH137" s="497"/>
      <c r="MI137" s="497"/>
      <c r="MJ137" s="497"/>
      <c r="MK137" s="497"/>
      <c r="ML137" s="497"/>
      <c r="MM137" s="497"/>
      <c r="MN137" s="497"/>
      <c r="MO137" s="497"/>
      <c r="MP137" s="497"/>
      <c r="MQ137" s="497"/>
      <c r="MR137" s="497"/>
      <c r="MS137" s="497"/>
      <c r="MT137" s="497"/>
      <c r="MU137" s="497"/>
      <c r="MV137" s="497"/>
      <c r="MW137" s="497"/>
      <c r="MX137" s="497"/>
      <c r="MY137" s="497"/>
      <c r="MZ137" s="497"/>
      <c r="NA137" s="497"/>
      <c r="NB137" s="497"/>
      <c r="NC137" s="497"/>
      <c r="ND137" s="497"/>
      <c r="NE137" s="497"/>
      <c r="NF137" s="497"/>
      <c r="NG137" s="497"/>
      <c r="NH137" s="497"/>
      <c r="NI137" s="497"/>
      <c r="NJ137" s="497"/>
      <c r="NK137" s="497"/>
      <c r="NL137" s="497"/>
      <c r="NM137" s="497"/>
      <c r="NN137" s="497"/>
      <c r="NO137" s="497"/>
      <c r="NP137" s="497"/>
      <c r="NQ137" s="497"/>
      <c r="NR137" s="497"/>
      <c r="NS137" s="497"/>
      <c r="NT137" s="497"/>
      <c r="NU137" s="497"/>
      <c r="NV137" s="497"/>
      <c r="NW137" s="497"/>
      <c r="NX137" s="497"/>
      <c r="NY137" s="497"/>
      <c r="NZ137" s="497"/>
      <c r="OA137" s="497"/>
      <c r="OB137" s="497"/>
      <c r="OC137" s="497"/>
      <c r="OD137" s="497"/>
      <c r="OE137" s="497"/>
      <c r="OF137" s="497"/>
      <c r="OG137" s="497"/>
      <c r="OH137" s="497"/>
      <c r="OI137" s="497"/>
      <c r="OJ137" s="497"/>
      <c r="OK137" s="497"/>
      <c r="OL137" s="497"/>
      <c r="OM137" s="497"/>
      <c r="ON137" s="497"/>
      <c r="OO137" s="497"/>
      <c r="OP137" s="497"/>
      <c r="OQ137" s="497"/>
      <c r="OR137" s="497"/>
      <c r="OS137" s="497"/>
      <c r="OT137" s="497"/>
      <c r="OU137" s="497"/>
      <c r="OV137" s="497"/>
      <c r="OW137" s="497"/>
      <c r="OX137" s="497"/>
      <c r="OY137" s="497"/>
      <c r="OZ137" s="497"/>
      <c r="PA137" s="497"/>
      <c r="PB137" s="497"/>
      <c r="PC137" s="497"/>
      <c r="PD137" s="497"/>
      <c r="PE137" s="497"/>
      <c r="PF137" s="497"/>
      <c r="PG137" s="497"/>
      <c r="PH137" s="497"/>
      <c r="PI137" s="497"/>
      <c r="PJ137" s="497"/>
      <c r="PK137" s="497"/>
      <c r="PL137" s="497"/>
      <c r="PM137" s="497"/>
      <c r="PN137" s="497"/>
      <c r="PO137" s="497"/>
      <c r="PP137" s="497"/>
      <c r="PQ137" s="497"/>
      <c r="PR137" s="497"/>
      <c r="PS137" s="497"/>
      <c r="PT137" s="497"/>
      <c r="PU137" s="497"/>
      <c r="PV137" s="497"/>
      <c r="PW137" s="497"/>
      <c r="PX137" s="497"/>
      <c r="PY137" s="497"/>
      <c r="PZ137" s="497"/>
      <c r="QA137" s="497"/>
      <c r="QB137" s="497"/>
      <c r="QC137" s="497"/>
      <c r="QD137" s="497"/>
      <c r="QE137" s="497"/>
      <c r="QF137" s="497"/>
      <c r="QG137" s="497"/>
      <c r="QH137" s="497"/>
      <c r="QI137" s="497"/>
      <c r="QJ137" s="497"/>
      <c r="QK137" s="497"/>
      <c r="QL137" s="497"/>
      <c r="QM137" s="497"/>
      <c r="QN137" s="497"/>
      <c r="QO137" s="497"/>
      <c r="QP137" s="497"/>
      <c r="QQ137" s="497"/>
      <c r="QR137" s="497"/>
      <c r="QS137" s="497"/>
      <c r="QT137" s="497"/>
      <c r="QU137" s="497"/>
      <c r="QV137" s="497"/>
      <c r="QW137" s="497"/>
      <c r="QX137" s="497"/>
      <c r="QY137" s="497"/>
      <c r="QZ137" s="497"/>
      <c r="RA137" s="497"/>
      <c r="RB137" s="497"/>
      <c r="RC137" s="497"/>
      <c r="RD137" s="497"/>
      <c r="RE137" s="497"/>
      <c r="RF137" s="497"/>
      <c r="RG137" s="497"/>
      <c r="RH137" s="497"/>
      <c r="RI137" s="497"/>
      <c r="RJ137" s="497"/>
      <c r="RK137" s="497"/>
      <c r="RL137" s="497"/>
      <c r="RM137" s="497"/>
      <c r="RN137" s="497"/>
      <c r="RO137" s="497"/>
      <c r="RP137" s="497"/>
      <c r="RQ137" s="497"/>
      <c r="RR137" s="497"/>
      <c r="RS137" s="497"/>
      <c r="RT137" s="497"/>
      <c r="RU137" s="497"/>
      <c r="RV137" s="497"/>
      <c r="RW137" s="497"/>
      <c r="RX137" s="497"/>
      <c r="RY137" s="497"/>
      <c r="RZ137" s="497"/>
      <c r="SA137" s="497"/>
      <c r="SB137" s="497"/>
      <c r="SC137" s="497"/>
      <c r="SD137" s="497"/>
      <c r="SE137" s="497"/>
      <c r="SF137" s="497"/>
      <c r="SG137" s="497"/>
      <c r="SH137" s="497"/>
      <c r="SI137" s="497"/>
      <c r="SJ137" s="497"/>
      <c r="SK137" s="497"/>
      <c r="SL137" s="497"/>
      <c r="SM137" s="497"/>
      <c r="SN137" s="497"/>
      <c r="SO137" s="497"/>
      <c r="SP137" s="497"/>
      <c r="SQ137" s="497"/>
      <c r="SR137" s="497"/>
      <c r="SS137" s="497"/>
      <c r="ST137" s="497"/>
      <c r="SU137" s="497"/>
      <c r="SV137" s="497"/>
      <c r="SW137" s="497"/>
      <c r="SX137" s="497"/>
      <c r="SY137" s="497"/>
      <c r="SZ137" s="497"/>
      <c r="TA137" s="497"/>
      <c r="TB137" s="497"/>
      <c r="TC137" s="497"/>
      <c r="TD137" s="497"/>
      <c r="TE137" s="497"/>
      <c r="TF137" s="497"/>
      <c r="TG137" s="497"/>
      <c r="TH137" s="497"/>
      <c r="TI137" s="497"/>
      <c r="TJ137" s="497"/>
      <c r="TK137" s="497"/>
      <c r="TL137" s="497"/>
      <c r="TM137" s="497"/>
      <c r="TN137" s="497"/>
      <c r="TO137" s="497"/>
      <c r="TP137" s="497"/>
      <c r="TQ137" s="497"/>
      <c r="TR137" s="497"/>
      <c r="TS137" s="497"/>
      <c r="TT137" s="497"/>
      <c r="TU137" s="497"/>
      <c r="TV137" s="497"/>
      <c r="TW137" s="497"/>
      <c r="TX137" s="497"/>
      <c r="TY137" s="497"/>
      <c r="TZ137" s="497"/>
      <c r="UA137" s="497"/>
      <c r="UB137" s="497"/>
      <c r="UC137" s="497"/>
      <c r="UD137" s="497"/>
      <c r="UE137" s="497"/>
      <c r="UF137" s="497"/>
      <c r="UG137" s="497"/>
      <c r="UH137" s="497"/>
      <c r="UI137" s="497"/>
      <c r="UJ137" s="497"/>
      <c r="UK137" s="497"/>
      <c r="UL137" s="497"/>
      <c r="UM137" s="497"/>
      <c r="UN137" s="497"/>
      <c r="UO137" s="497"/>
      <c r="UP137" s="497"/>
      <c r="UQ137" s="497"/>
      <c r="UR137" s="497"/>
      <c r="US137" s="497"/>
      <c r="UT137" s="497"/>
      <c r="UU137" s="497"/>
      <c r="UV137" s="497"/>
      <c r="UW137" s="497"/>
      <c r="UX137" s="497"/>
    </row>
    <row r="138" spans="1:570" s="502" customFormat="1" ht="14.1" customHeight="1">
      <c r="B138" s="497"/>
      <c r="C138" s="497"/>
      <c r="D138" s="497"/>
      <c r="E138" s="497"/>
      <c r="F138" s="497"/>
      <c r="G138" s="497"/>
      <c r="H138" s="497"/>
      <c r="I138" s="497"/>
      <c r="J138" s="497"/>
      <c r="K138" s="497"/>
      <c r="L138" s="497"/>
      <c r="M138" s="498"/>
      <c r="N138" s="498"/>
      <c r="O138" s="499"/>
      <c r="P138" s="497"/>
      <c r="Q138" s="497"/>
      <c r="R138" s="497"/>
      <c r="S138" s="497"/>
      <c r="T138" s="497"/>
      <c r="U138" s="497"/>
      <c r="V138" s="498"/>
      <c r="W138" s="498"/>
      <c r="X138" s="497"/>
      <c r="Y138" s="497"/>
      <c r="Z138" s="497"/>
      <c r="AB138" s="497"/>
      <c r="AD138" s="497"/>
      <c r="AE138" s="497"/>
      <c r="AF138" s="497"/>
      <c r="AG138" s="497"/>
      <c r="AH138" s="497"/>
      <c r="AI138" s="497"/>
      <c r="AJ138" s="497"/>
      <c r="AK138" s="497"/>
      <c r="AL138" s="497"/>
      <c r="AM138" s="497"/>
      <c r="AQ138" s="497"/>
      <c r="AR138" s="497"/>
      <c r="AS138" s="497"/>
      <c r="AT138" s="497"/>
      <c r="AU138" s="497"/>
      <c r="AV138" s="497"/>
      <c r="AW138" s="497"/>
      <c r="AX138" s="497"/>
      <c r="AY138" s="497"/>
      <c r="AZ138" s="497"/>
      <c r="BA138" s="497"/>
      <c r="BB138" s="497"/>
      <c r="BC138" s="497"/>
      <c r="BD138" s="497"/>
      <c r="BE138" s="497"/>
      <c r="BF138" s="497"/>
      <c r="BG138" s="497"/>
      <c r="BH138" s="497"/>
      <c r="BI138" s="497"/>
      <c r="BJ138" s="497"/>
      <c r="BK138" s="497"/>
      <c r="BL138" s="497"/>
      <c r="BM138" s="497"/>
      <c r="BN138" s="497"/>
      <c r="BO138" s="497"/>
      <c r="BP138" s="497"/>
      <c r="BQ138" s="497"/>
      <c r="BR138" s="497"/>
      <c r="BS138" s="497"/>
      <c r="BT138" s="497"/>
      <c r="BU138" s="497"/>
      <c r="BV138" s="497"/>
      <c r="BW138" s="497"/>
      <c r="BX138" s="497"/>
      <c r="BY138" s="497"/>
      <c r="BZ138" s="497"/>
      <c r="CA138" s="497"/>
      <c r="CB138" s="497"/>
      <c r="CC138" s="497"/>
      <c r="CD138" s="497"/>
      <c r="CE138" s="497"/>
      <c r="CF138" s="497"/>
      <c r="CG138" s="497"/>
      <c r="CH138" s="497"/>
      <c r="CI138" s="497"/>
      <c r="CJ138" s="497"/>
      <c r="CK138" s="497"/>
      <c r="CL138" s="497"/>
      <c r="CM138" s="497"/>
      <c r="CN138" s="497"/>
      <c r="CO138" s="497"/>
      <c r="CP138" s="497"/>
      <c r="CQ138" s="497"/>
      <c r="CR138" s="497"/>
      <c r="CS138" s="497"/>
      <c r="CT138" s="497"/>
      <c r="CU138" s="497"/>
      <c r="CV138" s="497"/>
      <c r="CW138" s="497"/>
      <c r="CX138" s="497"/>
      <c r="CY138" s="497"/>
      <c r="CZ138" s="497"/>
      <c r="DA138" s="497"/>
      <c r="DB138" s="497"/>
      <c r="DC138" s="497"/>
      <c r="DD138" s="497"/>
      <c r="DE138" s="497"/>
      <c r="DF138" s="497"/>
      <c r="DG138" s="497"/>
      <c r="DH138" s="497"/>
      <c r="DI138" s="497"/>
      <c r="DJ138" s="497"/>
      <c r="DK138" s="497"/>
      <c r="DL138" s="497"/>
      <c r="DM138" s="497"/>
      <c r="DN138" s="497"/>
      <c r="DO138" s="497"/>
      <c r="DP138" s="497"/>
      <c r="DQ138" s="497"/>
      <c r="DR138" s="497"/>
      <c r="DS138" s="497"/>
      <c r="DT138" s="497"/>
      <c r="DU138" s="497"/>
      <c r="DV138" s="497"/>
      <c r="DW138" s="497"/>
      <c r="DX138" s="497"/>
      <c r="DY138" s="497"/>
      <c r="DZ138" s="497"/>
      <c r="EA138" s="497"/>
      <c r="EB138" s="497"/>
      <c r="EC138" s="497"/>
      <c r="ED138" s="497"/>
      <c r="EE138" s="497"/>
      <c r="EF138" s="497"/>
      <c r="EG138" s="497"/>
      <c r="EH138" s="497"/>
      <c r="EI138" s="497"/>
      <c r="EJ138" s="497"/>
      <c r="EK138" s="497"/>
      <c r="EL138" s="497"/>
      <c r="EM138" s="497"/>
      <c r="EN138" s="497"/>
      <c r="EO138" s="497"/>
      <c r="EP138" s="497"/>
      <c r="EQ138" s="497"/>
      <c r="ER138" s="497"/>
      <c r="ES138" s="497"/>
      <c r="ET138" s="497"/>
      <c r="EU138" s="497"/>
      <c r="EV138" s="497"/>
      <c r="EW138" s="497"/>
      <c r="EX138" s="497"/>
      <c r="EY138" s="497"/>
      <c r="EZ138" s="497"/>
      <c r="FA138" s="497"/>
      <c r="FB138" s="497"/>
      <c r="FC138" s="497"/>
      <c r="FD138" s="497"/>
      <c r="FE138" s="497"/>
      <c r="FF138" s="497"/>
      <c r="FG138" s="497"/>
      <c r="FH138" s="497"/>
      <c r="FI138" s="497"/>
      <c r="FJ138" s="497"/>
      <c r="FK138" s="497"/>
      <c r="FL138" s="497"/>
      <c r="FM138" s="497"/>
      <c r="FN138" s="497"/>
      <c r="FO138" s="497"/>
      <c r="FP138" s="497"/>
      <c r="FQ138" s="497"/>
      <c r="FR138" s="497"/>
      <c r="FS138" s="497"/>
      <c r="FT138" s="497"/>
      <c r="FU138" s="497"/>
      <c r="FV138" s="497"/>
      <c r="FW138" s="497"/>
      <c r="FX138" s="497"/>
      <c r="FY138" s="497"/>
      <c r="FZ138" s="497"/>
      <c r="GA138" s="497"/>
      <c r="GB138" s="497"/>
      <c r="GC138" s="497"/>
      <c r="GD138" s="497"/>
      <c r="GE138" s="497"/>
      <c r="GF138" s="497"/>
      <c r="GG138" s="497"/>
      <c r="GH138" s="497"/>
      <c r="GI138" s="497"/>
      <c r="GJ138" s="497"/>
      <c r="GK138" s="497"/>
      <c r="GL138" s="497"/>
      <c r="GM138" s="497"/>
      <c r="GN138" s="497"/>
      <c r="GO138" s="497"/>
      <c r="GP138" s="497"/>
      <c r="GQ138" s="497"/>
      <c r="GR138" s="497"/>
      <c r="GS138" s="497"/>
      <c r="GT138" s="497"/>
      <c r="GU138" s="497"/>
      <c r="GV138" s="497"/>
      <c r="GW138" s="497"/>
      <c r="GX138" s="497"/>
      <c r="GY138" s="497"/>
      <c r="GZ138" s="497"/>
      <c r="HA138" s="497"/>
      <c r="HB138" s="497"/>
      <c r="HC138" s="497"/>
      <c r="HD138" s="497"/>
      <c r="HE138" s="497"/>
      <c r="HF138" s="497"/>
      <c r="HG138" s="497"/>
      <c r="HH138" s="497"/>
      <c r="HI138" s="497"/>
      <c r="HJ138" s="497"/>
      <c r="HK138" s="497"/>
      <c r="HL138" s="497"/>
      <c r="HM138" s="497"/>
      <c r="HN138" s="497"/>
      <c r="HO138" s="497"/>
      <c r="HP138" s="497"/>
      <c r="HQ138" s="497"/>
      <c r="HR138" s="497"/>
      <c r="HS138" s="497"/>
      <c r="HT138" s="497"/>
      <c r="HU138" s="497"/>
      <c r="HV138" s="497"/>
      <c r="HW138" s="497"/>
      <c r="HX138" s="497"/>
      <c r="HY138" s="497"/>
      <c r="HZ138" s="497"/>
      <c r="IA138" s="497"/>
      <c r="IB138" s="497"/>
      <c r="IC138" s="497"/>
      <c r="ID138" s="497"/>
      <c r="IE138" s="497"/>
      <c r="IF138" s="497"/>
      <c r="IG138" s="497"/>
      <c r="IH138" s="497"/>
      <c r="II138" s="497"/>
      <c r="IJ138" s="497"/>
      <c r="IK138" s="497"/>
      <c r="IL138" s="497"/>
      <c r="IM138" s="497"/>
      <c r="IN138" s="497"/>
      <c r="IO138" s="497"/>
      <c r="IP138" s="497"/>
      <c r="IQ138" s="497"/>
      <c r="IR138" s="497"/>
      <c r="IS138" s="497"/>
      <c r="IT138" s="497"/>
      <c r="IU138" s="497"/>
      <c r="IV138" s="497"/>
      <c r="IW138" s="497"/>
      <c r="IX138" s="497"/>
      <c r="IY138" s="497"/>
      <c r="IZ138" s="497"/>
      <c r="JA138" s="497"/>
      <c r="JB138" s="497"/>
      <c r="JC138" s="497"/>
      <c r="JD138" s="497"/>
      <c r="JE138" s="497"/>
      <c r="JF138" s="497"/>
      <c r="JG138" s="497"/>
      <c r="JH138" s="497"/>
      <c r="JI138" s="497"/>
      <c r="JJ138" s="497"/>
      <c r="JK138" s="497"/>
      <c r="JL138" s="497"/>
      <c r="JM138" s="497"/>
      <c r="JN138" s="497"/>
      <c r="JO138" s="497"/>
      <c r="JP138" s="497"/>
      <c r="JQ138" s="497"/>
      <c r="JR138" s="497"/>
      <c r="JS138" s="497"/>
      <c r="JT138" s="497"/>
      <c r="JU138" s="497"/>
      <c r="JV138" s="497"/>
      <c r="JW138" s="497"/>
      <c r="JX138" s="497"/>
      <c r="JY138" s="497"/>
      <c r="JZ138" s="497"/>
      <c r="KA138" s="497"/>
      <c r="KB138" s="497"/>
      <c r="KC138" s="497"/>
      <c r="KD138" s="497"/>
      <c r="KE138" s="497"/>
      <c r="KF138" s="497"/>
      <c r="KG138" s="497"/>
      <c r="KH138" s="497"/>
      <c r="KI138" s="497"/>
      <c r="KJ138" s="497"/>
      <c r="KK138" s="497"/>
      <c r="KL138" s="497"/>
      <c r="KM138" s="497"/>
      <c r="KN138" s="497"/>
      <c r="KO138" s="497"/>
      <c r="KP138" s="497"/>
      <c r="KQ138" s="497"/>
      <c r="KR138" s="497"/>
      <c r="KS138" s="497"/>
      <c r="KT138" s="497"/>
      <c r="KU138" s="497"/>
      <c r="KV138" s="497"/>
      <c r="KW138" s="497"/>
      <c r="KX138" s="497"/>
      <c r="KY138" s="497"/>
      <c r="KZ138" s="497"/>
      <c r="LA138" s="497"/>
      <c r="LB138" s="497"/>
      <c r="LC138" s="497"/>
      <c r="LD138" s="497"/>
      <c r="LE138" s="497"/>
      <c r="LF138" s="497"/>
      <c r="LG138" s="497"/>
      <c r="LH138" s="497"/>
      <c r="LI138" s="497"/>
      <c r="LJ138" s="497"/>
      <c r="LK138" s="497"/>
      <c r="LL138" s="497"/>
      <c r="LM138" s="497"/>
      <c r="LN138" s="497"/>
      <c r="LO138" s="497"/>
      <c r="LP138" s="497"/>
      <c r="LQ138" s="497"/>
      <c r="LR138" s="497"/>
      <c r="LS138" s="497"/>
      <c r="LT138" s="497"/>
      <c r="LU138" s="497"/>
      <c r="LV138" s="497"/>
      <c r="LW138" s="497"/>
      <c r="LX138" s="497"/>
      <c r="LY138" s="497"/>
      <c r="LZ138" s="497"/>
      <c r="MA138" s="497"/>
      <c r="MB138" s="497"/>
      <c r="MC138" s="497"/>
      <c r="MD138" s="497"/>
      <c r="ME138" s="497"/>
      <c r="MF138" s="497"/>
      <c r="MG138" s="497"/>
      <c r="MH138" s="497"/>
      <c r="MI138" s="497"/>
      <c r="MJ138" s="497"/>
      <c r="MK138" s="497"/>
      <c r="ML138" s="497"/>
      <c r="MM138" s="497"/>
      <c r="MN138" s="497"/>
      <c r="MO138" s="497"/>
      <c r="MP138" s="497"/>
      <c r="MQ138" s="497"/>
      <c r="MR138" s="497"/>
      <c r="MS138" s="497"/>
      <c r="MT138" s="497"/>
      <c r="MU138" s="497"/>
      <c r="MV138" s="497"/>
      <c r="MW138" s="497"/>
      <c r="MX138" s="497"/>
      <c r="MY138" s="497"/>
      <c r="MZ138" s="497"/>
      <c r="NA138" s="497"/>
      <c r="NB138" s="497"/>
      <c r="NC138" s="497"/>
      <c r="ND138" s="497"/>
      <c r="NE138" s="497"/>
      <c r="NF138" s="497"/>
      <c r="NG138" s="497"/>
      <c r="NH138" s="497"/>
      <c r="NI138" s="497"/>
      <c r="NJ138" s="497"/>
      <c r="NK138" s="497"/>
      <c r="NL138" s="497"/>
      <c r="NM138" s="497"/>
      <c r="NN138" s="497"/>
      <c r="NO138" s="497"/>
      <c r="NP138" s="497"/>
      <c r="NQ138" s="497"/>
      <c r="NR138" s="497"/>
      <c r="NS138" s="497"/>
      <c r="NT138" s="497"/>
      <c r="NU138" s="497"/>
      <c r="NV138" s="497"/>
      <c r="NW138" s="497"/>
      <c r="NX138" s="497"/>
      <c r="NY138" s="497"/>
      <c r="NZ138" s="497"/>
      <c r="OA138" s="497"/>
      <c r="OB138" s="497"/>
      <c r="OC138" s="497"/>
      <c r="OD138" s="497"/>
      <c r="OE138" s="497"/>
      <c r="OF138" s="497"/>
      <c r="OG138" s="497"/>
      <c r="OH138" s="497"/>
      <c r="OI138" s="497"/>
      <c r="OJ138" s="497"/>
      <c r="OK138" s="497"/>
      <c r="OL138" s="497"/>
      <c r="OM138" s="497"/>
      <c r="ON138" s="497"/>
      <c r="OO138" s="497"/>
      <c r="OP138" s="497"/>
      <c r="OQ138" s="497"/>
      <c r="OR138" s="497"/>
      <c r="OS138" s="497"/>
      <c r="OT138" s="497"/>
      <c r="OU138" s="497"/>
      <c r="OV138" s="497"/>
      <c r="OW138" s="497"/>
      <c r="OX138" s="497"/>
      <c r="OY138" s="497"/>
      <c r="OZ138" s="497"/>
      <c r="PA138" s="497"/>
      <c r="PB138" s="497"/>
      <c r="PC138" s="497"/>
      <c r="PD138" s="497"/>
      <c r="PE138" s="497"/>
      <c r="PF138" s="497"/>
      <c r="PG138" s="497"/>
      <c r="PH138" s="497"/>
      <c r="PI138" s="497"/>
      <c r="PJ138" s="497"/>
      <c r="PK138" s="497"/>
      <c r="PL138" s="497"/>
      <c r="PM138" s="497"/>
      <c r="PN138" s="497"/>
      <c r="PO138" s="497"/>
      <c r="PP138" s="497"/>
      <c r="PQ138" s="497"/>
      <c r="PR138" s="497"/>
      <c r="PS138" s="497"/>
      <c r="PT138" s="497"/>
      <c r="PU138" s="497"/>
      <c r="PV138" s="497"/>
      <c r="PW138" s="497"/>
      <c r="PX138" s="497"/>
      <c r="PY138" s="497"/>
      <c r="PZ138" s="497"/>
      <c r="QA138" s="497"/>
      <c r="QB138" s="497"/>
      <c r="QC138" s="497"/>
      <c r="QD138" s="497"/>
      <c r="QE138" s="497"/>
      <c r="QF138" s="497"/>
      <c r="QG138" s="497"/>
      <c r="QH138" s="497"/>
      <c r="QI138" s="497"/>
      <c r="QJ138" s="497"/>
      <c r="QK138" s="497"/>
      <c r="QL138" s="497"/>
      <c r="QM138" s="497"/>
      <c r="QN138" s="497"/>
      <c r="QO138" s="497"/>
      <c r="QP138" s="497"/>
      <c r="QQ138" s="497"/>
      <c r="QR138" s="497"/>
      <c r="QS138" s="497"/>
      <c r="QT138" s="497"/>
      <c r="QU138" s="497"/>
      <c r="QV138" s="497"/>
      <c r="QW138" s="497"/>
      <c r="QX138" s="497"/>
      <c r="QY138" s="497"/>
      <c r="QZ138" s="497"/>
      <c r="RA138" s="497"/>
      <c r="RB138" s="497"/>
      <c r="RC138" s="497"/>
      <c r="RD138" s="497"/>
      <c r="RE138" s="497"/>
      <c r="RF138" s="497"/>
      <c r="RG138" s="497"/>
      <c r="RH138" s="497"/>
      <c r="RI138" s="497"/>
      <c r="RJ138" s="497"/>
      <c r="RK138" s="497"/>
      <c r="RL138" s="497"/>
      <c r="RM138" s="497"/>
      <c r="RN138" s="497"/>
      <c r="RO138" s="497"/>
      <c r="RP138" s="497"/>
      <c r="RQ138" s="497"/>
      <c r="RR138" s="497"/>
      <c r="RS138" s="497"/>
      <c r="RT138" s="497"/>
      <c r="RU138" s="497"/>
      <c r="RV138" s="497"/>
      <c r="RW138" s="497"/>
      <c r="RX138" s="497"/>
      <c r="RY138" s="497"/>
      <c r="RZ138" s="497"/>
      <c r="SA138" s="497"/>
      <c r="SB138" s="497"/>
      <c r="SC138" s="497"/>
      <c r="SD138" s="497"/>
      <c r="SE138" s="497"/>
      <c r="SF138" s="497"/>
      <c r="SG138" s="497"/>
      <c r="SH138" s="497"/>
      <c r="SI138" s="497"/>
      <c r="SJ138" s="497"/>
      <c r="SK138" s="497"/>
      <c r="SL138" s="497"/>
      <c r="SM138" s="497"/>
      <c r="SN138" s="497"/>
      <c r="SO138" s="497"/>
      <c r="SP138" s="497"/>
      <c r="SQ138" s="497"/>
      <c r="SR138" s="497"/>
      <c r="SS138" s="497"/>
      <c r="ST138" s="497"/>
      <c r="SU138" s="497"/>
      <c r="SV138" s="497"/>
      <c r="SW138" s="497"/>
      <c r="SX138" s="497"/>
      <c r="SY138" s="497"/>
      <c r="SZ138" s="497"/>
      <c r="TA138" s="497"/>
      <c r="TB138" s="497"/>
      <c r="TC138" s="497"/>
      <c r="TD138" s="497"/>
      <c r="TE138" s="497"/>
      <c r="TF138" s="497"/>
      <c r="TG138" s="497"/>
      <c r="TH138" s="497"/>
      <c r="TI138" s="497"/>
      <c r="TJ138" s="497"/>
      <c r="TK138" s="497"/>
      <c r="TL138" s="497"/>
      <c r="TM138" s="497"/>
      <c r="TN138" s="497"/>
      <c r="TO138" s="497"/>
      <c r="TP138" s="497"/>
      <c r="TQ138" s="497"/>
      <c r="TR138" s="497"/>
      <c r="TS138" s="497"/>
      <c r="TT138" s="497"/>
      <c r="TU138" s="497"/>
      <c r="TV138" s="497"/>
      <c r="TW138" s="497"/>
      <c r="TX138" s="497"/>
      <c r="TY138" s="497"/>
      <c r="TZ138" s="497"/>
      <c r="UA138" s="497"/>
      <c r="UB138" s="497"/>
      <c r="UC138" s="497"/>
      <c r="UD138" s="497"/>
      <c r="UE138" s="497"/>
      <c r="UF138" s="497"/>
      <c r="UG138" s="497"/>
      <c r="UH138" s="497"/>
      <c r="UI138" s="497"/>
      <c r="UJ138" s="497"/>
      <c r="UK138" s="497"/>
      <c r="UL138" s="497"/>
      <c r="UM138" s="497"/>
      <c r="UN138" s="497"/>
      <c r="UO138" s="497"/>
      <c r="UP138" s="497"/>
      <c r="UQ138" s="497"/>
      <c r="UR138" s="497"/>
      <c r="US138" s="497"/>
      <c r="UT138" s="497"/>
      <c r="UU138" s="497"/>
      <c r="UV138" s="497"/>
      <c r="UW138" s="497"/>
      <c r="UX138" s="497"/>
    </row>
    <row r="139" spans="1:570" s="502" customFormat="1" ht="14.1" customHeight="1">
      <c r="B139" s="497"/>
      <c r="C139" s="497"/>
      <c r="D139" s="497"/>
      <c r="E139" s="497"/>
      <c r="F139" s="497"/>
      <c r="G139" s="497"/>
      <c r="H139" s="497"/>
      <c r="I139" s="497"/>
      <c r="J139" s="497"/>
      <c r="K139" s="497"/>
      <c r="L139" s="497"/>
      <c r="M139" s="498"/>
      <c r="N139" s="498"/>
      <c r="O139" s="499"/>
      <c r="P139" s="497"/>
      <c r="Q139" s="497"/>
      <c r="R139" s="497"/>
      <c r="S139" s="497"/>
      <c r="T139" s="497"/>
      <c r="U139" s="497"/>
      <c r="V139" s="498"/>
      <c r="W139" s="498"/>
      <c r="X139" s="497"/>
      <c r="Y139" s="497"/>
      <c r="Z139" s="497"/>
      <c r="AB139" s="497"/>
      <c r="AD139" s="497"/>
      <c r="AE139" s="497"/>
      <c r="AF139" s="497"/>
      <c r="AG139" s="497"/>
      <c r="AH139" s="497"/>
      <c r="AI139" s="497"/>
      <c r="AJ139" s="497"/>
      <c r="AK139" s="497"/>
      <c r="AL139" s="497"/>
      <c r="AM139" s="497"/>
      <c r="AQ139" s="497"/>
      <c r="AR139" s="497"/>
      <c r="AS139" s="497"/>
      <c r="AT139" s="497"/>
      <c r="AU139" s="497"/>
      <c r="AV139" s="497"/>
      <c r="AW139" s="497"/>
      <c r="AX139" s="497"/>
      <c r="AY139" s="497"/>
      <c r="AZ139" s="497"/>
      <c r="BA139" s="497"/>
      <c r="BB139" s="497"/>
      <c r="BC139" s="497"/>
      <c r="BD139" s="497"/>
      <c r="BE139" s="497"/>
      <c r="BF139" s="497"/>
      <c r="BG139" s="497"/>
      <c r="BH139" s="497"/>
      <c r="BI139" s="497"/>
      <c r="BJ139" s="497"/>
      <c r="BK139" s="497"/>
      <c r="BL139" s="497"/>
      <c r="BM139" s="497"/>
      <c r="BN139" s="497"/>
      <c r="BO139" s="497"/>
      <c r="BP139" s="497"/>
      <c r="BQ139" s="497"/>
      <c r="BR139" s="497"/>
      <c r="BS139" s="497"/>
      <c r="BT139" s="497"/>
      <c r="BU139" s="497"/>
      <c r="BV139" s="497"/>
      <c r="BW139" s="497"/>
      <c r="BX139" s="497"/>
      <c r="BY139" s="497"/>
      <c r="BZ139" s="497"/>
      <c r="CA139" s="497"/>
      <c r="CB139" s="497"/>
      <c r="CC139" s="497"/>
      <c r="CD139" s="497"/>
      <c r="CE139" s="497"/>
      <c r="CF139" s="497"/>
      <c r="CG139" s="497"/>
      <c r="CH139" s="497"/>
      <c r="CI139" s="497"/>
      <c r="CJ139" s="497"/>
      <c r="CK139" s="497"/>
      <c r="CL139" s="497"/>
      <c r="CM139" s="497"/>
      <c r="CN139" s="497"/>
      <c r="CO139" s="497"/>
      <c r="CP139" s="497"/>
      <c r="CQ139" s="497"/>
      <c r="CR139" s="497"/>
      <c r="CS139" s="497"/>
      <c r="CT139" s="497"/>
      <c r="CU139" s="497"/>
      <c r="CV139" s="497"/>
      <c r="CW139" s="497"/>
      <c r="CX139" s="497"/>
      <c r="CY139" s="497"/>
      <c r="CZ139" s="497"/>
      <c r="DA139" s="497"/>
      <c r="DB139" s="497"/>
      <c r="DC139" s="497"/>
      <c r="DD139" s="497"/>
      <c r="DE139" s="497"/>
      <c r="DF139" s="497"/>
      <c r="DG139" s="497"/>
      <c r="DH139" s="497"/>
      <c r="DI139" s="497"/>
      <c r="DJ139" s="497"/>
      <c r="DK139" s="497"/>
      <c r="DL139" s="497"/>
      <c r="DM139" s="497"/>
      <c r="DN139" s="497"/>
      <c r="DO139" s="497"/>
      <c r="DP139" s="497"/>
      <c r="DQ139" s="497"/>
      <c r="DR139" s="497"/>
      <c r="DS139" s="497"/>
      <c r="DT139" s="497"/>
      <c r="DU139" s="497"/>
      <c r="DV139" s="497"/>
      <c r="DW139" s="497"/>
      <c r="DX139" s="497"/>
      <c r="DY139" s="497"/>
      <c r="DZ139" s="497"/>
      <c r="EA139" s="497"/>
      <c r="EB139" s="497"/>
      <c r="EC139" s="497"/>
      <c r="ED139" s="497"/>
      <c r="EE139" s="497"/>
      <c r="EF139" s="497"/>
      <c r="EG139" s="497"/>
      <c r="EH139" s="497"/>
      <c r="EI139" s="497"/>
      <c r="EJ139" s="497"/>
      <c r="EK139" s="497"/>
      <c r="EL139" s="497"/>
      <c r="EM139" s="497"/>
      <c r="EN139" s="497"/>
      <c r="EO139" s="497"/>
      <c r="EP139" s="497"/>
      <c r="EQ139" s="497"/>
      <c r="ER139" s="497"/>
      <c r="ES139" s="497"/>
      <c r="ET139" s="497"/>
      <c r="EU139" s="497"/>
      <c r="EV139" s="497"/>
      <c r="EW139" s="497"/>
      <c r="EX139" s="497"/>
      <c r="EY139" s="497"/>
      <c r="EZ139" s="497"/>
      <c r="FA139" s="497"/>
      <c r="FB139" s="497"/>
      <c r="FC139" s="497"/>
      <c r="FD139" s="497"/>
      <c r="FE139" s="497"/>
      <c r="FF139" s="497"/>
      <c r="FG139" s="497"/>
      <c r="FH139" s="497"/>
      <c r="FI139" s="497"/>
      <c r="FJ139" s="497"/>
      <c r="FK139" s="497"/>
      <c r="FL139" s="497"/>
      <c r="FM139" s="497"/>
      <c r="FN139" s="497"/>
      <c r="FO139" s="497"/>
      <c r="FP139" s="497"/>
      <c r="FQ139" s="497"/>
      <c r="FR139" s="497"/>
      <c r="FS139" s="497"/>
      <c r="FT139" s="497"/>
      <c r="FU139" s="497"/>
      <c r="FV139" s="497"/>
      <c r="FW139" s="497"/>
      <c r="FX139" s="497"/>
      <c r="FY139" s="497"/>
      <c r="FZ139" s="497"/>
      <c r="GA139" s="497"/>
      <c r="GB139" s="497"/>
      <c r="GC139" s="497"/>
      <c r="GD139" s="497"/>
      <c r="GE139" s="497"/>
      <c r="GF139" s="497"/>
      <c r="GG139" s="497"/>
      <c r="GH139" s="497"/>
      <c r="GI139" s="497"/>
      <c r="GJ139" s="497"/>
      <c r="GK139" s="497"/>
      <c r="GL139" s="497"/>
      <c r="GM139" s="497"/>
      <c r="GN139" s="497"/>
      <c r="GO139" s="497"/>
      <c r="GP139" s="497"/>
      <c r="GQ139" s="497"/>
      <c r="GR139" s="497"/>
      <c r="GS139" s="497"/>
      <c r="GT139" s="497"/>
      <c r="GU139" s="497"/>
      <c r="GV139" s="497"/>
      <c r="GW139" s="497"/>
      <c r="GX139" s="497"/>
      <c r="GY139" s="497"/>
      <c r="GZ139" s="497"/>
      <c r="HA139" s="497"/>
      <c r="HB139" s="497"/>
      <c r="HC139" s="497"/>
      <c r="HD139" s="497"/>
      <c r="HE139" s="497"/>
      <c r="HF139" s="497"/>
      <c r="HG139" s="497"/>
      <c r="HH139" s="497"/>
      <c r="HI139" s="497"/>
      <c r="HJ139" s="497"/>
      <c r="HK139" s="497"/>
      <c r="HL139" s="497"/>
      <c r="HM139" s="497"/>
      <c r="HN139" s="497"/>
      <c r="HO139" s="497"/>
      <c r="HP139" s="497"/>
      <c r="HQ139" s="497"/>
      <c r="HR139" s="497"/>
      <c r="HS139" s="497"/>
      <c r="HT139" s="497"/>
      <c r="HU139" s="497"/>
      <c r="HV139" s="497"/>
      <c r="HW139" s="497"/>
      <c r="HX139" s="497"/>
      <c r="HY139" s="497"/>
      <c r="HZ139" s="497"/>
      <c r="IA139" s="497"/>
      <c r="IB139" s="497"/>
      <c r="IC139" s="497"/>
      <c r="ID139" s="497"/>
      <c r="IE139" s="497"/>
      <c r="IF139" s="497"/>
      <c r="IG139" s="497"/>
      <c r="IH139" s="497"/>
      <c r="II139" s="497"/>
      <c r="IJ139" s="497"/>
      <c r="IK139" s="497"/>
      <c r="IL139" s="497"/>
      <c r="IM139" s="497"/>
      <c r="IN139" s="497"/>
      <c r="IO139" s="497"/>
      <c r="IP139" s="497"/>
      <c r="IQ139" s="497"/>
      <c r="IR139" s="497"/>
      <c r="IS139" s="497"/>
      <c r="IT139" s="497"/>
      <c r="IU139" s="497"/>
      <c r="IV139" s="497"/>
      <c r="IW139" s="497"/>
      <c r="IX139" s="497"/>
      <c r="IY139" s="497"/>
      <c r="IZ139" s="497"/>
      <c r="JA139" s="497"/>
      <c r="JB139" s="497"/>
      <c r="JC139" s="497"/>
      <c r="JD139" s="497"/>
      <c r="JE139" s="497"/>
      <c r="JF139" s="497"/>
      <c r="JG139" s="497"/>
      <c r="JH139" s="497"/>
      <c r="JI139" s="497"/>
      <c r="JJ139" s="497"/>
      <c r="JK139" s="497"/>
      <c r="JL139" s="497"/>
      <c r="JM139" s="497"/>
      <c r="JN139" s="497"/>
      <c r="JO139" s="497"/>
      <c r="JP139" s="497"/>
      <c r="JQ139" s="497"/>
      <c r="JR139" s="497"/>
      <c r="JS139" s="497"/>
      <c r="JT139" s="497"/>
      <c r="JU139" s="497"/>
      <c r="JV139" s="497"/>
      <c r="JW139" s="497"/>
      <c r="JX139" s="497"/>
      <c r="JY139" s="497"/>
      <c r="JZ139" s="497"/>
      <c r="KA139" s="497"/>
      <c r="KB139" s="497"/>
      <c r="KC139" s="497"/>
      <c r="KD139" s="497"/>
      <c r="KE139" s="497"/>
      <c r="KF139" s="497"/>
      <c r="KG139" s="497"/>
      <c r="KH139" s="497"/>
      <c r="KI139" s="497"/>
      <c r="KJ139" s="497"/>
      <c r="KK139" s="497"/>
      <c r="KL139" s="497"/>
      <c r="KM139" s="497"/>
      <c r="KN139" s="497"/>
      <c r="KO139" s="497"/>
      <c r="KP139" s="497"/>
      <c r="KQ139" s="497"/>
      <c r="KR139" s="497"/>
      <c r="KS139" s="497"/>
      <c r="KT139" s="497"/>
      <c r="KU139" s="497"/>
      <c r="KV139" s="497"/>
      <c r="KW139" s="497"/>
      <c r="KX139" s="497"/>
      <c r="KY139" s="497"/>
      <c r="KZ139" s="497"/>
      <c r="LA139" s="497"/>
      <c r="LB139" s="497"/>
      <c r="LC139" s="497"/>
      <c r="LD139" s="497"/>
      <c r="LE139" s="497"/>
      <c r="LF139" s="497"/>
      <c r="LG139" s="497"/>
      <c r="LH139" s="497"/>
      <c r="LI139" s="497"/>
      <c r="LJ139" s="497"/>
      <c r="LK139" s="497"/>
      <c r="LL139" s="497"/>
      <c r="LM139" s="497"/>
      <c r="LN139" s="497"/>
      <c r="LO139" s="497"/>
      <c r="LP139" s="497"/>
      <c r="LQ139" s="497"/>
      <c r="LR139" s="497"/>
      <c r="LS139" s="497"/>
      <c r="LT139" s="497"/>
      <c r="LU139" s="497"/>
      <c r="LV139" s="497"/>
      <c r="LW139" s="497"/>
      <c r="LX139" s="497"/>
      <c r="LY139" s="497"/>
      <c r="LZ139" s="497"/>
      <c r="MA139" s="497"/>
      <c r="MB139" s="497"/>
      <c r="MC139" s="497"/>
      <c r="MD139" s="497"/>
      <c r="ME139" s="497"/>
      <c r="MF139" s="497"/>
      <c r="MG139" s="497"/>
      <c r="MH139" s="497"/>
      <c r="MI139" s="497"/>
      <c r="MJ139" s="497"/>
      <c r="MK139" s="497"/>
      <c r="ML139" s="497"/>
      <c r="MM139" s="497"/>
      <c r="MN139" s="497"/>
      <c r="MO139" s="497"/>
      <c r="MP139" s="497"/>
      <c r="MQ139" s="497"/>
      <c r="MR139" s="497"/>
      <c r="MS139" s="497"/>
      <c r="MT139" s="497"/>
      <c r="MU139" s="497"/>
      <c r="MV139" s="497"/>
      <c r="MW139" s="497"/>
      <c r="MX139" s="497"/>
      <c r="MY139" s="497"/>
      <c r="MZ139" s="497"/>
      <c r="NA139" s="497"/>
      <c r="NB139" s="497"/>
      <c r="NC139" s="497"/>
      <c r="ND139" s="497"/>
      <c r="NE139" s="497"/>
      <c r="NF139" s="497"/>
      <c r="NG139" s="497"/>
      <c r="NH139" s="497"/>
      <c r="NI139" s="497"/>
      <c r="NJ139" s="497"/>
      <c r="NK139" s="497"/>
      <c r="NL139" s="497"/>
      <c r="NM139" s="497"/>
      <c r="NN139" s="497"/>
      <c r="NO139" s="497"/>
      <c r="NP139" s="497"/>
      <c r="NQ139" s="497"/>
      <c r="NR139" s="497"/>
      <c r="NS139" s="497"/>
      <c r="NT139" s="497"/>
      <c r="NU139" s="497"/>
      <c r="NV139" s="497"/>
      <c r="NW139" s="497"/>
      <c r="NX139" s="497"/>
      <c r="NY139" s="497"/>
      <c r="NZ139" s="497"/>
      <c r="OA139" s="497"/>
      <c r="OB139" s="497"/>
      <c r="OC139" s="497"/>
      <c r="OD139" s="497"/>
      <c r="OE139" s="497"/>
      <c r="OF139" s="497"/>
      <c r="OG139" s="497"/>
      <c r="OH139" s="497"/>
      <c r="OI139" s="497"/>
      <c r="OJ139" s="497"/>
      <c r="OK139" s="497"/>
      <c r="OL139" s="497"/>
      <c r="OM139" s="497"/>
      <c r="ON139" s="497"/>
      <c r="OO139" s="497"/>
      <c r="OP139" s="497"/>
      <c r="OQ139" s="497"/>
      <c r="OR139" s="497"/>
      <c r="OS139" s="497"/>
      <c r="OT139" s="497"/>
      <c r="OU139" s="497"/>
      <c r="OV139" s="497"/>
      <c r="OW139" s="497"/>
      <c r="OX139" s="497"/>
      <c r="OY139" s="497"/>
      <c r="OZ139" s="497"/>
      <c r="PA139" s="497"/>
      <c r="PB139" s="497"/>
      <c r="PC139" s="497"/>
      <c r="PD139" s="497"/>
      <c r="PE139" s="497"/>
      <c r="PF139" s="497"/>
      <c r="PG139" s="497"/>
      <c r="PH139" s="497"/>
      <c r="PI139" s="497"/>
      <c r="PJ139" s="497"/>
      <c r="PK139" s="497"/>
      <c r="PL139" s="497"/>
      <c r="PM139" s="497"/>
      <c r="PN139" s="497"/>
      <c r="PO139" s="497"/>
      <c r="PP139" s="497"/>
      <c r="PQ139" s="497"/>
      <c r="PR139" s="497"/>
      <c r="PS139" s="497"/>
      <c r="PT139" s="497"/>
      <c r="PU139" s="497"/>
      <c r="PV139" s="497"/>
      <c r="PW139" s="497"/>
      <c r="PX139" s="497"/>
      <c r="PY139" s="497"/>
      <c r="PZ139" s="497"/>
      <c r="QA139" s="497"/>
      <c r="QB139" s="497"/>
      <c r="QC139" s="497"/>
      <c r="QD139" s="497"/>
      <c r="QE139" s="497"/>
      <c r="QF139" s="497"/>
      <c r="QG139" s="497"/>
      <c r="QH139" s="497"/>
      <c r="QI139" s="497"/>
      <c r="QJ139" s="497"/>
      <c r="QK139" s="497"/>
      <c r="QL139" s="497"/>
      <c r="QM139" s="497"/>
      <c r="QN139" s="497"/>
      <c r="QO139" s="497"/>
      <c r="QP139" s="497"/>
      <c r="QQ139" s="497"/>
      <c r="QR139" s="497"/>
      <c r="QS139" s="497"/>
      <c r="QT139" s="497"/>
      <c r="QU139" s="497"/>
      <c r="QV139" s="497"/>
      <c r="QW139" s="497"/>
      <c r="QX139" s="497"/>
      <c r="QY139" s="497"/>
      <c r="QZ139" s="497"/>
      <c r="RA139" s="497"/>
      <c r="RB139" s="497"/>
      <c r="RC139" s="497"/>
      <c r="RD139" s="497"/>
      <c r="RE139" s="497"/>
      <c r="RF139" s="497"/>
      <c r="RG139" s="497"/>
      <c r="RH139" s="497"/>
      <c r="RI139" s="497"/>
      <c r="RJ139" s="497"/>
      <c r="RK139" s="497"/>
      <c r="RL139" s="497"/>
      <c r="RM139" s="497"/>
      <c r="RN139" s="497"/>
      <c r="RO139" s="497"/>
      <c r="RP139" s="497"/>
      <c r="RQ139" s="497"/>
      <c r="RR139" s="497"/>
      <c r="RS139" s="497"/>
      <c r="RT139" s="497"/>
      <c r="RU139" s="497"/>
      <c r="RV139" s="497"/>
      <c r="RW139" s="497"/>
      <c r="RX139" s="497"/>
      <c r="RY139" s="497"/>
      <c r="RZ139" s="497"/>
      <c r="SA139" s="497"/>
      <c r="SB139" s="497"/>
      <c r="SC139" s="497"/>
      <c r="SD139" s="497"/>
      <c r="SE139" s="497"/>
      <c r="SF139" s="497"/>
      <c r="SG139" s="497"/>
      <c r="SH139" s="497"/>
      <c r="SI139" s="497"/>
      <c r="SJ139" s="497"/>
      <c r="SK139" s="497"/>
      <c r="SL139" s="497"/>
      <c r="SM139" s="497"/>
      <c r="SN139" s="497"/>
      <c r="SO139" s="497"/>
      <c r="SP139" s="497"/>
      <c r="SQ139" s="497"/>
      <c r="SR139" s="497"/>
      <c r="SS139" s="497"/>
      <c r="ST139" s="497"/>
      <c r="SU139" s="497"/>
      <c r="SV139" s="497"/>
      <c r="SW139" s="497"/>
      <c r="SX139" s="497"/>
      <c r="SY139" s="497"/>
      <c r="SZ139" s="497"/>
      <c r="TA139" s="497"/>
      <c r="TB139" s="497"/>
      <c r="TC139" s="497"/>
      <c r="TD139" s="497"/>
      <c r="TE139" s="497"/>
      <c r="TF139" s="497"/>
      <c r="TG139" s="497"/>
      <c r="TH139" s="497"/>
      <c r="TI139" s="497"/>
      <c r="TJ139" s="497"/>
      <c r="TK139" s="497"/>
      <c r="TL139" s="497"/>
      <c r="TM139" s="497"/>
      <c r="TN139" s="497"/>
      <c r="TO139" s="497"/>
      <c r="TP139" s="497"/>
      <c r="TQ139" s="497"/>
      <c r="TR139" s="497"/>
      <c r="TS139" s="497"/>
      <c r="TT139" s="497"/>
      <c r="TU139" s="497"/>
      <c r="TV139" s="497"/>
      <c r="TW139" s="497"/>
      <c r="TX139" s="497"/>
      <c r="TY139" s="497"/>
      <c r="TZ139" s="497"/>
      <c r="UA139" s="497"/>
      <c r="UB139" s="497"/>
      <c r="UC139" s="497"/>
      <c r="UD139" s="497"/>
      <c r="UE139" s="497"/>
      <c r="UF139" s="497"/>
      <c r="UG139" s="497"/>
      <c r="UH139" s="497"/>
      <c r="UI139" s="497"/>
      <c r="UJ139" s="497"/>
      <c r="UK139" s="497"/>
      <c r="UL139" s="497"/>
      <c r="UM139" s="497"/>
      <c r="UN139" s="497"/>
      <c r="UO139" s="497"/>
      <c r="UP139" s="497"/>
      <c r="UQ139" s="497"/>
      <c r="UR139" s="497"/>
      <c r="US139" s="497"/>
      <c r="UT139" s="497"/>
      <c r="UU139" s="497"/>
      <c r="UV139" s="497"/>
      <c r="UW139" s="497"/>
      <c r="UX139" s="497"/>
    </row>
    <row r="140" spans="1:570" s="502" customFormat="1" ht="14.1" customHeight="1">
      <c r="B140" s="497"/>
      <c r="C140" s="497"/>
      <c r="D140" s="497"/>
      <c r="E140" s="497"/>
      <c r="F140" s="497"/>
      <c r="G140" s="497"/>
      <c r="H140" s="497"/>
      <c r="I140" s="497"/>
      <c r="J140" s="497"/>
      <c r="K140" s="497"/>
      <c r="L140" s="497"/>
      <c r="M140" s="498"/>
      <c r="N140" s="498"/>
      <c r="O140" s="499"/>
      <c r="P140" s="497"/>
      <c r="Q140" s="497"/>
      <c r="R140" s="497"/>
      <c r="S140" s="497"/>
      <c r="T140" s="497"/>
      <c r="U140" s="497"/>
      <c r="V140" s="498"/>
      <c r="W140" s="498"/>
      <c r="X140" s="497"/>
      <c r="Y140" s="497"/>
      <c r="Z140" s="497"/>
      <c r="AB140" s="497"/>
      <c r="AD140" s="497"/>
      <c r="AE140" s="497"/>
      <c r="AF140" s="497"/>
      <c r="AG140" s="497"/>
      <c r="AH140" s="497"/>
      <c r="AI140" s="497"/>
      <c r="AJ140" s="497"/>
      <c r="AK140" s="497"/>
      <c r="AL140" s="497"/>
      <c r="AM140" s="497"/>
      <c r="AQ140" s="497"/>
      <c r="AR140" s="497"/>
      <c r="AS140" s="497"/>
      <c r="AT140" s="497"/>
      <c r="AU140" s="497"/>
      <c r="AV140" s="497"/>
      <c r="AW140" s="497"/>
      <c r="AX140" s="497"/>
      <c r="AY140" s="497"/>
      <c r="AZ140" s="497"/>
      <c r="BA140" s="497"/>
      <c r="BB140" s="497"/>
      <c r="BC140" s="497"/>
      <c r="BD140" s="497"/>
      <c r="BE140" s="497"/>
      <c r="BF140" s="497"/>
      <c r="BG140" s="497"/>
      <c r="BH140" s="497"/>
      <c r="BI140" s="497"/>
      <c r="BJ140" s="497"/>
      <c r="BK140" s="497"/>
      <c r="BL140" s="497"/>
      <c r="BM140" s="497"/>
      <c r="BN140" s="497"/>
      <c r="BO140" s="497"/>
      <c r="BP140" s="497"/>
      <c r="BQ140" s="497"/>
      <c r="BR140" s="497"/>
      <c r="BS140" s="497"/>
      <c r="BT140" s="497"/>
      <c r="BU140" s="497"/>
      <c r="BV140" s="497"/>
      <c r="BW140" s="497"/>
      <c r="BX140" s="497"/>
      <c r="BY140" s="497"/>
      <c r="BZ140" s="497"/>
      <c r="CA140" s="497"/>
      <c r="CB140" s="497"/>
      <c r="CC140" s="497"/>
      <c r="CD140" s="497"/>
      <c r="CE140" s="497"/>
      <c r="CF140" s="497"/>
      <c r="CG140" s="497"/>
      <c r="CH140" s="497"/>
      <c r="CI140" s="497"/>
      <c r="CJ140" s="497"/>
      <c r="CK140" s="497"/>
      <c r="CL140" s="497"/>
      <c r="CM140" s="497"/>
      <c r="CN140" s="497"/>
      <c r="CO140" s="497"/>
      <c r="CP140" s="497"/>
      <c r="CQ140" s="497"/>
      <c r="CR140" s="497"/>
      <c r="CS140" s="497"/>
      <c r="CT140" s="497"/>
      <c r="CU140" s="497"/>
      <c r="CV140" s="497"/>
      <c r="CW140" s="497"/>
      <c r="CX140" s="497"/>
      <c r="CY140" s="497"/>
      <c r="CZ140" s="497"/>
      <c r="DA140" s="497"/>
      <c r="DB140" s="497"/>
      <c r="DC140" s="497"/>
      <c r="DD140" s="497"/>
      <c r="DE140" s="497"/>
      <c r="DF140" s="497"/>
      <c r="DG140" s="497"/>
      <c r="DH140" s="497"/>
      <c r="DI140" s="497"/>
      <c r="DJ140" s="497"/>
      <c r="DK140" s="497"/>
      <c r="DL140" s="497"/>
      <c r="DM140" s="497"/>
      <c r="DN140" s="497"/>
      <c r="DO140" s="497"/>
      <c r="DP140" s="497"/>
      <c r="DQ140" s="497"/>
      <c r="DR140" s="497"/>
      <c r="DS140" s="497"/>
      <c r="DT140" s="497"/>
      <c r="DU140" s="497"/>
      <c r="DV140" s="497"/>
      <c r="DW140" s="497"/>
      <c r="DX140" s="497"/>
      <c r="DY140" s="497"/>
      <c r="DZ140" s="497"/>
      <c r="EA140" s="497"/>
      <c r="EB140" s="497"/>
      <c r="EC140" s="497"/>
      <c r="ED140" s="497"/>
      <c r="EE140" s="497"/>
      <c r="EF140" s="497"/>
      <c r="EG140" s="497"/>
      <c r="EH140" s="497"/>
      <c r="EI140" s="497"/>
      <c r="EJ140" s="497"/>
      <c r="EK140" s="497"/>
      <c r="EL140" s="497"/>
      <c r="EM140" s="497"/>
      <c r="EN140" s="497"/>
      <c r="EO140" s="497"/>
      <c r="EP140" s="497"/>
      <c r="EQ140" s="497"/>
      <c r="ER140" s="497"/>
      <c r="ES140" s="497"/>
      <c r="ET140" s="497"/>
      <c r="EU140" s="497"/>
      <c r="EV140" s="497"/>
      <c r="EW140" s="497"/>
      <c r="EX140" s="497"/>
      <c r="EY140" s="497"/>
      <c r="EZ140" s="497"/>
      <c r="FA140" s="497"/>
      <c r="FB140" s="497"/>
      <c r="FC140" s="497"/>
      <c r="FD140" s="497"/>
      <c r="FE140" s="497"/>
      <c r="FF140" s="497"/>
      <c r="FG140" s="497"/>
      <c r="FH140" s="497"/>
      <c r="FI140" s="497"/>
      <c r="FJ140" s="497"/>
      <c r="FK140" s="497"/>
      <c r="FL140" s="497"/>
      <c r="FM140" s="497"/>
      <c r="FN140" s="497"/>
      <c r="FO140" s="497"/>
      <c r="FP140" s="497"/>
      <c r="FQ140" s="497"/>
      <c r="FR140" s="497"/>
      <c r="FS140" s="497"/>
      <c r="FT140" s="497"/>
      <c r="FU140" s="497"/>
      <c r="FV140" s="497"/>
      <c r="FW140" s="497"/>
      <c r="FX140" s="497"/>
      <c r="FY140" s="497"/>
      <c r="FZ140" s="497"/>
      <c r="GA140" s="497"/>
      <c r="GB140" s="497"/>
      <c r="GC140" s="497"/>
      <c r="GD140" s="497"/>
      <c r="GE140" s="497"/>
      <c r="GF140" s="497"/>
      <c r="GG140" s="497"/>
      <c r="GH140" s="497"/>
      <c r="GI140" s="497"/>
      <c r="GJ140" s="497"/>
      <c r="GK140" s="497"/>
      <c r="GL140" s="497"/>
      <c r="GM140" s="497"/>
      <c r="GN140" s="497"/>
      <c r="GO140" s="497"/>
      <c r="GP140" s="497"/>
      <c r="GQ140" s="497"/>
      <c r="GR140" s="497"/>
      <c r="GS140" s="497"/>
      <c r="GT140" s="497"/>
      <c r="GU140" s="497"/>
      <c r="GV140" s="497"/>
      <c r="GW140" s="497"/>
      <c r="GX140" s="497"/>
      <c r="GY140" s="497"/>
      <c r="GZ140" s="497"/>
      <c r="HA140" s="497"/>
      <c r="HB140" s="497"/>
      <c r="HC140" s="497"/>
      <c r="HD140" s="497"/>
      <c r="HE140" s="497"/>
      <c r="HF140" s="497"/>
      <c r="HG140" s="497"/>
      <c r="HH140" s="497"/>
      <c r="HI140" s="497"/>
      <c r="HJ140" s="497"/>
      <c r="HK140" s="497"/>
      <c r="HL140" s="497"/>
      <c r="HM140" s="497"/>
      <c r="HN140" s="497"/>
      <c r="HO140" s="497"/>
      <c r="HP140" s="497"/>
      <c r="HQ140" s="497"/>
      <c r="HR140" s="497"/>
      <c r="HS140" s="497"/>
      <c r="HT140" s="497"/>
      <c r="HU140" s="497"/>
      <c r="HV140" s="497"/>
      <c r="HW140" s="497"/>
      <c r="HX140" s="497"/>
      <c r="HY140" s="497"/>
      <c r="HZ140" s="497"/>
      <c r="IA140" s="497"/>
      <c r="IB140" s="497"/>
      <c r="IC140" s="497"/>
      <c r="ID140" s="497"/>
      <c r="IE140" s="497"/>
      <c r="IF140" s="497"/>
      <c r="IG140" s="497"/>
      <c r="IH140" s="497"/>
      <c r="II140" s="497"/>
      <c r="IJ140" s="497"/>
      <c r="IK140" s="497"/>
      <c r="IL140" s="497"/>
      <c r="IM140" s="497"/>
      <c r="IN140" s="497"/>
      <c r="IO140" s="497"/>
      <c r="IP140" s="497"/>
      <c r="IQ140" s="497"/>
      <c r="IR140" s="497"/>
      <c r="IS140" s="497"/>
      <c r="IT140" s="497"/>
      <c r="IU140" s="497"/>
      <c r="IV140" s="497"/>
      <c r="IW140" s="497"/>
      <c r="IX140" s="497"/>
      <c r="IY140" s="497"/>
      <c r="IZ140" s="497"/>
      <c r="JA140" s="497"/>
      <c r="JB140" s="497"/>
      <c r="JC140" s="497"/>
      <c r="JD140" s="497"/>
      <c r="JE140" s="497"/>
      <c r="JF140" s="497"/>
      <c r="JG140" s="497"/>
      <c r="JH140" s="497"/>
      <c r="JI140" s="497"/>
      <c r="JJ140" s="497"/>
      <c r="JK140" s="497"/>
      <c r="JL140" s="497"/>
      <c r="JM140" s="497"/>
      <c r="JN140" s="497"/>
      <c r="JO140" s="497"/>
      <c r="JP140" s="497"/>
      <c r="JQ140" s="497"/>
      <c r="JR140" s="497"/>
      <c r="JS140" s="497"/>
      <c r="JT140" s="497"/>
      <c r="JU140" s="497"/>
      <c r="JV140" s="497"/>
      <c r="JW140" s="497"/>
      <c r="JX140" s="497"/>
      <c r="JY140" s="497"/>
      <c r="JZ140" s="497"/>
      <c r="KA140" s="497"/>
      <c r="KB140" s="497"/>
      <c r="KC140" s="497"/>
      <c r="KD140" s="497"/>
      <c r="KE140" s="497"/>
      <c r="KF140" s="497"/>
      <c r="KG140" s="497"/>
      <c r="KH140" s="497"/>
      <c r="KI140" s="497"/>
      <c r="KJ140" s="497"/>
      <c r="KK140" s="497"/>
      <c r="KL140" s="497"/>
      <c r="KM140" s="497"/>
      <c r="KN140" s="497"/>
      <c r="KO140" s="497"/>
      <c r="KP140" s="497"/>
      <c r="KQ140" s="497"/>
      <c r="KR140" s="497"/>
      <c r="KS140" s="497"/>
      <c r="KT140" s="497"/>
      <c r="KU140" s="497"/>
      <c r="KV140" s="497"/>
      <c r="KW140" s="497"/>
      <c r="KX140" s="497"/>
      <c r="KY140" s="497"/>
      <c r="KZ140" s="497"/>
      <c r="LA140" s="497"/>
      <c r="LB140" s="497"/>
      <c r="LC140" s="497"/>
      <c r="LD140" s="497"/>
      <c r="LE140" s="497"/>
      <c r="LF140" s="497"/>
      <c r="LG140" s="497"/>
      <c r="LH140" s="497"/>
      <c r="LI140" s="497"/>
      <c r="LJ140" s="497"/>
      <c r="LK140" s="497"/>
      <c r="LL140" s="497"/>
      <c r="LM140" s="497"/>
      <c r="LN140" s="497"/>
      <c r="LO140" s="497"/>
      <c r="LP140" s="497"/>
      <c r="LQ140" s="497"/>
      <c r="LR140" s="497"/>
      <c r="LS140" s="497"/>
      <c r="LT140" s="497"/>
      <c r="LU140" s="497"/>
      <c r="LV140" s="497"/>
      <c r="LW140" s="497"/>
      <c r="LX140" s="497"/>
      <c r="LY140" s="497"/>
      <c r="LZ140" s="497"/>
      <c r="MA140" s="497"/>
      <c r="MB140" s="497"/>
      <c r="MC140" s="497"/>
      <c r="MD140" s="497"/>
      <c r="ME140" s="497"/>
      <c r="MF140" s="497"/>
      <c r="MG140" s="497"/>
      <c r="MH140" s="497"/>
      <c r="MI140" s="497"/>
      <c r="MJ140" s="497"/>
      <c r="MK140" s="497"/>
      <c r="ML140" s="497"/>
      <c r="MM140" s="497"/>
      <c r="MN140" s="497"/>
      <c r="MO140" s="497"/>
      <c r="MP140" s="497"/>
      <c r="MQ140" s="497"/>
      <c r="MR140" s="497"/>
      <c r="MS140" s="497"/>
      <c r="MT140" s="497"/>
      <c r="MU140" s="497"/>
      <c r="MV140" s="497"/>
      <c r="MW140" s="497"/>
      <c r="MX140" s="497"/>
      <c r="MY140" s="497"/>
      <c r="MZ140" s="497"/>
      <c r="NA140" s="497"/>
      <c r="NB140" s="497"/>
      <c r="NC140" s="497"/>
      <c r="ND140" s="497"/>
      <c r="NE140" s="497"/>
      <c r="NF140" s="497"/>
      <c r="NG140" s="497"/>
      <c r="NH140" s="497"/>
      <c r="NI140" s="497"/>
      <c r="NJ140" s="497"/>
      <c r="NK140" s="497"/>
      <c r="NL140" s="497"/>
      <c r="NM140" s="497"/>
      <c r="NN140" s="497"/>
      <c r="NO140" s="497"/>
      <c r="NP140" s="497"/>
      <c r="NQ140" s="497"/>
      <c r="NR140" s="497"/>
      <c r="NS140" s="497"/>
      <c r="NT140" s="497"/>
      <c r="NU140" s="497"/>
      <c r="NV140" s="497"/>
      <c r="NW140" s="497"/>
      <c r="NX140" s="497"/>
      <c r="NY140" s="497"/>
      <c r="NZ140" s="497"/>
      <c r="OA140" s="497"/>
      <c r="OB140" s="497"/>
      <c r="OC140" s="497"/>
      <c r="OD140" s="497"/>
      <c r="OE140" s="497"/>
      <c r="OF140" s="497"/>
      <c r="OG140" s="497"/>
      <c r="OH140" s="497"/>
      <c r="OI140" s="497"/>
      <c r="OJ140" s="497"/>
      <c r="OK140" s="497"/>
      <c r="OL140" s="497"/>
      <c r="OM140" s="497"/>
      <c r="ON140" s="497"/>
      <c r="OO140" s="497"/>
      <c r="OP140" s="497"/>
      <c r="OQ140" s="497"/>
      <c r="OR140" s="497"/>
      <c r="OS140" s="497"/>
      <c r="OT140" s="497"/>
      <c r="OU140" s="497"/>
      <c r="OV140" s="497"/>
      <c r="OW140" s="497"/>
      <c r="OX140" s="497"/>
      <c r="OY140" s="497"/>
      <c r="OZ140" s="497"/>
      <c r="PA140" s="497"/>
      <c r="PB140" s="497"/>
      <c r="PC140" s="497"/>
      <c r="PD140" s="497"/>
      <c r="PE140" s="497"/>
      <c r="PF140" s="497"/>
      <c r="PG140" s="497"/>
      <c r="PH140" s="497"/>
      <c r="PI140" s="497"/>
      <c r="PJ140" s="497"/>
      <c r="PK140" s="497"/>
      <c r="PL140" s="497"/>
      <c r="PM140" s="497"/>
      <c r="PN140" s="497"/>
      <c r="PO140" s="497"/>
      <c r="PP140" s="497"/>
      <c r="PQ140" s="497"/>
      <c r="PR140" s="497"/>
      <c r="PS140" s="497"/>
      <c r="PT140" s="497"/>
      <c r="PU140" s="497"/>
      <c r="PV140" s="497"/>
      <c r="PW140" s="497"/>
      <c r="PX140" s="497"/>
      <c r="PY140" s="497"/>
      <c r="PZ140" s="497"/>
      <c r="QA140" s="497"/>
      <c r="QB140" s="497"/>
      <c r="QC140" s="497"/>
      <c r="QD140" s="497"/>
      <c r="QE140" s="497"/>
      <c r="QF140" s="497"/>
      <c r="QG140" s="497"/>
      <c r="QH140" s="497"/>
      <c r="QI140" s="497"/>
      <c r="QJ140" s="497"/>
      <c r="QK140" s="497"/>
      <c r="QL140" s="497"/>
      <c r="QM140" s="497"/>
      <c r="QN140" s="497"/>
      <c r="QO140" s="497"/>
      <c r="QP140" s="497"/>
      <c r="QQ140" s="497"/>
      <c r="QR140" s="497"/>
      <c r="QS140" s="497"/>
      <c r="QT140" s="497"/>
      <c r="QU140" s="497"/>
      <c r="QV140" s="497"/>
      <c r="QW140" s="497"/>
      <c r="QX140" s="497"/>
      <c r="QY140" s="497"/>
      <c r="QZ140" s="497"/>
      <c r="RA140" s="497"/>
      <c r="RB140" s="497"/>
      <c r="RC140" s="497"/>
      <c r="RD140" s="497"/>
      <c r="RE140" s="497"/>
      <c r="RF140" s="497"/>
      <c r="RG140" s="497"/>
      <c r="RH140" s="497"/>
      <c r="RI140" s="497"/>
      <c r="RJ140" s="497"/>
      <c r="RK140" s="497"/>
      <c r="RL140" s="497"/>
      <c r="RM140" s="497"/>
      <c r="RN140" s="497"/>
      <c r="RO140" s="497"/>
      <c r="RP140" s="497"/>
      <c r="RQ140" s="497"/>
      <c r="RR140" s="497"/>
      <c r="RS140" s="497"/>
      <c r="RT140" s="497"/>
      <c r="RU140" s="497"/>
      <c r="RV140" s="497"/>
      <c r="RW140" s="497"/>
      <c r="RX140" s="497"/>
      <c r="RY140" s="497"/>
      <c r="RZ140" s="497"/>
      <c r="SA140" s="497"/>
      <c r="SB140" s="497"/>
      <c r="SC140" s="497"/>
      <c r="SD140" s="497"/>
      <c r="SE140" s="497"/>
      <c r="SF140" s="497"/>
      <c r="SG140" s="497"/>
      <c r="SH140" s="497"/>
      <c r="SI140" s="497"/>
      <c r="SJ140" s="497"/>
      <c r="SK140" s="497"/>
      <c r="SL140" s="497"/>
      <c r="SM140" s="497"/>
      <c r="SN140" s="497"/>
      <c r="SO140" s="497"/>
      <c r="SP140" s="497"/>
      <c r="SQ140" s="497"/>
      <c r="SR140" s="497"/>
      <c r="SS140" s="497"/>
      <c r="ST140" s="497"/>
      <c r="SU140" s="497"/>
      <c r="SV140" s="497"/>
      <c r="SW140" s="497"/>
      <c r="SX140" s="497"/>
      <c r="SY140" s="497"/>
      <c r="SZ140" s="497"/>
      <c r="TA140" s="497"/>
      <c r="TB140" s="497"/>
      <c r="TC140" s="497"/>
      <c r="TD140" s="497"/>
      <c r="TE140" s="497"/>
      <c r="TF140" s="497"/>
      <c r="TG140" s="497"/>
      <c r="TH140" s="497"/>
      <c r="TI140" s="497"/>
      <c r="TJ140" s="497"/>
      <c r="TK140" s="497"/>
      <c r="TL140" s="497"/>
      <c r="TM140" s="497"/>
      <c r="TN140" s="497"/>
      <c r="TO140" s="497"/>
      <c r="TP140" s="497"/>
      <c r="TQ140" s="497"/>
      <c r="TR140" s="497"/>
      <c r="TS140" s="497"/>
      <c r="TT140" s="497"/>
      <c r="TU140" s="497"/>
      <c r="TV140" s="497"/>
      <c r="TW140" s="497"/>
      <c r="TX140" s="497"/>
      <c r="TY140" s="497"/>
      <c r="TZ140" s="497"/>
      <c r="UA140" s="497"/>
      <c r="UB140" s="497"/>
      <c r="UC140" s="497"/>
      <c r="UD140" s="497"/>
      <c r="UE140" s="497"/>
      <c r="UF140" s="497"/>
      <c r="UG140" s="497"/>
      <c r="UH140" s="497"/>
      <c r="UI140" s="497"/>
      <c r="UJ140" s="497"/>
      <c r="UK140" s="497"/>
      <c r="UL140" s="497"/>
      <c r="UM140" s="497"/>
      <c r="UN140" s="497"/>
      <c r="UO140" s="497"/>
      <c r="UP140" s="497"/>
      <c r="UQ140" s="497"/>
      <c r="UR140" s="497"/>
      <c r="US140" s="497"/>
      <c r="UT140" s="497"/>
      <c r="UU140" s="497"/>
      <c r="UV140" s="497"/>
      <c r="UW140" s="497"/>
      <c r="UX140" s="497"/>
    </row>
    <row r="141" spans="1:570" s="502" customFormat="1" ht="14.1" customHeight="1">
      <c r="B141" s="497"/>
      <c r="C141" s="497"/>
      <c r="D141" s="497"/>
      <c r="E141" s="497"/>
      <c r="F141" s="497"/>
      <c r="G141" s="497"/>
      <c r="H141" s="497"/>
      <c r="I141" s="497"/>
      <c r="J141" s="497"/>
      <c r="K141" s="497"/>
      <c r="L141" s="497"/>
      <c r="M141" s="498"/>
      <c r="N141" s="498"/>
      <c r="O141" s="499"/>
      <c r="P141" s="497"/>
      <c r="Q141" s="497"/>
      <c r="R141" s="497"/>
      <c r="S141" s="497"/>
      <c r="T141" s="497"/>
      <c r="U141" s="497"/>
      <c r="V141" s="498"/>
      <c r="W141" s="498"/>
      <c r="X141" s="497"/>
      <c r="Y141" s="497"/>
      <c r="Z141" s="497"/>
      <c r="AB141" s="497"/>
      <c r="AD141" s="497"/>
      <c r="AE141" s="497"/>
      <c r="AF141" s="497"/>
      <c r="AG141" s="497"/>
      <c r="AH141" s="497"/>
      <c r="AI141" s="497"/>
      <c r="AJ141" s="497"/>
      <c r="AK141" s="497"/>
      <c r="AL141" s="497"/>
      <c r="AM141" s="497"/>
      <c r="AQ141" s="497"/>
      <c r="AR141" s="497"/>
      <c r="AS141" s="497"/>
      <c r="AT141" s="497"/>
      <c r="AU141" s="497"/>
      <c r="AV141" s="497"/>
      <c r="AW141" s="497"/>
      <c r="AX141" s="497"/>
      <c r="AY141" s="497"/>
      <c r="AZ141" s="497"/>
      <c r="BA141" s="497"/>
      <c r="BB141" s="497"/>
      <c r="BC141" s="497"/>
      <c r="BD141" s="497"/>
      <c r="BE141" s="497"/>
      <c r="BF141" s="497"/>
      <c r="BG141" s="497"/>
      <c r="BH141" s="497"/>
      <c r="BI141" s="497"/>
      <c r="BJ141" s="497"/>
      <c r="BK141" s="497"/>
      <c r="BL141" s="497"/>
      <c r="BM141" s="497"/>
      <c r="BN141" s="497"/>
      <c r="BO141" s="497"/>
      <c r="BP141" s="497"/>
      <c r="BQ141" s="497"/>
      <c r="BR141" s="497"/>
      <c r="BS141" s="497"/>
      <c r="BT141" s="497"/>
      <c r="BU141" s="497"/>
      <c r="BV141" s="497"/>
      <c r="BW141" s="497"/>
      <c r="BX141" s="497"/>
      <c r="BY141" s="497"/>
      <c r="BZ141" s="497"/>
      <c r="CA141" s="497"/>
      <c r="CB141" s="497"/>
      <c r="CC141" s="497"/>
      <c r="CD141" s="497"/>
      <c r="CE141" s="497"/>
      <c r="CF141" s="497"/>
      <c r="CG141" s="497"/>
      <c r="CH141" s="497"/>
      <c r="CI141" s="497"/>
      <c r="CJ141" s="497"/>
      <c r="CK141" s="497"/>
      <c r="CL141" s="497"/>
      <c r="CM141" s="497"/>
      <c r="CN141" s="497"/>
      <c r="CO141" s="497"/>
      <c r="CP141" s="497"/>
      <c r="CQ141" s="497"/>
      <c r="CR141" s="497"/>
      <c r="CS141" s="497"/>
      <c r="CT141" s="497"/>
      <c r="CU141" s="497"/>
      <c r="CV141" s="497"/>
      <c r="CW141" s="497"/>
      <c r="CX141" s="497"/>
      <c r="CY141" s="497"/>
      <c r="CZ141" s="497"/>
      <c r="DA141" s="497"/>
      <c r="DB141" s="497"/>
      <c r="DC141" s="497"/>
      <c r="DD141" s="497"/>
      <c r="DE141" s="497"/>
      <c r="DF141" s="497"/>
      <c r="DG141" s="497"/>
      <c r="DH141" s="497"/>
      <c r="DI141" s="497"/>
      <c r="DJ141" s="497"/>
      <c r="DK141" s="497"/>
      <c r="DL141" s="497"/>
      <c r="DM141" s="497"/>
      <c r="DN141" s="497"/>
      <c r="DO141" s="497"/>
      <c r="DP141" s="497"/>
      <c r="DQ141" s="497"/>
      <c r="DR141" s="497"/>
      <c r="DS141" s="497"/>
      <c r="DT141" s="497"/>
      <c r="DU141" s="497"/>
      <c r="DV141" s="497"/>
      <c r="DW141" s="497"/>
      <c r="DX141" s="497"/>
      <c r="DY141" s="497"/>
      <c r="DZ141" s="497"/>
      <c r="EA141" s="497"/>
      <c r="EB141" s="497"/>
      <c r="EC141" s="497"/>
      <c r="ED141" s="497"/>
      <c r="EE141" s="497"/>
      <c r="EF141" s="497"/>
      <c r="EG141" s="497"/>
      <c r="EH141" s="497"/>
      <c r="EI141" s="497"/>
      <c r="EJ141" s="497"/>
      <c r="EK141" s="497"/>
      <c r="EL141" s="497"/>
      <c r="EM141" s="497"/>
      <c r="EN141" s="497"/>
      <c r="EO141" s="497"/>
      <c r="EP141" s="497"/>
      <c r="EQ141" s="497"/>
      <c r="ER141" s="497"/>
      <c r="ES141" s="497"/>
      <c r="ET141" s="497"/>
      <c r="EU141" s="497"/>
      <c r="EV141" s="497"/>
      <c r="EW141" s="497"/>
      <c r="EX141" s="497"/>
      <c r="EY141" s="497"/>
      <c r="EZ141" s="497"/>
      <c r="FA141" s="497"/>
      <c r="FB141" s="497"/>
      <c r="FC141" s="497"/>
      <c r="FD141" s="497"/>
      <c r="FE141" s="497"/>
      <c r="FF141" s="497"/>
      <c r="FG141" s="497"/>
      <c r="FH141" s="497"/>
      <c r="FI141" s="497"/>
      <c r="FJ141" s="497"/>
      <c r="FK141" s="497"/>
      <c r="FL141" s="497"/>
      <c r="FM141" s="497"/>
      <c r="FN141" s="497"/>
      <c r="FO141" s="497"/>
      <c r="FP141" s="497"/>
      <c r="FQ141" s="497"/>
      <c r="FR141" s="497"/>
      <c r="FS141" s="497"/>
      <c r="FT141" s="497"/>
      <c r="FU141" s="497"/>
      <c r="FV141" s="497"/>
      <c r="FW141" s="497"/>
      <c r="FX141" s="497"/>
      <c r="FY141" s="497"/>
      <c r="FZ141" s="497"/>
      <c r="GA141" s="497"/>
      <c r="GB141" s="497"/>
      <c r="GC141" s="497"/>
      <c r="GD141" s="497"/>
      <c r="GE141" s="497"/>
      <c r="GF141" s="497"/>
      <c r="GG141" s="497"/>
      <c r="GH141" s="497"/>
      <c r="GI141" s="497"/>
      <c r="GJ141" s="497"/>
      <c r="GK141" s="497"/>
      <c r="GL141" s="497"/>
      <c r="GM141" s="497"/>
      <c r="GN141" s="497"/>
      <c r="GO141" s="497"/>
      <c r="GP141" s="497"/>
      <c r="GQ141" s="497"/>
      <c r="GR141" s="497"/>
      <c r="GS141" s="497"/>
      <c r="GT141" s="497"/>
      <c r="GU141" s="497"/>
      <c r="GV141" s="497"/>
      <c r="GW141" s="497"/>
      <c r="GX141" s="497"/>
      <c r="GY141" s="497"/>
      <c r="GZ141" s="497"/>
      <c r="HA141" s="497"/>
      <c r="HB141" s="497"/>
      <c r="HC141" s="497"/>
      <c r="HD141" s="497"/>
      <c r="HE141" s="497"/>
      <c r="HF141" s="497"/>
      <c r="HG141" s="497"/>
      <c r="HH141" s="497"/>
      <c r="HI141" s="497"/>
      <c r="HJ141" s="497"/>
      <c r="HK141" s="497"/>
      <c r="HL141" s="497"/>
      <c r="HM141" s="497"/>
      <c r="HN141" s="497"/>
      <c r="HO141" s="497"/>
      <c r="HP141" s="497"/>
      <c r="HQ141" s="497"/>
      <c r="HR141" s="497"/>
      <c r="HS141" s="497"/>
      <c r="HT141" s="497"/>
      <c r="HU141" s="497"/>
      <c r="HV141" s="497"/>
      <c r="HW141" s="497"/>
      <c r="HX141" s="497"/>
      <c r="HY141" s="497"/>
      <c r="HZ141" s="497"/>
      <c r="IA141" s="497"/>
      <c r="IB141" s="497"/>
      <c r="IC141" s="497"/>
      <c r="ID141" s="497"/>
      <c r="IE141" s="497"/>
      <c r="IF141" s="497"/>
      <c r="IG141" s="497"/>
      <c r="IH141" s="497"/>
      <c r="II141" s="497"/>
      <c r="IJ141" s="497"/>
      <c r="IK141" s="497"/>
      <c r="IL141" s="497"/>
      <c r="IM141" s="497"/>
      <c r="IN141" s="497"/>
      <c r="IO141" s="497"/>
      <c r="IP141" s="497"/>
      <c r="IQ141" s="497"/>
      <c r="IR141" s="497"/>
      <c r="IS141" s="497"/>
      <c r="IT141" s="497"/>
      <c r="IU141" s="497"/>
      <c r="IV141" s="497"/>
      <c r="IW141" s="497"/>
      <c r="IX141" s="497"/>
      <c r="IY141" s="497"/>
      <c r="IZ141" s="497"/>
      <c r="JA141" s="497"/>
      <c r="JB141" s="497"/>
      <c r="JC141" s="497"/>
      <c r="JD141" s="497"/>
      <c r="JE141" s="497"/>
      <c r="JF141" s="497"/>
      <c r="JG141" s="497"/>
      <c r="JH141" s="497"/>
      <c r="JI141" s="497"/>
      <c r="JJ141" s="497"/>
      <c r="JK141" s="497"/>
      <c r="JL141" s="497"/>
      <c r="JM141" s="497"/>
      <c r="JN141" s="497"/>
      <c r="JO141" s="497"/>
      <c r="JP141" s="497"/>
      <c r="JQ141" s="497"/>
      <c r="JR141" s="497"/>
      <c r="JS141" s="497"/>
      <c r="JT141" s="497"/>
      <c r="JU141" s="497"/>
      <c r="JV141" s="497"/>
      <c r="JW141" s="497"/>
      <c r="JX141" s="497"/>
      <c r="JY141" s="497"/>
      <c r="JZ141" s="497"/>
      <c r="KA141" s="497"/>
      <c r="KB141" s="497"/>
      <c r="KC141" s="497"/>
      <c r="KD141" s="497"/>
      <c r="KE141" s="497"/>
      <c r="KF141" s="497"/>
      <c r="KG141" s="497"/>
      <c r="KH141" s="497"/>
      <c r="KI141" s="497"/>
      <c r="KJ141" s="497"/>
      <c r="KK141" s="497"/>
      <c r="KL141" s="497"/>
      <c r="KM141" s="497"/>
      <c r="KN141" s="497"/>
      <c r="KO141" s="497"/>
      <c r="KP141" s="497"/>
      <c r="KQ141" s="497"/>
      <c r="KR141" s="497"/>
      <c r="KS141" s="497"/>
      <c r="KT141" s="497"/>
      <c r="KU141" s="497"/>
      <c r="KV141" s="497"/>
      <c r="KW141" s="497"/>
      <c r="KX141" s="497"/>
      <c r="KY141" s="497"/>
      <c r="KZ141" s="497"/>
      <c r="LA141" s="497"/>
      <c r="LB141" s="497"/>
      <c r="LC141" s="497"/>
      <c r="LD141" s="497"/>
      <c r="LE141" s="497"/>
      <c r="LF141" s="497"/>
      <c r="LG141" s="497"/>
      <c r="LH141" s="497"/>
      <c r="LI141" s="497"/>
      <c r="LJ141" s="497"/>
      <c r="LK141" s="497"/>
      <c r="LL141" s="497"/>
      <c r="LM141" s="497"/>
      <c r="LN141" s="497"/>
      <c r="LO141" s="497"/>
      <c r="LP141" s="497"/>
      <c r="LQ141" s="497"/>
      <c r="LR141" s="497"/>
      <c r="LS141" s="497"/>
      <c r="LT141" s="497"/>
      <c r="LU141" s="497"/>
      <c r="LV141" s="497"/>
      <c r="LW141" s="497"/>
      <c r="LX141" s="497"/>
      <c r="LY141" s="497"/>
      <c r="LZ141" s="497"/>
      <c r="MA141" s="497"/>
      <c r="MB141" s="497"/>
      <c r="MC141" s="497"/>
      <c r="MD141" s="497"/>
      <c r="ME141" s="497"/>
      <c r="MF141" s="497"/>
      <c r="MG141" s="497"/>
      <c r="MH141" s="497"/>
      <c r="MI141" s="497"/>
      <c r="MJ141" s="497"/>
      <c r="MK141" s="497"/>
      <c r="ML141" s="497"/>
      <c r="MM141" s="497"/>
      <c r="MN141" s="497"/>
      <c r="MO141" s="497"/>
      <c r="MP141" s="497"/>
      <c r="MQ141" s="497"/>
      <c r="MR141" s="497"/>
      <c r="MS141" s="497"/>
      <c r="MT141" s="497"/>
      <c r="MU141" s="497"/>
      <c r="MV141" s="497"/>
      <c r="MW141" s="497"/>
      <c r="MX141" s="497"/>
      <c r="MY141" s="497"/>
      <c r="MZ141" s="497"/>
      <c r="NA141" s="497"/>
      <c r="NB141" s="497"/>
      <c r="NC141" s="497"/>
      <c r="ND141" s="497"/>
      <c r="NE141" s="497"/>
      <c r="NF141" s="497"/>
      <c r="NG141" s="497"/>
      <c r="NH141" s="497"/>
      <c r="NI141" s="497"/>
      <c r="NJ141" s="497"/>
      <c r="NK141" s="497"/>
      <c r="NL141" s="497"/>
      <c r="NM141" s="497"/>
      <c r="NN141" s="497"/>
      <c r="NO141" s="497"/>
      <c r="NP141" s="497"/>
      <c r="NQ141" s="497"/>
      <c r="NR141" s="497"/>
      <c r="NS141" s="497"/>
      <c r="NT141" s="497"/>
      <c r="NU141" s="497"/>
      <c r="NV141" s="497"/>
      <c r="NW141" s="497"/>
      <c r="NX141" s="497"/>
      <c r="NY141" s="497"/>
      <c r="NZ141" s="497"/>
      <c r="OA141" s="497"/>
      <c r="OB141" s="497"/>
      <c r="OC141" s="497"/>
      <c r="OD141" s="497"/>
      <c r="OE141" s="497"/>
      <c r="OF141" s="497"/>
      <c r="OG141" s="497"/>
      <c r="OH141" s="497"/>
      <c r="OI141" s="497"/>
      <c r="OJ141" s="497"/>
      <c r="OK141" s="497"/>
      <c r="OL141" s="497"/>
      <c r="OM141" s="497"/>
      <c r="ON141" s="497"/>
      <c r="OO141" s="497"/>
      <c r="OP141" s="497"/>
      <c r="OQ141" s="497"/>
      <c r="OR141" s="497"/>
      <c r="OS141" s="497"/>
      <c r="OT141" s="497"/>
      <c r="OU141" s="497"/>
      <c r="OV141" s="497"/>
      <c r="OW141" s="497"/>
      <c r="OX141" s="497"/>
      <c r="OY141" s="497"/>
      <c r="OZ141" s="497"/>
      <c r="PA141" s="497"/>
      <c r="PB141" s="497"/>
      <c r="PC141" s="497"/>
      <c r="PD141" s="497"/>
      <c r="PE141" s="497"/>
      <c r="PF141" s="497"/>
      <c r="PG141" s="497"/>
      <c r="PH141" s="497"/>
      <c r="PI141" s="497"/>
      <c r="PJ141" s="497"/>
      <c r="PK141" s="497"/>
      <c r="PL141" s="497"/>
      <c r="PM141" s="497"/>
      <c r="PN141" s="497"/>
      <c r="PO141" s="497"/>
      <c r="PP141" s="497"/>
      <c r="PQ141" s="497"/>
      <c r="PR141" s="497"/>
      <c r="PS141" s="497"/>
      <c r="PT141" s="497"/>
      <c r="PU141" s="497"/>
      <c r="PV141" s="497"/>
      <c r="PW141" s="497"/>
      <c r="PX141" s="497"/>
      <c r="PY141" s="497"/>
      <c r="PZ141" s="497"/>
      <c r="QA141" s="497"/>
      <c r="QB141" s="497"/>
      <c r="QC141" s="497"/>
      <c r="QD141" s="497"/>
      <c r="QE141" s="497"/>
      <c r="QF141" s="497"/>
      <c r="QG141" s="497"/>
      <c r="QH141" s="497"/>
      <c r="QI141" s="497"/>
      <c r="QJ141" s="497"/>
      <c r="QK141" s="497"/>
      <c r="QL141" s="497"/>
      <c r="QM141" s="497"/>
      <c r="QN141" s="497"/>
      <c r="QO141" s="497"/>
      <c r="QP141" s="497"/>
      <c r="QQ141" s="497"/>
      <c r="QR141" s="497"/>
      <c r="QS141" s="497"/>
      <c r="QT141" s="497"/>
      <c r="QU141" s="497"/>
      <c r="QV141" s="497"/>
      <c r="QW141" s="497"/>
      <c r="QX141" s="497"/>
      <c r="QY141" s="497"/>
      <c r="QZ141" s="497"/>
      <c r="RA141" s="497"/>
      <c r="RB141" s="497"/>
      <c r="RC141" s="497"/>
      <c r="RD141" s="497"/>
      <c r="RE141" s="497"/>
      <c r="RF141" s="497"/>
      <c r="RG141" s="497"/>
      <c r="RH141" s="497"/>
      <c r="RI141" s="497"/>
      <c r="RJ141" s="497"/>
      <c r="RK141" s="497"/>
      <c r="RL141" s="497"/>
      <c r="RM141" s="497"/>
      <c r="RN141" s="497"/>
      <c r="RO141" s="497"/>
      <c r="RP141" s="497"/>
      <c r="RQ141" s="497"/>
      <c r="RR141" s="497"/>
      <c r="RS141" s="497"/>
      <c r="RT141" s="497"/>
      <c r="RU141" s="497"/>
      <c r="RV141" s="497"/>
      <c r="RW141" s="497"/>
      <c r="RX141" s="497"/>
      <c r="RY141" s="497"/>
      <c r="RZ141" s="497"/>
      <c r="SA141" s="497"/>
      <c r="SB141" s="497"/>
      <c r="SC141" s="497"/>
      <c r="SD141" s="497"/>
      <c r="SE141" s="497"/>
      <c r="SF141" s="497"/>
      <c r="SG141" s="497"/>
      <c r="SH141" s="497"/>
      <c r="SI141" s="497"/>
      <c r="SJ141" s="497"/>
      <c r="SK141" s="497"/>
      <c r="SL141" s="497"/>
      <c r="SM141" s="497"/>
      <c r="SN141" s="497"/>
      <c r="SO141" s="497"/>
      <c r="SP141" s="497"/>
      <c r="SQ141" s="497"/>
      <c r="SR141" s="497"/>
      <c r="SS141" s="497"/>
      <c r="ST141" s="497"/>
      <c r="SU141" s="497"/>
      <c r="SV141" s="497"/>
      <c r="SW141" s="497"/>
      <c r="SX141" s="497"/>
      <c r="SY141" s="497"/>
      <c r="SZ141" s="497"/>
      <c r="TA141" s="497"/>
      <c r="TB141" s="497"/>
      <c r="TC141" s="497"/>
      <c r="TD141" s="497"/>
      <c r="TE141" s="497"/>
      <c r="TF141" s="497"/>
      <c r="TG141" s="497"/>
      <c r="TH141" s="497"/>
      <c r="TI141" s="497"/>
      <c r="TJ141" s="497"/>
      <c r="TK141" s="497"/>
      <c r="TL141" s="497"/>
      <c r="TM141" s="497"/>
      <c r="TN141" s="497"/>
      <c r="TO141" s="497"/>
      <c r="TP141" s="497"/>
      <c r="TQ141" s="497"/>
      <c r="TR141" s="497"/>
      <c r="TS141" s="497"/>
      <c r="TT141" s="497"/>
      <c r="TU141" s="497"/>
      <c r="TV141" s="497"/>
      <c r="TW141" s="497"/>
      <c r="TX141" s="497"/>
      <c r="TY141" s="497"/>
      <c r="TZ141" s="497"/>
      <c r="UA141" s="497"/>
      <c r="UB141" s="497"/>
      <c r="UC141" s="497"/>
      <c r="UD141" s="497"/>
      <c r="UE141" s="497"/>
      <c r="UF141" s="497"/>
      <c r="UG141" s="497"/>
      <c r="UH141" s="497"/>
      <c r="UI141" s="497"/>
      <c r="UJ141" s="497"/>
      <c r="UK141" s="497"/>
      <c r="UL141" s="497"/>
      <c r="UM141" s="497"/>
      <c r="UN141" s="497"/>
      <c r="UO141" s="497"/>
      <c r="UP141" s="497"/>
      <c r="UQ141" s="497"/>
      <c r="UR141" s="497"/>
      <c r="US141" s="497"/>
      <c r="UT141" s="497"/>
      <c r="UU141" s="497"/>
      <c r="UV141" s="497"/>
      <c r="UW141" s="497"/>
      <c r="UX141" s="497"/>
    </row>
    <row r="142" spans="1:570" s="502" customFormat="1" ht="14.1" customHeight="1">
      <c r="B142" s="497"/>
      <c r="C142" s="497"/>
      <c r="D142" s="497"/>
      <c r="E142" s="497"/>
      <c r="F142" s="497"/>
      <c r="G142" s="497"/>
      <c r="H142" s="497"/>
      <c r="I142" s="497"/>
      <c r="J142" s="497"/>
      <c r="K142" s="497"/>
      <c r="L142" s="497"/>
      <c r="M142" s="498"/>
      <c r="N142" s="498"/>
      <c r="O142" s="499"/>
      <c r="P142" s="497"/>
      <c r="Q142" s="497"/>
      <c r="R142" s="497"/>
      <c r="S142" s="497"/>
      <c r="T142" s="497"/>
      <c r="U142" s="497"/>
      <c r="V142" s="498"/>
      <c r="W142" s="498"/>
      <c r="X142" s="497"/>
      <c r="Y142" s="497"/>
      <c r="Z142" s="497"/>
      <c r="AB142" s="497"/>
      <c r="AD142" s="497"/>
      <c r="AE142" s="497"/>
      <c r="AF142" s="497"/>
      <c r="AG142" s="497"/>
      <c r="AH142" s="497"/>
      <c r="AI142" s="497"/>
      <c r="AJ142" s="497"/>
      <c r="AK142" s="497"/>
      <c r="AL142" s="497"/>
      <c r="AM142" s="497"/>
      <c r="AQ142" s="497"/>
      <c r="AR142" s="497"/>
      <c r="AS142" s="497"/>
      <c r="AT142" s="497"/>
      <c r="AU142" s="497"/>
      <c r="AV142" s="497"/>
      <c r="AW142" s="497"/>
      <c r="AX142" s="497"/>
      <c r="AY142" s="497"/>
      <c r="AZ142" s="497"/>
      <c r="BA142" s="497"/>
      <c r="BB142" s="497"/>
      <c r="BC142" s="497"/>
      <c r="BD142" s="497"/>
      <c r="BE142" s="497"/>
      <c r="BF142" s="497"/>
      <c r="BG142" s="497"/>
      <c r="BH142" s="497"/>
      <c r="BI142" s="497"/>
      <c r="BJ142" s="497"/>
      <c r="BK142" s="497"/>
      <c r="BL142" s="497"/>
      <c r="BM142" s="497"/>
      <c r="BN142" s="497"/>
      <c r="BO142" s="497"/>
      <c r="BP142" s="497"/>
      <c r="BQ142" s="497"/>
      <c r="BR142" s="497"/>
      <c r="BS142" s="497"/>
      <c r="BT142" s="497"/>
      <c r="BU142" s="497"/>
      <c r="BV142" s="497"/>
      <c r="BW142" s="497"/>
      <c r="BX142" s="497"/>
      <c r="BY142" s="497"/>
      <c r="BZ142" s="497"/>
      <c r="CA142" s="497"/>
      <c r="CB142" s="497"/>
      <c r="CC142" s="497"/>
      <c r="CD142" s="497"/>
      <c r="CE142" s="497"/>
      <c r="CF142" s="497"/>
      <c r="CG142" s="497"/>
      <c r="CH142" s="497"/>
      <c r="CI142" s="497"/>
      <c r="CJ142" s="497"/>
      <c r="CK142" s="497"/>
      <c r="CL142" s="497"/>
      <c r="CM142" s="497"/>
      <c r="CN142" s="497"/>
      <c r="CO142" s="497"/>
      <c r="CP142" s="497"/>
      <c r="CQ142" s="497"/>
      <c r="CR142" s="497"/>
      <c r="CS142" s="497"/>
      <c r="CT142" s="497"/>
      <c r="CU142" s="497"/>
      <c r="CV142" s="497"/>
      <c r="CW142" s="497"/>
      <c r="CX142" s="497"/>
      <c r="CY142" s="497"/>
      <c r="CZ142" s="497"/>
      <c r="DA142" s="497"/>
      <c r="DB142" s="497"/>
      <c r="DC142" s="497"/>
      <c r="DD142" s="497"/>
      <c r="DE142" s="497"/>
      <c r="DF142" s="497"/>
      <c r="DG142" s="497"/>
      <c r="DH142" s="497"/>
      <c r="DI142" s="497"/>
      <c r="DJ142" s="497"/>
      <c r="DK142" s="497"/>
      <c r="DL142" s="497"/>
      <c r="DM142" s="497"/>
      <c r="DN142" s="497"/>
      <c r="DO142" s="497"/>
      <c r="DP142" s="497"/>
      <c r="DQ142" s="497"/>
      <c r="DR142" s="497"/>
      <c r="DS142" s="497"/>
      <c r="DT142" s="497"/>
      <c r="DU142" s="497"/>
      <c r="DV142" s="497"/>
      <c r="DW142" s="497"/>
      <c r="DX142" s="497"/>
      <c r="DY142" s="497"/>
      <c r="DZ142" s="497"/>
      <c r="EA142" s="497"/>
      <c r="EB142" s="497"/>
      <c r="EC142" s="497"/>
      <c r="ED142" s="497"/>
      <c r="EE142" s="497"/>
      <c r="EF142" s="497"/>
      <c r="EG142" s="497"/>
      <c r="EH142" s="497"/>
      <c r="EI142" s="497"/>
      <c r="EJ142" s="497"/>
      <c r="EK142" s="497"/>
      <c r="EL142" s="497"/>
      <c r="EM142" s="497"/>
      <c r="EN142" s="497"/>
      <c r="EO142" s="497"/>
      <c r="EP142" s="497"/>
      <c r="EQ142" s="497"/>
      <c r="ER142" s="497"/>
      <c r="ES142" s="497"/>
      <c r="ET142" s="497"/>
      <c r="EU142" s="497"/>
      <c r="EV142" s="497"/>
      <c r="EW142" s="497"/>
      <c r="EX142" s="497"/>
      <c r="EY142" s="497"/>
      <c r="EZ142" s="497"/>
      <c r="FA142" s="497"/>
      <c r="FB142" s="497"/>
      <c r="FC142" s="497"/>
      <c r="FD142" s="497"/>
      <c r="FE142" s="497"/>
      <c r="FF142" s="497"/>
      <c r="FG142" s="497"/>
      <c r="FH142" s="497"/>
      <c r="FI142" s="497"/>
      <c r="FJ142" s="497"/>
      <c r="FK142" s="497"/>
      <c r="FL142" s="497"/>
      <c r="FM142" s="497"/>
      <c r="FN142" s="497"/>
      <c r="FO142" s="497"/>
      <c r="FP142" s="497"/>
      <c r="FQ142" s="497"/>
      <c r="FR142" s="497"/>
      <c r="FS142" s="497"/>
      <c r="FT142" s="497"/>
      <c r="FU142" s="497"/>
      <c r="FV142" s="497"/>
      <c r="FW142" s="497"/>
      <c r="FX142" s="497"/>
      <c r="FY142" s="497"/>
      <c r="FZ142" s="497"/>
      <c r="GA142" s="497"/>
      <c r="GB142" s="497"/>
      <c r="GC142" s="497"/>
      <c r="GD142" s="497"/>
      <c r="GE142" s="497"/>
      <c r="GF142" s="497"/>
      <c r="GG142" s="497"/>
      <c r="GH142" s="497"/>
      <c r="GI142" s="497"/>
      <c r="GJ142" s="497"/>
      <c r="GK142" s="497"/>
      <c r="GL142" s="497"/>
      <c r="GM142" s="497"/>
      <c r="GN142" s="497"/>
      <c r="GO142" s="497"/>
      <c r="GP142" s="497"/>
      <c r="GQ142" s="497"/>
      <c r="GR142" s="497"/>
      <c r="GS142" s="497"/>
      <c r="GT142" s="497"/>
      <c r="GU142" s="497"/>
      <c r="GV142" s="497"/>
      <c r="GW142" s="497"/>
      <c r="GX142" s="497"/>
      <c r="GY142" s="497"/>
      <c r="GZ142" s="497"/>
      <c r="HA142" s="497"/>
      <c r="HB142" s="497"/>
      <c r="HC142" s="497"/>
      <c r="HD142" s="497"/>
      <c r="HE142" s="497"/>
      <c r="HF142" s="497"/>
      <c r="HG142" s="497"/>
      <c r="HH142" s="497"/>
      <c r="HI142" s="497"/>
      <c r="HJ142" s="497"/>
      <c r="HK142" s="497"/>
      <c r="HL142" s="497"/>
      <c r="HM142" s="497"/>
      <c r="HN142" s="497"/>
      <c r="HO142" s="497"/>
      <c r="HP142" s="497"/>
      <c r="HQ142" s="497"/>
      <c r="HR142" s="497"/>
      <c r="HS142" s="497"/>
      <c r="HT142" s="497"/>
      <c r="HU142" s="497"/>
      <c r="HV142" s="497"/>
      <c r="HW142" s="497"/>
      <c r="HX142" s="497"/>
      <c r="HY142" s="497"/>
      <c r="HZ142" s="497"/>
      <c r="IA142" s="497"/>
      <c r="IB142" s="497"/>
      <c r="IC142" s="497"/>
      <c r="ID142" s="497"/>
      <c r="IE142" s="497"/>
      <c r="IF142" s="497"/>
      <c r="IG142" s="497"/>
      <c r="IH142" s="497"/>
      <c r="II142" s="497"/>
      <c r="IJ142" s="497"/>
      <c r="IK142" s="497"/>
      <c r="IL142" s="497"/>
      <c r="IM142" s="497"/>
      <c r="IN142" s="497"/>
      <c r="IO142" s="497"/>
      <c r="IP142" s="497"/>
      <c r="IQ142" s="497"/>
      <c r="IR142" s="497"/>
      <c r="IS142" s="497"/>
      <c r="IT142" s="497"/>
      <c r="IU142" s="497"/>
      <c r="IV142" s="497"/>
      <c r="IW142" s="497"/>
      <c r="IX142" s="497"/>
      <c r="IY142" s="497"/>
      <c r="IZ142" s="497"/>
      <c r="JA142" s="497"/>
      <c r="JB142" s="497"/>
      <c r="JC142" s="497"/>
      <c r="JD142" s="497"/>
      <c r="JE142" s="497"/>
      <c r="JF142" s="497"/>
      <c r="JG142" s="497"/>
      <c r="JH142" s="497"/>
      <c r="JI142" s="497"/>
      <c r="JJ142" s="497"/>
      <c r="JK142" s="497"/>
      <c r="JL142" s="497"/>
      <c r="JM142" s="497"/>
      <c r="JN142" s="497"/>
      <c r="JO142" s="497"/>
      <c r="JP142" s="497"/>
      <c r="JQ142" s="497"/>
      <c r="JR142" s="497"/>
      <c r="JS142" s="497"/>
      <c r="JT142" s="497"/>
      <c r="JU142" s="497"/>
      <c r="JV142" s="497"/>
      <c r="JW142" s="497"/>
      <c r="JX142" s="497"/>
      <c r="JY142" s="497"/>
      <c r="JZ142" s="497"/>
      <c r="KA142" s="497"/>
      <c r="KB142" s="497"/>
      <c r="KC142" s="497"/>
      <c r="KD142" s="497"/>
      <c r="KE142" s="497"/>
      <c r="KF142" s="497"/>
      <c r="KG142" s="497"/>
      <c r="KH142" s="497"/>
      <c r="KI142" s="497"/>
      <c r="KJ142" s="497"/>
      <c r="KK142" s="497"/>
      <c r="KL142" s="497"/>
      <c r="KM142" s="497"/>
      <c r="KN142" s="497"/>
      <c r="KO142" s="497"/>
      <c r="KP142" s="497"/>
      <c r="KQ142" s="497"/>
      <c r="KR142" s="497"/>
      <c r="KS142" s="497"/>
      <c r="KT142" s="497"/>
      <c r="KU142" s="497"/>
      <c r="KV142" s="497"/>
      <c r="KW142" s="497"/>
      <c r="KX142" s="497"/>
      <c r="KY142" s="497"/>
      <c r="KZ142" s="497"/>
      <c r="LA142" s="497"/>
      <c r="LB142" s="497"/>
      <c r="LC142" s="497"/>
      <c r="LD142" s="497"/>
      <c r="LE142" s="497"/>
      <c r="LF142" s="497"/>
      <c r="LG142" s="497"/>
      <c r="LH142" s="497"/>
      <c r="LI142" s="497"/>
      <c r="LJ142" s="497"/>
      <c r="LK142" s="497"/>
      <c r="LL142" s="497"/>
      <c r="LM142" s="497"/>
      <c r="LN142" s="497"/>
      <c r="LO142" s="497"/>
      <c r="LP142" s="497"/>
      <c r="LQ142" s="497"/>
      <c r="LR142" s="497"/>
      <c r="LS142" s="497"/>
      <c r="LT142" s="497"/>
      <c r="LU142" s="497"/>
      <c r="LV142" s="497"/>
      <c r="LW142" s="497"/>
      <c r="LX142" s="497"/>
      <c r="LY142" s="497"/>
      <c r="LZ142" s="497"/>
      <c r="MA142" s="497"/>
      <c r="MB142" s="497"/>
      <c r="MC142" s="497"/>
      <c r="MD142" s="497"/>
      <c r="ME142" s="497"/>
      <c r="MF142" s="497"/>
      <c r="MG142" s="497"/>
      <c r="MH142" s="497"/>
      <c r="MI142" s="497"/>
      <c r="MJ142" s="497"/>
      <c r="MK142" s="497"/>
      <c r="ML142" s="497"/>
      <c r="MM142" s="497"/>
      <c r="MN142" s="497"/>
      <c r="MO142" s="497"/>
      <c r="MP142" s="497"/>
      <c r="MQ142" s="497"/>
      <c r="MR142" s="497"/>
      <c r="MS142" s="497"/>
      <c r="MT142" s="497"/>
      <c r="MU142" s="497"/>
      <c r="MV142" s="497"/>
      <c r="MW142" s="497"/>
      <c r="MX142" s="497"/>
      <c r="MY142" s="497"/>
      <c r="MZ142" s="497"/>
      <c r="NA142" s="497"/>
      <c r="NB142" s="497"/>
      <c r="NC142" s="497"/>
      <c r="ND142" s="497"/>
      <c r="NE142" s="497"/>
      <c r="NF142" s="497"/>
      <c r="NG142" s="497"/>
      <c r="NH142" s="497"/>
      <c r="NI142" s="497"/>
      <c r="NJ142" s="497"/>
      <c r="NK142" s="497"/>
      <c r="NL142" s="497"/>
      <c r="NM142" s="497"/>
      <c r="NN142" s="497"/>
      <c r="NO142" s="497"/>
      <c r="NP142" s="497"/>
      <c r="NQ142" s="497"/>
      <c r="NR142" s="497"/>
      <c r="NS142" s="497"/>
      <c r="NT142" s="497"/>
      <c r="NU142" s="497"/>
      <c r="NV142" s="497"/>
      <c r="NW142" s="497"/>
      <c r="NX142" s="497"/>
      <c r="NY142" s="497"/>
      <c r="NZ142" s="497"/>
      <c r="OA142" s="497"/>
      <c r="OB142" s="497"/>
      <c r="OC142" s="497"/>
      <c r="OD142" s="497"/>
      <c r="OE142" s="497"/>
      <c r="OF142" s="497"/>
      <c r="OG142" s="497"/>
      <c r="OH142" s="497"/>
      <c r="OI142" s="497"/>
      <c r="OJ142" s="497"/>
      <c r="OK142" s="497"/>
      <c r="OL142" s="497"/>
      <c r="OM142" s="497"/>
      <c r="ON142" s="497"/>
      <c r="OO142" s="497"/>
      <c r="OP142" s="497"/>
      <c r="OQ142" s="497"/>
      <c r="OR142" s="497"/>
      <c r="OS142" s="497"/>
      <c r="OT142" s="497"/>
      <c r="OU142" s="497"/>
      <c r="OV142" s="497"/>
      <c r="OW142" s="497"/>
      <c r="OX142" s="497"/>
      <c r="OY142" s="497"/>
      <c r="OZ142" s="497"/>
      <c r="PA142" s="497"/>
      <c r="PB142" s="497"/>
      <c r="PC142" s="497"/>
      <c r="PD142" s="497"/>
      <c r="PE142" s="497"/>
      <c r="PF142" s="497"/>
      <c r="PG142" s="497"/>
      <c r="PH142" s="497"/>
      <c r="PI142" s="497"/>
      <c r="PJ142" s="497"/>
      <c r="PK142" s="497"/>
      <c r="PL142" s="497"/>
      <c r="PM142" s="497"/>
      <c r="PN142" s="497"/>
      <c r="PO142" s="497"/>
      <c r="PP142" s="497"/>
      <c r="PQ142" s="497"/>
      <c r="PR142" s="497"/>
      <c r="PS142" s="497"/>
      <c r="PT142" s="497"/>
      <c r="PU142" s="497"/>
      <c r="PV142" s="497"/>
      <c r="PW142" s="497"/>
      <c r="PX142" s="497"/>
      <c r="PY142" s="497"/>
      <c r="PZ142" s="497"/>
      <c r="QA142" s="497"/>
      <c r="QB142" s="497"/>
      <c r="QC142" s="497"/>
      <c r="QD142" s="497"/>
      <c r="QE142" s="497"/>
      <c r="QF142" s="497"/>
      <c r="QG142" s="497"/>
      <c r="QH142" s="497"/>
      <c r="QI142" s="497"/>
      <c r="QJ142" s="497"/>
      <c r="QK142" s="497"/>
      <c r="QL142" s="497"/>
      <c r="QM142" s="497"/>
      <c r="QN142" s="497"/>
      <c r="QO142" s="497"/>
      <c r="QP142" s="497"/>
      <c r="QQ142" s="497"/>
      <c r="QR142" s="497"/>
      <c r="QS142" s="497"/>
      <c r="QT142" s="497"/>
      <c r="QU142" s="497"/>
      <c r="QV142" s="497"/>
      <c r="QW142" s="497"/>
      <c r="QX142" s="497"/>
      <c r="QY142" s="497"/>
      <c r="QZ142" s="497"/>
      <c r="RA142" s="497"/>
      <c r="RB142" s="497"/>
      <c r="RC142" s="497"/>
      <c r="RD142" s="497"/>
      <c r="RE142" s="497"/>
      <c r="RF142" s="497"/>
      <c r="RG142" s="497"/>
      <c r="RH142" s="497"/>
      <c r="RI142" s="497"/>
      <c r="RJ142" s="497"/>
      <c r="RK142" s="497"/>
      <c r="RL142" s="497"/>
      <c r="RM142" s="497"/>
      <c r="RN142" s="497"/>
      <c r="RO142" s="497"/>
      <c r="RP142" s="497"/>
      <c r="RQ142" s="497"/>
      <c r="RR142" s="497"/>
      <c r="RS142" s="497"/>
      <c r="RT142" s="497"/>
      <c r="RU142" s="497"/>
      <c r="RV142" s="497"/>
      <c r="RW142" s="497"/>
      <c r="RX142" s="497"/>
      <c r="RY142" s="497"/>
      <c r="RZ142" s="497"/>
      <c r="SA142" s="497"/>
      <c r="SB142" s="497"/>
      <c r="SC142" s="497"/>
      <c r="SD142" s="497"/>
      <c r="SE142" s="497"/>
      <c r="SF142" s="497"/>
      <c r="SG142" s="497"/>
      <c r="SH142" s="497"/>
      <c r="SI142" s="497"/>
      <c r="SJ142" s="497"/>
      <c r="SK142" s="497"/>
      <c r="SL142" s="497"/>
      <c r="SM142" s="497"/>
      <c r="SN142" s="497"/>
      <c r="SO142" s="497"/>
      <c r="SP142" s="497"/>
      <c r="SQ142" s="497"/>
      <c r="SR142" s="497"/>
      <c r="SS142" s="497"/>
      <c r="ST142" s="497"/>
      <c r="SU142" s="497"/>
      <c r="SV142" s="497"/>
      <c r="SW142" s="497"/>
      <c r="SX142" s="497"/>
      <c r="SY142" s="497"/>
      <c r="SZ142" s="497"/>
      <c r="TA142" s="497"/>
      <c r="TB142" s="497"/>
      <c r="TC142" s="497"/>
      <c r="TD142" s="497"/>
      <c r="TE142" s="497"/>
      <c r="TF142" s="497"/>
      <c r="TG142" s="497"/>
      <c r="TH142" s="497"/>
      <c r="TI142" s="497"/>
      <c r="TJ142" s="497"/>
      <c r="TK142" s="497"/>
      <c r="TL142" s="497"/>
      <c r="TM142" s="497"/>
      <c r="TN142" s="497"/>
      <c r="TO142" s="497"/>
      <c r="TP142" s="497"/>
      <c r="TQ142" s="497"/>
      <c r="TR142" s="497"/>
      <c r="TS142" s="497"/>
      <c r="TT142" s="497"/>
      <c r="TU142" s="497"/>
      <c r="TV142" s="497"/>
      <c r="TW142" s="497"/>
      <c r="TX142" s="497"/>
      <c r="TY142" s="497"/>
      <c r="TZ142" s="497"/>
      <c r="UA142" s="497"/>
      <c r="UB142" s="497"/>
      <c r="UC142" s="497"/>
      <c r="UD142" s="497"/>
      <c r="UE142" s="497"/>
      <c r="UF142" s="497"/>
      <c r="UG142" s="497"/>
      <c r="UH142" s="497"/>
      <c r="UI142" s="497"/>
      <c r="UJ142" s="497"/>
      <c r="UK142" s="497"/>
      <c r="UL142" s="497"/>
      <c r="UM142" s="497"/>
      <c r="UN142" s="497"/>
      <c r="UO142" s="497"/>
      <c r="UP142" s="497"/>
      <c r="UQ142" s="497"/>
      <c r="UR142" s="497"/>
      <c r="US142" s="497"/>
      <c r="UT142" s="497"/>
      <c r="UU142" s="497"/>
      <c r="UV142" s="497"/>
      <c r="UW142" s="497"/>
      <c r="UX142" s="497"/>
    </row>
    <row r="143" spans="1:570" s="502" customFormat="1" ht="14.1" customHeight="1">
      <c r="B143" s="497"/>
      <c r="C143" s="497"/>
      <c r="D143" s="497"/>
      <c r="E143" s="497"/>
      <c r="F143" s="497"/>
      <c r="G143" s="497"/>
      <c r="H143" s="497"/>
      <c r="I143" s="497"/>
      <c r="J143" s="497"/>
      <c r="K143" s="497"/>
      <c r="L143" s="497"/>
      <c r="M143" s="498"/>
      <c r="N143" s="498"/>
      <c r="O143" s="499"/>
      <c r="P143" s="497"/>
      <c r="Q143" s="497"/>
      <c r="R143" s="497"/>
      <c r="S143" s="497"/>
      <c r="T143" s="497"/>
      <c r="U143" s="497"/>
      <c r="V143" s="498"/>
      <c r="W143" s="498"/>
      <c r="X143" s="497"/>
      <c r="Y143" s="497"/>
      <c r="Z143" s="497"/>
      <c r="AB143" s="497"/>
      <c r="AD143" s="497"/>
      <c r="AE143" s="497"/>
      <c r="AF143" s="497"/>
      <c r="AG143" s="497"/>
      <c r="AH143" s="497"/>
      <c r="AI143" s="497"/>
      <c r="AJ143" s="497"/>
      <c r="AK143" s="497"/>
      <c r="AL143" s="497"/>
      <c r="AM143" s="497"/>
      <c r="AQ143" s="497"/>
      <c r="AR143" s="497"/>
      <c r="AS143" s="497"/>
      <c r="AT143" s="497"/>
      <c r="AU143" s="497"/>
      <c r="AV143" s="497"/>
      <c r="AW143" s="497"/>
      <c r="AX143" s="497"/>
      <c r="AY143" s="497"/>
      <c r="AZ143" s="497"/>
      <c r="BA143" s="497"/>
      <c r="BB143" s="497"/>
      <c r="BC143" s="497"/>
      <c r="BD143" s="497"/>
      <c r="BE143" s="497"/>
      <c r="BF143" s="497"/>
      <c r="BG143" s="497"/>
      <c r="BH143" s="497"/>
      <c r="BI143" s="497"/>
      <c r="BJ143" s="497"/>
      <c r="BK143" s="497"/>
      <c r="BL143" s="497"/>
      <c r="BM143" s="497"/>
      <c r="BN143" s="497"/>
      <c r="BO143" s="497"/>
      <c r="BP143" s="497"/>
      <c r="BQ143" s="497"/>
      <c r="BR143" s="497"/>
      <c r="BS143" s="497"/>
      <c r="BT143" s="497"/>
      <c r="BU143" s="497"/>
      <c r="BV143" s="497"/>
      <c r="BW143" s="497"/>
      <c r="BX143" s="497"/>
      <c r="BY143" s="497"/>
      <c r="BZ143" s="497"/>
      <c r="CA143" s="497"/>
      <c r="CB143" s="497"/>
      <c r="CC143" s="497"/>
      <c r="CD143" s="497"/>
      <c r="CE143" s="497"/>
      <c r="CF143" s="497"/>
      <c r="CG143" s="497"/>
      <c r="CH143" s="497"/>
      <c r="CI143" s="497"/>
      <c r="CJ143" s="497"/>
      <c r="CK143" s="497"/>
      <c r="CL143" s="497"/>
      <c r="CM143" s="497"/>
      <c r="CN143" s="497"/>
      <c r="CO143" s="497"/>
      <c r="CP143" s="497"/>
      <c r="CQ143" s="497"/>
      <c r="CR143" s="497"/>
      <c r="CS143" s="497"/>
      <c r="CT143" s="497"/>
      <c r="CU143" s="497"/>
      <c r="CV143" s="497"/>
      <c r="CW143" s="497"/>
      <c r="CX143" s="497"/>
      <c r="CY143" s="497"/>
      <c r="CZ143" s="497"/>
      <c r="DA143" s="497"/>
      <c r="DB143" s="497"/>
      <c r="DC143" s="497"/>
      <c r="DD143" s="497"/>
      <c r="DE143" s="497"/>
      <c r="DF143" s="497"/>
      <c r="DG143" s="497"/>
      <c r="DH143" s="497"/>
      <c r="DI143" s="497"/>
      <c r="DJ143" s="497"/>
      <c r="DK143" s="497"/>
      <c r="DL143" s="497"/>
      <c r="DM143" s="497"/>
      <c r="DN143" s="497"/>
      <c r="DO143" s="497"/>
      <c r="DP143" s="497"/>
      <c r="DQ143" s="497"/>
      <c r="DR143" s="497"/>
      <c r="DS143" s="497"/>
      <c r="DT143" s="497"/>
      <c r="DU143" s="497"/>
      <c r="DV143" s="497"/>
      <c r="DW143" s="497"/>
      <c r="DX143" s="497"/>
      <c r="DY143" s="497"/>
      <c r="DZ143" s="497"/>
      <c r="EA143" s="497"/>
      <c r="EB143" s="497"/>
      <c r="EC143" s="497"/>
      <c r="ED143" s="497"/>
      <c r="EE143" s="497"/>
      <c r="EF143" s="497"/>
      <c r="EG143" s="497"/>
      <c r="EH143" s="497"/>
      <c r="EI143" s="497"/>
      <c r="EJ143" s="497"/>
      <c r="EK143" s="497"/>
      <c r="EL143" s="497"/>
      <c r="EM143" s="497"/>
      <c r="EN143" s="497"/>
      <c r="EO143" s="497"/>
      <c r="EP143" s="497"/>
      <c r="EQ143" s="497"/>
      <c r="ER143" s="497"/>
      <c r="ES143" s="497"/>
      <c r="ET143" s="497"/>
      <c r="EU143" s="497"/>
      <c r="EV143" s="497"/>
      <c r="EW143" s="497"/>
      <c r="EX143" s="497"/>
      <c r="EY143" s="497"/>
      <c r="EZ143" s="497"/>
      <c r="FA143" s="497"/>
      <c r="FB143" s="497"/>
      <c r="FC143" s="497"/>
      <c r="FD143" s="497"/>
      <c r="FE143" s="497"/>
      <c r="FF143" s="497"/>
      <c r="FG143" s="497"/>
      <c r="FH143" s="497"/>
      <c r="FI143" s="497"/>
      <c r="FJ143" s="497"/>
      <c r="FK143" s="497"/>
      <c r="FL143" s="497"/>
      <c r="FM143" s="497"/>
      <c r="FN143" s="497"/>
      <c r="FO143" s="497"/>
      <c r="FP143" s="497"/>
      <c r="FQ143" s="497"/>
      <c r="FR143" s="497"/>
      <c r="FS143" s="497"/>
      <c r="FT143" s="497"/>
      <c r="FU143" s="497"/>
      <c r="FV143" s="497"/>
      <c r="FW143" s="497"/>
      <c r="FX143" s="497"/>
      <c r="FY143" s="497"/>
      <c r="FZ143" s="497"/>
      <c r="GA143" s="497"/>
      <c r="GB143" s="497"/>
      <c r="GC143" s="497"/>
      <c r="GD143" s="497"/>
      <c r="GE143" s="497"/>
      <c r="GF143" s="497"/>
      <c r="GG143" s="497"/>
      <c r="GH143" s="497"/>
      <c r="GI143" s="497"/>
      <c r="GJ143" s="497"/>
      <c r="GK143" s="497"/>
      <c r="GL143" s="497"/>
      <c r="GM143" s="497"/>
      <c r="GN143" s="497"/>
      <c r="GO143" s="497"/>
      <c r="GP143" s="497"/>
      <c r="GQ143" s="497"/>
      <c r="GR143" s="497"/>
      <c r="GS143" s="497"/>
      <c r="GT143" s="497"/>
      <c r="GU143" s="497"/>
      <c r="GV143" s="497"/>
      <c r="GW143" s="497"/>
      <c r="GX143" s="497"/>
      <c r="GY143" s="497"/>
      <c r="GZ143" s="497"/>
      <c r="HA143" s="497"/>
      <c r="HB143" s="497"/>
      <c r="HC143" s="497"/>
      <c r="HD143" s="497"/>
      <c r="HE143" s="497"/>
      <c r="HF143" s="497"/>
      <c r="HG143" s="497"/>
      <c r="HH143" s="497"/>
      <c r="HI143" s="497"/>
      <c r="HJ143" s="497"/>
      <c r="HK143" s="497"/>
      <c r="HL143" s="497"/>
      <c r="HM143" s="497"/>
      <c r="HN143" s="497"/>
      <c r="HO143" s="497"/>
      <c r="HP143" s="497"/>
      <c r="HQ143" s="497"/>
      <c r="HR143" s="497"/>
      <c r="HS143" s="497"/>
      <c r="HT143" s="497"/>
      <c r="HU143" s="497"/>
      <c r="HV143" s="497"/>
      <c r="HW143" s="497"/>
      <c r="HX143" s="497"/>
      <c r="HY143" s="497"/>
      <c r="HZ143" s="497"/>
      <c r="IA143" s="497"/>
      <c r="IB143" s="497"/>
      <c r="IC143" s="497"/>
      <c r="ID143" s="497"/>
      <c r="IE143" s="497"/>
      <c r="IF143" s="497"/>
      <c r="IG143" s="497"/>
      <c r="IH143" s="497"/>
      <c r="II143" s="497"/>
      <c r="IJ143" s="497"/>
      <c r="IK143" s="497"/>
      <c r="IL143" s="497"/>
      <c r="IM143" s="497"/>
      <c r="IN143" s="497"/>
      <c r="IO143" s="497"/>
      <c r="IP143" s="497"/>
      <c r="IQ143" s="497"/>
      <c r="IR143" s="497"/>
      <c r="IS143" s="497"/>
      <c r="IT143" s="497"/>
      <c r="IU143" s="497"/>
      <c r="IV143" s="497"/>
      <c r="IW143" s="497"/>
      <c r="IX143" s="497"/>
      <c r="IY143" s="497"/>
      <c r="IZ143" s="497"/>
      <c r="JA143" s="497"/>
      <c r="JB143" s="497"/>
      <c r="JC143" s="497"/>
      <c r="JD143" s="497"/>
      <c r="JE143" s="497"/>
      <c r="JF143" s="497"/>
      <c r="JG143" s="497"/>
      <c r="JH143" s="497"/>
      <c r="JI143" s="497"/>
      <c r="JJ143" s="497"/>
      <c r="JK143" s="497"/>
      <c r="JL143" s="497"/>
      <c r="JM143" s="497"/>
      <c r="JN143" s="497"/>
      <c r="JO143" s="497"/>
      <c r="JP143" s="497"/>
      <c r="JQ143" s="497"/>
      <c r="JR143" s="497"/>
      <c r="JS143" s="497"/>
      <c r="JT143" s="497"/>
      <c r="JU143" s="497"/>
      <c r="JV143" s="497"/>
      <c r="JW143" s="497"/>
      <c r="JX143" s="497"/>
      <c r="JY143" s="497"/>
      <c r="JZ143" s="497"/>
      <c r="KA143" s="497"/>
      <c r="KB143" s="497"/>
      <c r="KC143" s="497"/>
      <c r="KD143" s="497"/>
      <c r="KE143" s="497"/>
      <c r="KF143" s="497"/>
      <c r="KG143" s="497"/>
      <c r="KH143" s="497"/>
      <c r="KI143" s="497"/>
      <c r="KJ143" s="497"/>
      <c r="KK143" s="497"/>
      <c r="KL143" s="497"/>
      <c r="KM143" s="497"/>
      <c r="KN143" s="497"/>
      <c r="KO143" s="497"/>
      <c r="KP143" s="497"/>
      <c r="KQ143" s="497"/>
      <c r="KR143" s="497"/>
      <c r="KS143" s="497"/>
      <c r="KT143" s="497"/>
      <c r="KU143" s="497"/>
      <c r="KV143" s="497"/>
      <c r="KW143" s="497"/>
      <c r="KX143" s="497"/>
      <c r="KY143" s="497"/>
      <c r="KZ143" s="497"/>
      <c r="LA143" s="497"/>
      <c r="LB143" s="497"/>
      <c r="LC143" s="497"/>
      <c r="LD143" s="497"/>
      <c r="LE143" s="497"/>
      <c r="LF143" s="497"/>
      <c r="LG143" s="497"/>
      <c r="LH143" s="497"/>
      <c r="LI143" s="497"/>
      <c r="LJ143" s="497"/>
      <c r="LK143" s="497"/>
      <c r="LL143" s="497"/>
      <c r="LM143" s="497"/>
      <c r="LN143" s="497"/>
      <c r="LO143" s="497"/>
      <c r="LP143" s="497"/>
      <c r="LQ143" s="497"/>
      <c r="LR143" s="497"/>
      <c r="LS143" s="497"/>
      <c r="LT143" s="497"/>
      <c r="LU143" s="497"/>
      <c r="LV143" s="497"/>
      <c r="LW143" s="497"/>
      <c r="LX143" s="497"/>
      <c r="LY143" s="497"/>
      <c r="LZ143" s="497"/>
      <c r="MA143" s="497"/>
      <c r="MB143" s="497"/>
      <c r="MC143" s="497"/>
      <c r="MD143" s="497"/>
      <c r="ME143" s="497"/>
      <c r="MF143" s="497"/>
      <c r="MG143" s="497"/>
      <c r="MH143" s="497"/>
      <c r="MI143" s="497"/>
      <c r="MJ143" s="497"/>
      <c r="MK143" s="497"/>
      <c r="ML143" s="497"/>
      <c r="MM143" s="497"/>
      <c r="MN143" s="497"/>
      <c r="MO143" s="497"/>
      <c r="MP143" s="497"/>
      <c r="MQ143" s="497"/>
      <c r="MR143" s="497"/>
      <c r="MS143" s="497"/>
      <c r="MT143" s="497"/>
      <c r="MU143" s="497"/>
      <c r="MV143" s="497"/>
      <c r="MW143" s="497"/>
      <c r="MX143" s="497"/>
      <c r="MY143" s="497"/>
      <c r="MZ143" s="497"/>
      <c r="NA143" s="497"/>
      <c r="NB143" s="497"/>
      <c r="NC143" s="497"/>
      <c r="ND143" s="497"/>
      <c r="NE143" s="497"/>
      <c r="NF143" s="497"/>
      <c r="NG143" s="497"/>
      <c r="NH143" s="497"/>
      <c r="NI143" s="497"/>
      <c r="NJ143" s="497"/>
      <c r="NK143" s="497"/>
      <c r="NL143" s="497"/>
      <c r="NM143" s="497"/>
      <c r="NN143" s="497"/>
      <c r="NO143" s="497"/>
      <c r="NP143" s="497"/>
      <c r="NQ143" s="497"/>
      <c r="NR143" s="497"/>
      <c r="NS143" s="497"/>
      <c r="NT143" s="497"/>
      <c r="NU143" s="497"/>
      <c r="NV143" s="497"/>
      <c r="NW143" s="497"/>
      <c r="NX143" s="497"/>
      <c r="NY143" s="497"/>
      <c r="NZ143" s="497"/>
      <c r="OA143" s="497"/>
      <c r="OB143" s="497"/>
      <c r="OC143" s="497"/>
      <c r="OD143" s="497"/>
      <c r="OE143" s="497"/>
      <c r="OF143" s="497"/>
      <c r="OG143" s="497"/>
      <c r="OH143" s="497"/>
      <c r="OI143" s="497"/>
      <c r="OJ143" s="497"/>
      <c r="OK143" s="497"/>
      <c r="OL143" s="497"/>
      <c r="OM143" s="497"/>
      <c r="ON143" s="497"/>
      <c r="OO143" s="497"/>
      <c r="OP143" s="497"/>
      <c r="OQ143" s="497"/>
      <c r="OR143" s="497"/>
      <c r="OS143" s="497"/>
      <c r="OT143" s="497"/>
      <c r="OU143" s="497"/>
      <c r="OV143" s="497"/>
      <c r="OW143" s="497"/>
      <c r="OX143" s="497"/>
      <c r="OY143" s="497"/>
      <c r="OZ143" s="497"/>
      <c r="PA143" s="497"/>
      <c r="PB143" s="497"/>
      <c r="PC143" s="497"/>
      <c r="PD143" s="497"/>
      <c r="PE143" s="497"/>
      <c r="PF143" s="497"/>
      <c r="PG143" s="497"/>
      <c r="PH143" s="497"/>
      <c r="PI143" s="497"/>
      <c r="PJ143" s="497"/>
      <c r="PK143" s="497"/>
      <c r="PL143" s="497"/>
      <c r="PM143" s="497"/>
      <c r="PN143" s="497"/>
      <c r="PO143" s="497"/>
      <c r="PP143" s="497"/>
      <c r="PQ143" s="497"/>
      <c r="PR143" s="497"/>
      <c r="PS143" s="497"/>
      <c r="PT143" s="497"/>
      <c r="PU143" s="497"/>
      <c r="PV143" s="497"/>
      <c r="PW143" s="497"/>
      <c r="PX143" s="497"/>
      <c r="PY143" s="497"/>
      <c r="PZ143" s="497"/>
      <c r="QA143" s="497"/>
      <c r="QB143" s="497"/>
      <c r="QC143" s="497"/>
      <c r="QD143" s="497"/>
      <c r="QE143" s="497"/>
      <c r="QF143" s="497"/>
      <c r="QG143" s="497"/>
      <c r="QH143" s="497"/>
      <c r="QI143" s="497"/>
      <c r="QJ143" s="497"/>
      <c r="QK143" s="497"/>
      <c r="QL143" s="497"/>
      <c r="QM143" s="497"/>
      <c r="QN143" s="497"/>
      <c r="QO143" s="497"/>
      <c r="QP143" s="497"/>
      <c r="QQ143" s="497"/>
      <c r="QR143" s="497"/>
      <c r="QS143" s="497"/>
      <c r="QT143" s="497"/>
      <c r="QU143" s="497"/>
      <c r="QV143" s="497"/>
      <c r="QW143" s="497"/>
      <c r="QX143" s="497"/>
      <c r="QY143" s="497"/>
      <c r="QZ143" s="497"/>
      <c r="RA143" s="497"/>
      <c r="RB143" s="497"/>
      <c r="RC143" s="497"/>
      <c r="RD143" s="497"/>
      <c r="RE143" s="497"/>
      <c r="RF143" s="497"/>
      <c r="RG143" s="497"/>
      <c r="RH143" s="497"/>
      <c r="RI143" s="497"/>
      <c r="RJ143" s="497"/>
      <c r="RK143" s="497"/>
      <c r="RL143" s="497"/>
      <c r="RM143" s="497"/>
      <c r="RN143" s="497"/>
      <c r="RO143" s="497"/>
      <c r="RP143" s="497"/>
      <c r="RQ143" s="497"/>
      <c r="RR143" s="497"/>
      <c r="RS143" s="497"/>
      <c r="RT143" s="497"/>
      <c r="RU143" s="497"/>
      <c r="RV143" s="497"/>
      <c r="RW143" s="497"/>
      <c r="RX143" s="497"/>
      <c r="RY143" s="497"/>
      <c r="RZ143" s="497"/>
      <c r="SA143" s="497"/>
      <c r="SB143" s="497"/>
      <c r="SC143" s="497"/>
      <c r="SD143" s="497"/>
      <c r="SE143" s="497"/>
      <c r="SF143" s="497"/>
      <c r="SG143" s="497"/>
      <c r="SH143" s="497"/>
      <c r="SI143" s="497"/>
      <c r="SJ143" s="497"/>
      <c r="SK143" s="497"/>
      <c r="SL143" s="497"/>
      <c r="SM143" s="497"/>
      <c r="SN143" s="497"/>
      <c r="SO143" s="497"/>
      <c r="SP143" s="497"/>
      <c r="SQ143" s="497"/>
      <c r="SR143" s="497"/>
      <c r="SS143" s="497"/>
      <c r="ST143" s="497"/>
      <c r="SU143" s="497"/>
      <c r="SV143" s="497"/>
      <c r="SW143" s="497"/>
      <c r="SX143" s="497"/>
      <c r="SY143" s="497"/>
      <c r="SZ143" s="497"/>
      <c r="TA143" s="497"/>
      <c r="TB143" s="497"/>
      <c r="TC143" s="497"/>
      <c r="TD143" s="497"/>
      <c r="TE143" s="497"/>
      <c r="TF143" s="497"/>
      <c r="TG143" s="497"/>
      <c r="TH143" s="497"/>
      <c r="TI143" s="497"/>
      <c r="TJ143" s="497"/>
      <c r="TK143" s="497"/>
      <c r="TL143" s="497"/>
      <c r="TM143" s="497"/>
      <c r="TN143" s="497"/>
      <c r="TO143" s="497"/>
      <c r="TP143" s="497"/>
      <c r="TQ143" s="497"/>
      <c r="TR143" s="497"/>
      <c r="TS143" s="497"/>
      <c r="TT143" s="497"/>
      <c r="TU143" s="497"/>
      <c r="TV143" s="497"/>
      <c r="TW143" s="497"/>
      <c r="TX143" s="497"/>
      <c r="TY143" s="497"/>
      <c r="TZ143" s="497"/>
      <c r="UA143" s="497"/>
      <c r="UB143" s="497"/>
      <c r="UC143" s="497"/>
      <c r="UD143" s="497"/>
      <c r="UE143" s="497"/>
      <c r="UF143" s="497"/>
      <c r="UG143" s="497"/>
      <c r="UH143" s="497"/>
      <c r="UI143" s="497"/>
      <c r="UJ143" s="497"/>
      <c r="UK143" s="497"/>
      <c r="UL143" s="497"/>
      <c r="UM143" s="497"/>
      <c r="UN143" s="497"/>
      <c r="UO143" s="497"/>
      <c r="UP143" s="497"/>
      <c r="UQ143" s="497"/>
      <c r="UR143" s="497"/>
      <c r="US143" s="497"/>
      <c r="UT143" s="497"/>
      <c r="UU143" s="497"/>
      <c r="UV143" s="497"/>
      <c r="UW143" s="497"/>
      <c r="UX143" s="497"/>
    </row>
    <row r="144" spans="1:570" s="502" customFormat="1" ht="14.1" customHeight="1">
      <c r="B144" s="497"/>
      <c r="C144" s="497"/>
      <c r="D144" s="497"/>
      <c r="E144" s="497"/>
      <c r="F144" s="497"/>
      <c r="G144" s="497"/>
      <c r="H144" s="497"/>
      <c r="I144" s="497"/>
      <c r="J144" s="497"/>
      <c r="K144" s="497"/>
      <c r="L144" s="497"/>
      <c r="M144" s="498"/>
      <c r="N144" s="498"/>
      <c r="O144" s="499"/>
      <c r="P144" s="497"/>
      <c r="Q144" s="497"/>
      <c r="R144" s="497"/>
      <c r="S144" s="497"/>
      <c r="T144" s="497"/>
      <c r="U144" s="497"/>
      <c r="V144" s="498"/>
      <c r="W144" s="498"/>
      <c r="X144" s="497"/>
      <c r="Y144" s="497"/>
      <c r="Z144" s="497"/>
      <c r="AB144" s="497"/>
      <c r="AD144" s="497"/>
      <c r="AE144" s="497"/>
      <c r="AF144" s="497"/>
      <c r="AG144" s="497"/>
      <c r="AH144" s="497"/>
      <c r="AI144" s="497"/>
      <c r="AJ144" s="497"/>
      <c r="AK144" s="497"/>
      <c r="AL144" s="497"/>
      <c r="AM144" s="497"/>
      <c r="AQ144" s="497"/>
      <c r="AR144" s="497"/>
      <c r="AS144" s="497"/>
      <c r="AT144" s="497"/>
      <c r="AU144" s="497"/>
      <c r="AV144" s="497"/>
      <c r="AW144" s="497"/>
      <c r="AX144" s="497"/>
      <c r="AY144" s="497"/>
      <c r="AZ144" s="497"/>
      <c r="BA144" s="497"/>
      <c r="BB144" s="497"/>
      <c r="BC144" s="497"/>
      <c r="BD144" s="497"/>
      <c r="BE144" s="497"/>
      <c r="BF144" s="497"/>
      <c r="BG144" s="497"/>
      <c r="BH144" s="497"/>
      <c r="BI144" s="497"/>
      <c r="BJ144" s="497"/>
      <c r="BK144" s="497"/>
      <c r="BL144" s="497"/>
      <c r="BM144" s="497"/>
      <c r="BN144" s="497"/>
      <c r="BO144" s="497"/>
      <c r="BP144" s="497"/>
      <c r="BQ144" s="497"/>
      <c r="BR144" s="497"/>
      <c r="BS144" s="497"/>
      <c r="BT144" s="497"/>
      <c r="BU144" s="497"/>
      <c r="BV144" s="497"/>
      <c r="BW144" s="497"/>
      <c r="BX144" s="497"/>
      <c r="BY144" s="497"/>
      <c r="BZ144" s="497"/>
      <c r="CA144" s="497"/>
      <c r="CB144" s="497"/>
      <c r="CC144" s="497"/>
      <c r="CD144" s="497"/>
      <c r="CE144" s="497"/>
      <c r="CF144" s="497"/>
      <c r="CG144" s="497"/>
      <c r="CH144" s="497"/>
      <c r="CI144" s="497"/>
      <c r="CJ144" s="497"/>
      <c r="CK144" s="497"/>
      <c r="CL144" s="497"/>
      <c r="CM144" s="497"/>
      <c r="CN144" s="497"/>
      <c r="CO144" s="497"/>
      <c r="CP144" s="497"/>
      <c r="CQ144" s="497"/>
      <c r="CR144" s="497"/>
      <c r="CS144" s="497"/>
      <c r="CT144" s="497"/>
      <c r="CU144" s="497"/>
      <c r="CV144" s="497"/>
      <c r="CW144" s="497"/>
      <c r="CX144" s="497"/>
      <c r="CY144" s="497"/>
      <c r="CZ144" s="497"/>
      <c r="DA144" s="497"/>
      <c r="DB144" s="497"/>
      <c r="DC144" s="497"/>
      <c r="DD144" s="497"/>
      <c r="DE144" s="497"/>
      <c r="DF144" s="497"/>
      <c r="DG144" s="497"/>
      <c r="DH144" s="497"/>
      <c r="DI144" s="497"/>
      <c r="DJ144" s="497"/>
      <c r="DK144" s="497"/>
      <c r="DL144" s="497"/>
      <c r="DM144" s="497"/>
      <c r="DN144" s="497"/>
      <c r="DO144" s="497"/>
      <c r="DP144" s="497"/>
      <c r="DQ144" s="497"/>
      <c r="DR144" s="497"/>
      <c r="DS144" s="497"/>
      <c r="DT144" s="497"/>
      <c r="DU144" s="497"/>
      <c r="DV144" s="497"/>
      <c r="DW144" s="497"/>
      <c r="DX144" s="497"/>
      <c r="DY144" s="497"/>
      <c r="DZ144" s="497"/>
      <c r="EA144" s="497"/>
      <c r="EB144" s="497"/>
      <c r="EC144" s="497"/>
      <c r="ED144" s="497"/>
      <c r="EE144" s="497"/>
      <c r="EF144" s="497"/>
      <c r="EG144" s="497"/>
      <c r="EH144" s="497"/>
      <c r="EI144" s="497"/>
      <c r="EJ144" s="497"/>
      <c r="EK144" s="497"/>
      <c r="EL144" s="497"/>
      <c r="EM144" s="497"/>
      <c r="EN144" s="497"/>
      <c r="EO144" s="497"/>
      <c r="EP144" s="497"/>
      <c r="EQ144" s="497"/>
      <c r="ER144" s="497"/>
      <c r="ES144" s="497"/>
      <c r="ET144" s="497"/>
      <c r="EU144" s="497"/>
      <c r="EV144" s="497"/>
      <c r="EW144" s="497"/>
      <c r="EX144" s="497"/>
      <c r="EY144" s="497"/>
      <c r="EZ144" s="497"/>
      <c r="FA144" s="497"/>
      <c r="FB144" s="497"/>
      <c r="FC144" s="497"/>
      <c r="FD144" s="497"/>
      <c r="FE144" s="497"/>
      <c r="FF144" s="497"/>
      <c r="FG144" s="497"/>
      <c r="FH144" s="497"/>
      <c r="FI144" s="497"/>
      <c r="FJ144" s="497"/>
      <c r="FK144" s="497"/>
      <c r="FL144" s="497"/>
      <c r="FM144" s="497"/>
      <c r="FN144" s="497"/>
      <c r="FO144" s="497"/>
      <c r="FP144" s="497"/>
      <c r="FQ144" s="497"/>
      <c r="FR144" s="497"/>
      <c r="FS144" s="497"/>
      <c r="FT144" s="497"/>
      <c r="FU144" s="497"/>
      <c r="FV144" s="497"/>
      <c r="FW144" s="497"/>
      <c r="FX144" s="497"/>
      <c r="FY144" s="497"/>
      <c r="FZ144" s="497"/>
      <c r="GA144" s="497"/>
      <c r="GB144" s="497"/>
      <c r="GC144" s="497"/>
      <c r="GD144" s="497"/>
      <c r="GE144" s="497"/>
      <c r="GF144" s="497"/>
      <c r="GG144" s="497"/>
      <c r="GH144" s="497"/>
      <c r="GI144" s="497"/>
      <c r="GJ144" s="497"/>
      <c r="GK144" s="497"/>
      <c r="GL144" s="497"/>
      <c r="GM144" s="497"/>
      <c r="GN144" s="497"/>
      <c r="GO144" s="497"/>
      <c r="GP144" s="497"/>
      <c r="GQ144" s="497"/>
      <c r="GR144" s="497"/>
      <c r="GS144" s="497"/>
      <c r="GT144" s="497"/>
      <c r="GU144" s="497"/>
      <c r="GV144" s="497"/>
      <c r="GW144" s="497"/>
      <c r="GX144" s="497"/>
      <c r="GY144" s="497"/>
      <c r="GZ144" s="497"/>
      <c r="HA144" s="497"/>
      <c r="HB144" s="497"/>
      <c r="HC144" s="497"/>
      <c r="HD144" s="497"/>
      <c r="HE144" s="497"/>
      <c r="HF144" s="497"/>
      <c r="HG144" s="497"/>
      <c r="HH144" s="497"/>
      <c r="HI144" s="497"/>
      <c r="HJ144" s="497"/>
      <c r="HK144" s="497"/>
      <c r="HL144" s="497"/>
      <c r="HM144" s="497"/>
      <c r="HN144" s="497"/>
      <c r="HO144" s="497"/>
      <c r="HP144" s="497"/>
      <c r="HQ144" s="497"/>
      <c r="HR144" s="497"/>
      <c r="HS144" s="497"/>
      <c r="HT144" s="497"/>
      <c r="HU144" s="497"/>
      <c r="HV144" s="497"/>
      <c r="HW144" s="497"/>
      <c r="HX144" s="497"/>
      <c r="HY144" s="497"/>
      <c r="HZ144" s="497"/>
      <c r="IA144" s="497"/>
      <c r="IB144" s="497"/>
      <c r="IC144" s="497"/>
      <c r="ID144" s="497"/>
      <c r="IE144" s="497"/>
      <c r="IF144" s="497"/>
      <c r="IG144" s="497"/>
      <c r="IH144" s="497"/>
      <c r="II144" s="497"/>
      <c r="IJ144" s="497"/>
      <c r="IK144" s="497"/>
      <c r="IL144" s="497"/>
      <c r="IM144" s="497"/>
      <c r="IN144" s="497"/>
      <c r="IO144" s="497"/>
      <c r="IP144" s="497"/>
      <c r="IQ144" s="497"/>
      <c r="IR144" s="497"/>
      <c r="IS144" s="497"/>
      <c r="IT144" s="497"/>
      <c r="IU144" s="497"/>
      <c r="IV144" s="497"/>
      <c r="IW144" s="497"/>
      <c r="IX144" s="497"/>
      <c r="IY144" s="497"/>
      <c r="IZ144" s="497"/>
      <c r="JA144" s="497"/>
      <c r="JB144" s="497"/>
      <c r="JC144" s="497"/>
      <c r="JD144" s="497"/>
      <c r="JE144" s="497"/>
      <c r="JF144" s="497"/>
      <c r="JG144" s="497"/>
      <c r="JH144" s="497"/>
      <c r="JI144" s="497"/>
      <c r="JJ144" s="497"/>
      <c r="JK144" s="497"/>
      <c r="JL144" s="497"/>
      <c r="JM144" s="497"/>
      <c r="JN144" s="497"/>
      <c r="JO144" s="497"/>
      <c r="JP144" s="497"/>
      <c r="JQ144" s="497"/>
      <c r="JR144" s="497"/>
      <c r="JS144" s="497"/>
      <c r="JT144" s="497"/>
      <c r="JU144" s="497"/>
      <c r="JV144" s="497"/>
      <c r="JW144" s="497"/>
      <c r="JX144" s="497"/>
      <c r="JY144" s="497"/>
      <c r="JZ144" s="497"/>
      <c r="KA144" s="497"/>
      <c r="KB144" s="497"/>
      <c r="KC144" s="497"/>
      <c r="KD144" s="497"/>
      <c r="KE144" s="497"/>
      <c r="KF144" s="497"/>
      <c r="KG144" s="497"/>
      <c r="KH144" s="497"/>
      <c r="KI144" s="497"/>
      <c r="KJ144" s="497"/>
      <c r="KK144" s="497"/>
      <c r="KL144" s="497"/>
      <c r="KM144" s="497"/>
      <c r="KN144" s="497"/>
      <c r="KO144" s="497"/>
      <c r="KP144" s="497"/>
      <c r="KQ144" s="497"/>
      <c r="KR144" s="497"/>
      <c r="KS144" s="497"/>
      <c r="KT144" s="497"/>
      <c r="KU144" s="497"/>
      <c r="KV144" s="497"/>
      <c r="KW144" s="497"/>
      <c r="KX144" s="497"/>
      <c r="KY144" s="497"/>
      <c r="KZ144" s="497"/>
      <c r="LA144" s="497"/>
      <c r="LB144" s="497"/>
      <c r="LC144" s="497"/>
      <c r="LD144" s="497"/>
      <c r="LE144" s="497"/>
      <c r="LF144" s="497"/>
      <c r="LG144" s="497"/>
      <c r="LH144" s="497"/>
      <c r="LI144" s="497"/>
      <c r="LJ144" s="497"/>
      <c r="LK144" s="497"/>
      <c r="LL144" s="497"/>
      <c r="LM144" s="497"/>
      <c r="LN144" s="497"/>
      <c r="LO144" s="497"/>
      <c r="LP144" s="497"/>
      <c r="LQ144" s="497"/>
      <c r="LR144" s="497"/>
      <c r="LS144" s="497"/>
      <c r="LT144" s="497"/>
      <c r="LU144" s="497"/>
      <c r="LV144" s="497"/>
      <c r="LW144" s="497"/>
      <c r="LX144" s="497"/>
      <c r="LY144" s="497"/>
      <c r="LZ144" s="497"/>
      <c r="MA144" s="497"/>
      <c r="MB144" s="497"/>
      <c r="MC144" s="497"/>
      <c r="MD144" s="497"/>
      <c r="ME144" s="497"/>
      <c r="MF144" s="497"/>
      <c r="MG144" s="497"/>
      <c r="MH144" s="497"/>
      <c r="MI144" s="497"/>
      <c r="MJ144" s="497"/>
      <c r="MK144" s="497"/>
      <c r="ML144" s="497"/>
      <c r="MM144" s="497"/>
      <c r="MN144" s="497"/>
      <c r="MO144" s="497"/>
      <c r="MP144" s="497"/>
      <c r="MQ144" s="497"/>
      <c r="MR144" s="497"/>
      <c r="MS144" s="497"/>
      <c r="MT144" s="497"/>
      <c r="MU144" s="497"/>
      <c r="MV144" s="497"/>
      <c r="MW144" s="497"/>
      <c r="MX144" s="497"/>
      <c r="MY144" s="497"/>
      <c r="MZ144" s="497"/>
      <c r="NA144" s="497"/>
      <c r="NB144" s="497"/>
      <c r="NC144" s="497"/>
      <c r="ND144" s="497"/>
      <c r="NE144" s="497"/>
      <c r="NF144" s="497"/>
      <c r="NG144" s="497"/>
      <c r="NH144" s="497"/>
      <c r="NI144" s="497"/>
      <c r="NJ144" s="497"/>
      <c r="NK144" s="497"/>
      <c r="NL144" s="497"/>
      <c r="NM144" s="497"/>
      <c r="NN144" s="497"/>
      <c r="NO144" s="497"/>
      <c r="NP144" s="497"/>
      <c r="NQ144" s="497"/>
      <c r="NR144" s="497"/>
      <c r="NS144" s="497"/>
      <c r="NT144" s="497"/>
      <c r="NU144" s="497"/>
      <c r="NV144" s="497"/>
      <c r="NW144" s="497"/>
      <c r="NX144" s="497"/>
      <c r="NY144" s="497"/>
      <c r="NZ144" s="497"/>
      <c r="OA144" s="497"/>
      <c r="OB144" s="497"/>
      <c r="OC144" s="497"/>
      <c r="OD144" s="497"/>
      <c r="OE144" s="497"/>
      <c r="OF144" s="497"/>
      <c r="OG144" s="497"/>
      <c r="OH144" s="497"/>
      <c r="OI144" s="497"/>
      <c r="OJ144" s="497"/>
      <c r="OK144" s="497"/>
      <c r="OL144" s="497"/>
      <c r="OM144" s="497"/>
      <c r="ON144" s="497"/>
      <c r="OO144" s="497"/>
      <c r="OP144" s="497"/>
      <c r="OQ144" s="497"/>
      <c r="OR144" s="497"/>
      <c r="OS144" s="497"/>
      <c r="OT144" s="497"/>
      <c r="OU144" s="497"/>
      <c r="OV144" s="497"/>
      <c r="OW144" s="497"/>
      <c r="OX144" s="497"/>
      <c r="OY144" s="497"/>
      <c r="OZ144" s="497"/>
      <c r="PA144" s="497"/>
      <c r="PB144" s="497"/>
      <c r="PC144" s="497"/>
      <c r="PD144" s="497"/>
      <c r="PE144" s="497"/>
      <c r="PF144" s="497"/>
      <c r="PG144" s="497"/>
      <c r="PH144" s="497"/>
      <c r="PI144" s="497"/>
      <c r="PJ144" s="497"/>
      <c r="PK144" s="497"/>
      <c r="PL144" s="497"/>
      <c r="PM144" s="497"/>
      <c r="PN144" s="497"/>
      <c r="PO144" s="497"/>
      <c r="PP144" s="497"/>
      <c r="PQ144" s="497"/>
      <c r="PR144" s="497"/>
      <c r="PS144" s="497"/>
      <c r="PT144" s="497"/>
      <c r="PU144" s="497"/>
      <c r="PV144" s="497"/>
      <c r="PW144" s="497"/>
      <c r="PX144" s="497"/>
      <c r="PY144" s="497"/>
      <c r="PZ144" s="497"/>
      <c r="QA144" s="497"/>
      <c r="QB144" s="497"/>
      <c r="QC144" s="497"/>
      <c r="QD144" s="497"/>
      <c r="QE144" s="497"/>
      <c r="QF144" s="497"/>
      <c r="QG144" s="497"/>
      <c r="QH144" s="497"/>
      <c r="QI144" s="497"/>
      <c r="QJ144" s="497"/>
      <c r="QK144" s="497"/>
      <c r="QL144" s="497"/>
      <c r="QM144" s="497"/>
      <c r="QN144" s="497"/>
      <c r="QO144" s="497"/>
      <c r="QP144" s="497"/>
      <c r="QQ144" s="497"/>
      <c r="QR144" s="497"/>
      <c r="QS144" s="497"/>
      <c r="QT144" s="497"/>
      <c r="QU144" s="497"/>
      <c r="QV144" s="497"/>
      <c r="QW144" s="497"/>
      <c r="QX144" s="497"/>
      <c r="QY144" s="497"/>
      <c r="QZ144" s="497"/>
      <c r="RA144" s="497"/>
      <c r="RB144" s="497"/>
      <c r="RC144" s="497"/>
      <c r="RD144" s="497"/>
      <c r="RE144" s="497"/>
      <c r="RF144" s="497"/>
      <c r="RG144" s="497"/>
      <c r="RH144" s="497"/>
      <c r="RI144" s="497"/>
      <c r="RJ144" s="497"/>
      <c r="RK144" s="497"/>
      <c r="RL144" s="497"/>
      <c r="RM144" s="497"/>
      <c r="RN144" s="497"/>
      <c r="RO144" s="497"/>
      <c r="RP144" s="497"/>
      <c r="RQ144" s="497"/>
      <c r="RR144" s="497"/>
      <c r="RS144" s="497"/>
      <c r="RT144" s="497"/>
      <c r="RU144" s="497"/>
      <c r="RV144" s="497"/>
      <c r="RW144" s="497"/>
      <c r="RX144" s="497"/>
      <c r="RY144" s="497"/>
      <c r="RZ144" s="497"/>
      <c r="SA144" s="497"/>
      <c r="SB144" s="497"/>
      <c r="SC144" s="497"/>
      <c r="SD144" s="497"/>
      <c r="SE144" s="497"/>
      <c r="SF144" s="497"/>
      <c r="SG144" s="497"/>
      <c r="SH144" s="497"/>
      <c r="SI144" s="497"/>
      <c r="SJ144" s="497"/>
      <c r="SK144" s="497"/>
      <c r="SL144" s="497"/>
      <c r="SM144" s="497"/>
      <c r="SN144" s="497"/>
      <c r="SO144" s="497"/>
      <c r="SP144" s="497"/>
      <c r="SQ144" s="497"/>
      <c r="SR144" s="497"/>
      <c r="SS144" s="497"/>
      <c r="ST144" s="497"/>
      <c r="SU144" s="497"/>
      <c r="SV144" s="497"/>
      <c r="SW144" s="497"/>
      <c r="SX144" s="497"/>
      <c r="SY144" s="497"/>
      <c r="SZ144" s="497"/>
      <c r="TA144" s="497"/>
      <c r="TB144" s="497"/>
      <c r="TC144" s="497"/>
      <c r="TD144" s="497"/>
      <c r="TE144" s="497"/>
      <c r="TF144" s="497"/>
      <c r="TG144" s="497"/>
      <c r="TH144" s="497"/>
      <c r="TI144" s="497"/>
      <c r="TJ144" s="497"/>
      <c r="TK144" s="497"/>
      <c r="TL144" s="497"/>
      <c r="TM144" s="497"/>
      <c r="TN144" s="497"/>
      <c r="TO144" s="497"/>
      <c r="TP144" s="497"/>
      <c r="TQ144" s="497"/>
      <c r="TR144" s="497"/>
      <c r="TS144" s="497"/>
      <c r="TT144" s="497"/>
      <c r="TU144" s="497"/>
      <c r="TV144" s="497"/>
      <c r="TW144" s="497"/>
      <c r="TX144" s="497"/>
      <c r="TY144" s="497"/>
      <c r="TZ144" s="497"/>
      <c r="UA144" s="497"/>
      <c r="UB144" s="497"/>
      <c r="UC144" s="497"/>
      <c r="UD144" s="497"/>
      <c r="UE144" s="497"/>
      <c r="UF144" s="497"/>
      <c r="UG144" s="497"/>
      <c r="UH144" s="497"/>
      <c r="UI144" s="497"/>
      <c r="UJ144" s="497"/>
      <c r="UK144" s="497"/>
      <c r="UL144" s="497"/>
      <c r="UM144" s="497"/>
      <c r="UN144" s="497"/>
      <c r="UO144" s="497"/>
      <c r="UP144" s="497"/>
      <c r="UQ144" s="497"/>
      <c r="UR144" s="497"/>
      <c r="US144" s="497"/>
      <c r="UT144" s="497"/>
      <c r="UU144" s="497"/>
      <c r="UV144" s="497"/>
      <c r="UW144" s="497"/>
      <c r="UX144" s="497"/>
    </row>
    <row r="145" spans="2:570" s="502" customFormat="1" ht="14.1" customHeight="1">
      <c r="B145" s="497"/>
      <c r="C145" s="497"/>
      <c r="D145" s="497"/>
      <c r="E145" s="497"/>
      <c r="F145" s="497"/>
      <c r="G145" s="497"/>
      <c r="H145" s="497"/>
      <c r="I145" s="497"/>
      <c r="J145" s="497"/>
      <c r="K145" s="497"/>
      <c r="L145" s="497"/>
      <c r="M145" s="498"/>
      <c r="N145" s="498"/>
      <c r="O145" s="499"/>
      <c r="P145" s="497"/>
      <c r="Q145" s="497"/>
      <c r="R145" s="497"/>
      <c r="S145" s="497"/>
      <c r="T145" s="497"/>
      <c r="U145" s="497"/>
      <c r="V145" s="498"/>
      <c r="W145" s="498"/>
      <c r="X145" s="497"/>
      <c r="Y145" s="497"/>
      <c r="Z145" s="497"/>
      <c r="AB145" s="497"/>
      <c r="AD145" s="497"/>
      <c r="AE145" s="497"/>
      <c r="AF145" s="497"/>
      <c r="AG145" s="497"/>
      <c r="AH145" s="497"/>
      <c r="AI145" s="497"/>
      <c r="AJ145" s="497"/>
      <c r="AK145" s="497"/>
      <c r="AL145" s="497"/>
      <c r="AM145" s="497"/>
      <c r="AQ145" s="497"/>
      <c r="AR145" s="497"/>
      <c r="AS145" s="497"/>
      <c r="AT145" s="497"/>
      <c r="AU145" s="497"/>
      <c r="AV145" s="497"/>
      <c r="AW145" s="497"/>
      <c r="AX145" s="497"/>
      <c r="AY145" s="497"/>
      <c r="AZ145" s="497"/>
      <c r="BA145" s="497"/>
      <c r="BB145" s="497"/>
      <c r="BC145" s="497"/>
      <c r="BD145" s="497"/>
      <c r="BE145" s="497"/>
      <c r="BF145" s="497"/>
      <c r="BG145" s="497"/>
      <c r="BH145" s="497"/>
      <c r="BI145" s="497"/>
      <c r="BJ145" s="497"/>
      <c r="BK145" s="497"/>
      <c r="BL145" s="497"/>
      <c r="BM145" s="497"/>
      <c r="BN145" s="497"/>
      <c r="BO145" s="497"/>
      <c r="BP145" s="497"/>
      <c r="BQ145" s="497"/>
      <c r="BR145" s="497"/>
      <c r="BS145" s="497"/>
      <c r="BT145" s="497"/>
      <c r="BU145" s="497"/>
      <c r="BV145" s="497"/>
      <c r="BW145" s="497"/>
      <c r="BX145" s="497"/>
      <c r="BY145" s="497"/>
      <c r="BZ145" s="497"/>
      <c r="CA145" s="497"/>
      <c r="CB145" s="497"/>
      <c r="CC145" s="497"/>
      <c r="CD145" s="497"/>
      <c r="CE145" s="497"/>
      <c r="CF145" s="497"/>
      <c r="CG145" s="497"/>
      <c r="CH145" s="497"/>
      <c r="CI145" s="497"/>
      <c r="CJ145" s="497"/>
      <c r="CK145" s="497"/>
      <c r="CL145" s="497"/>
      <c r="CM145" s="497"/>
      <c r="CN145" s="497"/>
      <c r="CO145" s="497"/>
      <c r="CP145" s="497"/>
      <c r="CQ145" s="497"/>
      <c r="CR145" s="497"/>
      <c r="CS145" s="497"/>
      <c r="CT145" s="497"/>
      <c r="CU145" s="497"/>
      <c r="CV145" s="497"/>
      <c r="CW145" s="497"/>
      <c r="CX145" s="497"/>
      <c r="CY145" s="497"/>
      <c r="CZ145" s="497"/>
      <c r="DA145" s="497"/>
      <c r="DB145" s="497"/>
      <c r="DC145" s="497"/>
      <c r="DD145" s="497"/>
      <c r="DE145" s="497"/>
      <c r="DF145" s="497"/>
      <c r="DG145" s="497"/>
      <c r="DH145" s="497"/>
      <c r="DI145" s="497"/>
      <c r="DJ145" s="497"/>
      <c r="DK145" s="497"/>
      <c r="DL145" s="497"/>
      <c r="DM145" s="497"/>
      <c r="DN145" s="497"/>
      <c r="DO145" s="497"/>
      <c r="DP145" s="497"/>
      <c r="DQ145" s="497"/>
      <c r="DR145" s="497"/>
      <c r="DS145" s="497"/>
      <c r="DT145" s="497"/>
      <c r="DU145" s="497"/>
      <c r="DV145" s="497"/>
      <c r="DW145" s="497"/>
      <c r="DX145" s="497"/>
      <c r="DY145" s="497"/>
      <c r="DZ145" s="497"/>
      <c r="EA145" s="497"/>
      <c r="EB145" s="497"/>
      <c r="EC145" s="497"/>
      <c r="ED145" s="497"/>
      <c r="EE145" s="497"/>
      <c r="EF145" s="497"/>
      <c r="EG145" s="497"/>
      <c r="EH145" s="497"/>
      <c r="EI145" s="497"/>
      <c r="EJ145" s="497"/>
      <c r="EK145" s="497"/>
      <c r="EL145" s="497"/>
      <c r="EM145" s="497"/>
      <c r="EN145" s="497"/>
      <c r="EO145" s="497"/>
      <c r="EP145" s="497"/>
      <c r="EQ145" s="497"/>
      <c r="ER145" s="497"/>
      <c r="ES145" s="497"/>
      <c r="ET145" s="497"/>
      <c r="EU145" s="497"/>
      <c r="EV145" s="497"/>
      <c r="EW145" s="497"/>
      <c r="EX145" s="497"/>
      <c r="EY145" s="497"/>
      <c r="EZ145" s="497"/>
      <c r="FA145" s="497"/>
      <c r="FB145" s="497"/>
      <c r="FC145" s="497"/>
      <c r="FD145" s="497"/>
      <c r="FE145" s="497"/>
      <c r="FF145" s="497"/>
      <c r="FG145" s="497"/>
      <c r="FH145" s="497"/>
      <c r="FI145" s="497"/>
      <c r="FJ145" s="497"/>
      <c r="FK145" s="497"/>
      <c r="FL145" s="497"/>
      <c r="FM145" s="497"/>
      <c r="FN145" s="497"/>
      <c r="FO145" s="497"/>
      <c r="FP145" s="497"/>
      <c r="FQ145" s="497"/>
      <c r="FR145" s="497"/>
      <c r="FS145" s="497"/>
      <c r="FT145" s="497"/>
      <c r="FU145" s="497"/>
      <c r="FV145" s="497"/>
      <c r="FW145" s="497"/>
      <c r="FX145" s="497"/>
      <c r="FY145" s="497"/>
      <c r="FZ145" s="497"/>
      <c r="GA145" s="497"/>
      <c r="GB145" s="497"/>
      <c r="GC145" s="497"/>
      <c r="GD145" s="497"/>
      <c r="GE145" s="497"/>
      <c r="GF145" s="497"/>
      <c r="GG145" s="497"/>
      <c r="GH145" s="497"/>
      <c r="GI145" s="497"/>
      <c r="GJ145" s="497"/>
      <c r="GK145" s="497"/>
      <c r="GL145" s="497"/>
      <c r="GM145" s="497"/>
      <c r="GN145" s="497"/>
      <c r="GO145" s="497"/>
      <c r="GP145" s="497"/>
      <c r="GQ145" s="497"/>
      <c r="GR145" s="497"/>
      <c r="GS145" s="497"/>
      <c r="GT145" s="497"/>
      <c r="GU145" s="497"/>
      <c r="GV145" s="497"/>
      <c r="GW145" s="497"/>
      <c r="GX145" s="497"/>
      <c r="GY145" s="497"/>
      <c r="GZ145" s="497"/>
      <c r="HA145" s="497"/>
      <c r="HB145" s="497"/>
      <c r="HC145" s="497"/>
      <c r="HD145" s="497"/>
      <c r="HE145" s="497"/>
      <c r="HF145" s="497"/>
      <c r="HG145" s="497"/>
      <c r="HH145" s="497"/>
      <c r="HI145" s="497"/>
      <c r="HJ145" s="497"/>
      <c r="HK145" s="497"/>
      <c r="HL145" s="497"/>
      <c r="HM145" s="497"/>
      <c r="HN145" s="497"/>
      <c r="HO145" s="497"/>
      <c r="HP145" s="497"/>
      <c r="HQ145" s="497"/>
      <c r="HR145" s="497"/>
      <c r="HS145" s="497"/>
      <c r="HT145" s="497"/>
      <c r="HU145" s="497"/>
      <c r="HV145" s="497"/>
      <c r="HW145" s="497"/>
      <c r="HX145" s="497"/>
      <c r="HY145" s="497"/>
      <c r="HZ145" s="497"/>
      <c r="IA145" s="497"/>
      <c r="IB145" s="497"/>
      <c r="IC145" s="497"/>
      <c r="ID145" s="497"/>
      <c r="IE145" s="497"/>
      <c r="IF145" s="497"/>
      <c r="IG145" s="497"/>
      <c r="IH145" s="497"/>
      <c r="II145" s="497"/>
      <c r="IJ145" s="497"/>
      <c r="IK145" s="497"/>
      <c r="IL145" s="497"/>
      <c r="IM145" s="497"/>
      <c r="IN145" s="497"/>
      <c r="IO145" s="497"/>
      <c r="IP145" s="497"/>
      <c r="IQ145" s="497"/>
      <c r="IR145" s="497"/>
      <c r="IS145" s="497"/>
      <c r="IT145" s="497"/>
      <c r="IU145" s="497"/>
      <c r="IV145" s="497"/>
      <c r="IW145" s="497"/>
      <c r="IX145" s="497"/>
      <c r="IY145" s="497"/>
      <c r="IZ145" s="497"/>
      <c r="JA145" s="497"/>
      <c r="JB145" s="497"/>
      <c r="JC145" s="497"/>
      <c r="JD145" s="497"/>
      <c r="JE145" s="497"/>
      <c r="JF145" s="497"/>
      <c r="JG145" s="497"/>
      <c r="JH145" s="497"/>
      <c r="JI145" s="497"/>
      <c r="JJ145" s="497"/>
      <c r="JK145" s="497"/>
      <c r="JL145" s="497"/>
      <c r="JM145" s="497"/>
      <c r="JN145" s="497"/>
      <c r="JO145" s="497"/>
      <c r="JP145" s="497"/>
      <c r="JQ145" s="497"/>
      <c r="JR145" s="497"/>
      <c r="JS145" s="497"/>
      <c r="JT145" s="497"/>
      <c r="JU145" s="497"/>
      <c r="JV145" s="497"/>
      <c r="JW145" s="497"/>
      <c r="JX145" s="497"/>
      <c r="JY145" s="497"/>
      <c r="JZ145" s="497"/>
      <c r="KA145" s="497"/>
      <c r="KB145" s="497"/>
      <c r="KC145" s="497"/>
      <c r="KD145" s="497"/>
      <c r="KE145" s="497"/>
      <c r="KF145" s="497"/>
      <c r="KG145" s="497"/>
      <c r="KH145" s="497"/>
      <c r="KI145" s="497"/>
      <c r="KJ145" s="497"/>
      <c r="KK145" s="497"/>
      <c r="KL145" s="497"/>
      <c r="KM145" s="497"/>
      <c r="KN145" s="497"/>
      <c r="KO145" s="497"/>
      <c r="KP145" s="497"/>
      <c r="KQ145" s="497"/>
      <c r="KR145" s="497"/>
      <c r="KS145" s="497"/>
      <c r="KT145" s="497"/>
      <c r="KU145" s="497"/>
      <c r="KV145" s="497"/>
      <c r="KW145" s="497"/>
      <c r="KX145" s="497"/>
      <c r="KY145" s="497"/>
      <c r="KZ145" s="497"/>
      <c r="LA145" s="497"/>
      <c r="LB145" s="497"/>
      <c r="LC145" s="497"/>
      <c r="LD145" s="497"/>
      <c r="LE145" s="497"/>
      <c r="LF145" s="497"/>
      <c r="LG145" s="497"/>
      <c r="LH145" s="497"/>
      <c r="LI145" s="497"/>
      <c r="LJ145" s="497"/>
      <c r="LK145" s="497"/>
      <c r="LL145" s="497"/>
      <c r="LM145" s="497"/>
      <c r="LN145" s="497"/>
      <c r="LO145" s="497"/>
      <c r="LP145" s="497"/>
      <c r="LQ145" s="497"/>
      <c r="LR145" s="497"/>
      <c r="LS145" s="497"/>
      <c r="LT145" s="497"/>
      <c r="LU145" s="497"/>
      <c r="LV145" s="497"/>
      <c r="LW145" s="497"/>
      <c r="LX145" s="497"/>
      <c r="LY145" s="497"/>
      <c r="LZ145" s="497"/>
      <c r="MA145" s="497"/>
      <c r="MB145" s="497"/>
      <c r="MC145" s="497"/>
      <c r="MD145" s="497"/>
      <c r="ME145" s="497"/>
      <c r="MF145" s="497"/>
      <c r="MG145" s="497"/>
      <c r="MH145" s="497"/>
      <c r="MI145" s="497"/>
      <c r="MJ145" s="497"/>
      <c r="MK145" s="497"/>
      <c r="ML145" s="497"/>
      <c r="MM145" s="497"/>
      <c r="MN145" s="497"/>
      <c r="MO145" s="497"/>
      <c r="MP145" s="497"/>
      <c r="MQ145" s="497"/>
      <c r="MR145" s="497"/>
      <c r="MS145" s="497"/>
      <c r="MT145" s="497"/>
      <c r="MU145" s="497"/>
      <c r="MV145" s="497"/>
      <c r="MW145" s="497"/>
      <c r="MX145" s="497"/>
      <c r="MY145" s="497"/>
      <c r="MZ145" s="497"/>
      <c r="NA145" s="497"/>
      <c r="NB145" s="497"/>
      <c r="NC145" s="497"/>
      <c r="ND145" s="497"/>
      <c r="NE145" s="497"/>
      <c r="NF145" s="497"/>
      <c r="NG145" s="497"/>
      <c r="NH145" s="497"/>
      <c r="NI145" s="497"/>
      <c r="NJ145" s="497"/>
      <c r="NK145" s="497"/>
      <c r="NL145" s="497"/>
      <c r="NM145" s="497"/>
      <c r="NN145" s="497"/>
      <c r="NO145" s="497"/>
      <c r="NP145" s="497"/>
      <c r="NQ145" s="497"/>
      <c r="NR145" s="497"/>
      <c r="NS145" s="497"/>
      <c r="NT145" s="497"/>
      <c r="NU145" s="497"/>
      <c r="NV145" s="497"/>
      <c r="NW145" s="497"/>
      <c r="NX145" s="497"/>
      <c r="NY145" s="497"/>
      <c r="NZ145" s="497"/>
      <c r="OA145" s="497"/>
      <c r="OB145" s="497"/>
      <c r="OC145" s="497"/>
      <c r="OD145" s="497"/>
      <c r="OE145" s="497"/>
      <c r="OF145" s="497"/>
      <c r="OG145" s="497"/>
      <c r="OH145" s="497"/>
      <c r="OI145" s="497"/>
      <c r="OJ145" s="497"/>
      <c r="OK145" s="497"/>
      <c r="OL145" s="497"/>
      <c r="OM145" s="497"/>
      <c r="ON145" s="497"/>
      <c r="OO145" s="497"/>
      <c r="OP145" s="497"/>
      <c r="OQ145" s="497"/>
      <c r="OR145" s="497"/>
      <c r="OS145" s="497"/>
      <c r="OT145" s="497"/>
      <c r="OU145" s="497"/>
      <c r="OV145" s="497"/>
      <c r="OW145" s="497"/>
      <c r="OX145" s="497"/>
      <c r="OY145" s="497"/>
      <c r="OZ145" s="497"/>
      <c r="PA145" s="497"/>
      <c r="PB145" s="497"/>
      <c r="PC145" s="497"/>
      <c r="PD145" s="497"/>
      <c r="PE145" s="497"/>
      <c r="PF145" s="497"/>
      <c r="PG145" s="497"/>
      <c r="PH145" s="497"/>
      <c r="PI145" s="497"/>
      <c r="PJ145" s="497"/>
      <c r="PK145" s="497"/>
      <c r="PL145" s="497"/>
      <c r="PM145" s="497"/>
      <c r="PN145" s="497"/>
      <c r="PO145" s="497"/>
      <c r="PP145" s="497"/>
      <c r="PQ145" s="497"/>
      <c r="PR145" s="497"/>
      <c r="PS145" s="497"/>
      <c r="PT145" s="497"/>
      <c r="PU145" s="497"/>
      <c r="PV145" s="497"/>
      <c r="PW145" s="497"/>
      <c r="PX145" s="497"/>
      <c r="PY145" s="497"/>
      <c r="PZ145" s="497"/>
      <c r="QA145" s="497"/>
      <c r="QB145" s="497"/>
      <c r="QC145" s="497"/>
      <c r="QD145" s="497"/>
      <c r="QE145" s="497"/>
      <c r="QF145" s="497"/>
      <c r="QG145" s="497"/>
      <c r="QH145" s="497"/>
      <c r="QI145" s="497"/>
      <c r="QJ145" s="497"/>
      <c r="QK145" s="497"/>
      <c r="QL145" s="497"/>
      <c r="QM145" s="497"/>
      <c r="QN145" s="497"/>
      <c r="QO145" s="497"/>
      <c r="QP145" s="497"/>
      <c r="QQ145" s="497"/>
      <c r="QR145" s="497"/>
      <c r="QS145" s="497"/>
      <c r="QT145" s="497"/>
      <c r="QU145" s="497"/>
      <c r="QV145" s="497"/>
      <c r="QW145" s="497"/>
      <c r="QX145" s="497"/>
      <c r="QY145" s="497"/>
      <c r="QZ145" s="497"/>
      <c r="RA145" s="497"/>
      <c r="RB145" s="497"/>
      <c r="RC145" s="497"/>
      <c r="RD145" s="497"/>
      <c r="RE145" s="497"/>
      <c r="RF145" s="497"/>
      <c r="RG145" s="497"/>
      <c r="RH145" s="497"/>
      <c r="RI145" s="497"/>
      <c r="RJ145" s="497"/>
      <c r="RK145" s="497"/>
      <c r="RL145" s="497"/>
      <c r="RM145" s="497"/>
      <c r="RN145" s="497"/>
      <c r="RO145" s="497"/>
      <c r="RP145" s="497"/>
      <c r="RQ145" s="497"/>
      <c r="RR145" s="497"/>
      <c r="RS145" s="497"/>
      <c r="RT145" s="497"/>
      <c r="RU145" s="497"/>
      <c r="RV145" s="497"/>
      <c r="RW145" s="497"/>
      <c r="RX145" s="497"/>
      <c r="RY145" s="497"/>
      <c r="RZ145" s="497"/>
      <c r="SA145" s="497"/>
      <c r="SB145" s="497"/>
      <c r="SC145" s="497"/>
      <c r="SD145" s="497"/>
      <c r="SE145" s="497"/>
      <c r="SF145" s="497"/>
      <c r="SG145" s="497"/>
      <c r="SH145" s="497"/>
      <c r="SI145" s="497"/>
      <c r="SJ145" s="497"/>
      <c r="SK145" s="497"/>
      <c r="SL145" s="497"/>
      <c r="SM145" s="497"/>
      <c r="SN145" s="497"/>
      <c r="SO145" s="497"/>
      <c r="SP145" s="497"/>
      <c r="SQ145" s="497"/>
      <c r="SR145" s="497"/>
      <c r="SS145" s="497"/>
      <c r="ST145" s="497"/>
      <c r="SU145" s="497"/>
      <c r="SV145" s="497"/>
      <c r="SW145" s="497"/>
      <c r="SX145" s="497"/>
      <c r="SY145" s="497"/>
      <c r="SZ145" s="497"/>
      <c r="TA145" s="497"/>
      <c r="TB145" s="497"/>
      <c r="TC145" s="497"/>
      <c r="TD145" s="497"/>
      <c r="TE145" s="497"/>
      <c r="TF145" s="497"/>
      <c r="TG145" s="497"/>
      <c r="TH145" s="497"/>
      <c r="TI145" s="497"/>
      <c r="TJ145" s="497"/>
      <c r="TK145" s="497"/>
      <c r="TL145" s="497"/>
      <c r="TM145" s="497"/>
      <c r="TN145" s="497"/>
      <c r="TO145" s="497"/>
      <c r="TP145" s="497"/>
      <c r="TQ145" s="497"/>
      <c r="TR145" s="497"/>
      <c r="TS145" s="497"/>
      <c r="TT145" s="497"/>
      <c r="TU145" s="497"/>
      <c r="TV145" s="497"/>
      <c r="TW145" s="497"/>
      <c r="TX145" s="497"/>
      <c r="TY145" s="497"/>
      <c r="TZ145" s="497"/>
      <c r="UA145" s="497"/>
      <c r="UB145" s="497"/>
      <c r="UC145" s="497"/>
      <c r="UD145" s="497"/>
      <c r="UE145" s="497"/>
      <c r="UF145" s="497"/>
      <c r="UG145" s="497"/>
      <c r="UH145" s="497"/>
      <c r="UI145" s="497"/>
      <c r="UJ145" s="497"/>
      <c r="UK145" s="497"/>
      <c r="UL145" s="497"/>
      <c r="UM145" s="497"/>
      <c r="UN145" s="497"/>
      <c r="UO145" s="497"/>
      <c r="UP145" s="497"/>
      <c r="UQ145" s="497"/>
      <c r="UR145" s="497"/>
      <c r="US145" s="497"/>
      <c r="UT145" s="497"/>
      <c r="UU145" s="497"/>
      <c r="UV145" s="497"/>
      <c r="UW145" s="497"/>
      <c r="UX145" s="497"/>
    </row>
    <row r="146" spans="2:570" s="502" customFormat="1" ht="14.1" customHeight="1">
      <c r="B146" s="497"/>
      <c r="C146" s="497"/>
      <c r="D146" s="497"/>
      <c r="E146" s="497"/>
      <c r="F146" s="497"/>
      <c r="G146" s="497"/>
      <c r="H146" s="497"/>
      <c r="I146" s="497"/>
      <c r="J146" s="497"/>
      <c r="K146" s="497"/>
      <c r="L146" s="497"/>
      <c r="M146" s="498"/>
      <c r="N146" s="498"/>
      <c r="O146" s="499"/>
      <c r="P146" s="497"/>
      <c r="Q146" s="497"/>
      <c r="R146" s="497"/>
      <c r="S146" s="497"/>
      <c r="T146" s="497"/>
      <c r="U146" s="497"/>
      <c r="V146" s="498"/>
      <c r="W146" s="498"/>
      <c r="X146" s="497"/>
      <c r="Y146" s="497"/>
      <c r="Z146" s="497"/>
      <c r="AB146" s="497"/>
      <c r="AD146" s="497"/>
      <c r="AE146" s="497"/>
      <c r="AF146" s="497"/>
      <c r="AG146" s="497"/>
      <c r="AH146" s="497"/>
      <c r="AI146" s="497"/>
      <c r="AJ146" s="497"/>
      <c r="AK146" s="497"/>
      <c r="AL146" s="497"/>
      <c r="AM146" s="497"/>
      <c r="AQ146" s="497"/>
      <c r="AR146" s="497"/>
      <c r="AS146" s="497"/>
      <c r="AT146" s="497"/>
      <c r="AU146" s="497"/>
      <c r="AV146" s="497"/>
      <c r="AW146" s="497"/>
      <c r="AX146" s="497"/>
      <c r="AY146" s="497"/>
      <c r="AZ146" s="497"/>
      <c r="BA146" s="497"/>
      <c r="BB146" s="497"/>
      <c r="BC146" s="497"/>
      <c r="BD146" s="497"/>
      <c r="BE146" s="497"/>
      <c r="BF146" s="497"/>
      <c r="BG146" s="497"/>
      <c r="BH146" s="497"/>
      <c r="BI146" s="497"/>
      <c r="BJ146" s="497"/>
      <c r="BK146" s="497"/>
      <c r="BL146" s="497"/>
      <c r="BM146" s="497"/>
      <c r="BN146" s="497"/>
      <c r="BO146" s="497"/>
      <c r="BP146" s="497"/>
      <c r="BQ146" s="497"/>
      <c r="BR146" s="497"/>
      <c r="BS146" s="497"/>
      <c r="BT146" s="497"/>
      <c r="BU146" s="497"/>
      <c r="BV146" s="497"/>
      <c r="BW146" s="497"/>
      <c r="BX146" s="497"/>
      <c r="BY146" s="497"/>
      <c r="BZ146" s="497"/>
      <c r="CA146" s="497"/>
      <c r="CB146" s="497"/>
      <c r="CC146" s="497"/>
      <c r="CD146" s="497"/>
      <c r="CE146" s="497"/>
      <c r="CF146" s="497"/>
      <c r="CG146" s="497"/>
      <c r="CH146" s="497"/>
      <c r="CI146" s="497"/>
      <c r="CJ146" s="497"/>
      <c r="CK146" s="497"/>
      <c r="CL146" s="497"/>
      <c r="CM146" s="497"/>
      <c r="CN146" s="497"/>
      <c r="CO146" s="497"/>
      <c r="CP146" s="497"/>
      <c r="CQ146" s="497"/>
      <c r="CR146" s="497"/>
      <c r="CS146" s="497"/>
      <c r="CT146" s="497"/>
      <c r="CU146" s="497"/>
      <c r="CV146" s="497"/>
      <c r="CW146" s="497"/>
      <c r="CX146" s="497"/>
      <c r="CY146" s="497"/>
      <c r="CZ146" s="497"/>
      <c r="DA146" s="497"/>
      <c r="DB146" s="497"/>
      <c r="DC146" s="497"/>
      <c r="DD146" s="497"/>
      <c r="DE146" s="497"/>
      <c r="DF146" s="497"/>
      <c r="DG146" s="497"/>
      <c r="DH146" s="497"/>
      <c r="DI146" s="497"/>
      <c r="DJ146" s="497"/>
      <c r="DK146" s="497"/>
      <c r="DL146" s="497"/>
      <c r="DM146" s="497"/>
      <c r="DN146" s="497"/>
      <c r="DO146" s="497"/>
      <c r="DP146" s="497"/>
      <c r="DQ146" s="497"/>
      <c r="DR146" s="497"/>
      <c r="DS146" s="497"/>
      <c r="DT146" s="497"/>
      <c r="DU146" s="497"/>
      <c r="DV146" s="497"/>
      <c r="DW146" s="497"/>
      <c r="DX146" s="497"/>
      <c r="DY146" s="497"/>
      <c r="DZ146" s="497"/>
      <c r="EA146" s="497"/>
      <c r="EB146" s="497"/>
      <c r="EC146" s="497"/>
      <c r="ED146" s="497"/>
      <c r="EE146" s="497"/>
      <c r="EF146" s="497"/>
      <c r="EG146" s="497"/>
      <c r="EH146" s="497"/>
      <c r="EI146" s="497"/>
      <c r="EJ146" s="497"/>
      <c r="EK146" s="497"/>
      <c r="EL146" s="497"/>
      <c r="EM146" s="497"/>
      <c r="EN146" s="497"/>
      <c r="EO146" s="497"/>
      <c r="EP146" s="497"/>
      <c r="EQ146" s="497"/>
      <c r="ER146" s="497"/>
      <c r="ES146" s="497"/>
      <c r="ET146" s="497"/>
      <c r="EU146" s="497"/>
      <c r="EV146" s="497"/>
      <c r="EW146" s="497"/>
      <c r="EX146" s="497"/>
      <c r="EY146" s="497"/>
      <c r="EZ146" s="497"/>
      <c r="FA146" s="497"/>
      <c r="FB146" s="497"/>
      <c r="FC146" s="497"/>
      <c r="FD146" s="497"/>
      <c r="FE146" s="497"/>
      <c r="FF146" s="497"/>
      <c r="FG146" s="497"/>
      <c r="FH146" s="497"/>
      <c r="FI146" s="497"/>
      <c r="FJ146" s="497"/>
      <c r="FK146" s="497"/>
      <c r="FL146" s="497"/>
      <c r="FM146" s="497"/>
      <c r="FN146" s="497"/>
      <c r="FO146" s="497"/>
      <c r="FP146" s="497"/>
      <c r="FQ146" s="497"/>
      <c r="FR146" s="497"/>
      <c r="FS146" s="497"/>
      <c r="FT146" s="497"/>
      <c r="FU146" s="497"/>
      <c r="FV146" s="497"/>
      <c r="FW146" s="497"/>
      <c r="FX146" s="497"/>
      <c r="FY146" s="497"/>
      <c r="FZ146" s="497"/>
      <c r="GA146" s="497"/>
      <c r="GB146" s="497"/>
      <c r="GC146" s="497"/>
      <c r="GD146" s="497"/>
      <c r="GE146" s="497"/>
      <c r="GF146" s="497"/>
      <c r="GG146" s="497"/>
      <c r="GH146" s="497"/>
      <c r="GI146" s="497"/>
      <c r="GJ146" s="497"/>
      <c r="GK146" s="497"/>
      <c r="GL146" s="497"/>
      <c r="GM146" s="497"/>
      <c r="GN146" s="497"/>
      <c r="GO146" s="497"/>
      <c r="GP146" s="497"/>
      <c r="GQ146" s="497"/>
      <c r="GR146" s="497"/>
      <c r="GS146" s="497"/>
      <c r="GT146" s="497"/>
      <c r="GU146" s="497"/>
      <c r="GV146" s="497"/>
      <c r="GW146" s="497"/>
      <c r="GX146" s="497"/>
      <c r="GY146" s="497"/>
      <c r="GZ146" s="497"/>
      <c r="HA146" s="497"/>
      <c r="HB146" s="497"/>
      <c r="HC146" s="497"/>
      <c r="HD146" s="497"/>
      <c r="HE146" s="497"/>
      <c r="HF146" s="497"/>
      <c r="HG146" s="497"/>
      <c r="HH146" s="497"/>
      <c r="HI146" s="497"/>
      <c r="HJ146" s="497"/>
      <c r="HK146" s="497"/>
      <c r="HL146" s="497"/>
      <c r="HM146" s="497"/>
      <c r="HN146" s="497"/>
      <c r="HO146" s="497"/>
      <c r="HP146" s="497"/>
      <c r="HQ146" s="497"/>
      <c r="HR146" s="497"/>
      <c r="HS146" s="497"/>
      <c r="HT146" s="497"/>
      <c r="HU146" s="497"/>
      <c r="HV146" s="497"/>
      <c r="HW146" s="497"/>
      <c r="HX146" s="497"/>
      <c r="HY146" s="497"/>
      <c r="HZ146" s="497"/>
      <c r="IA146" s="497"/>
      <c r="IB146" s="497"/>
      <c r="IC146" s="497"/>
      <c r="ID146" s="497"/>
      <c r="IE146" s="497"/>
      <c r="IF146" s="497"/>
      <c r="IG146" s="497"/>
      <c r="IH146" s="497"/>
      <c r="II146" s="497"/>
      <c r="IJ146" s="497"/>
      <c r="IK146" s="497"/>
      <c r="IL146" s="497"/>
      <c r="IM146" s="497"/>
      <c r="IN146" s="497"/>
      <c r="IO146" s="497"/>
      <c r="IP146" s="497"/>
      <c r="IQ146" s="497"/>
      <c r="IR146" s="497"/>
      <c r="IS146" s="497"/>
      <c r="IT146" s="497"/>
      <c r="IU146" s="497"/>
      <c r="IV146" s="497"/>
      <c r="IW146" s="497"/>
      <c r="IX146" s="497"/>
      <c r="IY146" s="497"/>
      <c r="IZ146" s="497"/>
      <c r="JA146" s="497"/>
      <c r="JB146" s="497"/>
      <c r="JC146" s="497"/>
      <c r="JD146" s="497"/>
      <c r="JE146" s="497"/>
      <c r="JF146" s="497"/>
      <c r="JG146" s="497"/>
      <c r="JH146" s="497"/>
      <c r="JI146" s="497"/>
      <c r="JJ146" s="497"/>
      <c r="JK146" s="497"/>
      <c r="JL146" s="497"/>
      <c r="JM146" s="497"/>
      <c r="JN146" s="497"/>
      <c r="JO146" s="497"/>
      <c r="JP146" s="497"/>
      <c r="JQ146" s="497"/>
      <c r="JR146" s="497"/>
      <c r="JS146" s="497"/>
      <c r="JT146" s="497"/>
      <c r="JU146" s="497"/>
      <c r="JV146" s="497"/>
      <c r="JW146" s="497"/>
      <c r="JX146" s="497"/>
      <c r="JY146" s="497"/>
      <c r="JZ146" s="497"/>
      <c r="KA146" s="497"/>
      <c r="KB146" s="497"/>
      <c r="KC146" s="497"/>
      <c r="KD146" s="497"/>
      <c r="KE146" s="497"/>
      <c r="KF146" s="497"/>
      <c r="KG146" s="497"/>
      <c r="KH146" s="497"/>
      <c r="KI146" s="497"/>
      <c r="KJ146" s="497"/>
      <c r="KK146" s="497"/>
      <c r="KL146" s="497"/>
      <c r="KM146" s="497"/>
      <c r="KN146" s="497"/>
      <c r="KO146" s="497"/>
      <c r="KP146" s="497"/>
      <c r="KQ146" s="497"/>
      <c r="KR146" s="497"/>
      <c r="KS146" s="497"/>
      <c r="KT146" s="497"/>
      <c r="KU146" s="497"/>
      <c r="KV146" s="497"/>
      <c r="KW146" s="497"/>
      <c r="KX146" s="497"/>
      <c r="KY146" s="497"/>
      <c r="KZ146" s="497"/>
      <c r="LA146" s="497"/>
      <c r="LB146" s="497"/>
      <c r="LC146" s="497"/>
      <c r="LD146" s="497"/>
      <c r="LE146" s="497"/>
      <c r="LF146" s="497"/>
      <c r="LG146" s="497"/>
      <c r="LH146" s="497"/>
      <c r="LI146" s="497"/>
      <c r="LJ146" s="497"/>
      <c r="LK146" s="497"/>
      <c r="LL146" s="497"/>
      <c r="LM146" s="497"/>
      <c r="LN146" s="497"/>
      <c r="LO146" s="497"/>
      <c r="LP146" s="497"/>
      <c r="LQ146" s="497"/>
      <c r="LR146" s="497"/>
      <c r="LS146" s="497"/>
      <c r="LT146" s="497"/>
      <c r="LU146" s="497"/>
      <c r="LV146" s="497"/>
      <c r="LW146" s="497"/>
      <c r="LX146" s="497"/>
      <c r="LY146" s="497"/>
      <c r="LZ146" s="497"/>
      <c r="MA146" s="497"/>
      <c r="MB146" s="497"/>
      <c r="MC146" s="497"/>
      <c r="MD146" s="497"/>
      <c r="ME146" s="497"/>
      <c r="MF146" s="497"/>
      <c r="MG146" s="497"/>
      <c r="MH146" s="497"/>
      <c r="MI146" s="497"/>
      <c r="MJ146" s="497"/>
      <c r="MK146" s="497"/>
      <c r="ML146" s="497"/>
      <c r="MM146" s="497"/>
      <c r="MN146" s="497"/>
      <c r="MO146" s="497"/>
      <c r="MP146" s="497"/>
      <c r="MQ146" s="497"/>
      <c r="MR146" s="497"/>
      <c r="MS146" s="497"/>
      <c r="MT146" s="497"/>
      <c r="MU146" s="497"/>
      <c r="MV146" s="497"/>
      <c r="MW146" s="497"/>
      <c r="MX146" s="497"/>
      <c r="MY146" s="497"/>
      <c r="MZ146" s="497"/>
      <c r="NA146" s="497"/>
      <c r="NB146" s="497"/>
      <c r="NC146" s="497"/>
      <c r="ND146" s="497"/>
      <c r="NE146" s="497"/>
      <c r="NF146" s="497"/>
      <c r="NG146" s="497"/>
      <c r="NH146" s="497"/>
      <c r="NI146" s="497"/>
      <c r="NJ146" s="497"/>
      <c r="NK146" s="497"/>
      <c r="NL146" s="497"/>
      <c r="NM146" s="497"/>
      <c r="NN146" s="497"/>
      <c r="NO146" s="497"/>
      <c r="NP146" s="497"/>
      <c r="NQ146" s="497"/>
      <c r="NR146" s="497"/>
      <c r="NS146" s="497"/>
      <c r="NT146" s="497"/>
      <c r="NU146" s="497"/>
      <c r="NV146" s="497"/>
      <c r="NW146" s="497"/>
      <c r="NX146" s="497"/>
      <c r="NY146" s="497"/>
      <c r="NZ146" s="497"/>
      <c r="OA146" s="497"/>
      <c r="OB146" s="497"/>
      <c r="OC146" s="497"/>
      <c r="OD146" s="497"/>
      <c r="OE146" s="497"/>
      <c r="OF146" s="497"/>
      <c r="OG146" s="497"/>
      <c r="OH146" s="497"/>
      <c r="OI146" s="497"/>
      <c r="OJ146" s="497"/>
      <c r="OK146" s="497"/>
      <c r="OL146" s="497"/>
      <c r="OM146" s="497"/>
      <c r="ON146" s="497"/>
      <c r="OO146" s="497"/>
      <c r="OP146" s="497"/>
      <c r="OQ146" s="497"/>
      <c r="OR146" s="497"/>
      <c r="OS146" s="497"/>
      <c r="OT146" s="497"/>
      <c r="OU146" s="497"/>
      <c r="OV146" s="497"/>
      <c r="OW146" s="497"/>
      <c r="OX146" s="497"/>
      <c r="OY146" s="497"/>
      <c r="OZ146" s="497"/>
      <c r="PA146" s="497"/>
      <c r="PB146" s="497"/>
      <c r="PC146" s="497"/>
      <c r="PD146" s="497"/>
      <c r="PE146" s="497"/>
      <c r="PF146" s="497"/>
      <c r="PG146" s="497"/>
      <c r="PH146" s="497"/>
      <c r="PI146" s="497"/>
      <c r="PJ146" s="497"/>
      <c r="PK146" s="497"/>
      <c r="PL146" s="497"/>
      <c r="PM146" s="497"/>
      <c r="PN146" s="497"/>
      <c r="PO146" s="497"/>
      <c r="PP146" s="497"/>
      <c r="PQ146" s="497"/>
      <c r="PR146" s="497"/>
      <c r="PS146" s="497"/>
      <c r="PT146" s="497"/>
      <c r="PU146" s="497"/>
      <c r="PV146" s="497"/>
      <c r="PW146" s="497"/>
      <c r="PX146" s="497"/>
      <c r="PY146" s="497"/>
      <c r="PZ146" s="497"/>
      <c r="QA146" s="497"/>
      <c r="QB146" s="497"/>
      <c r="QC146" s="497"/>
      <c r="QD146" s="497"/>
      <c r="QE146" s="497"/>
      <c r="QF146" s="497"/>
      <c r="QG146" s="497"/>
      <c r="QH146" s="497"/>
      <c r="QI146" s="497"/>
      <c r="QJ146" s="497"/>
      <c r="QK146" s="497"/>
      <c r="QL146" s="497"/>
      <c r="QM146" s="497"/>
      <c r="QN146" s="497"/>
      <c r="QO146" s="497"/>
      <c r="QP146" s="497"/>
      <c r="QQ146" s="497"/>
      <c r="QR146" s="497"/>
      <c r="QS146" s="497"/>
      <c r="QT146" s="497"/>
      <c r="QU146" s="497"/>
      <c r="QV146" s="497"/>
      <c r="QW146" s="497"/>
      <c r="QX146" s="497"/>
      <c r="QY146" s="497"/>
      <c r="QZ146" s="497"/>
      <c r="RA146" s="497"/>
      <c r="RB146" s="497"/>
      <c r="RC146" s="497"/>
      <c r="RD146" s="497"/>
      <c r="RE146" s="497"/>
      <c r="RF146" s="497"/>
      <c r="RG146" s="497"/>
      <c r="RH146" s="497"/>
      <c r="RI146" s="497"/>
      <c r="RJ146" s="497"/>
      <c r="RK146" s="497"/>
      <c r="RL146" s="497"/>
      <c r="RM146" s="497"/>
      <c r="RN146" s="497"/>
      <c r="RO146" s="497"/>
      <c r="RP146" s="497"/>
      <c r="RQ146" s="497"/>
      <c r="RR146" s="497"/>
      <c r="RS146" s="497"/>
      <c r="RT146" s="497"/>
      <c r="RU146" s="497"/>
      <c r="RV146" s="497"/>
      <c r="RW146" s="497"/>
      <c r="RX146" s="497"/>
      <c r="RY146" s="497"/>
      <c r="RZ146" s="497"/>
      <c r="SA146" s="497"/>
      <c r="SB146" s="497"/>
      <c r="SC146" s="497"/>
      <c r="SD146" s="497"/>
      <c r="SE146" s="497"/>
      <c r="SF146" s="497"/>
      <c r="SG146" s="497"/>
      <c r="SH146" s="497"/>
      <c r="SI146" s="497"/>
      <c r="SJ146" s="497"/>
      <c r="SK146" s="497"/>
      <c r="SL146" s="497"/>
      <c r="SM146" s="497"/>
      <c r="SN146" s="497"/>
      <c r="SO146" s="497"/>
      <c r="SP146" s="497"/>
      <c r="SQ146" s="497"/>
      <c r="SR146" s="497"/>
      <c r="SS146" s="497"/>
      <c r="ST146" s="497"/>
      <c r="SU146" s="497"/>
      <c r="SV146" s="497"/>
      <c r="SW146" s="497"/>
      <c r="SX146" s="497"/>
      <c r="SY146" s="497"/>
      <c r="SZ146" s="497"/>
      <c r="TA146" s="497"/>
      <c r="TB146" s="497"/>
      <c r="TC146" s="497"/>
      <c r="TD146" s="497"/>
      <c r="TE146" s="497"/>
      <c r="TF146" s="497"/>
      <c r="TG146" s="497"/>
      <c r="TH146" s="497"/>
      <c r="TI146" s="497"/>
      <c r="TJ146" s="497"/>
      <c r="TK146" s="497"/>
      <c r="TL146" s="497"/>
      <c r="TM146" s="497"/>
      <c r="TN146" s="497"/>
      <c r="TO146" s="497"/>
      <c r="TP146" s="497"/>
      <c r="TQ146" s="497"/>
      <c r="TR146" s="497"/>
      <c r="TS146" s="497"/>
      <c r="TT146" s="497"/>
      <c r="TU146" s="497"/>
      <c r="TV146" s="497"/>
      <c r="TW146" s="497"/>
      <c r="TX146" s="497"/>
      <c r="TY146" s="497"/>
      <c r="TZ146" s="497"/>
      <c r="UA146" s="497"/>
      <c r="UB146" s="497"/>
      <c r="UC146" s="497"/>
      <c r="UD146" s="497"/>
      <c r="UE146" s="497"/>
      <c r="UF146" s="497"/>
      <c r="UG146" s="497"/>
      <c r="UH146" s="497"/>
      <c r="UI146" s="497"/>
      <c r="UJ146" s="497"/>
      <c r="UK146" s="497"/>
      <c r="UL146" s="497"/>
      <c r="UM146" s="497"/>
      <c r="UN146" s="497"/>
      <c r="UO146" s="497"/>
      <c r="UP146" s="497"/>
      <c r="UQ146" s="497"/>
      <c r="UR146" s="497"/>
      <c r="US146" s="497"/>
      <c r="UT146" s="497"/>
      <c r="UU146" s="497"/>
      <c r="UV146" s="497"/>
      <c r="UW146" s="497"/>
      <c r="UX146" s="497"/>
    </row>
    <row r="147" spans="2:570" s="502" customFormat="1" ht="14.1" customHeight="1">
      <c r="B147" s="497"/>
      <c r="C147" s="497"/>
      <c r="D147" s="497"/>
      <c r="E147" s="497"/>
      <c r="F147" s="497"/>
      <c r="G147" s="497"/>
      <c r="H147" s="497"/>
      <c r="I147" s="497"/>
      <c r="J147" s="497"/>
      <c r="K147" s="497"/>
      <c r="L147" s="497"/>
      <c r="M147" s="498"/>
      <c r="N147" s="498"/>
      <c r="O147" s="499"/>
      <c r="P147" s="497"/>
      <c r="Q147" s="497"/>
      <c r="R147" s="497"/>
      <c r="S147" s="497"/>
      <c r="T147" s="497"/>
      <c r="U147" s="497"/>
      <c r="V147" s="498"/>
      <c r="W147" s="498"/>
      <c r="X147" s="497"/>
      <c r="Y147" s="497"/>
      <c r="Z147" s="497"/>
      <c r="AB147" s="497"/>
      <c r="AD147" s="497"/>
      <c r="AE147" s="497"/>
      <c r="AF147" s="497"/>
      <c r="AG147" s="497"/>
      <c r="AH147" s="497"/>
      <c r="AI147" s="497"/>
      <c r="AJ147" s="497"/>
      <c r="AK147" s="497"/>
      <c r="AL147" s="497"/>
      <c r="AM147" s="497"/>
      <c r="AQ147" s="497"/>
      <c r="AR147" s="497"/>
      <c r="AS147" s="497"/>
      <c r="AT147" s="497"/>
      <c r="AU147" s="497"/>
      <c r="AV147" s="497"/>
      <c r="AW147" s="497"/>
      <c r="AX147" s="497"/>
      <c r="AY147" s="497"/>
      <c r="AZ147" s="497"/>
      <c r="BA147" s="497"/>
      <c r="BB147" s="497"/>
      <c r="BC147" s="497"/>
      <c r="BD147" s="497"/>
      <c r="BE147" s="497"/>
      <c r="BF147" s="497"/>
      <c r="BG147" s="497"/>
      <c r="BH147" s="497"/>
      <c r="BI147" s="497"/>
      <c r="BJ147" s="497"/>
      <c r="BK147" s="497"/>
      <c r="BL147" s="497"/>
      <c r="BM147" s="497"/>
      <c r="BN147" s="497"/>
      <c r="BO147" s="497"/>
      <c r="BP147" s="497"/>
      <c r="BQ147" s="497"/>
      <c r="BR147" s="497"/>
      <c r="BS147" s="497"/>
      <c r="BT147" s="497"/>
      <c r="BU147" s="497"/>
      <c r="BV147" s="497"/>
      <c r="BW147" s="497"/>
      <c r="BX147" s="497"/>
      <c r="BY147" s="497"/>
      <c r="BZ147" s="497"/>
      <c r="CA147" s="497"/>
      <c r="CB147" s="497"/>
      <c r="CC147" s="497"/>
      <c r="CD147" s="497"/>
      <c r="CE147" s="497"/>
      <c r="CF147" s="497"/>
      <c r="CG147" s="497"/>
      <c r="CH147" s="497"/>
      <c r="CI147" s="497"/>
      <c r="CJ147" s="497"/>
      <c r="CK147" s="497"/>
      <c r="CL147" s="497"/>
      <c r="CM147" s="497"/>
      <c r="CN147" s="497"/>
      <c r="CO147" s="497"/>
      <c r="CP147" s="497"/>
      <c r="CQ147" s="497"/>
      <c r="CR147" s="497"/>
      <c r="CS147" s="497"/>
      <c r="CT147" s="497"/>
      <c r="CU147" s="497"/>
      <c r="CV147" s="497"/>
      <c r="CW147" s="497"/>
      <c r="CX147" s="497"/>
      <c r="CY147" s="497"/>
      <c r="CZ147" s="497"/>
      <c r="DA147" s="497"/>
      <c r="DB147" s="497"/>
      <c r="DC147" s="497"/>
      <c r="DD147" s="497"/>
      <c r="DE147" s="497"/>
      <c r="DF147" s="497"/>
      <c r="DG147" s="497"/>
      <c r="DH147" s="497"/>
      <c r="DI147" s="497"/>
      <c r="DJ147" s="497"/>
      <c r="DK147" s="497"/>
      <c r="DL147" s="497"/>
      <c r="DM147" s="497"/>
      <c r="DN147" s="497"/>
      <c r="DO147" s="497"/>
      <c r="DP147" s="497"/>
      <c r="DQ147" s="497"/>
      <c r="DR147" s="497"/>
      <c r="DS147" s="497"/>
      <c r="DT147" s="497"/>
      <c r="DU147" s="497"/>
      <c r="DV147" s="497"/>
      <c r="DW147" s="497"/>
      <c r="DX147" s="497"/>
      <c r="DY147" s="497"/>
      <c r="DZ147" s="497"/>
      <c r="EA147" s="497"/>
      <c r="EB147" s="497"/>
      <c r="EC147" s="497"/>
      <c r="ED147" s="497"/>
      <c r="EE147" s="497"/>
      <c r="EF147" s="497"/>
      <c r="EG147" s="497"/>
      <c r="EH147" s="497"/>
      <c r="EI147" s="497"/>
      <c r="EJ147" s="497"/>
      <c r="EK147" s="497"/>
      <c r="EL147" s="497"/>
      <c r="EM147" s="497"/>
      <c r="EN147" s="497"/>
      <c r="EO147" s="497"/>
      <c r="EP147" s="497"/>
      <c r="EQ147" s="497"/>
      <c r="ER147" s="497"/>
      <c r="ES147" s="497"/>
      <c r="ET147" s="497"/>
      <c r="EU147" s="497"/>
      <c r="EV147" s="497"/>
      <c r="EW147" s="497"/>
      <c r="EX147" s="497"/>
      <c r="EY147" s="497"/>
      <c r="EZ147" s="497"/>
      <c r="FA147" s="497"/>
      <c r="FB147" s="497"/>
      <c r="FC147" s="497"/>
      <c r="FD147" s="497"/>
      <c r="FE147" s="497"/>
      <c r="FF147" s="497"/>
      <c r="FG147" s="497"/>
      <c r="FH147" s="497"/>
      <c r="FI147" s="497"/>
      <c r="FJ147" s="497"/>
      <c r="FK147" s="497"/>
      <c r="FL147" s="497"/>
      <c r="FM147" s="497"/>
      <c r="FN147" s="497"/>
      <c r="FO147" s="497"/>
      <c r="FP147" s="497"/>
      <c r="FQ147" s="497"/>
      <c r="FR147" s="497"/>
      <c r="FS147" s="497"/>
      <c r="FT147" s="497"/>
      <c r="FU147" s="497"/>
      <c r="FV147" s="497"/>
      <c r="FW147" s="497"/>
      <c r="FX147" s="497"/>
      <c r="FY147" s="497"/>
      <c r="FZ147" s="497"/>
      <c r="GA147" s="497"/>
      <c r="GB147" s="497"/>
      <c r="GC147" s="497"/>
      <c r="GD147" s="497"/>
      <c r="GE147" s="497"/>
      <c r="GF147" s="497"/>
      <c r="GG147" s="497"/>
      <c r="GH147" s="497"/>
      <c r="GI147" s="497"/>
      <c r="GJ147" s="497"/>
      <c r="GK147" s="497"/>
      <c r="GL147" s="497"/>
      <c r="GM147" s="497"/>
      <c r="GN147" s="497"/>
      <c r="GO147" s="497"/>
      <c r="GP147" s="497"/>
      <c r="GQ147" s="497"/>
      <c r="GR147" s="497"/>
      <c r="GS147" s="497"/>
      <c r="GT147" s="497"/>
      <c r="GU147" s="497"/>
      <c r="GV147" s="497"/>
      <c r="GW147" s="497"/>
      <c r="GX147" s="497"/>
      <c r="GY147" s="497"/>
      <c r="GZ147" s="497"/>
      <c r="HA147" s="497"/>
      <c r="HB147" s="497"/>
      <c r="HC147" s="497"/>
      <c r="HD147" s="497"/>
      <c r="HE147" s="497"/>
      <c r="HF147" s="497"/>
      <c r="HG147" s="497"/>
      <c r="HH147" s="497"/>
      <c r="HI147" s="497"/>
      <c r="HJ147" s="497"/>
      <c r="HK147" s="497"/>
      <c r="HL147" s="497"/>
      <c r="HM147" s="497"/>
      <c r="HN147" s="497"/>
      <c r="HO147" s="497"/>
      <c r="HP147" s="497"/>
      <c r="HQ147" s="497"/>
      <c r="HR147" s="497"/>
      <c r="HS147" s="497"/>
      <c r="HT147" s="497"/>
      <c r="HU147" s="497"/>
      <c r="HV147" s="497"/>
      <c r="HW147" s="497"/>
      <c r="HX147" s="497"/>
      <c r="HY147" s="497"/>
      <c r="HZ147" s="497"/>
      <c r="IA147" s="497"/>
      <c r="IB147" s="497"/>
      <c r="IC147" s="497"/>
      <c r="ID147" s="497"/>
      <c r="IE147" s="497"/>
      <c r="IF147" s="497"/>
      <c r="IG147" s="497"/>
      <c r="IH147" s="497"/>
      <c r="II147" s="497"/>
      <c r="IJ147" s="497"/>
      <c r="IK147" s="497"/>
      <c r="IL147" s="497"/>
      <c r="IM147" s="497"/>
      <c r="IN147" s="497"/>
      <c r="IO147" s="497"/>
      <c r="IP147" s="497"/>
      <c r="IQ147" s="497"/>
      <c r="IR147" s="497"/>
      <c r="IS147" s="497"/>
      <c r="IT147" s="497"/>
      <c r="IU147" s="497"/>
      <c r="IV147" s="497"/>
      <c r="IW147" s="497"/>
      <c r="IX147" s="497"/>
      <c r="IY147" s="497"/>
      <c r="IZ147" s="497"/>
      <c r="JA147" s="497"/>
      <c r="JB147" s="497"/>
      <c r="JC147" s="497"/>
      <c r="JD147" s="497"/>
      <c r="JE147" s="497"/>
      <c r="JF147" s="497"/>
      <c r="JG147" s="497"/>
      <c r="JH147" s="497"/>
      <c r="JI147" s="497"/>
      <c r="JJ147" s="497"/>
      <c r="JK147" s="497"/>
      <c r="JL147" s="497"/>
      <c r="JM147" s="497"/>
      <c r="JN147" s="497"/>
      <c r="JO147" s="497"/>
      <c r="JP147" s="497"/>
      <c r="JQ147" s="497"/>
      <c r="JR147" s="497"/>
      <c r="JS147" s="497"/>
      <c r="JT147" s="497"/>
      <c r="JU147" s="497"/>
      <c r="JV147" s="497"/>
      <c r="JW147" s="497"/>
      <c r="JX147" s="497"/>
      <c r="JY147" s="497"/>
      <c r="JZ147" s="497"/>
      <c r="KA147" s="497"/>
      <c r="KB147" s="497"/>
      <c r="KC147" s="497"/>
      <c r="KD147" s="497"/>
      <c r="KE147" s="497"/>
      <c r="KF147" s="497"/>
      <c r="KG147" s="497"/>
      <c r="KH147" s="497"/>
      <c r="KI147" s="497"/>
      <c r="KJ147" s="497"/>
      <c r="KK147" s="497"/>
      <c r="KL147" s="497"/>
      <c r="KM147" s="497"/>
      <c r="KN147" s="497"/>
      <c r="KO147" s="497"/>
      <c r="KP147" s="497"/>
      <c r="KQ147" s="497"/>
      <c r="KR147" s="497"/>
      <c r="KS147" s="497"/>
      <c r="KT147" s="497"/>
      <c r="KU147" s="497"/>
      <c r="KV147" s="497"/>
      <c r="KW147" s="497"/>
      <c r="KX147" s="497"/>
      <c r="KY147" s="497"/>
      <c r="KZ147" s="497"/>
      <c r="LA147" s="497"/>
      <c r="LB147" s="497"/>
      <c r="LC147" s="497"/>
      <c r="LD147" s="497"/>
      <c r="LE147" s="497"/>
      <c r="LF147" s="497"/>
      <c r="LG147" s="497"/>
      <c r="LH147" s="497"/>
      <c r="LI147" s="497"/>
      <c r="LJ147" s="497"/>
      <c r="LK147" s="497"/>
      <c r="LL147" s="497"/>
      <c r="LM147" s="497"/>
      <c r="LN147" s="497"/>
      <c r="LO147" s="497"/>
      <c r="LP147" s="497"/>
      <c r="LQ147" s="497"/>
      <c r="LR147" s="497"/>
      <c r="LS147" s="497"/>
      <c r="LT147" s="497"/>
      <c r="LU147" s="497"/>
      <c r="LV147" s="497"/>
      <c r="LW147" s="497"/>
      <c r="LX147" s="497"/>
      <c r="LY147" s="497"/>
      <c r="LZ147" s="497"/>
      <c r="MA147" s="497"/>
      <c r="MB147" s="497"/>
      <c r="MC147" s="497"/>
      <c r="MD147" s="497"/>
      <c r="ME147" s="497"/>
      <c r="MF147" s="497"/>
      <c r="MG147" s="497"/>
      <c r="MH147" s="497"/>
      <c r="MI147" s="497"/>
      <c r="MJ147" s="497"/>
      <c r="MK147" s="497"/>
      <c r="ML147" s="497"/>
      <c r="MM147" s="497"/>
      <c r="MN147" s="497"/>
      <c r="MO147" s="497"/>
      <c r="MP147" s="497"/>
      <c r="MQ147" s="497"/>
      <c r="MR147" s="497"/>
      <c r="MS147" s="497"/>
      <c r="MT147" s="497"/>
      <c r="MU147" s="497"/>
      <c r="MV147" s="497"/>
      <c r="MW147" s="497"/>
      <c r="MX147" s="497"/>
      <c r="MY147" s="497"/>
      <c r="MZ147" s="497"/>
      <c r="NA147" s="497"/>
      <c r="NB147" s="497"/>
      <c r="NC147" s="497"/>
      <c r="ND147" s="497"/>
      <c r="NE147" s="497"/>
      <c r="NF147" s="497"/>
      <c r="NG147" s="497"/>
      <c r="NH147" s="497"/>
      <c r="NI147" s="497"/>
      <c r="NJ147" s="497"/>
      <c r="NK147" s="497"/>
      <c r="NL147" s="497"/>
      <c r="NM147" s="497"/>
      <c r="NN147" s="497"/>
      <c r="NO147" s="497"/>
      <c r="NP147" s="497"/>
      <c r="NQ147" s="497"/>
      <c r="NR147" s="497"/>
      <c r="NS147" s="497"/>
      <c r="NT147" s="497"/>
      <c r="NU147" s="497"/>
      <c r="NV147" s="497"/>
      <c r="NW147" s="497"/>
      <c r="NX147" s="497"/>
      <c r="NY147" s="497"/>
      <c r="NZ147" s="497"/>
      <c r="OA147" s="497"/>
      <c r="OB147" s="497"/>
      <c r="OC147" s="497"/>
      <c r="OD147" s="497"/>
      <c r="OE147" s="497"/>
      <c r="OF147" s="497"/>
      <c r="OG147" s="497"/>
      <c r="OH147" s="497"/>
      <c r="OI147" s="497"/>
      <c r="OJ147" s="497"/>
      <c r="OK147" s="497"/>
      <c r="OL147" s="497"/>
      <c r="OM147" s="497"/>
      <c r="ON147" s="497"/>
      <c r="OO147" s="497"/>
      <c r="OP147" s="497"/>
      <c r="OQ147" s="497"/>
      <c r="OR147" s="497"/>
      <c r="OS147" s="497"/>
      <c r="OT147" s="497"/>
      <c r="OU147" s="497"/>
      <c r="OV147" s="497"/>
      <c r="OW147" s="497"/>
      <c r="OX147" s="497"/>
      <c r="OY147" s="497"/>
      <c r="OZ147" s="497"/>
      <c r="PA147" s="497"/>
      <c r="PB147" s="497"/>
      <c r="PC147" s="497"/>
      <c r="PD147" s="497"/>
      <c r="PE147" s="497"/>
      <c r="PF147" s="497"/>
      <c r="PG147" s="497"/>
      <c r="PH147" s="497"/>
      <c r="PI147" s="497"/>
      <c r="PJ147" s="497"/>
      <c r="PK147" s="497"/>
      <c r="PL147" s="497"/>
      <c r="PM147" s="497"/>
      <c r="PN147" s="497"/>
      <c r="PO147" s="497"/>
      <c r="PP147" s="497"/>
      <c r="PQ147" s="497"/>
      <c r="PR147" s="497"/>
      <c r="PS147" s="497"/>
      <c r="PT147" s="497"/>
      <c r="PU147" s="497"/>
      <c r="PV147" s="497"/>
      <c r="PW147" s="497"/>
      <c r="PX147" s="497"/>
      <c r="PY147" s="497"/>
      <c r="PZ147" s="497"/>
      <c r="QA147" s="497"/>
      <c r="QB147" s="497"/>
      <c r="QC147" s="497"/>
      <c r="QD147" s="497"/>
      <c r="QE147" s="497"/>
      <c r="QF147" s="497"/>
      <c r="QG147" s="497"/>
      <c r="QH147" s="497"/>
      <c r="QI147" s="497"/>
      <c r="QJ147" s="497"/>
      <c r="QK147" s="497"/>
      <c r="QL147" s="497"/>
      <c r="QM147" s="497"/>
      <c r="QN147" s="497"/>
      <c r="QO147" s="497"/>
      <c r="QP147" s="497"/>
      <c r="QQ147" s="497"/>
      <c r="QR147" s="497"/>
      <c r="QS147" s="497"/>
      <c r="QT147" s="497"/>
      <c r="QU147" s="497"/>
      <c r="QV147" s="497"/>
      <c r="QW147" s="497"/>
      <c r="QX147" s="497"/>
      <c r="QY147" s="497"/>
      <c r="QZ147" s="497"/>
      <c r="RA147" s="497"/>
      <c r="RB147" s="497"/>
      <c r="RC147" s="497"/>
      <c r="RD147" s="497"/>
      <c r="RE147" s="497"/>
      <c r="RF147" s="497"/>
      <c r="RG147" s="497"/>
      <c r="RH147" s="497"/>
      <c r="RI147" s="497"/>
      <c r="RJ147" s="497"/>
      <c r="RK147" s="497"/>
      <c r="RL147" s="497"/>
      <c r="RM147" s="497"/>
      <c r="RN147" s="497"/>
      <c r="RO147" s="497"/>
      <c r="RP147" s="497"/>
      <c r="RQ147" s="497"/>
      <c r="RR147" s="497"/>
      <c r="RS147" s="497"/>
      <c r="RT147" s="497"/>
      <c r="RU147" s="497"/>
      <c r="RV147" s="497"/>
      <c r="RW147" s="497"/>
      <c r="RX147" s="497"/>
      <c r="RY147" s="497"/>
      <c r="RZ147" s="497"/>
      <c r="SA147" s="497"/>
      <c r="SB147" s="497"/>
      <c r="SC147" s="497"/>
      <c r="SD147" s="497"/>
      <c r="SE147" s="497"/>
      <c r="SF147" s="497"/>
      <c r="SG147" s="497"/>
      <c r="SH147" s="497"/>
      <c r="SI147" s="497"/>
      <c r="SJ147" s="497"/>
      <c r="SK147" s="497"/>
      <c r="SL147" s="497"/>
      <c r="SM147" s="497"/>
      <c r="SN147" s="497"/>
      <c r="SO147" s="497"/>
      <c r="SP147" s="497"/>
      <c r="SQ147" s="497"/>
      <c r="SR147" s="497"/>
      <c r="SS147" s="497"/>
      <c r="ST147" s="497"/>
      <c r="SU147" s="497"/>
      <c r="SV147" s="497"/>
      <c r="SW147" s="497"/>
      <c r="SX147" s="497"/>
      <c r="SY147" s="497"/>
      <c r="SZ147" s="497"/>
      <c r="TA147" s="497"/>
      <c r="TB147" s="497"/>
      <c r="TC147" s="497"/>
      <c r="TD147" s="497"/>
      <c r="TE147" s="497"/>
      <c r="TF147" s="497"/>
      <c r="TG147" s="497"/>
      <c r="TH147" s="497"/>
      <c r="TI147" s="497"/>
      <c r="TJ147" s="497"/>
      <c r="TK147" s="497"/>
      <c r="TL147" s="497"/>
      <c r="TM147" s="497"/>
      <c r="TN147" s="497"/>
      <c r="TO147" s="497"/>
      <c r="TP147" s="497"/>
      <c r="TQ147" s="497"/>
      <c r="TR147" s="497"/>
      <c r="TS147" s="497"/>
      <c r="TT147" s="497"/>
      <c r="TU147" s="497"/>
      <c r="TV147" s="497"/>
      <c r="TW147" s="497"/>
      <c r="TX147" s="497"/>
      <c r="TY147" s="497"/>
      <c r="TZ147" s="497"/>
      <c r="UA147" s="497"/>
      <c r="UB147" s="497"/>
      <c r="UC147" s="497"/>
      <c r="UD147" s="497"/>
      <c r="UE147" s="497"/>
      <c r="UF147" s="497"/>
      <c r="UG147" s="497"/>
      <c r="UH147" s="497"/>
      <c r="UI147" s="497"/>
      <c r="UJ147" s="497"/>
      <c r="UK147" s="497"/>
      <c r="UL147" s="497"/>
      <c r="UM147" s="497"/>
      <c r="UN147" s="497"/>
      <c r="UO147" s="497"/>
      <c r="UP147" s="497"/>
      <c r="UQ147" s="497"/>
      <c r="UR147" s="497"/>
      <c r="US147" s="497"/>
      <c r="UT147" s="497"/>
      <c r="UU147" s="497"/>
      <c r="UV147" s="497"/>
      <c r="UW147" s="497"/>
      <c r="UX147" s="497"/>
    </row>
    <row r="1002" spans="31:31">
      <c r="AE1002" s="552"/>
    </row>
  </sheetData>
  <autoFilter ref="B4:AQ111"/>
  <conditionalFormatting sqref="J5:L110">
    <cfRule type="expression" dxfId="305" priority="4">
      <formula>ISTEXT(J5)</formula>
    </cfRule>
    <cfRule type="notContainsBlanks" dxfId="304" priority="5">
      <formula>LEN(TRIM(J5))&gt;0</formula>
    </cfRule>
  </conditionalFormatting>
  <conditionalFormatting sqref="M5:N110 R5:S110">
    <cfRule type="expression" dxfId="303" priority="2">
      <formula>ISTEXT(M5)</formula>
    </cfRule>
  </conditionalFormatting>
  <conditionalFormatting sqref="M5:N110 R5:S110">
    <cfRule type="notContainsBlanks" dxfId="302" priority="3">
      <formula>LEN(TRIM(M5))&gt;0</formula>
    </cfRule>
  </conditionalFormatting>
  <conditionalFormatting sqref="R5:S110">
    <cfRule type="expression" dxfId="301" priority="1">
      <formula>"istext($AB17)"</formula>
    </cfRule>
  </conditionalFormatting>
  <dataValidations count="2">
    <dataValidation allowBlank="1" showErrorMessage="1" sqref="M5:N110"/>
    <dataValidation type="list" allowBlank="1" showErrorMessage="1" errorTitle="DATA ENTRY ERROR!" error="Only values from the drop-down menu may be selected._x000a__x000a_Click CANCEL and re-attempt." sqref="T5:T110">
      <formula1>lu_m_life</formula1>
    </dataValidation>
  </dataValidations>
  <hyperlinks>
    <hyperlink ref="A1" location="'Electric CE'!A1" display="Rtn to Summary"/>
  </hyperlinks>
  <pageMargins left="0.25" right="0.25" top="0.75" bottom="0.75" header="0.3" footer="0.3"/>
  <pageSetup scale="1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I10" sqref="I10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18230751</v>
      </c>
      <c r="D2" s="20" t="s">
        <v>746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61">
        <v>18230751</v>
      </c>
      <c r="D5" s="61" t="s">
        <v>746</v>
      </c>
      <c r="E5" s="38"/>
      <c r="F5" s="39"/>
      <c r="G5" s="39"/>
      <c r="H5" s="39"/>
      <c r="I5" s="40"/>
      <c r="J5" s="41"/>
      <c r="K5" s="396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61"/>
      <c r="D6" s="61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86192.55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86192.55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86192.55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00" priority="4">
      <formula>ISTEXT(J5)</formula>
    </cfRule>
    <cfRule type="notContainsBlanks" dxfId="299" priority="5">
      <formula>LEN(TRIM(J5))&gt;0</formula>
    </cfRule>
  </conditionalFormatting>
  <conditionalFormatting sqref="M5:N24 R5:S24">
    <cfRule type="expression" dxfId="298" priority="2">
      <formula>ISTEXT(M5)</formula>
    </cfRule>
  </conditionalFormatting>
  <conditionalFormatting sqref="M5:N24 R5:S24">
    <cfRule type="notContainsBlanks" dxfId="297" priority="3">
      <formula>LEN(TRIM(M5))&gt;0</formula>
    </cfRule>
  </conditionalFormatting>
  <conditionalFormatting sqref="R5:S24">
    <cfRule type="expression" dxfId="29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C9" sqref="C9"/>
    </sheetView>
  </sheetViews>
  <sheetFormatPr defaultRowHeight="15"/>
  <cols>
    <col min="1" max="1" width="26.140625" customWidth="1"/>
    <col min="3" max="3" width="13.28515625" customWidth="1"/>
    <col min="4" max="4" width="34.42578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4" width="10.42578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18230405</v>
      </c>
      <c r="D2" s="20" t="s">
        <v>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17</v>
      </c>
      <c r="C5" s="61">
        <v>18230405</v>
      </c>
      <c r="D5" s="61" t="s">
        <v>38</v>
      </c>
      <c r="E5" s="38" t="s">
        <v>1144</v>
      </c>
      <c r="F5" s="39" t="s">
        <v>1145</v>
      </c>
      <c r="G5" s="39">
        <v>28</v>
      </c>
      <c r="H5" s="39">
        <v>0</v>
      </c>
      <c r="I5" s="40" t="s">
        <v>281</v>
      </c>
      <c r="J5" s="41">
        <v>50000</v>
      </c>
      <c r="K5" s="397">
        <v>1</v>
      </c>
      <c r="L5" s="41">
        <v>0</v>
      </c>
      <c r="M5" s="42">
        <v>0.35</v>
      </c>
      <c r="N5" s="42">
        <v>0.35</v>
      </c>
      <c r="O5" s="43">
        <v>50000</v>
      </c>
      <c r="P5" s="44">
        <v>17500</v>
      </c>
      <c r="Q5" s="44">
        <v>17500</v>
      </c>
      <c r="R5" s="45">
        <v>0</v>
      </c>
      <c r="S5" s="46"/>
      <c r="T5" s="39">
        <f t="shared" ref="T5:T24" si="0">G5+H5</f>
        <v>28</v>
      </c>
      <c r="U5" s="47">
        <f t="shared" ref="U5:U24" si="1">(O5/$A$10)*T5</f>
        <v>28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104707.2</v>
      </c>
      <c r="Y5" s="44">
        <f t="shared" ref="Y5:Y24" si="5">Q5-P5</f>
        <v>0</v>
      </c>
      <c r="Z5" s="44">
        <f t="shared" ref="Z5:Z24" si="6">X5+(A$6*W5)</f>
        <v>122207.2</v>
      </c>
      <c r="AA5" s="50">
        <f t="shared" ref="AA5:AA24" si="7">Q5+X5</f>
        <v>122207.2</v>
      </c>
      <c r="AB5" s="51">
        <f t="shared" ref="AB5:AC20" si="8">Z5/(1+ElecDiscountRate)^1</f>
        <v>114426.2172284644</v>
      </c>
      <c r="AC5" s="44">
        <f t="shared" si="8"/>
        <v>114426.2172284644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2.1048293275112382</v>
      </c>
      <c r="AG5" s="44">
        <f t="shared" ref="AG5:AG24" si="10">AF5*J5*K5</f>
        <v>105241.46637556191</v>
      </c>
      <c r="AH5" s="52">
        <f>HLOOKUP(I5,ElecAvoidedCostsWOCC!$A$5:$Q$50,T5+1,FALSE)</f>
        <v>2.1048293275112382</v>
      </c>
      <c r="AI5" s="44">
        <f t="shared" ref="AI5:AI24" si="11">AH5*J5*L5</f>
        <v>0</v>
      </c>
      <c r="AJ5" s="44">
        <f>AG5+AI5</f>
        <v>105241.46637556191</v>
      </c>
      <c r="AK5" s="44">
        <f>HLOOKUP(I5,ElecAvoidedCostsWOCC!$A$5:$Q$50,G5+1,FALSE)*J5*L5</f>
        <v>0</v>
      </c>
      <c r="AL5" s="44">
        <f>AG5+AI5-AK5</f>
        <v>105241.46637556191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105241.46637556191</v>
      </c>
      <c r="AN5" s="48">
        <f>AM5*1.1+AD5+AE5</f>
        <v>115765.61301311811</v>
      </c>
      <c r="AO5" s="47">
        <f>IFERROR(AM5/AB5,0)</f>
        <v>0.91973211143942535</v>
      </c>
      <c r="AP5" s="47">
        <f>AN5/AC5</f>
        <v>1.0117053225833679</v>
      </c>
    </row>
    <row r="6" spans="1:42" ht="13.5" customHeight="1">
      <c r="A6" s="53">
        <f>SUMIF('Program Costs'!D:D,C2,'Program Costs'!L:L)</f>
        <v>17500</v>
      </c>
      <c r="B6" s="97" t="s">
        <v>17</v>
      </c>
      <c r="C6" s="61">
        <v>18230405</v>
      </c>
      <c r="D6" s="61" t="s">
        <v>38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17</v>
      </c>
      <c r="C7" s="61">
        <v>18230405</v>
      </c>
      <c r="D7" s="61" t="s">
        <v>38</v>
      </c>
      <c r="E7" s="38"/>
      <c r="F7" s="39"/>
      <c r="G7" s="39"/>
      <c r="H7" s="39"/>
      <c r="I7" s="40"/>
      <c r="J7" s="41"/>
      <c r="K7" s="397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104707.2</v>
      </c>
      <c r="B8" s="97" t="s">
        <v>17</v>
      </c>
      <c r="C8" s="61">
        <v>18230405</v>
      </c>
      <c r="D8" s="61" t="s">
        <v>38</v>
      </c>
      <c r="E8" s="38"/>
      <c r="F8" s="39"/>
      <c r="G8" s="39"/>
      <c r="H8" s="39"/>
      <c r="I8" s="40"/>
      <c r="J8" s="41"/>
      <c r="K8" s="397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17</v>
      </c>
      <c r="C9" s="61">
        <v>18230405</v>
      </c>
      <c r="D9" s="61" t="s">
        <v>38</v>
      </c>
      <c r="E9" s="38"/>
      <c r="F9" s="39"/>
      <c r="G9" s="39"/>
      <c r="H9" s="39"/>
      <c r="I9" s="40"/>
      <c r="J9" s="41"/>
      <c r="K9" s="397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50000</v>
      </c>
      <c r="B10" s="97" t="s">
        <v>17</v>
      </c>
      <c r="C10" s="61">
        <v>18230405</v>
      </c>
      <c r="D10" s="61" t="s">
        <v>38</v>
      </c>
      <c r="E10" s="38"/>
      <c r="F10" s="39"/>
      <c r="G10" s="39"/>
      <c r="H10" s="39"/>
      <c r="I10" s="40"/>
      <c r="J10" s="41"/>
      <c r="K10" s="397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17500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28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122207.2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122207.2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0.91973211143942535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1.0117053225833679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5" priority="4">
      <formula>ISTEXT(J5)</formula>
    </cfRule>
    <cfRule type="notContainsBlanks" dxfId="294" priority="5">
      <formula>LEN(TRIM(J5))&gt;0</formula>
    </cfRule>
  </conditionalFormatting>
  <conditionalFormatting sqref="M5:N24 R5:S24">
    <cfRule type="expression" dxfId="293" priority="2">
      <formula>ISTEXT(M5)</formula>
    </cfRule>
  </conditionalFormatting>
  <conditionalFormatting sqref="M5:N24 R5:S24">
    <cfRule type="notContainsBlanks" dxfId="292" priority="3">
      <formula>LEN(TRIM(M5))&gt;0</formula>
    </cfRule>
  </conditionalFormatting>
  <conditionalFormatting sqref="R5:S24">
    <cfRule type="expression" dxfId="291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18230071</v>
      </c>
      <c r="D2" s="20" t="s">
        <v>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17</v>
      </c>
      <c r="C5" s="61">
        <v>18230071</v>
      </c>
      <c r="D5" s="61" t="s">
        <v>18</v>
      </c>
      <c r="E5" s="38" t="s">
        <v>918</v>
      </c>
      <c r="F5" s="39" t="s">
        <v>589</v>
      </c>
      <c r="G5" s="39">
        <v>45</v>
      </c>
      <c r="H5" s="39">
        <v>0</v>
      </c>
      <c r="I5" s="40" t="s">
        <v>282</v>
      </c>
      <c r="J5" s="41">
        <v>65</v>
      </c>
      <c r="K5" s="41">
        <v>2066</v>
      </c>
      <c r="L5" s="41">
        <v>0</v>
      </c>
      <c r="M5" s="42">
        <v>1000</v>
      </c>
      <c r="N5" s="42">
        <v>2514.08</v>
      </c>
      <c r="O5" s="43">
        <v>134290</v>
      </c>
      <c r="P5" s="44">
        <v>65000</v>
      </c>
      <c r="Q5" s="44">
        <v>163415.19999999998</v>
      </c>
      <c r="R5" s="45">
        <v>76.98</v>
      </c>
      <c r="S5" s="46">
        <v>0</v>
      </c>
      <c r="T5" s="39">
        <f t="shared" ref="T5:T24" si="0">G5+H5</f>
        <v>45</v>
      </c>
      <c r="U5" s="47">
        <f t="shared" ref="U5:U24" si="1">(O5/$A$10)*T5</f>
        <v>19.476369425930461</v>
      </c>
      <c r="V5" s="48">
        <f t="shared" ref="V5:V24" si="2">N5-M5</f>
        <v>1514.08</v>
      </c>
      <c r="W5" s="49">
        <f t="shared" ref="W5:W24" si="3">(O5/A$10)</f>
        <v>0.43280820946512139</v>
      </c>
      <c r="X5" s="44">
        <f t="shared" ref="X5:X24" si="4">W5*A$8</f>
        <v>49280.757838746795</v>
      </c>
      <c r="Y5" s="44">
        <f t="shared" ref="Y5:Y24" si="5">Q5-P5</f>
        <v>98415.199999999983</v>
      </c>
      <c r="Z5" s="44">
        <f t="shared" ref="Z5:Z24" si="6">X5+(A$6*W5)</f>
        <v>128051.85196139889</v>
      </c>
      <c r="AA5" s="50">
        <f t="shared" ref="AA5:AA24" si="7">Q5+X5</f>
        <v>212695.95783874678</v>
      </c>
      <c r="AB5" s="51">
        <f t="shared" ref="AB5:AC20" si="8">Z5/(1+ElecDiscountRate)^1</f>
        <v>119898.73779157198</v>
      </c>
      <c r="AC5" s="44">
        <f t="shared" si="8"/>
        <v>199153.51857560559</v>
      </c>
      <c r="AD5" s="44">
        <f t="shared" ref="AD5:AD24" si="9">-PV(ElecDiscountRate,T5,R5)*J5</f>
        <v>69772.498565028058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460298.07210752351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460298.07210752351</v>
      </c>
      <c r="AK5" s="44">
        <f>HLOOKUP(I5,ElecAvoidedCostsWOCC!$A$5:$Q$50,G5+1,FALSE)*J5*L5</f>
        <v>0</v>
      </c>
      <c r="AL5" s="44">
        <f>AG5+AI5-AK5</f>
        <v>460298.07210752351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460298.07210752356</v>
      </c>
      <c r="AN5" s="48">
        <f>AM5*1.1+AD5+AE5</f>
        <v>576100.37788330403</v>
      </c>
      <c r="AO5" s="47">
        <f>IFERROR(AM5/AB5,0)</f>
        <v>3.8390568623640609</v>
      </c>
      <c r="AP5" s="47">
        <f>AN5/AC5</f>
        <v>2.8927451646534497</v>
      </c>
    </row>
    <row r="6" spans="1:42" ht="13.5" customHeight="1">
      <c r="A6" s="53">
        <f>SUMIF('Program Costs'!D:D,C2,'Program Costs'!L:L)</f>
        <v>182000</v>
      </c>
      <c r="B6" s="97" t="s">
        <v>17</v>
      </c>
      <c r="C6" s="61">
        <v>18230071</v>
      </c>
      <c r="D6" s="61" t="s">
        <v>18</v>
      </c>
      <c r="E6" s="38" t="s">
        <v>919</v>
      </c>
      <c r="F6" s="39" t="s">
        <v>590</v>
      </c>
      <c r="G6" s="39">
        <v>43</v>
      </c>
      <c r="H6" s="39">
        <v>0</v>
      </c>
      <c r="I6" s="40" t="s">
        <v>282</v>
      </c>
      <c r="J6" s="41">
        <v>8</v>
      </c>
      <c r="K6" s="41">
        <v>2606</v>
      </c>
      <c r="L6" s="41">
        <v>0</v>
      </c>
      <c r="M6" s="42">
        <v>2000</v>
      </c>
      <c r="N6" s="42">
        <v>4110.8</v>
      </c>
      <c r="O6" s="43">
        <v>20848</v>
      </c>
      <c r="P6" s="44">
        <v>16000</v>
      </c>
      <c r="Q6" s="44">
        <v>32886.400000000001</v>
      </c>
      <c r="R6" s="45">
        <v>84.57</v>
      </c>
      <c r="S6" s="46">
        <v>0</v>
      </c>
      <c r="T6" s="39">
        <f t="shared" si="0"/>
        <v>43</v>
      </c>
      <c r="U6" s="47">
        <f t="shared" si="1"/>
        <v>2.889246992999781</v>
      </c>
      <c r="V6" s="48">
        <f t="shared" si="2"/>
        <v>2110.8000000000002</v>
      </c>
      <c r="W6" s="49">
        <f t="shared" si="3"/>
        <v>6.7191790534878629E-2</v>
      </c>
      <c r="X6" s="44">
        <f t="shared" si="4"/>
        <v>7650.6459112532066</v>
      </c>
      <c r="Y6" s="44">
        <f t="shared" si="5"/>
        <v>16886.400000000001</v>
      </c>
      <c r="Z6" s="44">
        <f t="shared" si="6"/>
        <v>19879.551788601115</v>
      </c>
      <c r="AA6" s="50">
        <f t="shared" si="7"/>
        <v>40537.045911253212</v>
      </c>
      <c r="AB6" s="51">
        <f t="shared" si="8"/>
        <v>18613.812536143363</v>
      </c>
      <c r="AC6" s="44">
        <f t="shared" si="8"/>
        <v>37956.0354974281</v>
      </c>
      <c r="AD6" s="44">
        <f t="shared" si="9"/>
        <v>9361.6064085532162</v>
      </c>
      <c r="AE6" s="44">
        <v>0</v>
      </c>
      <c r="AF6" s="52">
        <f>HLOOKUP(I6,ElecAvoidedCostsWOCC!$A$5:$Q$50,G6+1,FALSE)</f>
        <v>3.2624791985382822</v>
      </c>
      <c r="AG6" s="44">
        <f t="shared" si="10"/>
        <v>68016.166331126107</v>
      </c>
      <c r="AH6" s="52">
        <f>HLOOKUP(I6,ElecAvoidedCostsWOCC!$A$5:$Q$50,T6+1,FALSE)</f>
        <v>3.2624791985382822</v>
      </c>
      <c r="AI6" s="44">
        <f t="shared" si="11"/>
        <v>0</v>
      </c>
      <c r="AJ6" s="44">
        <f t="shared" ref="AJ6:AJ24" si="12">AG6+AI6</f>
        <v>68016.166331126107</v>
      </c>
      <c r="AK6" s="44">
        <f>HLOOKUP(I6,ElecAvoidedCostsWOCC!$A$5:$Q$50,G6+1,FALSE)*J6*L6</f>
        <v>0</v>
      </c>
      <c r="AL6" s="44">
        <f t="shared" ref="AL6:AL24" si="13">AG6+AI6-AK6</f>
        <v>68016.166331126107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68016.166331126107</v>
      </c>
      <c r="AN6" s="48">
        <f t="shared" ref="AN6:AN24" si="14">AM6*1.1+AD6+AE6</f>
        <v>84179.389372791935</v>
      </c>
      <c r="AO6" s="47">
        <f t="shared" ref="AO6:AO24" si="15">IFERROR(AM6/AB6,0)</f>
        <v>3.654069589400653</v>
      </c>
      <c r="AP6" s="47">
        <f t="shared" ref="AP6:AP24" si="16">AN6/AC6</f>
        <v>2.217813011016283</v>
      </c>
    </row>
    <row r="7" spans="1:42" ht="13.5" customHeight="1">
      <c r="A7" s="36" t="s">
        <v>248</v>
      </c>
      <c r="B7" s="97" t="s">
        <v>17</v>
      </c>
      <c r="C7" s="61">
        <v>18230071</v>
      </c>
      <c r="D7" s="61" t="s">
        <v>18</v>
      </c>
      <c r="E7" s="38" t="s">
        <v>920</v>
      </c>
      <c r="F7" s="39" t="s">
        <v>591</v>
      </c>
      <c r="G7" s="39">
        <v>1</v>
      </c>
      <c r="H7" s="39">
        <v>0</v>
      </c>
      <c r="I7" s="40" t="s">
        <v>282</v>
      </c>
      <c r="J7" s="41">
        <v>40</v>
      </c>
      <c r="K7" s="41">
        <v>0</v>
      </c>
      <c r="L7" s="41">
        <v>0</v>
      </c>
      <c r="M7" s="42">
        <v>200</v>
      </c>
      <c r="N7" s="42">
        <v>0</v>
      </c>
      <c r="O7" s="43">
        <v>0</v>
      </c>
      <c r="P7" s="44">
        <v>8000</v>
      </c>
      <c r="Q7" s="44">
        <v>0</v>
      </c>
      <c r="R7" s="45">
        <v>0</v>
      </c>
      <c r="S7" s="46">
        <v>0</v>
      </c>
      <c r="T7" s="39">
        <f t="shared" si="0"/>
        <v>1</v>
      </c>
      <c r="U7" s="47">
        <f t="shared" si="1"/>
        <v>0</v>
      </c>
      <c r="V7" s="48">
        <f t="shared" si="2"/>
        <v>-200</v>
      </c>
      <c r="W7" s="49">
        <f t="shared" si="3"/>
        <v>0</v>
      </c>
      <c r="X7" s="44">
        <f t="shared" si="4"/>
        <v>0</v>
      </c>
      <c r="Y7" s="44">
        <f t="shared" si="5"/>
        <v>-8000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0.11346597036450218</v>
      </c>
      <c r="AG7" s="44">
        <f t="shared" si="10"/>
        <v>0</v>
      </c>
      <c r="AH7" s="52">
        <f>HLOOKUP(I7,ElecAvoidedCostsWOCC!$A$5:$Q$50,T7+1,FALSE)</f>
        <v>0.11346597036450218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113862.8075</v>
      </c>
      <c r="B8" s="97" t="s">
        <v>17</v>
      </c>
      <c r="C8" s="61">
        <v>18230071</v>
      </c>
      <c r="D8" s="61" t="s">
        <v>18</v>
      </c>
      <c r="E8" s="38" t="s">
        <v>921</v>
      </c>
      <c r="F8" s="39" t="s">
        <v>592</v>
      </c>
      <c r="G8" s="39">
        <v>1</v>
      </c>
      <c r="H8" s="39">
        <v>0</v>
      </c>
      <c r="I8" s="40" t="s">
        <v>282</v>
      </c>
      <c r="J8" s="41">
        <v>5</v>
      </c>
      <c r="K8" s="41">
        <v>0</v>
      </c>
      <c r="L8" s="41">
        <v>0</v>
      </c>
      <c r="M8" s="42">
        <v>400</v>
      </c>
      <c r="N8" s="42">
        <v>0</v>
      </c>
      <c r="O8" s="43">
        <v>0</v>
      </c>
      <c r="P8" s="44">
        <v>2000</v>
      </c>
      <c r="Q8" s="44">
        <v>0</v>
      </c>
      <c r="R8" s="45">
        <v>0</v>
      </c>
      <c r="S8" s="46">
        <v>0</v>
      </c>
      <c r="T8" s="39">
        <f t="shared" si="0"/>
        <v>1</v>
      </c>
      <c r="U8" s="47">
        <f t="shared" si="1"/>
        <v>0</v>
      </c>
      <c r="V8" s="48">
        <f t="shared" si="2"/>
        <v>-400</v>
      </c>
      <c r="W8" s="49">
        <f t="shared" si="3"/>
        <v>0</v>
      </c>
      <c r="X8" s="44">
        <f t="shared" si="4"/>
        <v>0</v>
      </c>
      <c r="Y8" s="44">
        <f t="shared" si="5"/>
        <v>-2000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0.11346597036450218</v>
      </c>
      <c r="AG8" s="44">
        <f t="shared" si="10"/>
        <v>0</v>
      </c>
      <c r="AH8" s="52">
        <f>HLOOKUP(I8,ElecAvoidedCostsWOCC!$A$5:$Q$50,T8+1,FALSE)</f>
        <v>0.11346597036450218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17</v>
      </c>
      <c r="C9" s="61">
        <v>18230071</v>
      </c>
      <c r="D9" s="61" t="s">
        <v>18</v>
      </c>
      <c r="E9" s="38" t="s">
        <v>922</v>
      </c>
      <c r="F9" s="39" t="s">
        <v>923</v>
      </c>
      <c r="G9" s="39">
        <v>45</v>
      </c>
      <c r="H9" s="39">
        <v>0</v>
      </c>
      <c r="I9" s="40" t="s">
        <v>282</v>
      </c>
      <c r="J9" s="41">
        <v>65</v>
      </c>
      <c r="K9" s="41">
        <v>2066</v>
      </c>
      <c r="L9" s="41">
        <v>0</v>
      </c>
      <c r="M9" s="42">
        <v>1000</v>
      </c>
      <c r="N9" s="42">
        <v>2675.93</v>
      </c>
      <c r="O9" s="43">
        <v>134290</v>
      </c>
      <c r="P9" s="44">
        <v>65000</v>
      </c>
      <c r="Q9" s="44">
        <v>173935.44999999998</v>
      </c>
      <c r="R9" s="45">
        <v>72.558000000000007</v>
      </c>
      <c r="S9" s="46">
        <v>0</v>
      </c>
      <c r="T9" s="39">
        <f t="shared" si="0"/>
        <v>45</v>
      </c>
      <c r="U9" s="47">
        <f t="shared" si="1"/>
        <v>19.476369425930461</v>
      </c>
      <c r="V9" s="48">
        <f t="shared" si="2"/>
        <v>1675.9299999999998</v>
      </c>
      <c r="W9" s="49">
        <f t="shared" si="3"/>
        <v>0.43280820946512139</v>
      </c>
      <c r="X9" s="44">
        <f t="shared" si="4"/>
        <v>49280.757838746795</v>
      </c>
      <c r="Y9" s="44">
        <f t="shared" si="5"/>
        <v>108935.44999999998</v>
      </c>
      <c r="Z9" s="44">
        <f t="shared" si="6"/>
        <v>128051.85196139889</v>
      </c>
      <c r="AA9" s="50">
        <f t="shared" si="7"/>
        <v>223216.20783874678</v>
      </c>
      <c r="AB9" s="51">
        <f t="shared" si="8"/>
        <v>119898.73779157198</v>
      </c>
      <c r="AC9" s="44">
        <f t="shared" si="8"/>
        <v>209003.9399239202</v>
      </c>
      <c r="AD9" s="44">
        <f t="shared" si="9"/>
        <v>65764.522614722096</v>
      </c>
      <c r="AE9" s="44">
        <f t="shared" ref="AE9:AE24" si="17">-PV(ElecDiscountRate,T9,S9)*J9</f>
        <v>0</v>
      </c>
      <c r="AF9" s="52">
        <f>HLOOKUP(I9,ElecAvoidedCostsWOCC!$A$5:$Q$50,G9+1,FALSE)</f>
        <v>3.4276422079642828</v>
      </c>
      <c r="AG9" s="44">
        <f t="shared" si="10"/>
        <v>460298.07210752351</v>
      </c>
      <c r="AH9" s="52">
        <f>HLOOKUP(I9,ElecAvoidedCostsWOCC!$A$5:$Q$50,T9+1,FALSE)</f>
        <v>3.4276422079642828</v>
      </c>
      <c r="AI9" s="44">
        <f t="shared" si="11"/>
        <v>0</v>
      </c>
      <c r="AJ9" s="44">
        <f t="shared" si="12"/>
        <v>460298.07210752351</v>
      </c>
      <c r="AK9" s="44">
        <f>HLOOKUP(I9,ElecAvoidedCostsWOCC!$A$5:$Q$50,G9+1,FALSE)*J9*L9</f>
        <v>0</v>
      </c>
      <c r="AL9" s="44">
        <f t="shared" si="13"/>
        <v>460298.07210752351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460298.07210752356</v>
      </c>
      <c r="AN9" s="48">
        <f t="shared" si="14"/>
        <v>572092.40193299809</v>
      </c>
      <c r="AO9" s="47">
        <f t="shared" si="15"/>
        <v>3.8390568623640609</v>
      </c>
      <c r="AP9" s="47">
        <f t="shared" si="16"/>
        <v>2.7372326193527559</v>
      </c>
    </row>
    <row r="10" spans="1:42" ht="13.5" customHeight="1">
      <c r="A10" s="54">
        <f>SUM(O5:O999)</f>
        <v>310276</v>
      </c>
      <c r="B10" s="97" t="s">
        <v>17</v>
      </c>
      <c r="C10" s="61">
        <v>18230071</v>
      </c>
      <c r="D10" s="61" t="s">
        <v>18</v>
      </c>
      <c r="E10" s="38" t="s">
        <v>924</v>
      </c>
      <c r="F10" s="39" t="s">
        <v>925</v>
      </c>
      <c r="G10" s="39">
        <v>43</v>
      </c>
      <c r="H10" s="39">
        <v>0</v>
      </c>
      <c r="I10" s="40" t="s">
        <v>282</v>
      </c>
      <c r="J10" s="41">
        <v>8</v>
      </c>
      <c r="K10" s="41">
        <v>2606</v>
      </c>
      <c r="L10" s="41">
        <v>0</v>
      </c>
      <c r="M10" s="42">
        <v>2000</v>
      </c>
      <c r="N10" s="42">
        <v>4428.42</v>
      </c>
      <c r="O10" s="43">
        <v>20848</v>
      </c>
      <c r="P10" s="44">
        <v>16000</v>
      </c>
      <c r="Q10" s="44">
        <v>35427.360000000001</v>
      </c>
      <c r="R10" s="45">
        <v>77.715999999999994</v>
      </c>
      <c r="S10" s="46">
        <v>0</v>
      </c>
      <c r="T10" s="39">
        <f t="shared" si="0"/>
        <v>43</v>
      </c>
      <c r="U10" s="47">
        <f t="shared" si="1"/>
        <v>2.889246992999781</v>
      </c>
      <c r="V10" s="48">
        <f t="shared" si="2"/>
        <v>2428.42</v>
      </c>
      <c r="W10" s="49">
        <f t="shared" si="3"/>
        <v>6.7191790534878629E-2</v>
      </c>
      <c r="X10" s="44">
        <f t="shared" si="4"/>
        <v>7650.6459112532066</v>
      </c>
      <c r="Y10" s="44">
        <f t="shared" si="5"/>
        <v>19427.36</v>
      </c>
      <c r="Z10" s="44">
        <f t="shared" si="6"/>
        <v>19879.551788601115</v>
      </c>
      <c r="AA10" s="50">
        <f t="shared" si="7"/>
        <v>43078.005911253204</v>
      </c>
      <c r="AB10" s="51">
        <f t="shared" si="8"/>
        <v>18613.812536143363</v>
      </c>
      <c r="AC10" s="44">
        <f t="shared" si="8"/>
        <v>40335.211527390638</v>
      </c>
      <c r="AD10" s="44">
        <f t="shared" si="9"/>
        <v>8602.892321711266</v>
      </c>
      <c r="AE10" s="44">
        <f t="shared" si="17"/>
        <v>0</v>
      </c>
      <c r="AF10" s="52">
        <f>HLOOKUP(I10,ElecAvoidedCostsWOCC!$A$5:$Q$50,G10+1,FALSE)</f>
        <v>3.2624791985382822</v>
      </c>
      <c r="AG10" s="44">
        <f t="shared" si="10"/>
        <v>68016.166331126107</v>
      </c>
      <c r="AH10" s="52">
        <f>HLOOKUP(I10,ElecAvoidedCostsWOCC!$A$5:$Q$50,T10+1,FALSE)</f>
        <v>3.2624791985382822</v>
      </c>
      <c r="AI10" s="44">
        <f t="shared" si="11"/>
        <v>0</v>
      </c>
      <c r="AJ10" s="44">
        <f t="shared" si="12"/>
        <v>68016.166331126107</v>
      </c>
      <c r="AK10" s="44">
        <f>HLOOKUP(I10,ElecAvoidedCostsWOCC!$A$5:$Q$50,G10+1,FALSE)*J10*L10</f>
        <v>0</v>
      </c>
      <c r="AL10" s="44">
        <f t="shared" si="13"/>
        <v>68016.166331126107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68016.166331126107</v>
      </c>
      <c r="AN10" s="48">
        <f t="shared" si="14"/>
        <v>83420.675285949983</v>
      </c>
      <c r="AO10" s="47">
        <f t="shared" si="15"/>
        <v>3.654069589400653</v>
      </c>
      <c r="AP10" s="47">
        <f t="shared" si="16"/>
        <v>2.0681848966950644</v>
      </c>
    </row>
    <row r="11" spans="1:42" ht="13.5" customHeight="1">
      <c r="A11" s="36" t="s">
        <v>251</v>
      </c>
      <c r="B11" s="97" t="s">
        <v>17</v>
      </c>
      <c r="C11" s="61">
        <v>18230071</v>
      </c>
      <c r="D11" s="61" t="s">
        <v>18</v>
      </c>
      <c r="E11" s="38" t="s">
        <v>920</v>
      </c>
      <c r="F11" s="39" t="s">
        <v>591</v>
      </c>
      <c r="G11" s="39">
        <v>1</v>
      </c>
      <c r="H11" s="39">
        <v>0</v>
      </c>
      <c r="I11" s="40" t="s">
        <v>282</v>
      </c>
      <c r="J11" s="41">
        <v>40</v>
      </c>
      <c r="K11" s="41">
        <v>0</v>
      </c>
      <c r="L11" s="41">
        <v>0</v>
      </c>
      <c r="M11" s="42">
        <v>200</v>
      </c>
      <c r="N11" s="42">
        <v>0</v>
      </c>
      <c r="O11" s="43">
        <v>0</v>
      </c>
      <c r="P11" s="44">
        <v>8000</v>
      </c>
      <c r="Q11" s="44">
        <v>0</v>
      </c>
      <c r="R11" s="45">
        <v>0</v>
      </c>
      <c r="S11" s="46">
        <v>0</v>
      </c>
      <c r="T11" s="39">
        <f t="shared" si="0"/>
        <v>1</v>
      </c>
      <c r="U11" s="47">
        <f t="shared" si="1"/>
        <v>0</v>
      </c>
      <c r="V11" s="48">
        <f t="shared" si="2"/>
        <v>-200</v>
      </c>
      <c r="W11" s="49">
        <f t="shared" si="3"/>
        <v>0</v>
      </c>
      <c r="X11" s="44">
        <f t="shared" si="4"/>
        <v>0</v>
      </c>
      <c r="Y11" s="44">
        <f t="shared" si="5"/>
        <v>-8000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0.11346597036450218</v>
      </c>
      <c r="AG11" s="44">
        <f t="shared" si="10"/>
        <v>0</v>
      </c>
      <c r="AH11" s="52">
        <f>HLOOKUP(I11,ElecAvoidedCostsWOCC!$A$5:$Q$50,T11+1,FALSE)</f>
        <v>0.11346597036450218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182000</v>
      </c>
      <c r="B12" s="97" t="s">
        <v>17</v>
      </c>
      <c r="C12" s="61">
        <v>18230071</v>
      </c>
      <c r="D12" s="61" t="s">
        <v>18</v>
      </c>
      <c r="E12" s="38" t="s">
        <v>921</v>
      </c>
      <c r="F12" s="39" t="s">
        <v>592</v>
      </c>
      <c r="G12" s="39">
        <v>1</v>
      </c>
      <c r="H12" s="39">
        <v>0</v>
      </c>
      <c r="I12" s="40" t="s">
        <v>282</v>
      </c>
      <c r="J12" s="41">
        <v>5</v>
      </c>
      <c r="K12" s="41">
        <v>0</v>
      </c>
      <c r="L12" s="41">
        <v>0</v>
      </c>
      <c r="M12" s="42">
        <v>400</v>
      </c>
      <c r="N12" s="42">
        <v>0</v>
      </c>
      <c r="O12" s="43">
        <v>0</v>
      </c>
      <c r="P12" s="44">
        <v>2000</v>
      </c>
      <c r="Q12" s="44">
        <v>0</v>
      </c>
      <c r="R12" s="45">
        <v>0</v>
      </c>
      <c r="S12" s="46">
        <v>0</v>
      </c>
      <c r="T12" s="39">
        <f t="shared" si="0"/>
        <v>1</v>
      </c>
      <c r="U12" s="47">
        <f t="shared" si="1"/>
        <v>0</v>
      </c>
      <c r="V12" s="48">
        <f t="shared" si="2"/>
        <v>-400</v>
      </c>
      <c r="W12" s="49">
        <f t="shared" si="3"/>
        <v>0</v>
      </c>
      <c r="X12" s="44">
        <f t="shared" si="4"/>
        <v>0</v>
      </c>
      <c r="Y12" s="44">
        <f t="shared" si="5"/>
        <v>-2000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0.11346597036450218</v>
      </c>
      <c r="AG12" s="44">
        <f t="shared" si="10"/>
        <v>0</v>
      </c>
      <c r="AH12" s="52">
        <f>HLOOKUP(I12,ElecAvoidedCostsWOCC!$A$5:$Q$50,T12+1,FALSE)</f>
        <v>0.11346597036450218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17</v>
      </c>
      <c r="C13" s="61">
        <v>18230071</v>
      </c>
      <c r="D13" s="61" t="s">
        <v>18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223664.40999999997</v>
      </c>
      <c r="B14" s="97" t="s">
        <v>17</v>
      </c>
      <c r="C14" s="61">
        <v>18230071</v>
      </c>
      <c r="D14" s="61" t="s">
        <v>18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44.731232837860482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295862.8075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519527.21749999991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3.8141976101709094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2.7048953559383966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0" priority="4">
      <formula>ISTEXT(J5)</formula>
    </cfRule>
    <cfRule type="notContainsBlanks" dxfId="289" priority="5">
      <formula>LEN(TRIM(J5))&gt;0</formula>
    </cfRule>
  </conditionalFormatting>
  <conditionalFormatting sqref="M5:N24 R5:S24">
    <cfRule type="expression" dxfId="288" priority="2">
      <formula>ISTEXT(M5)</formula>
    </cfRule>
  </conditionalFormatting>
  <conditionalFormatting sqref="M5:N24 R5:S24">
    <cfRule type="notContainsBlanks" dxfId="287" priority="3">
      <formula>LEN(TRIM(M5))&gt;0</formula>
    </cfRule>
  </conditionalFormatting>
  <conditionalFormatting sqref="R5:S24">
    <cfRule type="expression" dxfId="28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86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18230407</v>
      </c>
      <c r="D2" s="20" t="s">
        <v>40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39</v>
      </c>
      <c r="C5" s="61">
        <v>18230407</v>
      </c>
      <c r="D5" s="61" t="s">
        <v>40</v>
      </c>
      <c r="E5" s="38">
        <v>11250</v>
      </c>
      <c r="F5" s="39" t="s">
        <v>594</v>
      </c>
      <c r="G5" s="39">
        <v>45</v>
      </c>
      <c r="H5" s="39"/>
      <c r="I5" s="40" t="s">
        <v>280</v>
      </c>
      <c r="J5" s="41">
        <v>10000</v>
      </c>
      <c r="K5" s="41">
        <v>0.6</v>
      </c>
      <c r="L5" s="41"/>
      <c r="M5" s="42">
        <v>1</v>
      </c>
      <c r="N5" s="42">
        <v>0.7</v>
      </c>
      <c r="O5" s="43">
        <v>6000</v>
      </c>
      <c r="P5" s="44">
        <v>50000</v>
      </c>
      <c r="Q5" s="44">
        <f>N5*J5</f>
        <v>7000</v>
      </c>
      <c r="R5" s="45">
        <v>0</v>
      </c>
      <c r="S5" s="46"/>
      <c r="T5" s="39">
        <f t="shared" ref="T5:T24" si="0">G5+H5</f>
        <v>45</v>
      </c>
      <c r="U5" s="47">
        <f t="shared" ref="U5:U24" si="1">(O5/$A$10)*T5</f>
        <v>2.9652903799263143E-2</v>
      </c>
      <c r="V5" s="48">
        <f t="shared" ref="V5:V24" si="2">N5-M5</f>
        <v>-0.30000000000000004</v>
      </c>
      <c r="W5" s="49">
        <f t="shared" ref="W5:W24" si="3">(O5/A$10)</f>
        <v>6.5895341776140315E-4</v>
      </c>
      <c r="X5" s="44">
        <f t="shared" ref="X5:X24" si="4">W5*A$8</f>
        <v>1124.7654293865892</v>
      </c>
      <c r="Y5" s="44">
        <f t="shared" ref="Y5:Y24" si="5">Q5-P5</f>
        <v>-43000</v>
      </c>
      <c r="Z5" s="44">
        <f t="shared" ref="Z5:Z24" si="6">X5+(A$6*W5)</f>
        <v>6325.1603682851992</v>
      </c>
      <c r="AA5" s="50">
        <f t="shared" ref="AA5:AA24" si="7">Q5+X5</f>
        <v>8124.7654293865889</v>
      </c>
      <c r="AB5" s="51">
        <f t="shared" ref="AB5:AC20" si="8">Z5/(1+ElecDiscountRate)^1</f>
        <v>5922.4348017651673</v>
      </c>
      <c r="AC5" s="44">
        <f t="shared" si="8"/>
        <v>7607.4582672159067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3.1346149049506007</v>
      </c>
      <c r="AG5" s="44">
        <f t="shared" ref="AG5:AG24" si="10">AF5*J5*K5</f>
        <v>18807.689429703601</v>
      </c>
      <c r="AH5" s="52">
        <f>HLOOKUP(I5,ElecAvoidedCostsWOCC!$A$5:$Q$50,T5+1,FALSE)</f>
        <v>3.1346149049506007</v>
      </c>
      <c r="AI5" s="44">
        <f t="shared" ref="AI5:AI24" si="11">AH5*J5*L5</f>
        <v>0</v>
      </c>
      <c r="AJ5" s="44">
        <f>AG5+AI5</f>
        <v>18807.689429703601</v>
      </c>
      <c r="AK5" s="44">
        <f>HLOOKUP(I5,ElecAvoidedCostsWOCC!$A$5:$Q$50,G5+1,FALSE)*J5*L5</f>
        <v>0</v>
      </c>
      <c r="AL5" s="44">
        <f>AG5+AI5-AK5</f>
        <v>18807.689429703601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18807.689429703601</v>
      </c>
      <c r="AN5" s="48">
        <f>AM5*1.1+AD5+AE5</f>
        <v>20688.458372673962</v>
      </c>
      <c r="AO5" s="47">
        <f>IFERROR(AM5/AB5,0)</f>
        <v>3.1756684639395294</v>
      </c>
      <c r="AP5" s="47">
        <f>AN5/AC5</f>
        <v>2.7194967945904085</v>
      </c>
    </row>
    <row r="6" spans="1:42" ht="13.5" customHeight="1">
      <c r="A6" s="53">
        <f>SUMIF('Program Costs'!D:D,C2,'Program Costs'!L:L)</f>
        <v>7891900.7000000002</v>
      </c>
      <c r="B6" s="97" t="s">
        <v>39</v>
      </c>
      <c r="C6" s="61">
        <v>18230407</v>
      </c>
      <c r="D6" s="61" t="s">
        <v>40</v>
      </c>
      <c r="E6" s="38">
        <v>11264</v>
      </c>
      <c r="F6" s="39" t="s">
        <v>937</v>
      </c>
      <c r="G6" s="39">
        <v>45</v>
      </c>
      <c r="H6" s="39"/>
      <c r="I6" s="40" t="s">
        <v>280</v>
      </c>
      <c r="J6" s="41">
        <v>50000</v>
      </c>
      <c r="K6" s="41">
        <v>0.7</v>
      </c>
      <c r="L6" s="41"/>
      <c r="M6" s="42">
        <v>1</v>
      </c>
      <c r="N6" s="42">
        <v>0.71</v>
      </c>
      <c r="O6" s="43">
        <v>35000</v>
      </c>
      <c r="P6" s="44">
        <v>15000</v>
      </c>
      <c r="Q6" s="44">
        <f t="shared" ref="Q6:Q69" si="12">N6*J6</f>
        <v>35500</v>
      </c>
      <c r="R6" s="45">
        <v>0</v>
      </c>
      <c r="S6" s="46"/>
      <c r="T6" s="39">
        <f t="shared" si="0"/>
        <v>45</v>
      </c>
      <c r="U6" s="47">
        <f t="shared" si="1"/>
        <v>0.17297527216236833</v>
      </c>
      <c r="V6" s="48">
        <f t="shared" si="2"/>
        <v>-0.29000000000000004</v>
      </c>
      <c r="W6" s="49">
        <f t="shared" si="3"/>
        <v>3.8438949369415183E-3</v>
      </c>
      <c r="X6" s="44">
        <f t="shared" si="4"/>
        <v>6561.1316714217701</v>
      </c>
      <c r="Y6" s="44">
        <f t="shared" si="5"/>
        <v>20500</v>
      </c>
      <c r="Z6" s="44">
        <f t="shared" si="6"/>
        <v>36896.768814996998</v>
      </c>
      <c r="AA6" s="50">
        <f t="shared" si="7"/>
        <v>42061.131671421768</v>
      </c>
      <c r="AB6" s="51">
        <f t="shared" si="8"/>
        <v>34547.536343630149</v>
      </c>
      <c r="AC6" s="44">
        <f t="shared" si="8"/>
        <v>39383.082089346222</v>
      </c>
      <c r="AD6" s="44">
        <f t="shared" si="9"/>
        <v>0</v>
      </c>
      <c r="AE6" s="44">
        <v>0</v>
      </c>
      <c r="AF6" s="52">
        <f>HLOOKUP(I6,ElecAvoidedCostsWOCC!$A$5:$Q$50,G6+1,FALSE)</f>
        <v>3.1346149049506007</v>
      </c>
      <c r="AG6" s="44">
        <f t="shared" si="10"/>
        <v>109711.52167327101</v>
      </c>
      <c r="AH6" s="52">
        <f>HLOOKUP(I6,ElecAvoidedCostsWOCC!$A$5:$Q$50,T6+1,FALSE)</f>
        <v>3.1346149049506007</v>
      </c>
      <c r="AI6" s="44">
        <f t="shared" si="11"/>
        <v>0</v>
      </c>
      <c r="AJ6" s="44">
        <f t="shared" ref="AJ6:AJ24" si="13">AG6+AI6</f>
        <v>109711.52167327101</v>
      </c>
      <c r="AK6" s="44">
        <f>HLOOKUP(I6,ElecAvoidedCostsWOCC!$A$5:$Q$50,G6+1,FALSE)*J6*L6</f>
        <v>0</v>
      </c>
      <c r="AL6" s="44">
        <f t="shared" ref="AL6:AL24" si="14">AG6+AI6-AK6</f>
        <v>109711.52167327101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109711.52167327101</v>
      </c>
      <c r="AN6" s="48">
        <f t="shared" ref="AN6:AN24" si="15">AM6*1.1+AD6+AE6</f>
        <v>120682.67384059812</v>
      </c>
      <c r="AO6" s="47">
        <f t="shared" ref="AO6:AO24" si="16">IFERROR(AM6/AB6,0)</f>
        <v>3.175668463939529</v>
      </c>
      <c r="AP6" s="47">
        <f t="shared" ref="AP6:AP24" si="17">AN6/AC6</f>
        <v>3.0643278138265564</v>
      </c>
    </row>
    <row r="7" spans="1:42" ht="13.5" customHeight="1">
      <c r="A7" s="36" t="s">
        <v>248</v>
      </c>
      <c r="B7" s="97" t="s">
        <v>39</v>
      </c>
      <c r="C7" s="61">
        <v>18230407</v>
      </c>
      <c r="D7" s="61" t="s">
        <v>40</v>
      </c>
      <c r="E7" s="38">
        <v>12991</v>
      </c>
      <c r="F7" s="39" t="s">
        <v>613</v>
      </c>
      <c r="G7" s="39">
        <v>45</v>
      </c>
      <c r="H7" s="39"/>
      <c r="I7" s="40" t="s">
        <v>280</v>
      </c>
      <c r="J7" s="41">
        <v>15000</v>
      </c>
      <c r="K7" s="41">
        <v>0.6</v>
      </c>
      <c r="L7" s="41"/>
      <c r="M7" s="42">
        <v>1</v>
      </c>
      <c r="N7" s="42">
        <v>0.98</v>
      </c>
      <c r="O7" s="43">
        <v>9000</v>
      </c>
      <c r="P7" s="44">
        <v>190000</v>
      </c>
      <c r="Q7" s="44">
        <f t="shared" si="12"/>
        <v>14700</v>
      </c>
      <c r="R7" s="45">
        <v>0</v>
      </c>
      <c r="S7" s="46"/>
      <c r="T7" s="39">
        <f t="shared" si="0"/>
        <v>45</v>
      </c>
      <c r="U7" s="47">
        <f t="shared" si="1"/>
        <v>4.4479355698894718E-2</v>
      </c>
      <c r="V7" s="48">
        <f t="shared" si="2"/>
        <v>-2.0000000000000018E-2</v>
      </c>
      <c r="W7" s="49">
        <f t="shared" si="3"/>
        <v>9.8843012664210478E-4</v>
      </c>
      <c r="X7" s="44">
        <f t="shared" si="4"/>
        <v>1687.1481440798839</v>
      </c>
      <c r="Y7" s="44">
        <f t="shared" si="5"/>
        <v>-175300</v>
      </c>
      <c r="Z7" s="44">
        <f t="shared" si="6"/>
        <v>9487.7405524278001</v>
      </c>
      <c r="AA7" s="50">
        <f t="shared" si="7"/>
        <v>16387.148144079885</v>
      </c>
      <c r="AB7" s="51">
        <f t="shared" si="8"/>
        <v>8883.6522026477523</v>
      </c>
      <c r="AC7" s="44">
        <f t="shared" si="8"/>
        <v>15343.771670486783</v>
      </c>
      <c r="AD7" s="44">
        <f t="shared" si="9"/>
        <v>0</v>
      </c>
      <c r="AE7" s="44">
        <v>0</v>
      </c>
      <c r="AF7" s="52">
        <f>HLOOKUP(I7,ElecAvoidedCostsWOCC!$A$5:$Q$50,G7+1,FALSE)</f>
        <v>3.1346149049506007</v>
      </c>
      <c r="AG7" s="44">
        <f t="shared" si="10"/>
        <v>28211.534144555408</v>
      </c>
      <c r="AH7" s="52">
        <f>HLOOKUP(I7,ElecAvoidedCostsWOCC!$A$5:$Q$50,T7+1,FALSE)</f>
        <v>3.1346149049506007</v>
      </c>
      <c r="AI7" s="44">
        <f t="shared" si="11"/>
        <v>0</v>
      </c>
      <c r="AJ7" s="44">
        <f t="shared" si="13"/>
        <v>28211.534144555408</v>
      </c>
      <c r="AK7" s="44">
        <f>HLOOKUP(I7,ElecAvoidedCostsWOCC!$A$5:$Q$50,G7+1,FALSE)*J7*L7</f>
        <v>0</v>
      </c>
      <c r="AL7" s="44">
        <f t="shared" si="14"/>
        <v>28211.534144555408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28211.534144555404</v>
      </c>
      <c r="AN7" s="48">
        <f t="shared" si="15"/>
        <v>31032.687559010948</v>
      </c>
      <c r="AO7" s="47">
        <f t="shared" si="16"/>
        <v>3.1756684639395294</v>
      </c>
      <c r="AP7" s="47">
        <f t="shared" si="17"/>
        <v>2.0224940924206565</v>
      </c>
    </row>
    <row r="8" spans="1:42" ht="13.5" customHeight="1">
      <c r="A8" s="53">
        <f>SUMIF('Program Costs'!D:D,C2,'Program Costs'!O:O)</f>
        <v>1706896.7230000002</v>
      </c>
      <c r="B8" s="97" t="s">
        <v>39</v>
      </c>
      <c r="C8" s="61">
        <v>18230407</v>
      </c>
      <c r="D8" s="61" t="s">
        <v>40</v>
      </c>
      <c r="E8" s="38">
        <v>11307</v>
      </c>
      <c r="F8" s="39" t="s">
        <v>599</v>
      </c>
      <c r="G8" s="39">
        <v>15</v>
      </c>
      <c r="H8" s="39"/>
      <c r="I8" s="40" t="s">
        <v>270</v>
      </c>
      <c r="J8" s="41">
        <v>1000000</v>
      </c>
      <c r="K8" s="41"/>
      <c r="L8" s="41"/>
      <c r="M8" s="42">
        <v>0.19</v>
      </c>
      <c r="N8" s="42">
        <v>0.27</v>
      </c>
      <c r="O8" s="43">
        <v>1000000</v>
      </c>
      <c r="P8" s="44">
        <v>300000</v>
      </c>
      <c r="Q8" s="44">
        <f t="shared" si="12"/>
        <v>270000</v>
      </c>
      <c r="R8" s="45">
        <v>0</v>
      </c>
      <c r="S8" s="46"/>
      <c r="T8" s="39">
        <f t="shared" si="0"/>
        <v>15</v>
      </c>
      <c r="U8" s="47">
        <f t="shared" si="1"/>
        <v>1.6473835444035079</v>
      </c>
      <c r="V8" s="48">
        <f t="shared" si="2"/>
        <v>8.0000000000000016E-2</v>
      </c>
      <c r="W8" s="49">
        <f t="shared" si="3"/>
        <v>0.10982556962690053</v>
      </c>
      <c r="X8" s="44">
        <f t="shared" si="4"/>
        <v>187460.90489776488</v>
      </c>
      <c r="Y8" s="44">
        <f t="shared" si="5"/>
        <v>-30000</v>
      </c>
      <c r="Z8" s="44">
        <f t="shared" si="6"/>
        <v>1054193.3947141999</v>
      </c>
      <c r="AA8" s="50">
        <f t="shared" si="7"/>
        <v>457460.90489776491</v>
      </c>
      <c r="AB8" s="51">
        <f t="shared" si="8"/>
        <v>987072.46696086135</v>
      </c>
      <c r="AC8" s="44">
        <f t="shared" si="8"/>
        <v>428334.18061588472</v>
      </c>
      <c r="AD8" s="44">
        <f t="shared" si="9"/>
        <v>0</v>
      </c>
      <c r="AE8" s="44">
        <v>0</v>
      </c>
      <c r="AF8" s="52">
        <f>HLOOKUP(I8,ElecAvoidedCostsWOCC!$A$5:$Q$50,G8+1,FALSE)</f>
        <v>1.0545904948077327</v>
      </c>
      <c r="AG8" s="44">
        <f t="shared" si="10"/>
        <v>0</v>
      </c>
      <c r="AH8" s="52">
        <f>HLOOKUP(I8,ElecAvoidedCostsWOCC!$A$5:$Q$50,T8+1,FALSE)</f>
        <v>1.0545904948077327</v>
      </c>
      <c r="AI8" s="44">
        <f t="shared" si="11"/>
        <v>0</v>
      </c>
      <c r="AJ8" s="44">
        <f t="shared" si="13"/>
        <v>0</v>
      </c>
      <c r="AK8" s="44">
        <f>HLOOKUP(I8,ElecAvoidedCostsWOCC!$A$5:$Q$50,G8+1,FALSE)*J8*L8</f>
        <v>0</v>
      </c>
      <c r="AL8" s="44">
        <f t="shared" si="14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</row>
    <row r="9" spans="1:42" ht="13.5" customHeight="1">
      <c r="A9" s="36" t="s">
        <v>250</v>
      </c>
      <c r="B9" s="97" t="s">
        <v>39</v>
      </c>
      <c r="C9" s="61">
        <v>18230407</v>
      </c>
      <c r="D9" s="61" t="s">
        <v>40</v>
      </c>
      <c r="E9" s="38" t="s">
        <v>831</v>
      </c>
      <c r="F9" s="39" t="s">
        <v>938</v>
      </c>
      <c r="G9" s="39">
        <v>15</v>
      </c>
      <c r="H9" s="39"/>
      <c r="I9" s="40" t="s">
        <v>270</v>
      </c>
      <c r="J9" s="41">
        <v>1000000</v>
      </c>
      <c r="K9" s="41"/>
      <c r="L9" s="41"/>
      <c r="M9" s="42">
        <v>0.3</v>
      </c>
      <c r="N9" s="42">
        <v>0.89</v>
      </c>
      <c r="O9" s="43">
        <v>1000000</v>
      </c>
      <c r="P9" s="44">
        <v>70000</v>
      </c>
      <c r="Q9" s="44">
        <f t="shared" si="12"/>
        <v>890000</v>
      </c>
      <c r="R9" s="45">
        <v>0</v>
      </c>
      <c r="S9" s="46"/>
      <c r="T9" s="39">
        <f t="shared" si="0"/>
        <v>15</v>
      </c>
      <c r="U9" s="47">
        <f t="shared" si="1"/>
        <v>1.6473835444035079</v>
      </c>
      <c r="V9" s="48">
        <f t="shared" si="2"/>
        <v>0.59000000000000008</v>
      </c>
      <c r="W9" s="49">
        <f t="shared" si="3"/>
        <v>0.10982556962690053</v>
      </c>
      <c r="X9" s="44">
        <f t="shared" si="4"/>
        <v>187460.90489776488</v>
      </c>
      <c r="Y9" s="44">
        <f t="shared" si="5"/>
        <v>820000</v>
      </c>
      <c r="Z9" s="44">
        <f t="shared" si="6"/>
        <v>1054193.3947141999</v>
      </c>
      <c r="AA9" s="50">
        <f t="shared" si="7"/>
        <v>1077460.9048977648</v>
      </c>
      <c r="AB9" s="51">
        <f t="shared" si="8"/>
        <v>987072.46696086135</v>
      </c>
      <c r="AC9" s="44">
        <f t="shared" si="8"/>
        <v>1008858.5251851729</v>
      </c>
      <c r="AD9" s="44">
        <f t="shared" si="9"/>
        <v>0</v>
      </c>
      <c r="AE9" s="44">
        <f t="shared" ref="AE9:AE24" si="18">-PV(ElecDiscountRate,T9,S9)*J9</f>
        <v>0</v>
      </c>
      <c r="AF9" s="52">
        <f>HLOOKUP(I9,ElecAvoidedCostsWOCC!$A$5:$Q$50,G9+1,FALSE)</f>
        <v>1.0545904948077327</v>
      </c>
      <c r="AG9" s="44">
        <f t="shared" si="10"/>
        <v>0</v>
      </c>
      <c r="AH9" s="52">
        <f>HLOOKUP(I9,ElecAvoidedCostsWOCC!$A$5:$Q$50,T9+1,FALSE)</f>
        <v>1.0545904948077327</v>
      </c>
      <c r="AI9" s="44">
        <f t="shared" si="11"/>
        <v>0</v>
      </c>
      <c r="AJ9" s="44">
        <f t="shared" si="13"/>
        <v>0</v>
      </c>
      <c r="AK9" s="44">
        <f>HLOOKUP(I9,ElecAvoidedCostsWOCC!$A$5:$Q$50,G9+1,FALSE)*J9*L9</f>
        <v>0</v>
      </c>
      <c r="AL9" s="44">
        <f t="shared" si="14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5"/>
        <v>0</v>
      </c>
      <c r="AO9" s="47">
        <f t="shared" si="16"/>
        <v>0</v>
      </c>
      <c r="AP9" s="47">
        <f t="shared" si="17"/>
        <v>0</v>
      </c>
    </row>
    <row r="10" spans="1:42" ht="13.5" customHeight="1">
      <c r="A10" s="54">
        <f>SUM(O5:O999)</f>
        <v>9105347.7200000007</v>
      </c>
      <c r="B10" s="97" t="s">
        <v>39</v>
      </c>
      <c r="C10" s="61">
        <v>18230407</v>
      </c>
      <c r="D10" s="61" t="s">
        <v>40</v>
      </c>
      <c r="E10" s="38">
        <v>13190</v>
      </c>
      <c r="F10" s="39" t="s">
        <v>615</v>
      </c>
      <c r="G10" s="39">
        <v>15</v>
      </c>
      <c r="H10" s="39"/>
      <c r="I10" s="40" t="s">
        <v>247</v>
      </c>
      <c r="J10" s="41">
        <v>1000</v>
      </c>
      <c r="K10" s="41">
        <v>59</v>
      </c>
      <c r="L10" s="41"/>
      <c r="M10" s="42">
        <v>70</v>
      </c>
      <c r="N10" s="42">
        <v>80</v>
      </c>
      <c r="O10" s="43">
        <v>59000</v>
      </c>
      <c r="P10" s="44">
        <v>70000</v>
      </c>
      <c r="Q10" s="44">
        <f t="shared" si="12"/>
        <v>80000</v>
      </c>
      <c r="R10" s="45">
        <v>1.44</v>
      </c>
      <c r="S10" s="46"/>
      <c r="T10" s="39">
        <f t="shared" si="0"/>
        <v>15</v>
      </c>
      <c r="U10" s="47">
        <f t="shared" si="1"/>
        <v>9.7195629119806962E-2</v>
      </c>
      <c r="V10" s="48">
        <f t="shared" si="2"/>
        <v>10</v>
      </c>
      <c r="W10" s="49">
        <f t="shared" si="3"/>
        <v>6.4797086079871309E-3</v>
      </c>
      <c r="X10" s="44">
        <f t="shared" si="4"/>
        <v>11060.193388968128</v>
      </c>
      <c r="Y10" s="44">
        <f t="shared" si="5"/>
        <v>10000</v>
      </c>
      <c r="Z10" s="44">
        <f t="shared" si="6"/>
        <v>62197.410288137791</v>
      </c>
      <c r="AA10" s="50">
        <f t="shared" si="7"/>
        <v>91060.193388968124</v>
      </c>
      <c r="AB10" s="51">
        <f t="shared" si="8"/>
        <v>58237.275550690814</v>
      </c>
      <c r="AC10" s="44">
        <f t="shared" si="8"/>
        <v>85262.35336045704</v>
      </c>
      <c r="AD10" s="44">
        <f t="shared" si="9"/>
        <v>13282.694758207224</v>
      </c>
      <c r="AE10" s="44">
        <f t="shared" si="18"/>
        <v>0</v>
      </c>
      <c r="AF10" s="52">
        <f>HLOOKUP(I10,ElecAvoidedCostsWOCC!$A$5:$Q$50,G10+1,FALSE)</f>
        <v>1.107650050703576</v>
      </c>
      <c r="AG10" s="44">
        <f t="shared" si="10"/>
        <v>65351.352991510983</v>
      </c>
      <c r="AH10" s="52">
        <f>HLOOKUP(I10,ElecAvoidedCostsWOCC!$A$5:$Q$50,T10+1,FALSE)</f>
        <v>1.107650050703576</v>
      </c>
      <c r="AI10" s="44">
        <f t="shared" si="11"/>
        <v>0</v>
      </c>
      <c r="AJ10" s="44">
        <f t="shared" si="13"/>
        <v>65351.352991510983</v>
      </c>
      <c r="AK10" s="44">
        <f>HLOOKUP(I10,ElecAvoidedCostsWOCC!$A$5:$Q$50,G10+1,FALSE)*J10*L10</f>
        <v>0</v>
      </c>
      <c r="AL10" s="44">
        <f t="shared" si="14"/>
        <v>65351.352991510983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65351.35299151099</v>
      </c>
      <c r="AN10" s="48">
        <f t="shared" si="15"/>
        <v>85169.183048869309</v>
      </c>
      <c r="AO10" s="47">
        <f t="shared" si="16"/>
        <v>1.1221567694152854</v>
      </c>
      <c r="AP10" s="47">
        <f t="shared" si="17"/>
        <v>0.99890725146661341</v>
      </c>
    </row>
    <row r="11" spans="1:42" ht="13.5" customHeight="1">
      <c r="A11" s="36" t="s">
        <v>251</v>
      </c>
      <c r="B11" s="97" t="s">
        <v>39</v>
      </c>
      <c r="C11" s="61">
        <v>18230407</v>
      </c>
      <c r="D11" s="61" t="s">
        <v>40</v>
      </c>
      <c r="E11" s="38">
        <v>13191</v>
      </c>
      <c r="F11" s="39" t="s">
        <v>939</v>
      </c>
      <c r="G11" s="39">
        <v>15</v>
      </c>
      <c r="H11" s="39"/>
      <c r="I11" s="40" t="s">
        <v>247</v>
      </c>
      <c r="J11" s="41">
        <v>1000</v>
      </c>
      <c r="K11" s="41">
        <v>91</v>
      </c>
      <c r="L11" s="41"/>
      <c r="M11" s="42">
        <v>70</v>
      </c>
      <c r="N11" s="42">
        <v>80</v>
      </c>
      <c r="O11" s="43">
        <v>91000</v>
      </c>
      <c r="P11" s="44">
        <v>300</v>
      </c>
      <c r="Q11" s="44">
        <f t="shared" si="12"/>
        <v>80000</v>
      </c>
      <c r="R11" s="45">
        <v>3.25</v>
      </c>
      <c r="S11" s="46"/>
      <c r="T11" s="39">
        <f t="shared" si="0"/>
        <v>15</v>
      </c>
      <c r="U11" s="47">
        <f t="shared" si="1"/>
        <v>0.14991190254071921</v>
      </c>
      <c r="V11" s="48">
        <f t="shared" si="2"/>
        <v>10</v>
      </c>
      <c r="W11" s="49">
        <f t="shared" si="3"/>
        <v>9.9941268360479469E-3</v>
      </c>
      <c r="X11" s="44">
        <f t="shared" si="4"/>
        <v>17058.9423456966</v>
      </c>
      <c r="Y11" s="44">
        <f t="shared" si="5"/>
        <v>79700</v>
      </c>
      <c r="Z11" s="44">
        <f t="shared" si="6"/>
        <v>95931.598918992182</v>
      </c>
      <c r="AA11" s="50">
        <f t="shared" si="7"/>
        <v>97058.942345696603</v>
      </c>
      <c r="AB11" s="51">
        <f t="shared" si="8"/>
        <v>89823.594493438373</v>
      </c>
      <c r="AC11" s="44">
        <f t="shared" si="8"/>
        <v>90879.159499715912</v>
      </c>
      <c r="AD11" s="44">
        <f t="shared" si="9"/>
        <v>29978.304141787143</v>
      </c>
      <c r="AE11" s="44">
        <f t="shared" si="18"/>
        <v>0</v>
      </c>
      <c r="AF11" s="52">
        <f>HLOOKUP(I11,ElecAvoidedCostsWOCC!$A$5:$Q$50,G11+1,FALSE)</f>
        <v>1.107650050703576</v>
      </c>
      <c r="AG11" s="44">
        <f t="shared" si="10"/>
        <v>100796.15461402541</v>
      </c>
      <c r="AH11" s="52">
        <f>HLOOKUP(I11,ElecAvoidedCostsWOCC!$A$5:$Q$50,T11+1,FALSE)</f>
        <v>1.107650050703576</v>
      </c>
      <c r="AI11" s="44">
        <f t="shared" si="11"/>
        <v>0</v>
      </c>
      <c r="AJ11" s="44">
        <f t="shared" si="13"/>
        <v>100796.15461402541</v>
      </c>
      <c r="AK11" s="44">
        <f>HLOOKUP(I11,ElecAvoidedCostsWOCC!$A$5:$Q$50,G11+1,FALSE)*J11*L11</f>
        <v>0</v>
      </c>
      <c r="AL11" s="44">
        <f t="shared" si="14"/>
        <v>100796.15461402541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100796.15461402542</v>
      </c>
      <c r="AN11" s="48">
        <f t="shared" si="15"/>
        <v>140854.07421721512</v>
      </c>
      <c r="AO11" s="47">
        <f t="shared" si="16"/>
        <v>1.1221567694152854</v>
      </c>
      <c r="AP11" s="47">
        <f t="shared" si="17"/>
        <v>1.549905115678974</v>
      </c>
    </row>
    <row r="12" spans="1:42" ht="13.5" customHeight="1">
      <c r="A12" s="55">
        <f>SUM(P5:P1000)</f>
        <v>7881900.7000000002</v>
      </c>
      <c r="B12" s="97" t="s">
        <v>39</v>
      </c>
      <c r="C12" s="61">
        <v>18230407</v>
      </c>
      <c r="D12" s="61" t="s">
        <v>40</v>
      </c>
      <c r="E12" s="38">
        <v>13180</v>
      </c>
      <c r="F12" s="39" t="s">
        <v>940</v>
      </c>
      <c r="G12" s="39">
        <v>12</v>
      </c>
      <c r="H12" s="39"/>
      <c r="I12" s="40" t="s">
        <v>247</v>
      </c>
      <c r="J12" s="41">
        <v>10</v>
      </c>
      <c r="K12" s="41">
        <v>49</v>
      </c>
      <c r="L12" s="41"/>
      <c r="M12" s="42">
        <v>30</v>
      </c>
      <c r="N12" s="42">
        <v>30</v>
      </c>
      <c r="O12" s="43">
        <v>490</v>
      </c>
      <c r="P12" s="44">
        <v>120000</v>
      </c>
      <c r="Q12" s="44">
        <f t="shared" si="12"/>
        <v>300</v>
      </c>
      <c r="R12" s="45">
        <v>1.62</v>
      </c>
      <c r="S12" s="46"/>
      <c r="T12" s="39">
        <f t="shared" si="0"/>
        <v>12</v>
      </c>
      <c r="U12" s="47">
        <f t="shared" si="1"/>
        <v>6.4577434940617511E-4</v>
      </c>
      <c r="V12" s="48">
        <f t="shared" si="2"/>
        <v>0</v>
      </c>
      <c r="W12" s="49">
        <f t="shared" si="3"/>
        <v>5.3814529117181259E-5</v>
      </c>
      <c r="X12" s="44">
        <f t="shared" si="4"/>
        <v>91.855843399904785</v>
      </c>
      <c r="Y12" s="44">
        <f t="shared" si="5"/>
        <v>-119700</v>
      </c>
      <c r="Z12" s="44">
        <f t="shared" si="6"/>
        <v>516.5547634099579</v>
      </c>
      <c r="AA12" s="50">
        <f t="shared" si="7"/>
        <v>391.85584339990476</v>
      </c>
      <c r="AB12" s="51">
        <f t="shared" si="8"/>
        <v>483.66550881082196</v>
      </c>
      <c r="AC12" s="44">
        <f t="shared" si="8"/>
        <v>366.90622041189584</v>
      </c>
      <c r="AD12" s="44">
        <f t="shared" si="9"/>
        <v>130.05427471701259</v>
      </c>
      <c r="AE12" s="44">
        <f t="shared" si="18"/>
        <v>0</v>
      </c>
      <c r="AF12" s="52">
        <f>HLOOKUP(I12,ElecAvoidedCostsWOCC!$A$5:$Q$50,G12+1,FALSE)</f>
        <v>0.91115730059915656</v>
      </c>
      <c r="AG12" s="44">
        <f t="shared" si="10"/>
        <v>446.46707729358673</v>
      </c>
      <c r="AH12" s="52">
        <f>HLOOKUP(I12,ElecAvoidedCostsWOCC!$A$5:$Q$50,T12+1,FALSE)</f>
        <v>0.91115730059915656</v>
      </c>
      <c r="AI12" s="44">
        <f t="shared" si="11"/>
        <v>0</v>
      </c>
      <c r="AJ12" s="44">
        <f t="shared" si="13"/>
        <v>446.46707729358673</v>
      </c>
      <c r="AK12" s="44">
        <f>HLOOKUP(I12,ElecAvoidedCostsWOCC!$A$5:$Q$50,G12+1,FALSE)*J12*L12</f>
        <v>0</v>
      </c>
      <c r="AL12" s="44">
        <f t="shared" si="14"/>
        <v>446.46707729358673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446.46707729358673</v>
      </c>
      <c r="AN12" s="48">
        <f t="shared" si="15"/>
        <v>621.16805973995804</v>
      </c>
      <c r="AO12" s="47">
        <f t="shared" si="16"/>
        <v>0.92309058463007998</v>
      </c>
      <c r="AP12" s="47">
        <f t="shared" si="17"/>
        <v>1.6929886308349393</v>
      </c>
    </row>
    <row r="13" spans="1:42" ht="13.5" customHeight="1">
      <c r="A13" s="56" t="s">
        <v>254</v>
      </c>
      <c r="B13" s="97" t="s">
        <v>39</v>
      </c>
      <c r="C13" s="61">
        <v>18230407</v>
      </c>
      <c r="D13" s="61" t="s">
        <v>40</v>
      </c>
      <c r="E13" s="38">
        <v>13181</v>
      </c>
      <c r="F13" s="39" t="s">
        <v>941</v>
      </c>
      <c r="G13" s="39">
        <v>12</v>
      </c>
      <c r="H13" s="39"/>
      <c r="I13" s="40" t="s">
        <v>247</v>
      </c>
      <c r="J13" s="41">
        <v>4000</v>
      </c>
      <c r="K13" s="41">
        <v>36</v>
      </c>
      <c r="L13" s="41"/>
      <c r="M13" s="42">
        <v>30</v>
      </c>
      <c r="N13" s="42">
        <v>30</v>
      </c>
      <c r="O13" s="43">
        <v>144000</v>
      </c>
      <c r="P13" s="44">
        <v>12000</v>
      </c>
      <c r="Q13" s="44">
        <f t="shared" si="12"/>
        <v>120000</v>
      </c>
      <c r="R13" s="45">
        <v>0.72</v>
      </c>
      <c r="S13" s="46"/>
      <c r="T13" s="39">
        <f t="shared" si="0"/>
        <v>12</v>
      </c>
      <c r="U13" s="47">
        <f t="shared" si="1"/>
        <v>0.1897785843152841</v>
      </c>
      <c r="V13" s="48">
        <f t="shared" si="2"/>
        <v>0</v>
      </c>
      <c r="W13" s="49">
        <f t="shared" si="3"/>
        <v>1.5814882026273677E-2</v>
      </c>
      <c r="X13" s="44">
        <f t="shared" si="4"/>
        <v>26994.370305278142</v>
      </c>
      <c r="Y13" s="44">
        <f t="shared" si="5"/>
        <v>108000</v>
      </c>
      <c r="Z13" s="44">
        <f t="shared" si="6"/>
        <v>151803.8488388448</v>
      </c>
      <c r="AA13" s="50">
        <f t="shared" si="7"/>
        <v>146994.37030527813</v>
      </c>
      <c r="AB13" s="51">
        <f t="shared" si="8"/>
        <v>142138.43524236404</v>
      </c>
      <c r="AC13" s="44">
        <f t="shared" si="8"/>
        <v>137635.17818846265</v>
      </c>
      <c r="AD13" s="44">
        <f t="shared" si="9"/>
        <v>23120.759949691124</v>
      </c>
      <c r="AE13" s="44">
        <f t="shared" si="18"/>
        <v>0</v>
      </c>
      <c r="AF13" s="52">
        <f>HLOOKUP(I13,ElecAvoidedCostsWOCC!$A$5:$Q$50,G13+1,FALSE)</f>
        <v>0.91115730059915656</v>
      </c>
      <c r="AG13" s="44">
        <f t="shared" si="10"/>
        <v>131206.65128627853</v>
      </c>
      <c r="AH13" s="52">
        <f>HLOOKUP(I13,ElecAvoidedCostsWOCC!$A$5:$Q$50,T13+1,FALSE)</f>
        <v>0.91115730059915656</v>
      </c>
      <c r="AI13" s="44">
        <f t="shared" si="11"/>
        <v>0</v>
      </c>
      <c r="AJ13" s="44">
        <f t="shared" si="13"/>
        <v>131206.65128627853</v>
      </c>
      <c r="AK13" s="44">
        <f>HLOOKUP(I13,ElecAvoidedCostsWOCC!$A$5:$Q$50,G13+1,FALSE)*J13*L13</f>
        <v>0</v>
      </c>
      <c r="AL13" s="44">
        <f t="shared" si="14"/>
        <v>131206.65128627853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131206.65128627853</v>
      </c>
      <c r="AN13" s="48">
        <f t="shared" si="15"/>
        <v>167448.07636459754</v>
      </c>
      <c r="AO13" s="47">
        <f t="shared" si="16"/>
        <v>0.92309058463007965</v>
      </c>
      <c r="AP13" s="47">
        <f t="shared" si="17"/>
        <v>1.2166081271411029</v>
      </c>
    </row>
    <row r="14" spans="1:42" ht="13.5" customHeight="1">
      <c r="A14" s="55">
        <f>SUM(Y5:Y1000)</f>
        <v>1206968.48</v>
      </c>
      <c r="B14" s="97" t="s">
        <v>39</v>
      </c>
      <c r="C14" s="61">
        <v>18230407</v>
      </c>
      <c r="D14" s="61" t="s">
        <v>40</v>
      </c>
      <c r="E14" s="38">
        <v>13182</v>
      </c>
      <c r="F14" s="39" t="s">
        <v>614</v>
      </c>
      <c r="G14" s="39">
        <v>12</v>
      </c>
      <c r="H14" s="39"/>
      <c r="I14" s="40" t="s">
        <v>247</v>
      </c>
      <c r="J14" s="41">
        <v>200</v>
      </c>
      <c r="K14" s="41">
        <v>99</v>
      </c>
      <c r="L14" s="41"/>
      <c r="M14" s="42">
        <v>60</v>
      </c>
      <c r="N14" s="42">
        <v>60</v>
      </c>
      <c r="O14" s="43">
        <v>19800</v>
      </c>
      <c r="P14" s="44">
        <v>6000</v>
      </c>
      <c r="Q14" s="44">
        <f t="shared" si="12"/>
        <v>12000</v>
      </c>
      <c r="R14" s="45">
        <v>3.24</v>
      </c>
      <c r="S14" s="46"/>
      <c r="T14" s="39">
        <f t="shared" si="0"/>
        <v>12</v>
      </c>
      <c r="U14" s="47">
        <f t="shared" si="1"/>
        <v>2.6094555343351561E-2</v>
      </c>
      <c r="V14" s="48">
        <f t="shared" si="2"/>
        <v>0</v>
      </c>
      <c r="W14" s="49">
        <f t="shared" si="3"/>
        <v>2.1745462786126302E-3</v>
      </c>
      <c r="X14" s="44">
        <f t="shared" si="4"/>
        <v>3711.725916975744</v>
      </c>
      <c r="Y14" s="44">
        <f t="shared" si="5"/>
        <v>6000</v>
      </c>
      <c r="Z14" s="44">
        <f t="shared" si="6"/>
        <v>20873.029215341157</v>
      </c>
      <c r="AA14" s="50">
        <f t="shared" si="7"/>
        <v>15711.725916975744</v>
      </c>
      <c r="AB14" s="51">
        <f t="shared" si="8"/>
        <v>19544.034845825052</v>
      </c>
      <c r="AC14" s="44">
        <f t="shared" si="8"/>
        <v>14711.3538548462</v>
      </c>
      <c r="AD14" s="44">
        <f t="shared" si="9"/>
        <v>5202.1709886805038</v>
      </c>
      <c r="AE14" s="44">
        <f t="shared" si="18"/>
        <v>0</v>
      </c>
      <c r="AF14" s="52">
        <f>HLOOKUP(I14,ElecAvoidedCostsWOCC!$A$5:$Q$50,G14+1,FALSE)</f>
        <v>0.91115730059915656</v>
      </c>
      <c r="AG14" s="44">
        <f t="shared" si="10"/>
        <v>18040.914551863301</v>
      </c>
      <c r="AH14" s="52">
        <f>HLOOKUP(I14,ElecAvoidedCostsWOCC!$A$5:$Q$50,T14+1,FALSE)</f>
        <v>0.91115730059915656</v>
      </c>
      <c r="AI14" s="44">
        <f t="shared" si="11"/>
        <v>0</v>
      </c>
      <c r="AJ14" s="44">
        <f t="shared" si="13"/>
        <v>18040.914551863301</v>
      </c>
      <c r="AK14" s="44">
        <f>HLOOKUP(I14,ElecAvoidedCostsWOCC!$A$5:$Q$50,G14+1,FALSE)*J14*L14</f>
        <v>0</v>
      </c>
      <c r="AL14" s="44">
        <f t="shared" si="14"/>
        <v>18040.914551863301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18040.914551863301</v>
      </c>
      <c r="AN14" s="48">
        <f t="shared" si="15"/>
        <v>25047.176995730137</v>
      </c>
      <c r="AO14" s="47">
        <f t="shared" si="16"/>
        <v>0.92309058463007998</v>
      </c>
      <c r="AP14" s="47">
        <f t="shared" si="17"/>
        <v>1.7025745721886174</v>
      </c>
    </row>
    <row r="15" spans="1:42" ht="13.5" customHeight="1">
      <c r="A15" s="57" t="s">
        <v>257</v>
      </c>
      <c r="B15" s="97" t="s">
        <v>39</v>
      </c>
      <c r="C15" s="61">
        <v>18230407</v>
      </c>
      <c r="D15" s="61" t="s">
        <v>40</v>
      </c>
      <c r="E15" s="38">
        <v>13183</v>
      </c>
      <c r="F15" s="39" t="s">
        <v>942</v>
      </c>
      <c r="G15" s="39">
        <v>12</v>
      </c>
      <c r="H15" s="39"/>
      <c r="I15" s="40" t="s">
        <v>247</v>
      </c>
      <c r="J15" s="41">
        <v>100</v>
      </c>
      <c r="K15" s="41">
        <v>67</v>
      </c>
      <c r="L15" s="41"/>
      <c r="M15" s="42">
        <v>60</v>
      </c>
      <c r="N15" s="42">
        <v>60</v>
      </c>
      <c r="O15" s="43">
        <v>6700</v>
      </c>
      <c r="P15" s="44">
        <v>900</v>
      </c>
      <c r="Q15" s="44">
        <f t="shared" si="12"/>
        <v>6000</v>
      </c>
      <c r="R15" s="45">
        <v>1.44</v>
      </c>
      <c r="S15" s="46"/>
      <c r="T15" s="39">
        <f t="shared" si="0"/>
        <v>12</v>
      </c>
      <c r="U15" s="47">
        <f t="shared" si="1"/>
        <v>8.8299757980028031E-3</v>
      </c>
      <c r="V15" s="48">
        <f t="shared" si="2"/>
        <v>0</v>
      </c>
      <c r="W15" s="49">
        <f t="shared" si="3"/>
        <v>7.3583131650023352E-4</v>
      </c>
      <c r="X15" s="44">
        <f t="shared" si="4"/>
        <v>1255.9880628150245</v>
      </c>
      <c r="Y15" s="44">
        <f t="shared" si="5"/>
        <v>5100</v>
      </c>
      <c r="Z15" s="44">
        <f t="shared" si="6"/>
        <v>7063.0957445851382</v>
      </c>
      <c r="AA15" s="50">
        <f t="shared" si="7"/>
        <v>7255.988062815024</v>
      </c>
      <c r="AB15" s="51">
        <f t="shared" si="8"/>
        <v>6613.3855286377693</v>
      </c>
      <c r="AC15" s="44">
        <f t="shared" si="8"/>
        <v>6793.9963134972131</v>
      </c>
      <c r="AD15" s="44">
        <f t="shared" si="9"/>
        <v>1156.0379974845562</v>
      </c>
      <c r="AE15" s="44">
        <f t="shared" si="18"/>
        <v>0</v>
      </c>
      <c r="AF15" s="52">
        <f>HLOOKUP(I15,ElecAvoidedCostsWOCC!$A$5:$Q$50,G15+1,FALSE)</f>
        <v>0.91115730059915656</v>
      </c>
      <c r="AG15" s="44">
        <f t="shared" si="10"/>
        <v>6104.753914014349</v>
      </c>
      <c r="AH15" s="52">
        <f>HLOOKUP(I15,ElecAvoidedCostsWOCC!$A$5:$Q$50,T15+1,FALSE)</f>
        <v>0.91115730059915656</v>
      </c>
      <c r="AI15" s="44">
        <f t="shared" si="11"/>
        <v>0</v>
      </c>
      <c r="AJ15" s="44">
        <f t="shared" si="13"/>
        <v>6104.753914014349</v>
      </c>
      <c r="AK15" s="44">
        <f>HLOOKUP(I15,ElecAvoidedCostsWOCC!$A$5:$Q$50,G15+1,FALSE)*J15*L15</f>
        <v>0</v>
      </c>
      <c r="AL15" s="44">
        <f t="shared" si="14"/>
        <v>6104.753914014349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6104.753914014349</v>
      </c>
      <c r="AN15" s="48">
        <f t="shared" si="15"/>
        <v>7871.2673029003408</v>
      </c>
      <c r="AO15" s="47">
        <f t="shared" si="16"/>
        <v>0.92309058463007998</v>
      </c>
      <c r="AP15" s="47">
        <f t="shared" si="17"/>
        <v>1.1585621981076115</v>
      </c>
    </row>
    <row r="16" spans="1:42" ht="13.5" customHeight="1">
      <c r="A16" s="54">
        <f>SUM(U5:U999)</f>
        <v>27.700407834616993</v>
      </c>
      <c r="B16" s="97" t="s">
        <v>39</v>
      </c>
      <c r="C16" s="61">
        <v>18230407</v>
      </c>
      <c r="D16" s="61" t="s">
        <v>40</v>
      </c>
      <c r="E16" s="38">
        <v>13184</v>
      </c>
      <c r="F16" s="39" t="s">
        <v>943</v>
      </c>
      <c r="G16" s="39">
        <v>12</v>
      </c>
      <c r="H16" s="39"/>
      <c r="I16" s="40" t="s">
        <v>247</v>
      </c>
      <c r="J16" s="41">
        <v>10</v>
      </c>
      <c r="K16" s="41">
        <v>147</v>
      </c>
      <c r="L16" s="41"/>
      <c r="M16" s="42">
        <v>90</v>
      </c>
      <c r="N16" s="42">
        <v>90</v>
      </c>
      <c r="O16" s="43">
        <v>1470</v>
      </c>
      <c r="P16" s="44">
        <v>900</v>
      </c>
      <c r="Q16" s="44">
        <f t="shared" si="12"/>
        <v>900</v>
      </c>
      <c r="R16" s="45">
        <v>4.8600000000000003</v>
      </c>
      <c r="S16" s="46"/>
      <c r="T16" s="39">
        <f t="shared" si="0"/>
        <v>12</v>
      </c>
      <c r="U16" s="47">
        <f t="shared" si="1"/>
        <v>1.9373230482185254E-3</v>
      </c>
      <c r="V16" s="48">
        <f t="shared" si="2"/>
        <v>0</v>
      </c>
      <c r="W16" s="49">
        <f t="shared" si="3"/>
        <v>1.6144358735154378E-4</v>
      </c>
      <c r="X16" s="44">
        <f t="shared" si="4"/>
        <v>275.56753019971438</v>
      </c>
      <c r="Y16" s="44">
        <f t="shared" si="5"/>
        <v>0</v>
      </c>
      <c r="Z16" s="44">
        <f t="shared" si="6"/>
        <v>1549.6642902298738</v>
      </c>
      <c r="AA16" s="50">
        <f t="shared" si="7"/>
        <v>1175.5675301997144</v>
      </c>
      <c r="AB16" s="51">
        <f t="shared" si="8"/>
        <v>1450.996526432466</v>
      </c>
      <c r="AC16" s="44">
        <f t="shared" si="8"/>
        <v>1100.7186612356875</v>
      </c>
      <c r="AD16" s="44">
        <f t="shared" si="9"/>
        <v>390.16282415103774</v>
      </c>
      <c r="AE16" s="44">
        <f t="shared" si="18"/>
        <v>0</v>
      </c>
      <c r="AF16" s="52">
        <f>HLOOKUP(I16,ElecAvoidedCostsWOCC!$A$5:$Q$50,G16+1,FALSE)</f>
        <v>0.91115730059915656</v>
      </c>
      <c r="AG16" s="44">
        <f t="shared" si="10"/>
        <v>1339.4012318807602</v>
      </c>
      <c r="AH16" s="52">
        <f>HLOOKUP(I16,ElecAvoidedCostsWOCC!$A$5:$Q$50,T16+1,FALSE)</f>
        <v>0.91115730059915656</v>
      </c>
      <c r="AI16" s="44">
        <f t="shared" si="11"/>
        <v>0</v>
      </c>
      <c r="AJ16" s="44">
        <f t="shared" si="13"/>
        <v>1339.4012318807602</v>
      </c>
      <c r="AK16" s="44">
        <f>HLOOKUP(I16,ElecAvoidedCostsWOCC!$A$5:$Q$50,G16+1,FALSE)*J16*L16</f>
        <v>0</v>
      </c>
      <c r="AL16" s="44">
        <f t="shared" si="14"/>
        <v>1339.4012318807602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1339.40123188076</v>
      </c>
      <c r="AN16" s="48">
        <f t="shared" si="15"/>
        <v>1863.5041792198738</v>
      </c>
      <c r="AO16" s="47">
        <f t="shared" si="16"/>
        <v>0.92309058463007976</v>
      </c>
      <c r="AP16" s="47">
        <f t="shared" si="17"/>
        <v>1.6929886308349391</v>
      </c>
    </row>
    <row r="17" spans="1:42" ht="13.5" customHeight="1">
      <c r="A17" s="58" t="s">
        <v>260</v>
      </c>
      <c r="B17" s="97" t="s">
        <v>39</v>
      </c>
      <c r="C17" s="61">
        <v>18230407</v>
      </c>
      <c r="D17" s="61" t="s">
        <v>40</v>
      </c>
      <c r="E17" s="38">
        <v>13185</v>
      </c>
      <c r="F17" s="39" t="s">
        <v>944</v>
      </c>
      <c r="G17" s="39">
        <v>12</v>
      </c>
      <c r="H17" s="39"/>
      <c r="I17" s="40" t="s">
        <v>247</v>
      </c>
      <c r="J17" s="41">
        <v>10</v>
      </c>
      <c r="K17" s="41">
        <v>102</v>
      </c>
      <c r="L17" s="41"/>
      <c r="M17" s="42">
        <v>90</v>
      </c>
      <c r="N17" s="42">
        <v>90</v>
      </c>
      <c r="O17" s="43">
        <v>1020</v>
      </c>
      <c r="P17" s="44">
        <v>600</v>
      </c>
      <c r="Q17" s="44">
        <f t="shared" si="12"/>
        <v>900</v>
      </c>
      <c r="R17" s="45">
        <v>2.16</v>
      </c>
      <c r="S17" s="46"/>
      <c r="T17" s="39">
        <f t="shared" si="0"/>
        <v>12</v>
      </c>
      <c r="U17" s="47">
        <f t="shared" si="1"/>
        <v>1.3442649722332624E-3</v>
      </c>
      <c r="V17" s="48">
        <f t="shared" si="2"/>
        <v>0</v>
      </c>
      <c r="W17" s="49">
        <f t="shared" si="3"/>
        <v>1.1202208101943853E-4</v>
      </c>
      <c r="X17" s="44">
        <f t="shared" si="4"/>
        <v>191.21012299572016</v>
      </c>
      <c r="Y17" s="44">
        <f t="shared" si="5"/>
        <v>300</v>
      </c>
      <c r="Z17" s="44">
        <f t="shared" si="6"/>
        <v>1075.2772626084839</v>
      </c>
      <c r="AA17" s="50">
        <f t="shared" si="7"/>
        <v>1091.2101229957202</v>
      </c>
      <c r="AB17" s="51">
        <f t="shared" si="8"/>
        <v>1006.8139163000784</v>
      </c>
      <c r="AC17" s="44">
        <f t="shared" si="8"/>
        <v>1021.7323249023597</v>
      </c>
      <c r="AD17" s="44">
        <f t="shared" si="9"/>
        <v>173.40569962268344</v>
      </c>
      <c r="AE17" s="44">
        <f t="shared" si="18"/>
        <v>0</v>
      </c>
      <c r="AF17" s="52">
        <f>HLOOKUP(I17,ElecAvoidedCostsWOCC!$A$5:$Q$50,G17+1,FALSE)</f>
        <v>0.91115730059915656</v>
      </c>
      <c r="AG17" s="44">
        <f t="shared" si="10"/>
        <v>929.38044661113975</v>
      </c>
      <c r="AH17" s="52">
        <f>HLOOKUP(I17,ElecAvoidedCostsWOCC!$A$5:$Q$50,T17+1,FALSE)</f>
        <v>0.91115730059915656</v>
      </c>
      <c r="AI17" s="44">
        <f t="shared" si="11"/>
        <v>0</v>
      </c>
      <c r="AJ17" s="44">
        <f t="shared" si="13"/>
        <v>929.38044661113975</v>
      </c>
      <c r="AK17" s="44">
        <f>HLOOKUP(I17,ElecAvoidedCostsWOCC!$A$5:$Q$50,G17+1,FALSE)*J17*L17</f>
        <v>0</v>
      </c>
      <c r="AL17" s="44">
        <f t="shared" si="14"/>
        <v>929.38044661113975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929.38044661113963</v>
      </c>
      <c r="AN17" s="48">
        <f t="shared" si="15"/>
        <v>1195.7241908949372</v>
      </c>
      <c r="AO17" s="47">
        <f t="shared" si="16"/>
        <v>0.92309058463007987</v>
      </c>
      <c r="AP17" s="47">
        <f t="shared" si="17"/>
        <v>1.1702910456603248</v>
      </c>
    </row>
    <row r="18" spans="1:42" ht="13.5" customHeight="1">
      <c r="A18" s="59">
        <f>A6+A8</f>
        <v>9598797.4230000004</v>
      </c>
      <c r="B18" s="97" t="s">
        <v>39</v>
      </c>
      <c r="C18" s="61">
        <v>18230407</v>
      </c>
      <c r="D18" s="61" t="s">
        <v>40</v>
      </c>
      <c r="E18" s="38">
        <v>13186</v>
      </c>
      <c r="F18" s="39" t="s">
        <v>945</v>
      </c>
      <c r="G18" s="39">
        <v>12</v>
      </c>
      <c r="H18" s="39"/>
      <c r="I18" s="40" t="s">
        <v>247</v>
      </c>
      <c r="J18" s="41">
        <v>5</v>
      </c>
      <c r="K18" s="41">
        <v>197</v>
      </c>
      <c r="L18" s="41"/>
      <c r="M18" s="42">
        <v>120</v>
      </c>
      <c r="N18" s="42">
        <v>120</v>
      </c>
      <c r="O18" s="43">
        <v>985</v>
      </c>
      <c r="P18" s="44">
        <v>600</v>
      </c>
      <c r="Q18" s="44">
        <f t="shared" si="12"/>
        <v>600</v>
      </c>
      <c r="R18" s="45">
        <v>6.48</v>
      </c>
      <c r="S18" s="46"/>
      <c r="T18" s="39">
        <f t="shared" si="0"/>
        <v>12</v>
      </c>
      <c r="U18" s="47">
        <f t="shared" si="1"/>
        <v>1.2981382329899642E-3</v>
      </c>
      <c r="V18" s="48">
        <f t="shared" si="2"/>
        <v>0</v>
      </c>
      <c r="W18" s="49">
        <f t="shared" si="3"/>
        <v>1.0817818608249702E-4</v>
      </c>
      <c r="X18" s="44">
        <f t="shared" si="4"/>
        <v>184.64899132429841</v>
      </c>
      <c r="Y18" s="44">
        <f t="shared" si="5"/>
        <v>0</v>
      </c>
      <c r="Z18" s="44">
        <f t="shared" si="6"/>
        <v>1038.3804937934869</v>
      </c>
      <c r="AA18" s="50">
        <f t="shared" si="7"/>
        <v>784.64899132429844</v>
      </c>
      <c r="AB18" s="51">
        <f t="shared" si="8"/>
        <v>972.26637995644842</v>
      </c>
      <c r="AC18" s="44">
        <f t="shared" si="8"/>
        <v>734.69006678305095</v>
      </c>
      <c r="AD18" s="44">
        <f t="shared" si="9"/>
        <v>260.10854943402518</v>
      </c>
      <c r="AE18" s="44">
        <f t="shared" si="18"/>
        <v>0</v>
      </c>
      <c r="AF18" s="52">
        <f>HLOOKUP(I18,ElecAvoidedCostsWOCC!$A$5:$Q$50,G18+1,FALSE)</f>
        <v>0.91115730059915656</v>
      </c>
      <c r="AG18" s="44">
        <f t="shared" si="10"/>
        <v>897.48994109016928</v>
      </c>
      <c r="AH18" s="52">
        <f>HLOOKUP(I18,ElecAvoidedCostsWOCC!$A$5:$Q$50,T18+1,FALSE)</f>
        <v>0.91115730059915656</v>
      </c>
      <c r="AI18" s="44">
        <f t="shared" si="11"/>
        <v>0</v>
      </c>
      <c r="AJ18" s="44">
        <f t="shared" si="13"/>
        <v>897.48994109016928</v>
      </c>
      <c r="AK18" s="44">
        <f>HLOOKUP(I18,ElecAvoidedCostsWOCC!$A$5:$Q$50,G18+1,FALSE)*J18*L18</f>
        <v>0</v>
      </c>
      <c r="AL18" s="44">
        <f t="shared" si="14"/>
        <v>897.48994109016928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897.48994109016917</v>
      </c>
      <c r="AN18" s="48">
        <f t="shared" si="15"/>
        <v>1247.3474846332113</v>
      </c>
      <c r="AO18" s="47">
        <f t="shared" si="16"/>
        <v>0.92309058463007965</v>
      </c>
      <c r="AP18" s="47">
        <f t="shared" si="17"/>
        <v>1.6977873269675559</v>
      </c>
    </row>
    <row r="19" spans="1:42" ht="13.5" customHeight="1">
      <c r="A19" s="58" t="s">
        <v>230</v>
      </c>
      <c r="B19" s="97" t="s">
        <v>39</v>
      </c>
      <c r="C19" s="61">
        <v>18230407</v>
      </c>
      <c r="D19" s="61" t="s">
        <v>40</v>
      </c>
      <c r="E19" s="38">
        <v>13187</v>
      </c>
      <c r="F19" s="39" t="s">
        <v>946</v>
      </c>
      <c r="G19" s="39">
        <v>12</v>
      </c>
      <c r="H19" s="39"/>
      <c r="I19" s="40" t="s">
        <v>247</v>
      </c>
      <c r="J19" s="41">
        <v>5</v>
      </c>
      <c r="K19" s="41">
        <v>125</v>
      </c>
      <c r="L19" s="41"/>
      <c r="M19" s="42">
        <v>120</v>
      </c>
      <c r="N19" s="42">
        <v>120</v>
      </c>
      <c r="O19" s="43">
        <v>625</v>
      </c>
      <c r="P19" s="44">
        <v>7000</v>
      </c>
      <c r="Q19" s="44">
        <f t="shared" si="12"/>
        <v>600</v>
      </c>
      <c r="R19" s="45">
        <v>2.88</v>
      </c>
      <c r="S19" s="46"/>
      <c r="T19" s="39">
        <f t="shared" si="0"/>
        <v>12</v>
      </c>
      <c r="U19" s="47">
        <f t="shared" si="1"/>
        <v>8.2369177220175381E-4</v>
      </c>
      <c r="V19" s="48">
        <f t="shared" si="2"/>
        <v>0</v>
      </c>
      <c r="W19" s="49">
        <f t="shared" si="3"/>
        <v>6.8640981016812822E-5</v>
      </c>
      <c r="X19" s="44">
        <f t="shared" si="4"/>
        <v>117.16306556110302</v>
      </c>
      <c r="Y19" s="44">
        <f t="shared" si="5"/>
        <v>-6400</v>
      </c>
      <c r="Z19" s="44">
        <f t="shared" si="6"/>
        <v>658.87087169637493</v>
      </c>
      <c r="AA19" s="50">
        <f t="shared" si="7"/>
        <v>717.16306556110305</v>
      </c>
      <c r="AB19" s="51">
        <f t="shared" si="8"/>
        <v>616.92029185053832</v>
      </c>
      <c r="AC19" s="44">
        <f t="shared" si="8"/>
        <v>671.50099771638861</v>
      </c>
      <c r="AD19" s="44">
        <f t="shared" si="9"/>
        <v>115.60379974845561</v>
      </c>
      <c r="AE19" s="44">
        <f t="shared" si="18"/>
        <v>0</v>
      </c>
      <c r="AF19" s="52">
        <f>HLOOKUP(I19,ElecAvoidedCostsWOCC!$A$5:$Q$50,G19+1,FALSE)</f>
        <v>0.91115730059915656</v>
      </c>
      <c r="AG19" s="44">
        <f t="shared" si="10"/>
        <v>569.47331287447287</v>
      </c>
      <c r="AH19" s="52">
        <f>HLOOKUP(I19,ElecAvoidedCostsWOCC!$A$5:$Q$50,T19+1,FALSE)</f>
        <v>0.91115730059915656</v>
      </c>
      <c r="AI19" s="44">
        <f t="shared" si="11"/>
        <v>0</v>
      </c>
      <c r="AJ19" s="44">
        <f t="shared" si="13"/>
        <v>569.47331287447287</v>
      </c>
      <c r="AK19" s="44">
        <f>HLOOKUP(I19,ElecAvoidedCostsWOCC!$A$5:$Q$50,G19+1,FALSE)*J19*L19</f>
        <v>0</v>
      </c>
      <c r="AL19" s="44">
        <f t="shared" si="14"/>
        <v>569.47331287447287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569.47331287447287</v>
      </c>
      <c r="AN19" s="48">
        <f t="shared" si="15"/>
        <v>742.02444391037579</v>
      </c>
      <c r="AO19" s="47">
        <f t="shared" si="16"/>
        <v>0.92309058463007976</v>
      </c>
      <c r="AP19" s="47">
        <f t="shared" si="17"/>
        <v>1.1050235910800137</v>
      </c>
    </row>
    <row r="20" spans="1:42" ht="13.5" customHeight="1">
      <c r="A20" s="59">
        <f>A8+SUM(Q5:Q906)</f>
        <v>10795765.903000001</v>
      </c>
      <c r="B20" s="97" t="s">
        <v>39</v>
      </c>
      <c r="C20" s="61">
        <v>18230407</v>
      </c>
      <c r="D20" s="61" t="s">
        <v>40</v>
      </c>
      <c r="E20" s="38">
        <v>12801</v>
      </c>
      <c r="F20" s="39" t="s">
        <v>610</v>
      </c>
      <c r="G20" s="39">
        <v>15</v>
      </c>
      <c r="H20" s="39"/>
      <c r="I20" s="40" t="s">
        <v>247</v>
      </c>
      <c r="J20" s="41">
        <v>100</v>
      </c>
      <c r="K20" s="41">
        <v>90</v>
      </c>
      <c r="L20" s="41"/>
      <c r="M20" s="42">
        <v>70</v>
      </c>
      <c r="N20" s="42">
        <v>70</v>
      </c>
      <c r="O20" s="43">
        <v>9000</v>
      </c>
      <c r="P20" s="44">
        <v>70000</v>
      </c>
      <c r="Q20" s="44">
        <f t="shared" si="12"/>
        <v>7000</v>
      </c>
      <c r="R20" s="45">
        <v>1.48</v>
      </c>
      <c r="S20" s="46"/>
      <c r="T20" s="39">
        <f t="shared" si="0"/>
        <v>15</v>
      </c>
      <c r="U20" s="47">
        <f t="shared" si="1"/>
        <v>1.4826451899631572E-2</v>
      </c>
      <c r="V20" s="48">
        <f t="shared" si="2"/>
        <v>0</v>
      </c>
      <c r="W20" s="49">
        <f t="shared" si="3"/>
        <v>9.8843012664210478E-4</v>
      </c>
      <c r="X20" s="44">
        <f t="shared" si="4"/>
        <v>1687.1481440798839</v>
      </c>
      <c r="Y20" s="44">
        <f t="shared" si="5"/>
        <v>-63000</v>
      </c>
      <c r="Z20" s="44">
        <f t="shared" si="6"/>
        <v>9487.7405524278001</v>
      </c>
      <c r="AA20" s="50">
        <f t="shared" si="7"/>
        <v>8687.1481440798834</v>
      </c>
      <c r="AB20" s="51">
        <f t="shared" si="8"/>
        <v>8883.6522026477523</v>
      </c>
      <c r="AC20" s="44">
        <f t="shared" si="8"/>
        <v>8134.033842771426</v>
      </c>
      <c r="AD20" s="44">
        <f t="shared" si="9"/>
        <v>1365.1658501490758</v>
      </c>
      <c r="AE20" s="44">
        <f t="shared" si="18"/>
        <v>0</v>
      </c>
      <c r="AF20" s="52">
        <f>HLOOKUP(I20,ElecAvoidedCostsWOCC!$A$5:$Q$50,G20+1,FALSE)</f>
        <v>1.107650050703576</v>
      </c>
      <c r="AG20" s="44">
        <f t="shared" si="10"/>
        <v>9968.850456332184</v>
      </c>
      <c r="AH20" s="52">
        <f>HLOOKUP(I20,ElecAvoidedCostsWOCC!$A$5:$Q$50,T20+1,FALSE)</f>
        <v>1.107650050703576</v>
      </c>
      <c r="AI20" s="44">
        <f t="shared" si="11"/>
        <v>0</v>
      </c>
      <c r="AJ20" s="44">
        <f t="shared" si="13"/>
        <v>9968.850456332184</v>
      </c>
      <c r="AK20" s="44">
        <f>HLOOKUP(I20,ElecAvoidedCostsWOCC!$A$5:$Q$50,G20+1,FALSE)*J20*L20</f>
        <v>0</v>
      </c>
      <c r="AL20" s="44">
        <f t="shared" si="14"/>
        <v>9968.850456332184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9968.850456332184</v>
      </c>
      <c r="AN20" s="48">
        <f t="shared" si="15"/>
        <v>12330.901352114479</v>
      </c>
      <c r="AO20" s="47">
        <f t="shared" si="16"/>
        <v>1.1221567694152852</v>
      </c>
      <c r="AP20" s="47">
        <f t="shared" si="17"/>
        <v>1.5159638612854722</v>
      </c>
    </row>
    <row r="21" spans="1:42" ht="13.5" customHeight="1">
      <c r="A21" s="58" t="s">
        <v>244</v>
      </c>
      <c r="B21" s="97" t="s">
        <v>39</v>
      </c>
      <c r="C21" s="61">
        <v>18230407</v>
      </c>
      <c r="D21" s="61" t="s">
        <v>40</v>
      </c>
      <c r="E21" s="38">
        <v>12802</v>
      </c>
      <c r="F21" s="39" t="s">
        <v>611</v>
      </c>
      <c r="G21" s="39">
        <v>15</v>
      </c>
      <c r="H21" s="39"/>
      <c r="I21" s="40" t="s">
        <v>247</v>
      </c>
      <c r="J21" s="41">
        <v>1000</v>
      </c>
      <c r="K21" s="41">
        <v>61</v>
      </c>
      <c r="L21" s="41"/>
      <c r="M21" s="42">
        <v>70</v>
      </c>
      <c r="N21" s="42">
        <v>70</v>
      </c>
      <c r="O21" s="43">
        <v>61000</v>
      </c>
      <c r="P21" s="44">
        <v>395499.99999999994</v>
      </c>
      <c r="Q21" s="44">
        <f t="shared" si="12"/>
        <v>70000</v>
      </c>
      <c r="R21" s="45">
        <v>1.48</v>
      </c>
      <c r="S21" s="46"/>
      <c r="T21" s="39">
        <f t="shared" si="0"/>
        <v>15</v>
      </c>
      <c r="U21" s="47">
        <f t="shared" si="1"/>
        <v>0.10049039620861397</v>
      </c>
      <c r="V21" s="48">
        <f t="shared" si="2"/>
        <v>0</v>
      </c>
      <c r="W21" s="49">
        <f t="shared" si="3"/>
        <v>6.6993597472409317E-3</v>
      </c>
      <c r="X21" s="44">
        <f t="shared" si="4"/>
        <v>11435.115198763657</v>
      </c>
      <c r="Y21" s="44">
        <f t="shared" si="5"/>
        <v>-325499.99999999994</v>
      </c>
      <c r="Z21" s="44">
        <f t="shared" si="6"/>
        <v>64305.797077566189</v>
      </c>
      <c r="AA21" s="50">
        <f t="shared" si="7"/>
        <v>81435.115198763655</v>
      </c>
      <c r="AB21" s="51">
        <f t="shared" ref="AB21:AC24" si="19">Z21/(1+ElecDiscountRate)^1</f>
        <v>60211.420484612536</v>
      </c>
      <c r="AC21" s="44">
        <f t="shared" si="19"/>
        <v>76250.107864010904</v>
      </c>
      <c r="AD21" s="44">
        <f t="shared" si="9"/>
        <v>13651.658501490758</v>
      </c>
      <c r="AE21" s="44">
        <f t="shared" si="18"/>
        <v>0</v>
      </c>
      <c r="AF21" s="52">
        <f>HLOOKUP(I21,ElecAvoidedCostsWOCC!$A$5:$Q$50,G21+1,FALSE)</f>
        <v>1.107650050703576</v>
      </c>
      <c r="AG21" s="44">
        <f t="shared" si="10"/>
        <v>67566.653092918132</v>
      </c>
      <c r="AH21" s="52">
        <f>HLOOKUP(I21,ElecAvoidedCostsWOCC!$A$5:$Q$50,T21+1,FALSE)</f>
        <v>1.107650050703576</v>
      </c>
      <c r="AI21" s="44">
        <f t="shared" si="11"/>
        <v>0</v>
      </c>
      <c r="AJ21" s="44">
        <f t="shared" si="13"/>
        <v>67566.653092918132</v>
      </c>
      <c r="AK21" s="44">
        <f>HLOOKUP(I21,ElecAvoidedCostsWOCC!$A$5:$Q$50,G21+1,FALSE)*J21*L21</f>
        <v>0</v>
      </c>
      <c r="AL21" s="44">
        <f t="shared" si="14"/>
        <v>67566.653092918132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67566.653092918132</v>
      </c>
      <c r="AN21" s="48">
        <f t="shared" si="15"/>
        <v>87974.976903700706</v>
      </c>
      <c r="AO21" s="47">
        <f t="shared" si="16"/>
        <v>1.1221567694152852</v>
      </c>
      <c r="AP21" s="47">
        <f t="shared" si="17"/>
        <v>1.153768556768479</v>
      </c>
    </row>
    <row r="22" spans="1:42" ht="13.5" customHeight="1">
      <c r="A22" s="60">
        <f>(SUM(AM5:AM1000)/(SUM(AB5:AB1000)))</f>
        <v>1.3680179903315783</v>
      </c>
      <c r="B22" s="97" t="s">
        <v>39</v>
      </c>
      <c r="C22" s="61">
        <v>18230407</v>
      </c>
      <c r="D22" s="61" t="s">
        <v>40</v>
      </c>
      <c r="E22" s="38">
        <v>11302</v>
      </c>
      <c r="F22" s="39" t="s">
        <v>597</v>
      </c>
      <c r="G22" s="39">
        <v>45</v>
      </c>
      <c r="H22" s="39"/>
      <c r="I22" s="40" t="s">
        <v>280</v>
      </c>
      <c r="J22" s="41">
        <v>350000</v>
      </c>
      <c r="K22" s="41"/>
      <c r="L22" s="41"/>
      <c r="M22" s="42">
        <v>1.1299999999999999</v>
      </c>
      <c r="N22" s="42">
        <v>1.29</v>
      </c>
      <c r="O22" s="43">
        <v>350000</v>
      </c>
      <c r="P22" s="44">
        <v>0.35</v>
      </c>
      <c r="Q22" s="44">
        <f t="shared" si="12"/>
        <v>451500</v>
      </c>
      <c r="R22" s="45">
        <v>0</v>
      </c>
      <c r="S22" s="46"/>
      <c r="T22" s="39">
        <f t="shared" si="0"/>
        <v>45</v>
      </c>
      <c r="U22" s="47">
        <f t="shared" si="1"/>
        <v>1.7297527216236834</v>
      </c>
      <c r="V22" s="48">
        <f t="shared" si="2"/>
        <v>0.16000000000000014</v>
      </c>
      <c r="W22" s="49">
        <f t="shared" si="3"/>
        <v>3.8438949369415186E-2</v>
      </c>
      <c r="X22" s="44">
        <f t="shared" si="4"/>
        <v>65611.316714217712</v>
      </c>
      <c r="Y22" s="44">
        <f t="shared" si="5"/>
        <v>451499.65</v>
      </c>
      <c r="Z22" s="44">
        <f t="shared" si="6"/>
        <v>368967.68814996997</v>
      </c>
      <c r="AA22" s="50">
        <f t="shared" si="7"/>
        <v>517111.31671421771</v>
      </c>
      <c r="AB22" s="51">
        <f t="shared" si="19"/>
        <v>345475.36343630147</v>
      </c>
      <c r="AC22" s="44">
        <f t="shared" si="19"/>
        <v>484186.62613690796</v>
      </c>
      <c r="AD22" s="44">
        <f t="shared" si="9"/>
        <v>0</v>
      </c>
      <c r="AE22" s="44">
        <f t="shared" si="18"/>
        <v>0</v>
      </c>
      <c r="AF22" s="52">
        <f>HLOOKUP(I22,ElecAvoidedCostsWOCC!$A$5:$Q$50,G22+1,FALSE)</f>
        <v>3.1346149049506007</v>
      </c>
      <c r="AG22" s="44">
        <f t="shared" si="10"/>
        <v>0</v>
      </c>
      <c r="AH22" s="52">
        <f>HLOOKUP(I22,ElecAvoidedCostsWOCC!$A$5:$Q$50,T22+1,FALSE)</f>
        <v>3.1346149049506007</v>
      </c>
      <c r="AI22" s="44">
        <f t="shared" si="11"/>
        <v>0</v>
      </c>
      <c r="AJ22" s="44">
        <f t="shared" si="13"/>
        <v>0</v>
      </c>
      <c r="AK22" s="44">
        <f>HLOOKUP(I22,ElecAvoidedCostsWOCC!$A$5:$Q$50,G22+1,FALSE)*J22*L22</f>
        <v>0</v>
      </c>
      <c r="AL22" s="44">
        <f t="shared" si="14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5"/>
        <v>0</v>
      </c>
      <c r="AO22" s="47">
        <f t="shared" si="16"/>
        <v>0</v>
      </c>
      <c r="AP22" s="47">
        <f t="shared" si="17"/>
        <v>0</v>
      </c>
    </row>
    <row r="23" spans="1:42" ht="13.5" customHeight="1">
      <c r="A23" s="58" t="s">
        <v>245</v>
      </c>
      <c r="B23" s="97" t="s">
        <v>39</v>
      </c>
      <c r="C23" s="61">
        <v>18230407</v>
      </c>
      <c r="D23" s="61" t="s">
        <v>40</v>
      </c>
      <c r="E23" s="38">
        <v>12291</v>
      </c>
      <c r="F23" s="39" t="s">
        <v>947</v>
      </c>
      <c r="G23" s="39">
        <v>15</v>
      </c>
      <c r="H23" s="39"/>
      <c r="I23" s="40" t="s">
        <v>274</v>
      </c>
      <c r="J23" s="41">
        <v>1</v>
      </c>
      <c r="K23" s="41"/>
      <c r="L23" s="41"/>
      <c r="M23" s="42">
        <v>0.35</v>
      </c>
      <c r="N23" s="42">
        <v>0.5</v>
      </c>
      <c r="O23" s="43">
        <v>1</v>
      </c>
      <c r="P23" s="44">
        <v>0.35</v>
      </c>
      <c r="Q23" s="44">
        <f t="shared" si="12"/>
        <v>0.5</v>
      </c>
      <c r="R23" s="45">
        <v>0</v>
      </c>
      <c r="S23" s="46"/>
      <c r="T23" s="39">
        <f t="shared" si="0"/>
        <v>15</v>
      </c>
      <c r="U23" s="47">
        <f t="shared" si="1"/>
        <v>1.6473835444035078E-6</v>
      </c>
      <c r="V23" s="48">
        <f t="shared" si="2"/>
        <v>0.15000000000000002</v>
      </c>
      <c r="W23" s="49">
        <f t="shared" si="3"/>
        <v>1.0982556962690052E-7</v>
      </c>
      <c r="X23" s="44">
        <f t="shared" si="4"/>
        <v>0.18746090489776487</v>
      </c>
      <c r="Y23" s="44">
        <f t="shared" si="5"/>
        <v>0.15000000000000002</v>
      </c>
      <c r="Z23" s="44">
        <f t="shared" si="6"/>
        <v>1.0541933947141999</v>
      </c>
      <c r="AA23" s="50">
        <f t="shared" si="7"/>
        <v>0.6874609048977649</v>
      </c>
      <c r="AB23" s="51">
        <f t="shared" si="19"/>
        <v>0.98707246696086126</v>
      </c>
      <c r="AC23" s="44">
        <f t="shared" si="19"/>
        <v>0.64368998585933035</v>
      </c>
      <c r="AD23" s="44">
        <f t="shared" si="9"/>
        <v>0</v>
      </c>
      <c r="AE23" s="44">
        <f t="shared" si="18"/>
        <v>0</v>
      </c>
      <c r="AF23" s="52">
        <f>HLOOKUP(I23,ElecAvoidedCostsWOCC!$A$5:$Q$50,G23+1,FALSE)</f>
        <v>1.3787827893853604</v>
      </c>
      <c r="AG23" s="44">
        <f t="shared" si="10"/>
        <v>0</v>
      </c>
      <c r="AH23" s="52">
        <f>HLOOKUP(I23,ElecAvoidedCostsWOCC!$A$5:$Q$50,T23+1,FALSE)</f>
        <v>1.3787827893853604</v>
      </c>
      <c r="AI23" s="44">
        <f t="shared" si="11"/>
        <v>0</v>
      </c>
      <c r="AJ23" s="44">
        <f t="shared" si="13"/>
        <v>0</v>
      </c>
      <c r="AK23" s="44">
        <f>HLOOKUP(I23,ElecAvoidedCostsWOCC!$A$5:$Q$50,G23+1,FALSE)*J23*L23</f>
        <v>0</v>
      </c>
      <c r="AL23" s="44">
        <f t="shared" si="14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5"/>
        <v>0</v>
      </c>
      <c r="AO23" s="47">
        <f t="shared" si="16"/>
        <v>0</v>
      </c>
      <c r="AP23" s="47">
        <f t="shared" si="17"/>
        <v>0</v>
      </c>
    </row>
    <row r="24" spans="1:42" ht="13.5" customHeight="1">
      <c r="A24" s="60">
        <f>(SUM(AN5:AN1000)/SUM(AC5:AC1000))</f>
        <v>1.3836068619496669</v>
      </c>
      <c r="B24" s="97" t="s">
        <v>39</v>
      </c>
      <c r="C24" s="61">
        <v>18230407</v>
      </c>
      <c r="D24" s="61" t="s">
        <v>40</v>
      </c>
      <c r="E24" s="38">
        <v>11309</v>
      </c>
      <c r="F24" s="39" t="s">
        <v>948</v>
      </c>
      <c r="G24" s="39">
        <v>15</v>
      </c>
      <c r="H24" s="39"/>
      <c r="I24" s="40" t="s">
        <v>280</v>
      </c>
      <c r="J24" s="41">
        <v>1</v>
      </c>
      <c r="K24" s="41"/>
      <c r="L24" s="41"/>
      <c r="M24" s="42">
        <v>0.35</v>
      </c>
      <c r="N24" s="42">
        <v>0.5</v>
      </c>
      <c r="O24" s="43">
        <v>1</v>
      </c>
      <c r="P24" s="44">
        <v>2500</v>
      </c>
      <c r="Q24" s="44">
        <f t="shared" si="12"/>
        <v>0.5</v>
      </c>
      <c r="R24" s="45">
        <v>0</v>
      </c>
      <c r="S24" s="46"/>
      <c r="T24" s="39">
        <f t="shared" si="0"/>
        <v>15</v>
      </c>
      <c r="U24" s="47">
        <f t="shared" si="1"/>
        <v>1.6473835444035078E-6</v>
      </c>
      <c r="V24" s="48">
        <f t="shared" si="2"/>
        <v>0.15000000000000002</v>
      </c>
      <c r="W24" s="49">
        <f t="shared" si="3"/>
        <v>1.0982556962690052E-7</v>
      </c>
      <c r="X24" s="44">
        <f t="shared" si="4"/>
        <v>0.18746090489776487</v>
      </c>
      <c r="Y24" s="44">
        <f t="shared" si="5"/>
        <v>-2499.5</v>
      </c>
      <c r="Z24" s="44">
        <f t="shared" si="6"/>
        <v>1.0541933947141999</v>
      </c>
      <c r="AA24" s="50">
        <f t="shared" si="7"/>
        <v>0.6874609048977649</v>
      </c>
      <c r="AB24" s="51">
        <f t="shared" si="19"/>
        <v>0.98707246696086126</v>
      </c>
      <c r="AC24" s="44">
        <f t="shared" si="19"/>
        <v>0.64368998585933035</v>
      </c>
      <c r="AD24" s="44">
        <f t="shared" si="9"/>
        <v>0</v>
      </c>
      <c r="AE24" s="44">
        <f t="shared" si="18"/>
        <v>0</v>
      </c>
      <c r="AF24" s="52">
        <f>HLOOKUP(I24,ElecAvoidedCostsWOCC!$A$5:$Q$50,G24+1,FALSE)</f>
        <v>1.3893373920773078</v>
      </c>
      <c r="AG24" s="44">
        <f t="shared" si="10"/>
        <v>0</v>
      </c>
      <c r="AH24" s="52">
        <f>HLOOKUP(I24,ElecAvoidedCostsWOCC!$A$5:$Q$50,T24+1,FALSE)</f>
        <v>1.3893373920773078</v>
      </c>
      <c r="AI24" s="44">
        <f t="shared" si="11"/>
        <v>0</v>
      </c>
      <c r="AJ24" s="44">
        <f t="shared" si="13"/>
        <v>0</v>
      </c>
      <c r="AK24" s="44">
        <f>HLOOKUP(I24,ElecAvoidedCostsWOCC!$A$5:$Q$50,G24+1,FALSE)*J24*L24</f>
        <v>0</v>
      </c>
      <c r="AL24" s="44">
        <f t="shared" si="14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5"/>
        <v>0</v>
      </c>
      <c r="AO24" s="47">
        <f t="shared" si="16"/>
        <v>0</v>
      </c>
      <c r="AP24" s="47">
        <f t="shared" si="17"/>
        <v>0</v>
      </c>
    </row>
    <row r="25" spans="1:42" ht="13.5" customHeight="1">
      <c r="B25" s="97" t="s">
        <v>39</v>
      </c>
      <c r="C25" s="61">
        <v>18230407</v>
      </c>
      <c r="D25" s="61" t="s">
        <v>40</v>
      </c>
      <c r="E25" s="38">
        <v>12603</v>
      </c>
      <c r="F25" s="39" t="s">
        <v>559</v>
      </c>
      <c r="G25" s="39">
        <v>10</v>
      </c>
      <c r="H25" s="39"/>
      <c r="I25" s="40" t="s">
        <v>276</v>
      </c>
      <c r="J25" s="41">
        <v>50</v>
      </c>
      <c r="K25" s="41">
        <v>129</v>
      </c>
      <c r="L25" s="41"/>
      <c r="M25" s="42">
        <v>50</v>
      </c>
      <c r="N25" s="42">
        <v>50</v>
      </c>
      <c r="O25" s="43">
        <v>6450</v>
      </c>
      <c r="P25" s="44">
        <v>400000</v>
      </c>
      <c r="Q25" s="44">
        <f t="shared" si="12"/>
        <v>2500</v>
      </c>
      <c r="R25" s="45">
        <v>0</v>
      </c>
      <c r="S25" s="46"/>
      <c r="T25" s="39">
        <f t="shared" ref="T25:T84" si="20">G25+H25</f>
        <v>10</v>
      </c>
      <c r="U25" s="47">
        <f t="shared" ref="U25:U80" si="21">(O25/$A$10)*T25</f>
        <v>7.0837492409350847E-3</v>
      </c>
      <c r="V25" s="48">
        <f t="shared" ref="V25:V80" si="22">N25-M25</f>
        <v>0</v>
      </c>
      <c r="W25" s="49">
        <f t="shared" ref="W25:W80" si="23">(O25/A$10)</f>
        <v>7.0837492409350842E-4</v>
      </c>
      <c r="X25" s="44">
        <f t="shared" ref="X25:X80" si="24">W25*A$8</f>
        <v>1209.1228365905833</v>
      </c>
      <c r="Y25" s="44">
        <f t="shared" ref="Y25:Y80" si="25">Q25-P25</f>
        <v>-397500</v>
      </c>
      <c r="Z25" s="44">
        <f t="shared" ref="Z25:Z80" si="26">X25+(A$6*W25)</f>
        <v>6799.5473959065894</v>
      </c>
      <c r="AA25" s="50">
        <f t="shared" ref="AA25:AA80" si="27">Q25+X25</f>
        <v>3709.1228365905836</v>
      </c>
      <c r="AB25" s="51">
        <f t="shared" ref="AB25:AB80" si="28">Z25/(1+ElecDiscountRate)^1</f>
        <v>6366.617411897555</v>
      </c>
      <c r="AC25" s="44">
        <f t="shared" ref="AC25:AC80" si="29">AA25/(1+ElecDiscountRate)^1</f>
        <v>3472.9614574818197</v>
      </c>
      <c r="AD25" s="44">
        <f t="shared" ref="AD25:AD80" si="30">-PV(ElecDiscountRate,T25,R25)*J25</f>
        <v>0</v>
      </c>
      <c r="AE25" s="44">
        <f t="shared" ref="AE25:AE80" si="31">-PV(ElecDiscountRate,T25,S25)*J25</f>
        <v>0</v>
      </c>
      <c r="AF25" s="52">
        <f>HLOOKUP(I25,ElecAvoidedCostsWOCC!$A$5:$Q$50,G25+1,FALSE)</f>
        <v>0.73512510012695687</v>
      </c>
      <c r="AG25" s="44">
        <f t="shared" ref="AG25:AG80" si="32">AF25*J25*K25</f>
        <v>4741.5568958188715</v>
      </c>
      <c r="AH25" s="52">
        <f>HLOOKUP(I25,ElecAvoidedCostsWOCC!$A$5:$Q$50,T25+1,FALSE)</f>
        <v>0.73512510012695687</v>
      </c>
      <c r="AI25" s="44">
        <f t="shared" ref="AI25:AI80" si="33">AH25*J25*L25</f>
        <v>0</v>
      </c>
      <c r="AJ25" s="44">
        <f t="shared" ref="AJ25:AJ80" si="34">AG25+AI25</f>
        <v>4741.5568958188715</v>
      </c>
      <c r="AK25" s="44">
        <f>HLOOKUP(I25,ElecAvoidedCostsWOCC!$A$5:$Q$50,G25+1,FALSE)*J25*L25</f>
        <v>0</v>
      </c>
      <c r="AL25" s="44">
        <f t="shared" ref="AL25:AL80" si="35">AG25+AI25-AK25</f>
        <v>4741.5568958188715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4741.5568958188715</v>
      </c>
      <c r="AN25" s="48">
        <f t="shared" ref="AN25:AN80" si="36">AM25*1.1+AD25+AE25</f>
        <v>5215.7125854007591</v>
      </c>
      <c r="AO25" s="47">
        <f t="shared" ref="AO25:AO80" si="37">IFERROR(AM25/AB25,0)</f>
        <v>0.74475291808144972</v>
      </c>
      <c r="AP25" s="47">
        <f t="shared" ref="AP25:AP80" si="38">AN25/AC25</f>
        <v>1.501805490574772</v>
      </c>
    </row>
    <row r="26" spans="1:42" ht="13.5" customHeight="1">
      <c r="B26" s="97" t="s">
        <v>39</v>
      </c>
      <c r="C26" s="61">
        <v>18230407</v>
      </c>
      <c r="D26" s="61" t="s">
        <v>40</v>
      </c>
      <c r="E26" s="38">
        <v>12604</v>
      </c>
      <c r="F26" s="39" t="s">
        <v>601</v>
      </c>
      <c r="G26" s="39">
        <v>10</v>
      </c>
      <c r="H26" s="39"/>
      <c r="I26" s="40" t="s">
        <v>276</v>
      </c>
      <c r="J26" s="41">
        <v>2000</v>
      </c>
      <c r="K26" s="41">
        <v>129</v>
      </c>
      <c r="L26" s="41"/>
      <c r="M26" s="42">
        <v>200</v>
      </c>
      <c r="N26" s="42">
        <v>250</v>
      </c>
      <c r="O26" s="43">
        <v>258000</v>
      </c>
      <c r="P26" s="44">
        <v>0</v>
      </c>
      <c r="Q26" s="44">
        <f t="shared" si="12"/>
        <v>500000</v>
      </c>
      <c r="R26" s="45">
        <v>0</v>
      </c>
      <c r="S26" s="46"/>
      <c r="T26" s="39">
        <f t="shared" si="20"/>
        <v>10</v>
      </c>
      <c r="U26" s="47">
        <f t="shared" si="21"/>
        <v>0.28334996963740333</v>
      </c>
      <c r="V26" s="48">
        <f t="shared" si="22"/>
        <v>50</v>
      </c>
      <c r="W26" s="49">
        <f t="shared" si="23"/>
        <v>2.8334996963740335E-2</v>
      </c>
      <c r="X26" s="44">
        <f t="shared" si="24"/>
        <v>48364.913463623336</v>
      </c>
      <c r="Y26" s="44">
        <f t="shared" si="25"/>
        <v>500000</v>
      </c>
      <c r="Z26" s="44">
        <f t="shared" si="26"/>
        <v>271981.89583626355</v>
      </c>
      <c r="AA26" s="50">
        <f t="shared" si="27"/>
        <v>548364.91346362338</v>
      </c>
      <c r="AB26" s="51">
        <f t="shared" si="28"/>
        <v>254664.69647590219</v>
      </c>
      <c r="AC26" s="44">
        <f t="shared" si="29"/>
        <v>513450.29350526532</v>
      </c>
      <c r="AD26" s="44">
        <f t="shared" si="30"/>
        <v>0</v>
      </c>
      <c r="AE26" s="44">
        <f t="shared" si="31"/>
        <v>0</v>
      </c>
      <c r="AF26" s="52">
        <f>HLOOKUP(I26,ElecAvoidedCostsWOCC!$A$5:$Q$50,G26+1,FALSE)</f>
        <v>0.73512510012695687</v>
      </c>
      <c r="AG26" s="44">
        <f t="shared" si="32"/>
        <v>189662.27583275488</v>
      </c>
      <c r="AH26" s="52">
        <f>HLOOKUP(I26,ElecAvoidedCostsWOCC!$A$5:$Q$50,T26+1,FALSE)</f>
        <v>0.73512510012695687</v>
      </c>
      <c r="AI26" s="44">
        <f t="shared" si="33"/>
        <v>0</v>
      </c>
      <c r="AJ26" s="44">
        <f t="shared" si="34"/>
        <v>189662.27583275488</v>
      </c>
      <c r="AK26" s="44">
        <f>HLOOKUP(I26,ElecAvoidedCostsWOCC!$A$5:$Q$50,G26+1,FALSE)*J26*L26</f>
        <v>0</v>
      </c>
      <c r="AL26" s="44">
        <f t="shared" si="35"/>
        <v>189662.27583275488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189662.27583275485</v>
      </c>
      <c r="AN26" s="48">
        <f t="shared" si="36"/>
        <v>208628.50341603035</v>
      </c>
      <c r="AO26" s="47">
        <f t="shared" si="37"/>
        <v>0.74475291808144972</v>
      </c>
      <c r="AP26" s="47">
        <f t="shared" si="38"/>
        <v>0.40632658322531645</v>
      </c>
    </row>
    <row r="27" spans="1:42" ht="13.5" customHeight="1">
      <c r="B27" s="97" t="s">
        <v>39</v>
      </c>
      <c r="C27" s="61">
        <v>18230407</v>
      </c>
      <c r="D27" s="61" t="s">
        <v>40</v>
      </c>
      <c r="E27" s="38" t="s">
        <v>824</v>
      </c>
      <c r="F27" s="39" t="s">
        <v>949</v>
      </c>
      <c r="G27" s="39">
        <v>20</v>
      </c>
      <c r="H27" s="39"/>
      <c r="I27" s="40" t="s">
        <v>278</v>
      </c>
      <c r="J27" s="41">
        <v>10</v>
      </c>
      <c r="K27" s="41">
        <v>-22.54</v>
      </c>
      <c r="L27" s="41"/>
      <c r="M27" s="42">
        <v>0</v>
      </c>
      <c r="N27" s="42">
        <v>0</v>
      </c>
      <c r="O27" s="43">
        <v>-225.39999999999998</v>
      </c>
      <c r="P27" s="44">
        <v>0</v>
      </c>
      <c r="Q27" s="44">
        <f t="shared" si="12"/>
        <v>0</v>
      </c>
      <c r="R27" s="45">
        <v>0</v>
      </c>
      <c r="S27" s="46"/>
      <c r="T27" s="39">
        <f t="shared" si="20"/>
        <v>20</v>
      </c>
      <c r="U27" s="47">
        <f t="shared" si="21"/>
        <v>-4.9509366787806746E-4</v>
      </c>
      <c r="V27" s="48">
        <f t="shared" si="22"/>
        <v>0</v>
      </c>
      <c r="W27" s="49">
        <f t="shared" si="23"/>
        <v>-2.4754683393903374E-5</v>
      </c>
      <c r="X27" s="44">
        <f t="shared" si="24"/>
        <v>-42.253687963956196</v>
      </c>
      <c r="Y27" s="44">
        <f t="shared" si="25"/>
        <v>0</v>
      </c>
      <c r="Z27" s="44">
        <f t="shared" si="26"/>
        <v>-237.61519116858062</v>
      </c>
      <c r="AA27" s="50">
        <f t="shared" si="27"/>
        <v>-42.253687963956196</v>
      </c>
      <c r="AB27" s="51">
        <f t="shared" si="28"/>
        <v>-222.48613405297809</v>
      </c>
      <c r="AC27" s="44">
        <f t="shared" si="29"/>
        <v>-39.563378243404678</v>
      </c>
      <c r="AD27" s="44">
        <f t="shared" si="30"/>
        <v>0</v>
      </c>
      <c r="AE27" s="44">
        <f t="shared" si="31"/>
        <v>0</v>
      </c>
      <c r="AF27" s="52">
        <f>HLOOKUP(I27,ElecAvoidedCostsWOCC!$A$5:$Q$50,G27+1,FALSE)</f>
        <v>1.3500153127049974</v>
      </c>
      <c r="AG27" s="44">
        <f t="shared" si="32"/>
        <v>-304.29345148370641</v>
      </c>
      <c r="AH27" s="52">
        <f>HLOOKUP(I27,ElecAvoidedCostsWOCC!$A$5:$Q$50,T27+1,FALSE)</f>
        <v>1.3500153127049974</v>
      </c>
      <c r="AI27" s="44">
        <f t="shared" si="33"/>
        <v>0</v>
      </c>
      <c r="AJ27" s="44">
        <f t="shared" si="34"/>
        <v>-304.29345148370641</v>
      </c>
      <c r="AK27" s="44">
        <f>HLOOKUP(I27,ElecAvoidedCostsWOCC!$A$5:$Q$50,G27+1,FALSE)*J27*L27</f>
        <v>0</v>
      </c>
      <c r="AL27" s="44">
        <f t="shared" si="35"/>
        <v>-304.29345148370641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-304.29345148370641</v>
      </c>
      <c r="AN27" s="48">
        <f t="shared" si="36"/>
        <v>-334.72279663207706</v>
      </c>
      <c r="AO27" s="47">
        <f t="shared" si="37"/>
        <v>1.3676962511796285</v>
      </c>
      <c r="AP27" s="47">
        <f t="shared" si="38"/>
        <v>8.4604200018707019</v>
      </c>
    </row>
    <row r="28" spans="1:42" ht="13.5" customHeight="1">
      <c r="B28" s="97" t="s">
        <v>39</v>
      </c>
      <c r="C28" s="61">
        <v>18230407</v>
      </c>
      <c r="D28" s="61" t="s">
        <v>40</v>
      </c>
      <c r="E28" s="38">
        <v>12687</v>
      </c>
      <c r="F28" s="39" t="s">
        <v>723</v>
      </c>
      <c r="G28" s="39">
        <v>20</v>
      </c>
      <c r="H28" s="39"/>
      <c r="I28" s="40" t="s">
        <v>278</v>
      </c>
      <c r="J28" s="41">
        <v>10</v>
      </c>
      <c r="K28" s="41">
        <v>-22.54</v>
      </c>
      <c r="L28" s="41"/>
      <c r="M28" s="42">
        <v>0</v>
      </c>
      <c r="N28" s="42">
        <v>0</v>
      </c>
      <c r="O28" s="43">
        <v>-225.39999999999998</v>
      </c>
      <c r="P28" s="44">
        <v>0</v>
      </c>
      <c r="Q28" s="44">
        <f t="shared" si="12"/>
        <v>0</v>
      </c>
      <c r="R28" s="45">
        <v>15.4399</v>
      </c>
      <c r="S28" s="46"/>
      <c r="T28" s="39">
        <f t="shared" si="20"/>
        <v>20</v>
      </c>
      <c r="U28" s="47">
        <f t="shared" si="21"/>
        <v>-4.9509366787806746E-4</v>
      </c>
      <c r="V28" s="48">
        <f t="shared" si="22"/>
        <v>0</v>
      </c>
      <c r="W28" s="49">
        <f t="shared" si="23"/>
        <v>-2.4754683393903374E-5</v>
      </c>
      <c r="X28" s="44">
        <f t="shared" si="24"/>
        <v>-42.253687963956196</v>
      </c>
      <c r="Y28" s="44">
        <f t="shared" si="25"/>
        <v>0</v>
      </c>
      <c r="Z28" s="44">
        <f t="shared" si="26"/>
        <v>-237.61519116858062</v>
      </c>
      <c r="AA28" s="50">
        <f t="shared" si="27"/>
        <v>-42.253687963956196</v>
      </c>
      <c r="AB28" s="51">
        <f t="shared" si="28"/>
        <v>-222.48613405297809</v>
      </c>
      <c r="AC28" s="44">
        <f t="shared" si="29"/>
        <v>-39.563378243404678</v>
      </c>
      <c r="AD28" s="44">
        <f t="shared" si="30"/>
        <v>1661.4427897411274</v>
      </c>
      <c r="AE28" s="44">
        <f t="shared" si="31"/>
        <v>0</v>
      </c>
      <c r="AF28" s="52">
        <f>HLOOKUP(I28,ElecAvoidedCostsWOCC!$A$5:$Q$50,G28+1,FALSE)</f>
        <v>1.3500153127049974</v>
      </c>
      <c r="AG28" s="44">
        <f t="shared" si="32"/>
        <v>-304.29345148370641</v>
      </c>
      <c r="AH28" s="52">
        <f>HLOOKUP(I28,ElecAvoidedCostsWOCC!$A$5:$Q$50,T28+1,FALSE)</f>
        <v>1.3500153127049974</v>
      </c>
      <c r="AI28" s="44">
        <f t="shared" si="33"/>
        <v>0</v>
      </c>
      <c r="AJ28" s="44">
        <f t="shared" si="34"/>
        <v>-304.29345148370641</v>
      </c>
      <c r="AK28" s="44">
        <f>HLOOKUP(I28,ElecAvoidedCostsWOCC!$A$5:$Q$50,G28+1,FALSE)*J28*L28</f>
        <v>0</v>
      </c>
      <c r="AL28" s="44">
        <f t="shared" si="35"/>
        <v>-304.29345148370641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-304.29345148370641</v>
      </c>
      <c r="AN28" s="48">
        <f t="shared" si="36"/>
        <v>1326.7199931090504</v>
      </c>
      <c r="AO28" s="47">
        <f t="shared" si="37"/>
        <v>1.3676962511796285</v>
      </c>
      <c r="AP28" s="47">
        <f t="shared" si="38"/>
        <v>-33.534042137319709</v>
      </c>
    </row>
    <row r="29" spans="1:42">
      <c r="B29" s="97" t="s">
        <v>39</v>
      </c>
      <c r="C29" s="61">
        <v>18230407</v>
      </c>
      <c r="D29" s="61" t="s">
        <v>40</v>
      </c>
      <c r="E29" s="38" t="s">
        <v>824</v>
      </c>
      <c r="F29" s="39" t="s">
        <v>950</v>
      </c>
      <c r="G29" s="39">
        <v>13</v>
      </c>
      <c r="H29" s="39"/>
      <c r="I29" s="40" t="s">
        <v>278</v>
      </c>
      <c r="J29" s="41">
        <v>10</v>
      </c>
      <c r="K29" s="41">
        <v>3.19</v>
      </c>
      <c r="L29" s="41"/>
      <c r="M29" s="42">
        <v>0</v>
      </c>
      <c r="N29" s="42">
        <v>0</v>
      </c>
      <c r="O29" s="43">
        <v>31.9</v>
      </c>
      <c r="P29" s="44">
        <v>0</v>
      </c>
      <c r="Q29" s="44">
        <f t="shared" si="12"/>
        <v>0</v>
      </c>
      <c r="R29" s="45">
        <v>0</v>
      </c>
      <c r="S29" s="46"/>
      <c r="T29" s="39">
        <f t="shared" si="20"/>
        <v>13</v>
      </c>
      <c r="U29" s="47">
        <f t="shared" si="21"/>
        <v>4.5544663724275644E-5</v>
      </c>
      <c r="V29" s="48">
        <f t="shared" si="22"/>
        <v>0</v>
      </c>
      <c r="W29" s="49">
        <f t="shared" si="23"/>
        <v>3.5034356710981263E-6</v>
      </c>
      <c r="X29" s="44">
        <f t="shared" si="24"/>
        <v>5.9800028662386984</v>
      </c>
      <c r="Y29" s="44">
        <f t="shared" si="25"/>
        <v>0</v>
      </c>
      <c r="Z29" s="44">
        <f t="shared" si="26"/>
        <v>33.628769291382973</v>
      </c>
      <c r="AA29" s="50">
        <f t="shared" si="27"/>
        <v>5.9800028662386984</v>
      </c>
      <c r="AB29" s="51">
        <f t="shared" si="28"/>
        <v>31.48761169605147</v>
      </c>
      <c r="AC29" s="44">
        <f t="shared" si="29"/>
        <v>5.5992536200736875</v>
      </c>
      <c r="AD29" s="44">
        <f t="shared" si="30"/>
        <v>0</v>
      </c>
      <c r="AE29" s="44">
        <f t="shared" si="31"/>
        <v>0</v>
      </c>
      <c r="AF29" s="52">
        <f>HLOOKUP(I29,ElecAvoidedCostsWOCC!$A$5:$Q$50,G29+1,FALSE)</f>
        <v>0.95298626106018935</v>
      </c>
      <c r="AG29" s="44">
        <f t="shared" si="32"/>
        <v>30.400261727820041</v>
      </c>
      <c r="AH29" s="52">
        <f>HLOOKUP(I29,ElecAvoidedCostsWOCC!$A$5:$Q$50,T29+1,FALSE)</f>
        <v>0.95298626106018935</v>
      </c>
      <c r="AI29" s="44">
        <f t="shared" si="33"/>
        <v>0</v>
      </c>
      <c r="AJ29" s="44">
        <f t="shared" si="34"/>
        <v>30.400261727820041</v>
      </c>
      <c r="AK29" s="44">
        <f>HLOOKUP(I29,ElecAvoidedCostsWOCC!$A$5:$Q$50,G29+1,FALSE)*J29*L29</f>
        <v>0</v>
      </c>
      <c r="AL29" s="44">
        <f t="shared" si="35"/>
        <v>30.400261727820041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30.400261727820038</v>
      </c>
      <c r="AN29" s="48">
        <f t="shared" si="36"/>
        <v>33.440287900602044</v>
      </c>
      <c r="AO29" s="47">
        <f t="shared" si="37"/>
        <v>0.96546737241529867</v>
      </c>
      <c r="AP29" s="47">
        <f t="shared" si="38"/>
        <v>5.9722759799121157</v>
      </c>
    </row>
    <row r="30" spans="1:42">
      <c r="B30" s="97" t="s">
        <v>39</v>
      </c>
      <c r="C30" s="61">
        <v>18230407</v>
      </c>
      <c r="D30" s="61" t="s">
        <v>40</v>
      </c>
      <c r="E30" s="38">
        <v>12685</v>
      </c>
      <c r="F30" s="39" t="s">
        <v>722</v>
      </c>
      <c r="G30" s="39">
        <v>13</v>
      </c>
      <c r="H30" s="39"/>
      <c r="I30" s="40" t="s">
        <v>278</v>
      </c>
      <c r="J30" s="41">
        <v>10</v>
      </c>
      <c r="K30" s="41">
        <v>3.19</v>
      </c>
      <c r="L30" s="41"/>
      <c r="M30" s="42">
        <v>0</v>
      </c>
      <c r="N30" s="42">
        <v>0</v>
      </c>
      <c r="O30" s="43">
        <v>31.9</v>
      </c>
      <c r="P30" s="44">
        <v>175</v>
      </c>
      <c r="Q30" s="44">
        <f t="shared" si="12"/>
        <v>0</v>
      </c>
      <c r="R30" s="45">
        <v>6.8742999999999999</v>
      </c>
      <c r="S30" s="46"/>
      <c r="T30" s="39">
        <f t="shared" si="20"/>
        <v>13</v>
      </c>
      <c r="U30" s="47">
        <f t="shared" si="21"/>
        <v>4.5544663724275644E-5</v>
      </c>
      <c r="V30" s="48">
        <f t="shared" si="22"/>
        <v>0</v>
      </c>
      <c r="W30" s="49">
        <f t="shared" si="23"/>
        <v>3.5034356710981263E-6</v>
      </c>
      <c r="X30" s="44">
        <f t="shared" si="24"/>
        <v>5.9800028662386984</v>
      </c>
      <c r="Y30" s="44">
        <f t="shared" si="25"/>
        <v>-175</v>
      </c>
      <c r="Z30" s="44">
        <f t="shared" si="26"/>
        <v>33.628769291382973</v>
      </c>
      <c r="AA30" s="50">
        <f t="shared" si="27"/>
        <v>5.9800028662386984</v>
      </c>
      <c r="AB30" s="51">
        <f t="shared" si="28"/>
        <v>31.48761169605147</v>
      </c>
      <c r="AC30" s="44">
        <f t="shared" si="29"/>
        <v>5.5992536200736875</v>
      </c>
      <c r="AD30" s="44">
        <f t="shared" si="30"/>
        <v>581.09987555322027</v>
      </c>
      <c r="AE30" s="44">
        <f t="shared" si="31"/>
        <v>0</v>
      </c>
      <c r="AF30" s="52">
        <f>HLOOKUP(I30,ElecAvoidedCostsWOCC!$A$5:$Q$50,G30+1,FALSE)</f>
        <v>0.95298626106018935</v>
      </c>
      <c r="AG30" s="44">
        <f t="shared" si="32"/>
        <v>30.400261727820041</v>
      </c>
      <c r="AH30" s="52">
        <f>HLOOKUP(I30,ElecAvoidedCostsWOCC!$A$5:$Q$50,T30+1,FALSE)</f>
        <v>0.95298626106018935</v>
      </c>
      <c r="AI30" s="44">
        <f t="shared" si="33"/>
        <v>0</v>
      </c>
      <c r="AJ30" s="44">
        <f t="shared" si="34"/>
        <v>30.400261727820041</v>
      </c>
      <c r="AK30" s="44">
        <f>HLOOKUP(I30,ElecAvoidedCostsWOCC!$A$5:$Q$50,G30+1,FALSE)*J30*L30</f>
        <v>0</v>
      </c>
      <c r="AL30" s="44">
        <f t="shared" si="35"/>
        <v>30.400261727820041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30.400261727820038</v>
      </c>
      <c r="AN30" s="48">
        <f t="shared" si="36"/>
        <v>614.54016345382229</v>
      </c>
      <c r="AO30" s="47">
        <f t="shared" si="37"/>
        <v>0.96546737241529867</v>
      </c>
      <c r="AP30" s="47">
        <f t="shared" si="38"/>
        <v>109.75394314175303</v>
      </c>
    </row>
    <row r="31" spans="1:42">
      <c r="B31" s="97" t="s">
        <v>39</v>
      </c>
      <c r="C31" s="61">
        <v>18230407</v>
      </c>
      <c r="D31" s="61" t="s">
        <v>40</v>
      </c>
      <c r="E31" s="38">
        <v>12618</v>
      </c>
      <c r="F31" s="39" t="s">
        <v>951</v>
      </c>
      <c r="G31" s="39">
        <v>11</v>
      </c>
      <c r="H31" s="39"/>
      <c r="I31" s="40" t="s">
        <v>269</v>
      </c>
      <c r="J31" s="41">
        <v>1</v>
      </c>
      <c r="K31" s="41">
        <v>540.29</v>
      </c>
      <c r="L31" s="41"/>
      <c r="M31" s="42">
        <v>175</v>
      </c>
      <c r="N31" s="42">
        <v>316.92</v>
      </c>
      <c r="O31" s="43">
        <v>540.29</v>
      </c>
      <c r="P31" s="44">
        <v>225</v>
      </c>
      <c r="Q31" s="44">
        <f t="shared" si="12"/>
        <v>316.92</v>
      </c>
      <c r="R31" s="45">
        <v>308.56</v>
      </c>
      <c r="S31" s="46"/>
      <c r="T31" s="39">
        <f t="shared" si="20"/>
        <v>11</v>
      </c>
      <c r="U31" s="47">
        <f t="shared" si="21"/>
        <v>6.5271422715089888E-4</v>
      </c>
      <c r="V31" s="48">
        <f t="shared" si="22"/>
        <v>141.92000000000002</v>
      </c>
      <c r="W31" s="49">
        <f t="shared" si="23"/>
        <v>5.933765701371808E-5</v>
      </c>
      <c r="X31" s="44">
        <f t="shared" si="24"/>
        <v>101.28325230721337</v>
      </c>
      <c r="Y31" s="44">
        <f t="shared" si="25"/>
        <v>91.920000000000016</v>
      </c>
      <c r="Z31" s="44">
        <f t="shared" si="26"/>
        <v>569.57014923013503</v>
      </c>
      <c r="AA31" s="50">
        <f t="shared" si="27"/>
        <v>418.2032523072134</v>
      </c>
      <c r="AB31" s="51">
        <f t="shared" si="28"/>
        <v>533.30538317428375</v>
      </c>
      <c r="AC31" s="44">
        <f t="shared" si="29"/>
        <v>391.57607893933834</v>
      </c>
      <c r="AD31" s="44">
        <f t="shared" si="30"/>
        <v>2337.01754340344</v>
      </c>
      <c r="AE31" s="44">
        <f t="shared" si="31"/>
        <v>0</v>
      </c>
      <c r="AF31" s="52">
        <f>HLOOKUP(I31,ElecAvoidedCostsWOCC!$A$5:$Q$50,G31+1,FALSE)</f>
        <v>0.7780237387897877</v>
      </c>
      <c r="AG31" s="44">
        <f t="shared" si="32"/>
        <v>420.35844583073435</v>
      </c>
      <c r="AH31" s="52">
        <f>HLOOKUP(I31,ElecAvoidedCostsWOCC!$A$5:$Q$50,T31+1,FALSE)</f>
        <v>0.7780237387897877</v>
      </c>
      <c r="AI31" s="44">
        <f t="shared" si="33"/>
        <v>0</v>
      </c>
      <c r="AJ31" s="44">
        <f t="shared" si="34"/>
        <v>420.35844583073435</v>
      </c>
      <c r="AK31" s="44">
        <f>HLOOKUP(I31,ElecAvoidedCostsWOCC!$A$5:$Q$50,G31+1,FALSE)*J31*L31</f>
        <v>0</v>
      </c>
      <c r="AL31" s="44">
        <f t="shared" si="35"/>
        <v>420.35844583073435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420.35844583073435</v>
      </c>
      <c r="AN31" s="48">
        <f t="shared" si="36"/>
        <v>2799.411833817248</v>
      </c>
      <c r="AO31" s="47">
        <f t="shared" si="37"/>
        <v>0.78821339347583819</v>
      </c>
      <c r="AP31" s="47">
        <f t="shared" si="38"/>
        <v>7.1490879662516962</v>
      </c>
    </row>
    <row r="32" spans="1:42">
      <c r="B32" s="97" t="s">
        <v>39</v>
      </c>
      <c r="C32" s="61">
        <v>18230407</v>
      </c>
      <c r="D32" s="61" t="s">
        <v>40</v>
      </c>
      <c r="E32" s="38">
        <v>12619</v>
      </c>
      <c r="F32" s="39" t="s">
        <v>952</v>
      </c>
      <c r="G32" s="39">
        <v>11</v>
      </c>
      <c r="H32" s="39"/>
      <c r="I32" s="40" t="s">
        <v>269</v>
      </c>
      <c r="J32" s="41">
        <v>1</v>
      </c>
      <c r="K32" s="41">
        <v>332.83</v>
      </c>
      <c r="L32" s="41"/>
      <c r="M32" s="42">
        <v>225</v>
      </c>
      <c r="N32" s="42">
        <v>252.92</v>
      </c>
      <c r="O32" s="43">
        <v>332.83</v>
      </c>
      <c r="P32" s="44">
        <v>400</v>
      </c>
      <c r="Q32" s="44">
        <f t="shared" si="12"/>
        <v>252.92</v>
      </c>
      <c r="R32" s="45">
        <v>246.24</v>
      </c>
      <c r="S32" s="46"/>
      <c r="T32" s="39">
        <f t="shared" si="20"/>
        <v>11</v>
      </c>
      <c r="U32" s="47">
        <f t="shared" si="21"/>
        <v>4.0208568772813431E-4</v>
      </c>
      <c r="V32" s="48">
        <f t="shared" si="22"/>
        <v>27.919999999999987</v>
      </c>
      <c r="W32" s="49">
        <f t="shared" si="23"/>
        <v>3.6553244338921302E-5</v>
      </c>
      <c r="X32" s="44">
        <f t="shared" si="24"/>
        <v>62.392612977123079</v>
      </c>
      <c r="Y32" s="44">
        <f t="shared" si="25"/>
        <v>-147.08000000000001</v>
      </c>
      <c r="Z32" s="44">
        <f t="shared" si="26"/>
        <v>350.86718756272711</v>
      </c>
      <c r="AA32" s="50">
        <f t="shared" si="27"/>
        <v>315.31261297712308</v>
      </c>
      <c r="AB32" s="51">
        <f t="shared" si="28"/>
        <v>328.52732917858344</v>
      </c>
      <c r="AC32" s="44">
        <f t="shared" si="29"/>
        <v>295.23652900479686</v>
      </c>
      <c r="AD32" s="44">
        <f t="shared" si="30"/>
        <v>1865.0090740460951</v>
      </c>
      <c r="AE32" s="44">
        <f t="shared" si="31"/>
        <v>0</v>
      </c>
      <c r="AF32" s="52">
        <f>HLOOKUP(I32,ElecAvoidedCostsWOCC!$A$5:$Q$50,G32+1,FALSE)</f>
        <v>0.7780237387897877</v>
      </c>
      <c r="AG32" s="44">
        <f t="shared" si="32"/>
        <v>258.94964098140503</v>
      </c>
      <c r="AH32" s="52">
        <f>HLOOKUP(I32,ElecAvoidedCostsWOCC!$A$5:$Q$50,T32+1,FALSE)</f>
        <v>0.7780237387897877</v>
      </c>
      <c r="AI32" s="44">
        <f t="shared" si="33"/>
        <v>0</v>
      </c>
      <c r="AJ32" s="44">
        <f t="shared" si="34"/>
        <v>258.94964098140503</v>
      </c>
      <c r="AK32" s="44">
        <f>HLOOKUP(I32,ElecAvoidedCostsWOCC!$A$5:$Q$50,G32+1,FALSE)*J32*L32</f>
        <v>0</v>
      </c>
      <c r="AL32" s="44">
        <f t="shared" si="35"/>
        <v>258.94964098140503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258.94964098140503</v>
      </c>
      <c r="AN32" s="48">
        <f t="shared" si="36"/>
        <v>2149.8536791256406</v>
      </c>
      <c r="AO32" s="47">
        <f t="shared" si="37"/>
        <v>0.78821339347583819</v>
      </c>
      <c r="AP32" s="47">
        <f t="shared" si="38"/>
        <v>7.2818010913910687</v>
      </c>
    </row>
    <row r="33" spans="2:42">
      <c r="B33" s="97" t="s">
        <v>39</v>
      </c>
      <c r="C33" s="61">
        <v>18230407</v>
      </c>
      <c r="D33" s="61" t="s">
        <v>40</v>
      </c>
      <c r="E33" s="38">
        <v>12620</v>
      </c>
      <c r="F33" s="39" t="s">
        <v>953</v>
      </c>
      <c r="G33" s="39">
        <v>11</v>
      </c>
      <c r="H33" s="39"/>
      <c r="I33" s="40" t="s">
        <v>269</v>
      </c>
      <c r="J33" s="41">
        <v>1</v>
      </c>
      <c r="K33" s="41">
        <v>869.48</v>
      </c>
      <c r="L33" s="41"/>
      <c r="M33" s="42">
        <v>400</v>
      </c>
      <c r="N33" s="42">
        <v>399.62</v>
      </c>
      <c r="O33" s="43">
        <v>869.48</v>
      </c>
      <c r="P33" s="44">
        <v>225</v>
      </c>
      <c r="Q33" s="44">
        <f t="shared" si="12"/>
        <v>399.62</v>
      </c>
      <c r="R33" s="45">
        <v>389.08</v>
      </c>
      <c r="S33" s="46"/>
      <c r="T33" s="39">
        <f t="shared" si="20"/>
        <v>11</v>
      </c>
      <c r="U33" s="47">
        <f t="shared" si="21"/>
        <v>1.0504024990711722E-3</v>
      </c>
      <c r="V33" s="48">
        <f t="shared" si="22"/>
        <v>-0.37999999999999545</v>
      </c>
      <c r="W33" s="49">
        <f t="shared" si="23"/>
        <v>9.5491136279197465E-5</v>
      </c>
      <c r="X33" s="44">
        <f t="shared" si="24"/>
        <v>162.99350759050859</v>
      </c>
      <c r="Y33" s="44">
        <f t="shared" si="25"/>
        <v>174.62</v>
      </c>
      <c r="Z33" s="44">
        <f t="shared" si="26"/>
        <v>916.60007283610241</v>
      </c>
      <c r="AA33" s="50">
        <f t="shared" si="27"/>
        <v>562.61350759050856</v>
      </c>
      <c r="AB33" s="51">
        <f t="shared" si="28"/>
        <v>858.2397685731296</v>
      </c>
      <c r="AC33" s="44">
        <f t="shared" si="29"/>
        <v>526.79167377388444</v>
      </c>
      <c r="AD33" s="44">
        <f t="shared" si="30"/>
        <v>2946.8718751212423</v>
      </c>
      <c r="AE33" s="44">
        <f t="shared" si="31"/>
        <v>0</v>
      </c>
      <c r="AF33" s="52">
        <f>HLOOKUP(I33,ElecAvoidedCostsWOCC!$A$5:$Q$50,G33+1,FALSE)</f>
        <v>0.7780237387897877</v>
      </c>
      <c r="AG33" s="44">
        <f t="shared" si="32"/>
        <v>676.4760804029446</v>
      </c>
      <c r="AH33" s="52">
        <f>HLOOKUP(I33,ElecAvoidedCostsWOCC!$A$5:$Q$50,T33+1,FALSE)</f>
        <v>0.7780237387897877</v>
      </c>
      <c r="AI33" s="44">
        <f t="shared" si="33"/>
        <v>0</v>
      </c>
      <c r="AJ33" s="44">
        <f t="shared" si="34"/>
        <v>676.4760804029446</v>
      </c>
      <c r="AK33" s="44">
        <f>HLOOKUP(I33,ElecAvoidedCostsWOCC!$A$5:$Q$50,G33+1,FALSE)*J33*L33</f>
        <v>0</v>
      </c>
      <c r="AL33" s="44">
        <f t="shared" si="35"/>
        <v>676.4760804029446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676.4760804029446</v>
      </c>
      <c r="AN33" s="48">
        <f t="shared" si="36"/>
        <v>3690.9955635644815</v>
      </c>
      <c r="AO33" s="47">
        <f t="shared" si="37"/>
        <v>0.7882133934758383</v>
      </c>
      <c r="AP33" s="47">
        <f t="shared" si="38"/>
        <v>7.0065563814297738</v>
      </c>
    </row>
    <row r="34" spans="2:42">
      <c r="B34" s="97" t="s">
        <v>39</v>
      </c>
      <c r="C34" s="61">
        <v>18230407</v>
      </c>
      <c r="D34" s="61" t="s">
        <v>40</v>
      </c>
      <c r="E34" s="38">
        <v>12621</v>
      </c>
      <c r="F34" s="39" t="s">
        <v>954</v>
      </c>
      <c r="G34" s="39">
        <v>11</v>
      </c>
      <c r="H34" s="39"/>
      <c r="I34" s="40" t="s">
        <v>269</v>
      </c>
      <c r="J34" s="41">
        <v>1</v>
      </c>
      <c r="K34" s="41">
        <v>332.83</v>
      </c>
      <c r="L34" s="41"/>
      <c r="M34" s="42">
        <v>225</v>
      </c>
      <c r="N34" s="42">
        <v>252.92</v>
      </c>
      <c r="O34" s="43">
        <v>332.83</v>
      </c>
      <c r="P34" s="44">
        <v>175</v>
      </c>
      <c r="Q34" s="44">
        <f t="shared" si="12"/>
        <v>252.92</v>
      </c>
      <c r="R34" s="45">
        <v>389.08</v>
      </c>
      <c r="S34" s="46"/>
      <c r="T34" s="39">
        <f t="shared" si="20"/>
        <v>11</v>
      </c>
      <c r="U34" s="47">
        <f t="shared" si="21"/>
        <v>4.0208568772813431E-4</v>
      </c>
      <c r="V34" s="48">
        <f t="shared" si="22"/>
        <v>27.919999999999987</v>
      </c>
      <c r="W34" s="49">
        <f t="shared" si="23"/>
        <v>3.6553244338921302E-5</v>
      </c>
      <c r="X34" s="44">
        <f t="shared" si="24"/>
        <v>62.392612977123079</v>
      </c>
      <c r="Y34" s="44">
        <f t="shared" si="25"/>
        <v>77.919999999999987</v>
      </c>
      <c r="Z34" s="44">
        <f t="shared" si="26"/>
        <v>350.86718756272711</v>
      </c>
      <c r="AA34" s="50">
        <f t="shared" si="27"/>
        <v>315.31261297712308</v>
      </c>
      <c r="AB34" s="51">
        <f t="shared" si="28"/>
        <v>328.52732917858344</v>
      </c>
      <c r="AC34" s="44">
        <f t="shared" si="29"/>
        <v>295.23652900479686</v>
      </c>
      <c r="AD34" s="44">
        <f t="shared" si="30"/>
        <v>2946.8718751212423</v>
      </c>
      <c r="AE34" s="44">
        <f t="shared" si="31"/>
        <v>0</v>
      </c>
      <c r="AF34" s="52">
        <f>HLOOKUP(I34,ElecAvoidedCostsWOCC!$A$5:$Q$50,G34+1,FALSE)</f>
        <v>0.7780237387897877</v>
      </c>
      <c r="AG34" s="44">
        <f t="shared" si="32"/>
        <v>258.94964098140503</v>
      </c>
      <c r="AH34" s="52">
        <f>HLOOKUP(I34,ElecAvoidedCostsWOCC!$A$5:$Q$50,T34+1,FALSE)</f>
        <v>0.7780237387897877</v>
      </c>
      <c r="AI34" s="44">
        <f t="shared" si="33"/>
        <v>0</v>
      </c>
      <c r="AJ34" s="44">
        <f t="shared" si="34"/>
        <v>258.94964098140503</v>
      </c>
      <c r="AK34" s="44">
        <f>HLOOKUP(I34,ElecAvoidedCostsWOCC!$A$5:$Q$50,G34+1,FALSE)*J34*L34</f>
        <v>0</v>
      </c>
      <c r="AL34" s="44">
        <f t="shared" si="35"/>
        <v>258.94964098140503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258.94964098140503</v>
      </c>
      <c r="AN34" s="48">
        <f t="shared" si="36"/>
        <v>3231.7164802007878</v>
      </c>
      <c r="AO34" s="47">
        <f t="shared" si="37"/>
        <v>0.78821339347583819</v>
      </c>
      <c r="AP34" s="47">
        <f t="shared" si="38"/>
        <v>10.946194534580375</v>
      </c>
    </row>
    <row r="35" spans="2:42">
      <c r="B35" s="97" t="s">
        <v>39</v>
      </c>
      <c r="C35" s="61">
        <v>18230407</v>
      </c>
      <c r="D35" s="61" t="s">
        <v>40</v>
      </c>
      <c r="E35" s="38">
        <v>12624</v>
      </c>
      <c r="F35" s="39" t="s">
        <v>955</v>
      </c>
      <c r="G35" s="39">
        <v>11</v>
      </c>
      <c r="H35" s="39"/>
      <c r="I35" s="40" t="s">
        <v>269</v>
      </c>
      <c r="J35" s="41">
        <v>1</v>
      </c>
      <c r="K35" s="41">
        <v>540.29</v>
      </c>
      <c r="L35" s="41"/>
      <c r="M35" s="42">
        <v>175</v>
      </c>
      <c r="N35" s="42">
        <v>311.64</v>
      </c>
      <c r="O35" s="43">
        <v>540.29</v>
      </c>
      <c r="P35" s="44">
        <v>250</v>
      </c>
      <c r="Q35" s="44">
        <f t="shared" si="12"/>
        <v>311.64</v>
      </c>
      <c r="R35" s="45">
        <v>389.08</v>
      </c>
      <c r="S35" s="46"/>
      <c r="T35" s="39">
        <f t="shared" si="20"/>
        <v>11</v>
      </c>
      <c r="U35" s="47">
        <f t="shared" si="21"/>
        <v>6.5271422715089888E-4</v>
      </c>
      <c r="V35" s="48">
        <f t="shared" si="22"/>
        <v>136.63999999999999</v>
      </c>
      <c r="W35" s="49">
        <f t="shared" si="23"/>
        <v>5.933765701371808E-5</v>
      </c>
      <c r="X35" s="44">
        <f t="shared" si="24"/>
        <v>101.28325230721337</v>
      </c>
      <c r="Y35" s="44">
        <f t="shared" si="25"/>
        <v>61.639999999999986</v>
      </c>
      <c r="Z35" s="44">
        <f t="shared" si="26"/>
        <v>569.57014923013503</v>
      </c>
      <c r="AA35" s="50">
        <f t="shared" si="27"/>
        <v>412.92325230721337</v>
      </c>
      <c r="AB35" s="51">
        <f t="shared" si="28"/>
        <v>533.30538317428375</v>
      </c>
      <c r="AC35" s="44">
        <f t="shared" si="29"/>
        <v>386.63225871461924</v>
      </c>
      <c r="AD35" s="44">
        <f t="shared" si="30"/>
        <v>2946.8718751212423</v>
      </c>
      <c r="AE35" s="44">
        <f t="shared" si="31"/>
        <v>0</v>
      </c>
      <c r="AF35" s="52">
        <f>HLOOKUP(I35,ElecAvoidedCostsWOCC!$A$5:$Q$50,G35+1,FALSE)</f>
        <v>0.7780237387897877</v>
      </c>
      <c r="AG35" s="44">
        <f t="shared" si="32"/>
        <v>420.35844583073435</v>
      </c>
      <c r="AH35" s="52">
        <f>HLOOKUP(I35,ElecAvoidedCostsWOCC!$A$5:$Q$50,T35+1,FALSE)</f>
        <v>0.7780237387897877</v>
      </c>
      <c r="AI35" s="44">
        <f t="shared" si="33"/>
        <v>0</v>
      </c>
      <c r="AJ35" s="44">
        <f t="shared" si="34"/>
        <v>420.35844583073435</v>
      </c>
      <c r="AK35" s="44">
        <f>HLOOKUP(I35,ElecAvoidedCostsWOCC!$A$5:$Q$50,G35+1,FALSE)*J35*L35</f>
        <v>0</v>
      </c>
      <c r="AL35" s="44">
        <f t="shared" si="35"/>
        <v>420.35844583073435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420.35844583073435</v>
      </c>
      <c r="AN35" s="48">
        <f t="shared" si="36"/>
        <v>3409.2661655350503</v>
      </c>
      <c r="AO35" s="47">
        <f t="shared" si="37"/>
        <v>0.78821339347583819</v>
      </c>
      <c r="AP35" s="47">
        <f t="shared" si="38"/>
        <v>8.8178523356259717</v>
      </c>
    </row>
    <row r="36" spans="2:42">
      <c r="B36" s="97" t="s">
        <v>39</v>
      </c>
      <c r="C36" s="61">
        <v>18230407</v>
      </c>
      <c r="D36" s="61" t="s">
        <v>40</v>
      </c>
      <c r="E36" s="38">
        <v>12962</v>
      </c>
      <c r="F36" s="39" t="s">
        <v>546</v>
      </c>
      <c r="G36" s="39">
        <v>14</v>
      </c>
      <c r="H36" s="39"/>
      <c r="I36" s="40" t="s">
        <v>278</v>
      </c>
      <c r="J36" s="41">
        <v>10</v>
      </c>
      <c r="K36" s="41">
        <v>26</v>
      </c>
      <c r="L36" s="41"/>
      <c r="M36" s="42">
        <v>25</v>
      </c>
      <c r="N36" s="42">
        <v>0.01</v>
      </c>
      <c r="O36" s="43">
        <v>260</v>
      </c>
      <c r="P36" s="44">
        <v>250</v>
      </c>
      <c r="Q36" s="44">
        <f t="shared" si="12"/>
        <v>0.1</v>
      </c>
      <c r="R36" s="45">
        <v>7.49</v>
      </c>
      <c r="S36" s="46"/>
      <c r="T36" s="39">
        <f t="shared" si="20"/>
        <v>14</v>
      </c>
      <c r="U36" s="47">
        <f t="shared" si="21"/>
        <v>3.9976507344191786E-4</v>
      </c>
      <c r="V36" s="48">
        <f t="shared" si="22"/>
        <v>-24.99</v>
      </c>
      <c r="W36" s="49">
        <f t="shared" si="23"/>
        <v>2.8554648102994135E-5</v>
      </c>
      <c r="X36" s="44">
        <f t="shared" si="24"/>
        <v>48.739835273418862</v>
      </c>
      <c r="Y36" s="44">
        <f t="shared" si="25"/>
        <v>-249.9</v>
      </c>
      <c r="Z36" s="44">
        <f t="shared" si="26"/>
        <v>274.09028262569194</v>
      </c>
      <c r="AA36" s="50">
        <f t="shared" si="27"/>
        <v>48.839835273418863</v>
      </c>
      <c r="AB36" s="51">
        <f t="shared" si="28"/>
        <v>256.6388414098239</v>
      </c>
      <c r="AC36" s="44">
        <f t="shared" si="29"/>
        <v>45.730182840279831</v>
      </c>
      <c r="AD36" s="44">
        <f t="shared" si="30"/>
        <v>662.96476273070982</v>
      </c>
      <c r="AE36" s="44">
        <f t="shared" si="31"/>
        <v>0</v>
      </c>
      <c r="AF36" s="52">
        <f>HLOOKUP(I36,ElecAvoidedCostsWOCC!$A$5:$Q$50,G36+1,FALSE)</f>
        <v>1.0169996824506593</v>
      </c>
      <c r="AG36" s="44">
        <f t="shared" si="32"/>
        <v>264.41991743717142</v>
      </c>
      <c r="AH36" s="52">
        <f>HLOOKUP(I36,ElecAvoidedCostsWOCC!$A$5:$Q$50,T36+1,FALSE)</f>
        <v>1.0169996824506593</v>
      </c>
      <c r="AI36" s="44">
        <f t="shared" si="33"/>
        <v>0</v>
      </c>
      <c r="AJ36" s="44">
        <f t="shared" si="34"/>
        <v>264.41991743717142</v>
      </c>
      <c r="AK36" s="44">
        <f>HLOOKUP(I36,ElecAvoidedCostsWOCC!$A$5:$Q$50,G36+1,FALSE)*J36*L36</f>
        <v>0</v>
      </c>
      <c r="AL36" s="44">
        <f t="shared" si="35"/>
        <v>264.41991743717142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264.41991743717142</v>
      </c>
      <c r="AN36" s="48">
        <f t="shared" si="36"/>
        <v>953.8266719115984</v>
      </c>
      <c r="AO36" s="47">
        <f t="shared" si="37"/>
        <v>1.0303191675297583</v>
      </c>
      <c r="AP36" s="47">
        <f t="shared" si="38"/>
        <v>20.857705188780781</v>
      </c>
    </row>
    <row r="37" spans="2:42">
      <c r="B37" s="97" t="s">
        <v>39</v>
      </c>
      <c r="C37" s="61">
        <v>18230407</v>
      </c>
      <c r="D37" s="61" t="s">
        <v>40</v>
      </c>
      <c r="E37" s="38">
        <v>12963</v>
      </c>
      <c r="F37" s="39" t="s">
        <v>547</v>
      </c>
      <c r="G37" s="39">
        <v>14</v>
      </c>
      <c r="H37" s="39"/>
      <c r="I37" s="40" t="s">
        <v>278</v>
      </c>
      <c r="J37" s="41">
        <v>10</v>
      </c>
      <c r="K37" s="41">
        <v>26</v>
      </c>
      <c r="L37" s="41"/>
      <c r="M37" s="42">
        <v>25</v>
      </c>
      <c r="N37" s="42">
        <v>0.01</v>
      </c>
      <c r="O37" s="43">
        <v>260</v>
      </c>
      <c r="P37" s="44">
        <v>1000</v>
      </c>
      <c r="Q37" s="44">
        <f t="shared" si="12"/>
        <v>0.1</v>
      </c>
      <c r="R37" s="45">
        <v>7.49</v>
      </c>
      <c r="S37" s="46"/>
      <c r="T37" s="39">
        <f t="shared" si="20"/>
        <v>14</v>
      </c>
      <c r="U37" s="47">
        <f t="shared" si="21"/>
        <v>3.9976507344191786E-4</v>
      </c>
      <c r="V37" s="48">
        <f t="shared" si="22"/>
        <v>-24.99</v>
      </c>
      <c r="W37" s="49">
        <f t="shared" si="23"/>
        <v>2.8554648102994135E-5</v>
      </c>
      <c r="X37" s="44">
        <f t="shared" si="24"/>
        <v>48.739835273418862</v>
      </c>
      <c r="Y37" s="44">
        <f t="shared" si="25"/>
        <v>-999.9</v>
      </c>
      <c r="Z37" s="44">
        <f t="shared" si="26"/>
        <v>274.09028262569194</v>
      </c>
      <c r="AA37" s="50">
        <f t="shared" si="27"/>
        <v>48.839835273418863</v>
      </c>
      <c r="AB37" s="51">
        <f t="shared" si="28"/>
        <v>256.6388414098239</v>
      </c>
      <c r="AC37" s="44">
        <f t="shared" si="29"/>
        <v>45.730182840279831</v>
      </c>
      <c r="AD37" s="44">
        <f t="shared" si="30"/>
        <v>662.96476273070982</v>
      </c>
      <c r="AE37" s="44">
        <f t="shared" si="31"/>
        <v>0</v>
      </c>
      <c r="AF37" s="52">
        <f>HLOOKUP(I37,ElecAvoidedCostsWOCC!$A$5:$Q$50,G37+1,FALSE)</f>
        <v>1.0169996824506593</v>
      </c>
      <c r="AG37" s="44">
        <f t="shared" si="32"/>
        <v>264.41991743717142</v>
      </c>
      <c r="AH37" s="52">
        <f>HLOOKUP(I37,ElecAvoidedCostsWOCC!$A$5:$Q$50,T37+1,FALSE)</f>
        <v>1.0169996824506593</v>
      </c>
      <c r="AI37" s="44">
        <f t="shared" si="33"/>
        <v>0</v>
      </c>
      <c r="AJ37" s="44">
        <f t="shared" si="34"/>
        <v>264.41991743717142</v>
      </c>
      <c r="AK37" s="44">
        <f>HLOOKUP(I37,ElecAvoidedCostsWOCC!$A$5:$Q$50,G37+1,FALSE)*J37*L37</f>
        <v>0</v>
      </c>
      <c r="AL37" s="44">
        <f t="shared" si="35"/>
        <v>264.41991743717142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264.41991743717142</v>
      </c>
      <c r="AN37" s="48">
        <f t="shared" si="36"/>
        <v>953.8266719115984</v>
      </c>
      <c r="AO37" s="47">
        <f t="shared" si="37"/>
        <v>1.0303191675297583</v>
      </c>
      <c r="AP37" s="47">
        <f t="shared" si="38"/>
        <v>20.857705188780781</v>
      </c>
    </row>
    <row r="38" spans="2:42">
      <c r="B38" s="97" t="s">
        <v>39</v>
      </c>
      <c r="C38" s="61">
        <v>18230407</v>
      </c>
      <c r="D38" s="61" t="s">
        <v>40</v>
      </c>
      <c r="E38" s="38">
        <v>12993</v>
      </c>
      <c r="F38" s="39" t="s">
        <v>825</v>
      </c>
      <c r="G38" s="39">
        <v>14</v>
      </c>
      <c r="H38" s="39"/>
      <c r="I38" s="40" t="s">
        <v>278</v>
      </c>
      <c r="J38" s="41">
        <v>10</v>
      </c>
      <c r="K38" s="41">
        <v>142</v>
      </c>
      <c r="L38" s="41"/>
      <c r="M38" s="42">
        <v>100</v>
      </c>
      <c r="N38" s="42">
        <v>65.56</v>
      </c>
      <c r="O38" s="43">
        <v>1420</v>
      </c>
      <c r="P38" s="44">
        <v>1500</v>
      </c>
      <c r="Q38" s="44">
        <f t="shared" si="12"/>
        <v>655.6</v>
      </c>
      <c r="R38" s="45">
        <v>17.059999999999999</v>
      </c>
      <c r="S38" s="46"/>
      <c r="T38" s="39">
        <f t="shared" si="20"/>
        <v>14</v>
      </c>
      <c r="U38" s="47">
        <f t="shared" si="21"/>
        <v>2.1833323241827822E-3</v>
      </c>
      <c r="V38" s="48">
        <f t="shared" si="22"/>
        <v>-34.44</v>
      </c>
      <c r="W38" s="49">
        <f t="shared" si="23"/>
        <v>1.5595230887019873E-4</v>
      </c>
      <c r="X38" s="44">
        <f t="shared" si="24"/>
        <v>266.19448495482607</v>
      </c>
      <c r="Y38" s="44">
        <f t="shared" si="25"/>
        <v>-844.4</v>
      </c>
      <c r="Z38" s="44">
        <f t="shared" si="26"/>
        <v>1496.9546204941637</v>
      </c>
      <c r="AA38" s="50">
        <f t="shared" si="27"/>
        <v>921.79448495482609</v>
      </c>
      <c r="AB38" s="51">
        <f t="shared" si="28"/>
        <v>1401.6429030844229</v>
      </c>
      <c r="AC38" s="44">
        <f t="shared" si="29"/>
        <v>863.10345033223416</v>
      </c>
      <c r="AD38" s="44">
        <f t="shared" si="30"/>
        <v>1510.0372299313631</v>
      </c>
      <c r="AE38" s="44">
        <f t="shared" si="31"/>
        <v>0</v>
      </c>
      <c r="AF38" s="52">
        <f>HLOOKUP(I38,ElecAvoidedCostsWOCC!$A$5:$Q$50,G38+1,FALSE)</f>
        <v>1.0169996824506593</v>
      </c>
      <c r="AG38" s="44">
        <f t="shared" si="32"/>
        <v>1444.1395490799364</v>
      </c>
      <c r="AH38" s="52">
        <f>HLOOKUP(I38,ElecAvoidedCostsWOCC!$A$5:$Q$50,T38+1,FALSE)</f>
        <v>1.0169996824506593</v>
      </c>
      <c r="AI38" s="44">
        <f t="shared" si="33"/>
        <v>0</v>
      </c>
      <c r="AJ38" s="44">
        <f t="shared" si="34"/>
        <v>1444.1395490799364</v>
      </c>
      <c r="AK38" s="44">
        <f>HLOOKUP(I38,ElecAvoidedCostsWOCC!$A$5:$Q$50,G38+1,FALSE)*J38*L38</f>
        <v>0</v>
      </c>
      <c r="AL38" s="44">
        <f t="shared" si="35"/>
        <v>1444.1395490799364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1444.1395490799364</v>
      </c>
      <c r="AN38" s="48">
        <f t="shared" si="36"/>
        <v>3098.5907339192931</v>
      </c>
      <c r="AO38" s="47">
        <f t="shared" si="37"/>
        <v>1.0303191675297585</v>
      </c>
      <c r="AP38" s="47">
        <f t="shared" si="38"/>
        <v>3.5900571741736793</v>
      </c>
    </row>
    <row r="39" spans="2:42">
      <c r="B39" s="97" t="s">
        <v>39</v>
      </c>
      <c r="C39" s="61">
        <v>18230407</v>
      </c>
      <c r="D39" s="61" t="s">
        <v>40</v>
      </c>
      <c r="E39" s="38">
        <v>12994</v>
      </c>
      <c r="F39" s="39" t="s">
        <v>548</v>
      </c>
      <c r="G39" s="39">
        <v>14</v>
      </c>
      <c r="H39" s="39"/>
      <c r="I39" s="40" t="s">
        <v>278</v>
      </c>
      <c r="J39" s="41">
        <v>10</v>
      </c>
      <c r="K39" s="41">
        <v>142</v>
      </c>
      <c r="L39" s="41"/>
      <c r="M39" s="42">
        <v>150</v>
      </c>
      <c r="N39" s="42">
        <v>65.56</v>
      </c>
      <c r="O39" s="43">
        <v>1420</v>
      </c>
      <c r="P39" s="44">
        <v>1000</v>
      </c>
      <c r="Q39" s="44">
        <f t="shared" si="12"/>
        <v>655.6</v>
      </c>
      <c r="R39" s="45">
        <v>17.059999999999999</v>
      </c>
      <c r="S39" s="46"/>
      <c r="T39" s="39">
        <f t="shared" si="20"/>
        <v>14</v>
      </c>
      <c r="U39" s="47">
        <f t="shared" si="21"/>
        <v>2.1833323241827822E-3</v>
      </c>
      <c r="V39" s="48">
        <f t="shared" si="22"/>
        <v>-84.44</v>
      </c>
      <c r="W39" s="49">
        <f t="shared" si="23"/>
        <v>1.5595230887019873E-4</v>
      </c>
      <c r="X39" s="44">
        <f t="shared" si="24"/>
        <v>266.19448495482607</v>
      </c>
      <c r="Y39" s="44">
        <f t="shared" si="25"/>
        <v>-344.4</v>
      </c>
      <c r="Z39" s="44">
        <f t="shared" si="26"/>
        <v>1496.9546204941637</v>
      </c>
      <c r="AA39" s="50">
        <f t="shared" si="27"/>
        <v>921.79448495482609</v>
      </c>
      <c r="AB39" s="51">
        <f t="shared" si="28"/>
        <v>1401.6429030844229</v>
      </c>
      <c r="AC39" s="44">
        <f t="shared" si="29"/>
        <v>863.10345033223416</v>
      </c>
      <c r="AD39" s="44">
        <f t="shared" si="30"/>
        <v>1510.0372299313631</v>
      </c>
      <c r="AE39" s="44">
        <f t="shared" si="31"/>
        <v>0</v>
      </c>
      <c r="AF39" s="52">
        <f>HLOOKUP(I39,ElecAvoidedCostsWOCC!$A$5:$Q$50,G39+1,FALSE)</f>
        <v>1.0169996824506593</v>
      </c>
      <c r="AG39" s="44">
        <f t="shared" si="32"/>
        <v>1444.1395490799364</v>
      </c>
      <c r="AH39" s="52">
        <f>HLOOKUP(I39,ElecAvoidedCostsWOCC!$A$5:$Q$50,T39+1,FALSE)</f>
        <v>1.0169996824506593</v>
      </c>
      <c r="AI39" s="44">
        <f t="shared" si="33"/>
        <v>0</v>
      </c>
      <c r="AJ39" s="44">
        <f t="shared" si="34"/>
        <v>1444.1395490799364</v>
      </c>
      <c r="AK39" s="44">
        <f>HLOOKUP(I39,ElecAvoidedCostsWOCC!$A$5:$Q$50,G39+1,FALSE)*J39*L39</f>
        <v>0</v>
      </c>
      <c r="AL39" s="44">
        <f t="shared" si="35"/>
        <v>1444.1395490799364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1444.1395490799364</v>
      </c>
      <c r="AN39" s="48">
        <f t="shared" si="36"/>
        <v>3098.5907339192931</v>
      </c>
      <c r="AO39" s="47">
        <f t="shared" si="37"/>
        <v>1.0303191675297585</v>
      </c>
      <c r="AP39" s="47">
        <f t="shared" si="38"/>
        <v>3.5900571741736793</v>
      </c>
    </row>
    <row r="40" spans="2:42">
      <c r="B40" s="97" t="s">
        <v>39</v>
      </c>
      <c r="C40" s="61">
        <v>18230407</v>
      </c>
      <c r="D40" s="61" t="s">
        <v>40</v>
      </c>
      <c r="E40" s="38">
        <v>12995</v>
      </c>
      <c r="F40" s="39" t="s">
        <v>826</v>
      </c>
      <c r="G40" s="39">
        <v>14</v>
      </c>
      <c r="H40" s="39"/>
      <c r="I40" s="40" t="s">
        <v>278</v>
      </c>
      <c r="J40" s="41">
        <v>10</v>
      </c>
      <c r="K40" s="41">
        <v>142</v>
      </c>
      <c r="L40" s="41"/>
      <c r="M40" s="42">
        <v>100</v>
      </c>
      <c r="N40" s="42">
        <v>65.56</v>
      </c>
      <c r="O40" s="43">
        <v>1420</v>
      </c>
      <c r="P40" s="44">
        <v>1500</v>
      </c>
      <c r="Q40" s="44">
        <f t="shared" si="12"/>
        <v>655.6</v>
      </c>
      <c r="R40" s="45">
        <v>17.059999999999999</v>
      </c>
      <c r="S40" s="46"/>
      <c r="T40" s="39">
        <f t="shared" si="20"/>
        <v>14</v>
      </c>
      <c r="U40" s="47">
        <f t="shared" si="21"/>
        <v>2.1833323241827822E-3</v>
      </c>
      <c r="V40" s="48">
        <f t="shared" si="22"/>
        <v>-34.44</v>
      </c>
      <c r="W40" s="49">
        <f t="shared" si="23"/>
        <v>1.5595230887019873E-4</v>
      </c>
      <c r="X40" s="44">
        <f t="shared" si="24"/>
        <v>266.19448495482607</v>
      </c>
      <c r="Y40" s="44">
        <f t="shared" si="25"/>
        <v>-844.4</v>
      </c>
      <c r="Z40" s="44">
        <f t="shared" si="26"/>
        <v>1496.9546204941637</v>
      </c>
      <c r="AA40" s="50">
        <f t="shared" si="27"/>
        <v>921.79448495482609</v>
      </c>
      <c r="AB40" s="51">
        <f t="shared" si="28"/>
        <v>1401.6429030844229</v>
      </c>
      <c r="AC40" s="44">
        <f t="shared" si="29"/>
        <v>863.10345033223416</v>
      </c>
      <c r="AD40" s="44">
        <f t="shared" si="30"/>
        <v>1510.0372299313631</v>
      </c>
      <c r="AE40" s="44">
        <f t="shared" si="31"/>
        <v>0</v>
      </c>
      <c r="AF40" s="52">
        <f>HLOOKUP(I40,ElecAvoidedCostsWOCC!$A$5:$Q$50,G40+1,FALSE)</f>
        <v>1.0169996824506593</v>
      </c>
      <c r="AG40" s="44">
        <f t="shared" si="32"/>
        <v>1444.1395490799364</v>
      </c>
      <c r="AH40" s="52">
        <f>HLOOKUP(I40,ElecAvoidedCostsWOCC!$A$5:$Q$50,T40+1,FALSE)</f>
        <v>1.0169996824506593</v>
      </c>
      <c r="AI40" s="44">
        <f t="shared" si="33"/>
        <v>0</v>
      </c>
      <c r="AJ40" s="44">
        <f t="shared" si="34"/>
        <v>1444.1395490799364</v>
      </c>
      <c r="AK40" s="44">
        <f>HLOOKUP(I40,ElecAvoidedCostsWOCC!$A$5:$Q$50,G40+1,FALSE)*J40*L40</f>
        <v>0</v>
      </c>
      <c r="AL40" s="44">
        <f t="shared" si="35"/>
        <v>1444.1395490799364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1444.1395490799364</v>
      </c>
      <c r="AN40" s="48">
        <f t="shared" si="36"/>
        <v>3098.5907339192931</v>
      </c>
      <c r="AO40" s="47">
        <f t="shared" si="37"/>
        <v>1.0303191675297585</v>
      </c>
      <c r="AP40" s="47">
        <f t="shared" si="38"/>
        <v>3.5900571741736793</v>
      </c>
    </row>
    <row r="41" spans="2:42">
      <c r="B41" s="97" t="s">
        <v>39</v>
      </c>
      <c r="C41" s="61">
        <v>18230407</v>
      </c>
      <c r="D41" s="61" t="s">
        <v>40</v>
      </c>
      <c r="E41" s="38">
        <v>12996</v>
      </c>
      <c r="F41" s="39" t="s">
        <v>549</v>
      </c>
      <c r="G41" s="39">
        <v>14</v>
      </c>
      <c r="H41" s="39"/>
      <c r="I41" s="40" t="s">
        <v>278</v>
      </c>
      <c r="J41" s="41">
        <v>10</v>
      </c>
      <c r="K41" s="41">
        <v>142</v>
      </c>
      <c r="L41" s="41"/>
      <c r="M41" s="42">
        <v>150</v>
      </c>
      <c r="N41" s="42">
        <v>65.56</v>
      </c>
      <c r="O41" s="43">
        <v>1420</v>
      </c>
      <c r="P41" s="44">
        <v>100</v>
      </c>
      <c r="Q41" s="44">
        <f t="shared" si="12"/>
        <v>655.6</v>
      </c>
      <c r="R41" s="45">
        <v>17.059999999999999</v>
      </c>
      <c r="S41" s="46"/>
      <c r="T41" s="39">
        <f t="shared" si="20"/>
        <v>14</v>
      </c>
      <c r="U41" s="47">
        <f t="shared" si="21"/>
        <v>2.1833323241827822E-3</v>
      </c>
      <c r="V41" s="48">
        <f t="shared" si="22"/>
        <v>-84.44</v>
      </c>
      <c r="W41" s="49">
        <f t="shared" si="23"/>
        <v>1.5595230887019873E-4</v>
      </c>
      <c r="X41" s="44">
        <f t="shared" si="24"/>
        <v>266.19448495482607</v>
      </c>
      <c r="Y41" s="44">
        <f t="shared" si="25"/>
        <v>555.6</v>
      </c>
      <c r="Z41" s="44">
        <f t="shared" si="26"/>
        <v>1496.9546204941637</v>
      </c>
      <c r="AA41" s="50">
        <f t="shared" si="27"/>
        <v>921.79448495482609</v>
      </c>
      <c r="AB41" s="51">
        <f t="shared" si="28"/>
        <v>1401.6429030844229</v>
      </c>
      <c r="AC41" s="44">
        <f t="shared" si="29"/>
        <v>863.10345033223416</v>
      </c>
      <c r="AD41" s="44">
        <f t="shared" si="30"/>
        <v>1510.0372299313631</v>
      </c>
      <c r="AE41" s="44">
        <f t="shared" si="31"/>
        <v>0</v>
      </c>
      <c r="AF41" s="52">
        <f>HLOOKUP(I41,ElecAvoidedCostsWOCC!$A$5:$Q$50,G41+1,FALSE)</f>
        <v>1.0169996824506593</v>
      </c>
      <c r="AG41" s="44">
        <f t="shared" si="32"/>
        <v>1444.1395490799364</v>
      </c>
      <c r="AH41" s="52">
        <f>HLOOKUP(I41,ElecAvoidedCostsWOCC!$A$5:$Q$50,T41+1,FALSE)</f>
        <v>1.0169996824506593</v>
      </c>
      <c r="AI41" s="44">
        <f t="shared" si="33"/>
        <v>0</v>
      </c>
      <c r="AJ41" s="44">
        <f t="shared" si="34"/>
        <v>1444.1395490799364</v>
      </c>
      <c r="AK41" s="44">
        <f>HLOOKUP(I41,ElecAvoidedCostsWOCC!$A$5:$Q$50,G41+1,FALSE)*J41*L41</f>
        <v>0</v>
      </c>
      <c r="AL41" s="44">
        <f t="shared" si="35"/>
        <v>1444.1395490799364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1444.1395490799364</v>
      </c>
      <c r="AN41" s="48">
        <f t="shared" si="36"/>
        <v>3098.5907339192931</v>
      </c>
      <c r="AO41" s="47">
        <f t="shared" si="37"/>
        <v>1.0303191675297585</v>
      </c>
      <c r="AP41" s="47">
        <f t="shared" si="38"/>
        <v>3.5900571741736793</v>
      </c>
    </row>
    <row r="42" spans="2:42">
      <c r="B42" s="97" t="s">
        <v>39</v>
      </c>
      <c r="C42" s="61">
        <v>18230407</v>
      </c>
      <c r="D42" s="61" t="s">
        <v>40</v>
      </c>
      <c r="E42" s="38">
        <v>12595</v>
      </c>
      <c r="F42" s="39" t="s">
        <v>542</v>
      </c>
      <c r="G42" s="39">
        <v>12</v>
      </c>
      <c r="H42" s="39"/>
      <c r="I42" s="40" t="s">
        <v>276</v>
      </c>
      <c r="J42" s="41">
        <v>1</v>
      </c>
      <c r="K42" s="41">
        <v>192</v>
      </c>
      <c r="L42" s="41"/>
      <c r="M42" s="42">
        <v>100</v>
      </c>
      <c r="N42" s="42">
        <v>386.45</v>
      </c>
      <c r="O42" s="43">
        <v>192</v>
      </c>
      <c r="P42" s="44">
        <v>100</v>
      </c>
      <c r="Q42" s="44">
        <f t="shared" si="12"/>
        <v>386.45</v>
      </c>
      <c r="R42" s="45">
        <v>-0.24</v>
      </c>
      <c r="S42" s="46"/>
      <c r="T42" s="39">
        <f t="shared" si="20"/>
        <v>12</v>
      </c>
      <c r="U42" s="47">
        <f t="shared" si="21"/>
        <v>2.530381124203788E-4</v>
      </c>
      <c r="V42" s="48">
        <f t="shared" si="22"/>
        <v>286.45</v>
      </c>
      <c r="W42" s="49">
        <f t="shared" si="23"/>
        <v>2.1086509368364902E-5</v>
      </c>
      <c r="X42" s="44">
        <f t="shared" si="24"/>
        <v>35.992493740370854</v>
      </c>
      <c r="Y42" s="44">
        <f t="shared" si="25"/>
        <v>286.45</v>
      </c>
      <c r="Z42" s="44">
        <f t="shared" si="26"/>
        <v>202.4051317851264</v>
      </c>
      <c r="AA42" s="50">
        <f t="shared" si="27"/>
        <v>422.44249374037082</v>
      </c>
      <c r="AB42" s="51">
        <f t="shared" si="28"/>
        <v>189.51791365648538</v>
      </c>
      <c r="AC42" s="44">
        <f t="shared" si="29"/>
        <v>395.54540612394271</v>
      </c>
      <c r="AD42" s="44">
        <f t="shared" si="30"/>
        <v>-1.9267299958075934</v>
      </c>
      <c r="AE42" s="44">
        <f t="shared" si="31"/>
        <v>0</v>
      </c>
      <c r="AF42" s="52">
        <f>HLOOKUP(I42,ElecAvoidedCostsWOCC!$A$5:$Q$50,G42+1,FALSE)</f>
        <v>0.87531038854853971</v>
      </c>
      <c r="AG42" s="44">
        <f t="shared" si="32"/>
        <v>168.05959460131962</v>
      </c>
      <c r="AH42" s="52">
        <f>HLOOKUP(I42,ElecAvoidedCostsWOCC!$A$5:$Q$50,T42+1,FALSE)</f>
        <v>0.87531038854853971</v>
      </c>
      <c r="AI42" s="44">
        <f t="shared" si="33"/>
        <v>0</v>
      </c>
      <c r="AJ42" s="44">
        <f t="shared" si="34"/>
        <v>168.05959460131962</v>
      </c>
      <c r="AK42" s="44">
        <f>HLOOKUP(I42,ElecAvoidedCostsWOCC!$A$5:$Q$50,G42+1,FALSE)*J42*L42</f>
        <v>0</v>
      </c>
      <c r="AL42" s="44">
        <f t="shared" si="35"/>
        <v>168.05959460131962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168.05959460131962</v>
      </c>
      <c r="AN42" s="48">
        <f t="shared" si="36"/>
        <v>182.93882406564401</v>
      </c>
      <c r="AO42" s="47">
        <f t="shared" si="37"/>
        <v>0.88677419120357936</v>
      </c>
      <c r="AP42" s="47">
        <f t="shared" si="38"/>
        <v>0.46249765825448824</v>
      </c>
    </row>
    <row r="43" spans="2:42">
      <c r="B43" s="97" t="s">
        <v>39</v>
      </c>
      <c r="C43" s="61">
        <v>18230407</v>
      </c>
      <c r="D43" s="61" t="s">
        <v>40</v>
      </c>
      <c r="E43" s="38">
        <v>12596</v>
      </c>
      <c r="F43" s="39" t="s">
        <v>543</v>
      </c>
      <c r="G43" s="39">
        <v>12</v>
      </c>
      <c r="H43" s="39"/>
      <c r="I43" s="40" t="s">
        <v>276</v>
      </c>
      <c r="J43" s="41">
        <v>1</v>
      </c>
      <c r="K43" s="41">
        <v>238</v>
      </c>
      <c r="L43" s="41"/>
      <c r="M43" s="42">
        <v>100</v>
      </c>
      <c r="N43" s="42">
        <v>386.45</v>
      </c>
      <c r="O43" s="43">
        <v>238</v>
      </c>
      <c r="P43" s="44">
        <v>50</v>
      </c>
      <c r="Q43" s="44">
        <f t="shared" si="12"/>
        <v>386.45</v>
      </c>
      <c r="R43" s="45">
        <v>3.91</v>
      </c>
      <c r="S43" s="46"/>
      <c r="T43" s="39">
        <f t="shared" si="20"/>
        <v>12</v>
      </c>
      <c r="U43" s="47">
        <f t="shared" si="21"/>
        <v>3.1366182685442794E-4</v>
      </c>
      <c r="V43" s="48">
        <f t="shared" si="22"/>
        <v>286.45</v>
      </c>
      <c r="W43" s="49">
        <f t="shared" si="23"/>
        <v>2.6138485571202326E-5</v>
      </c>
      <c r="X43" s="44">
        <f t="shared" si="24"/>
        <v>44.615695365668039</v>
      </c>
      <c r="Y43" s="44">
        <f t="shared" si="25"/>
        <v>336.45</v>
      </c>
      <c r="Z43" s="44">
        <f t="shared" si="26"/>
        <v>250.89802794197959</v>
      </c>
      <c r="AA43" s="50">
        <f t="shared" si="27"/>
        <v>431.06569536566803</v>
      </c>
      <c r="AB43" s="51">
        <f t="shared" si="28"/>
        <v>234.92324713668501</v>
      </c>
      <c r="AC43" s="44">
        <f t="shared" si="29"/>
        <v>403.61956494912732</v>
      </c>
      <c r="AD43" s="44">
        <f t="shared" si="30"/>
        <v>31.38964284836538</v>
      </c>
      <c r="AE43" s="44">
        <f t="shared" si="31"/>
        <v>0</v>
      </c>
      <c r="AF43" s="52">
        <f>HLOOKUP(I43,ElecAvoidedCostsWOCC!$A$5:$Q$50,G43+1,FALSE)</f>
        <v>0.87531038854853971</v>
      </c>
      <c r="AG43" s="44">
        <f t="shared" si="32"/>
        <v>208.32387247455245</v>
      </c>
      <c r="AH43" s="52">
        <f>HLOOKUP(I43,ElecAvoidedCostsWOCC!$A$5:$Q$50,T43+1,FALSE)</f>
        <v>0.87531038854853971</v>
      </c>
      <c r="AI43" s="44">
        <f t="shared" si="33"/>
        <v>0</v>
      </c>
      <c r="AJ43" s="44">
        <f t="shared" si="34"/>
        <v>208.32387247455245</v>
      </c>
      <c r="AK43" s="44">
        <f>HLOOKUP(I43,ElecAvoidedCostsWOCC!$A$5:$Q$50,G43+1,FALSE)*J43*L43</f>
        <v>0</v>
      </c>
      <c r="AL43" s="44">
        <f t="shared" si="35"/>
        <v>208.32387247455245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208.32387247455245</v>
      </c>
      <c r="AN43" s="48">
        <f t="shared" si="36"/>
        <v>260.54590257037307</v>
      </c>
      <c r="AO43" s="47">
        <f t="shared" si="37"/>
        <v>0.88677419120357936</v>
      </c>
      <c r="AP43" s="47">
        <f t="shared" si="38"/>
        <v>0.64552347110133912</v>
      </c>
    </row>
    <row r="44" spans="2:42">
      <c r="B44" s="97" t="s">
        <v>39</v>
      </c>
      <c r="C44" s="61">
        <v>18230407</v>
      </c>
      <c r="D44" s="61" t="s">
        <v>40</v>
      </c>
      <c r="E44" s="38">
        <v>12601</v>
      </c>
      <c r="F44" s="39" t="s">
        <v>544</v>
      </c>
      <c r="G44" s="39">
        <v>12</v>
      </c>
      <c r="H44" s="39"/>
      <c r="I44" s="40" t="s">
        <v>276</v>
      </c>
      <c r="J44" s="41">
        <v>1</v>
      </c>
      <c r="K44" s="41">
        <v>68</v>
      </c>
      <c r="L44" s="41"/>
      <c r="M44" s="42">
        <v>50</v>
      </c>
      <c r="N44" s="42">
        <v>100</v>
      </c>
      <c r="O44" s="43">
        <v>68</v>
      </c>
      <c r="P44" s="44">
        <v>50</v>
      </c>
      <c r="Q44" s="44">
        <f t="shared" si="12"/>
        <v>100</v>
      </c>
      <c r="R44" s="45">
        <v>-0.08</v>
      </c>
      <c r="S44" s="46"/>
      <c r="T44" s="39">
        <f t="shared" si="20"/>
        <v>12</v>
      </c>
      <c r="U44" s="47">
        <f t="shared" si="21"/>
        <v>8.9617664815550815E-5</v>
      </c>
      <c r="V44" s="48">
        <f t="shared" si="22"/>
        <v>50</v>
      </c>
      <c r="W44" s="49">
        <f t="shared" si="23"/>
        <v>7.4681387346292352E-6</v>
      </c>
      <c r="X44" s="44">
        <f t="shared" si="24"/>
        <v>12.74734153304801</v>
      </c>
      <c r="Y44" s="44">
        <f t="shared" si="25"/>
        <v>50</v>
      </c>
      <c r="Z44" s="44">
        <f t="shared" si="26"/>
        <v>71.685150840565584</v>
      </c>
      <c r="AA44" s="50">
        <f t="shared" si="27"/>
        <v>112.74734153304802</v>
      </c>
      <c r="AB44" s="51">
        <f t="shared" si="28"/>
        <v>67.120927753338563</v>
      </c>
      <c r="AC44" s="44">
        <f t="shared" si="29"/>
        <v>105.56867184742323</v>
      </c>
      <c r="AD44" s="44">
        <f t="shared" si="30"/>
        <v>-0.64224333193586458</v>
      </c>
      <c r="AE44" s="44">
        <f t="shared" si="31"/>
        <v>0</v>
      </c>
      <c r="AF44" s="52">
        <f>HLOOKUP(I44,ElecAvoidedCostsWOCC!$A$5:$Q$50,G44+1,FALSE)</f>
        <v>0.87531038854853971</v>
      </c>
      <c r="AG44" s="44">
        <f t="shared" si="32"/>
        <v>59.521106421300701</v>
      </c>
      <c r="AH44" s="52">
        <f>HLOOKUP(I44,ElecAvoidedCostsWOCC!$A$5:$Q$50,T44+1,FALSE)</f>
        <v>0.87531038854853971</v>
      </c>
      <c r="AI44" s="44">
        <f t="shared" si="33"/>
        <v>0</v>
      </c>
      <c r="AJ44" s="44">
        <f t="shared" si="34"/>
        <v>59.521106421300701</v>
      </c>
      <c r="AK44" s="44">
        <f>HLOOKUP(I44,ElecAvoidedCostsWOCC!$A$5:$Q$50,G44+1,FALSE)*J44*L44</f>
        <v>0</v>
      </c>
      <c r="AL44" s="44">
        <f t="shared" si="35"/>
        <v>59.521106421300701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59.521106421300701</v>
      </c>
      <c r="AN44" s="48">
        <f t="shared" si="36"/>
        <v>64.830973731494922</v>
      </c>
      <c r="AO44" s="47">
        <f t="shared" si="37"/>
        <v>0.88677419120357959</v>
      </c>
      <c r="AP44" s="47">
        <f t="shared" si="38"/>
        <v>0.61411186289426967</v>
      </c>
    </row>
    <row r="45" spans="2:42">
      <c r="B45" s="97" t="s">
        <v>39</v>
      </c>
      <c r="C45" s="61">
        <v>18230407</v>
      </c>
      <c r="D45" s="61" t="s">
        <v>40</v>
      </c>
      <c r="E45" s="38">
        <v>12602</v>
      </c>
      <c r="F45" s="39" t="s">
        <v>545</v>
      </c>
      <c r="G45" s="39">
        <v>12</v>
      </c>
      <c r="H45" s="39"/>
      <c r="I45" s="40" t="s">
        <v>276</v>
      </c>
      <c r="J45" s="41">
        <v>1</v>
      </c>
      <c r="K45" s="41">
        <v>118</v>
      </c>
      <c r="L45" s="41"/>
      <c r="M45" s="42">
        <v>50</v>
      </c>
      <c r="N45" s="42">
        <v>184.88</v>
      </c>
      <c r="O45" s="43">
        <v>118</v>
      </c>
      <c r="P45" s="44">
        <v>75</v>
      </c>
      <c r="Q45" s="44">
        <f t="shared" si="12"/>
        <v>184.88</v>
      </c>
      <c r="R45" s="45">
        <v>4.46</v>
      </c>
      <c r="S45" s="46"/>
      <c r="T45" s="39">
        <f t="shared" si="20"/>
        <v>12</v>
      </c>
      <c r="U45" s="47">
        <f t="shared" si="21"/>
        <v>1.5551300659169114E-4</v>
      </c>
      <c r="V45" s="48">
        <f t="shared" si="22"/>
        <v>134.88</v>
      </c>
      <c r="W45" s="49">
        <f t="shared" si="23"/>
        <v>1.2959417215974262E-5</v>
      </c>
      <c r="X45" s="44">
        <f t="shared" si="24"/>
        <v>22.120386777936254</v>
      </c>
      <c r="Y45" s="44">
        <f t="shared" si="25"/>
        <v>109.88</v>
      </c>
      <c r="Z45" s="44">
        <f t="shared" si="26"/>
        <v>124.39482057627558</v>
      </c>
      <c r="AA45" s="50">
        <f t="shared" si="27"/>
        <v>207.00038677793626</v>
      </c>
      <c r="AB45" s="51">
        <f t="shared" si="28"/>
        <v>116.47455110138162</v>
      </c>
      <c r="AC45" s="44">
        <f t="shared" si="29"/>
        <v>193.82058687072683</v>
      </c>
      <c r="AD45" s="44">
        <f t="shared" si="30"/>
        <v>35.805065755424451</v>
      </c>
      <c r="AE45" s="44">
        <f t="shared" si="31"/>
        <v>0</v>
      </c>
      <c r="AF45" s="52">
        <f>HLOOKUP(I45,ElecAvoidedCostsWOCC!$A$5:$Q$50,G45+1,FALSE)</f>
        <v>0.87531038854853971</v>
      </c>
      <c r="AG45" s="44">
        <f t="shared" si="32"/>
        <v>103.28662584872768</v>
      </c>
      <c r="AH45" s="52">
        <f>HLOOKUP(I45,ElecAvoidedCostsWOCC!$A$5:$Q$50,T45+1,FALSE)</f>
        <v>0.87531038854853971</v>
      </c>
      <c r="AI45" s="44">
        <f t="shared" si="33"/>
        <v>0</v>
      </c>
      <c r="AJ45" s="44">
        <f t="shared" si="34"/>
        <v>103.28662584872768</v>
      </c>
      <c r="AK45" s="44">
        <f>HLOOKUP(I45,ElecAvoidedCostsWOCC!$A$5:$Q$50,G45+1,FALSE)*J45*L45</f>
        <v>0</v>
      </c>
      <c r="AL45" s="44">
        <f t="shared" si="35"/>
        <v>103.28662584872768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103.28662584872768</v>
      </c>
      <c r="AN45" s="48">
        <f t="shared" si="36"/>
        <v>149.42035418902492</v>
      </c>
      <c r="AO45" s="47">
        <f t="shared" si="37"/>
        <v>0.88677419120357959</v>
      </c>
      <c r="AP45" s="47">
        <f t="shared" si="38"/>
        <v>0.77092096666018417</v>
      </c>
    </row>
    <row r="46" spans="2:42">
      <c r="B46" s="97" t="s">
        <v>39</v>
      </c>
      <c r="C46" s="61">
        <v>18230407</v>
      </c>
      <c r="D46" s="61" t="s">
        <v>40</v>
      </c>
      <c r="E46" s="38">
        <v>13067</v>
      </c>
      <c r="F46" s="39" t="s">
        <v>956</v>
      </c>
      <c r="G46" s="39">
        <v>12</v>
      </c>
      <c r="H46" s="39"/>
      <c r="I46" s="40" t="s">
        <v>276</v>
      </c>
      <c r="J46" s="41">
        <v>1</v>
      </c>
      <c r="K46" s="41">
        <v>68</v>
      </c>
      <c r="L46" s="41"/>
      <c r="M46" s="42">
        <v>75</v>
      </c>
      <c r="N46" s="42">
        <v>100</v>
      </c>
      <c r="O46" s="43">
        <v>68</v>
      </c>
      <c r="P46" s="44">
        <v>75</v>
      </c>
      <c r="Q46" s="44">
        <f t="shared" si="12"/>
        <v>100</v>
      </c>
      <c r="R46" s="45">
        <v>-0.08</v>
      </c>
      <c r="S46" s="46"/>
      <c r="T46" s="39">
        <f t="shared" si="20"/>
        <v>12</v>
      </c>
      <c r="U46" s="47">
        <f t="shared" si="21"/>
        <v>8.9617664815550815E-5</v>
      </c>
      <c r="V46" s="48">
        <f t="shared" si="22"/>
        <v>25</v>
      </c>
      <c r="W46" s="49">
        <f t="shared" si="23"/>
        <v>7.4681387346292352E-6</v>
      </c>
      <c r="X46" s="44">
        <f t="shared" si="24"/>
        <v>12.74734153304801</v>
      </c>
      <c r="Y46" s="44">
        <f t="shared" si="25"/>
        <v>25</v>
      </c>
      <c r="Z46" s="44">
        <f t="shared" si="26"/>
        <v>71.685150840565584</v>
      </c>
      <c r="AA46" s="50">
        <f t="shared" si="27"/>
        <v>112.74734153304802</v>
      </c>
      <c r="AB46" s="51">
        <f t="shared" si="28"/>
        <v>67.120927753338563</v>
      </c>
      <c r="AC46" s="44">
        <f t="shared" si="29"/>
        <v>105.56867184742323</v>
      </c>
      <c r="AD46" s="44">
        <f t="shared" si="30"/>
        <v>-0.64224333193586458</v>
      </c>
      <c r="AE46" s="44">
        <f t="shared" si="31"/>
        <v>0</v>
      </c>
      <c r="AF46" s="52">
        <f>HLOOKUP(I46,ElecAvoidedCostsWOCC!$A$5:$Q$50,G46+1,FALSE)</f>
        <v>0.87531038854853971</v>
      </c>
      <c r="AG46" s="44">
        <f t="shared" si="32"/>
        <v>59.521106421300701</v>
      </c>
      <c r="AH46" s="52">
        <f>HLOOKUP(I46,ElecAvoidedCostsWOCC!$A$5:$Q$50,T46+1,FALSE)</f>
        <v>0.87531038854853971</v>
      </c>
      <c r="AI46" s="44">
        <f t="shared" si="33"/>
        <v>0</v>
      </c>
      <c r="AJ46" s="44">
        <f t="shared" si="34"/>
        <v>59.521106421300701</v>
      </c>
      <c r="AK46" s="44">
        <f>HLOOKUP(I46,ElecAvoidedCostsWOCC!$A$5:$Q$50,G46+1,FALSE)*J46*L46</f>
        <v>0</v>
      </c>
      <c r="AL46" s="44">
        <f t="shared" si="35"/>
        <v>59.521106421300701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59.521106421300701</v>
      </c>
      <c r="AN46" s="48">
        <f t="shared" si="36"/>
        <v>64.830973731494922</v>
      </c>
      <c r="AO46" s="47">
        <f t="shared" si="37"/>
        <v>0.88677419120357959</v>
      </c>
      <c r="AP46" s="47">
        <f t="shared" si="38"/>
        <v>0.61411186289426967</v>
      </c>
    </row>
    <row r="47" spans="2:42">
      <c r="B47" s="97" t="s">
        <v>39</v>
      </c>
      <c r="C47" s="61">
        <v>18230407</v>
      </c>
      <c r="D47" s="61" t="s">
        <v>40</v>
      </c>
      <c r="E47" s="38">
        <v>13069</v>
      </c>
      <c r="F47" s="39" t="s">
        <v>957</v>
      </c>
      <c r="G47" s="39">
        <v>12</v>
      </c>
      <c r="H47" s="39"/>
      <c r="I47" s="40" t="s">
        <v>276</v>
      </c>
      <c r="J47" s="41">
        <v>1</v>
      </c>
      <c r="K47" s="41">
        <v>118</v>
      </c>
      <c r="L47" s="41"/>
      <c r="M47" s="42">
        <v>75</v>
      </c>
      <c r="N47" s="42">
        <v>184.88</v>
      </c>
      <c r="O47" s="43">
        <v>118</v>
      </c>
      <c r="P47" s="44">
        <v>16000</v>
      </c>
      <c r="Q47" s="44">
        <f t="shared" si="12"/>
        <v>184.88</v>
      </c>
      <c r="R47" s="45">
        <v>4.46</v>
      </c>
      <c r="S47" s="46"/>
      <c r="T47" s="39">
        <f t="shared" si="20"/>
        <v>12</v>
      </c>
      <c r="U47" s="47">
        <f t="shared" si="21"/>
        <v>1.5551300659169114E-4</v>
      </c>
      <c r="V47" s="48">
        <f t="shared" si="22"/>
        <v>109.88</v>
      </c>
      <c r="W47" s="49">
        <f t="shared" si="23"/>
        <v>1.2959417215974262E-5</v>
      </c>
      <c r="X47" s="44">
        <f t="shared" si="24"/>
        <v>22.120386777936254</v>
      </c>
      <c r="Y47" s="44">
        <f t="shared" si="25"/>
        <v>-15815.12</v>
      </c>
      <c r="Z47" s="44">
        <f t="shared" si="26"/>
        <v>124.39482057627558</v>
      </c>
      <c r="AA47" s="50">
        <f t="shared" si="27"/>
        <v>207.00038677793626</v>
      </c>
      <c r="AB47" s="51">
        <f t="shared" si="28"/>
        <v>116.47455110138162</v>
      </c>
      <c r="AC47" s="44">
        <f t="shared" si="29"/>
        <v>193.82058687072683</v>
      </c>
      <c r="AD47" s="44">
        <f t="shared" si="30"/>
        <v>35.805065755424451</v>
      </c>
      <c r="AE47" s="44">
        <f t="shared" si="31"/>
        <v>0</v>
      </c>
      <c r="AF47" s="52">
        <f>HLOOKUP(I47,ElecAvoidedCostsWOCC!$A$5:$Q$50,G47+1,FALSE)</f>
        <v>0.87531038854853971</v>
      </c>
      <c r="AG47" s="44">
        <f t="shared" si="32"/>
        <v>103.28662584872768</v>
      </c>
      <c r="AH47" s="52">
        <f>HLOOKUP(I47,ElecAvoidedCostsWOCC!$A$5:$Q$50,T47+1,FALSE)</f>
        <v>0.87531038854853971</v>
      </c>
      <c r="AI47" s="44">
        <f t="shared" si="33"/>
        <v>0</v>
      </c>
      <c r="AJ47" s="44">
        <f t="shared" si="34"/>
        <v>103.28662584872768</v>
      </c>
      <c r="AK47" s="44">
        <f>HLOOKUP(I47,ElecAvoidedCostsWOCC!$A$5:$Q$50,G47+1,FALSE)*J47*L47</f>
        <v>0</v>
      </c>
      <c r="AL47" s="44">
        <f t="shared" si="35"/>
        <v>103.28662584872768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103.28662584872768</v>
      </c>
      <c r="AN47" s="48">
        <f t="shared" si="36"/>
        <v>149.42035418902492</v>
      </c>
      <c r="AO47" s="47">
        <f t="shared" si="37"/>
        <v>0.88677419120357959</v>
      </c>
      <c r="AP47" s="47">
        <f t="shared" si="38"/>
        <v>0.77092096666018417</v>
      </c>
    </row>
    <row r="48" spans="2:42">
      <c r="B48" s="97" t="s">
        <v>39</v>
      </c>
      <c r="C48" s="61">
        <v>18230407</v>
      </c>
      <c r="D48" s="61" t="s">
        <v>40</v>
      </c>
      <c r="E48" s="38">
        <v>12530</v>
      </c>
      <c r="F48" s="39" t="s">
        <v>600</v>
      </c>
      <c r="G48" s="39">
        <v>15</v>
      </c>
      <c r="H48" s="39"/>
      <c r="I48" s="40" t="s">
        <v>280</v>
      </c>
      <c r="J48" s="41">
        <v>20</v>
      </c>
      <c r="K48" s="41">
        <v>1300</v>
      </c>
      <c r="L48" s="41"/>
      <c r="M48" s="42">
        <v>800</v>
      </c>
      <c r="N48" s="42">
        <v>3758.92</v>
      </c>
      <c r="O48" s="43">
        <v>26000</v>
      </c>
      <c r="P48" s="44">
        <v>10000</v>
      </c>
      <c r="Q48" s="44">
        <f t="shared" si="12"/>
        <v>75178.399999999994</v>
      </c>
      <c r="R48" s="45">
        <v>0</v>
      </c>
      <c r="S48" s="46"/>
      <c r="T48" s="39">
        <f t="shared" si="20"/>
        <v>15</v>
      </c>
      <c r="U48" s="47">
        <f t="shared" si="21"/>
        <v>4.2831972154491207E-2</v>
      </c>
      <c r="V48" s="48">
        <f t="shared" si="22"/>
        <v>2958.92</v>
      </c>
      <c r="W48" s="49">
        <f t="shared" si="23"/>
        <v>2.8554648102994138E-3</v>
      </c>
      <c r="X48" s="44">
        <f t="shared" si="24"/>
        <v>4873.9835273418867</v>
      </c>
      <c r="Y48" s="44">
        <f t="shared" si="25"/>
        <v>65178.399999999994</v>
      </c>
      <c r="Z48" s="44">
        <f t="shared" si="26"/>
        <v>27409.028262569198</v>
      </c>
      <c r="AA48" s="50">
        <f t="shared" si="27"/>
        <v>80052.383527341881</v>
      </c>
      <c r="AB48" s="51">
        <f t="shared" si="28"/>
        <v>25663.884140982394</v>
      </c>
      <c r="AC48" s="44">
        <f t="shared" si="29"/>
        <v>74955.415287773299</v>
      </c>
      <c r="AD48" s="44">
        <f t="shared" si="30"/>
        <v>0</v>
      </c>
      <c r="AE48" s="44">
        <f t="shared" si="31"/>
        <v>0</v>
      </c>
      <c r="AF48" s="52">
        <f>HLOOKUP(I48,ElecAvoidedCostsWOCC!$A$5:$Q$50,G48+1,FALSE)</f>
        <v>1.3893373920773078</v>
      </c>
      <c r="AG48" s="44">
        <f t="shared" si="32"/>
        <v>36122.772194010002</v>
      </c>
      <c r="AH48" s="52">
        <f>HLOOKUP(I48,ElecAvoidedCostsWOCC!$A$5:$Q$50,T48+1,FALSE)</f>
        <v>1.3893373920773078</v>
      </c>
      <c r="AI48" s="44">
        <f t="shared" si="33"/>
        <v>0</v>
      </c>
      <c r="AJ48" s="44">
        <f t="shared" si="34"/>
        <v>36122.772194010002</v>
      </c>
      <c r="AK48" s="44">
        <f>HLOOKUP(I48,ElecAvoidedCostsWOCC!$A$5:$Q$50,G48+1,FALSE)*J48*L48</f>
        <v>0</v>
      </c>
      <c r="AL48" s="44">
        <f t="shared" si="35"/>
        <v>36122.772194010002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36122.772194010002</v>
      </c>
      <c r="AN48" s="48">
        <f t="shared" si="36"/>
        <v>39735.049413411005</v>
      </c>
      <c r="AO48" s="47">
        <f t="shared" si="37"/>
        <v>1.4075333256483151</v>
      </c>
      <c r="AP48" s="47">
        <f t="shared" si="38"/>
        <v>0.53011579297983791</v>
      </c>
    </row>
    <row r="49" spans="2:42">
      <c r="B49" s="97" t="s">
        <v>39</v>
      </c>
      <c r="C49" s="61">
        <v>18230407</v>
      </c>
      <c r="D49" s="61" t="s">
        <v>40</v>
      </c>
      <c r="E49" s="38" t="s">
        <v>824</v>
      </c>
      <c r="F49" s="39" t="s">
        <v>958</v>
      </c>
      <c r="G49" s="39">
        <v>1</v>
      </c>
      <c r="H49" s="39"/>
      <c r="I49" s="40" t="s">
        <v>280</v>
      </c>
      <c r="J49" s="41">
        <v>100</v>
      </c>
      <c r="K49" s="41">
        <v>0</v>
      </c>
      <c r="L49" s="41"/>
      <c r="M49" s="42">
        <v>100</v>
      </c>
      <c r="N49" s="42">
        <v>0</v>
      </c>
      <c r="O49" s="43">
        <v>0</v>
      </c>
      <c r="P49" s="44">
        <v>5000</v>
      </c>
      <c r="Q49" s="44">
        <f t="shared" si="12"/>
        <v>0</v>
      </c>
      <c r="R49" s="45">
        <v>0</v>
      </c>
      <c r="S49" s="46"/>
      <c r="T49" s="39">
        <f t="shared" si="20"/>
        <v>1</v>
      </c>
      <c r="U49" s="47">
        <f t="shared" si="21"/>
        <v>0</v>
      </c>
      <c r="V49" s="48">
        <f t="shared" si="22"/>
        <v>-100</v>
      </c>
      <c r="W49" s="49">
        <f t="shared" si="23"/>
        <v>0</v>
      </c>
      <c r="X49" s="44">
        <f t="shared" si="24"/>
        <v>0</v>
      </c>
      <c r="Y49" s="44">
        <f t="shared" si="25"/>
        <v>-5000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>
        <f>HLOOKUP(I49,ElecAvoidedCostsWOCC!$A$5:$Q$50,G49+1,FALSE)</f>
        <v>0.11346597036450218</v>
      </c>
      <c r="AG49" s="44">
        <f t="shared" si="32"/>
        <v>0</v>
      </c>
      <c r="AH49" s="52">
        <f>HLOOKUP(I49,ElecAvoidedCostsWOCC!$A$5:$Q$50,T49+1,FALSE)</f>
        <v>0.11346597036450218</v>
      </c>
      <c r="AI49" s="44">
        <f t="shared" si="33"/>
        <v>0</v>
      </c>
      <c r="AJ49" s="44">
        <f t="shared" si="34"/>
        <v>0</v>
      </c>
      <c r="AK49" s="44">
        <f>HLOOKUP(I49,ElecAvoidedCostsWOCC!$A$5:$Q$50,G49+1,FALSE)*J49*L49</f>
        <v>0</v>
      </c>
      <c r="AL49" s="44">
        <f t="shared" si="35"/>
        <v>0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97" t="s">
        <v>39</v>
      </c>
      <c r="C50" s="61">
        <v>18230407</v>
      </c>
      <c r="D50" s="61" t="s">
        <v>40</v>
      </c>
      <c r="E50" s="38">
        <v>11248</v>
      </c>
      <c r="F50" s="39" t="s">
        <v>593</v>
      </c>
      <c r="G50" s="39">
        <v>45</v>
      </c>
      <c r="H50" s="39"/>
      <c r="I50" s="40" t="s">
        <v>280</v>
      </c>
      <c r="J50" s="41">
        <v>5000</v>
      </c>
      <c r="K50" s="41">
        <v>0.9</v>
      </c>
      <c r="L50" s="41"/>
      <c r="M50" s="42">
        <v>1</v>
      </c>
      <c r="N50" s="42">
        <v>1.04</v>
      </c>
      <c r="O50" s="43">
        <v>4500</v>
      </c>
      <c r="P50" s="44">
        <v>20000</v>
      </c>
      <c r="Q50" s="44">
        <f t="shared" si="12"/>
        <v>5200</v>
      </c>
      <c r="R50" s="45">
        <v>0</v>
      </c>
      <c r="S50" s="46"/>
      <c r="T50" s="39">
        <f t="shared" si="20"/>
        <v>45</v>
      </c>
      <c r="U50" s="47">
        <f t="shared" si="21"/>
        <v>2.2239677849447359E-2</v>
      </c>
      <c r="V50" s="48">
        <f t="shared" si="22"/>
        <v>4.0000000000000036E-2</v>
      </c>
      <c r="W50" s="49">
        <f t="shared" si="23"/>
        <v>4.9421506332105239E-4</v>
      </c>
      <c r="X50" s="44">
        <f t="shared" si="24"/>
        <v>843.57407203994194</v>
      </c>
      <c r="Y50" s="44">
        <f t="shared" si="25"/>
        <v>-14800</v>
      </c>
      <c r="Z50" s="44">
        <f t="shared" si="26"/>
        <v>4743.8702762139001</v>
      </c>
      <c r="AA50" s="50">
        <f t="shared" si="27"/>
        <v>6043.5740720399417</v>
      </c>
      <c r="AB50" s="51">
        <f t="shared" si="28"/>
        <v>4441.8261013238762</v>
      </c>
      <c r="AC50" s="44">
        <f t="shared" si="29"/>
        <v>5658.7772210111807</v>
      </c>
      <c r="AD50" s="44">
        <f t="shared" si="30"/>
        <v>0</v>
      </c>
      <c r="AE50" s="44">
        <f t="shared" si="31"/>
        <v>0</v>
      </c>
      <c r="AF50" s="52">
        <f>HLOOKUP(I50,ElecAvoidedCostsWOCC!$A$5:$Q$50,G50+1,FALSE)</f>
        <v>3.1346149049506007</v>
      </c>
      <c r="AG50" s="44">
        <f t="shared" si="32"/>
        <v>14105.767072277704</v>
      </c>
      <c r="AH50" s="52">
        <f>HLOOKUP(I50,ElecAvoidedCostsWOCC!$A$5:$Q$50,T50+1,FALSE)</f>
        <v>3.1346149049506007</v>
      </c>
      <c r="AI50" s="44">
        <f t="shared" si="33"/>
        <v>0</v>
      </c>
      <c r="AJ50" s="44">
        <f t="shared" si="34"/>
        <v>14105.767072277704</v>
      </c>
      <c r="AK50" s="44">
        <f>HLOOKUP(I50,ElecAvoidedCostsWOCC!$A$5:$Q$50,G50+1,FALSE)*J50*L50</f>
        <v>0</v>
      </c>
      <c r="AL50" s="44">
        <f t="shared" si="35"/>
        <v>14105.767072277704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14105.767072277704</v>
      </c>
      <c r="AN50" s="48">
        <f t="shared" si="36"/>
        <v>15516.343779505476</v>
      </c>
      <c r="AO50" s="47">
        <f t="shared" si="37"/>
        <v>3.1756684639395298</v>
      </c>
      <c r="AP50" s="47">
        <f t="shared" si="38"/>
        <v>2.7419958718100625</v>
      </c>
    </row>
    <row r="51" spans="2:42">
      <c r="B51" s="97" t="s">
        <v>39</v>
      </c>
      <c r="C51" s="61">
        <v>18230407</v>
      </c>
      <c r="D51" s="61" t="s">
        <v>40</v>
      </c>
      <c r="E51" s="38">
        <v>11263</v>
      </c>
      <c r="F51" s="39" t="s">
        <v>595</v>
      </c>
      <c r="G51" s="39">
        <v>45</v>
      </c>
      <c r="H51" s="39"/>
      <c r="I51" s="40" t="s">
        <v>280</v>
      </c>
      <c r="J51" s="41">
        <v>20000</v>
      </c>
      <c r="K51" s="41">
        <v>1.4</v>
      </c>
      <c r="L51" s="41"/>
      <c r="M51" s="42">
        <v>1</v>
      </c>
      <c r="N51" s="42">
        <v>1.35</v>
      </c>
      <c r="O51" s="43">
        <v>28000</v>
      </c>
      <c r="P51" s="44">
        <v>500000</v>
      </c>
      <c r="Q51" s="44">
        <f t="shared" si="12"/>
        <v>27000</v>
      </c>
      <c r="R51" s="45">
        <v>0</v>
      </c>
      <c r="S51" s="46"/>
      <c r="T51" s="39">
        <f t="shared" si="20"/>
        <v>45</v>
      </c>
      <c r="U51" s="47">
        <f t="shared" si="21"/>
        <v>0.13838021772989464</v>
      </c>
      <c r="V51" s="48">
        <f t="shared" si="22"/>
        <v>0.35000000000000009</v>
      </c>
      <c r="W51" s="49">
        <f t="shared" si="23"/>
        <v>3.0751159495532145E-3</v>
      </c>
      <c r="X51" s="44">
        <f t="shared" si="24"/>
        <v>5248.9053371374157</v>
      </c>
      <c r="Y51" s="44">
        <f t="shared" si="25"/>
        <v>-473000</v>
      </c>
      <c r="Z51" s="44">
        <f t="shared" si="26"/>
        <v>29517.415051997596</v>
      </c>
      <c r="AA51" s="50">
        <f t="shared" si="27"/>
        <v>32248.905337137418</v>
      </c>
      <c r="AB51" s="51">
        <f t="shared" si="28"/>
        <v>27638.029074904112</v>
      </c>
      <c r="AC51" s="44">
        <f t="shared" si="29"/>
        <v>30195.604248256008</v>
      </c>
      <c r="AD51" s="44">
        <f t="shared" si="30"/>
        <v>0</v>
      </c>
      <c r="AE51" s="44">
        <f t="shared" si="31"/>
        <v>0</v>
      </c>
      <c r="AF51" s="52">
        <f>HLOOKUP(I51,ElecAvoidedCostsWOCC!$A$5:$Q$50,G51+1,FALSE)</f>
        <v>3.1346149049506007</v>
      </c>
      <c r="AG51" s="44">
        <f t="shared" si="32"/>
        <v>87769.217338616814</v>
      </c>
      <c r="AH51" s="52">
        <f>HLOOKUP(I51,ElecAvoidedCostsWOCC!$A$5:$Q$50,T51+1,FALSE)</f>
        <v>3.1346149049506007</v>
      </c>
      <c r="AI51" s="44">
        <f t="shared" si="33"/>
        <v>0</v>
      </c>
      <c r="AJ51" s="44">
        <f t="shared" si="34"/>
        <v>87769.217338616814</v>
      </c>
      <c r="AK51" s="44">
        <f>HLOOKUP(I51,ElecAvoidedCostsWOCC!$A$5:$Q$50,G51+1,FALSE)*J51*L51</f>
        <v>0</v>
      </c>
      <c r="AL51" s="44">
        <f t="shared" si="35"/>
        <v>87769.217338616814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87769.2173386168</v>
      </c>
      <c r="AN51" s="48">
        <f t="shared" si="36"/>
        <v>96546.139072478487</v>
      </c>
      <c r="AO51" s="47">
        <f t="shared" si="37"/>
        <v>3.1756684639395294</v>
      </c>
      <c r="AP51" s="47">
        <f t="shared" si="38"/>
        <v>3.1973574126457383</v>
      </c>
    </row>
    <row r="52" spans="2:42">
      <c r="B52" s="97" t="s">
        <v>39</v>
      </c>
      <c r="C52" s="61">
        <v>18230407</v>
      </c>
      <c r="D52" s="61" t="s">
        <v>40</v>
      </c>
      <c r="E52" s="38">
        <v>11293</v>
      </c>
      <c r="F52" s="39" t="s">
        <v>596</v>
      </c>
      <c r="G52" s="39">
        <v>45</v>
      </c>
      <c r="H52" s="39"/>
      <c r="I52" s="40" t="s">
        <v>280</v>
      </c>
      <c r="J52" s="41">
        <v>500000</v>
      </c>
      <c r="K52" s="41">
        <v>2.1</v>
      </c>
      <c r="L52" s="41"/>
      <c r="M52" s="42">
        <v>1</v>
      </c>
      <c r="N52" s="42">
        <v>1.25</v>
      </c>
      <c r="O52" s="43">
        <v>1050000</v>
      </c>
      <c r="P52" s="44">
        <v>15000</v>
      </c>
      <c r="Q52" s="44">
        <f t="shared" si="12"/>
        <v>625000</v>
      </c>
      <c r="R52" s="45">
        <v>0</v>
      </c>
      <c r="S52" s="46"/>
      <c r="T52" s="39">
        <f t="shared" si="20"/>
        <v>45</v>
      </c>
      <c r="U52" s="47">
        <f t="shared" si="21"/>
        <v>5.1892581648710498</v>
      </c>
      <c r="V52" s="48">
        <f t="shared" si="22"/>
        <v>0.25</v>
      </c>
      <c r="W52" s="49">
        <f t="shared" si="23"/>
        <v>0.11531684810824555</v>
      </c>
      <c r="X52" s="44">
        <f t="shared" si="24"/>
        <v>196833.95014265311</v>
      </c>
      <c r="Y52" s="44">
        <f t="shared" si="25"/>
        <v>610000</v>
      </c>
      <c r="Z52" s="44">
        <f t="shared" si="26"/>
        <v>1106903.0644499098</v>
      </c>
      <c r="AA52" s="50">
        <f t="shared" si="27"/>
        <v>821833.95014265308</v>
      </c>
      <c r="AB52" s="51">
        <f t="shared" si="28"/>
        <v>1036426.0903089043</v>
      </c>
      <c r="AC52" s="44">
        <f t="shared" si="29"/>
        <v>769507.44395379501</v>
      </c>
      <c r="AD52" s="44">
        <f t="shared" si="30"/>
        <v>0</v>
      </c>
      <c r="AE52" s="44">
        <f t="shared" si="31"/>
        <v>0</v>
      </c>
      <c r="AF52" s="52">
        <f>HLOOKUP(I52,ElecAvoidedCostsWOCC!$A$5:$Q$50,G52+1,FALSE)</f>
        <v>3.1346149049506007</v>
      </c>
      <c r="AG52" s="44">
        <f t="shared" si="32"/>
        <v>3291345.6501981309</v>
      </c>
      <c r="AH52" s="52">
        <f>HLOOKUP(I52,ElecAvoidedCostsWOCC!$A$5:$Q$50,T52+1,FALSE)</f>
        <v>3.1346149049506007</v>
      </c>
      <c r="AI52" s="44">
        <f t="shared" si="33"/>
        <v>0</v>
      </c>
      <c r="AJ52" s="44">
        <f t="shared" si="34"/>
        <v>3291345.6501981309</v>
      </c>
      <c r="AK52" s="44">
        <f>HLOOKUP(I52,ElecAvoidedCostsWOCC!$A$5:$Q$50,G52+1,FALSE)*J52*L52</f>
        <v>0</v>
      </c>
      <c r="AL52" s="44">
        <f t="shared" si="35"/>
        <v>3291345.6501981309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3291345.6501981309</v>
      </c>
      <c r="AN52" s="48">
        <f t="shared" si="36"/>
        <v>3620480.2152179442</v>
      </c>
      <c r="AO52" s="47">
        <f t="shared" si="37"/>
        <v>3.1756684639395303</v>
      </c>
      <c r="AP52" s="47">
        <f t="shared" si="38"/>
        <v>4.7049320232896088</v>
      </c>
    </row>
    <row r="53" spans="2:42">
      <c r="B53" s="97" t="s">
        <v>39</v>
      </c>
      <c r="C53" s="61">
        <v>18230407</v>
      </c>
      <c r="D53" s="61" t="s">
        <v>40</v>
      </c>
      <c r="E53" s="38">
        <v>12989</v>
      </c>
      <c r="F53" s="39" t="s">
        <v>959</v>
      </c>
      <c r="G53" s="39">
        <v>45</v>
      </c>
      <c r="H53" s="39"/>
      <c r="I53" s="40" t="s">
        <v>280</v>
      </c>
      <c r="J53" s="41">
        <v>15000</v>
      </c>
      <c r="K53" s="41">
        <v>1</v>
      </c>
      <c r="L53" s="41"/>
      <c r="M53" s="42">
        <v>1</v>
      </c>
      <c r="N53" s="42">
        <v>1.34</v>
      </c>
      <c r="O53" s="43">
        <v>15000</v>
      </c>
      <c r="P53" s="44">
        <v>50000</v>
      </c>
      <c r="Q53" s="44">
        <f t="shared" si="12"/>
        <v>20100</v>
      </c>
      <c r="R53" s="45">
        <v>0</v>
      </c>
      <c r="S53" s="46"/>
      <c r="T53" s="39">
        <f t="shared" si="20"/>
        <v>45</v>
      </c>
      <c r="U53" s="47">
        <f t="shared" si="21"/>
        <v>7.4132259498157854E-2</v>
      </c>
      <c r="V53" s="48">
        <f t="shared" si="22"/>
        <v>0.34000000000000008</v>
      </c>
      <c r="W53" s="49">
        <f t="shared" si="23"/>
        <v>1.6473835444035078E-3</v>
      </c>
      <c r="X53" s="44">
        <f t="shared" si="24"/>
        <v>2811.9135734664728</v>
      </c>
      <c r="Y53" s="44">
        <f t="shared" si="25"/>
        <v>-29900</v>
      </c>
      <c r="Z53" s="44">
        <f t="shared" si="26"/>
        <v>15812.900920712997</v>
      </c>
      <c r="AA53" s="50">
        <f t="shared" si="27"/>
        <v>22911.913573466474</v>
      </c>
      <c r="AB53" s="51">
        <f t="shared" si="28"/>
        <v>14806.087004412917</v>
      </c>
      <c r="AC53" s="44">
        <f t="shared" si="29"/>
        <v>21453.102596878722</v>
      </c>
      <c r="AD53" s="44">
        <f t="shared" si="30"/>
        <v>0</v>
      </c>
      <c r="AE53" s="44">
        <f t="shared" si="31"/>
        <v>0</v>
      </c>
      <c r="AF53" s="52">
        <f>HLOOKUP(I53,ElecAvoidedCostsWOCC!$A$5:$Q$50,G53+1,FALSE)</f>
        <v>3.1346149049506007</v>
      </c>
      <c r="AG53" s="44">
        <f t="shared" si="32"/>
        <v>47019.223574259013</v>
      </c>
      <c r="AH53" s="52">
        <f>HLOOKUP(I53,ElecAvoidedCostsWOCC!$A$5:$Q$50,T53+1,FALSE)</f>
        <v>3.1346149049506007</v>
      </c>
      <c r="AI53" s="44">
        <f t="shared" si="33"/>
        <v>0</v>
      </c>
      <c r="AJ53" s="44">
        <f t="shared" si="34"/>
        <v>47019.223574259013</v>
      </c>
      <c r="AK53" s="44">
        <f>HLOOKUP(I53,ElecAvoidedCostsWOCC!$A$5:$Q$50,G53+1,FALSE)*J53*L53</f>
        <v>0</v>
      </c>
      <c r="AL53" s="44">
        <f t="shared" si="35"/>
        <v>47019.223574259013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47019.223574259013</v>
      </c>
      <c r="AN53" s="48">
        <f t="shared" si="36"/>
        <v>51721.145931684921</v>
      </c>
      <c r="AO53" s="47">
        <f t="shared" si="37"/>
        <v>3.1756684639395307</v>
      </c>
      <c r="AP53" s="47">
        <f t="shared" si="38"/>
        <v>2.4108935151976567</v>
      </c>
    </row>
    <row r="54" spans="2:42">
      <c r="B54" s="97" t="s">
        <v>39</v>
      </c>
      <c r="C54" s="61">
        <v>18230407</v>
      </c>
      <c r="D54" s="61" t="s">
        <v>40</v>
      </c>
      <c r="E54" s="38" t="s">
        <v>831</v>
      </c>
      <c r="F54" s="39" t="s">
        <v>960</v>
      </c>
      <c r="G54" s="39">
        <v>45</v>
      </c>
      <c r="H54" s="39"/>
      <c r="I54" s="40" t="s">
        <v>280</v>
      </c>
      <c r="J54" s="41">
        <v>100000</v>
      </c>
      <c r="K54" s="41">
        <v>0.3</v>
      </c>
      <c r="L54" s="41"/>
      <c r="M54" s="42">
        <v>0.5</v>
      </c>
      <c r="N54" s="42">
        <v>0.83</v>
      </c>
      <c r="O54" s="43">
        <v>30000</v>
      </c>
      <c r="P54" s="44">
        <v>10000</v>
      </c>
      <c r="Q54" s="44">
        <f t="shared" si="12"/>
        <v>83000</v>
      </c>
      <c r="R54" s="45">
        <v>0</v>
      </c>
      <c r="S54" s="46"/>
      <c r="T54" s="39">
        <f t="shared" si="20"/>
        <v>45</v>
      </c>
      <c r="U54" s="47">
        <f t="shared" si="21"/>
        <v>0.14826451899631571</v>
      </c>
      <c r="V54" s="48">
        <f t="shared" si="22"/>
        <v>0.32999999999999996</v>
      </c>
      <c r="W54" s="49">
        <f t="shared" si="23"/>
        <v>3.2947670888070157E-3</v>
      </c>
      <c r="X54" s="44">
        <f t="shared" si="24"/>
        <v>5623.8271469329457</v>
      </c>
      <c r="Y54" s="44">
        <f t="shared" si="25"/>
        <v>73000</v>
      </c>
      <c r="Z54" s="44">
        <f t="shared" si="26"/>
        <v>31625.801841425993</v>
      </c>
      <c r="AA54" s="50">
        <f t="shared" si="27"/>
        <v>88623.827146932948</v>
      </c>
      <c r="AB54" s="51">
        <f t="shared" si="28"/>
        <v>29612.174008825834</v>
      </c>
      <c r="AC54" s="44">
        <f t="shared" si="29"/>
        <v>82981.111560798643</v>
      </c>
      <c r="AD54" s="44">
        <f t="shared" si="30"/>
        <v>0</v>
      </c>
      <c r="AE54" s="44">
        <f t="shared" si="31"/>
        <v>0</v>
      </c>
      <c r="AF54" s="52">
        <f>HLOOKUP(I54,ElecAvoidedCostsWOCC!$A$5:$Q$50,G54+1,FALSE)</f>
        <v>3.1346149049506007</v>
      </c>
      <c r="AG54" s="44">
        <f t="shared" si="32"/>
        <v>94038.447148518011</v>
      </c>
      <c r="AH54" s="52">
        <f>HLOOKUP(I54,ElecAvoidedCostsWOCC!$A$5:$Q$50,T54+1,FALSE)</f>
        <v>3.1346149049506007</v>
      </c>
      <c r="AI54" s="44">
        <f t="shared" si="33"/>
        <v>0</v>
      </c>
      <c r="AJ54" s="44">
        <f t="shared" si="34"/>
        <v>94038.447148518011</v>
      </c>
      <c r="AK54" s="44">
        <f>HLOOKUP(I54,ElecAvoidedCostsWOCC!$A$5:$Q$50,G54+1,FALSE)*J54*L54</f>
        <v>0</v>
      </c>
      <c r="AL54" s="44">
        <f t="shared" si="35"/>
        <v>94038.447148518011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94038.447148518011</v>
      </c>
      <c r="AN54" s="48">
        <f t="shared" si="36"/>
        <v>103442.29186336981</v>
      </c>
      <c r="AO54" s="47">
        <f t="shared" si="37"/>
        <v>3.1756684639395298</v>
      </c>
      <c r="AP54" s="47">
        <f t="shared" si="38"/>
        <v>1.246576358374998</v>
      </c>
    </row>
    <row r="55" spans="2:42">
      <c r="B55" s="97" t="s">
        <v>39</v>
      </c>
      <c r="C55" s="61">
        <v>18230407</v>
      </c>
      <c r="D55" s="61" t="s">
        <v>40</v>
      </c>
      <c r="E55" s="38">
        <v>12649</v>
      </c>
      <c r="F55" s="39" t="s">
        <v>602</v>
      </c>
      <c r="G55" s="39">
        <v>45</v>
      </c>
      <c r="H55" s="39"/>
      <c r="I55" s="40" t="s">
        <v>280</v>
      </c>
      <c r="J55" s="41">
        <v>1000</v>
      </c>
      <c r="K55" s="41">
        <v>13</v>
      </c>
      <c r="L55" s="41"/>
      <c r="M55" s="42">
        <v>10</v>
      </c>
      <c r="N55" s="42">
        <v>24.7</v>
      </c>
      <c r="O55" s="43">
        <v>13000</v>
      </c>
      <c r="P55" s="44">
        <v>20000</v>
      </c>
      <c r="Q55" s="44">
        <f t="shared" si="12"/>
        <v>24700</v>
      </c>
      <c r="R55" s="45">
        <v>2.5999999999999999E-3</v>
      </c>
      <c r="S55" s="46"/>
      <c r="T55" s="39">
        <f t="shared" si="20"/>
        <v>45</v>
      </c>
      <c r="U55" s="47">
        <f t="shared" si="21"/>
        <v>6.4247958231736804E-2</v>
      </c>
      <c r="V55" s="48">
        <f t="shared" si="22"/>
        <v>14.7</v>
      </c>
      <c r="W55" s="49">
        <f t="shared" si="23"/>
        <v>1.4277324051497069E-3</v>
      </c>
      <c r="X55" s="44">
        <f t="shared" si="24"/>
        <v>2436.9917636709433</v>
      </c>
      <c r="Y55" s="44">
        <f t="shared" si="25"/>
        <v>4700</v>
      </c>
      <c r="Z55" s="44">
        <f t="shared" si="26"/>
        <v>13704.514131284599</v>
      </c>
      <c r="AA55" s="50">
        <f t="shared" si="27"/>
        <v>27136.991763670943</v>
      </c>
      <c r="AB55" s="51">
        <f t="shared" si="28"/>
        <v>12831.942070491197</v>
      </c>
      <c r="AC55" s="44">
        <f t="shared" si="29"/>
        <v>25409.168318043954</v>
      </c>
      <c r="AD55" s="44">
        <f t="shared" si="30"/>
        <v>36.254870649533935</v>
      </c>
      <c r="AE55" s="44">
        <f t="shared" si="31"/>
        <v>0</v>
      </c>
      <c r="AF55" s="52">
        <f>HLOOKUP(I55,ElecAvoidedCostsWOCC!$A$5:$Q$50,G55+1,FALSE)</f>
        <v>3.1346149049506007</v>
      </c>
      <c r="AG55" s="44">
        <f t="shared" si="32"/>
        <v>40749.993764357809</v>
      </c>
      <c r="AH55" s="52">
        <f>HLOOKUP(I55,ElecAvoidedCostsWOCC!$A$5:$Q$50,T55+1,FALSE)</f>
        <v>3.1346149049506007</v>
      </c>
      <c r="AI55" s="44">
        <f t="shared" si="33"/>
        <v>0</v>
      </c>
      <c r="AJ55" s="44">
        <f t="shared" si="34"/>
        <v>40749.993764357809</v>
      </c>
      <c r="AK55" s="44">
        <f>HLOOKUP(I55,ElecAvoidedCostsWOCC!$A$5:$Q$50,G55+1,FALSE)*J55*L55</f>
        <v>0</v>
      </c>
      <c r="AL55" s="44">
        <f t="shared" si="35"/>
        <v>40749.993764357809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40749.993764357809</v>
      </c>
      <c r="AN55" s="48">
        <f t="shared" si="36"/>
        <v>44861.248011443131</v>
      </c>
      <c r="AO55" s="47">
        <f t="shared" si="37"/>
        <v>3.1756684639395298</v>
      </c>
      <c r="AP55" s="47">
        <f t="shared" si="38"/>
        <v>1.7655535769577142</v>
      </c>
    </row>
    <row r="56" spans="2:42">
      <c r="B56" s="97" t="s">
        <v>39</v>
      </c>
      <c r="C56" s="61">
        <v>18230407</v>
      </c>
      <c r="D56" s="61" t="s">
        <v>40</v>
      </c>
      <c r="E56" s="38">
        <v>12650</v>
      </c>
      <c r="F56" s="39" t="s">
        <v>603</v>
      </c>
      <c r="G56" s="39">
        <v>45</v>
      </c>
      <c r="H56" s="39"/>
      <c r="I56" s="40" t="s">
        <v>280</v>
      </c>
      <c r="J56" s="41">
        <v>1000</v>
      </c>
      <c r="K56" s="41">
        <v>24</v>
      </c>
      <c r="L56" s="41"/>
      <c r="M56" s="42">
        <v>20</v>
      </c>
      <c r="N56" s="42">
        <v>24.7</v>
      </c>
      <c r="O56" s="43">
        <v>24000</v>
      </c>
      <c r="P56" s="44">
        <v>15000</v>
      </c>
      <c r="Q56" s="44">
        <f t="shared" si="12"/>
        <v>24700</v>
      </c>
      <c r="R56" s="45">
        <v>4.8999999999999998E-3</v>
      </c>
      <c r="S56" s="46"/>
      <c r="T56" s="39">
        <f t="shared" si="20"/>
        <v>45</v>
      </c>
      <c r="U56" s="47">
        <f t="shared" si="21"/>
        <v>0.11861161519705257</v>
      </c>
      <c r="V56" s="48">
        <f t="shared" si="22"/>
        <v>4.6999999999999993</v>
      </c>
      <c r="W56" s="49">
        <f t="shared" si="23"/>
        <v>2.6358136710456126E-3</v>
      </c>
      <c r="X56" s="44">
        <f t="shared" si="24"/>
        <v>4499.0617175463567</v>
      </c>
      <c r="Y56" s="44">
        <f t="shared" si="25"/>
        <v>9700</v>
      </c>
      <c r="Z56" s="44">
        <f t="shared" si="26"/>
        <v>25300.641473140797</v>
      </c>
      <c r="AA56" s="50">
        <f t="shared" si="27"/>
        <v>29199.061717546356</v>
      </c>
      <c r="AB56" s="51">
        <f t="shared" si="28"/>
        <v>23689.739207060669</v>
      </c>
      <c r="AC56" s="44">
        <f t="shared" si="29"/>
        <v>27339.94542841419</v>
      </c>
      <c r="AD56" s="44">
        <f t="shared" si="30"/>
        <v>68.326486993352404</v>
      </c>
      <c r="AE56" s="44">
        <f t="shared" si="31"/>
        <v>0</v>
      </c>
      <c r="AF56" s="52">
        <f>HLOOKUP(I56,ElecAvoidedCostsWOCC!$A$5:$Q$50,G56+1,FALSE)</f>
        <v>3.1346149049506007</v>
      </c>
      <c r="AG56" s="44">
        <f t="shared" si="32"/>
        <v>75230.757718814421</v>
      </c>
      <c r="AH56" s="52">
        <f>HLOOKUP(I56,ElecAvoidedCostsWOCC!$A$5:$Q$50,T56+1,FALSE)</f>
        <v>3.1346149049506007</v>
      </c>
      <c r="AI56" s="44">
        <f t="shared" si="33"/>
        <v>0</v>
      </c>
      <c r="AJ56" s="44">
        <f t="shared" si="34"/>
        <v>75230.757718814421</v>
      </c>
      <c r="AK56" s="44">
        <f>HLOOKUP(I56,ElecAvoidedCostsWOCC!$A$5:$Q$50,G56+1,FALSE)*J56*L56</f>
        <v>0</v>
      </c>
      <c r="AL56" s="44">
        <f t="shared" si="35"/>
        <v>75230.757718814421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75230.757718814421</v>
      </c>
      <c r="AN56" s="48">
        <f t="shared" si="36"/>
        <v>82822.159977689211</v>
      </c>
      <c r="AO56" s="47">
        <f t="shared" si="37"/>
        <v>3.1756684639395303</v>
      </c>
      <c r="AP56" s="47">
        <f t="shared" si="38"/>
        <v>3.0293462068001347</v>
      </c>
    </row>
    <row r="57" spans="2:42">
      <c r="B57" s="97" t="s">
        <v>39</v>
      </c>
      <c r="C57" s="61">
        <v>18230407</v>
      </c>
      <c r="D57" s="61" t="s">
        <v>40</v>
      </c>
      <c r="E57" s="38">
        <v>12657</v>
      </c>
      <c r="F57" s="39" t="s">
        <v>605</v>
      </c>
      <c r="G57" s="39">
        <v>45</v>
      </c>
      <c r="H57" s="39"/>
      <c r="I57" s="40" t="s">
        <v>280</v>
      </c>
      <c r="J57" s="41">
        <v>1000</v>
      </c>
      <c r="K57" s="41">
        <v>15</v>
      </c>
      <c r="L57" s="41"/>
      <c r="M57" s="42">
        <v>15</v>
      </c>
      <c r="N57" s="42">
        <v>28.6</v>
      </c>
      <c r="O57" s="43">
        <v>15000</v>
      </c>
      <c r="P57" s="44">
        <v>30000</v>
      </c>
      <c r="Q57" s="44">
        <f t="shared" si="12"/>
        <v>28600</v>
      </c>
      <c r="R57" s="45">
        <v>3.0000000000000001E-3</v>
      </c>
      <c r="S57" s="46"/>
      <c r="T57" s="39">
        <f t="shared" si="20"/>
        <v>45</v>
      </c>
      <c r="U57" s="47">
        <f t="shared" si="21"/>
        <v>7.4132259498157854E-2</v>
      </c>
      <c r="V57" s="48">
        <f t="shared" si="22"/>
        <v>13.600000000000001</v>
      </c>
      <c r="W57" s="49">
        <f t="shared" si="23"/>
        <v>1.6473835444035078E-3</v>
      </c>
      <c r="X57" s="44">
        <f t="shared" si="24"/>
        <v>2811.9135734664728</v>
      </c>
      <c r="Y57" s="44">
        <f t="shared" si="25"/>
        <v>-1400</v>
      </c>
      <c r="Z57" s="44">
        <f t="shared" si="26"/>
        <v>15812.900920712997</v>
      </c>
      <c r="AA57" s="50">
        <f t="shared" si="27"/>
        <v>31411.913573466474</v>
      </c>
      <c r="AB57" s="51">
        <f t="shared" si="28"/>
        <v>14806.087004412917</v>
      </c>
      <c r="AC57" s="44">
        <f t="shared" si="29"/>
        <v>29411.904095006059</v>
      </c>
      <c r="AD57" s="44">
        <f t="shared" si="30"/>
        <v>41.832543057154538</v>
      </c>
      <c r="AE57" s="44">
        <f t="shared" si="31"/>
        <v>0</v>
      </c>
      <c r="AF57" s="52">
        <f>HLOOKUP(I57,ElecAvoidedCostsWOCC!$A$5:$Q$50,G57+1,FALSE)</f>
        <v>3.1346149049506007</v>
      </c>
      <c r="AG57" s="44">
        <f t="shared" si="32"/>
        <v>47019.223574259013</v>
      </c>
      <c r="AH57" s="52">
        <f>HLOOKUP(I57,ElecAvoidedCostsWOCC!$A$5:$Q$50,T57+1,FALSE)</f>
        <v>3.1346149049506007</v>
      </c>
      <c r="AI57" s="44">
        <f t="shared" si="33"/>
        <v>0</v>
      </c>
      <c r="AJ57" s="44">
        <f t="shared" si="34"/>
        <v>47019.223574259013</v>
      </c>
      <c r="AK57" s="44">
        <f>HLOOKUP(I57,ElecAvoidedCostsWOCC!$A$5:$Q$50,G57+1,FALSE)*J57*L57</f>
        <v>0</v>
      </c>
      <c r="AL57" s="44">
        <f t="shared" si="35"/>
        <v>47019.223574259013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47019.223574259006</v>
      </c>
      <c r="AN57" s="48">
        <f t="shared" si="36"/>
        <v>51762.978474742064</v>
      </c>
      <c r="AO57" s="47">
        <f t="shared" si="37"/>
        <v>3.1756684639395298</v>
      </c>
      <c r="AP57" s="47">
        <f t="shared" si="38"/>
        <v>1.7599329274139399</v>
      </c>
    </row>
    <row r="58" spans="2:42">
      <c r="B58" s="97" t="s">
        <v>39</v>
      </c>
      <c r="C58" s="61">
        <v>18230407</v>
      </c>
      <c r="D58" s="61" t="s">
        <v>40</v>
      </c>
      <c r="E58" s="38">
        <v>12658</v>
      </c>
      <c r="F58" s="39" t="s">
        <v>606</v>
      </c>
      <c r="G58" s="39">
        <v>45</v>
      </c>
      <c r="H58" s="39"/>
      <c r="I58" s="40" t="s">
        <v>280</v>
      </c>
      <c r="J58" s="41">
        <v>1000</v>
      </c>
      <c r="K58" s="41">
        <v>27</v>
      </c>
      <c r="L58" s="41"/>
      <c r="M58" s="42">
        <v>30</v>
      </c>
      <c r="N58" s="42">
        <v>28.6</v>
      </c>
      <c r="O58" s="43">
        <v>27000</v>
      </c>
      <c r="P58" s="44">
        <v>15000</v>
      </c>
      <c r="Q58" s="44">
        <f t="shared" si="12"/>
        <v>28600</v>
      </c>
      <c r="R58" s="45">
        <v>5.4999999999999997E-3</v>
      </c>
      <c r="S58" s="46"/>
      <c r="T58" s="39">
        <f t="shared" si="20"/>
        <v>45</v>
      </c>
      <c r="U58" s="47">
        <f t="shared" si="21"/>
        <v>0.13343806709668413</v>
      </c>
      <c r="V58" s="48">
        <f t="shared" si="22"/>
        <v>-1.3999999999999986</v>
      </c>
      <c r="W58" s="49">
        <f t="shared" si="23"/>
        <v>2.9652903799263141E-3</v>
      </c>
      <c r="X58" s="44">
        <f t="shared" si="24"/>
        <v>5061.4444322396512</v>
      </c>
      <c r="Y58" s="44">
        <f t="shared" si="25"/>
        <v>13600</v>
      </c>
      <c r="Z58" s="44">
        <f t="shared" si="26"/>
        <v>28463.221657283397</v>
      </c>
      <c r="AA58" s="50">
        <f t="shared" si="27"/>
        <v>33661.444432239652</v>
      </c>
      <c r="AB58" s="51">
        <f t="shared" si="28"/>
        <v>26650.956607943255</v>
      </c>
      <c r="AC58" s="44">
        <f t="shared" si="29"/>
        <v>31518.206397228136</v>
      </c>
      <c r="AD58" s="44">
        <f t="shared" si="30"/>
        <v>76.69299560478332</v>
      </c>
      <c r="AE58" s="44">
        <f t="shared" si="31"/>
        <v>0</v>
      </c>
      <c r="AF58" s="52">
        <f>HLOOKUP(I58,ElecAvoidedCostsWOCC!$A$5:$Q$50,G58+1,FALSE)</f>
        <v>3.1346149049506007</v>
      </c>
      <c r="AG58" s="44">
        <f t="shared" si="32"/>
        <v>84634.602433666223</v>
      </c>
      <c r="AH58" s="52">
        <f>HLOOKUP(I58,ElecAvoidedCostsWOCC!$A$5:$Q$50,T58+1,FALSE)</f>
        <v>3.1346149049506007</v>
      </c>
      <c r="AI58" s="44">
        <f t="shared" si="33"/>
        <v>0</v>
      </c>
      <c r="AJ58" s="44">
        <f t="shared" si="34"/>
        <v>84634.602433666223</v>
      </c>
      <c r="AK58" s="44">
        <f>HLOOKUP(I58,ElecAvoidedCostsWOCC!$A$5:$Q$50,G58+1,FALSE)*J58*L58</f>
        <v>0</v>
      </c>
      <c r="AL58" s="44">
        <f t="shared" si="35"/>
        <v>84634.602433666223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84634.602433666223</v>
      </c>
      <c r="AN58" s="48">
        <f t="shared" si="36"/>
        <v>93174.755672637635</v>
      </c>
      <c r="AO58" s="47">
        <f t="shared" si="37"/>
        <v>3.1756684639395298</v>
      </c>
      <c r="AP58" s="47">
        <f t="shared" si="38"/>
        <v>2.956220112856164</v>
      </c>
    </row>
    <row r="59" spans="2:42">
      <c r="B59" s="97" t="s">
        <v>39</v>
      </c>
      <c r="C59" s="61">
        <v>18230407</v>
      </c>
      <c r="D59" s="61" t="s">
        <v>40</v>
      </c>
      <c r="E59" s="38">
        <v>12997</v>
      </c>
      <c r="F59" s="39" t="s">
        <v>961</v>
      </c>
      <c r="G59" s="39">
        <v>45</v>
      </c>
      <c r="H59" s="39"/>
      <c r="I59" s="40" t="s">
        <v>280</v>
      </c>
      <c r="J59" s="41">
        <v>5000</v>
      </c>
      <c r="K59" s="41">
        <v>3</v>
      </c>
      <c r="L59" s="41"/>
      <c r="M59" s="42">
        <v>3</v>
      </c>
      <c r="N59" s="42">
        <v>3.9</v>
      </c>
      <c r="O59" s="43">
        <v>15000</v>
      </c>
      <c r="P59" s="44">
        <v>750000</v>
      </c>
      <c r="Q59" s="44">
        <f t="shared" si="12"/>
        <v>19500</v>
      </c>
      <c r="R59" s="45">
        <v>5.9999999999999995E-4</v>
      </c>
      <c r="S59" s="46"/>
      <c r="T59" s="39">
        <f t="shared" si="20"/>
        <v>45</v>
      </c>
      <c r="U59" s="47">
        <f t="shared" si="21"/>
        <v>7.4132259498157854E-2</v>
      </c>
      <c r="V59" s="48">
        <f t="shared" si="22"/>
        <v>0.89999999999999991</v>
      </c>
      <c r="W59" s="49">
        <f t="shared" si="23"/>
        <v>1.6473835444035078E-3</v>
      </c>
      <c r="X59" s="44">
        <f t="shared" si="24"/>
        <v>2811.9135734664728</v>
      </c>
      <c r="Y59" s="44">
        <f t="shared" si="25"/>
        <v>-730500</v>
      </c>
      <c r="Z59" s="44">
        <f t="shared" si="26"/>
        <v>15812.900920712997</v>
      </c>
      <c r="AA59" s="50">
        <f t="shared" si="27"/>
        <v>22311.913573466474</v>
      </c>
      <c r="AB59" s="51">
        <f t="shared" si="28"/>
        <v>14806.087004412917</v>
      </c>
      <c r="AC59" s="44">
        <f t="shared" si="29"/>
        <v>20891.304844069731</v>
      </c>
      <c r="AD59" s="44">
        <f t="shared" si="30"/>
        <v>41.832543057154538</v>
      </c>
      <c r="AE59" s="44">
        <f t="shared" si="31"/>
        <v>0</v>
      </c>
      <c r="AF59" s="52">
        <f>HLOOKUP(I59,ElecAvoidedCostsWOCC!$A$5:$Q$50,G59+1,FALSE)</f>
        <v>3.1346149049506007</v>
      </c>
      <c r="AG59" s="44">
        <f t="shared" si="32"/>
        <v>47019.223574259013</v>
      </c>
      <c r="AH59" s="52">
        <f>HLOOKUP(I59,ElecAvoidedCostsWOCC!$A$5:$Q$50,T59+1,FALSE)</f>
        <v>3.1346149049506007</v>
      </c>
      <c r="AI59" s="44">
        <f t="shared" si="33"/>
        <v>0</v>
      </c>
      <c r="AJ59" s="44">
        <f t="shared" si="34"/>
        <v>47019.223574259013</v>
      </c>
      <c r="AK59" s="44">
        <f>HLOOKUP(I59,ElecAvoidedCostsWOCC!$A$5:$Q$50,G59+1,FALSE)*J59*L59</f>
        <v>0</v>
      </c>
      <c r="AL59" s="44">
        <f t="shared" si="35"/>
        <v>47019.223574259013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47019.223574259013</v>
      </c>
      <c r="AN59" s="48">
        <f t="shared" si="36"/>
        <v>51762.978474742078</v>
      </c>
      <c r="AO59" s="47">
        <f t="shared" si="37"/>
        <v>3.1756684639395307</v>
      </c>
      <c r="AP59" s="47">
        <f t="shared" si="38"/>
        <v>2.4777283592908592</v>
      </c>
    </row>
    <row r="60" spans="2:42">
      <c r="B60" s="97" t="s">
        <v>39</v>
      </c>
      <c r="C60" s="61">
        <v>18230407</v>
      </c>
      <c r="D60" s="61" t="s">
        <v>40</v>
      </c>
      <c r="E60" s="38">
        <v>13234</v>
      </c>
      <c r="F60" s="39" t="s">
        <v>962</v>
      </c>
      <c r="G60" s="39">
        <v>45</v>
      </c>
      <c r="H60" s="39"/>
      <c r="I60" s="40" t="s">
        <v>280</v>
      </c>
      <c r="J60" s="41">
        <v>50000</v>
      </c>
      <c r="K60" s="41">
        <v>13</v>
      </c>
      <c r="L60" s="41"/>
      <c r="M60" s="42">
        <v>15</v>
      </c>
      <c r="N60" s="42">
        <v>24.7</v>
      </c>
      <c r="O60" s="43">
        <v>650000</v>
      </c>
      <c r="P60" s="44">
        <v>500000</v>
      </c>
      <c r="Q60" s="44">
        <f t="shared" si="12"/>
        <v>1235000</v>
      </c>
      <c r="R60" s="45">
        <v>2.5999999999999999E-3</v>
      </c>
      <c r="S60" s="46"/>
      <c r="T60" s="39">
        <f t="shared" si="20"/>
        <v>45</v>
      </c>
      <c r="U60" s="47">
        <f t="shared" si="21"/>
        <v>3.21239791158684</v>
      </c>
      <c r="V60" s="48">
        <f t="shared" si="22"/>
        <v>9.6999999999999993</v>
      </c>
      <c r="W60" s="49">
        <f t="shared" si="23"/>
        <v>7.1386620257485336E-2</v>
      </c>
      <c r="X60" s="44">
        <f t="shared" si="24"/>
        <v>121849.58818354715</v>
      </c>
      <c r="Y60" s="44">
        <f t="shared" si="25"/>
        <v>735000</v>
      </c>
      <c r="Z60" s="44">
        <f t="shared" si="26"/>
        <v>685225.70656422991</v>
      </c>
      <c r="AA60" s="50">
        <f t="shared" si="27"/>
        <v>1356849.5881835471</v>
      </c>
      <c r="AB60" s="51">
        <f t="shared" si="28"/>
        <v>641597.10352455976</v>
      </c>
      <c r="AC60" s="44">
        <f t="shared" si="29"/>
        <v>1270458.4159021976</v>
      </c>
      <c r="AD60" s="44">
        <f t="shared" si="30"/>
        <v>1812.7435324766968</v>
      </c>
      <c r="AE60" s="44">
        <f t="shared" si="31"/>
        <v>0</v>
      </c>
      <c r="AF60" s="52">
        <f>HLOOKUP(I60,ElecAvoidedCostsWOCC!$A$5:$Q$50,G60+1,FALSE)</f>
        <v>3.1346149049506007</v>
      </c>
      <c r="AG60" s="44">
        <f t="shared" si="32"/>
        <v>2037499.6882178902</v>
      </c>
      <c r="AH60" s="52">
        <f>HLOOKUP(I60,ElecAvoidedCostsWOCC!$A$5:$Q$50,T60+1,FALSE)</f>
        <v>3.1346149049506007</v>
      </c>
      <c r="AI60" s="44">
        <f t="shared" si="33"/>
        <v>0</v>
      </c>
      <c r="AJ60" s="44">
        <f t="shared" si="34"/>
        <v>2037499.6882178902</v>
      </c>
      <c r="AK60" s="44">
        <f>HLOOKUP(I60,ElecAvoidedCostsWOCC!$A$5:$Q$50,G60+1,FALSE)*J60*L60</f>
        <v>0</v>
      </c>
      <c r="AL60" s="44">
        <f t="shared" si="35"/>
        <v>2037499.6882178902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2037499.6882178904</v>
      </c>
      <c r="AN60" s="48">
        <f t="shared" si="36"/>
        <v>2243062.4005721561</v>
      </c>
      <c r="AO60" s="47">
        <f t="shared" si="37"/>
        <v>3.1756684639395303</v>
      </c>
      <c r="AP60" s="47">
        <f t="shared" si="38"/>
        <v>1.765553576957714</v>
      </c>
    </row>
    <row r="61" spans="2:42">
      <c r="B61" s="97" t="s">
        <v>39</v>
      </c>
      <c r="C61" s="61">
        <v>18230407</v>
      </c>
      <c r="D61" s="61" t="s">
        <v>40</v>
      </c>
      <c r="E61" s="38">
        <v>13244</v>
      </c>
      <c r="F61" s="39" t="s">
        <v>963</v>
      </c>
      <c r="G61" s="39">
        <v>45</v>
      </c>
      <c r="H61" s="39"/>
      <c r="I61" s="40" t="s">
        <v>280</v>
      </c>
      <c r="J61" s="41">
        <v>20000</v>
      </c>
      <c r="K61" s="41">
        <v>24</v>
      </c>
      <c r="L61" s="41"/>
      <c r="M61" s="42">
        <v>25</v>
      </c>
      <c r="N61" s="42">
        <v>24.7</v>
      </c>
      <c r="O61" s="43">
        <v>480000</v>
      </c>
      <c r="P61" s="44">
        <v>150000</v>
      </c>
      <c r="Q61" s="44">
        <f t="shared" si="12"/>
        <v>494000</v>
      </c>
      <c r="R61" s="45">
        <v>4.8999999999999998E-3</v>
      </c>
      <c r="S61" s="46"/>
      <c r="T61" s="39">
        <f t="shared" si="20"/>
        <v>45</v>
      </c>
      <c r="U61" s="47">
        <f t="shared" si="21"/>
        <v>2.3722323039410513</v>
      </c>
      <c r="V61" s="48">
        <f t="shared" si="22"/>
        <v>-0.30000000000000071</v>
      </c>
      <c r="W61" s="49">
        <f t="shared" si="23"/>
        <v>5.271627342091225E-2</v>
      </c>
      <c r="X61" s="44">
        <f t="shared" si="24"/>
        <v>89981.23435092713</v>
      </c>
      <c r="Y61" s="44">
        <f t="shared" si="25"/>
        <v>344000</v>
      </c>
      <c r="Z61" s="44">
        <f t="shared" si="26"/>
        <v>506012.82946281589</v>
      </c>
      <c r="AA61" s="50">
        <f t="shared" si="27"/>
        <v>583981.23435092717</v>
      </c>
      <c r="AB61" s="51">
        <f t="shared" si="28"/>
        <v>473794.78414121334</v>
      </c>
      <c r="AC61" s="44">
        <f t="shared" si="29"/>
        <v>546798.90856828389</v>
      </c>
      <c r="AD61" s="44">
        <f t="shared" si="30"/>
        <v>1366.5297398670482</v>
      </c>
      <c r="AE61" s="44">
        <f t="shared" si="31"/>
        <v>0</v>
      </c>
      <c r="AF61" s="52">
        <f>HLOOKUP(I61,ElecAvoidedCostsWOCC!$A$5:$Q$50,G61+1,FALSE)</f>
        <v>3.1346149049506007</v>
      </c>
      <c r="AG61" s="44">
        <f t="shared" si="32"/>
        <v>1504615.1543762884</v>
      </c>
      <c r="AH61" s="52">
        <f>HLOOKUP(I61,ElecAvoidedCostsWOCC!$A$5:$Q$50,T61+1,FALSE)</f>
        <v>3.1346149049506007</v>
      </c>
      <c r="AI61" s="44">
        <f t="shared" si="33"/>
        <v>0</v>
      </c>
      <c r="AJ61" s="44">
        <f t="shared" si="34"/>
        <v>1504615.1543762884</v>
      </c>
      <c r="AK61" s="44">
        <f>HLOOKUP(I61,ElecAvoidedCostsWOCC!$A$5:$Q$50,G61+1,FALSE)*J61*L61</f>
        <v>0</v>
      </c>
      <c r="AL61" s="44">
        <f t="shared" si="35"/>
        <v>1504615.1543762884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1504615.1543762884</v>
      </c>
      <c r="AN61" s="48">
        <f t="shared" si="36"/>
        <v>1656443.1995537844</v>
      </c>
      <c r="AO61" s="47">
        <f t="shared" si="37"/>
        <v>3.1756684639395307</v>
      </c>
      <c r="AP61" s="47">
        <f t="shared" si="38"/>
        <v>3.0293462068001347</v>
      </c>
    </row>
    <row r="62" spans="2:42">
      <c r="B62" s="97" t="s">
        <v>39</v>
      </c>
      <c r="C62" s="61">
        <v>18230407</v>
      </c>
      <c r="D62" s="61" t="s">
        <v>40</v>
      </c>
      <c r="E62" s="38">
        <v>13256</v>
      </c>
      <c r="F62" s="39" t="s">
        <v>964</v>
      </c>
      <c r="G62" s="39">
        <v>45</v>
      </c>
      <c r="H62" s="39"/>
      <c r="I62" s="40" t="s">
        <v>280</v>
      </c>
      <c r="J62" s="41">
        <v>7500</v>
      </c>
      <c r="K62" s="41">
        <v>15</v>
      </c>
      <c r="L62" s="41"/>
      <c r="M62" s="42">
        <v>20</v>
      </c>
      <c r="N62" s="42">
        <v>28.6</v>
      </c>
      <c r="O62" s="43">
        <v>112500</v>
      </c>
      <c r="P62" s="44">
        <v>105000</v>
      </c>
      <c r="Q62" s="44">
        <f t="shared" si="12"/>
        <v>214500</v>
      </c>
      <c r="R62" s="45">
        <v>3.0000000000000001E-3</v>
      </c>
      <c r="S62" s="46"/>
      <c r="T62" s="39">
        <f t="shared" si="20"/>
        <v>45</v>
      </c>
      <c r="U62" s="47">
        <f t="shared" si="21"/>
        <v>0.55599194623618386</v>
      </c>
      <c r="V62" s="48">
        <f t="shared" si="22"/>
        <v>8.6000000000000014</v>
      </c>
      <c r="W62" s="49">
        <f t="shared" si="23"/>
        <v>1.2355376583026309E-2</v>
      </c>
      <c r="X62" s="44">
        <f t="shared" si="24"/>
        <v>21089.351800998546</v>
      </c>
      <c r="Y62" s="44">
        <f t="shared" si="25"/>
        <v>109500</v>
      </c>
      <c r="Z62" s="44">
        <f t="shared" si="26"/>
        <v>118596.75690534749</v>
      </c>
      <c r="AA62" s="50">
        <f t="shared" si="27"/>
        <v>235589.35180099856</v>
      </c>
      <c r="AB62" s="51">
        <f t="shared" si="28"/>
        <v>111045.65253309689</v>
      </c>
      <c r="AC62" s="44">
        <f t="shared" si="29"/>
        <v>220589.28071254544</v>
      </c>
      <c r="AD62" s="44">
        <f t="shared" si="30"/>
        <v>313.74407292865902</v>
      </c>
      <c r="AE62" s="44">
        <f t="shared" si="31"/>
        <v>0</v>
      </c>
      <c r="AF62" s="52">
        <f>HLOOKUP(I62,ElecAvoidedCostsWOCC!$A$5:$Q$50,G62+1,FALSE)</f>
        <v>3.1346149049506007</v>
      </c>
      <c r="AG62" s="44">
        <f t="shared" si="32"/>
        <v>352644.17680694262</v>
      </c>
      <c r="AH62" s="52">
        <f>HLOOKUP(I62,ElecAvoidedCostsWOCC!$A$5:$Q$50,T62+1,FALSE)</f>
        <v>3.1346149049506007</v>
      </c>
      <c r="AI62" s="44">
        <f t="shared" si="33"/>
        <v>0</v>
      </c>
      <c r="AJ62" s="44">
        <f t="shared" si="34"/>
        <v>352644.17680694262</v>
      </c>
      <c r="AK62" s="44">
        <f>HLOOKUP(I62,ElecAvoidedCostsWOCC!$A$5:$Q$50,G62+1,FALSE)*J62*L62</f>
        <v>0</v>
      </c>
      <c r="AL62" s="44">
        <f t="shared" si="35"/>
        <v>352644.17680694262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352644.17680694256</v>
      </c>
      <c r="AN62" s="48">
        <f t="shared" si="36"/>
        <v>388222.33856056555</v>
      </c>
      <c r="AO62" s="47">
        <f t="shared" si="37"/>
        <v>3.1756684639395298</v>
      </c>
      <c r="AP62" s="47">
        <f t="shared" si="38"/>
        <v>1.7599329274139404</v>
      </c>
    </row>
    <row r="63" spans="2:42">
      <c r="B63" s="97" t="s">
        <v>39</v>
      </c>
      <c r="C63" s="61">
        <v>18230407</v>
      </c>
      <c r="D63" s="61" t="s">
        <v>40</v>
      </c>
      <c r="E63" s="38">
        <v>13258</v>
      </c>
      <c r="F63" s="39" t="s">
        <v>965</v>
      </c>
      <c r="G63" s="39">
        <v>45</v>
      </c>
      <c r="H63" s="39"/>
      <c r="I63" s="40" t="s">
        <v>280</v>
      </c>
      <c r="J63" s="41">
        <v>3000</v>
      </c>
      <c r="K63" s="41">
        <v>27</v>
      </c>
      <c r="L63" s="41"/>
      <c r="M63" s="42">
        <v>35</v>
      </c>
      <c r="N63" s="42">
        <v>28.6</v>
      </c>
      <c r="O63" s="43">
        <v>81000</v>
      </c>
      <c r="P63" s="44">
        <v>1200000</v>
      </c>
      <c r="Q63" s="44">
        <f t="shared" si="12"/>
        <v>85800</v>
      </c>
      <c r="R63" s="45">
        <v>5.4999999999999997E-3</v>
      </c>
      <c r="S63" s="46"/>
      <c r="T63" s="39">
        <f t="shared" si="20"/>
        <v>45</v>
      </c>
      <c r="U63" s="47">
        <f t="shared" si="21"/>
        <v>0.40031420129005235</v>
      </c>
      <c r="V63" s="48">
        <f t="shared" si="22"/>
        <v>-6.3999999999999986</v>
      </c>
      <c r="W63" s="49">
        <f t="shared" si="23"/>
        <v>8.8958711397789415E-3</v>
      </c>
      <c r="X63" s="44">
        <f t="shared" si="24"/>
        <v>15184.333296718953</v>
      </c>
      <c r="Y63" s="44">
        <f t="shared" si="25"/>
        <v>-1114200</v>
      </c>
      <c r="Z63" s="44">
        <f t="shared" si="26"/>
        <v>85389.664971850172</v>
      </c>
      <c r="AA63" s="50">
        <f t="shared" si="27"/>
        <v>100984.33329671895</v>
      </c>
      <c r="AB63" s="51">
        <f t="shared" si="28"/>
        <v>79952.869823829751</v>
      </c>
      <c r="AC63" s="44">
        <f t="shared" si="29"/>
        <v>94554.619191684411</v>
      </c>
      <c r="AD63" s="44">
        <f t="shared" si="30"/>
        <v>230.07898681434997</v>
      </c>
      <c r="AE63" s="44">
        <f t="shared" si="31"/>
        <v>0</v>
      </c>
      <c r="AF63" s="52">
        <f>HLOOKUP(I63,ElecAvoidedCostsWOCC!$A$5:$Q$50,G63+1,FALSE)</f>
        <v>3.1346149049506007</v>
      </c>
      <c r="AG63" s="44">
        <f t="shared" si="32"/>
        <v>253903.80730099865</v>
      </c>
      <c r="AH63" s="52">
        <f>HLOOKUP(I63,ElecAvoidedCostsWOCC!$A$5:$Q$50,T63+1,FALSE)</f>
        <v>3.1346149049506007</v>
      </c>
      <c r="AI63" s="44">
        <f t="shared" si="33"/>
        <v>0</v>
      </c>
      <c r="AJ63" s="44">
        <f t="shared" si="34"/>
        <v>253903.80730099865</v>
      </c>
      <c r="AK63" s="44">
        <f>HLOOKUP(I63,ElecAvoidedCostsWOCC!$A$5:$Q$50,G63+1,FALSE)*J63*L63</f>
        <v>0</v>
      </c>
      <c r="AL63" s="44">
        <f t="shared" si="35"/>
        <v>253903.80730099865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253903.80730099865</v>
      </c>
      <c r="AN63" s="48">
        <f t="shared" si="36"/>
        <v>279524.26701791288</v>
      </c>
      <c r="AO63" s="47">
        <f t="shared" si="37"/>
        <v>3.1756684639395303</v>
      </c>
      <c r="AP63" s="47">
        <f t="shared" si="38"/>
        <v>2.9562201128561636</v>
      </c>
    </row>
    <row r="64" spans="2:42">
      <c r="B64" s="97" t="s">
        <v>39</v>
      </c>
      <c r="C64" s="61">
        <v>18230407</v>
      </c>
      <c r="D64" s="61" t="s">
        <v>40</v>
      </c>
      <c r="E64" s="38">
        <v>13254</v>
      </c>
      <c r="F64" s="39" t="s">
        <v>966</v>
      </c>
      <c r="G64" s="39">
        <v>45</v>
      </c>
      <c r="H64" s="39"/>
      <c r="I64" s="40" t="s">
        <v>280</v>
      </c>
      <c r="J64" s="41">
        <v>200000</v>
      </c>
      <c r="K64" s="41">
        <v>3</v>
      </c>
      <c r="L64" s="41"/>
      <c r="M64" s="42">
        <v>6</v>
      </c>
      <c r="N64" s="42">
        <v>3.9</v>
      </c>
      <c r="O64" s="43">
        <v>600000</v>
      </c>
      <c r="P64" s="44">
        <v>10000</v>
      </c>
      <c r="Q64" s="44">
        <f t="shared" si="12"/>
        <v>780000</v>
      </c>
      <c r="R64" s="45">
        <v>5.9999999999999995E-4</v>
      </c>
      <c r="S64" s="46"/>
      <c r="T64" s="39">
        <f t="shared" si="20"/>
        <v>45</v>
      </c>
      <c r="U64" s="47">
        <f t="shared" si="21"/>
        <v>2.9652903799263139</v>
      </c>
      <c r="V64" s="48">
        <f t="shared" si="22"/>
        <v>-2.1</v>
      </c>
      <c r="W64" s="49">
        <f t="shared" si="23"/>
        <v>6.5895341776140315E-2</v>
      </c>
      <c r="X64" s="44">
        <f t="shared" si="24"/>
        <v>112476.54293865892</v>
      </c>
      <c r="Y64" s="44">
        <f t="shared" si="25"/>
        <v>770000</v>
      </c>
      <c r="Z64" s="44">
        <f t="shared" si="26"/>
        <v>632516.03682851989</v>
      </c>
      <c r="AA64" s="50">
        <f t="shared" si="27"/>
        <v>892476.54293865897</v>
      </c>
      <c r="AB64" s="51">
        <f t="shared" si="28"/>
        <v>592243.48017651669</v>
      </c>
      <c r="AC64" s="44">
        <f t="shared" si="29"/>
        <v>835652.19376278925</v>
      </c>
      <c r="AD64" s="44">
        <f t="shared" si="30"/>
        <v>1673.3017222861815</v>
      </c>
      <c r="AE64" s="44">
        <f t="shared" si="31"/>
        <v>0</v>
      </c>
      <c r="AF64" s="52">
        <f>HLOOKUP(I64,ElecAvoidedCostsWOCC!$A$5:$Q$50,G64+1,FALSE)</f>
        <v>3.1346149049506007</v>
      </c>
      <c r="AG64" s="44">
        <f t="shared" si="32"/>
        <v>1880768.9429703602</v>
      </c>
      <c r="AH64" s="52">
        <f>HLOOKUP(I64,ElecAvoidedCostsWOCC!$A$5:$Q$50,T64+1,FALSE)</f>
        <v>3.1346149049506007</v>
      </c>
      <c r="AI64" s="44">
        <f t="shared" si="33"/>
        <v>0</v>
      </c>
      <c r="AJ64" s="44">
        <f t="shared" si="34"/>
        <v>1880768.9429703602</v>
      </c>
      <c r="AK64" s="44">
        <f>HLOOKUP(I64,ElecAvoidedCostsWOCC!$A$5:$Q$50,G64+1,FALSE)*J64*L64</f>
        <v>0</v>
      </c>
      <c r="AL64" s="44">
        <f t="shared" si="35"/>
        <v>1880768.9429703602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1880768.9429703604</v>
      </c>
      <c r="AN64" s="48">
        <f t="shared" si="36"/>
        <v>2070519.1389896828</v>
      </c>
      <c r="AO64" s="47">
        <f t="shared" si="37"/>
        <v>3.1756684639395303</v>
      </c>
      <c r="AP64" s="47">
        <f t="shared" si="38"/>
        <v>2.4777283592908588</v>
      </c>
    </row>
    <row r="65" spans="2:42">
      <c r="B65" s="97" t="s">
        <v>39</v>
      </c>
      <c r="C65" s="61">
        <v>18230407</v>
      </c>
      <c r="D65" s="61" t="s">
        <v>40</v>
      </c>
      <c r="E65" s="38">
        <v>12603</v>
      </c>
      <c r="F65" s="39" t="s">
        <v>559</v>
      </c>
      <c r="G65" s="39">
        <v>10</v>
      </c>
      <c r="H65" s="39"/>
      <c r="I65" s="40" t="s">
        <v>276</v>
      </c>
      <c r="J65" s="41">
        <v>100</v>
      </c>
      <c r="K65" s="41">
        <v>127</v>
      </c>
      <c r="L65" s="41"/>
      <c r="M65" s="42">
        <v>100</v>
      </c>
      <c r="N65" s="42">
        <v>50</v>
      </c>
      <c r="O65" s="43">
        <v>12700</v>
      </c>
      <c r="P65" s="44">
        <v>20000</v>
      </c>
      <c r="Q65" s="44">
        <f t="shared" si="12"/>
        <v>5000</v>
      </c>
      <c r="R65" s="45">
        <v>10.2753</v>
      </c>
      <c r="S65" s="46"/>
      <c r="T65" s="39">
        <f t="shared" si="20"/>
        <v>10</v>
      </c>
      <c r="U65" s="47">
        <f t="shared" si="21"/>
        <v>1.3947847342616365E-2</v>
      </c>
      <c r="V65" s="48">
        <f t="shared" si="22"/>
        <v>-50</v>
      </c>
      <c r="W65" s="49">
        <f t="shared" si="23"/>
        <v>1.3947847342616366E-3</v>
      </c>
      <c r="X65" s="44">
        <f t="shared" si="24"/>
        <v>2380.7534922016134</v>
      </c>
      <c r="Y65" s="44">
        <f t="shared" si="25"/>
        <v>-15000</v>
      </c>
      <c r="Z65" s="44">
        <f t="shared" si="26"/>
        <v>13388.256112870336</v>
      </c>
      <c r="AA65" s="50">
        <f t="shared" si="27"/>
        <v>7380.753492201613</v>
      </c>
      <c r="AB65" s="51">
        <f t="shared" si="28"/>
        <v>12535.820330402936</v>
      </c>
      <c r="AC65" s="44">
        <f t="shared" si="29"/>
        <v>6910.8178765932698</v>
      </c>
      <c r="AD65" s="44">
        <f t="shared" si="30"/>
        <v>7284.1365142815775</v>
      </c>
      <c r="AE65" s="44">
        <f t="shared" si="31"/>
        <v>0</v>
      </c>
      <c r="AF65" s="52">
        <f>HLOOKUP(I65,ElecAvoidedCostsWOCC!$A$5:$Q$50,G65+1,FALSE)</f>
        <v>0.73512510012695687</v>
      </c>
      <c r="AG65" s="44">
        <f t="shared" si="32"/>
        <v>9336.0887716123525</v>
      </c>
      <c r="AH65" s="52">
        <f>HLOOKUP(I65,ElecAvoidedCostsWOCC!$A$5:$Q$50,T65+1,FALSE)</f>
        <v>0.73512510012695687</v>
      </c>
      <c r="AI65" s="44">
        <f t="shared" si="33"/>
        <v>0</v>
      </c>
      <c r="AJ65" s="44">
        <f t="shared" si="34"/>
        <v>9336.0887716123525</v>
      </c>
      <c r="AK65" s="44">
        <f>HLOOKUP(I65,ElecAvoidedCostsWOCC!$A$5:$Q$50,G65+1,FALSE)*J65*L65</f>
        <v>0</v>
      </c>
      <c r="AL65" s="44">
        <f t="shared" si="35"/>
        <v>9336.0887716123525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9336.0887716123525</v>
      </c>
      <c r="AN65" s="48">
        <f t="shared" si="36"/>
        <v>17553.834163055166</v>
      </c>
      <c r="AO65" s="47">
        <f t="shared" si="37"/>
        <v>0.74475291808144994</v>
      </c>
      <c r="AP65" s="47">
        <f t="shared" si="38"/>
        <v>2.5400516229069598</v>
      </c>
    </row>
    <row r="66" spans="2:42">
      <c r="B66" s="97" t="s">
        <v>39</v>
      </c>
      <c r="C66" s="61">
        <v>18230407</v>
      </c>
      <c r="D66" s="61" t="s">
        <v>40</v>
      </c>
      <c r="E66" s="38">
        <v>12604</v>
      </c>
      <c r="F66" s="39" t="s">
        <v>601</v>
      </c>
      <c r="G66" s="39">
        <v>10</v>
      </c>
      <c r="H66" s="39"/>
      <c r="I66" s="40" t="s">
        <v>276</v>
      </c>
      <c r="J66" s="41">
        <v>100</v>
      </c>
      <c r="K66" s="41">
        <v>127</v>
      </c>
      <c r="L66" s="41"/>
      <c r="M66" s="42">
        <v>200</v>
      </c>
      <c r="N66" s="42">
        <v>100</v>
      </c>
      <c r="O66" s="43">
        <v>12700</v>
      </c>
      <c r="P66" s="44">
        <v>96250</v>
      </c>
      <c r="Q66" s="44">
        <f t="shared" si="12"/>
        <v>10000</v>
      </c>
      <c r="R66" s="45">
        <v>10.2753</v>
      </c>
      <c r="S66" s="46"/>
      <c r="T66" s="39">
        <f t="shared" si="20"/>
        <v>10</v>
      </c>
      <c r="U66" s="47">
        <f t="shared" si="21"/>
        <v>1.3947847342616365E-2</v>
      </c>
      <c r="V66" s="48">
        <f t="shared" si="22"/>
        <v>-100</v>
      </c>
      <c r="W66" s="49">
        <f t="shared" si="23"/>
        <v>1.3947847342616366E-3</v>
      </c>
      <c r="X66" s="44">
        <f t="shared" si="24"/>
        <v>2380.7534922016134</v>
      </c>
      <c r="Y66" s="44">
        <f t="shared" si="25"/>
        <v>-86250</v>
      </c>
      <c r="Z66" s="44">
        <f t="shared" si="26"/>
        <v>13388.256112870336</v>
      </c>
      <c r="AA66" s="50">
        <f t="shared" si="27"/>
        <v>12380.753492201613</v>
      </c>
      <c r="AB66" s="51">
        <f t="shared" si="28"/>
        <v>12535.820330402936</v>
      </c>
      <c r="AC66" s="44">
        <f t="shared" si="29"/>
        <v>11592.465816668177</v>
      </c>
      <c r="AD66" s="44">
        <f t="shared" si="30"/>
        <v>7284.1365142815775</v>
      </c>
      <c r="AE66" s="44">
        <f t="shared" si="31"/>
        <v>0</v>
      </c>
      <c r="AF66" s="52">
        <f>HLOOKUP(I66,ElecAvoidedCostsWOCC!$A$5:$Q$50,G66+1,FALSE)</f>
        <v>0.73512510012695687</v>
      </c>
      <c r="AG66" s="44">
        <f t="shared" si="32"/>
        <v>9336.0887716123525</v>
      </c>
      <c r="AH66" s="52">
        <f>HLOOKUP(I66,ElecAvoidedCostsWOCC!$A$5:$Q$50,T66+1,FALSE)</f>
        <v>0.73512510012695687</v>
      </c>
      <c r="AI66" s="44">
        <f t="shared" si="33"/>
        <v>0</v>
      </c>
      <c r="AJ66" s="44">
        <f t="shared" si="34"/>
        <v>9336.0887716123525</v>
      </c>
      <c r="AK66" s="44">
        <f>HLOOKUP(I66,ElecAvoidedCostsWOCC!$A$5:$Q$50,G66+1,FALSE)*J66*L66</f>
        <v>0</v>
      </c>
      <c r="AL66" s="44">
        <f t="shared" si="35"/>
        <v>9336.0887716123525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9336.0887716123525</v>
      </c>
      <c r="AN66" s="48">
        <f t="shared" si="36"/>
        <v>17553.834163055166</v>
      </c>
      <c r="AO66" s="47">
        <f t="shared" si="37"/>
        <v>0.74475291808144994</v>
      </c>
      <c r="AP66" s="47">
        <f t="shared" si="38"/>
        <v>1.514245065775002</v>
      </c>
    </row>
    <row r="67" spans="2:42">
      <c r="B67" s="97" t="s">
        <v>39</v>
      </c>
      <c r="C67" s="61">
        <v>18230407</v>
      </c>
      <c r="D67" s="61" t="s">
        <v>40</v>
      </c>
      <c r="E67" s="38">
        <v>12071</v>
      </c>
      <c r="F67" s="39" t="s">
        <v>967</v>
      </c>
      <c r="G67" s="39">
        <v>3</v>
      </c>
      <c r="H67" s="39">
        <v>0</v>
      </c>
      <c r="I67" s="40" t="s">
        <v>280</v>
      </c>
      <c r="J67" s="41">
        <v>1000000</v>
      </c>
      <c r="K67" s="41">
        <v>1</v>
      </c>
      <c r="L67" s="41"/>
      <c r="M67" s="42">
        <v>9.6250000000000002E-2</v>
      </c>
      <c r="N67" s="42">
        <v>9.6250000000000002E-2</v>
      </c>
      <c r="O67" s="43">
        <v>1000000</v>
      </c>
      <c r="P67" s="44">
        <v>10000</v>
      </c>
      <c r="Q67" s="44">
        <f t="shared" si="12"/>
        <v>96250</v>
      </c>
      <c r="R67" s="45">
        <v>0</v>
      </c>
      <c r="S67" s="46"/>
      <c r="T67" s="39">
        <f t="shared" si="20"/>
        <v>3</v>
      </c>
      <c r="U67" s="47">
        <f t="shared" si="21"/>
        <v>0.32947670888070157</v>
      </c>
      <c r="V67" s="48">
        <f t="shared" si="22"/>
        <v>0</v>
      </c>
      <c r="W67" s="49">
        <f t="shared" si="23"/>
        <v>0.10982556962690053</v>
      </c>
      <c r="X67" s="44">
        <f t="shared" si="24"/>
        <v>187460.90489776488</v>
      </c>
      <c r="Y67" s="44">
        <f t="shared" si="25"/>
        <v>86250</v>
      </c>
      <c r="Z67" s="44">
        <f t="shared" si="26"/>
        <v>1054193.3947141999</v>
      </c>
      <c r="AA67" s="50">
        <f t="shared" si="27"/>
        <v>283710.90489776491</v>
      </c>
      <c r="AB67" s="51">
        <f t="shared" si="28"/>
        <v>987072.46696086135</v>
      </c>
      <c r="AC67" s="44">
        <f t="shared" si="29"/>
        <v>265646.91469828173</v>
      </c>
      <c r="AD67" s="44">
        <f t="shared" si="30"/>
        <v>0</v>
      </c>
      <c r="AE67" s="44">
        <f t="shared" si="31"/>
        <v>0</v>
      </c>
      <c r="AF67" s="52">
        <f>HLOOKUP(I67,ElecAvoidedCostsWOCC!$A$5:$Q$50,G67+1,FALSE)</f>
        <v>0.31843323544299679</v>
      </c>
      <c r="AG67" s="44">
        <f t="shared" si="32"/>
        <v>318433.23544299678</v>
      </c>
      <c r="AH67" s="52">
        <f>HLOOKUP(I67,ElecAvoidedCostsWOCC!$A$5:$Q$50,T67+1,FALSE)</f>
        <v>0.31843323544299679</v>
      </c>
      <c r="AI67" s="44">
        <f t="shared" si="33"/>
        <v>0</v>
      </c>
      <c r="AJ67" s="44">
        <f t="shared" si="34"/>
        <v>318433.23544299678</v>
      </c>
      <c r="AK67" s="44">
        <f>HLOOKUP(I67,ElecAvoidedCostsWOCC!$A$5:$Q$50,G67+1,FALSE)*J67*L67</f>
        <v>0</v>
      </c>
      <c r="AL67" s="44">
        <f t="shared" si="35"/>
        <v>318433.23544299678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318433.23544299678</v>
      </c>
      <c r="AN67" s="48">
        <f t="shared" si="36"/>
        <v>350276.55898729648</v>
      </c>
      <c r="AO67" s="47">
        <f t="shared" si="37"/>
        <v>0.32260370550445416</v>
      </c>
      <c r="AP67" s="47">
        <f t="shared" si="38"/>
        <v>1.3185794361102818</v>
      </c>
    </row>
    <row r="68" spans="2:42">
      <c r="B68" s="97" t="s">
        <v>39</v>
      </c>
      <c r="C68" s="61">
        <v>18230407</v>
      </c>
      <c r="D68" s="61" t="s">
        <v>40</v>
      </c>
      <c r="E68" s="38" t="s">
        <v>831</v>
      </c>
      <c r="F68" s="39" t="s">
        <v>968</v>
      </c>
      <c r="G68" s="39">
        <v>5</v>
      </c>
      <c r="H68" s="39"/>
      <c r="I68" s="40" t="s">
        <v>280</v>
      </c>
      <c r="J68" s="41">
        <v>100</v>
      </c>
      <c r="K68" s="41">
        <v>26</v>
      </c>
      <c r="L68" s="41"/>
      <c r="M68" s="42">
        <v>100</v>
      </c>
      <c r="N68" s="42">
        <v>16.739999999999998</v>
      </c>
      <c r="O68" s="43">
        <v>2600</v>
      </c>
      <c r="P68" s="44">
        <v>60000</v>
      </c>
      <c r="Q68" s="44">
        <f t="shared" si="12"/>
        <v>1673.9999999999998</v>
      </c>
      <c r="R68" s="45">
        <v>0</v>
      </c>
      <c r="S68" s="46"/>
      <c r="T68" s="39">
        <f t="shared" si="20"/>
        <v>5</v>
      </c>
      <c r="U68" s="47">
        <f t="shared" si="21"/>
        <v>1.4277324051497069E-3</v>
      </c>
      <c r="V68" s="48">
        <f t="shared" si="22"/>
        <v>-83.26</v>
      </c>
      <c r="W68" s="49">
        <f t="shared" si="23"/>
        <v>2.8554648102994138E-4</v>
      </c>
      <c r="X68" s="44">
        <f t="shared" si="24"/>
        <v>487.39835273418868</v>
      </c>
      <c r="Y68" s="44">
        <f t="shared" si="25"/>
        <v>-58326</v>
      </c>
      <c r="Z68" s="44">
        <f t="shared" si="26"/>
        <v>2740.90282625692</v>
      </c>
      <c r="AA68" s="50">
        <f t="shared" si="27"/>
        <v>2161.3983527341884</v>
      </c>
      <c r="AB68" s="51">
        <f t="shared" si="28"/>
        <v>2566.3884140982395</v>
      </c>
      <c r="AC68" s="44">
        <f t="shared" si="29"/>
        <v>2023.7812291518617</v>
      </c>
      <c r="AD68" s="44">
        <f t="shared" si="30"/>
        <v>0</v>
      </c>
      <c r="AE68" s="44">
        <f t="shared" si="31"/>
        <v>0</v>
      </c>
      <c r="AF68" s="52">
        <f>HLOOKUP(I68,ElecAvoidedCostsWOCC!$A$5:$Q$50,G68+1,FALSE)</f>
        <v>0.5120569885699936</v>
      </c>
      <c r="AG68" s="44">
        <f t="shared" si="32"/>
        <v>1331.3481702819834</v>
      </c>
      <c r="AH68" s="52">
        <f>HLOOKUP(I68,ElecAvoidedCostsWOCC!$A$5:$Q$50,T68+1,FALSE)</f>
        <v>0.5120569885699936</v>
      </c>
      <c r="AI68" s="44">
        <f t="shared" si="33"/>
        <v>0</v>
      </c>
      <c r="AJ68" s="44">
        <f t="shared" si="34"/>
        <v>1331.3481702819834</v>
      </c>
      <c r="AK68" s="44">
        <f>HLOOKUP(I68,ElecAvoidedCostsWOCC!$A$5:$Q$50,G68+1,FALSE)*J68*L68</f>
        <v>0</v>
      </c>
      <c r="AL68" s="44">
        <f t="shared" si="35"/>
        <v>1331.3481702819834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1331.3481702819834</v>
      </c>
      <c r="AN68" s="48">
        <f t="shared" si="36"/>
        <v>1464.4829873101819</v>
      </c>
      <c r="AO68" s="47">
        <f t="shared" si="37"/>
        <v>0.51876331850951862</v>
      </c>
      <c r="AP68" s="47">
        <f t="shared" si="38"/>
        <v>0.72363700493650995</v>
      </c>
    </row>
    <row r="69" spans="2:42">
      <c r="B69" s="97" t="s">
        <v>39</v>
      </c>
      <c r="C69" s="61">
        <v>18230407</v>
      </c>
      <c r="D69" s="61" t="s">
        <v>40</v>
      </c>
      <c r="E69" s="38" t="s">
        <v>831</v>
      </c>
      <c r="F69" s="39" t="s">
        <v>969</v>
      </c>
      <c r="G69" s="39">
        <v>15</v>
      </c>
      <c r="H69" s="39"/>
      <c r="I69" s="40" t="s">
        <v>279</v>
      </c>
      <c r="J69" s="41">
        <v>25</v>
      </c>
      <c r="K69" s="41">
        <v>879</v>
      </c>
      <c r="L69" s="41"/>
      <c r="M69" s="42">
        <v>2400</v>
      </c>
      <c r="N69" s="42">
        <v>827</v>
      </c>
      <c r="O69" s="43">
        <v>21975</v>
      </c>
      <c r="P69" s="44">
        <v>60000</v>
      </c>
      <c r="Q69" s="44">
        <f t="shared" si="12"/>
        <v>20675</v>
      </c>
      <c r="R69" s="45">
        <v>17.721800000000002</v>
      </c>
      <c r="S69" s="46"/>
      <c r="T69" s="39">
        <f t="shared" si="20"/>
        <v>15</v>
      </c>
      <c r="U69" s="47">
        <f t="shared" si="21"/>
        <v>3.6201253388267088E-2</v>
      </c>
      <c r="V69" s="48">
        <f t="shared" si="22"/>
        <v>-1573</v>
      </c>
      <c r="W69" s="49">
        <f t="shared" si="23"/>
        <v>2.4134168925511392E-3</v>
      </c>
      <c r="X69" s="44">
        <f t="shared" si="24"/>
        <v>4119.4533851283832</v>
      </c>
      <c r="Y69" s="44">
        <f t="shared" si="25"/>
        <v>-39325</v>
      </c>
      <c r="Z69" s="44">
        <f t="shared" si="26"/>
        <v>23165.899848844543</v>
      </c>
      <c r="AA69" s="50">
        <f t="shared" si="27"/>
        <v>24794.453385128385</v>
      </c>
      <c r="AB69" s="51">
        <f t="shared" si="28"/>
        <v>21690.917461464927</v>
      </c>
      <c r="AC69" s="44">
        <f t="shared" si="29"/>
        <v>23215.780323153918</v>
      </c>
      <c r="AD69" s="44">
        <f t="shared" si="30"/>
        <v>4086.6885410763339</v>
      </c>
      <c r="AE69" s="44">
        <f t="shared" si="31"/>
        <v>0</v>
      </c>
      <c r="AF69" s="52">
        <f>HLOOKUP(I69,ElecAvoidedCostsWOCC!$A$5:$Q$50,G69+1,FALSE)</f>
        <v>1.3961506916040443</v>
      </c>
      <c r="AG69" s="44">
        <f t="shared" si="32"/>
        <v>30680.411447998875</v>
      </c>
      <c r="AH69" s="52">
        <f>HLOOKUP(I69,ElecAvoidedCostsWOCC!$A$5:$Q$50,T69+1,FALSE)</f>
        <v>1.3961506916040443</v>
      </c>
      <c r="AI69" s="44">
        <f t="shared" si="33"/>
        <v>0</v>
      </c>
      <c r="AJ69" s="44">
        <f t="shared" si="34"/>
        <v>30680.411447998875</v>
      </c>
      <c r="AK69" s="44">
        <f>HLOOKUP(I69,ElecAvoidedCostsWOCC!$A$5:$Q$50,G69+1,FALSE)*J69*L69</f>
        <v>0</v>
      </c>
      <c r="AL69" s="44">
        <f t="shared" si="35"/>
        <v>30680.411447998875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30680.411447998871</v>
      </c>
      <c r="AN69" s="48">
        <f t="shared" si="36"/>
        <v>37835.141133875099</v>
      </c>
      <c r="AO69" s="47">
        <f t="shared" si="37"/>
        <v>1.414435857888642</v>
      </c>
      <c r="AP69" s="47">
        <f t="shared" si="38"/>
        <v>1.6297165379421159</v>
      </c>
    </row>
    <row r="70" spans="2:42">
      <c r="B70" s="97" t="s">
        <v>39</v>
      </c>
      <c r="C70" s="61">
        <v>18230407</v>
      </c>
      <c r="D70" s="61" t="s">
        <v>40</v>
      </c>
      <c r="E70" s="38" t="s">
        <v>831</v>
      </c>
      <c r="F70" s="39" t="s">
        <v>970</v>
      </c>
      <c r="G70" s="39">
        <v>15</v>
      </c>
      <c r="H70" s="39"/>
      <c r="I70" s="40" t="s">
        <v>279</v>
      </c>
      <c r="J70" s="41">
        <v>25</v>
      </c>
      <c r="K70" s="41">
        <v>1300</v>
      </c>
      <c r="L70" s="41"/>
      <c r="M70" s="42">
        <v>2400</v>
      </c>
      <c r="N70" s="42">
        <v>4000</v>
      </c>
      <c r="O70" s="43">
        <v>32500</v>
      </c>
      <c r="P70" s="44">
        <v>8000</v>
      </c>
      <c r="Q70" s="44">
        <f t="shared" ref="Q70:Q84" si="39">N70*J70</f>
        <v>100000</v>
      </c>
      <c r="R70" s="45">
        <v>26.209800000000001</v>
      </c>
      <c r="S70" s="46"/>
      <c r="T70" s="39">
        <f t="shared" si="20"/>
        <v>15</v>
      </c>
      <c r="U70" s="47">
        <f t="shared" si="21"/>
        <v>5.3539965193114006E-2</v>
      </c>
      <c r="V70" s="48">
        <f t="shared" si="22"/>
        <v>1600</v>
      </c>
      <c r="W70" s="49">
        <f t="shared" si="23"/>
        <v>3.569331012874267E-3</v>
      </c>
      <c r="X70" s="44">
        <f t="shared" si="24"/>
        <v>6092.4794091773583</v>
      </c>
      <c r="Y70" s="44">
        <f t="shared" si="25"/>
        <v>92000</v>
      </c>
      <c r="Z70" s="44">
        <f t="shared" si="26"/>
        <v>34261.285328211496</v>
      </c>
      <c r="AA70" s="50">
        <f t="shared" si="27"/>
        <v>106092.47940917735</v>
      </c>
      <c r="AB70" s="51">
        <f t="shared" si="28"/>
        <v>32079.855176227989</v>
      </c>
      <c r="AC70" s="44">
        <f t="shared" si="29"/>
        <v>99337.527536682901</v>
      </c>
      <c r="AD70" s="44">
        <f t="shared" si="30"/>
        <v>6044.0411991954807</v>
      </c>
      <c r="AE70" s="44">
        <f t="shared" si="31"/>
        <v>0</v>
      </c>
      <c r="AF70" s="52">
        <f>HLOOKUP(I70,ElecAvoidedCostsWOCC!$A$5:$Q$50,G70+1,FALSE)</f>
        <v>1.3961506916040443</v>
      </c>
      <c r="AG70" s="44">
        <f t="shared" si="32"/>
        <v>45374.897477131439</v>
      </c>
      <c r="AH70" s="52">
        <f>HLOOKUP(I70,ElecAvoidedCostsWOCC!$A$5:$Q$50,T70+1,FALSE)</f>
        <v>1.3961506916040443</v>
      </c>
      <c r="AI70" s="44">
        <f t="shared" si="33"/>
        <v>0</v>
      </c>
      <c r="AJ70" s="44">
        <f t="shared" si="34"/>
        <v>45374.897477131439</v>
      </c>
      <c r="AK70" s="44">
        <f>HLOOKUP(I70,ElecAvoidedCostsWOCC!$A$5:$Q$50,G70+1,FALSE)*J70*L70</f>
        <v>0</v>
      </c>
      <c r="AL70" s="44">
        <f t="shared" si="35"/>
        <v>45374.897477131439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45374.897477131439</v>
      </c>
      <c r="AN70" s="48">
        <f t="shared" si="36"/>
        <v>55956.428424040067</v>
      </c>
      <c r="AO70" s="47">
        <f t="shared" si="37"/>
        <v>1.4144358578886422</v>
      </c>
      <c r="AP70" s="47">
        <f t="shared" si="38"/>
        <v>0.56329596489480516</v>
      </c>
    </row>
    <row r="71" spans="2:42">
      <c r="B71" s="97" t="s">
        <v>39</v>
      </c>
      <c r="C71" s="61">
        <v>18230407</v>
      </c>
      <c r="D71" s="61" t="s">
        <v>40</v>
      </c>
      <c r="E71" s="38">
        <v>12530</v>
      </c>
      <c r="F71" s="39" t="s">
        <v>600</v>
      </c>
      <c r="G71" s="39">
        <v>15</v>
      </c>
      <c r="H71" s="39"/>
      <c r="I71" s="40" t="s">
        <v>279</v>
      </c>
      <c r="J71" s="41">
        <v>10</v>
      </c>
      <c r="K71" s="41">
        <v>1300</v>
      </c>
      <c r="L71" s="41"/>
      <c r="M71" s="42">
        <v>800</v>
      </c>
      <c r="N71" s="42">
        <v>4000</v>
      </c>
      <c r="O71" s="43">
        <v>13000</v>
      </c>
      <c r="P71" s="44">
        <v>1360000</v>
      </c>
      <c r="Q71" s="44">
        <f t="shared" si="39"/>
        <v>40000</v>
      </c>
      <c r="R71" s="45">
        <v>26.209800000000001</v>
      </c>
      <c r="S71" s="46"/>
      <c r="T71" s="39">
        <f t="shared" si="20"/>
        <v>15</v>
      </c>
      <c r="U71" s="47">
        <f t="shared" si="21"/>
        <v>2.1415986077245604E-2</v>
      </c>
      <c r="V71" s="48">
        <f t="shared" si="22"/>
        <v>3200</v>
      </c>
      <c r="W71" s="49">
        <f t="shared" si="23"/>
        <v>1.4277324051497069E-3</v>
      </c>
      <c r="X71" s="44">
        <f t="shared" si="24"/>
        <v>2436.9917636709433</v>
      </c>
      <c r="Y71" s="44">
        <f t="shared" si="25"/>
        <v>-1320000</v>
      </c>
      <c r="Z71" s="44">
        <f t="shared" si="26"/>
        <v>13704.514131284599</v>
      </c>
      <c r="AA71" s="50">
        <f t="shared" si="27"/>
        <v>42436.991763670943</v>
      </c>
      <c r="AB71" s="51">
        <f t="shared" si="28"/>
        <v>12831.942070491197</v>
      </c>
      <c r="AC71" s="44">
        <f t="shared" si="29"/>
        <v>39735.011014673168</v>
      </c>
      <c r="AD71" s="44">
        <f t="shared" si="30"/>
        <v>2417.6164796781923</v>
      </c>
      <c r="AE71" s="44">
        <f t="shared" si="31"/>
        <v>0</v>
      </c>
      <c r="AF71" s="52">
        <f>HLOOKUP(I71,ElecAvoidedCostsWOCC!$A$5:$Q$50,G71+1,FALSE)</f>
        <v>1.3961506916040443</v>
      </c>
      <c r="AG71" s="44">
        <f t="shared" si="32"/>
        <v>18149.958990852574</v>
      </c>
      <c r="AH71" s="52">
        <f>HLOOKUP(I71,ElecAvoidedCostsWOCC!$A$5:$Q$50,T71+1,FALSE)</f>
        <v>1.3961506916040443</v>
      </c>
      <c r="AI71" s="44">
        <f t="shared" si="33"/>
        <v>0</v>
      </c>
      <c r="AJ71" s="44">
        <f t="shared" si="34"/>
        <v>18149.958990852574</v>
      </c>
      <c r="AK71" s="44">
        <f>HLOOKUP(I71,ElecAvoidedCostsWOCC!$A$5:$Q$50,G71+1,FALSE)*J71*L71</f>
        <v>0</v>
      </c>
      <c r="AL71" s="44">
        <f t="shared" si="35"/>
        <v>18149.958990852574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18149.958990852578</v>
      </c>
      <c r="AN71" s="48">
        <f t="shared" si="36"/>
        <v>22382.571369616031</v>
      </c>
      <c r="AO71" s="47">
        <f t="shared" si="37"/>
        <v>1.4144358578886422</v>
      </c>
      <c r="AP71" s="47">
        <f t="shared" si="38"/>
        <v>0.56329596489480516</v>
      </c>
    </row>
    <row r="72" spans="2:42">
      <c r="B72" s="97" t="s">
        <v>39</v>
      </c>
      <c r="C72" s="61">
        <v>18230407</v>
      </c>
      <c r="D72" s="61" t="s">
        <v>40</v>
      </c>
      <c r="E72" s="38">
        <v>11302</v>
      </c>
      <c r="F72" s="39" t="s">
        <v>597</v>
      </c>
      <c r="G72" s="39">
        <v>45</v>
      </c>
      <c r="H72" s="39"/>
      <c r="I72" s="40" t="s">
        <v>280</v>
      </c>
      <c r="J72" s="41">
        <v>800000</v>
      </c>
      <c r="K72" s="41"/>
      <c r="L72" s="41"/>
      <c r="M72" s="42">
        <v>1.7</v>
      </c>
      <c r="N72" s="42">
        <v>1.7</v>
      </c>
      <c r="O72" s="43">
        <v>800000</v>
      </c>
      <c r="P72" s="44">
        <v>700</v>
      </c>
      <c r="Q72" s="44">
        <f t="shared" si="39"/>
        <v>1360000</v>
      </c>
      <c r="R72" s="45">
        <v>0</v>
      </c>
      <c r="S72" s="46"/>
      <c r="T72" s="39">
        <f t="shared" si="20"/>
        <v>45</v>
      </c>
      <c r="U72" s="47">
        <f t="shared" si="21"/>
        <v>3.9537205065684189</v>
      </c>
      <c r="V72" s="48">
        <f t="shared" si="22"/>
        <v>0</v>
      </c>
      <c r="W72" s="49">
        <f t="shared" si="23"/>
        <v>8.7860455701520415E-2</v>
      </c>
      <c r="X72" s="44">
        <f t="shared" si="24"/>
        <v>149968.72391821188</v>
      </c>
      <c r="Y72" s="44">
        <f t="shared" si="25"/>
        <v>1359300</v>
      </c>
      <c r="Z72" s="44">
        <f t="shared" si="26"/>
        <v>843354.71577135986</v>
      </c>
      <c r="AA72" s="50">
        <f t="shared" si="27"/>
        <v>1509968.7239182119</v>
      </c>
      <c r="AB72" s="51">
        <f t="shared" si="28"/>
        <v>789657.97356868896</v>
      </c>
      <c r="AC72" s="44">
        <f t="shared" si="29"/>
        <v>1413828.3931818462</v>
      </c>
      <c r="AD72" s="44">
        <f t="shared" si="30"/>
        <v>0</v>
      </c>
      <c r="AE72" s="44">
        <f t="shared" si="31"/>
        <v>0</v>
      </c>
      <c r="AF72" s="52">
        <f>HLOOKUP(I72,ElecAvoidedCostsWOCC!$A$5:$Q$50,G72+1,FALSE)</f>
        <v>3.1346149049506007</v>
      </c>
      <c r="AG72" s="44">
        <f t="shared" si="32"/>
        <v>0</v>
      </c>
      <c r="AH72" s="52">
        <f>HLOOKUP(I72,ElecAvoidedCostsWOCC!$A$5:$Q$50,T72+1,FALSE)</f>
        <v>3.1346149049506007</v>
      </c>
      <c r="AI72" s="44">
        <f t="shared" si="33"/>
        <v>0</v>
      </c>
      <c r="AJ72" s="44">
        <f t="shared" si="34"/>
        <v>0</v>
      </c>
      <c r="AK72" s="44">
        <f>HLOOKUP(I72,ElecAvoidedCostsWOCC!$A$5:$Q$50,G72+1,FALSE)*J72*L72</f>
        <v>0</v>
      </c>
      <c r="AL72" s="44">
        <f t="shared" si="35"/>
        <v>0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6"/>
        <v>0</v>
      </c>
      <c r="AO72" s="47">
        <f t="shared" si="37"/>
        <v>0</v>
      </c>
      <c r="AP72" s="47">
        <f t="shared" si="38"/>
        <v>0</v>
      </c>
    </row>
    <row r="73" spans="2:42">
      <c r="B73" s="97" t="s">
        <v>39</v>
      </c>
      <c r="C73" s="61">
        <v>18230407</v>
      </c>
      <c r="D73" s="61" t="s">
        <v>40</v>
      </c>
      <c r="E73" s="38">
        <v>12291</v>
      </c>
      <c r="F73" s="39" t="s">
        <v>947</v>
      </c>
      <c r="G73" s="39">
        <v>15</v>
      </c>
      <c r="H73" s="39"/>
      <c r="I73" s="40" t="s">
        <v>274</v>
      </c>
      <c r="J73" s="41">
        <v>2000</v>
      </c>
      <c r="K73" s="41"/>
      <c r="L73" s="41"/>
      <c r="M73" s="42">
        <v>0.35</v>
      </c>
      <c r="N73" s="42">
        <v>0.5</v>
      </c>
      <c r="O73" s="43">
        <v>2000</v>
      </c>
      <c r="P73" s="44">
        <v>50000</v>
      </c>
      <c r="Q73" s="44">
        <f t="shared" si="39"/>
        <v>1000</v>
      </c>
      <c r="R73" s="45">
        <v>0</v>
      </c>
      <c r="S73" s="46"/>
      <c r="T73" s="39">
        <f t="shared" si="20"/>
        <v>15</v>
      </c>
      <c r="U73" s="47">
        <f t="shared" si="21"/>
        <v>3.2947670888070157E-3</v>
      </c>
      <c r="V73" s="48">
        <f t="shared" si="22"/>
        <v>0.15000000000000002</v>
      </c>
      <c r="W73" s="49">
        <f t="shared" si="23"/>
        <v>2.1965113925380105E-4</v>
      </c>
      <c r="X73" s="44">
        <f t="shared" si="24"/>
        <v>374.92180979552973</v>
      </c>
      <c r="Y73" s="44">
        <f t="shared" si="25"/>
        <v>-49000</v>
      </c>
      <c r="Z73" s="44">
        <f t="shared" si="26"/>
        <v>2108.3867894283994</v>
      </c>
      <c r="AA73" s="50">
        <f t="shared" si="27"/>
        <v>1374.9218097955297</v>
      </c>
      <c r="AB73" s="51">
        <f t="shared" si="28"/>
        <v>1974.1449339217222</v>
      </c>
      <c r="AC73" s="44">
        <f t="shared" si="29"/>
        <v>1287.3799717186607</v>
      </c>
      <c r="AD73" s="44">
        <f t="shared" si="30"/>
        <v>0</v>
      </c>
      <c r="AE73" s="44">
        <f t="shared" si="31"/>
        <v>0</v>
      </c>
      <c r="AF73" s="52">
        <f>HLOOKUP(I73,ElecAvoidedCostsWOCC!$A$5:$Q$50,G73+1,FALSE)</f>
        <v>1.3787827893853604</v>
      </c>
      <c r="AG73" s="44">
        <f t="shared" si="32"/>
        <v>0</v>
      </c>
      <c r="AH73" s="52">
        <f>HLOOKUP(I73,ElecAvoidedCostsWOCC!$A$5:$Q$50,T73+1,FALSE)</f>
        <v>1.3787827893853604</v>
      </c>
      <c r="AI73" s="44">
        <f t="shared" si="33"/>
        <v>0</v>
      </c>
      <c r="AJ73" s="44">
        <f t="shared" si="34"/>
        <v>0</v>
      </c>
      <c r="AK73" s="44">
        <f>HLOOKUP(I73,ElecAvoidedCostsWOCC!$A$5:$Q$50,G73+1,FALSE)*J73*L73</f>
        <v>0</v>
      </c>
      <c r="AL73" s="44">
        <f t="shared" si="35"/>
        <v>0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6"/>
        <v>0</v>
      </c>
      <c r="AO73" s="47">
        <f t="shared" si="37"/>
        <v>0</v>
      </c>
      <c r="AP73" s="47">
        <f t="shared" si="38"/>
        <v>0</v>
      </c>
    </row>
    <row r="74" spans="2:42">
      <c r="B74" s="97" t="s">
        <v>39</v>
      </c>
      <c r="C74" s="61">
        <v>18230407</v>
      </c>
      <c r="D74" s="61" t="s">
        <v>40</v>
      </c>
      <c r="E74" s="38">
        <v>13264</v>
      </c>
      <c r="F74" s="39" t="s">
        <v>971</v>
      </c>
      <c r="G74" s="39">
        <v>5</v>
      </c>
      <c r="H74" s="39">
        <v>10</v>
      </c>
      <c r="I74" s="40" t="s">
        <v>280</v>
      </c>
      <c r="J74" s="41">
        <v>1000</v>
      </c>
      <c r="K74" s="41">
        <v>66</v>
      </c>
      <c r="L74" s="41">
        <v>59</v>
      </c>
      <c r="M74" s="42">
        <v>50</v>
      </c>
      <c r="N74" s="42">
        <v>60.4</v>
      </c>
      <c r="O74" s="43">
        <v>66000</v>
      </c>
      <c r="P74" s="44">
        <v>700000</v>
      </c>
      <c r="Q74" s="44">
        <f t="shared" si="39"/>
        <v>60400</v>
      </c>
      <c r="R74" s="45">
        <v>2.8631000000000002</v>
      </c>
      <c r="S74" s="46"/>
      <c r="T74" s="39">
        <f t="shared" si="20"/>
        <v>15</v>
      </c>
      <c r="U74" s="47">
        <f t="shared" si="21"/>
        <v>0.10872731393063151</v>
      </c>
      <c r="V74" s="48">
        <f t="shared" si="22"/>
        <v>10.399999999999999</v>
      </c>
      <c r="W74" s="49">
        <f t="shared" si="23"/>
        <v>7.2484875953754344E-3</v>
      </c>
      <c r="X74" s="44">
        <f t="shared" si="24"/>
        <v>12372.41972325248</v>
      </c>
      <c r="Y74" s="44">
        <f t="shared" si="25"/>
        <v>-639600</v>
      </c>
      <c r="Z74" s="44">
        <f t="shared" si="26"/>
        <v>69576.764051137186</v>
      </c>
      <c r="AA74" s="50">
        <f t="shared" si="27"/>
        <v>72772.419723252475</v>
      </c>
      <c r="AB74" s="51">
        <f t="shared" si="28"/>
        <v>65146.78281941684</v>
      </c>
      <c r="AC74" s="44">
        <f t="shared" si="29"/>
        <v>68138.969778326282</v>
      </c>
      <c r="AD74" s="44">
        <f t="shared" si="30"/>
        <v>26409.502334877161</v>
      </c>
      <c r="AE74" s="44">
        <f t="shared" si="31"/>
        <v>0</v>
      </c>
      <c r="AF74" s="52">
        <f>HLOOKUP(I74,ElecAvoidedCostsWOCC!$A$5:$Q$50,G74+1,FALSE)</f>
        <v>0.5120569885699936</v>
      </c>
      <c r="AG74" s="44">
        <f t="shared" si="32"/>
        <v>33795.761245619578</v>
      </c>
      <c r="AH74" s="52">
        <f>HLOOKUP(I74,ElecAvoidedCostsWOCC!$A$5:$Q$50,T74+1,FALSE)</f>
        <v>1.3893373920773078</v>
      </c>
      <c r="AI74" s="44">
        <f t="shared" si="33"/>
        <v>81970.906132561169</v>
      </c>
      <c r="AJ74" s="44">
        <f t="shared" si="34"/>
        <v>115766.66737818075</v>
      </c>
      <c r="AK74" s="44">
        <f>HLOOKUP(I74,ElecAvoidedCostsWOCC!$A$5:$Q$50,G74+1,FALSE)*J74*L74</f>
        <v>30211.36232562962</v>
      </c>
      <c r="AL74" s="44">
        <f t="shared" si="35"/>
        <v>85555.305052551121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85555.305052551106</v>
      </c>
      <c r="AN74" s="48">
        <f t="shared" si="36"/>
        <v>120520.33789268338</v>
      </c>
      <c r="AO74" s="47">
        <f t="shared" si="37"/>
        <v>1.3132698400426852</v>
      </c>
      <c r="AP74" s="47">
        <f t="shared" si="38"/>
        <v>1.7687431771388276</v>
      </c>
    </row>
    <row r="75" spans="2:42">
      <c r="B75" s="97" t="s">
        <v>39</v>
      </c>
      <c r="C75" s="61">
        <v>18230407</v>
      </c>
      <c r="D75" s="61" t="s">
        <v>40</v>
      </c>
      <c r="E75" s="38">
        <v>13265</v>
      </c>
      <c r="F75" s="39" t="s">
        <v>972</v>
      </c>
      <c r="G75" s="39">
        <v>5</v>
      </c>
      <c r="H75" s="39">
        <v>10</v>
      </c>
      <c r="I75" s="40" t="s">
        <v>280</v>
      </c>
      <c r="J75" s="41">
        <v>10000</v>
      </c>
      <c r="K75" s="41">
        <v>66</v>
      </c>
      <c r="L75" s="41">
        <v>59</v>
      </c>
      <c r="M75" s="42">
        <v>70</v>
      </c>
      <c r="N75" s="42">
        <v>70</v>
      </c>
      <c r="O75" s="43">
        <v>660000</v>
      </c>
      <c r="P75" s="44">
        <v>5000</v>
      </c>
      <c r="Q75" s="44">
        <f t="shared" si="39"/>
        <v>700000</v>
      </c>
      <c r="R75" s="45">
        <v>2.8631000000000002</v>
      </c>
      <c r="S75" s="46"/>
      <c r="T75" s="39">
        <f t="shared" si="20"/>
        <v>15</v>
      </c>
      <c r="U75" s="47">
        <f t="shared" si="21"/>
        <v>1.0872731393063151</v>
      </c>
      <c r="V75" s="48">
        <f t="shared" si="22"/>
        <v>0</v>
      </c>
      <c r="W75" s="49">
        <f t="shared" si="23"/>
        <v>7.2484875953754344E-2</v>
      </c>
      <c r="X75" s="44">
        <f t="shared" si="24"/>
        <v>123724.19723252481</v>
      </c>
      <c r="Y75" s="44">
        <f t="shared" si="25"/>
        <v>695000</v>
      </c>
      <c r="Z75" s="44">
        <f t="shared" si="26"/>
        <v>695767.64051137189</v>
      </c>
      <c r="AA75" s="50">
        <f t="shared" si="27"/>
        <v>823724.19723252486</v>
      </c>
      <c r="AB75" s="51">
        <f t="shared" si="28"/>
        <v>651467.8281941684</v>
      </c>
      <c r="AC75" s="44">
        <f t="shared" si="29"/>
        <v>771277.33823270118</v>
      </c>
      <c r="AD75" s="44">
        <f t="shared" si="30"/>
        <v>264095.02334877162</v>
      </c>
      <c r="AE75" s="44">
        <f t="shared" si="31"/>
        <v>0</v>
      </c>
      <c r="AF75" s="52">
        <f>HLOOKUP(I75,ElecAvoidedCostsWOCC!$A$5:$Q$50,G75+1,FALSE)</f>
        <v>0.5120569885699936</v>
      </c>
      <c r="AG75" s="44">
        <f t="shared" si="32"/>
        <v>337957.61245619575</v>
      </c>
      <c r="AH75" s="52">
        <f>HLOOKUP(I75,ElecAvoidedCostsWOCC!$A$5:$Q$50,T75+1,FALSE)</f>
        <v>1.3893373920773078</v>
      </c>
      <c r="AI75" s="44">
        <f t="shared" si="33"/>
        <v>819709.06132561155</v>
      </c>
      <c r="AJ75" s="44">
        <f t="shared" si="34"/>
        <v>1157666.6737818073</v>
      </c>
      <c r="AK75" s="44">
        <f>HLOOKUP(I75,ElecAvoidedCostsWOCC!$A$5:$Q$50,G75+1,FALSE)*J75*L75</f>
        <v>302113.62325629621</v>
      </c>
      <c r="AL75" s="44">
        <f t="shared" si="35"/>
        <v>855553.05052551115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855553.05052551115</v>
      </c>
      <c r="AN75" s="48">
        <f t="shared" si="36"/>
        <v>1205203.3789268341</v>
      </c>
      <c r="AO75" s="47">
        <f t="shared" si="37"/>
        <v>1.3132698400426854</v>
      </c>
      <c r="AP75" s="47">
        <f t="shared" si="38"/>
        <v>1.5626070146031097</v>
      </c>
    </row>
    <row r="76" spans="2:42">
      <c r="B76" s="97" t="s">
        <v>39</v>
      </c>
      <c r="C76" s="61">
        <v>18230407</v>
      </c>
      <c r="D76" s="61" t="s">
        <v>40</v>
      </c>
      <c r="E76" s="38" t="s">
        <v>831</v>
      </c>
      <c r="F76" s="39" t="s">
        <v>973</v>
      </c>
      <c r="G76" s="39">
        <v>15</v>
      </c>
      <c r="H76" s="39"/>
      <c r="I76" s="40" t="s">
        <v>274</v>
      </c>
      <c r="J76" s="41">
        <v>100</v>
      </c>
      <c r="K76" s="41">
        <v>58</v>
      </c>
      <c r="L76" s="41"/>
      <c r="M76" s="42">
        <v>50</v>
      </c>
      <c r="N76" s="42">
        <v>60.4</v>
      </c>
      <c r="O76" s="43">
        <v>5800</v>
      </c>
      <c r="P76" s="44">
        <v>100000</v>
      </c>
      <c r="Q76" s="44">
        <f t="shared" si="39"/>
        <v>6040</v>
      </c>
      <c r="R76" s="45">
        <v>0</v>
      </c>
      <c r="S76" s="46"/>
      <c r="T76" s="39">
        <f t="shared" si="20"/>
        <v>15</v>
      </c>
      <c r="U76" s="47">
        <f t="shared" si="21"/>
        <v>9.5548245575403454E-3</v>
      </c>
      <c r="V76" s="48">
        <f t="shared" si="22"/>
        <v>10.399999999999999</v>
      </c>
      <c r="W76" s="49">
        <f t="shared" si="23"/>
        <v>6.3698830383602308E-4</v>
      </c>
      <c r="X76" s="44">
        <f t="shared" si="24"/>
        <v>1087.2732484070364</v>
      </c>
      <c r="Y76" s="44">
        <f t="shared" si="25"/>
        <v>-93960</v>
      </c>
      <c r="Z76" s="44">
        <f t="shared" si="26"/>
        <v>6114.3216893423596</v>
      </c>
      <c r="AA76" s="50">
        <f t="shared" si="27"/>
        <v>7127.2732484070366</v>
      </c>
      <c r="AB76" s="51">
        <f t="shared" si="28"/>
        <v>5725.0203083729957</v>
      </c>
      <c r="AC76" s="44">
        <f t="shared" si="29"/>
        <v>6673.4768243511571</v>
      </c>
      <c r="AD76" s="44">
        <f t="shared" si="30"/>
        <v>0</v>
      </c>
      <c r="AE76" s="44">
        <f t="shared" si="31"/>
        <v>0</v>
      </c>
      <c r="AF76" s="52">
        <f>HLOOKUP(I76,ElecAvoidedCostsWOCC!$A$5:$Q$50,G76+1,FALSE)</f>
        <v>1.3787827893853604</v>
      </c>
      <c r="AG76" s="44">
        <f t="shared" si="32"/>
        <v>7996.9401784350894</v>
      </c>
      <c r="AH76" s="52">
        <f>HLOOKUP(I76,ElecAvoidedCostsWOCC!$A$5:$Q$50,T76+1,FALSE)</f>
        <v>1.3787827893853604</v>
      </c>
      <c r="AI76" s="44">
        <f t="shared" si="33"/>
        <v>0</v>
      </c>
      <c r="AJ76" s="44">
        <f t="shared" si="34"/>
        <v>7996.9401784350894</v>
      </c>
      <c r="AK76" s="44">
        <f>HLOOKUP(I76,ElecAvoidedCostsWOCC!$A$5:$Q$50,G76+1,FALSE)*J76*L76</f>
        <v>0</v>
      </c>
      <c r="AL76" s="44">
        <f t="shared" si="35"/>
        <v>7996.9401784350894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7996.9401784350903</v>
      </c>
      <c r="AN76" s="48">
        <f t="shared" si="36"/>
        <v>8796.6341962785991</v>
      </c>
      <c r="AO76" s="47">
        <f t="shared" si="37"/>
        <v>1.396840490982949</v>
      </c>
      <c r="AP76" s="47">
        <f t="shared" si="38"/>
        <v>1.3181486094594883</v>
      </c>
    </row>
    <row r="77" spans="2:42">
      <c r="B77" s="97" t="s">
        <v>39</v>
      </c>
      <c r="C77" s="61">
        <v>18230407</v>
      </c>
      <c r="D77" s="61" t="s">
        <v>40</v>
      </c>
      <c r="E77" s="38">
        <v>12733</v>
      </c>
      <c r="F77" s="39" t="s">
        <v>609</v>
      </c>
      <c r="G77" s="39">
        <v>5</v>
      </c>
      <c r="H77" s="39">
        <v>10</v>
      </c>
      <c r="I77" s="40" t="s">
        <v>280</v>
      </c>
      <c r="J77" s="41">
        <v>1000</v>
      </c>
      <c r="K77" s="41">
        <v>66</v>
      </c>
      <c r="L77" s="41">
        <v>59</v>
      </c>
      <c r="M77" s="42">
        <v>100</v>
      </c>
      <c r="N77" s="42">
        <v>91.85</v>
      </c>
      <c r="O77" s="43">
        <v>66000</v>
      </c>
      <c r="P77" s="44">
        <v>140000</v>
      </c>
      <c r="Q77" s="44">
        <f t="shared" si="39"/>
        <v>91850</v>
      </c>
      <c r="R77" s="45">
        <v>2.8631000000000002</v>
      </c>
      <c r="S77" s="46"/>
      <c r="T77" s="39">
        <f t="shared" si="20"/>
        <v>15</v>
      </c>
      <c r="U77" s="47">
        <f t="shared" si="21"/>
        <v>0.10872731393063151</v>
      </c>
      <c r="V77" s="48">
        <f t="shared" si="22"/>
        <v>-8.1500000000000057</v>
      </c>
      <c r="W77" s="49">
        <f t="shared" si="23"/>
        <v>7.2484875953754344E-3</v>
      </c>
      <c r="X77" s="44">
        <f t="shared" si="24"/>
        <v>12372.41972325248</v>
      </c>
      <c r="Y77" s="44">
        <f t="shared" si="25"/>
        <v>-48150</v>
      </c>
      <c r="Z77" s="44">
        <f t="shared" si="26"/>
        <v>69576.764051137186</v>
      </c>
      <c r="AA77" s="50">
        <f t="shared" si="27"/>
        <v>104222.41972325247</v>
      </c>
      <c r="AB77" s="51">
        <f t="shared" si="28"/>
        <v>65146.78281941684</v>
      </c>
      <c r="AC77" s="44">
        <f t="shared" si="29"/>
        <v>97586.535321397445</v>
      </c>
      <c r="AD77" s="44">
        <f t="shared" si="30"/>
        <v>26409.502334877161</v>
      </c>
      <c r="AE77" s="44">
        <f t="shared" si="31"/>
        <v>0</v>
      </c>
      <c r="AF77" s="52">
        <f>HLOOKUP(I77,ElecAvoidedCostsWOCC!$A$5:$Q$50,G77+1,FALSE)</f>
        <v>0.5120569885699936</v>
      </c>
      <c r="AG77" s="44">
        <f t="shared" si="32"/>
        <v>33795.761245619578</v>
      </c>
      <c r="AH77" s="52">
        <f>HLOOKUP(I77,ElecAvoidedCostsWOCC!$A$5:$Q$50,T77+1,FALSE)</f>
        <v>1.3893373920773078</v>
      </c>
      <c r="AI77" s="44">
        <f t="shared" si="33"/>
        <v>81970.906132561169</v>
      </c>
      <c r="AJ77" s="44">
        <f t="shared" si="34"/>
        <v>115766.66737818075</v>
      </c>
      <c r="AK77" s="44">
        <f>HLOOKUP(I77,ElecAvoidedCostsWOCC!$A$5:$Q$50,G77+1,FALSE)*J77*L77</f>
        <v>30211.36232562962</v>
      </c>
      <c r="AL77" s="44">
        <f t="shared" si="35"/>
        <v>85555.305052551121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85555.305052551106</v>
      </c>
      <c r="AN77" s="48">
        <f t="shared" si="36"/>
        <v>120520.33789268338</v>
      </c>
      <c r="AO77" s="47">
        <f t="shared" si="37"/>
        <v>1.3132698400426852</v>
      </c>
      <c r="AP77" s="47">
        <f t="shared" si="38"/>
        <v>1.2350099068048102</v>
      </c>
    </row>
    <row r="78" spans="2:42">
      <c r="B78" s="97" t="s">
        <v>39</v>
      </c>
      <c r="C78" s="61">
        <v>18230407</v>
      </c>
      <c r="D78" s="61" t="s">
        <v>40</v>
      </c>
      <c r="E78" s="38">
        <v>12734</v>
      </c>
      <c r="F78" s="39" t="s">
        <v>974</v>
      </c>
      <c r="G78" s="39">
        <v>5</v>
      </c>
      <c r="H78" s="39">
        <v>10</v>
      </c>
      <c r="I78" s="40" t="s">
        <v>280</v>
      </c>
      <c r="J78" s="41">
        <v>1000</v>
      </c>
      <c r="K78" s="41">
        <v>66</v>
      </c>
      <c r="L78" s="41">
        <v>59</v>
      </c>
      <c r="M78" s="42">
        <v>140</v>
      </c>
      <c r="N78" s="42">
        <v>140</v>
      </c>
      <c r="O78" s="43">
        <v>66000</v>
      </c>
      <c r="P78" s="44">
        <v>3750</v>
      </c>
      <c r="Q78" s="44">
        <f t="shared" si="39"/>
        <v>140000</v>
      </c>
      <c r="R78" s="45">
        <v>0</v>
      </c>
      <c r="S78" s="46"/>
      <c r="T78" s="39">
        <f t="shared" si="20"/>
        <v>15</v>
      </c>
      <c r="U78" s="47">
        <f t="shared" si="21"/>
        <v>0.10872731393063151</v>
      </c>
      <c r="V78" s="48">
        <f t="shared" si="22"/>
        <v>0</v>
      </c>
      <c r="W78" s="49">
        <f t="shared" si="23"/>
        <v>7.2484875953754344E-3</v>
      </c>
      <c r="X78" s="44">
        <f t="shared" si="24"/>
        <v>12372.41972325248</v>
      </c>
      <c r="Y78" s="44">
        <f t="shared" si="25"/>
        <v>136250</v>
      </c>
      <c r="Z78" s="44">
        <f t="shared" si="26"/>
        <v>69576.764051137186</v>
      </c>
      <c r="AA78" s="50">
        <f t="shared" si="27"/>
        <v>152372.41972325247</v>
      </c>
      <c r="AB78" s="51">
        <f t="shared" si="28"/>
        <v>65146.78281941684</v>
      </c>
      <c r="AC78" s="44">
        <f t="shared" si="29"/>
        <v>142670.80498431879</v>
      </c>
      <c r="AD78" s="44">
        <f t="shared" si="30"/>
        <v>0</v>
      </c>
      <c r="AE78" s="44">
        <f t="shared" si="31"/>
        <v>0</v>
      </c>
      <c r="AF78" s="52">
        <f>HLOOKUP(I78,ElecAvoidedCostsWOCC!$A$5:$Q$50,G78+1,FALSE)</f>
        <v>0.5120569885699936</v>
      </c>
      <c r="AG78" s="44">
        <f t="shared" si="32"/>
        <v>33795.761245619578</v>
      </c>
      <c r="AH78" s="52">
        <f>HLOOKUP(I78,ElecAvoidedCostsWOCC!$A$5:$Q$50,T78+1,FALSE)</f>
        <v>1.3893373920773078</v>
      </c>
      <c r="AI78" s="44">
        <f t="shared" si="33"/>
        <v>81970.906132561169</v>
      </c>
      <c r="AJ78" s="44">
        <f t="shared" si="34"/>
        <v>115766.66737818075</v>
      </c>
      <c r="AK78" s="44">
        <f>HLOOKUP(I78,ElecAvoidedCostsWOCC!$A$5:$Q$50,G78+1,FALSE)*J78*L78</f>
        <v>30211.36232562962</v>
      </c>
      <c r="AL78" s="44">
        <f t="shared" si="35"/>
        <v>85555.305052551121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85555.305052551106</v>
      </c>
      <c r="AN78" s="48">
        <f t="shared" si="36"/>
        <v>94110.835557806218</v>
      </c>
      <c r="AO78" s="47">
        <f t="shared" si="37"/>
        <v>1.3132698400426852</v>
      </c>
      <c r="AP78" s="47">
        <f t="shared" si="38"/>
        <v>0.65963625542135351</v>
      </c>
    </row>
    <row r="79" spans="2:42">
      <c r="B79" s="97" t="s">
        <v>39</v>
      </c>
      <c r="C79" s="61">
        <v>18230407</v>
      </c>
      <c r="D79" s="61" t="s">
        <v>40</v>
      </c>
      <c r="E79" s="38">
        <v>12735</v>
      </c>
      <c r="F79" s="39" t="s">
        <v>975</v>
      </c>
      <c r="G79" s="39">
        <v>5</v>
      </c>
      <c r="H79" s="39">
        <v>10</v>
      </c>
      <c r="I79" s="40" t="s">
        <v>279</v>
      </c>
      <c r="J79" s="41">
        <v>50</v>
      </c>
      <c r="K79" s="41">
        <v>45</v>
      </c>
      <c r="L79" s="41">
        <v>41</v>
      </c>
      <c r="M79" s="42">
        <v>75</v>
      </c>
      <c r="N79" s="42">
        <v>91.85</v>
      </c>
      <c r="O79" s="43">
        <v>2250</v>
      </c>
      <c r="P79" s="44">
        <v>15000</v>
      </c>
      <c r="Q79" s="44">
        <f t="shared" si="39"/>
        <v>4592.5</v>
      </c>
      <c r="R79" s="45">
        <v>0</v>
      </c>
      <c r="S79" s="46"/>
      <c r="T79" s="39">
        <f t="shared" si="20"/>
        <v>15</v>
      </c>
      <c r="U79" s="47">
        <f t="shared" si="21"/>
        <v>3.7066129749078929E-3</v>
      </c>
      <c r="V79" s="48">
        <f t="shared" si="22"/>
        <v>16.849999999999994</v>
      </c>
      <c r="W79" s="49">
        <f t="shared" si="23"/>
        <v>2.471075316605262E-4</v>
      </c>
      <c r="X79" s="44">
        <f t="shared" si="24"/>
        <v>421.78703601997097</v>
      </c>
      <c r="Y79" s="44">
        <f t="shared" si="25"/>
        <v>-10407.5</v>
      </c>
      <c r="Z79" s="44">
        <f t="shared" si="26"/>
        <v>2371.93513810695</v>
      </c>
      <c r="AA79" s="50">
        <f t="shared" si="27"/>
        <v>5014.2870360199713</v>
      </c>
      <c r="AB79" s="51">
        <f t="shared" si="28"/>
        <v>2220.9130506619381</v>
      </c>
      <c r="AC79" s="44">
        <f t="shared" si="29"/>
        <v>4695.0253146254408</v>
      </c>
      <c r="AD79" s="44">
        <f t="shared" si="30"/>
        <v>0</v>
      </c>
      <c r="AE79" s="44">
        <f t="shared" si="31"/>
        <v>0</v>
      </c>
      <c r="AF79" s="52">
        <f>HLOOKUP(I79,ElecAvoidedCostsWOCC!$A$5:$Q$50,G79+1,FALSE)</f>
        <v>0.51447718193978242</v>
      </c>
      <c r="AG79" s="44">
        <f t="shared" si="32"/>
        <v>1157.5736593645104</v>
      </c>
      <c r="AH79" s="52">
        <f>HLOOKUP(I79,ElecAvoidedCostsWOCC!$A$5:$Q$50,T79+1,FALSE)</f>
        <v>1.3961506916040443</v>
      </c>
      <c r="AI79" s="44">
        <f t="shared" si="33"/>
        <v>2862.1089177882909</v>
      </c>
      <c r="AJ79" s="44">
        <f t="shared" si="34"/>
        <v>4019.6825771528011</v>
      </c>
      <c r="AK79" s="44">
        <f>HLOOKUP(I79,ElecAvoidedCostsWOCC!$A$5:$Q$50,G79+1,FALSE)*J79*L79</f>
        <v>1054.678222976554</v>
      </c>
      <c r="AL79" s="44">
        <f t="shared" si="35"/>
        <v>2965.004354176247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2965.004354176247</v>
      </c>
      <c r="AN79" s="48">
        <f t="shared" si="36"/>
        <v>3261.5047895938719</v>
      </c>
      <c r="AO79" s="47">
        <f t="shared" si="37"/>
        <v>1.3350384668560231</v>
      </c>
      <c r="AP79" s="47">
        <f t="shared" si="38"/>
        <v>0.69467246096287938</v>
      </c>
    </row>
    <row r="80" spans="2:42">
      <c r="B80" s="97" t="s">
        <v>39</v>
      </c>
      <c r="C80" s="61">
        <v>18230407</v>
      </c>
      <c r="D80" s="61" t="s">
        <v>40</v>
      </c>
      <c r="E80" s="38" t="s">
        <v>831</v>
      </c>
      <c r="F80" s="39" t="s">
        <v>976</v>
      </c>
      <c r="G80" s="39">
        <v>7</v>
      </c>
      <c r="H80" s="39"/>
      <c r="I80" s="40" t="s">
        <v>279</v>
      </c>
      <c r="J80" s="41">
        <v>50</v>
      </c>
      <c r="K80" s="41">
        <v>416</v>
      </c>
      <c r="L80" s="41"/>
      <c r="M80" s="42">
        <v>300</v>
      </c>
      <c r="N80" s="42">
        <v>165.03</v>
      </c>
      <c r="O80" s="43">
        <v>20800</v>
      </c>
      <c r="P80" s="44">
        <v>11250</v>
      </c>
      <c r="Q80" s="44">
        <f t="shared" si="39"/>
        <v>8251.5</v>
      </c>
      <c r="R80" s="45">
        <v>0</v>
      </c>
      <c r="S80" s="46"/>
      <c r="T80" s="39">
        <f t="shared" si="20"/>
        <v>7</v>
      </c>
      <c r="U80" s="47">
        <f t="shared" si="21"/>
        <v>1.5990602937676717E-2</v>
      </c>
      <c r="V80" s="48">
        <f t="shared" si="22"/>
        <v>-134.97</v>
      </c>
      <c r="W80" s="49">
        <f t="shared" si="23"/>
        <v>2.284371848239531E-3</v>
      </c>
      <c r="X80" s="44">
        <f t="shared" si="24"/>
        <v>3899.1868218735094</v>
      </c>
      <c r="Y80" s="44">
        <f t="shared" si="25"/>
        <v>-2998.5</v>
      </c>
      <c r="Z80" s="44">
        <f t="shared" si="26"/>
        <v>21927.22261005536</v>
      </c>
      <c r="AA80" s="50">
        <f t="shared" si="27"/>
        <v>12150.686821873509</v>
      </c>
      <c r="AB80" s="51">
        <f t="shared" si="28"/>
        <v>20531.107312785916</v>
      </c>
      <c r="AC80" s="44">
        <f t="shared" si="29"/>
        <v>11377.047586023884</v>
      </c>
      <c r="AD80" s="44">
        <f t="shared" si="30"/>
        <v>0</v>
      </c>
      <c r="AE80" s="44">
        <f t="shared" si="31"/>
        <v>0</v>
      </c>
      <c r="AF80" s="52">
        <f>HLOOKUP(I80,ElecAvoidedCostsWOCC!$A$5:$Q$50,G80+1,FALSE)</f>
        <v>0.70773035468138679</v>
      </c>
      <c r="AG80" s="44">
        <f t="shared" si="32"/>
        <v>14720.791377372843</v>
      </c>
      <c r="AH80" s="52">
        <f>HLOOKUP(I80,ElecAvoidedCostsWOCC!$A$5:$Q$50,T80+1,FALSE)</f>
        <v>0.70773035468138679</v>
      </c>
      <c r="AI80" s="44">
        <f t="shared" si="33"/>
        <v>0</v>
      </c>
      <c r="AJ80" s="44">
        <f t="shared" si="34"/>
        <v>14720.791377372843</v>
      </c>
      <c r="AK80" s="44">
        <f>HLOOKUP(I80,ElecAvoidedCostsWOCC!$A$5:$Q$50,G80+1,FALSE)*J80*L80</f>
        <v>0</v>
      </c>
      <c r="AL80" s="44">
        <f t="shared" si="35"/>
        <v>14720.791377372843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14720.791377372845</v>
      </c>
      <c r="AN80" s="48">
        <f t="shared" si="36"/>
        <v>16192.870515110131</v>
      </c>
      <c r="AO80" s="47">
        <f t="shared" si="37"/>
        <v>0.71699938795825935</v>
      </c>
      <c r="AP80" s="47">
        <f t="shared" si="38"/>
        <v>1.4232928527962068</v>
      </c>
    </row>
    <row r="81" spans="2:42">
      <c r="B81" s="97" t="s">
        <v>39</v>
      </c>
      <c r="C81" s="61">
        <v>18230407</v>
      </c>
      <c r="D81" s="61" t="s">
        <v>40</v>
      </c>
      <c r="E81" s="38" t="s">
        <v>831</v>
      </c>
      <c r="F81" s="39" t="s">
        <v>977</v>
      </c>
      <c r="G81" s="39">
        <v>7</v>
      </c>
      <c r="H81" s="39"/>
      <c r="I81" s="40" t="s">
        <v>280</v>
      </c>
      <c r="J81" s="41">
        <v>150</v>
      </c>
      <c r="K81" s="41">
        <v>95</v>
      </c>
      <c r="L81" s="41"/>
      <c r="M81" s="42">
        <v>75</v>
      </c>
      <c r="N81" s="42">
        <v>165.03</v>
      </c>
      <c r="O81" s="43">
        <v>14250</v>
      </c>
      <c r="P81" s="44">
        <v>87500</v>
      </c>
      <c r="Q81" s="44">
        <f t="shared" si="39"/>
        <v>24754.5</v>
      </c>
      <c r="R81" s="45">
        <v>0</v>
      </c>
      <c r="S81" s="46"/>
      <c r="T81" s="39">
        <f t="shared" si="20"/>
        <v>7</v>
      </c>
      <c r="U81" s="47">
        <f t="shared" ref="U81:U86" si="40">(O81/$A$10)*T81</f>
        <v>1.0955100570283328E-2</v>
      </c>
      <c r="V81" s="48">
        <f t="shared" ref="V81:V86" si="41">N81-M81</f>
        <v>90.03</v>
      </c>
      <c r="W81" s="49">
        <f t="shared" ref="W81:W86" si="42">(O81/A$10)</f>
        <v>1.5650143671833326E-3</v>
      </c>
      <c r="X81" s="44">
        <f t="shared" ref="X81:X86" si="43">W81*A$8</f>
        <v>2671.3178947931497</v>
      </c>
      <c r="Y81" s="44">
        <f t="shared" ref="Y81:Y86" si="44">Q81-P81</f>
        <v>-62745.5</v>
      </c>
      <c r="Z81" s="44">
        <f t="shared" ref="Z81:Z86" si="45">X81+(A$6*W81)</f>
        <v>15022.25587467735</v>
      </c>
      <c r="AA81" s="50">
        <f t="shared" ref="AA81:AA86" si="46">Q81+X81</f>
        <v>27425.817894793148</v>
      </c>
      <c r="AB81" s="51">
        <f t="shared" ref="AB81:AB86" si="47">Z81/(1+ElecDiscountRate)^1</f>
        <v>14065.782654192275</v>
      </c>
      <c r="AC81" s="44">
        <f t="shared" ref="AC81:AC86" si="48">AA81/(1+ElecDiscountRate)^1</f>
        <v>25679.604770405567</v>
      </c>
      <c r="AD81" s="44">
        <f t="shared" ref="AD81:AD86" si="49">-PV(ElecDiscountRate,T81,R81)*J81</f>
        <v>0</v>
      </c>
      <c r="AE81" s="44">
        <f t="shared" ref="AE81:AE86" si="50">-PV(ElecDiscountRate,T81,S81)*J81</f>
        <v>0</v>
      </c>
      <c r="AF81" s="52">
        <f>HLOOKUP(I81,ElecAvoidedCostsWOCC!$A$5:$Q$50,G81+1,FALSE)</f>
        <v>0.7043251165933837</v>
      </c>
      <c r="AG81" s="44">
        <f t="shared" ref="AG81:AG86" si="51">AF81*J81*K81</f>
        <v>10036.632911455717</v>
      </c>
      <c r="AH81" s="52">
        <f>HLOOKUP(I81,ElecAvoidedCostsWOCC!$A$5:$Q$50,T81+1,FALSE)</f>
        <v>0.7043251165933837</v>
      </c>
      <c r="AI81" s="44">
        <f t="shared" ref="AI81:AI86" si="52">AH81*J81*L81</f>
        <v>0</v>
      </c>
      <c r="AJ81" s="44">
        <f t="shared" ref="AJ81:AJ86" si="53">AG81+AI81</f>
        <v>10036.632911455717</v>
      </c>
      <c r="AK81" s="44">
        <f>HLOOKUP(I81,ElecAvoidedCostsWOCC!$A$5:$Q$50,G81+1,FALSE)*J81*L81</f>
        <v>0</v>
      </c>
      <c r="AL81" s="44">
        <f t="shared" ref="AL81:AL86" si="54">AG81+AI81-AK81</f>
        <v>10036.632911455717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10036.632911455717</v>
      </c>
      <c r="AN81" s="48">
        <f t="shared" ref="AN81:AN86" si="55">AM81*1.1+AD81+AE81</f>
        <v>11040.29620260129</v>
      </c>
      <c r="AO81" s="47">
        <f t="shared" ref="AO81:AO86" si="56">IFERROR(AM81/AB81,0)</f>
        <v>0.71354955200195147</v>
      </c>
      <c r="AP81" s="47">
        <f t="shared" ref="AP81:AP86" si="57">AN81/AC81</f>
        <v>0.42992469320729843</v>
      </c>
    </row>
    <row r="82" spans="2:42">
      <c r="B82" s="97" t="s">
        <v>39</v>
      </c>
      <c r="C82" s="61">
        <v>18230407</v>
      </c>
      <c r="D82" s="61" t="s">
        <v>40</v>
      </c>
      <c r="E82" s="38" t="s">
        <v>831</v>
      </c>
      <c r="F82" s="39" t="s">
        <v>978</v>
      </c>
      <c r="G82" s="39">
        <v>7</v>
      </c>
      <c r="H82" s="39"/>
      <c r="I82" s="40" t="s">
        <v>280</v>
      </c>
      <c r="J82" s="41">
        <v>500</v>
      </c>
      <c r="K82" s="41">
        <v>95</v>
      </c>
      <c r="L82" s="41"/>
      <c r="M82" s="42">
        <v>175</v>
      </c>
      <c r="N82" s="42">
        <v>152</v>
      </c>
      <c r="O82" s="43">
        <v>47500</v>
      </c>
      <c r="P82" s="44">
        <v>15000</v>
      </c>
      <c r="Q82" s="44">
        <f t="shared" si="39"/>
        <v>76000</v>
      </c>
      <c r="R82" s="45">
        <v>0</v>
      </c>
      <c r="S82" s="46"/>
      <c r="T82" s="39">
        <f t="shared" si="20"/>
        <v>7</v>
      </c>
      <c r="U82" s="47">
        <f t="shared" si="40"/>
        <v>3.6517001900944424E-2</v>
      </c>
      <c r="V82" s="48">
        <f t="shared" si="41"/>
        <v>-23</v>
      </c>
      <c r="W82" s="49">
        <f t="shared" si="42"/>
        <v>5.216714557277775E-3</v>
      </c>
      <c r="X82" s="44">
        <f t="shared" si="43"/>
        <v>8904.3929826438307</v>
      </c>
      <c r="Y82" s="44">
        <f t="shared" si="44"/>
        <v>61000</v>
      </c>
      <c r="Z82" s="44">
        <f t="shared" si="45"/>
        <v>50074.186248924496</v>
      </c>
      <c r="AA82" s="50">
        <f t="shared" si="46"/>
        <v>84904.392982643825</v>
      </c>
      <c r="AB82" s="51">
        <f t="shared" si="47"/>
        <v>46885.942180640908</v>
      </c>
      <c r="AC82" s="44">
        <f t="shared" si="48"/>
        <v>79498.495302100957</v>
      </c>
      <c r="AD82" s="44">
        <f t="shared" si="49"/>
        <v>0</v>
      </c>
      <c r="AE82" s="44">
        <f t="shared" si="50"/>
        <v>0</v>
      </c>
      <c r="AF82" s="52">
        <f>HLOOKUP(I82,ElecAvoidedCostsWOCC!$A$5:$Q$50,G82+1,FALSE)</f>
        <v>0.7043251165933837</v>
      </c>
      <c r="AG82" s="44">
        <f t="shared" si="51"/>
        <v>33455.443038185724</v>
      </c>
      <c r="AH82" s="52">
        <f>HLOOKUP(I82,ElecAvoidedCostsWOCC!$A$5:$Q$50,T82+1,FALSE)</f>
        <v>0.7043251165933837</v>
      </c>
      <c r="AI82" s="44">
        <f t="shared" si="52"/>
        <v>0</v>
      </c>
      <c r="AJ82" s="44">
        <f t="shared" si="53"/>
        <v>33455.443038185724</v>
      </c>
      <c r="AK82" s="44">
        <f>HLOOKUP(I82,ElecAvoidedCostsWOCC!$A$5:$Q$50,G82+1,FALSE)*J82*L82</f>
        <v>0</v>
      </c>
      <c r="AL82" s="44">
        <f t="shared" si="54"/>
        <v>33455.443038185724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33455.443038185724</v>
      </c>
      <c r="AN82" s="48">
        <f t="shared" si="55"/>
        <v>36800.9873420043</v>
      </c>
      <c r="AO82" s="47">
        <f t="shared" si="56"/>
        <v>0.71354955200195158</v>
      </c>
      <c r="AP82" s="47">
        <f t="shared" si="57"/>
        <v>0.46291426274368414</v>
      </c>
    </row>
    <row r="83" spans="2:42">
      <c r="B83" s="97" t="s">
        <v>39</v>
      </c>
      <c r="C83" s="61">
        <v>18230407</v>
      </c>
      <c r="D83" s="61" t="s">
        <v>40</v>
      </c>
      <c r="E83" s="38" t="s">
        <v>831</v>
      </c>
      <c r="F83" s="39" t="s">
        <v>979</v>
      </c>
      <c r="G83" s="39">
        <v>7</v>
      </c>
      <c r="H83" s="39"/>
      <c r="I83" s="40" t="s">
        <v>280</v>
      </c>
      <c r="J83" s="41">
        <v>100</v>
      </c>
      <c r="K83" s="41">
        <v>95</v>
      </c>
      <c r="L83" s="41"/>
      <c r="M83" s="42">
        <v>150</v>
      </c>
      <c r="N83" s="42">
        <v>165.03</v>
      </c>
      <c r="O83" s="43">
        <v>9500</v>
      </c>
      <c r="P83" s="44">
        <v>0</v>
      </c>
      <c r="Q83" s="44">
        <f t="shared" si="39"/>
        <v>16503</v>
      </c>
      <c r="R83" s="45">
        <v>0</v>
      </c>
      <c r="S83" s="46"/>
      <c r="T83" s="39">
        <f t="shared" si="20"/>
        <v>7</v>
      </c>
      <c r="U83" s="47">
        <f t="shared" si="40"/>
        <v>7.3034003801888845E-3</v>
      </c>
      <c r="V83" s="48">
        <f t="shared" si="41"/>
        <v>15.030000000000001</v>
      </c>
      <c r="W83" s="49">
        <f t="shared" si="42"/>
        <v>1.043342911455555E-3</v>
      </c>
      <c r="X83" s="44">
        <f t="shared" si="43"/>
        <v>1780.8785965287661</v>
      </c>
      <c r="Y83" s="44">
        <f t="shared" si="44"/>
        <v>16503</v>
      </c>
      <c r="Z83" s="44">
        <f t="shared" si="45"/>
        <v>10014.837249784898</v>
      </c>
      <c r="AA83" s="50">
        <f t="shared" si="46"/>
        <v>18283.878596528768</v>
      </c>
      <c r="AB83" s="51">
        <f t="shared" si="47"/>
        <v>9377.1884361281809</v>
      </c>
      <c r="AC83" s="44">
        <f t="shared" si="48"/>
        <v>17119.736513603715</v>
      </c>
      <c r="AD83" s="44">
        <f t="shared" si="49"/>
        <v>0</v>
      </c>
      <c r="AE83" s="44">
        <f t="shared" si="50"/>
        <v>0</v>
      </c>
      <c r="AF83" s="52">
        <f>HLOOKUP(I83,ElecAvoidedCostsWOCC!$A$5:$Q$50,G83+1,FALSE)</f>
        <v>0.7043251165933837</v>
      </c>
      <c r="AG83" s="44">
        <f t="shared" si="51"/>
        <v>6691.0886076371453</v>
      </c>
      <c r="AH83" s="52">
        <f>HLOOKUP(I83,ElecAvoidedCostsWOCC!$A$5:$Q$50,T83+1,FALSE)</f>
        <v>0.7043251165933837</v>
      </c>
      <c r="AI83" s="44">
        <f t="shared" si="52"/>
        <v>0</v>
      </c>
      <c r="AJ83" s="44">
        <f t="shared" si="53"/>
        <v>6691.0886076371453</v>
      </c>
      <c r="AK83" s="44">
        <f>HLOOKUP(I83,ElecAvoidedCostsWOCC!$A$5:$Q$50,G83+1,FALSE)*J83*L83</f>
        <v>0</v>
      </c>
      <c r="AL83" s="44">
        <f t="shared" si="54"/>
        <v>6691.0886076371453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6691.0886076371453</v>
      </c>
      <c r="AN83" s="48">
        <f t="shared" si="55"/>
        <v>7360.1974684008601</v>
      </c>
      <c r="AO83" s="47">
        <f t="shared" si="56"/>
        <v>0.71354955200195169</v>
      </c>
      <c r="AP83" s="47">
        <f t="shared" si="57"/>
        <v>0.42992469320729831</v>
      </c>
    </row>
    <row r="84" spans="2:42">
      <c r="B84" s="97" t="s">
        <v>39</v>
      </c>
      <c r="C84" s="61">
        <v>18230407</v>
      </c>
      <c r="D84" s="61" t="s">
        <v>40</v>
      </c>
      <c r="E84" s="38" t="s">
        <v>980</v>
      </c>
      <c r="F84" s="39" t="s">
        <v>981</v>
      </c>
      <c r="G84" s="39">
        <v>20</v>
      </c>
      <c r="H84" s="39"/>
      <c r="I84" s="40" t="s">
        <v>280</v>
      </c>
      <c r="J84" s="41">
        <v>10000</v>
      </c>
      <c r="K84" s="41">
        <v>1</v>
      </c>
      <c r="L84" s="41"/>
      <c r="M84" s="42">
        <v>0</v>
      </c>
      <c r="N84" s="42">
        <v>0</v>
      </c>
      <c r="O84" s="43">
        <v>10000</v>
      </c>
      <c r="P84" s="44"/>
      <c r="Q84" s="44">
        <f t="shared" si="39"/>
        <v>0</v>
      </c>
      <c r="R84" s="45">
        <v>0</v>
      </c>
      <c r="S84" s="46"/>
      <c r="T84" s="39">
        <f t="shared" si="20"/>
        <v>20</v>
      </c>
      <c r="U84" s="47">
        <f t="shared" si="40"/>
        <v>2.1965113925380104E-2</v>
      </c>
      <c r="V84" s="48">
        <f t="shared" si="41"/>
        <v>0</v>
      </c>
      <c r="W84" s="49">
        <f t="shared" si="42"/>
        <v>1.0982556962690051E-3</v>
      </c>
      <c r="X84" s="44">
        <f t="shared" si="43"/>
        <v>1874.6090489776484</v>
      </c>
      <c r="Y84" s="44">
        <f t="shared" si="44"/>
        <v>0</v>
      </c>
      <c r="Z84" s="44">
        <f t="shared" si="45"/>
        <v>10541.933947141999</v>
      </c>
      <c r="AA84" s="50">
        <f t="shared" si="46"/>
        <v>1874.6090489776484</v>
      </c>
      <c r="AB84" s="51">
        <f t="shared" si="47"/>
        <v>9870.7246696086131</v>
      </c>
      <c r="AC84" s="44">
        <f t="shared" si="48"/>
        <v>1755.2519185183974</v>
      </c>
      <c r="AD84" s="44">
        <f t="shared" si="49"/>
        <v>0</v>
      </c>
      <c r="AE84" s="44">
        <f t="shared" si="50"/>
        <v>0</v>
      </c>
      <c r="AF84" s="52">
        <f>HLOOKUP(I84,ElecAvoidedCostsWOCC!$A$5:$Q$50,G84+1,FALSE)</f>
        <v>1.7190157326757642</v>
      </c>
      <c r="AG84" s="44">
        <f t="shared" si="51"/>
        <v>17190.157326757642</v>
      </c>
      <c r="AH84" s="52">
        <f>HLOOKUP(I84,ElecAvoidedCostsWOCC!$A$5:$Q$50,T84+1,FALSE)</f>
        <v>1.7190157326757642</v>
      </c>
      <c r="AI84" s="44">
        <f t="shared" si="52"/>
        <v>0</v>
      </c>
      <c r="AJ84" s="44">
        <f t="shared" si="53"/>
        <v>17190.157326757642</v>
      </c>
      <c r="AK84" s="44">
        <f>HLOOKUP(I84,ElecAvoidedCostsWOCC!$A$5:$Q$50,G84+1,FALSE)*J84*L84</f>
        <v>0</v>
      </c>
      <c r="AL84" s="44">
        <f t="shared" si="54"/>
        <v>17190.157326757642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17190.157326757642</v>
      </c>
      <c r="AN84" s="48">
        <f t="shared" si="55"/>
        <v>18909.173059433408</v>
      </c>
      <c r="AO84" s="47">
        <f t="shared" si="56"/>
        <v>1.7415294116839402</v>
      </c>
      <c r="AP84" s="47">
        <f t="shared" si="57"/>
        <v>10.772911204332756</v>
      </c>
    </row>
    <row r="85" spans="2:42">
      <c r="U85" s="47">
        <f t="shared" si="40"/>
        <v>0</v>
      </c>
      <c r="V85" s="48">
        <f t="shared" si="41"/>
        <v>0</v>
      </c>
      <c r="W85" s="49">
        <f t="shared" si="42"/>
        <v>0</v>
      </c>
      <c r="X85" s="44">
        <f t="shared" si="43"/>
        <v>0</v>
      </c>
      <c r="Y85" s="44">
        <f t="shared" si="44"/>
        <v>0</v>
      </c>
      <c r="Z85" s="44">
        <f t="shared" si="45"/>
        <v>0</v>
      </c>
      <c r="AA85" s="50">
        <f t="shared" si="46"/>
        <v>0</v>
      </c>
      <c r="AB85" s="51">
        <f t="shared" si="47"/>
        <v>0</v>
      </c>
      <c r="AC85" s="44">
        <f t="shared" si="48"/>
        <v>0</v>
      </c>
      <c r="AD85" s="44">
        <f t="shared" si="49"/>
        <v>0</v>
      </c>
      <c r="AE85" s="44">
        <f t="shared" si="50"/>
        <v>0</v>
      </c>
      <c r="AF85" s="52" t="e">
        <f>HLOOKUP(I85,ElecAvoidedCostsWOCC!$A$5:$Q$50,G85+1,FALSE)</f>
        <v>#N/A</v>
      </c>
      <c r="AG85" s="44" t="e">
        <f t="shared" si="51"/>
        <v>#N/A</v>
      </c>
      <c r="AH85" s="52" t="e">
        <f>HLOOKUP(I85,ElecAvoidedCostsWOCC!$A$5:$Q$50,T85+1,FALSE)</f>
        <v>#N/A</v>
      </c>
      <c r="AI85" s="44" t="e">
        <f t="shared" si="52"/>
        <v>#N/A</v>
      </c>
      <c r="AJ85" s="44" t="e">
        <f t="shared" si="53"/>
        <v>#N/A</v>
      </c>
      <c r="AK85" s="44" t="e">
        <f>HLOOKUP(I85,ElecAvoidedCostsWOCC!$A$5:$Q$50,G85+1,FALSE)*J85*L85</f>
        <v>#N/A</v>
      </c>
      <c r="AL85" s="44" t="e">
        <f t="shared" si="5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55"/>
        <v>0</v>
      </c>
      <c r="AO85" s="47">
        <f t="shared" si="56"/>
        <v>0</v>
      </c>
      <c r="AP85" s="47" t="e">
        <f t="shared" si="57"/>
        <v>#DIV/0!</v>
      </c>
    </row>
    <row r="86" spans="2:42">
      <c r="U86" s="47">
        <f t="shared" si="40"/>
        <v>0</v>
      </c>
      <c r="V86" s="48">
        <f t="shared" si="41"/>
        <v>0</v>
      </c>
      <c r="W86" s="49">
        <f t="shared" si="42"/>
        <v>0</v>
      </c>
      <c r="X86" s="44">
        <f t="shared" si="43"/>
        <v>0</v>
      </c>
      <c r="Y86" s="44">
        <f t="shared" si="44"/>
        <v>0</v>
      </c>
      <c r="Z86" s="44">
        <f t="shared" si="45"/>
        <v>0</v>
      </c>
      <c r="AA86" s="50">
        <f t="shared" si="46"/>
        <v>0</v>
      </c>
      <c r="AB86" s="51">
        <f t="shared" si="47"/>
        <v>0</v>
      </c>
      <c r="AC86" s="44">
        <f t="shared" si="48"/>
        <v>0</v>
      </c>
      <c r="AD86" s="44">
        <f t="shared" si="49"/>
        <v>0</v>
      </c>
      <c r="AE86" s="44">
        <f t="shared" si="50"/>
        <v>0</v>
      </c>
      <c r="AF86" s="52" t="e">
        <f>HLOOKUP(I86,ElecAvoidedCostsWOCC!$A$5:$Q$50,G86+1,FALSE)</f>
        <v>#N/A</v>
      </c>
      <c r="AG86" s="44" t="e">
        <f t="shared" si="51"/>
        <v>#N/A</v>
      </c>
      <c r="AH86" s="52" t="e">
        <f>HLOOKUP(I86,ElecAvoidedCostsWOCC!$A$5:$Q$50,T86+1,FALSE)</f>
        <v>#N/A</v>
      </c>
      <c r="AI86" s="44" t="e">
        <f t="shared" si="52"/>
        <v>#N/A</v>
      </c>
      <c r="AJ86" s="44" t="e">
        <f t="shared" si="53"/>
        <v>#N/A</v>
      </c>
      <c r="AK86" s="44" t="e">
        <f>HLOOKUP(I86,ElecAvoidedCostsWOCC!$A$5:$Q$50,G86+1,FALSE)*J86*L86</f>
        <v>#N/A</v>
      </c>
      <c r="AL86" s="44" t="e">
        <f t="shared" si="5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55"/>
        <v>0</v>
      </c>
      <c r="AO86" s="47">
        <f t="shared" si="56"/>
        <v>0</v>
      </c>
      <c r="AP86" s="47" t="e">
        <f t="shared" si="57"/>
        <v>#DIV/0!</v>
      </c>
    </row>
  </sheetData>
  <conditionalFormatting sqref="J5:L80">
    <cfRule type="expression" dxfId="285" priority="9">
      <formula>ISTEXT(J5)</formula>
    </cfRule>
    <cfRule type="notContainsBlanks" dxfId="284" priority="10">
      <formula>LEN(TRIM(J5))&gt;0</formula>
    </cfRule>
  </conditionalFormatting>
  <conditionalFormatting sqref="M5:N80 R5:S80">
    <cfRule type="expression" dxfId="283" priority="7">
      <formula>ISTEXT(M5)</formula>
    </cfRule>
  </conditionalFormatting>
  <conditionalFormatting sqref="M5:N80 R5:S80">
    <cfRule type="notContainsBlanks" dxfId="282" priority="8">
      <formula>LEN(TRIM(M5))&gt;0</formula>
    </cfRule>
  </conditionalFormatting>
  <conditionalFormatting sqref="R5:S80">
    <cfRule type="expression" dxfId="281" priority="6">
      <formula>"istext($AB17)"</formula>
    </cfRule>
  </conditionalFormatting>
  <conditionalFormatting sqref="J81:L84">
    <cfRule type="expression" dxfId="280" priority="4">
      <formula>ISTEXT(J81)</formula>
    </cfRule>
    <cfRule type="notContainsBlanks" dxfId="279" priority="5">
      <formula>LEN(TRIM(J81))&gt;0</formula>
    </cfRule>
  </conditionalFormatting>
  <conditionalFormatting sqref="M81:N84 R81:S84">
    <cfRule type="expression" dxfId="278" priority="2">
      <formula>ISTEXT(M81)</formula>
    </cfRule>
  </conditionalFormatting>
  <conditionalFormatting sqref="M81:N84 R81:S84">
    <cfRule type="notContainsBlanks" dxfId="277" priority="3">
      <formula>LEN(TRIM(M81))&gt;0</formula>
    </cfRule>
  </conditionalFormatting>
  <conditionalFormatting sqref="R81:S84">
    <cfRule type="expression" dxfId="27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76"/>
  <sheetViews>
    <sheetView topLeftCell="A58" zoomScale="85" zoomScaleNormal="85" workbookViewId="0">
      <selection activeCell="N77" sqref="N77"/>
    </sheetView>
  </sheetViews>
  <sheetFormatPr defaultColWidth="9.140625" defaultRowHeight="15"/>
  <cols>
    <col min="1" max="1" width="15.42578125" style="102" customWidth="1"/>
    <col min="2" max="2" width="14.42578125" style="248" customWidth="1"/>
    <col min="3" max="3" width="66.42578125" style="248" customWidth="1"/>
    <col min="4" max="4" width="41.140625" style="248" customWidth="1"/>
    <col min="5" max="5" width="13.5703125" style="248" customWidth="1"/>
    <col min="6" max="6" width="13.85546875" style="248" customWidth="1"/>
    <col min="7" max="7" width="20" style="248" customWidth="1"/>
    <col min="8" max="8" width="17" style="253" customWidth="1"/>
    <col min="9" max="9" width="18" style="251" customWidth="1"/>
    <col min="10" max="10" width="17.85546875" style="102" customWidth="1"/>
    <col min="11" max="11" width="18.42578125" style="248" customWidth="1"/>
    <col min="12" max="12" width="17.42578125" style="248" customWidth="1"/>
    <col min="13" max="13" width="17.85546875" style="248" hidden="1" customWidth="1"/>
    <col min="14" max="14" width="19.85546875" style="248" customWidth="1"/>
    <col min="15" max="15" width="20.42578125" style="248" customWidth="1"/>
    <col min="16" max="16" width="18.28515625" style="248" hidden="1" customWidth="1"/>
    <col min="17" max="17" width="26" style="102" customWidth="1"/>
    <col min="18" max="18" width="22.42578125" style="102" customWidth="1"/>
    <col min="19" max="19" width="20.140625" style="102" customWidth="1"/>
    <col min="20" max="20" width="22.42578125" style="102" customWidth="1"/>
    <col min="21" max="21" width="17.42578125" style="102" customWidth="1"/>
    <col min="22" max="22" width="17.5703125" style="104" customWidth="1"/>
    <col min="23" max="23" width="9.140625" style="102"/>
    <col min="24" max="24" width="13.5703125" style="102" hidden="1" customWidth="1"/>
    <col min="25" max="25" width="11.5703125" style="102" hidden="1" customWidth="1"/>
    <col min="26" max="27" width="9.140625" style="102" hidden="1" customWidth="1"/>
    <col min="28" max="148" width="9.140625" style="102"/>
    <col min="149" max="16384" width="9.140625" style="248"/>
  </cols>
  <sheetData>
    <row r="1" spans="1:148" s="102" customFormat="1">
      <c r="B1" s="103" t="s">
        <v>727</v>
      </c>
      <c r="C1" s="104"/>
      <c r="D1" s="104"/>
      <c r="E1" s="104"/>
      <c r="F1" s="105"/>
      <c r="G1" s="598"/>
      <c r="H1" s="599"/>
      <c r="I1" s="599"/>
      <c r="J1" s="599"/>
      <c r="K1" s="598"/>
      <c r="L1" s="599"/>
      <c r="M1" s="599"/>
      <c r="N1" s="106"/>
      <c r="O1" s="106"/>
      <c r="P1" s="106"/>
      <c r="Q1" s="107"/>
      <c r="R1" s="108"/>
      <c r="S1" s="106"/>
      <c r="T1" s="106"/>
      <c r="U1" s="106"/>
      <c r="V1" s="106"/>
    </row>
    <row r="2" spans="1:148" s="102" customFormat="1">
      <c r="B2" s="109" t="s">
        <v>343</v>
      </c>
      <c r="C2" s="110">
        <f>ElecDiscountRate</f>
        <v>6.8000000000000005E-2</v>
      </c>
      <c r="D2" s="110"/>
      <c r="E2" s="111"/>
      <c r="F2" s="112" t="s">
        <v>344</v>
      </c>
      <c r="G2" s="113" t="s">
        <v>345</v>
      </c>
      <c r="H2" s="113" t="s">
        <v>344</v>
      </c>
      <c r="I2" s="113" t="s">
        <v>344</v>
      </c>
      <c r="J2" s="113" t="s">
        <v>344</v>
      </c>
      <c r="K2" s="113" t="s">
        <v>344</v>
      </c>
      <c r="L2" s="113" t="s">
        <v>344</v>
      </c>
      <c r="M2" s="113" t="s">
        <v>344</v>
      </c>
      <c r="N2" s="113" t="s">
        <v>344</v>
      </c>
      <c r="O2" s="113" t="s">
        <v>344</v>
      </c>
      <c r="P2" s="114" t="s">
        <v>344</v>
      </c>
      <c r="Q2" s="115" t="s">
        <v>346</v>
      </c>
      <c r="R2" s="115" t="s">
        <v>346</v>
      </c>
      <c r="S2" s="113" t="s">
        <v>344</v>
      </c>
      <c r="T2" s="113" t="s">
        <v>347</v>
      </c>
      <c r="U2" s="113" t="s">
        <v>346</v>
      </c>
      <c r="V2" s="113" t="s">
        <v>346</v>
      </c>
    </row>
    <row r="3" spans="1:148" s="119" customFormat="1" ht="70.5" customHeight="1">
      <c r="A3" s="116"/>
      <c r="B3" s="117" t="s">
        <v>348</v>
      </c>
      <c r="C3" s="117" t="s">
        <v>349</v>
      </c>
      <c r="D3" s="117" t="s">
        <v>350</v>
      </c>
      <c r="E3" s="117" t="s">
        <v>224</v>
      </c>
      <c r="F3" s="117" t="s">
        <v>351</v>
      </c>
      <c r="G3" s="117" t="s">
        <v>352</v>
      </c>
      <c r="H3" s="117" t="s">
        <v>353</v>
      </c>
      <c r="I3" s="117" t="s">
        <v>354</v>
      </c>
      <c r="J3" s="118" t="s">
        <v>355</v>
      </c>
      <c r="K3" s="117" t="s">
        <v>356</v>
      </c>
      <c r="L3" s="117" t="s">
        <v>357</v>
      </c>
      <c r="M3" s="117" t="s">
        <v>358</v>
      </c>
      <c r="N3" s="117" t="s">
        <v>359</v>
      </c>
      <c r="O3" s="117" t="s">
        <v>1184</v>
      </c>
      <c r="P3" s="117" t="s">
        <v>740</v>
      </c>
      <c r="Q3" s="118" t="s">
        <v>1189</v>
      </c>
      <c r="R3" s="117" t="s">
        <v>1190</v>
      </c>
      <c r="S3" s="117" t="s">
        <v>1191</v>
      </c>
      <c r="T3" s="117" t="s">
        <v>1192</v>
      </c>
      <c r="U3" s="117" t="s">
        <v>360</v>
      </c>
      <c r="V3" s="118" t="s">
        <v>1185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</row>
    <row r="4" spans="1:148" s="119" customFormat="1" ht="32.25" customHeight="1">
      <c r="A4" s="398" t="s">
        <v>364</v>
      </c>
      <c r="B4" s="120"/>
      <c r="C4" s="121" t="s">
        <v>362</v>
      </c>
      <c r="D4" s="122"/>
      <c r="E4" s="123"/>
      <c r="F4" s="123" t="s">
        <v>363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116"/>
      <c r="X4" s="116" t="s">
        <v>726</v>
      </c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</row>
    <row r="5" spans="1:148" s="129" customFormat="1" ht="27" customHeight="1">
      <c r="B5" s="124" t="s">
        <v>365</v>
      </c>
      <c r="C5" s="292" t="s">
        <v>366</v>
      </c>
      <c r="D5" s="125"/>
      <c r="E5" s="126"/>
      <c r="F5" s="255"/>
      <c r="G5" s="255"/>
      <c r="H5" s="256" t="s">
        <v>367</v>
      </c>
      <c r="I5" s="256" t="s">
        <v>368</v>
      </c>
      <c r="J5" s="127" t="s">
        <v>369</v>
      </c>
      <c r="K5" s="257" t="s">
        <v>370</v>
      </c>
      <c r="L5" s="257" t="s">
        <v>371</v>
      </c>
      <c r="M5" s="257"/>
      <c r="N5" s="257" t="s">
        <v>730</v>
      </c>
      <c r="O5" s="257" t="s">
        <v>729</v>
      </c>
      <c r="P5" s="257"/>
      <c r="Q5" s="257"/>
      <c r="R5" s="257"/>
      <c r="S5" s="257" t="s">
        <v>372</v>
      </c>
      <c r="T5" s="257" t="s">
        <v>373</v>
      </c>
      <c r="U5" s="257"/>
      <c r="V5" s="257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</row>
    <row r="6" spans="1:148" s="134" customFormat="1" ht="14.25">
      <c r="A6" s="398"/>
      <c r="B6" s="130" t="s">
        <v>74</v>
      </c>
      <c r="C6" s="131" t="s">
        <v>374</v>
      </c>
      <c r="D6" s="131"/>
      <c r="E6" s="132">
        <f>F67*(H67/$H$74)</f>
        <v>0</v>
      </c>
      <c r="F6" s="144">
        <f>'E201 LIW {E}'!A16</f>
        <v>21.559667631027793</v>
      </c>
      <c r="G6" s="145" t="s">
        <v>375</v>
      </c>
      <c r="H6" s="258">
        <f>'E201 LIW {E}'!A$10</f>
        <v>1999320.2</v>
      </c>
      <c r="I6" s="259">
        <f>'E201 LIW {E}'!A$8</f>
        <v>354712.92750000022</v>
      </c>
      <c r="J6" s="259">
        <f>'E201 LIW {E}'!A$12</f>
        <v>5949377.1000000006</v>
      </c>
      <c r="K6" s="259">
        <f>'E201 LIW {E}'!A$14</f>
        <v>2000</v>
      </c>
      <c r="L6" s="259">
        <f>SUM('E201 LIW {E}'!Q$6:Q$1000)</f>
        <v>5951377.1000000006</v>
      </c>
      <c r="M6" s="259"/>
      <c r="N6" s="260">
        <f>'E201 LIW {E}'!A$18</f>
        <v>8079753.1575000007</v>
      </c>
      <c r="O6" s="259">
        <f>'E201 LIW {E}'!A$20</f>
        <v>6306090.0275000008</v>
      </c>
      <c r="P6" s="259">
        <f>SUM('E201 LIW {E}'!R$6:R$1000)</f>
        <v>881157.45000000042</v>
      </c>
      <c r="Q6" s="261">
        <f t="shared" ref="Q6:R8" si="0">N6/(1+ElecDiscountRate)^1</f>
        <v>7565311.9452247191</v>
      </c>
      <c r="R6" s="261">
        <f t="shared" si="0"/>
        <v>5904578.6774344575</v>
      </c>
      <c r="S6" s="259">
        <f>SUM('E201 LIW {E}'!AM$6:AM$1000)</f>
        <v>3488175.346366962</v>
      </c>
      <c r="T6" s="259">
        <f>SUM('E201 LIW {E}'!AD$6:AD$1000)</f>
        <v>3534817.3782881806</v>
      </c>
      <c r="U6" s="133">
        <f>IFERROR(S6/Q6,0)</f>
        <v>0.46107488648484934</v>
      </c>
      <c r="V6" s="133">
        <f>IFERROR(((S6*1.1)+(T6))/R6,0)</f>
        <v>1.2484904786627204</v>
      </c>
    </row>
    <row r="7" spans="1:148" s="134" customFormat="1">
      <c r="A7" s="135"/>
      <c r="B7" s="136" t="s">
        <v>15</v>
      </c>
      <c r="C7" s="407" t="s">
        <v>376</v>
      </c>
      <c r="D7" s="138"/>
      <c r="E7" s="139"/>
      <c r="F7" s="140"/>
      <c r="G7" s="141"/>
      <c r="H7" s="262">
        <f t="shared" ref="H7:P7" si="1">SUM(H8:H16)</f>
        <v>74813491.620000005</v>
      </c>
      <c r="I7" s="262">
        <f t="shared" si="1"/>
        <v>6989549.5149999997</v>
      </c>
      <c r="J7" s="262">
        <f t="shared" si="1"/>
        <v>12219318.25</v>
      </c>
      <c r="K7" s="262">
        <f t="shared" si="1"/>
        <v>17665803.317423005</v>
      </c>
      <c r="L7" s="262">
        <f t="shared" si="1"/>
        <v>29885121.567423008</v>
      </c>
      <c r="M7" s="262">
        <f t="shared" si="1"/>
        <v>0</v>
      </c>
      <c r="N7" s="262">
        <f t="shared" si="1"/>
        <v>19208867.765000001</v>
      </c>
      <c r="O7" s="262">
        <f t="shared" si="1"/>
        <v>36874671.082423009</v>
      </c>
      <c r="P7" s="262">
        <f t="shared" si="1"/>
        <v>3740.7886045013779</v>
      </c>
      <c r="Q7" s="263">
        <f t="shared" si="0"/>
        <v>17985831.240636703</v>
      </c>
      <c r="R7" s="263">
        <f t="shared" si="0"/>
        <v>34526845.582793079</v>
      </c>
      <c r="S7" s="262">
        <f>SUM(S8:S16)</f>
        <v>42217616.00581824</v>
      </c>
      <c r="T7" s="262">
        <f>SUM(T8:T16)</f>
        <v>11242425.558904648</v>
      </c>
      <c r="U7" s="142">
        <f>S7/Q7</f>
        <v>2.3472707733648082</v>
      </c>
      <c r="V7" s="142">
        <f>((S7*1.1)+(T7))/R7</f>
        <v>1.670636346636057</v>
      </c>
    </row>
    <row r="8" spans="1:148" s="134" customFormat="1" ht="14.25">
      <c r="B8" s="130" t="s">
        <v>15</v>
      </c>
      <c r="C8" s="143" t="s">
        <v>377</v>
      </c>
      <c r="D8" s="143"/>
      <c r="E8" s="132"/>
      <c r="F8" s="144">
        <f>'Residential Lighting {E}'!A$16</f>
        <v>14.018306080933579</v>
      </c>
      <c r="G8" s="145" t="s">
        <v>378</v>
      </c>
      <c r="H8" s="258">
        <f>'Residential Lighting {E}'!A$10</f>
        <v>633057.39999999991</v>
      </c>
      <c r="I8" s="259">
        <f>'Residential Lighting {E}'!A$8</f>
        <v>371485.245</v>
      </c>
      <c r="J8" s="259">
        <f>'Residential Lighting {E}'!A$12</f>
        <v>366843</v>
      </c>
      <c r="K8" s="264">
        <f>'Residential Lighting {E}'!A$14</f>
        <v>5115443.37</v>
      </c>
      <c r="L8" s="259">
        <f>SUM('Residential Lighting {E}'!Q$5:Q$1000)</f>
        <v>5482286.3700000001</v>
      </c>
      <c r="M8" s="259"/>
      <c r="N8" s="260">
        <f>'Residential Lighting {E}'!A$18</f>
        <v>738328.245</v>
      </c>
      <c r="O8" s="259">
        <f>'Residential Lighting {E}'!A$20</f>
        <v>5853771.6150000002</v>
      </c>
      <c r="P8" s="259">
        <f>SUM('Residential Lighting {E}'!R$5:R$1000)</f>
        <v>1.1585000000000001</v>
      </c>
      <c r="Q8" s="261">
        <f t="shared" si="0"/>
        <v>691318.58146067406</v>
      </c>
      <c r="R8" s="261">
        <f t="shared" si="0"/>
        <v>5481059.5646067411</v>
      </c>
      <c r="S8" s="259">
        <f>SUM('Residential Lighting {E}'!AM$5:AM$1000)</f>
        <v>660501.36976909288</v>
      </c>
      <c r="T8" s="259">
        <f>SUM('Residential Lighting {E}'!AD$5:AD$1000)</f>
        <v>224465.12901299234</v>
      </c>
      <c r="U8" s="133">
        <f t="shared" ref="U8:U21" si="2">IFERROR(S8/Q8,0)</f>
        <v>0.95542256129371195</v>
      </c>
      <c r="V8" s="133">
        <f t="shared" ref="V8:V21" si="3">IFERROR(((S8*1.1)+(T8))/R8,0)</f>
        <v>0.17350963341104081</v>
      </c>
    </row>
    <row r="9" spans="1:148" s="134" customFormat="1" ht="14.25">
      <c r="B9" s="130" t="s">
        <v>15</v>
      </c>
      <c r="C9" s="143" t="s">
        <v>379</v>
      </c>
      <c r="D9" s="143"/>
      <c r="E9" s="132">
        <f t="shared" ref="E9:E15" si="4">F9*(H9/$H$74)</f>
        <v>0.61686395586135734</v>
      </c>
      <c r="F9" s="144">
        <f>'SF Existing Space Heat {E}'!A$16</f>
        <v>16.57689082875055</v>
      </c>
      <c r="G9" s="145" t="s">
        <v>375</v>
      </c>
      <c r="H9" s="258">
        <f>'SF Existing Space Heat {E}'!A$10</f>
        <v>9290926</v>
      </c>
      <c r="I9" s="259">
        <f>'SF Existing Space Heat {E}'!A$8</f>
        <v>434268.96499999985</v>
      </c>
      <c r="J9" s="259">
        <f>'SF Existing Space Heat {E}'!A$12</f>
        <v>4679800</v>
      </c>
      <c r="K9" s="264">
        <f>'SF Existing Space Heat {E}'!A$14</f>
        <v>8356492.2499999981</v>
      </c>
      <c r="L9" s="259">
        <f>SUM('SF Existing Space Heat {E}'!Q$5:Q$1000)</f>
        <v>13036292.25</v>
      </c>
      <c r="M9" s="259"/>
      <c r="N9" s="260">
        <f>'SF Existing Space Heat {E}'!A$18</f>
        <v>5114068.9649999999</v>
      </c>
      <c r="O9" s="259">
        <f>'SF Existing Space Heat {E}'!A$20</f>
        <v>13470561.215</v>
      </c>
      <c r="P9" s="259">
        <f>SUM('SF Existing Space Heat {E}'!R$5:R$1000)</f>
        <v>2950.5992145013784</v>
      </c>
      <c r="Q9" s="261">
        <f t="shared" ref="Q9:Q21" si="5">N9/(1+ElecDiscountRate)^1</f>
        <v>4788454.0870786514</v>
      </c>
      <c r="R9" s="261">
        <f t="shared" ref="R9:R21" si="6">O9/(1+ElecDiscountRate)^1</f>
        <v>12612885.032771535</v>
      </c>
      <c r="S9" s="259">
        <f>SUM('SF Existing Space Heat {E}'!AM$5:AM$1000)</f>
        <v>13038391.155247433</v>
      </c>
      <c r="T9" s="259">
        <f>SUM('SF Existing Space Heat {E}'!AD$5:AD$1000)</f>
        <v>898865.76225998998</v>
      </c>
      <c r="U9" s="133">
        <f t="shared" si="2"/>
        <v>2.7228811048707198</v>
      </c>
      <c r="V9" s="133">
        <f t="shared" si="3"/>
        <v>1.2083750857501563</v>
      </c>
    </row>
    <row r="10" spans="1:148" s="134" customFormat="1" ht="14.25">
      <c r="B10" s="130" t="s">
        <v>15</v>
      </c>
      <c r="C10" s="143" t="s">
        <v>380</v>
      </c>
      <c r="D10" s="143"/>
      <c r="E10" s="132">
        <f t="shared" si="4"/>
        <v>7.47067679750157E-2</v>
      </c>
      <c r="F10" s="144">
        <f>'SF Existing Water Heat {E}'!A$16</f>
        <v>12.872599410915154</v>
      </c>
      <c r="G10" s="145" t="s">
        <v>375</v>
      </c>
      <c r="H10" s="258">
        <f>'SF Existing Water Heat {E}'!A$10</f>
        <v>1448993.2999999996</v>
      </c>
      <c r="I10" s="259">
        <f>'SF Existing Water Heat {E}'!A$8</f>
        <v>605573.77499999991</v>
      </c>
      <c r="J10" s="259">
        <f>'SF Existing Water Heat {E}'!A$12</f>
        <v>626500</v>
      </c>
      <c r="K10" s="264">
        <f>'SF Existing Water Heat {E}'!A$14</f>
        <v>214106.6274230078</v>
      </c>
      <c r="L10" s="259">
        <f>SUM('SF Existing Water Heat {E}'!Q$5:Q$1000)</f>
        <v>840606.62742300786</v>
      </c>
      <c r="M10" s="259"/>
      <c r="N10" s="260">
        <f>'SF Existing Water Heat {E}'!A$18</f>
        <v>1232073.7749999999</v>
      </c>
      <c r="O10" s="259">
        <f>'SF Existing Water Heat {E}'!A$20</f>
        <v>1446180.4024230079</v>
      </c>
      <c r="P10" s="259">
        <f>SUM('SF Existing Water Heat {E}'!R$5:R$1000)</f>
        <v>121.76868999999999</v>
      </c>
      <c r="Q10" s="261">
        <f t="shared" si="5"/>
        <v>1153627.1301498127</v>
      </c>
      <c r="R10" s="261">
        <f t="shared" si="6"/>
        <v>1354101.5003960747</v>
      </c>
      <c r="S10" s="259">
        <f>SUM('SF Existing Water Heat {E}'!AM$5:AM$1000)</f>
        <v>1370400.3365240984</v>
      </c>
      <c r="T10" s="259">
        <f>SUM('SF Existing Water Heat {E}'!AD$5:AD$1000)</f>
        <v>241662.71990111191</v>
      </c>
      <c r="U10" s="133">
        <f t="shared" si="2"/>
        <v>1.1879057805671882</v>
      </c>
      <c r="V10" s="133">
        <f t="shared" si="3"/>
        <v>1.2917075193890617</v>
      </c>
    </row>
    <row r="11" spans="1:148" s="134" customFormat="1" ht="14.25">
      <c r="B11" s="130" t="s">
        <v>15</v>
      </c>
      <c r="C11" s="146" t="s">
        <v>382</v>
      </c>
      <c r="D11" s="146"/>
      <c r="E11" s="132">
        <f t="shared" si="4"/>
        <v>4.4702677603995697E-2</v>
      </c>
      <c r="F11" s="144">
        <f>'Home Appliances {E}'!A$16</f>
        <v>13.478100206499294</v>
      </c>
      <c r="G11" s="145" t="s">
        <v>375</v>
      </c>
      <c r="H11" s="258">
        <f>'Home Appliances {E}'!A$10</f>
        <v>828090</v>
      </c>
      <c r="I11" s="259">
        <f>'Home Appliances {E}'!A$8</f>
        <v>358820.93500000006</v>
      </c>
      <c r="J11" s="259">
        <f>'Home Appliances {E}'!A$12</f>
        <v>553250</v>
      </c>
      <c r="K11" s="264">
        <f>'Home Appliances {E}'!A$14</f>
        <v>455986.69999999995</v>
      </c>
      <c r="L11" s="259">
        <f>SUM('Home Appliances {E}'!Q$5:Q$999)</f>
        <v>1009236.7</v>
      </c>
      <c r="M11" s="259"/>
      <c r="N11" s="260">
        <f>'Home Appliances {E}'!A$18</f>
        <v>912070.93500000006</v>
      </c>
      <c r="O11" s="259">
        <f>'Home Appliances {E}'!A$20</f>
        <v>1368057.635</v>
      </c>
      <c r="P11" s="259">
        <f>SUM('Home Appliances {E}'!R$5:R$999)</f>
        <v>120.48560000000001</v>
      </c>
      <c r="Q11" s="261">
        <f t="shared" si="5"/>
        <v>853999.00280898879</v>
      </c>
      <c r="R11" s="261">
        <f t="shared" si="6"/>
        <v>1280952.8417602996</v>
      </c>
      <c r="S11" s="259">
        <f>SUM('Home Appliances {E}'!AM$5:AM$999)</f>
        <v>812992.07764409319</v>
      </c>
      <c r="T11" s="259">
        <f>SUM('Home Appliances {E}'!AD$5:AD$999)</f>
        <v>852905.95798408904</v>
      </c>
      <c r="U11" s="133">
        <f t="shared" si="2"/>
        <v>0.95198246715743828</v>
      </c>
      <c r="V11" s="133">
        <f t="shared" si="3"/>
        <v>1.363982487436129</v>
      </c>
    </row>
    <row r="12" spans="1:148" s="134" customFormat="1" ht="14.25">
      <c r="B12" s="130" t="s">
        <v>383</v>
      </c>
      <c r="C12" s="143" t="s">
        <v>384</v>
      </c>
      <c r="D12" s="143"/>
      <c r="E12" s="132">
        <f t="shared" si="4"/>
        <v>2.8047615068737153E-2</v>
      </c>
      <c r="F12" s="144">
        <f>'Web-Enabled Thermostats {E}'!A$16</f>
        <v>9.1864644689029102</v>
      </c>
      <c r="G12" s="145" t="s">
        <v>375</v>
      </c>
      <c r="H12" s="258">
        <f>'Web-Enabled Thermostats {E}'!A$10</f>
        <v>762290</v>
      </c>
      <c r="I12" s="259">
        <f>'Web-Enabled Thermostats {E}'!A$8</f>
        <v>617246.19999999995</v>
      </c>
      <c r="J12" s="259">
        <f>'Web-Enabled Thermostats {E}'!A$12</f>
        <v>454350</v>
      </c>
      <c r="K12" s="264">
        <f>'Web-Enabled Thermostats {E}'!A$14</f>
        <v>130855.3</v>
      </c>
      <c r="L12" s="259">
        <f>SUM('Web-Enabled Thermostats {E}'!Q$5:Q$1000)</f>
        <v>585205.30000000005</v>
      </c>
      <c r="M12" s="259"/>
      <c r="N12" s="260">
        <f>'Web-Enabled Thermostats {E}'!A$18</f>
        <v>1071596.2</v>
      </c>
      <c r="O12" s="259">
        <f>'Web-Enabled Thermostats {E}'!A$20</f>
        <v>1202451.5</v>
      </c>
      <c r="P12" s="259">
        <f>SUM('Web-Enabled Thermostats {E}'!R$5:R$1000)</f>
        <v>105.82050000000001</v>
      </c>
      <c r="Q12" s="261">
        <f t="shared" si="5"/>
        <v>1003367.2284644194</v>
      </c>
      <c r="R12" s="261">
        <f t="shared" si="6"/>
        <v>1125890.9176029961</v>
      </c>
      <c r="S12" s="259">
        <f>SUM('Web-Enabled Thermostats {E}'!AM$5:AM$1000)</f>
        <v>682926.24893592636</v>
      </c>
      <c r="T12" s="259">
        <f>SUM('Web-Enabled Thermostats {E}'!AD$5:AD$1000)</f>
        <v>257664.05595691694</v>
      </c>
      <c r="U12" s="133">
        <f t="shared" si="2"/>
        <v>0.68063439741907394</v>
      </c>
      <c r="V12" s="133">
        <f t="shared" si="3"/>
        <v>0.89607520054814171</v>
      </c>
    </row>
    <row r="13" spans="1:148" s="134" customFormat="1" ht="14.25">
      <c r="B13" s="130" t="s">
        <v>15</v>
      </c>
      <c r="C13" s="143" t="s">
        <v>385</v>
      </c>
      <c r="D13" s="143"/>
      <c r="E13" s="132" t="e">
        <f t="shared" si="4"/>
        <v>#DIV/0!</v>
      </c>
      <c r="F13" s="144" t="e">
        <f>'Residential Showerheads {E}'!A$16</f>
        <v>#DIV/0!</v>
      </c>
      <c r="G13" s="145" t="s">
        <v>375</v>
      </c>
      <c r="H13" s="258">
        <f>'Residential Showerheads {E}'!A$10</f>
        <v>0</v>
      </c>
      <c r="I13" s="259">
        <f>'Residential Showerheads {E}'!A$8</f>
        <v>0</v>
      </c>
      <c r="J13" s="259">
        <f>'Residential Showerheads {E}'!A$12</f>
        <v>0</v>
      </c>
      <c r="K13" s="264">
        <f>'Residential Showerheads {E}'!A$14</f>
        <v>0</v>
      </c>
      <c r="L13" s="259">
        <f>SUM('Residential Showerheads {E}'!Q$5:Q$1000)</f>
        <v>0</v>
      </c>
      <c r="M13" s="259"/>
      <c r="N13" s="260">
        <f>'Residential Showerheads {E}'!A$18</f>
        <v>0</v>
      </c>
      <c r="O13" s="259">
        <f>'Residential Showerheads {E}'!A$20</f>
        <v>0</v>
      </c>
      <c r="P13" s="259">
        <f>SUM('Residential Showerheads {E}'!R$5:R$1000)</f>
        <v>0</v>
      </c>
      <c r="Q13" s="261">
        <f t="shared" si="5"/>
        <v>0</v>
      </c>
      <c r="R13" s="261">
        <f t="shared" si="6"/>
        <v>0</v>
      </c>
      <c r="S13" s="259">
        <f>SUM('Residential Showerheads {E}'!AM$5:AM$1000)</f>
        <v>0</v>
      </c>
      <c r="T13" s="259">
        <f>SUM('Residential Showerheads {E}'!AD$5:AD$1000)</f>
        <v>0</v>
      </c>
      <c r="U13" s="133">
        <f t="shared" si="2"/>
        <v>0</v>
      </c>
      <c r="V13" s="133">
        <f t="shared" si="3"/>
        <v>0</v>
      </c>
    </row>
    <row r="14" spans="1:148" s="134" customFormat="1" ht="14.25">
      <c r="B14" s="130" t="s">
        <v>15</v>
      </c>
      <c r="C14" s="143" t="s">
        <v>386</v>
      </c>
      <c r="D14" s="143"/>
      <c r="E14" s="132">
        <f t="shared" si="4"/>
        <v>0.18898041000258176</v>
      </c>
      <c r="F14" s="144">
        <f>'SF Existing Weatherization {E}'!A$16</f>
        <v>35.35146882854702</v>
      </c>
      <c r="G14" s="145" t="s">
        <v>375</v>
      </c>
      <c r="H14" s="258">
        <f>'SF Existing Weatherization {E}'!A$10</f>
        <v>1334694.9199999995</v>
      </c>
      <c r="I14" s="259">
        <f>'SF Existing Weatherization {E}'!A$8</f>
        <v>283973.44999999995</v>
      </c>
      <c r="J14" s="259">
        <f>'SF Existing Weatherization {E}'!A$12</f>
        <v>1011912.25</v>
      </c>
      <c r="K14" s="264">
        <f>'SF Existing Weatherization {E}'!A$14</f>
        <v>2035819.0700000005</v>
      </c>
      <c r="L14" s="259">
        <f>SUM('SF Existing Weatherization {E}'!Q$5:Q$1000)</f>
        <v>3047731.3199999994</v>
      </c>
      <c r="M14" s="259"/>
      <c r="N14" s="260">
        <f>'SF Existing Weatherization {E}'!A$18</f>
        <v>1295885.7</v>
      </c>
      <c r="O14" s="259">
        <f>'SF Existing Weatherization {E}'!A$20</f>
        <v>3331704.7699999996</v>
      </c>
      <c r="P14" s="259">
        <f>SUM('SF Existing Weatherization {E}'!R$5:R$1000)</f>
        <v>440.95609999999988</v>
      </c>
      <c r="Q14" s="261">
        <f t="shared" si="5"/>
        <v>1213376.1235955055</v>
      </c>
      <c r="R14" s="261">
        <f t="shared" si="6"/>
        <v>3119573.7546816473</v>
      </c>
      <c r="S14" s="259">
        <f>SUM('SF Existing Weatherization {E}'!AM$5:AM$1000)</f>
        <v>3694612.3481575665</v>
      </c>
      <c r="T14" s="259">
        <f>SUM('SF Existing Weatherization {E}'!AD$5:AD$1000)</f>
        <v>1166430.224988051</v>
      </c>
      <c r="U14" s="133">
        <f t="shared" si="2"/>
        <v>3.044902793380837</v>
      </c>
      <c r="V14" s="133">
        <f t="shared" si="3"/>
        <v>1.6766725903216055</v>
      </c>
    </row>
    <row r="15" spans="1:148" s="134" customFormat="1" ht="14.25">
      <c r="B15" s="130" t="s">
        <v>15</v>
      </c>
      <c r="C15" s="143" t="s">
        <v>387</v>
      </c>
      <c r="D15" s="143"/>
      <c r="E15" s="132">
        <f t="shared" si="4"/>
        <v>0.18720126395673423</v>
      </c>
      <c r="F15" s="144">
        <f>'Home Energy Reports {E}'!A$16</f>
        <v>0.99999999999999989</v>
      </c>
      <c r="G15" s="145" t="s">
        <v>375</v>
      </c>
      <c r="H15" s="258">
        <f>'Home Energy Reports {E}'!A$10</f>
        <v>46739220</v>
      </c>
      <c r="I15" s="259">
        <f>'Home Energy Reports {E}'!A$8</f>
        <v>1107039.8800000001</v>
      </c>
      <c r="J15" s="259">
        <f>'Home Energy Reports {E}'!A$12</f>
        <v>977643</v>
      </c>
      <c r="K15" s="264">
        <f>'Home Energy Reports {E}'!A$14</f>
        <v>0</v>
      </c>
      <c r="L15" s="259">
        <f>SUM('Home Energy Reports {E}'!Q$5:Q$999)</f>
        <v>977643</v>
      </c>
      <c r="M15" s="259"/>
      <c r="N15" s="260">
        <f>'Home Energy Reports {E}'!A$18</f>
        <v>2084682.8800000001</v>
      </c>
      <c r="O15" s="259">
        <f>'Home Energy Reports {E}'!A$20</f>
        <v>2084682.8800000001</v>
      </c>
      <c r="P15" s="259">
        <f>SUM('Home Energy Reports {E}'!R$5:R$999)</f>
        <v>0</v>
      </c>
      <c r="Q15" s="261">
        <f t="shared" si="5"/>
        <v>1951950.2621722845</v>
      </c>
      <c r="R15" s="261">
        <f t="shared" si="6"/>
        <v>1951950.2621722845</v>
      </c>
      <c r="S15" s="259">
        <f>SUM('Home Energy Reports {E}'!AM$5:AM$999)</f>
        <v>4032648.4716505255</v>
      </c>
      <c r="T15" s="259">
        <f>SUM('Home Energy Reports {E}'!AD$5:AD$999)</f>
        <v>0</v>
      </c>
      <c r="U15" s="133">
        <f t="shared" si="2"/>
        <v>2.0659586208731957</v>
      </c>
      <c r="V15" s="133">
        <f t="shared" si="3"/>
        <v>2.2725544829605155</v>
      </c>
    </row>
    <row r="16" spans="1:148" s="134" customFormat="1" ht="14.25">
      <c r="B16" s="130" t="s">
        <v>15</v>
      </c>
      <c r="C16" s="143" t="s">
        <v>1173</v>
      </c>
      <c r="D16" s="143"/>
      <c r="E16" s="132"/>
      <c r="F16" s="144">
        <v>0</v>
      </c>
      <c r="G16" s="145" t="s">
        <v>375</v>
      </c>
      <c r="H16" s="258">
        <f>'Res HVAC and WH {E}'!A$10</f>
        <v>13776220</v>
      </c>
      <c r="I16" s="259">
        <f>'Res HVAC and WH {E}'!A$8</f>
        <v>3211141.0649999995</v>
      </c>
      <c r="J16" s="259">
        <f>'Res HVAC and WH {E}'!A$12</f>
        <v>3549020</v>
      </c>
      <c r="K16" s="264">
        <f>'Res HVAC and WH {E}'!A$14</f>
        <v>1357100</v>
      </c>
      <c r="L16" s="259">
        <f>SUM('Res HVAC and WH {E}'!Q$5:Q$999)</f>
        <v>4906120</v>
      </c>
      <c r="M16" s="259"/>
      <c r="N16" s="260">
        <f>'Res HVAC and WH {E}'!A$18</f>
        <v>6760161.0649999995</v>
      </c>
      <c r="O16" s="259">
        <f>'Res HVAC and WH {E}'!A$20</f>
        <v>8117261.0649999995</v>
      </c>
      <c r="P16" s="259">
        <f>SUM('Res HVAC and WH {E}'!R$5:R$999)</f>
        <v>0</v>
      </c>
      <c r="Q16" s="261">
        <f>N16/(1+ElecDiscountRate)^1</f>
        <v>6329738.8249063659</v>
      </c>
      <c r="R16" s="261">
        <f>O16/(1+ElecDiscountRate)^1</f>
        <v>7600431.7088014968</v>
      </c>
      <c r="S16" s="259">
        <f>SUM('Res HVAC and WH {E}'!AM$5:AM$999)</f>
        <v>17925143.997889504</v>
      </c>
      <c r="T16" s="259">
        <f>SUM('Res HVAC and WH {E}'!AD$5:AD$999)</f>
        <v>7600431.7088014977</v>
      </c>
      <c r="U16" s="133">
        <f>IFERROR(S16/Q16,0)</f>
        <v>2.8318931465793402</v>
      </c>
      <c r="V16" s="133">
        <f>IFERROR(((S16*1.1)+(T16))/R16,0)</f>
        <v>3.5942813715232647</v>
      </c>
    </row>
    <row r="17" spans="1:425" s="134" customFormat="1" ht="14.25">
      <c r="B17" s="130" t="s">
        <v>17</v>
      </c>
      <c r="C17" s="131" t="s">
        <v>388</v>
      </c>
      <c r="D17" s="131"/>
      <c r="E17" s="132"/>
      <c r="F17" s="144">
        <f>'SF New Construction {E}'!A$16</f>
        <v>28</v>
      </c>
      <c r="G17" s="145" t="s">
        <v>375</v>
      </c>
      <c r="H17" s="258">
        <f>'SF New Construction {E}'!A$10</f>
        <v>50000</v>
      </c>
      <c r="I17" s="259">
        <f>'SF New Construction {E}'!A$8</f>
        <v>104707.2</v>
      </c>
      <c r="J17" s="259">
        <f>'SF New Construction {E}'!A$12</f>
        <v>17500</v>
      </c>
      <c r="K17" s="264">
        <f>'SF New Construction {E}'!A$14</f>
        <v>0</v>
      </c>
      <c r="L17" s="259">
        <f>SUM('SF New Construction {E}'!Q$5:Q$1000)</f>
        <v>17500</v>
      </c>
      <c r="M17" s="259"/>
      <c r="N17" s="260">
        <f>'SF New Construction {E}'!A$18</f>
        <v>122207.2</v>
      </c>
      <c r="O17" s="259">
        <f>'SF New Construction {E}'!A$20</f>
        <v>122207.2</v>
      </c>
      <c r="P17" s="259">
        <f>SUM('SF New Construction {E}'!R$5:R$1000)</f>
        <v>0</v>
      </c>
      <c r="Q17" s="261">
        <f t="shared" si="5"/>
        <v>114426.2172284644</v>
      </c>
      <c r="R17" s="261">
        <f t="shared" si="6"/>
        <v>114426.2172284644</v>
      </c>
      <c r="S17" s="259">
        <f>SUM('SF New Construction {E}'!AM$5:AM$1000)</f>
        <v>105241.46637556191</v>
      </c>
      <c r="T17" s="259">
        <f>SUM('SF New Construction {E}'!AD$5:AD$1000)</f>
        <v>0</v>
      </c>
      <c r="U17" s="133">
        <f t="shared" si="2"/>
        <v>0.91973211143942535</v>
      </c>
      <c r="V17" s="133">
        <f t="shared" si="3"/>
        <v>1.0117053225833679</v>
      </c>
    </row>
    <row r="18" spans="1:425" s="134" customFormat="1" ht="14.25">
      <c r="B18" s="130" t="s">
        <v>1175</v>
      </c>
      <c r="C18" s="131" t="s">
        <v>1176</v>
      </c>
      <c r="D18" s="131"/>
      <c r="E18" s="132"/>
      <c r="F18" s="144" t="e">
        <f>'Efficiency Boost {E}'!A$16</f>
        <v>#DIV/0!</v>
      </c>
      <c r="G18" s="145" t="s">
        <v>375</v>
      </c>
      <c r="H18" s="258">
        <f>'Efficiency Boost {E}'!A$10</f>
        <v>0</v>
      </c>
      <c r="I18" s="259">
        <f>'Efficiency Boost {E}'!A$8</f>
        <v>86192.55</v>
      </c>
      <c r="J18" s="259">
        <f>'Efficiency Boost {E}'!A$12</f>
        <v>0</v>
      </c>
      <c r="K18" s="264">
        <f>'Efficiency Boost {E}'!A$14</f>
        <v>0</v>
      </c>
      <c r="L18" s="259">
        <f>SUM('Efficiency Boost {E}'!Q$5:Q$1000)</f>
        <v>0</v>
      </c>
      <c r="M18" s="259"/>
      <c r="N18" s="260">
        <f>'Efficiency Boost {E}'!A$18</f>
        <v>86192.55</v>
      </c>
      <c r="O18" s="259">
        <f>'Efficiency Boost {E}'!A$20</f>
        <v>86192.55</v>
      </c>
      <c r="P18" s="259">
        <f>SUM('Efficiency Boost {E}'!R$5:R$1000)</f>
        <v>0</v>
      </c>
      <c r="Q18" s="261">
        <f t="shared" ref="Q18" si="7">N18/(1+ElecDiscountRate)^1</f>
        <v>80704.634831460673</v>
      </c>
      <c r="R18" s="261">
        <f t="shared" ref="R18" si="8">O18/(1+ElecDiscountRate)^1</f>
        <v>80704.634831460673</v>
      </c>
      <c r="S18" s="259">
        <f>SUM('Efficiency Boost {E}'!AM$5:AM$1000)</f>
        <v>0</v>
      </c>
      <c r="T18" s="259">
        <f>SUM('Efficiency Boost {E}'!AD$5:AD$1000)</f>
        <v>0</v>
      </c>
      <c r="U18" s="133">
        <f t="shared" ref="U18" si="9">IFERROR(S18/Q18,0)</f>
        <v>0</v>
      </c>
      <c r="V18" s="133">
        <f t="shared" ref="V18" si="10">IFERROR(((S18*1.1)+(T18))/R18,0)</f>
        <v>0</v>
      </c>
    </row>
    <row r="19" spans="1:425" s="134" customFormat="1" ht="14.25">
      <c r="B19" s="130" t="s">
        <v>17</v>
      </c>
      <c r="C19" s="131" t="s">
        <v>389</v>
      </c>
      <c r="D19" s="131"/>
      <c r="E19" s="132"/>
      <c r="F19" s="144">
        <f>'MH New Construction {E}'!A$16</f>
        <v>44.731232837860482</v>
      </c>
      <c r="G19" s="145" t="s">
        <v>375</v>
      </c>
      <c r="H19" s="258">
        <f>'MH New Construction {E}'!A$10</f>
        <v>310276</v>
      </c>
      <c r="I19" s="259">
        <f>'MH New Construction {E}'!A$8</f>
        <v>113862.8075</v>
      </c>
      <c r="J19" s="259">
        <f>'MH New Construction {E}'!A$12</f>
        <v>182000</v>
      </c>
      <c r="K19" s="264">
        <f>'MH New Construction {E}'!A$14</f>
        <v>223664.40999999997</v>
      </c>
      <c r="L19" s="259">
        <f>SUM('MH New Construction {E}'!Q$5:Q$1000)</f>
        <v>405664.40999999992</v>
      </c>
      <c r="M19" s="259"/>
      <c r="N19" s="260">
        <f>'MH New Construction {E}'!A$18</f>
        <v>295862.8075</v>
      </c>
      <c r="O19" s="259">
        <f>'MH New Construction {E}'!A$20</f>
        <v>519527.21749999991</v>
      </c>
      <c r="P19" s="259">
        <f>SUM('MH New Construction {E}'!R$5:R$1000)</f>
        <v>311.82400000000001</v>
      </c>
      <c r="Q19" s="261">
        <f t="shared" si="5"/>
        <v>277025.1006554307</v>
      </c>
      <c r="R19" s="261">
        <f t="shared" si="6"/>
        <v>486448.70552434446</v>
      </c>
      <c r="S19" s="259">
        <f>SUM('MH New Construction {E}'!AM$5:AM$1000)</f>
        <v>1056628.4768772994</v>
      </c>
      <c r="T19" s="259">
        <f>SUM('MH New Construction {E}'!AD$5:AD$1000)</f>
        <v>153501.51991001461</v>
      </c>
      <c r="U19" s="133">
        <f t="shared" si="2"/>
        <v>3.8141976101709094</v>
      </c>
      <c r="V19" s="133">
        <f t="shared" si="3"/>
        <v>2.704895355938397</v>
      </c>
    </row>
    <row r="20" spans="1:425" s="134" customFormat="1" ht="14.25">
      <c r="B20" s="130" t="s">
        <v>39</v>
      </c>
      <c r="C20" s="147" t="s">
        <v>390</v>
      </c>
      <c r="D20" s="147"/>
      <c r="E20" s="132"/>
      <c r="F20" s="144">
        <f>'Multi Family Retrofit {E}'!A$16</f>
        <v>27.700407834616993</v>
      </c>
      <c r="G20" s="145" t="s">
        <v>375</v>
      </c>
      <c r="H20" s="258">
        <f>'Multi Family Retrofit {E}'!A$10</f>
        <v>9105347.7200000007</v>
      </c>
      <c r="I20" s="259">
        <f>'Multi Family Retrofit {E}'!A$8</f>
        <v>1706896.7230000002</v>
      </c>
      <c r="J20" s="259">
        <f>'Multi Family Retrofit {E}'!A$12</f>
        <v>7881900.7000000002</v>
      </c>
      <c r="K20" s="259">
        <f>'Multi Family Retrofit {E}'!A$14</f>
        <v>1206968.48</v>
      </c>
      <c r="L20" s="259">
        <f>SUM('Multi Family Retrofit {E}'!Q$5:Q$1000)</f>
        <v>9088869.1799999997</v>
      </c>
      <c r="M20" s="259"/>
      <c r="N20" s="260">
        <f>'Multi Family Retrofit {E}'!A$18</f>
        <v>9598797.4230000004</v>
      </c>
      <c r="O20" s="259">
        <f>'Multi Family Retrofit {E}'!A$20</f>
        <v>10795765.903000001</v>
      </c>
      <c r="P20" s="259">
        <f>SUM('Multi Family Retrofit {E}'!R$5:R$1000)</f>
        <v>1970.3687</v>
      </c>
      <c r="Q20" s="261">
        <f t="shared" si="5"/>
        <v>8987638.0365168545</v>
      </c>
      <c r="R20" s="261">
        <f t="shared" si="6"/>
        <v>10108395.040262172</v>
      </c>
      <c r="S20" s="259">
        <f>SUM('Multi Family Retrofit {E}'!AM$5:AM$1000)</f>
        <v>12295250.524543438</v>
      </c>
      <c r="T20" s="259">
        <f>SUM('Multi Family Retrofit {E}'!AD$5:AD$1000)</f>
        <v>461269.16400693159</v>
      </c>
      <c r="U20" s="133">
        <f t="shared" si="2"/>
        <v>1.3680179903315781</v>
      </c>
      <c r="V20" s="133">
        <f t="shared" si="3"/>
        <v>1.3836068619496664</v>
      </c>
    </row>
    <row r="21" spans="1:425" s="134" customFormat="1" ht="14.25">
      <c r="A21" s="148"/>
      <c r="B21" s="130" t="s">
        <v>59</v>
      </c>
      <c r="C21" s="147" t="s">
        <v>391</v>
      </c>
      <c r="D21" s="147"/>
      <c r="E21" s="132"/>
      <c r="F21" s="144">
        <f>'MF New Construction {E}'!A$16</f>
        <v>15</v>
      </c>
      <c r="G21" s="145" t="s">
        <v>375</v>
      </c>
      <c r="H21" s="258">
        <f>'MF New Construction {E}'!A$10</f>
        <v>4000000</v>
      </c>
      <c r="I21" s="259">
        <f>'MF New Construction {E}'!A$8</f>
        <v>546821.99500000011</v>
      </c>
      <c r="J21" s="259">
        <f>'MF New Construction {E}'!A$12</f>
        <v>1600000</v>
      </c>
      <c r="K21" s="259">
        <f>'MF New Construction {E}'!A$14</f>
        <v>0</v>
      </c>
      <c r="L21" s="259">
        <f>SUM('MF New Construction {E}'!Q$5:Q$1000)</f>
        <v>1600000</v>
      </c>
      <c r="M21" s="259"/>
      <c r="N21" s="260">
        <f>'MF New Construction {E}'!A$18</f>
        <v>2146821.9950000001</v>
      </c>
      <c r="O21" s="259">
        <f>'MF New Construction {E}'!A$20</f>
        <v>2146821.9950000001</v>
      </c>
      <c r="P21" s="259">
        <f>SUM('MF New Construction {E}'!R$5:R$1000)</f>
        <v>0</v>
      </c>
      <c r="Q21" s="261">
        <f t="shared" si="5"/>
        <v>2010132.9541198502</v>
      </c>
      <c r="R21" s="261">
        <f t="shared" si="6"/>
        <v>2010132.9541198502</v>
      </c>
      <c r="S21" s="259">
        <f>SUM('MF New Construction {E}'!AM$5:AM$1000)</f>
        <v>5557349.5683092307</v>
      </c>
      <c r="T21" s="259">
        <f>SUM('MF New Construction {E}'!AD$5:AD$1000)</f>
        <v>0</v>
      </c>
      <c r="U21" s="133">
        <f t="shared" si="2"/>
        <v>2.76466765888257</v>
      </c>
      <c r="V21" s="133">
        <f t="shared" si="3"/>
        <v>3.0411344247708274</v>
      </c>
    </row>
    <row r="22" spans="1:425" s="156" customFormat="1">
      <c r="A22" s="134"/>
      <c r="B22" s="149" t="s">
        <v>392</v>
      </c>
      <c r="C22" s="149"/>
      <c r="D22" s="149"/>
      <c r="E22" s="150"/>
      <c r="F22" s="151"/>
      <c r="G22" s="152"/>
      <c r="H22" s="153">
        <f t="shared" ref="H22:T22" si="11">SUM(H8:H21,H6)</f>
        <v>90278435.540000007</v>
      </c>
      <c r="I22" s="153">
        <f t="shared" si="11"/>
        <v>9902743.7180000003</v>
      </c>
      <c r="J22" s="153">
        <f t="shared" si="11"/>
        <v>27850096.050000001</v>
      </c>
      <c r="K22" s="153">
        <f t="shared" si="11"/>
        <v>19098436.207423005</v>
      </c>
      <c r="L22" s="153">
        <f t="shared" si="11"/>
        <v>46948532.257423006</v>
      </c>
      <c r="M22" s="153">
        <f t="shared" si="11"/>
        <v>0</v>
      </c>
      <c r="N22" s="153">
        <f t="shared" si="11"/>
        <v>39538502.898000002</v>
      </c>
      <c r="O22" s="153">
        <f t="shared" si="11"/>
        <v>56851275.975423016</v>
      </c>
      <c r="P22" s="153">
        <f t="shared" si="11"/>
        <v>887180.43130450184</v>
      </c>
      <c r="Q22" s="153">
        <f t="shared" si="11"/>
        <v>37021070.12921349</v>
      </c>
      <c r="R22" s="153">
        <f t="shared" si="11"/>
        <v>53231531.812193826</v>
      </c>
      <c r="S22" s="153">
        <f t="shared" si="11"/>
        <v>64720261.388290741</v>
      </c>
      <c r="T22" s="153">
        <f t="shared" si="11"/>
        <v>15392013.621109776</v>
      </c>
      <c r="U22" s="154">
        <f>S22/Q22</f>
        <v>1.7482007181964114</v>
      </c>
      <c r="V22" s="154">
        <f>((S22*1.1)+(T22))/R22</f>
        <v>1.6265603900655665</v>
      </c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  <c r="IW22" s="155"/>
      <c r="IX22" s="155"/>
      <c r="IY22" s="155"/>
      <c r="IZ22" s="155"/>
      <c r="JA22" s="155"/>
      <c r="JB22" s="155"/>
      <c r="JC22" s="155"/>
      <c r="JD22" s="155"/>
      <c r="JE22" s="155"/>
      <c r="JF22" s="155"/>
      <c r="JG22" s="155"/>
      <c r="JH22" s="155"/>
      <c r="JI22" s="155"/>
      <c r="JJ22" s="155"/>
      <c r="JK22" s="155"/>
      <c r="JL22" s="155"/>
      <c r="JM22" s="155"/>
      <c r="JN22" s="155"/>
      <c r="JO22" s="155"/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/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/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155"/>
      <c r="LN22" s="155"/>
      <c r="LO22" s="155"/>
      <c r="LP22" s="155"/>
      <c r="LQ22" s="155"/>
      <c r="LR22" s="155"/>
      <c r="LS22" s="155"/>
      <c r="LT22" s="155"/>
      <c r="LU22" s="155"/>
      <c r="LV22" s="155"/>
      <c r="LW22" s="155"/>
      <c r="LX22" s="155"/>
      <c r="LY22" s="155"/>
      <c r="LZ22" s="155"/>
      <c r="MA22" s="155"/>
      <c r="MB22" s="155"/>
      <c r="MC22" s="155"/>
      <c r="MD22" s="155"/>
      <c r="ME22" s="155"/>
      <c r="MF22" s="155"/>
      <c r="MG22" s="155"/>
      <c r="MH22" s="155"/>
      <c r="MI22" s="155"/>
      <c r="MJ22" s="155"/>
      <c r="MK22" s="155"/>
      <c r="ML22" s="155"/>
      <c r="MM22" s="155"/>
      <c r="MN22" s="155"/>
      <c r="MO22" s="155"/>
      <c r="MP22" s="155"/>
      <c r="MQ22" s="155"/>
      <c r="MR22" s="155"/>
      <c r="MS22" s="155"/>
      <c r="MT22" s="155"/>
      <c r="MU22" s="155"/>
      <c r="MV22" s="155"/>
      <c r="MW22" s="155"/>
      <c r="MX22" s="155"/>
      <c r="MY22" s="155"/>
      <c r="MZ22" s="155"/>
      <c r="NA22" s="155"/>
      <c r="NB22" s="155"/>
      <c r="NC22" s="155"/>
      <c r="ND22" s="155"/>
      <c r="NE22" s="155"/>
      <c r="NF22" s="155"/>
      <c r="NG22" s="155"/>
      <c r="NH22" s="155"/>
      <c r="NI22" s="155"/>
      <c r="NJ22" s="155"/>
      <c r="NK22" s="155"/>
      <c r="NL22" s="155"/>
      <c r="NM22" s="155"/>
      <c r="NN22" s="155"/>
      <c r="NO22" s="155"/>
      <c r="NP22" s="155"/>
      <c r="NQ22" s="155"/>
      <c r="NR22" s="155"/>
      <c r="NS22" s="155"/>
      <c r="NT22" s="155"/>
      <c r="NU22" s="155"/>
      <c r="NV22" s="155"/>
      <c r="NW22" s="155"/>
      <c r="NX22" s="155"/>
      <c r="NY22" s="155"/>
      <c r="NZ22" s="155"/>
      <c r="OA22" s="155"/>
      <c r="OB22" s="155"/>
      <c r="OC22" s="155"/>
      <c r="OD22" s="155"/>
      <c r="OE22" s="155"/>
      <c r="OF22" s="155"/>
      <c r="OG22" s="155"/>
      <c r="OH22" s="155"/>
      <c r="OI22" s="155"/>
      <c r="OJ22" s="155"/>
      <c r="OK22" s="155"/>
      <c r="OL22" s="155"/>
      <c r="OM22" s="155"/>
      <c r="ON22" s="155"/>
      <c r="OO22" s="155"/>
      <c r="OP22" s="155"/>
      <c r="OQ22" s="155"/>
      <c r="OR22" s="155"/>
      <c r="OS22" s="155"/>
      <c r="OT22" s="155"/>
      <c r="OU22" s="155"/>
      <c r="OV22" s="155"/>
      <c r="OW22" s="155"/>
      <c r="OX22" s="155"/>
      <c r="OY22" s="155"/>
      <c r="OZ22" s="155"/>
      <c r="PA22" s="155"/>
      <c r="PB22" s="155"/>
      <c r="PC22" s="155"/>
      <c r="PD22" s="155"/>
      <c r="PE22" s="155"/>
      <c r="PF22" s="155"/>
      <c r="PG22" s="155"/>
      <c r="PH22" s="155"/>
      <c r="PI22" s="155"/>
    </row>
    <row r="23" spans="1:425" s="156" customFormat="1">
      <c r="A23" s="134"/>
      <c r="B23" s="157" t="s">
        <v>393</v>
      </c>
      <c r="C23" s="157"/>
      <c r="D23" s="157"/>
      <c r="E23" s="158"/>
      <c r="F23" s="151"/>
      <c r="G23" s="152"/>
      <c r="H23" s="153">
        <f t="shared" ref="H23:T23" si="12">H22-H6</f>
        <v>88279115.340000004</v>
      </c>
      <c r="I23" s="153">
        <f t="shared" si="12"/>
        <v>9548030.7905000001</v>
      </c>
      <c r="J23" s="153">
        <f t="shared" si="12"/>
        <v>21900718.949999999</v>
      </c>
      <c r="K23" s="153">
        <f t="shared" si="12"/>
        <v>19096436.207423005</v>
      </c>
      <c r="L23" s="153">
        <f t="shared" si="12"/>
        <v>40997155.157423005</v>
      </c>
      <c r="M23" s="153">
        <f t="shared" si="12"/>
        <v>0</v>
      </c>
      <c r="N23" s="153">
        <f t="shared" si="12"/>
        <v>31458749.740500003</v>
      </c>
      <c r="O23" s="153">
        <f t="shared" si="12"/>
        <v>50545185.947923012</v>
      </c>
      <c r="P23" s="153">
        <f t="shared" si="12"/>
        <v>6022.9813045014162</v>
      </c>
      <c r="Q23" s="153">
        <f t="shared" si="12"/>
        <v>29455758.183988772</v>
      </c>
      <c r="R23" s="153">
        <f t="shared" si="12"/>
        <v>47326953.134759367</v>
      </c>
      <c r="S23" s="153">
        <f t="shared" si="12"/>
        <v>61232086.041923776</v>
      </c>
      <c r="T23" s="153">
        <f t="shared" si="12"/>
        <v>11857196.242821597</v>
      </c>
      <c r="U23" s="154">
        <f>S23/Q23</f>
        <v>2.0787815292158265</v>
      </c>
      <c r="V23" s="154">
        <f>((S23*1.1)+(T23))/R23</f>
        <v>1.6737289354627813</v>
      </c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5"/>
      <c r="FK23" s="155"/>
      <c r="FL23" s="155"/>
      <c r="FM23" s="155"/>
      <c r="FN23" s="155"/>
      <c r="FO23" s="155"/>
      <c r="FP23" s="155"/>
      <c r="FQ23" s="155"/>
      <c r="FR23" s="155"/>
      <c r="FS23" s="155"/>
      <c r="FT23" s="155"/>
      <c r="FU23" s="155"/>
      <c r="FV23" s="155"/>
      <c r="FW23" s="155"/>
      <c r="FX23" s="155"/>
      <c r="FY23" s="155"/>
      <c r="FZ23" s="155"/>
      <c r="GA23" s="155"/>
      <c r="GB23" s="155"/>
      <c r="GC23" s="155"/>
      <c r="GD23" s="155"/>
      <c r="GE23" s="155"/>
      <c r="GF23" s="155"/>
      <c r="GG23" s="155"/>
      <c r="GH23" s="155"/>
      <c r="GI23" s="155"/>
      <c r="GJ23" s="155"/>
      <c r="GK23" s="155"/>
      <c r="GL23" s="155"/>
      <c r="GM23" s="155"/>
      <c r="GN23" s="155"/>
      <c r="GO23" s="155"/>
      <c r="GP23" s="155"/>
      <c r="GQ23" s="155"/>
      <c r="GR23" s="155"/>
      <c r="GS23" s="155"/>
      <c r="GT23" s="155"/>
      <c r="GU23" s="155"/>
      <c r="GV23" s="155"/>
      <c r="GW23" s="155"/>
      <c r="GX23" s="155"/>
      <c r="GY23" s="155"/>
      <c r="GZ23" s="155"/>
      <c r="HA23" s="155"/>
      <c r="HB23" s="155"/>
      <c r="HC23" s="155"/>
      <c r="HD23" s="155"/>
      <c r="HE23" s="155"/>
      <c r="HF23" s="155"/>
      <c r="HG23" s="155"/>
      <c r="HH23" s="155"/>
      <c r="HI23" s="155"/>
      <c r="HJ23" s="155"/>
      <c r="HK23" s="155"/>
      <c r="HL23" s="155"/>
      <c r="HM23" s="155"/>
      <c r="HN23" s="155"/>
      <c r="HO23" s="155"/>
      <c r="HP23" s="155"/>
      <c r="HQ23" s="155"/>
      <c r="HR23" s="155"/>
      <c r="HS23" s="155"/>
      <c r="HT23" s="155"/>
      <c r="HU23" s="155"/>
      <c r="HV23" s="155"/>
      <c r="HW23" s="155"/>
      <c r="HX23" s="155"/>
      <c r="HY23" s="155"/>
      <c r="HZ23" s="155"/>
      <c r="IA23" s="155"/>
      <c r="IB23" s="155"/>
      <c r="IC23" s="155"/>
      <c r="ID23" s="155"/>
      <c r="IE23" s="155"/>
      <c r="IF23" s="155"/>
      <c r="IG23" s="155"/>
      <c r="IH23" s="155"/>
      <c r="II23" s="155"/>
      <c r="IJ23" s="155"/>
      <c r="IK23" s="155"/>
      <c r="IL23" s="155"/>
      <c r="IM23" s="155"/>
      <c r="IN23" s="155"/>
      <c r="IO23" s="155"/>
      <c r="IP23" s="155"/>
      <c r="IQ23" s="155"/>
      <c r="IR23" s="155"/>
      <c r="IS23" s="155"/>
      <c r="IT23" s="155"/>
      <c r="IU23" s="155"/>
      <c r="IV23" s="155"/>
      <c r="IW23" s="155"/>
      <c r="IX23" s="155"/>
      <c r="IY23" s="155"/>
      <c r="IZ23" s="155"/>
      <c r="JA23" s="155"/>
      <c r="JB23" s="155"/>
      <c r="JC23" s="155"/>
      <c r="JD23" s="155"/>
      <c r="JE23" s="155"/>
      <c r="JF23" s="155"/>
      <c r="JG23" s="155"/>
      <c r="JH23" s="155"/>
      <c r="JI23" s="155"/>
      <c r="JJ23" s="155"/>
      <c r="JK23" s="155"/>
      <c r="JL23" s="155"/>
      <c r="JM23" s="155"/>
      <c r="JN23" s="155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155"/>
      <c r="LN23" s="155"/>
      <c r="LO23" s="155"/>
      <c r="LP23" s="155"/>
      <c r="LQ23" s="155"/>
      <c r="LR23" s="155"/>
      <c r="LS23" s="155"/>
      <c r="LT23" s="155"/>
      <c r="LU23" s="155"/>
      <c r="LV23" s="155"/>
      <c r="LW23" s="155"/>
      <c r="LX23" s="155"/>
      <c r="LY23" s="155"/>
      <c r="LZ23" s="155"/>
      <c r="MA23" s="155"/>
      <c r="MB23" s="155"/>
      <c r="MC23" s="155"/>
      <c r="MD23" s="155"/>
      <c r="ME23" s="155"/>
      <c r="MF23" s="155"/>
      <c r="MG23" s="155"/>
      <c r="MH23" s="155"/>
      <c r="MI23" s="155"/>
      <c r="MJ23" s="155"/>
      <c r="MK23" s="155"/>
      <c r="ML23" s="155"/>
      <c r="MM23" s="155"/>
      <c r="MN23" s="155"/>
      <c r="MO23" s="155"/>
      <c r="MP23" s="155"/>
      <c r="MQ23" s="155"/>
      <c r="MR23" s="155"/>
      <c r="MS23" s="155"/>
      <c r="MT23" s="155"/>
      <c r="MU23" s="155"/>
      <c r="MV23" s="155"/>
      <c r="MW23" s="155"/>
      <c r="MX23" s="155"/>
      <c r="MY23" s="155"/>
      <c r="MZ23" s="155"/>
      <c r="NA23" s="155"/>
      <c r="NB23" s="155"/>
      <c r="NC23" s="155"/>
      <c r="ND23" s="155"/>
      <c r="NE23" s="155"/>
      <c r="NF23" s="155"/>
      <c r="NG23" s="155"/>
      <c r="NH23" s="155"/>
      <c r="NI23" s="155"/>
      <c r="NJ23" s="155"/>
      <c r="NK23" s="155"/>
      <c r="NL23" s="155"/>
      <c r="NM23" s="155"/>
      <c r="NN23" s="155"/>
      <c r="NO23" s="155"/>
      <c r="NP23" s="155"/>
      <c r="NQ23" s="155"/>
      <c r="NR23" s="155"/>
      <c r="NS23" s="155"/>
      <c r="NT23" s="155"/>
      <c r="NU23" s="155"/>
      <c r="NV23" s="155"/>
      <c r="NW23" s="155"/>
      <c r="NX23" s="155"/>
      <c r="NY23" s="155"/>
      <c r="NZ23" s="155"/>
      <c r="OA23" s="155"/>
      <c r="OB23" s="155"/>
      <c r="OC23" s="155"/>
      <c r="OD23" s="155"/>
      <c r="OE23" s="155"/>
      <c r="OF23" s="155"/>
      <c r="OG23" s="155"/>
      <c r="OH23" s="155"/>
      <c r="OI23" s="155"/>
      <c r="OJ23" s="155"/>
      <c r="OK23" s="155"/>
      <c r="OL23" s="155"/>
      <c r="OM23" s="155"/>
      <c r="ON23" s="155"/>
      <c r="OO23" s="155"/>
      <c r="OP23" s="155"/>
      <c r="OQ23" s="155"/>
      <c r="OR23" s="155"/>
      <c r="OS23" s="155"/>
      <c r="OT23" s="155"/>
      <c r="OU23" s="155"/>
      <c r="OV23" s="155"/>
      <c r="OW23" s="155"/>
      <c r="OX23" s="155"/>
      <c r="OY23" s="155"/>
      <c r="OZ23" s="155"/>
      <c r="PA23" s="155"/>
      <c r="PB23" s="155"/>
      <c r="PC23" s="155"/>
      <c r="PD23" s="155"/>
      <c r="PE23" s="155"/>
      <c r="PF23" s="155"/>
      <c r="PG23" s="155"/>
      <c r="PH23" s="155"/>
      <c r="PI23" s="155"/>
    </row>
    <row r="24" spans="1:425" s="21" customFormat="1" ht="14.25">
      <c r="A24" s="134"/>
      <c r="B24" s="130" t="s">
        <v>65</v>
      </c>
      <c r="C24" s="400" t="s">
        <v>733</v>
      </c>
      <c r="D24" s="147"/>
      <c r="E24" s="159"/>
      <c r="F24" s="144"/>
      <c r="G24" s="160"/>
      <c r="H24" s="258">
        <f>SUM(H25:H29)</f>
        <v>67050000</v>
      </c>
      <c r="I24" s="258">
        <f>SUM(I25:I29)</f>
        <v>6879746.1723999996</v>
      </c>
      <c r="J24" s="258">
        <f>SUM(J25:J29)</f>
        <v>19600513</v>
      </c>
      <c r="K24" s="258">
        <f>SUM(K25:K29)</f>
        <v>25735670.75</v>
      </c>
      <c r="L24" s="258">
        <f>SUM(L25:L29)</f>
        <v>45336183.75</v>
      </c>
      <c r="M24" s="259"/>
      <c r="N24" s="260">
        <f>SUM(N25:N29)</f>
        <v>27179818.172400001</v>
      </c>
      <c r="O24" s="258">
        <f>SUM(O25:O29)</f>
        <v>52215929.922399998</v>
      </c>
      <c r="P24" s="258">
        <f t="shared" ref="P24" si="13">SUM(P25:P28)</f>
        <v>0</v>
      </c>
      <c r="Q24" s="258">
        <f>SUM(Q25:Q29)</f>
        <v>25449267.951685388</v>
      </c>
      <c r="R24" s="258">
        <f>SUM(R25:R29)</f>
        <v>48891320.152059928</v>
      </c>
      <c r="S24" s="258">
        <f>SUM(S25:S29)</f>
        <v>58025948.250201166</v>
      </c>
      <c r="T24" s="258">
        <f>SUM(T25:T29)</f>
        <v>0</v>
      </c>
      <c r="U24" s="133">
        <f>IFERROR(S24/Q24,0)</f>
        <v>2.280063550761521</v>
      </c>
      <c r="V24" s="133">
        <f>IFERROR(((S24*1.1)+(T24))/R24,0)</f>
        <v>1.3055189116739776</v>
      </c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</row>
    <row r="25" spans="1:425" s="21" customFormat="1" ht="14.25">
      <c r="A25" s="134"/>
      <c r="B25" s="130" t="s">
        <v>65</v>
      </c>
      <c r="C25" s="143" t="s">
        <v>394</v>
      </c>
      <c r="D25" s="147"/>
      <c r="E25" s="159">
        <f t="shared" ref="E25:E30" si="14">F25*(H25/$H$74)</f>
        <v>0.71613488619331012</v>
      </c>
      <c r="F25" s="144">
        <f>'CI Retrofit {E}'!A$16</f>
        <v>12</v>
      </c>
      <c r="G25" s="160" t="s">
        <v>375</v>
      </c>
      <c r="H25" s="258">
        <f>'CI Retrofit {E}'!A$10</f>
        <v>14900000</v>
      </c>
      <c r="I25" s="259">
        <f>'CI Retrofit {E}'!A$8</f>
        <v>1892501.8552000001</v>
      </c>
      <c r="J25" s="259">
        <f>'CI Retrofit {E}'!A$12</f>
        <v>4131483</v>
      </c>
      <c r="K25" s="259">
        <f>'CI Retrofit {E}'!A$14</f>
        <v>5422573.75</v>
      </c>
      <c r="L25" s="259">
        <f>SUM('CI Retrofit {E}'!Q$5:Q$1000)</f>
        <v>9554056.75</v>
      </c>
      <c r="M25" s="259"/>
      <c r="N25" s="260">
        <f>'CI Retrofit {E}'!A$18</f>
        <v>6892573.8552000001</v>
      </c>
      <c r="O25" s="259">
        <f>'CI Retrofit {E}'!A$20</f>
        <v>11446558.6052</v>
      </c>
      <c r="P25" s="259">
        <f>SUM('CI Retrofit {E}'!R$5:R$1000)</f>
        <v>0</v>
      </c>
      <c r="Q25" s="261">
        <f t="shared" ref="Q25:Q43" si="15">N25/(1+ElecDiscountRate)^1</f>
        <v>6453720.8382022465</v>
      </c>
      <c r="R25" s="261">
        <f t="shared" ref="R25:R43" si="16">O25/(1+ElecDiscountRate)^1</f>
        <v>10717751.502996255</v>
      </c>
      <c r="S25" s="259">
        <f>SUM('CI Retrofit {E}'!AM$5:AM$1000)</f>
        <v>12582995.094617587</v>
      </c>
      <c r="T25" s="259">
        <f>SUM('CI Retrofit {E}'!AD$5:AD$1000)</f>
        <v>0</v>
      </c>
      <c r="U25" s="133">
        <f t="shared" ref="U25:U34" si="17">IFERROR(S25/Q25,0)</f>
        <v>1.9497272054492389</v>
      </c>
      <c r="V25" s="133">
        <f t="shared" ref="V25:V34" si="18">IFERROR(((S25*1.1)+(T25))/R25,0)</f>
        <v>1.2914364174435164</v>
      </c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</row>
    <row r="26" spans="1:425" s="21" customFormat="1" ht="14.25">
      <c r="A26" s="134"/>
      <c r="B26" s="130" t="s">
        <v>65</v>
      </c>
      <c r="C26" s="143" t="s">
        <v>731</v>
      </c>
      <c r="D26" s="147"/>
      <c r="E26" s="159">
        <f t="shared" si="14"/>
        <v>2.4031372019909734</v>
      </c>
      <c r="F26" s="144">
        <f>'Bus Lighting Grants {E}'!A$16</f>
        <v>15</v>
      </c>
      <c r="G26" s="160" t="s">
        <v>375</v>
      </c>
      <c r="H26" s="258">
        <f>'Bus Lighting Grants {E}'!A$10</f>
        <v>40000000</v>
      </c>
      <c r="I26" s="259">
        <f>'Bus Lighting Grants {E}'!A$8</f>
        <v>3599563.5</v>
      </c>
      <c r="J26" s="259">
        <f>'Bus Lighting Grants {E}'!A$12</f>
        <v>12500000</v>
      </c>
      <c r="K26" s="259">
        <f>'Bus Lighting Grants {E}'!A$14</f>
        <v>17250000</v>
      </c>
      <c r="L26" s="259">
        <f>SUM('Bus Lighting Grants {E}'!Q$5:Q$1000)</f>
        <v>29750000</v>
      </c>
      <c r="M26" s="259"/>
      <c r="N26" s="260">
        <f>'Bus Lighting Grants {E}'!A$18</f>
        <v>16099563.5</v>
      </c>
      <c r="O26" s="259">
        <f>'Bus Lighting Grants {E}'!A$20</f>
        <v>33349563.5</v>
      </c>
      <c r="P26" s="259">
        <f>SUM('Bus Lighting Grants {E}'!R$5:R$1000)</f>
        <v>0</v>
      </c>
      <c r="Q26" s="261">
        <f t="shared" ref="Q26:R28" si="19">N26/(1+ElecDiscountRate)^1</f>
        <v>15074497.659176029</v>
      </c>
      <c r="R26" s="261">
        <f t="shared" si="19"/>
        <v>31226183.052434456</v>
      </c>
      <c r="S26" s="259">
        <f>SUM('Bus Lighting Grants {E}'!AM$5:AM$1000)</f>
        <v>42183619.792309307</v>
      </c>
      <c r="T26" s="259">
        <f>SUM('Bus Lighting Grants {E}'!AD$5:AD$1000)</f>
        <v>0</v>
      </c>
      <c r="U26" s="133">
        <f>IFERROR(S26/Q26,0)</f>
        <v>2.7983433177046284</v>
      </c>
      <c r="V26" s="133">
        <f>IFERROR(((S26*1.1)+(T26))/R26,0)</f>
        <v>1.4859959570986583</v>
      </c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</row>
    <row r="27" spans="1:425" s="21" customFormat="1" ht="14.25">
      <c r="A27" s="134"/>
      <c r="B27" s="130" t="s">
        <v>65</v>
      </c>
      <c r="C27" s="143" t="s">
        <v>732</v>
      </c>
      <c r="D27" s="147"/>
      <c r="E27" s="159">
        <f t="shared" si="14"/>
        <v>0.12195921300104191</v>
      </c>
      <c r="F27" s="144">
        <f>'Industrial EM {E}'!A$16</f>
        <v>3</v>
      </c>
      <c r="G27" s="160" t="s">
        <v>375</v>
      </c>
      <c r="H27" s="258">
        <f>'Industrial EM {E}'!A$10</f>
        <v>10150000</v>
      </c>
      <c r="I27" s="259">
        <f>'Industrial EM {E}'!A$8</f>
        <v>871082.81719999993</v>
      </c>
      <c r="J27" s="259">
        <f>'Industrial EM {E}'!A$12</f>
        <v>2800000</v>
      </c>
      <c r="K27" s="259">
        <f>'Industrial EM {E}'!A$14</f>
        <v>3080000</v>
      </c>
      <c r="L27" s="259">
        <f>SUM('Industrial EM {E}'!Q$5:Q$1000)</f>
        <v>5880000</v>
      </c>
      <c r="M27" s="259"/>
      <c r="N27" s="260">
        <f>'Industrial EM {E}'!A$18</f>
        <v>3671082.8171999999</v>
      </c>
      <c r="O27" s="259">
        <f>'Industrial EM {E}'!A$20</f>
        <v>6751082.8171999995</v>
      </c>
      <c r="P27" s="259">
        <f>SUM('Industrial EM {E}'!R$5:R$1000)</f>
        <v>0</v>
      </c>
      <c r="Q27" s="261">
        <f t="shared" si="19"/>
        <v>3437343.4617977524</v>
      </c>
      <c r="R27" s="261">
        <f t="shared" si="19"/>
        <v>6321238.5928838942</v>
      </c>
      <c r="S27" s="259">
        <f>SUM('Industrial EM {E}'!AM$5:AM$1000)</f>
        <v>2239958.3736772798</v>
      </c>
      <c r="T27" s="259">
        <f>SUM('Industrial EM {E}'!AD$5:AD$1000)</f>
        <v>0</v>
      </c>
      <c r="U27" s="133">
        <f>IFERROR(S27/Q27,0)</f>
        <v>0.65165392942891065</v>
      </c>
      <c r="V27" s="133">
        <f>IFERROR(((S27*1.1)+(T27))/R27,0)</f>
        <v>0.38978978167645711</v>
      </c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</row>
    <row r="28" spans="1:425" s="21" customFormat="1" ht="14.25">
      <c r="A28" s="134"/>
      <c r="B28" s="130" t="s">
        <v>65</v>
      </c>
      <c r="C28" s="143" t="s">
        <v>333</v>
      </c>
      <c r="D28" s="147"/>
      <c r="E28" s="159">
        <f t="shared" si="14"/>
        <v>1.001307167496239E-2</v>
      </c>
      <c r="F28" s="144">
        <f>'CBA {E}'!A$16</f>
        <v>5</v>
      </c>
      <c r="G28" s="160" t="s">
        <v>375</v>
      </c>
      <c r="H28" s="258">
        <f>'CBA {E}'!A$10</f>
        <v>500000</v>
      </c>
      <c r="I28" s="259">
        <f>'CBA {E}'!A$8</f>
        <v>189030</v>
      </c>
      <c r="J28" s="259">
        <f>'CBA {E}'!A$12</f>
        <v>169030</v>
      </c>
      <c r="K28" s="259">
        <f>'CBA {E}'!A$14</f>
        <v>-16903</v>
      </c>
      <c r="L28" s="259">
        <f>SUM('CBA {E}'!Q$5:Q$1000)</f>
        <v>152127</v>
      </c>
      <c r="M28" s="259"/>
      <c r="N28" s="260">
        <f>'CBA {E}'!A$18</f>
        <v>189030</v>
      </c>
      <c r="O28" s="259">
        <f>'CBA {E}'!A$20</f>
        <v>341157</v>
      </c>
      <c r="P28" s="259">
        <f>SUM('CBA {E}'!R$5:R$1000)</f>
        <v>0</v>
      </c>
      <c r="Q28" s="261">
        <f t="shared" si="19"/>
        <v>176994.38202247189</v>
      </c>
      <c r="R28" s="261">
        <f t="shared" si="19"/>
        <v>319435.39325842692</v>
      </c>
      <c r="S28" s="259">
        <f>SUM('CBA {E}'!AM$5:AM$1000)</f>
        <v>254843.74739924885</v>
      </c>
      <c r="T28" s="259">
        <f>SUM('CBA {E}'!AD$5:AD$1000)</f>
        <v>0</v>
      </c>
      <c r="U28" s="133">
        <f>IFERROR(S28/Q28,0)</f>
        <v>1.4398408835761403</v>
      </c>
      <c r="V28" s="133">
        <f>IFERROR(((S28*1.1)+(T28))/R28,0)</f>
        <v>0.87757376939250142</v>
      </c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</row>
    <row r="29" spans="1:425" s="21" customFormat="1" ht="14.25">
      <c r="A29" s="134"/>
      <c r="B29" s="130" t="s">
        <v>65</v>
      </c>
      <c r="C29" s="143" t="s">
        <v>1155</v>
      </c>
      <c r="D29" s="147"/>
      <c r="E29" s="159">
        <f t="shared" si="14"/>
        <v>3.003921502488717E-2</v>
      </c>
      <c r="F29" s="144">
        <f>'Virtual Cx {E}'!A$16</f>
        <v>5</v>
      </c>
      <c r="G29" s="160" t="s">
        <v>375</v>
      </c>
      <c r="H29" s="258">
        <f>'Virtual Cx {E}'!A$10</f>
        <v>1500000</v>
      </c>
      <c r="I29" s="259">
        <f>'Virtual Cx {E}'!A$8</f>
        <v>327568</v>
      </c>
      <c r="J29" s="259">
        <f>'Virtual Cx {E}'!A$12</f>
        <v>0</v>
      </c>
      <c r="K29" s="259">
        <f>'Virtual Cx {E}'!A$14</f>
        <v>0</v>
      </c>
      <c r="L29" s="259">
        <f>SUM('Virtual Cx {E}'!Q$5:Q$1000)</f>
        <v>0</v>
      </c>
      <c r="M29" s="259"/>
      <c r="N29" s="260">
        <f>'Virtual Cx {E}'!A$18</f>
        <v>327568</v>
      </c>
      <c r="O29" s="259">
        <f>'Virtual Cx {E}'!A$20</f>
        <v>327568</v>
      </c>
      <c r="P29" s="259">
        <f>SUM('Virtual Cx {E}'!R$5:R$1000)</f>
        <v>0</v>
      </c>
      <c r="Q29" s="261">
        <f t="shared" ref="Q29" si="20">N29/(1+ElecDiscountRate)^1</f>
        <v>306711.61048689135</v>
      </c>
      <c r="R29" s="261">
        <f t="shared" ref="R29" si="21">O29/(1+ElecDiscountRate)^1</f>
        <v>306711.61048689135</v>
      </c>
      <c r="S29" s="259">
        <f>SUM('Virtual Cx {E}'!AM$5:AM$1000)</f>
        <v>764531.24219774664</v>
      </c>
      <c r="T29" s="259">
        <f>SUM('Virtual Cx {E}'!AD$5:AD$1000)</f>
        <v>0</v>
      </c>
      <c r="U29" s="133">
        <f>IFERROR(S29/Q29,0)</f>
        <v>2.4926713435597905</v>
      </c>
      <c r="V29" s="133">
        <f>IFERROR(((S29*1.1)+(T29))/R29,0)</f>
        <v>2.7419384779157698</v>
      </c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</row>
    <row r="30" spans="1:425" s="21" customFormat="1" ht="14.25">
      <c r="A30" s="134"/>
      <c r="B30" s="130" t="s">
        <v>129</v>
      </c>
      <c r="C30" s="147" t="s">
        <v>395</v>
      </c>
      <c r="D30" s="147"/>
      <c r="E30" s="159">
        <f t="shared" si="14"/>
        <v>1.0513725258710509</v>
      </c>
      <c r="F30" s="144">
        <f>'CI New Construction {E}'!A$16</f>
        <v>15</v>
      </c>
      <c r="G30" s="160" t="s">
        <v>375</v>
      </c>
      <c r="H30" s="258">
        <f>'CI New Construction {E}'!A$10</f>
        <v>17500000</v>
      </c>
      <c r="I30" s="259">
        <f>'CI New Construction {E}'!A$8</f>
        <v>802895.95000000019</v>
      </c>
      <c r="J30" s="259">
        <f>'CI New Construction {E}'!A$12</f>
        <v>6212500</v>
      </c>
      <c r="K30" s="259">
        <f>'CI New Construction {E}'!A$14</f>
        <v>702012.5</v>
      </c>
      <c r="L30" s="259">
        <f>SUM('CI New Construction {E}'!Q$5:Q$1000)</f>
        <v>6914512.5</v>
      </c>
      <c r="M30" s="259"/>
      <c r="N30" s="260">
        <f>'CI New Construction {E}'!A$18</f>
        <v>7015395.9500000002</v>
      </c>
      <c r="O30" s="259">
        <f>'CI New Construction {E}'!A$20</f>
        <v>7717408.4500000002</v>
      </c>
      <c r="P30" s="259">
        <f>SUM('CI New Construction {E}'!R$5:R$1000)</f>
        <v>0</v>
      </c>
      <c r="Q30" s="261">
        <f t="shared" si="15"/>
        <v>6568722.7996254675</v>
      </c>
      <c r="R30" s="261">
        <f t="shared" si="16"/>
        <v>7226037.8745318353</v>
      </c>
      <c r="S30" s="259">
        <f>SUM('CI New Construction {E}'!AM$5:AM$1000)</f>
        <v>18014436.722479664</v>
      </c>
      <c r="T30" s="259">
        <f>SUM('CI New Construction {E}'!AD$5:AD$1000)</f>
        <v>0</v>
      </c>
      <c r="U30" s="133">
        <f t="shared" si="17"/>
        <v>2.742456528003709</v>
      </c>
      <c r="V30" s="133">
        <f t="shared" si="18"/>
        <v>2.742288476589458</v>
      </c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</row>
    <row r="31" spans="1:425" s="21" customFormat="1" ht="14.25">
      <c r="A31" s="134"/>
      <c r="B31" s="130" t="s">
        <v>135</v>
      </c>
      <c r="C31" s="162" t="s">
        <v>396</v>
      </c>
      <c r="D31" s="162"/>
      <c r="E31" s="159"/>
      <c r="F31" s="144">
        <f>'Com SEM {E}'!A$16</f>
        <v>3</v>
      </c>
      <c r="G31" s="160" t="s">
        <v>375</v>
      </c>
      <c r="H31" s="258">
        <f>'Com SEM {E}'!A$10</f>
        <v>15000000</v>
      </c>
      <c r="I31" s="259">
        <f>'Com SEM {E}'!A$8</f>
        <v>1457413.2250000001</v>
      </c>
      <c r="J31" s="259">
        <f>'Com SEM {E}'!A$12</f>
        <v>750000</v>
      </c>
      <c r="K31" s="259">
        <f>'Com SEM {E}'!A$14</f>
        <v>1425000</v>
      </c>
      <c r="L31" s="259">
        <f>SUM('Com SEM {E}'!Q$5:Q$995)</f>
        <v>2175000</v>
      </c>
      <c r="M31" s="259"/>
      <c r="N31" s="260">
        <f>'Com SEM {E}'!A$18</f>
        <v>2207413.2250000001</v>
      </c>
      <c r="O31" s="259">
        <f>'Com SEM {E}'!A$20</f>
        <v>3632413.2250000001</v>
      </c>
      <c r="P31" s="259">
        <f>SUM('Com SEM {E}'!R$5:R$995)</f>
        <v>0</v>
      </c>
      <c r="Q31" s="261">
        <f>N31/(1+ElecDiscountRate)^1</f>
        <v>2066866.3155430711</v>
      </c>
      <c r="R31" s="261">
        <f>O31/(1+ElecDiscountRate)^1</f>
        <v>3401135.9784644195</v>
      </c>
      <c r="S31" s="259">
        <f>SUM('Com SEM {E}'!AM$5:AM$995)</f>
        <v>3310283.3108531227</v>
      </c>
      <c r="T31" s="259">
        <f>SUM('Com SEM {E}'!AD$5:AD$995)</f>
        <v>0</v>
      </c>
      <c r="U31" s="133">
        <f t="shared" si="17"/>
        <v>1.6015952681406695</v>
      </c>
      <c r="V31" s="133">
        <f t="shared" si="18"/>
        <v>1.0706163073146087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</row>
    <row r="32" spans="1:425" s="21" customFormat="1" ht="14.25">
      <c r="A32" s="134"/>
      <c r="B32" s="130" t="s">
        <v>135</v>
      </c>
      <c r="C32" s="162" t="s">
        <v>397</v>
      </c>
      <c r="D32" s="162"/>
      <c r="E32" s="159"/>
      <c r="F32" s="144">
        <f>'P4P {E}'!A$16</f>
        <v>14</v>
      </c>
      <c r="G32" s="160" t="s">
        <v>375</v>
      </c>
      <c r="H32" s="258">
        <f>'P4P {E}'!A$10</f>
        <v>1000000</v>
      </c>
      <c r="I32" s="259">
        <f>'P4P {E}'!A$8</f>
        <v>126633.75</v>
      </c>
      <c r="J32" s="259">
        <f>'P4P {E}'!A$12</f>
        <v>400000</v>
      </c>
      <c r="K32" s="259">
        <f>'P4P {E}'!A$14</f>
        <v>519999.99999999988</v>
      </c>
      <c r="L32" s="259">
        <f>SUM('P4P {E}'!Q$5:Q$1000)</f>
        <v>919999.99999999988</v>
      </c>
      <c r="M32" s="259"/>
      <c r="N32" s="260">
        <f>'P4P {E}'!A$18</f>
        <v>526633.75</v>
      </c>
      <c r="O32" s="259">
        <f>'P4P {E}'!A$20</f>
        <v>1046633.7499999999</v>
      </c>
      <c r="P32" s="259">
        <f>SUM('P4P {E}'!R$5:R$1000)</f>
        <v>0</v>
      </c>
      <c r="Q32" s="261">
        <f>N32/(1+ElecDiscountRate)^1</f>
        <v>493102.76217228459</v>
      </c>
      <c r="R32" s="261">
        <f>O32/(1+ElecDiscountRate)^1</f>
        <v>979994.14794007479</v>
      </c>
      <c r="S32" s="259">
        <f>SUM('P4P {E}'!AM$5:AM$1000)</f>
        <v>970068.02319197264</v>
      </c>
      <c r="T32" s="259">
        <f>SUM('P4P {E}'!AD$5:AD$1000)</f>
        <v>0</v>
      </c>
      <c r="U32" s="133">
        <f t="shared" si="17"/>
        <v>1.9672735535256274</v>
      </c>
      <c r="V32" s="133">
        <f t="shared" si="18"/>
        <v>1.0888583648730321</v>
      </c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</row>
    <row r="33" spans="1:425" s="21" customFormat="1" ht="14.25">
      <c r="A33" s="134"/>
      <c r="B33" s="130" t="s">
        <v>132</v>
      </c>
      <c r="C33" s="163" t="s">
        <v>398</v>
      </c>
      <c r="D33" s="163"/>
      <c r="E33" s="159">
        <f>F33*(H33/$H$74)</f>
        <v>0.10458542820186925</v>
      </c>
      <c r="F33" s="144">
        <f>'LPU 449 {E}'!A$16</f>
        <v>16</v>
      </c>
      <c r="G33" s="160" t="s">
        <v>375</v>
      </c>
      <c r="H33" s="258">
        <f>'LPU 449 {E}'!A$10</f>
        <v>1632014</v>
      </c>
      <c r="I33" s="259">
        <f>'LPU 449 {E}'!A$8</f>
        <v>89821.198615531437</v>
      </c>
      <c r="J33" s="259">
        <f>'LPU 449 {E}'!A$12</f>
        <v>1145509</v>
      </c>
      <c r="K33" s="259">
        <f>'LPU 449 {E}'!A$14</f>
        <v>342174.75054209214</v>
      </c>
      <c r="L33" s="259">
        <f>SUM('LPU 449 {E}'!Q$5:Q$1000)</f>
        <v>1487683.7505420921</v>
      </c>
      <c r="M33" s="259"/>
      <c r="N33" s="260">
        <f>'LPU 449 {E}'!A$18</f>
        <v>1235329.8986155314</v>
      </c>
      <c r="O33" s="259">
        <f>'LPU 449 {E}'!A$20</f>
        <v>1577504.9491576236</v>
      </c>
      <c r="P33" s="259">
        <f>SUM('LPU 449 {E}'!R$5:R$1000)</f>
        <v>0</v>
      </c>
      <c r="Q33" s="261">
        <f t="shared" si="15"/>
        <v>1156675.935033269</v>
      </c>
      <c r="R33" s="261">
        <f t="shared" si="16"/>
        <v>1477064.5591363516</v>
      </c>
      <c r="S33" s="259">
        <f>SUM('LPU 449 {E}'!AM$5:AM$1000)</f>
        <v>1815780.561524553</v>
      </c>
      <c r="T33" s="259">
        <f>SUM('LPU 449 {E}'!AD$5:AD$1000)</f>
        <v>0</v>
      </c>
      <c r="U33" s="133">
        <f t="shared" si="17"/>
        <v>1.5698265231672919</v>
      </c>
      <c r="V33" s="133">
        <f t="shared" si="18"/>
        <v>1.3522486917192542</v>
      </c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</row>
    <row r="34" spans="1:425" s="21" customFormat="1" ht="14.25">
      <c r="A34" s="134"/>
      <c r="B34" s="130" t="s">
        <v>132</v>
      </c>
      <c r="C34" s="163" t="s">
        <v>399</v>
      </c>
      <c r="D34" s="163"/>
      <c r="E34" s="159"/>
      <c r="F34" s="144">
        <f>'LPU Non-449 {E}'!A$16</f>
        <v>16</v>
      </c>
      <c r="G34" s="160" t="s">
        <v>375</v>
      </c>
      <c r="H34" s="258">
        <f>'LPU Non-449 {E}'!A$10</f>
        <v>234272</v>
      </c>
      <c r="I34" s="259">
        <f>'LPU Non-449 {E}'!A$8</f>
        <v>64606.405617441109</v>
      </c>
      <c r="J34" s="259">
        <f>'LPU Non-449 {E}'!A$12</f>
        <v>354139</v>
      </c>
      <c r="K34" s="259">
        <f>'LPU Non-449 {E}'!A$14</f>
        <v>105784.78986219998</v>
      </c>
      <c r="L34" s="259">
        <f>SUM('LPU Non-449 {E}'!Q$5:Q$1000)</f>
        <v>459923.78986219998</v>
      </c>
      <c r="M34" s="259"/>
      <c r="N34" s="260">
        <f>'LPU Non-449 {E}'!A$18</f>
        <v>418745.70561744116</v>
      </c>
      <c r="O34" s="259">
        <f>'LPU Non-449 {E}'!A$20</f>
        <v>524530.19547964109</v>
      </c>
      <c r="P34" s="259">
        <f>SUM('LPU Non-449 {E}'!R$5:R$1000)</f>
        <v>0</v>
      </c>
      <c r="Q34" s="261">
        <f t="shared" si="15"/>
        <v>392083.99402382126</v>
      </c>
      <c r="R34" s="261">
        <f t="shared" si="16"/>
        <v>491133.14183486992</v>
      </c>
      <c r="S34" s="259">
        <f>SUM('LPU Non-449 {E}'!AM$5:AM$1000)</f>
        <v>260651.28345068122</v>
      </c>
      <c r="T34" s="259">
        <f>SUM('LPU Non-449 {E}'!AD$5:AD$1000)</f>
        <v>0</v>
      </c>
      <c r="U34" s="133">
        <f t="shared" si="17"/>
        <v>0.66478429985296783</v>
      </c>
      <c r="V34" s="133">
        <f t="shared" si="18"/>
        <v>0.58378551022759106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</row>
    <row r="35" spans="1:425" s="21" customFormat="1">
      <c r="A35" s="134"/>
      <c r="B35" s="130" t="s">
        <v>70</v>
      </c>
      <c r="C35" s="407" t="s">
        <v>400</v>
      </c>
      <c r="D35" s="164"/>
      <c r="E35" s="165">
        <f>F35*(H35/$H$74)</f>
        <v>0</v>
      </c>
      <c r="F35" s="140"/>
      <c r="G35" s="141"/>
      <c r="H35" s="262">
        <f t="shared" ref="H35:P35" si="22">SUM(H36:H41)</f>
        <v>37990370.399999999</v>
      </c>
      <c r="I35" s="262">
        <f t="shared" si="22"/>
        <v>4256959.375</v>
      </c>
      <c r="J35" s="262">
        <f t="shared" si="22"/>
        <v>11128801</v>
      </c>
      <c r="K35" s="262">
        <f t="shared" si="22"/>
        <v>2026674.91</v>
      </c>
      <c r="L35" s="262">
        <f t="shared" si="22"/>
        <v>13155475.91</v>
      </c>
      <c r="M35" s="262">
        <f t="shared" si="22"/>
        <v>0</v>
      </c>
      <c r="N35" s="262">
        <f t="shared" si="22"/>
        <v>15385760.375000002</v>
      </c>
      <c r="O35" s="262">
        <f t="shared" si="22"/>
        <v>17412435.285</v>
      </c>
      <c r="P35" s="262">
        <f t="shared" si="22"/>
        <v>153719.22560000001</v>
      </c>
      <c r="Q35" s="263">
        <f t="shared" si="15"/>
        <v>14406142.673220975</v>
      </c>
      <c r="R35" s="263">
        <f t="shared" si="16"/>
        <v>16303778.356741572</v>
      </c>
      <c r="S35" s="262">
        <f>SUM(S36:S41)</f>
        <v>36543580.396361098</v>
      </c>
      <c r="T35" s="262">
        <f>SUM(T36:T41)</f>
        <v>1239983.5800230168</v>
      </c>
      <c r="U35" s="142">
        <f>S35/Q35</f>
        <v>2.5366665612919794</v>
      </c>
      <c r="V35" s="142">
        <f>((S35*1.1)+(T35))/R35</f>
        <v>2.5416146557761405</v>
      </c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</row>
    <row r="36" spans="1:425" s="21" customFormat="1" ht="14.25">
      <c r="A36" s="134"/>
      <c r="B36" s="130" t="s">
        <v>70</v>
      </c>
      <c r="C36" s="143" t="s">
        <v>401</v>
      </c>
      <c r="D36" s="143"/>
      <c r="E36" s="166"/>
      <c r="F36" s="144">
        <f>'Lighting to Go {E}'!A$16</f>
        <v>12.417285662398704</v>
      </c>
      <c r="G36" s="145"/>
      <c r="H36" s="258">
        <f>'Lighting to Go {E}'!A$10</f>
        <v>17087678.399999999</v>
      </c>
      <c r="I36" s="259">
        <f>'Lighting to Go {E}'!A$8</f>
        <v>999059.41000000015</v>
      </c>
      <c r="J36" s="259">
        <f>'Lighting to Go {E}'!A$12</f>
        <v>1581803</v>
      </c>
      <c r="K36" s="259">
        <f>'Lighting to Go {E}'!A$14</f>
        <v>1630871.91</v>
      </c>
      <c r="L36" s="259">
        <f>SUM('Lighting to Go {E}'!Q$5:Q$999)</f>
        <v>3212674.9099999997</v>
      </c>
      <c r="M36" s="259"/>
      <c r="N36" s="260">
        <f>'Lighting to Go {E}'!A$18</f>
        <v>2580862.41</v>
      </c>
      <c r="O36" s="259">
        <f>'Lighting to Go {E}'!A$20</f>
        <v>4211734.32</v>
      </c>
      <c r="P36" s="259">
        <f>SUM('Lighting to Go {E}'!R$5:R$999)</f>
        <v>0</v>
      </c>
      <c r="Q36" s="261">
        <f t="shared" si="15"/>
        <v>2416537.8370786519</v>
      </c>
      <c r="R36" s="261">
        <f t="shared" si="16"/>
        <v>3943571.4606741574</v>
      </c>
      <c r="S36" s="259">
        <f>SUM('Lighting to Go {E}'!AM$5:AM$999)</f>
        <v>15222996.584077284</v>
      </c>
      <c r="T36" s="259">
        <f>SUM('Lighting to Go {E}'!AD$5:AD$999)</f>
        <v>0</v>
      </c>
      <c r="U36" s="133">
        <f t="shared" ref="U36:U41" si="23">IFERROR(S36/Q36,0)</f>
        <v>6.2995068194257353</v>
      </c>
      <c r="V36" s="133">
        <f t="shared" ref="V36:V41" si="24">IFERROR(((S36*1.1)+(T36))/R36,0)</f>
        <v>4.246226145378988</v>
      </c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</row>
    <row r="37" spans="1:425" s="21" customFormat="1" ht="14.25">
      <c r="A37" s="134"/>
      <c r="B37" s="130" t="s">
        <v>70</v>
      </c>
      <c r="C37" s="143" t="s">
        <v>402</v>
      </c>
      <c r="D37" s="143"/>
      <c r="E37" s="159"/>
      <c r="F37" s="144">
        <f>'Commercial Kitchen Laundry {E}'!A$16</f>
        <v>12</v>
      </c>
      <c r="G37" s="160" t="s">
        <v>375</v>
      </c>
      <c r="H37" s="258">
        <f>'Commercial Kitchen Laundry {E}'!A$10</f>
        <v>1480197</v>
      </c>
      <c r="I37" s="259">
        <f>'Commercial Kitchen Laundry {E}'!A$8</f>
        <v>321263.40500000003</v>
      </c>
      <c r="J37" s="259">
        <f>'Commercial Kitchen Laundry {E}'!A$12</f>
        <v>593970</v>
      </c>
      <c r="K37" s="259">
        <f>'Commercial Kitchen Laundry {E}'!A$14</f>
        <v>80655</v>
      </c>
      <c r="L37" s="259">
        <f>SUM('Commercial Kitchen Laundry {E}'!Q$5:Q$971)</f>
        <v>674625</v>
      </c>
      <c r="M37" s="259"/>
      <c r="N37" s="260">
        <f>'Commercial Kitchen Laundry {E}'!A$18</f>
        <v>915233.40500000003</v>
      </c>
      <c r="O37" s="259">
        <f>'Commercial Kitchen Laundry {E}'!A$20</f>
        <v>995888.40500000003</v>
      </c>
      <c r="P37" s="259">
        <f>SUM('Commercial Kitchen Laundry {E}'!R$5:R$971)</f>
        <v>153628</v>
      </c>
      <c r="Q37" s="261">
        <f t="shared" si="15"/>
        <v>856960.11704119854</v>
      </c>
      <c r="R37" s="261">
        <f t="shared" si="16"/>
        <v>932479.77996254677</v>
      </c>
      <c r="S37" s="259">
        <f>SUM('Commercial Kitchen Laundry {E}'!AM$5:AM$971)</f>
        <v>1224327.7992886754</v>
      </c>
      <c r="T37" s="259">
        <f>SUM('Commercial Kitchen Laundry {E}'!AD$5:AD$971)</f>
        <v>1233331.9824830375</v>
      </c>
      <c r="U37" s="133">
        <f t="shared" si="23"/>
        <v>1.4286870239841227</v>
      </c>
      <c r="V37" s="133">
        <f t="shared" si="24"/>
        <v>2.7669152909720043</v>
      </c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</row>
    <row r="38" spans="1:425" s="21" customFormat="1" ht="14.25">
      <c r="A38" s="134"/>
      <c r="B38" s="130" t="s">
        <v>70</v>
      </c>
      <c r="C38" s="143" t="s">
        <v>403</v>
      </c>
      <c r="D38" s="143"/>
      <c r="E38" s="159"/>
      <c r="F38" s="144">
        <f>'Commercial HVAC Rebates {E}'!A$16</f>
        <v>14.661509039579872</v>
      </c>
      <c r="G38" s="160" t="s">
        <v>375</v>
      </c>
      <c r="H38" s="258">
        <f>'Commercial HVAC Rebates {E}'!A$10</f>
        <v>1152985</v>
      </c>
      <c r="I38" s="259">
        <f>'Commercial HVAC Rebates {E}'!A$8</f>
        <v>187578.75</v>
      </c>
      <c r="J38" s="259">
        <f>'Commercial HVAC Rebates {E}'!A$12</f>
        <v>323300</v>
      </c>
      <c r="K38" s="259">
        <f>'Commercial HVAC Rebates {E}'!A$14</f>
        <v>-323300</v>
      </c>
      <c r="L38" s="259">
        <f>SUM('Commercial HVAC Rebates {E}'!Q$5:Q$1000)</f>
        <v>0</v>
      </c>
      <c r="M38" s="259"/>
      <c r="N38" s="260">
        <f>'Commercial HVAC Rebates {E}'!A$18</f>
        <v>510878.75</v>
      </c>
      <c r="O38" s="259">
        <f>'Commercial HVAC Rebates {E}'!A$20</f>
        <v>187578.75</v>
      </c>
      <c r="P38" s="259">
        <f>SUM('Commercial HVAC Rebates {E}'!R$5:R$1000)</f>
        <v>90.949999999999932</v>
      </c>
      <c r="Q38" s="261">
        <f t="shared" si="15"/>
        <v>478350.88951310859</v>
      </c>
      <c r="R38" s="261">
        <f t="shared" si="16"/>
        <v>175635.53370786516</v>
      </c>
      <c r="S38" s="259">
        <f>SUM('Commercial HVAC Rebates {E}'!AM$5:AM$1000)</f>
        <v>155528.50262503172</v>
      </c>
      <c r="T38" s="259">
        <f>SUM('Commercial HVAC Rebates {E}'!AD$5:AD$1000)</f>
        <v>6649.0553797881075</v>
      </c>
      <c r="U38" s="133">
        <f t="shared" si="23"/>
        <v>0.32513476202236613</v>
      </c>
      <c r="V38" s="133">
        <f t="shared" si="24"/>
        <v>1.0119273959843584</v>
      </c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</row>
    <row r="39" spans="1:425" s="21" customFormat="1" ht="14.25">
      <c r="A39" s="134"/>
      <c r="B39" s="130" t="s">
        <v>70</v>
      </c>
      <c r="C39" s="143" t="s">
        <v>404</v>
      </c>
      <c r="D39" s="143"/>
      <c r="E39" s="159"/>
      <c r="F39" s="144">
        <f>'Commercial Midstream {E}'!A$16</f>
        <v>14.907185953551252</v>
      </c>
      <c r="G39" s="160" t="s">
        <v>375</v>
      </c>
      <c r="H39" s="258">
        <f>'Commercial Midstream {E}'!A$10</f>
        <v>1198310</v>
      </c>
      <c r="I39" s="259">
        <f>'Commercial Midstream {E}'!A$8</f>
        <v>471471.61499999999</v>
      </c>
      <c r="J39" s="259">
        <f>'Commercial Midstream {E}'!A$12</f>
        <v>397500</v>
      </c>
      <c r="K39" s="259">
        <f>'Commercial Midstream {E}'!A$14</f>
        <v>271500</v>
      </c>
      <c r="L39" s="259">
        <f>SUM('Commercial Midstream {E}'!Q$5:Q$1000)</f>
        <v>669000</v>
      </c>
      <c r="M39" s="259"/>
      <c r="N39" s="260">
        <f>'Commercial Midstream {E}'!A$18</f>
        <v>868971.61499999999</v>
      </c>
      <c r="O39" s="259">
        <f>'Commercial Midstream {E}'!A$20</f>
        <v>1140471.615</v>
      </c>
      <c r="P39" s="259">
        <f>SUM('Commercial Midstream {E}'!R$5:R$1000)</f>
        <v>0.27560000000000001</v>
      </c>
      <c r="Q39" s="261">
        <f t="shared" si="15"/>
        <v>813643.83426966285</v>
      </c>
      <c r="R39" s="261">
        <f t="shared" si="16"/>
        <v>1067857.3174157303</v>
      </c>
      <c r="S39" s="259">
        <f>SUM('Commercial Midstream {E}'!AM$5:AM$1000)</f>
        <v>1625523.6052162449</v>
      </c>
      <c r="T39" s="259">
        <f>SUM('Commercial Midstream {E}'!AD$5:AD$1000)</f>
        <v>2.5421601912235494</v>
      </c>
      <c r="U39" s="133">
        <f t="shared" si="23"/>
        <v>1.9978318973870621</v>
      </c>
      <c r="V39" s="133">
        <f t="shared" si="24"/>
        <v>1.6744545162880962</v>
      </c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</row>
    <row r="40" spans="1:425" s="21" customFormat="1" ht="14.25">
      <c r="A40" s="134"/>
      <c r="B40" s="130" t="s">
        <v>70</v>
      </c>
      <c r="C40" s="143" t="s">
        <v>405</v>
      </c>
      <c r="D40" s="143"/>
      <c r="E40" s="159"/>
      <c r="F40" s="144">
        <f>'SBDI {E}'!A$16</f>
        <v>15</v>
      </c>
      <c r="G40" s="160" t="s">
        <v>375</v>
      </c>
      <c r="H40" s="258">
        <f>'SBDI {E}'!A$10</f>
        <v>14400000</v>
      </c>
      <c r="I40" s="259">
        <f>'SBDI {E}'!A$8</f>
        <v>2085373.5449999999</v>
      </c>
      <c r="J40" s="259">
        <f>'SBDI {E}'!A$12</f>
        <v>5352228</v>
      </c>
      <c r="K40" s="259">
        <f>'SBDI {E}'!A$14</f>
        <v>0</v>
      </c>
      <c r="L40" s="259">
        <f>SUM('SBDI {E}'!Q$5:Q$996)</f>
        <v>5352228</v>
      </c>
      <c r="M40" s="259"/>
      <c r="N40" s="260">
        <f>'SBDI {E}'!A$18</f>
        <v>7437601.5449999999</v>
      </c>
      <c r="O40" s="259">
        <f>'SBDI {E}'!A$20</f>
        <v>7437601.5449999999</v>
      </c>
      <c r="P40" s="259">
        <f>SUM('SBDI {E}'!R$5:R$996)</f>
        <v>0</v>
      </c>
      <c r="Q40" s="261">
        <f t="shared" si="15"/>
        <v>6964046.3904494373</v>
      </c>
      <c r="R40" s="261">
        <f t="shared" si="16"/>
        <v>6964046.3904494373</v>
      </c>
      <c r="S40" s="259">
        <f>SUM('SBDI {E}'!AM$5:AM$996)</f>
        <v>15186103.125231352</v>
      </c>
      <c r="T40" s="259">
        <f>SUM('SBDI {E}'!AD$5:AD$996)</f>
        <v>0</v>
      </c>
      <c r="U40" s="133">
        <f t="shared" si="23"/>
        <v>2.1806435904932693</v>
      </c>
      <c r="V40" s="133">
        <f t="shared" si="24"/>
        <v>2.398707949542596</v>
      </c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</row>
    <row r="41" spans="1:425" s="21" customFormat="1" ht="14.25">
      <c r="A41" s="134"/>
      <c r="B41" s="130" t="s">
        <v>70</v>
      </c>
      <c r="C41" s="143" t="s">
        <v>406</v>
      </c>
      <c r="D41" s="143"/>
      <c r="E41" s="159"/>
      <c r="F41" s="144">
        <f>'Lodging Rebates {E}'!A$16</f>
        <v>12.442722371967655</v>
      </c>
      <c r="G41" s="160" t="s">
        <v>375</v>
      </c>
      <c r="H41" s="258">
        <f>'Lodging Rebates {E}'!A$10</f>
        <v>2671200</v>
      </c>
      <c r="I41" s="259">
        <f>'Lodging Rebates {E}'!A$8</f>
        <v>192212.64999999991</v>
      </c>
      <c r="J41" s="259">
        <f>'Lodging Rebates {E}'!A$12</f>
        <v>2880000</v>
      </c>
      <c r="K41" s="259">
        <f>'Lodging Rebates {E}'!A$14</f>
        <v>366948</v>
      </c>
      <c r="L41" s="259">
        <f>SUM('Lodging Rebates {E}'!Q$5:Q$998)</f>
        <v>3246948</v>
      </c>
      <c r="M41" s="259"/>
      <c r="N41" s="260">
        <f>'Lodging Rebates {E}'!A$18</f>
        <v>3072212.65</v>
      </c>
      <c r="O41" s="259">
        <f>'Lodging Rebates {E}'!A$20</f>
        <v>3439160.65</v>
      </c>
      <c r="P41" s="259">
        <f>SUM('Lodging Rebates {E}'!R$5:R$998)</f>
        <v>0</v>
      </c>
      <c r="Q41" s="261">
        <f>N41/(1+ElecDiscountRate)^1</f>
        <v>2876603.6048689135</v>
      </c>
      <c r="R41" s="261">
        <f>O41/(1+ElecDiscountRate)^1</f>
        <v>3220187.8745318349</v>
      </c>
      <c r="S41" s="259">
        <f>SUM('Lodging Rebates {E}'!AM$5:AM$998)</f>
        <v>3129100.779922511</v>
      </c>
      <c r="T41" s="259">
        <f>SUM('Lodging Rebates {E}'!AD$5:AD$998)</f>
        <v>0</v>
      </c>
      <c r="U41" s="133">
        <f t="shared" si="23"/>
        <v>1.0877761449739627</v>
      </c>
      <c r="V41" s="133">
        <f t="shared" si="24"/>
        <v>1.0688851060949904</v>
      </c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</row>
    <row r="42" spans="1:425" s="21" customFormat="1">
      <c r="A42" s="134"/>
      <c r="B42" s="149" t="s">
        <v>407</v>
      </c>
      <c r="C42" s="149"/>
      <c r="D42" s="149"/>
      <c r="E42" s="150"/>
      <c r="F42" s="151"/>
      <c r="G42" s="152"/>
      <c r="H42" s="153">
        <f>SUM(H25:H34,H36:H41)</f>
        <v>140406656.40000001</v>
      </c>
      <c r="I42" s="153">
        <f t="shared" ref="I42:O42" si="25">SUM(I25:I34,I36:I41)</f>
        <v>13678076.076632973</v>
      </c>
      <c r="J42" s="153">
        <f t="shared" si="25"/>
        <v>39591462</v>
      </c>
      <c r="K42" s="153">
        <f t="shared" si="25"/>
        <v>30857317.700404294</v>
      </c>
      <c r="L42" s="153">
        <f t="shared" si="25"/>
        <v>70448779.700404286</v>
      </c>
      <c r="M42" s="153">
        <f t="shared" si="25"/>
        <v>0</v>
      </c>
      <c r="N42" s="153">
        <f t="shared" si="25"/>
        <v>53969097.076632977</v>
      </c>
      <c r="O42" s="153">
        <f t="shared" si="25"/>
        <v>84126855.777037263</v>
      </c>
      <c r="P42" s="153">
        <f>SUM(P25:P34,P36:P41)</f>
        <v>153719.22560000001</v>
      </c>
      <c r="Q42" s="167">
        <f t="shared" si="15"/>
        <v>50532862.431304283</v>
      </c>
      <c r="R42" s="167">
        <f t="shared" si="16"/>
        <v>78770464.21070905</v>
      </c>
      <c r="S42" s="153">
        <f>SUM(S25:S34,S36:S41)</f>
        <v>118940748.54806228</v>
      </c>
      <c r="T42" s="153">
        <f>SUM(T25:T34,T36:T41)</f>
        <v>1239983.5800230168</v>
      </c>
      <c r="U42" s="168">
        <f>S42/Q42</f>
        <v>2.3537306779277247</v>
      </c>
      <c r="V42" s="168">
        <f>((S42*1.1)+(T42))/R42</f>
        <v>1.6767046926319322</v>
      </c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  <c r="ER42" s="161"/>
      <c r="ES42" s="161"/>
      <c r="ET42" s="161"/>
      <c r="EU42" s="161"/>
      <c r="EV42" s="161"/>
      <c r="EW42" s="161"/>
      <c r="EX42" s="161"/>
      <c r="EY42" s="161"/>
      <c r="EZ42" s="161"/>
      <c r="FA42" s="161"/>
      <c r="FB42" s="161"/>
      <c r="FC42" s="161"/>
      <c r="FD42" s="161"/>
      <c r="FE42" s="161"/>
      <c r="FF42" s="161"/>
      <c r="FG42" s="161"/>
      <c r="FH42" s="161"/>
      <c r="FI42" s="161"/>
      <c r="FJ42" s="161"/>
      <c r="FK42" s="161"/>
      <c r="FL42" s="161"/>
      <c r="FM42" s="161"/>
      <c r="FN42" s="161"/>
      <c r="FO42" s="161"/>
      <c r="FP42" s="161"/>
      <c r="FQ42" s="161"/>
      <c r="FR42" s="161"/>
      <c r="FS42" s="161"/>
      <c r="FT42" s="161"/>
      <c r="FU42" s="161"/>
      <c r="FV42" s="161"/>
      <c r="FW42" s="161"/>
      <c r="FX42" s="161"/>
      <c r="FY42" s="161"/>
      <c r="FZ42" s="161"/>
      <c r="GA42" s="161"/>
      <c r="GB42" s="161"/>
      <c r="GC42" s="161"/>
      <c r="GD42" s="161"/>
      <c r="GE42" s="161"/>
      <c r="GF42" s="161"/>
      <c r="GG42" s="161"/>
      <c r="GH42" s="161"/>
      <c r="GI42" s="161"/>
      <c r="GJ42" s="161"/>
      <c r="GK42" s="161"/>
      <c r="GL42" s="161"/>
      <c r="GM42" s="161"/>
      <c r="GN42" s="161"/>
      <c r="GO42" s="161"/>
      <c r="GP42" s="161"/>
      <c r="GQ42" s="161"/>
      <c r="GR42" s="161"/>
      <c r="GS42" s="161"/>
      <c r="GT42" s="161"/>
      <c r="GU42" s="161"/>
      <c r="GV42" s="161"/>
      <c r="GW42" s="161"/>
      <c r="GX42" s="161"/>
      <c r="GY42" s="161"/>
      <c r="GZ42" s="161"/>
      <c r="HA42" s="161"/>
      <c r="HB42" s="161"/>
      <c r="HC42" s="161"/>
      <c r="HD42" s="161"/>
      <c r="HE42" s="161"/>
      <c r="HF42" s="161"/>
      <c r="HG42" s="161"/>
      <c r="HH42" s="161"/>
      <c r="HI42" s="161"/>
      <c r="HJ42" s="161"/>
      <c r="HK42" s="161"/>
      <c r="HL42" s="161"/>
      <c r="HM42" s="161"/>
      <c r="HN42" s="161"/>
      <c r="HO42" s="161"/>
      <c r="HP42" s="161"/>
      <c r="HQ42" s="161"/>
      <c r="HR42" s="161"/>
      <c r="HS42" s="161"/>
      <c r="HT42" s="161"/>
      <c r="HU42" s="161"/>
      <c r="HV42" s="161"/>
      <c r="HW42" s="161"/>
      <c r="HX42" s="161"/>
      <c r="HY42" s="161"/>
      <c r="HZ42" s="161"/>
      <c r="IA42" s="161"/>
      <c r="IB42" s="161"/>
      <c r="IC42" s="161"/>
      <c r="ID42" s="161"/>
      <c r="IE42" s="161"/>
      <c r="IF42" s="161"/>
      <c r="IG42" s="161"/>
      <c r="IH42" s="161"/>
      <c r="II42" s="161"/>
      <c r="IJ42" s="161"/>
      <c r="IK42" s="161"/>
      <c r="IL42" s="161"/>
      <c r="IM42" s="161"/>
      <c r="IN42" s="161"/>
      <c r="IO42" s="161"/>
      <c r="IP42" s="161"/>
      <c r="IQ42" s="161"/>
      <c r="IR42" s="161"/>
      <c r="IS42" s="161"/>
      <c r="IT42" s="161"/>
      <c r="IU42" s="161"/>
      <c r="IV42" s="161"/>
      <c r="IW42" s="161"/>
      <c r="IX42" s="161"/>
      <c r="IY42" s="161"/>
      <c r="IZ42" s="161"/>
      <c r="JA42" s="161"/>
      <c r="JB42" s="161"/>
      <c r="JC42" s="161"/>
      <c r="JD42" s="161"/>
      <c r="JE42" s="161"/>
      <c r="JF42" s="161"/>
      <c r="JG42" s="161"/>
      <c r="JH42" s="161"/>
      <c r="JI42" s="161"/>
      <c r="JJ42" s="161"/>
      <c r="JK42" s="161"/>
      <c r="JL42" s="161"/>
      <c r="JM42" s="161"/>
      <c r="JN42" s="161"/>
      <c r="JO42" s="161"/>
      <c r="JP42" s="161"/>
      <c r="JQ42" s="161"/>
      <c r="JR42" s="161"/>
      <c r="JS42" s="161"/>
      <c r="JT42" s="161"/>
      <c r="JU42" s="161"/>
      <c r="JV42" s="161"/>
      <c r="JW42" s="161"/>
      <c r="JX42" s="161"/>
      <c r="JY42" s="161"/>
      <c r="JZ42" s="161"/>
      <c r="KA42" s="161"/>
      <c r="KB42" s="161"/>
      <c r="KC42" s="161"/>
      <c r="KD42" s="161"/>
      <c r="KE42" s="161"/>
      <c r="KF42" s="161"/>
      <c r="KG42" s="161"/>
      <c r="KH42" s="161"/>
      <c r="KI42" s="161"/>
      <c r="KJ42" s="161"/>
      <c r="KK42" s="161"/>
      <c r="KL42" s="161"/>
      <c r="KM42" s="161"/>
      <c r="KN42" s="161"/>
      <c r="KO42" s="161"/>
      <c r="KP42" s="161"/>
      <c r="KQ42" s="161"/>
      <c r="KR42" s="161"/>
      <c r="KS42" s="161"/>
      <c r="KT42" s="161"/>
      <c r="KU42" s="161"/>
      <c r="KV42" s="161"/>
      <c r="KW42" s="161"/>
      <c r="KX42" s="161"/>
      <c r="KY42" s="161"/>
      <c r="KZ42" s="161"/>
      <c r="LA42" s="161"/>
      <c r="LB42" s="161"/>
      <c r="LC42" s="161"/>
      <c r="LD42" s="161"/>
      <c r="LE42" s="161"/>
      <c r="LF42" s="161"/>
      <c r="LG42" s="161"/>
      <c r="LH42" s="161"/>
      <c r="LI42" s="161"/>
      <c r="LJ42" s="161"/>
      <c r="LK42" s="161"/>
      <c r="LL42" s="161"/>
      <c r="LM42" s="161"/>
      <c r="LN42" s="161"/>
      <c r="LO42" s="161"/>
      <c r="LP42" s="161"/>
      <c r="LQ42" s="161"/>
      <c r="LR42" s="161"/>
      <c r="LS42" s="161"/>
      <c r="LT42" s="161"/>
      <c r="LU42" s="161"/>
      <c r="LV42" s="161"/>
      <c r="LW42" s="161"/>
      <c r="LX42" s="161"/>
      <c r="LY42" s="161"/>
      <c r="LZ42" s="161"/>
      <c r="MA42" s="161"/>
      <c r="MB42" s="161"/>
      <c r="MC42" s="161"/>
      <c r="MD42" s="161"/>
      <c r="ME42" s="161"/>
      <c r="MF42" s="161"/>
      <c r="MG42" s="161"/>
      <c r="MH42" s="161"/>
      <c r="MI42" s="161"/>
      <c r="MJ42" s="161"/>
      <c r="MK42" s="161"/>
      <c r="ML42" s="161"/>
      <c r="MM42" s="161"/>
      <c r="MN42" s="161"/>
      <c r="MO42" s="161"/>
      <c r="MP42" s="161"/>
      <c r="MQ42" s="161"/>
      <c r="MR42" s="161"/>
      <c r="MS42" s="161"/>
      <c r="MT42" s="161"/>
      <c r="MU42" s="161"/>
      <c r="MV42" s="161"/>
      <c r="MW42" s="161"/>
      <c r="MX42" s="161"/>
      <c r="MY42" s="161"/>
      <c r="MZ42" s="161"/>
      <c r="NA42" s="161"/>
      <c r="NB42" s="161"/>
      <c r="NC42" s="161"/>
      <c r="ND42" s="161"/>
      <c r="NE42" s="161"/>
      <c r="NF42" s="161"/>
      <c r="NG42" s="161"/>
      <c r="NH42" s="161"/>
      <c r="NI42" s="161"/>
      <c r="NJ42" s="161"/>
      <c r="NK42" s="161"/>
      <c r="NL42" s="161"/>
      <c r="NM42" s="161"/>
      <c r="NN42" s="161"/>
      <c r="NO42" s="161"/>
      <c r="NP42" s="161"/>
      <c r="NQ42" s="161"/>
      <c r="NR42" s="161"/>
      <c r="NS42" s="161"/>
      <c r="NT42" s="161"/>
      <c r="NU42" s="161"/>
      <c r="NV42" s="161"/>
      <c r="NW42" s="161"/>
      <c r="NX42" s="161"/>
      <c r="NY42" s="161"/>
      <c r="NZ42" s="161"/>
      <c r="OA42" s="161"/>
      <c r="OB42" s="161"/>
      <c r="OC42" s="161"/>
      <c r="OD42" s="161"/>
      <c r="OE42" s="161"/>
      <c r="OF42" s="161"/>
      <c r="OG42" s="161"/>
      <c r="OH42" s="161"/>
      <c r="OI42" s="161"/>
      <c r="OJ42" s="161"/>
      <c r="OK42" s="161"/>
      <c r="OL42" s="161"/>
      <c r="OM42" s="161"/>
      <c r="ON42" s="161"/>
      <c r="OO42" s="161"/>
      <c r="OP42" s="161"/>
      <c r="OQ42" s="161"/>
      <c r="OR42" s="161"/>
      <c r="OS42" s="161"/>
      <c r="OT42" s="161"/>
      <c r="OU42" s="161"/>
      <c r="OV42" s="161"/>
      <c r="OW42" s="161"/>
      <c r="OX42" s="161"/>
      <c r="OY42" s="161"/>
      <c r="OZ42" s="161"/>
      <c r="PA42" s="161"/>
      <c r="PB42" s="161"/>
      <c r="PC42" s="161"/>
      <c r="PD42" s="161"/>
      <c r="PE42" s="161"/>
      <c r="PF42" s="161"/>
      <c r="PG42" s="161"/>
      <c r="PH42" s="161"/>
      <c r="PI42" s="161"/>
    </row>
    <row r="43" spans="1:425" s="156" customFormat="1">
      <c r="A43" s="148"/>
      <c r="B43" s="130" t="s">
        <v>408</v>
      </c>
      <c r="C43" s="147" t="s">
        <v>409</v>
      </c>
      <c r="D43" s="106"/>
      <c r="E43" s="169">
        <f>F43*(H43/$H$74)</f>
        <v>0</v>
      </c>
      <c r="F43" s="170">
        <v>0</v>
      </c>
      <c r="G43" s="160" t="s">
        <v>375</v>
      </c>
      <c r="H43" s="265">
        <f>'Residential Pilots {E}'!A10</f>
        <v>359450</v>
      </c>
      <c r="I43" s="265">
        <f>'Residential Pilots {E}'!A$8</f>
        <v>490493.35000000003</v>
      </c>
      <c r="J43" s="265">
        <f>'Residential Pilots {E}'!A$12</f>
        <v>1470766.5</v>
      </c>
      <c r="K43" s="265">
        <f>'Residential Pilots {E}'!A$14</f>
        <v>4231779</v>
      </c>
      <c r="L43" s="265">
        <f>SUM('Residential Pilots {E}'!Q$5:Q$997)</f>
        <v>5702545.5</v>
      </c>
      <c r="M43" s="171"/>
      <c r="N43" s="260">
        <f>'Residential Pilots {E}'!A$18</f>
        <v>1961259.85</v>
      </c>
      <c r="O43" s="259">
        <f>'Residential Pilots {E}'!A$20</f>
        <v>6193038.8499999996</v>
      </c>
      <c r="P43" s="259">
        <f>SUM('Residential Pilots {E}'!R$5:R$999)</f>
        <v>0</v>
      </c>
      <c r="Q43" s="266">
        <f t="shared" si="15"/>
        <v>1836385.6273408239</v>
      </c>
      <c r="R43" s="266">
        <f t="shared" si="16"/>
        <v>5798725.5149812726</v>
      </c>
      <c r="S43" s="259">
        <f>SUM('Residential Pilots {E}'!AM$5:AM$999)</f>
        <v>113404.24296201115</v>
      </c>
      <c r="T43" s="259">
        <f>SUM('Residential Pilots {E}'!AD$5:AD$999)</f>
        <v>0</v>
      </c>
      <c r="U43" s="133">
        <f>IFERROR(S43/Q43,0)</f>
        <v>6.1754046249112737E-2</v>
      </c>
      <c r="V43" s="133">
        <f>IFERROR(((S43*1.1)+(T43))/R43,0)</f>
        <v>2.1512428366531354E-2</v>
      </c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/>
      <c r="FG43" s="155"/>
      <c r="FH43" s="155"/>
      <c r="FI43" s="155"/>
      <c r="FJ43" s="155"/>
      <c r="FK43" s="155"/>
      <c r="FL43" s="155"/>
      <c r="FM43" s="155"/>
      <c r="FN43" s="155"/>
      <c r="FO43" s="155"/>
      <c r="FP43" s="155"/>
      <c r="FQ43" s="155"/>
      <c r="FR43" s="155"/>
      <c r="FS43" s="155"/>
      <c r="FT43" s="155"/>
      <c r="FU43" s="155"/>
      <c r="FV43" s="155"/>
      <c r="FW43" s="155"/>
      <c r="FX43" s="155"/>
      <c r="FY43" s="155"/>
      <c r="FZ43" s="155"/>
      <c r="GA43" s="155"/>
      <c r="GB43" s="155"/>
      <c r="GC43" s="155"/>
      <c r="GD43" s="155"/>
      <c r="GE43" s="155"/>
      <c r="GF43" s="155"/>
      <c r="GG43" s="155"/>
      <c r="GH43" s="155"/>
      <c r="GI43" s="155"/>
      <c r="GJ43" s="155"/>
      <c r="GK43" s="155"/>
      <c r="GL43" s="155"/>
      <c r="GM43" s="155"/>
      <c r="GN43" s="155"/>
      <c r="GO43" s="155"/>
      <c r="GP43" s="155"/>
      <c r="GQ43" s="155"/>
      <c r="GR43" s="155"/>
      <c r="GS43" s="155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155"/>
      <c r="HI43" s="155"/>
      <c r="HJ43" s="155"/>
      <c r="HK43" s="155"/>
      <c r="HL43" s="155"/>
      <c r="HM43" s="155"/>
      <c r="HN43" s="155"/>
      <c r="HO43" s="155"/>
      <c r="HP43" s="155"/>
      <c r="HQ43" s="155"/>
      <c r="HR43" s="155"/>
      <c r="HS43" s="155"/>
      <c r="HT43" s="155"/>
      <c r="HU43" s="155"/>
      <c r="HV43" s="155"/>
      <c r="HW43" s="155"/>
      <c r="HX43" s="155"/>
      <c r="HY43" s="155"/>
      <c r="HZ43" s="155"/>
      <c r="IA43" s="155"/>
      <c r="IB43" s="155"/>
      <c r="IC43" s="155"/>
      <c r="ID43" s="155"/>
      <c r="IE43" s="155"/>
      <c r="IF43" s="155"/>
      <c r="IG43" s="155"/>
      <c r="IH43" s="155"/>
      <c r="II43" s="155"/>
      <c r="IJ43" s="155"/>
      <c r="IK43" s="155"/>
      <c r="IL43" s="155"/>
      <c r="IM43" s="155"/>
      <c r="IN43" s="155"/>
      <c r="IO43" s="155"/>
      <c r="IP43" s="155"/>
      <c r="IQ43" s="155"/>
      <c r="IR43" s="155"/>
      <c r="IS43" s="155"/>
      <c r="IT43" s="155"/>
      <c r="IU43" s="155"/>
      <c r="IV43" s="155"/>
      <c r="IW43" s="155"/>
      <c r="IX43" s="155"/>
      <c r="IY43" s="155"/>
      <c r="IZ43" s="155"/>
      <c r="JA43" s="155"/>
      <c r="JB43" s="155"/>
      <c r="JC43" s="155"/>
      <c r="JD43" s="155"/>
      <c r="JE43" s="155"/>
      <c r="JF43" s="155"/>
      <c r="JG43" s="155"/>
      <c r="JH43" s="155"/>
      <c r="JI43" s="155"/>
      <c r="JJ43" s="155"/>
      <c r="JK43" s="155"/>
      <c r="JL43" s="155"/>
      <c r="JM43" s="155"/>
      <c r="JN43" s="155"/>
      <c r="JO43" s="155"/>
      <c r="JP43" s="155"/>
      <c r="JQ43" s="155"/>
      <c r="JR43" s="155"/>
      <c r="JS43" s="155"/>
      <c r="JT43" s="155"/>
      <c r="JU43" s="155"/>
      <c r="JV43" s="155"/>
      <c r="JW43" s="155"/>
      <c r="JX43" s="155"/>
      <c r="JY43" s="155"/>
      <c r="JZ43" s="155"/>
      <c r="KA43" s="155"/>
      <c r="KB43" s="155"/>
      <c r="KC43" s="155"/>
      <c r="KD43" s="155"/>
      <c r="KE43" s="155"/>
      <c r="KF43" s="155"/>
      <c r="KG43" s="155"/>
      <c r="KH43" s="155"/>
      <c r="KI43" s="155"/>
      <c r="KJ43" s="155"/>
      <c r="KK43" s="155"/>
      <c r="KL43" s="155"/>
      <c r="KM43" s="155"/>
      <c r="KN43" s="155"/>
      <c r="KO43" s="155"/>
      <c r="KP43" s="155"/>
      <c r="KQ43" s="155"/>
      <c r="KR43" s="155"/>
      <c r="KS43" s="155"/>
      <c r="KT43" s="155"/>
      <c r="KU43" s="155"/>
      <c r="KV43" s="155"/>
      <c r="KW43" s="155"/>
      <c r="KX43" s="155"/>
      <c r="KY43" s="155"/>
      <c r="KZ43" s="155"/>
      <c r="LA43" s="155"/>
      <c r="LB43" s="155"/>
      <c r="LC43" s="155"/>
      <c r="LD43" s="155"/>
      <c r="LE43" s="155"/>
      <c r="LF43" s="155"/>
      <c r="LG43" s="155"/>
      <c r="LH43" s="155"/>
      <c r="LI43" s="155"/>
      <c r="LJ43" s="155"/>
      <c r="LK43" s="155"/>
      <c r="LL43" s="155"/>
      <c r="LM43" s="155"/>
      <c r="LN43" s="155"/>
      <c r="LO43" s="155"/>
      <c r="LP43" s="155"/>
      <c r="LQ43" s="155"/>
      <c r="LR43" s="155"/>
      <c r="LS43" s="155"/>
      <c r="LT43" s="155"/>
      <c r="LU43" s="155"/>
      <c r="LV43" s="155"/>
      <c r="LW43" s="155"/>
      <c r="LX43" s="155"/>
      <c r="LY43" s="155"/>
      <c r="LZ43" s="155"/>
      <c r="MA43" s="155"/>
      <c r="MB43" s="155"/>
      <c r="MC43" s="155"/>
      <c r="MD43" s="155"/>
      <c r="ME43" s="155"/>
      <c r="MF43" s="155"/>
      <c r="MG43" s="155"/>
      <c r="MH43" s="155"/>
      <c r="MI43" s="155"/>
      <c r="MJ43" s="155"/>
      <c r="MK43" s="155"/>
      <c r="ML43" s="155"/>
      <c r="MM43" s="155"/>
      <c r="MN43" s="155"/>
      <c r="MO43" s="155"/>
      <c r="MP43" s="155"/>
      <c r="MQ43" s="155"/>
      <c r="MR43" s="155"/>
      <c r="MS43" s="155"/>
      <c r="MT43" s="155"/>
      <c r="MU43" s="155"/>
      <c r="MV43" s="155"/>
      <c r="MW43" s="155"/>
      <c r="MX43" s="155"/>
      <c r="MY43" s="155"/>
      <c r="MZ43" s="155"/>
      <c r="NA43" s="155"/>
      <c r="NB43" s="155"/>
      <c r="NC43" s="155"/>
      <c r="ND43" s="155"/>
      <c r="NE43" s="155"/>
      <c r="NF43" s="155"/>
      <c r="NG43" s="155"/>
      <c r="NH43" s="155"/>
      <c r="NI43" s="155"/>
      <c r="NJ43" s="155"/>
      <c r="NK43" s="155"/>
      <c r="NL43" s="155"/>
      <c r="NM43" s="155"/>
      <c r="NN43" s="155"/>
      <c r="NO43" s="155"/>
      <c r="NP43" s="155"/>
      <c r="NQ43" s="155"/>
      <c r="NR43" s="155"/>
      <c r="NS43" s="155"/>
      <c r="NT43" s="155"/>
      <c r="NU43" s="155"/>
      <c r="NV43" s="155"/>
      <c r="NW43" s="155"/>
      <c r="NX43" s="155"/>
      <c r="NY43" s="155"/>
      <c r="NZ43" s="155"/>
      <c r="OA43" s="155"/>
      <c r="OB43" s="155"/>
      <c r="OC43" s="155"/>
      <c r="OD43" s="155"/>
      <c r="OE43" s="155"/>
      <c r="OF43" s="155"/>
      <c r="OG43" s="155"/>
      <c r="OH43" s="155"/>
      <c r="OI43" s="155"/>
      <c r="OJ43" s="155"/>
      <c r="OK43" s="155"/>
      <c r="OL43" s="155"/>
      <c r="OM43" s="155"/>
      <c r="ON43" s="155"/>
      <c r="OO43" s="155"/>
      <c r="OP43" s="155"/>
      <c r="OQ43" s="155"/>
      <c r="OR43" s="155"/>
      <c r="OS43" s="155"/>
      <c r="OT43" s="155"/>
      <c r="OU43" s="155"/>
      <c r="OV43" s="155"/>
      <c r="OW43" s="155"/>
      <c r="OX43" s="155"/>
      <c r="OY43" s="155"/>
      <c r="OZ43" s="155"/>
      <c r="PA43" s="155"/>
      <c r="PB43" s="155"/>
      <c r="PC43" s="155"/>
      <c r="PD43" s="155"/>
      <c r="PE43" s="155"/>
      <c r="PF43" s="155"/>
      <c r="PG43" s="155"/>
      <c r="PH43" s="155"/>
      <c r="PI43" s="155"/>
    </row>
    <row r="44" spans="1:425" s="156" customFormat="1">
      <c r="A44" s="148"/>
      <c r="B44" s="172" t="s">
        <v>314</v>
      </c>
      <c r="C44" s="147" t="s">
        <v>410</v>
      </c>
      <c r="D44" s="106"/>
      <c r="E44" s="169"/>
      <c r="F44" s="170">
        <v>0</v>
      </c>
      <c r="G44" s="160" t="s">
        <v>375</v>
      </c>
      <c r="H44" s="265">
        <f>'Commercial Pilots {E}'!A10</f>
        <v>0</v>
      </c>
      <c r="I44" s="265" t="e">
        <f>'Commercial Pilots {E}'!A$8</f>
        <v>#N/A</v>
      </c>
      <c r="J44" s="265">
        <f>'Commercial Pilots {E}'!A$12</f>
        <v>0</v>
      </c>
      <c r="K44" s="265">
        <f>'Commercial Pilots {E}'!A$14</f>
        <v>0</v>
      </c>
      <c r="L44" s="265">
        <f>SUM('Commercial Pilots {E}'!Q$5:Q$998)</f>
        <v>0</v>
      </c>
      <c r="M44" s="173"/>
      <c r="N44" s="260">
        <v>0</v>
      </c>
      <c r="O44" s="259">
        <v>0</v>
      </c>
      <c r="P44" s="259">
        <f>SUM('Commercial Pilots {E}'!R$5:R$1000)</f>
        <v>0</v>
      </c>
      <c r="Q44" s="269">
        <f>N44/(1+ElecDiscountRate)^1</f>
        <v>0</v>
      </c>
      <c r="R44" s="269">
        <f>O44/(1+ElecDiscountRate)^1</f>
        <v>0</v>
      </c>
      <c r="S44" s="259">
        <f>SUM('Commercial Pilots {E}'!AM$5:AM$1000)</f>
        <v>0</v>
      </c>
      <c r="T44" s="259">
        <f>SUM('Commercial Pilots {E}'!AD$5:AD$1000)</f>
        <v>0</v>
      </c>
      <c r="U44" s="133">
        <f>IFERROR(S44/Q44,0)</f>
        <v>0</v>
      </c>
      <c r="V44" s="133">
        <f>IFERROR(((S44*1.1)+(T44))/R44,0)</f>
        <v>0</v>
      </c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5"/>
      <c r="CN44" s="155"/>
      <c r="CO44" s="155"/>
      <c r="CP44" s="155"/>
      <c r="CQ44" s="155"/>
      <c r="CR44" s="155"/>
      <c r="CS44" s="155"/>
      <c r="CT44" s="155"/>
      <c r="CU44" s="155"/>
      <c r="CV44" s="155"/>
      <c r="CW44" s="155"/>
      <c r="CX44" s="155"/>
      <c r="CY44" s="155"/>
      <c r="CZ44" s="155"/>
      <c r="DA44" s="155"/>
      <c r="DB44" s="155"/>
      <c r="DC44" s="155"/>
      <c r="DD44" s="155"/>
      <c r="DE44" s="155"/>
      <c r="DF44" s="155"/>
      <c r="DG44" s="155"/>
      <c r="DH44" s="155"/>
      <c r="DI44" s="155"/>
      <c r="DJ44" s="155"/>
      <c r="DK44" s="155"/>
      <c r="DL44" s="155"/>
      <c r="DM44" s="155"/>
      <c r="DN44" s="155"/>
      <c r="DO44" s="155"/>
      <c r="DP44" s="155"/>
      <c r="DQ44" s="155"/>
      <c r="DR44" s="155"/>
      <c r="DS44" s="155"/>
      <c r="DT44" s="155"/>
      <c r="DU44" s="155"/>
      <c r="DV44" s="155"/>
      <c r="DW44" s="155"/>
      <c r="DX44" s="155"/>
      <c r="DY44" s="155"/>
      <c r="DZ44" s="155"/>
      <c r="EA44" s="155"/>
      <c r="EB44" s="155"/>
      <c r="EC44" s="155"/>
      <c r="ED44" s="155"/>
      <c r="EE44" s="155"/>
      <c r="EF44" s="155"/>
      <c r="EG44" s="155"/>
      <c r="EH44" s="155"/>
      <c r="EI44" s="155"/>
      <c r="EJ44" s="155"/>
      <c r="EK44" s="155"/>
      <c r="EL44" s="155"/>
      <c r="EM44" s="155"/>
      <c r="EN44" s="155"/>
      <c r="EO44" s="155"/>
      <c r="EP44" s="155"/>
      <c r="EQ44" s="155"/>
      <c r="ER44" s="155"/>
      <c r="ES44" s="155"/>
      <c r="ET44" s="155"/>
      <c r="EU44" s="155"/>
      <c r="EV44" s="155"/>
      <c r="EW44" s="155"/>
      <c r="EX44" s="155"/>
      <c r="EY44" s="155"/>
      <c r="EZ44" s="155"/>
      <c r="FA44" s="155"/>
      <c r="FB44" s="155"/>
      <c r="FC44" s="155"/>
      <c r="FD44" s="155"/>
      <c r="FE44" s="155"/>
      <c r="FF44" s="155"/>
      <c r="FG44" s="155"/>
      <c r="FH44" s="155"/>
      <c r="FI44" s="155"/>
      <c r="FJ44" s="155"/>
      <c r="FK44" s="155"/>
      <c r="FL44" s="155"/>
      <c r="FM44" s="155"/>
      <c r="FN44" s="155"/>
      <c r="FO44" s="155"/>
      <c r="FP44" s="155"/>
      <c r="FQ44" s="155"/>
      <c r="FR44" s="155"/>
      <c r="FS44" s="155"/>
      <c r="FT44" s="155"/>
      <c r="FU44" s="155"/>
      <c r="FV44" s="155"/>
      <c r="FW44" s="155"/>
      <c r="FX44" s="155"/>
      <c r="FY44" s="155"/>
      <c r="FZ44" s="155"/>
      <c r="GA44" s="155"/>
      <c r="GB44" s="155"/>
      <c r="GC44" s="155"/>
      <c r="GD44" s="155"/>
      <c r="GE44" s="155"/>
      <c r="GF44" s="155"/>
      <c r="GG44" s="155"/>
      <c r="GH44" s="155"/>
      <c r="GI44" s="155"/>
      <c r="GJ44" s="155"/>
      <c r="GK44" s="155"/>
      <c r="GL44" s="155"/>
      <c r="GM44" s="155"/>
      <c r="GN44" s="155"/>
      <c r="GO44" s="155"/>
      <c r="GP44" s="155"/>
      <c r="GQ44" s="155"/>
      <c r="GR44" s="155"/>
      <c r="GS44" s="155"/>
      <c r="GT44" s="155"/>
      <c r="GU44" s="155"/>
      <c r="GV44" s="155"/>
      <c r="GW44" s="155"/>
      <c r="GX44" s="155"/>
      <c r="GY44" s="155"/>
      <c r="GZ44" s="155"/>
      <c r="HA44" s="155"/>
      <c r="HB44" s="155"/>
      <c r="HC44" s="155"/>
      <c r="HD44" s="155"/>
      <c r="HE44" s="155"/>
      <c r="HF44" s="155"/>
      <c r="HG44" s="155"/>
      <c r="HH44" s="155"/>
      <c r="HI44" s="155"/>
      <c r="HJ44" s="155"/>
      <c r="HK44" s="155"/>
      <c r="HL44" s="155"/>
      <c r="HM44" s="155"/>
      <c r="HN44" s="155"/>
      <c r="HO44" s="155"/>
      <c r="HP44" s="155"/>
      <c r="HQ44" s="155"/>
      <c r="HR44" s="155"/>
      <c r="HS44" s="155"/>
      <c r="HT44" s="155"/>
      <c r="HU44" s="155"/>
      <c r="HV44" s="155"/>
      <c r="HW44" s="155"/>
      <c r="HX44" s="155"/>
      <c r="HY44" s="155"/>
      <c r="HZ44" s="155"/>
      <c r="IA44" s="155"/>
      <c r="IB44" s="155"/>
      <c r="IC44" s="155"/>
      <c r="ID44" s="155"/>
      <c r="IE44" s="155"/>
      <c r="IF44" s="155"/>
      <c r="IG44" s="155"/>
      <c r="IH44" s="155"/>
      <c r="II44" s="155"/>
      <c r="IJ44" s="155"/>
      <c r="IK44" s="155"/>
      <c r="IL44" s="155"/>
      <c r="IM44" s="155"/>
      <c r="IN44" s="155"/>
      <c r="IO44" s="155"/>
      <c r="IP44" s="155"/>
      <c r="IQ44" s="155"/>
      <c r="IR44" s="155"/>
      <c r="IS44" s="155"/>
      <c r="IT44" s="155"/>
      <c r="IU44" s="155"/>
      <c r="IV44" s="155"/>
      <c r="IW44" s="155"/>
      <c r="IX44" s="155"/>
      <c r="IY44" s="155"/>
      <c r="IZ44" s="155"/>
      <c r="JA44" s="155"/>
      <c r="JB44" s="155"/>
      <c r="JC44" s="155"/>
      <c r="JD44" s="155"/>
      <c r="JE44" s="155"/>
      <c r="JF44" s="155"/>
      <c r="JG44" s="155"/>
      <c r="JH44" s="155"/>
      <c r="JI44" s="155"/>
      <c r="JJ44" s="155"/>
      <c r="JK44" s="155"/>
      <c r="JL44" s="155"/>
      <c r="JM44" s="155"/>
      <c r="JN44" s="155"/>
      <c r="JO44" s="155"/>
      <c r="JP44" s="155"/>
      <c r="JQ44" s="155"/>
      <c r="JR44" s="155"/>
      <c r="JS44" s="155"/>
      <c r="JT44" s="155"/>
      <c r="JU44" s="155"/>
      <c r="JV44" s="155"/>
      <c r="JW44" s="155"/>
      <c r="JX44" s="155"/>
      <c r="JY44" s="155"/>
      <c r="JZ44" s="155"/>
      <c r="KA44" s="155"/>
      <c r="KB44" s="155"/>
      <c r="KC44" s="155"/>
      <c r="KD44" s="155"/>
      <c r="KE44" s="155"/>
      <c r="KF44" s="155"/>
      <c r="KG44" s="155"/>
      <c r="KH44" s="155"/>
      <c r="KI44" s="155"/>
      <c r="KJ44" s="155"/>
      <c r="KK44" s="155"/>
      <c r="KL44" s="155"/>
      <c r="KM44" s="155"/>
      <c r="KN44" s="155"/>
      <c r="KO44" s="155"/>
      <c r="KP44" s="155"/>
      <c r="KQ44" s="155"/>
      <c r="KR44" s="155"/>
      <c r="KS44" s="155"/>
      <c r="KT44" s="155"/>
      <c r="KU44" s="155"/>
      <c r="KV44" s="155"/>
      <c r="KW44" s="155"/>
      <c r="KX44" s="155"/>
      <c r="KY44" s="155"/>
      <c r="KZ44" s="155"/>
      <c r="LA44" s="155"/>
      <c r="LB44" s="155"/>
      <c r="LC44" s="155"/>
      <c r="LD44" s="155"/>
      <c r="LE44" s="155"/>
      <c r="LF44" s="155"/>
      <c r="LG44" s="155"/>
      <c r="LH44" s="155"/>
      <c r="LI44" s="155"/>
      <c r="LJ44" s="155"/>
      <c r="LK44" s="155"/>
      <c r="LL44" s="155"/>
      <c r="LM44" s="155"/>
      <c r="LN44" s="155"/>
      <c r="LO44" s="155"/>
      <c r="LP44" s="155"/>
      <c r="LQ44" s="155"/>
      <c r="LR44" s="155"/>
      <c r="LS44" s="155"/>
      <c r="LT44" s="155"/>
      <c r="LU44" s="155"/>
      <c r="LV44" s="155"/>
      <c r="LW44" s="155"/>
      <c r="LX44" s="155"/>
      <c r="LY44" s="155"/>
      <c r="LZ44" s="155"/>
      <c r="MA44" s="155"/>
      <c r="MB44" s="155"/>
      <c r="MC44" s="155"/>
      <c r="MD44" s="155"/>
      <c r="ME44" s="155"/>
      <c r="MF44" s="155"/>
      <c r="MG44" s="155"/>
      <c r="MH44" s="155"/>
      <c r="MI44" s="155"/>
      <c r="MJ44" s="155"/>
      <c r="MK44" s="155"/>
      <c r="ML44" s="155"/>
      <c r="MM44" s="155"/>
      <c r="MN44" s="155"/>
      <c r="MO44" s="155"/>
      <c r="MP44" s="155"/>
      <c r="MQ44" s="155"/>
      <c r="MR44" s="155"/>
      <c r="MS44" s="155"/>
      <c r="MT44" s="155"/>
      <c r="MU44" s="155"/>
      <c r="MV44" s="155"/>
      <c r="MW44" s="155"/>
      <c r="MX44" s="155"/>
      <c r="MY44" s="155"/>
      <c r="MZ44" s="155"/>
      <c r="NA44" s="155"/>
      <c r="NB44" s="155"/>
      <c r="NC44" s="155"/>
      <c r="ND44" s="155"/>
      <c r="NE44" s="155"/>
      <c r="NF44" s="155"/>
      <c r="NG44" s="155"/>
      <c r="NH44" s="155"/>
      <c r="NI44" s="155"/>
      <c r="NJ44" s="155"/>
      <c r="NK44" s="155"/>
      <c r="NL44" s="155"/>
      <c r="NM44" s="155"/>
      <c r="NN44" s="155"/>
      <c r="NO44" s="155"/>
      <c r="NP44" s="155"/>
      <c r="NQ44" s="155"/>
      <c r="NR44" s="155"/>
      <c r="NS44" s="155"/>
      <c r="NT44" s="155"/>
      <c r="NU44" s="155"/>
      <c r="NV44" s="155"/>
      <c r="NW44" s="155"/>
      <c r="NX44" s="155"/>
      <c r="NY44" s="155"/>
      <c r="NZ44" s="155"/>
      <c r="OA44" s="155"/>
      <c r="OB44" s="155"/>
      <c r="OC44" s="155"/>
      <c r="OD44" s="155"/>
      <c r="OE44" s="155"/>
      <c r="OF44" s="155"/>
      <c r="OG44" s="155"/>
      <c r="OH44" s="155"/>
      <c r="OI44" s="155"/>
      <c r="OJ44" s="155"/>
      <c r="OK44" s="155"/>
      <c r="OL44" s="155"/>
      <c r="OM44" s="155"/>
      <c r="ON44" s="155"/>
      <c r="OO44" s="155"/>
      <c r="OP44" s="155"/>
      <c r="OQ44" s="155"/>
      <c r="OR44" s="155"/>
      <c r="OS44" s="155"/>
      <c r="OT44" s="155"/>
      <c r="OU44" s="155"/>
      <c r="OV44" s="155"/>
      <c r="OW44" s="155"/>
      <c r="OX44" s="155"/>
      <c r="OY44" s="155"/>
      <c r="OZ44" s="155"/>
      <c r="PA44" s="155"/>
      <c r="PB44" s="155"/>
      <c r="PC44" s="155"/>
      <c r="PD44" s="155"/>
      <c r="PE44" s="155"/>
      <c r="PF44" s="155"/>
      <c r="PG44" s="155"/>
      <c r="PH44" s="155"/>
      <c r="PI44" s="155"/>
    </row>
    <row r="45" spans="1:425" s="102" customFormat="1">
      <c r="A45" s="134"/>
      <c r="B45" s="149" t="s">
        <v>411</v>
      </c>
      <c r="C45" s="149"/>
      <c r="D45" s="149"/>
      <c r="E45" s="150"/>
      <c r="F45" s="151"/>
      <c r="G45" s="152"/>
      <c r="H45" s="153">
        <f t="shared" ref="H45:O45" si="26">SUM(H43:H44)</f>
        <v>359450</v>
      </c>
      <c r="I45" s="153">
        <f>IFERROR(SUM(I43:I44),0)</f>
        <v>0</v>
      </c>
      <c r="J45" s="153">
        <f t="shared" si="26"/>
        <v>1470766.5</v>
      </c>
      <c r="K45" s="153">
        <f t="shared" si="26"/>
        <v>4231779</v>
      </c>
      <c r="L45" s="153">
        <f t="shared" si="26"/>
        <v>5702545.5</v>
      </c>
      <c r="M45" s="153">
        <f t="shared" si="26"/>
        <v>0</v>
      </c>
      <c r="N45" s="153">
        <f>IFERROR(SUM(N43:N44),0)</f>
        <v>1961259.85</v>
      </c>
      <c r="O45" s="153">
        <f t="shared" si="26"/>
        <v>6193038.8499999996</v>
      </c>
      <c r="P45" s="153">
        <f>SUM(P43:P44)</f>
        <v>0</v>
      </c>
      <c r="Q45" s="153">
        <f>IFERROR(SUM(Q43:Q44),0)</f>
        <v>1836385.6273408239</v>
      </c>
      <c r="R45" s="153">
        <f>SUM(R43:R44)</f>
        <v>5798725.5149812726</v>
      </c>
      <c r="S45" s="153">
        <f>IFERROR(SUM(S43:S44),0)</f>
        <v>113404.24296201115</v>
      </c>
      <c r="T45" s="153">
        <f>SUM(T43:T44)</f>
        <v>0</v>
      </c>
      <c r="U45" s="168">
        <f>IFERROR(S45/Q45,"-")</f>
        <v>6.1754046249112737E-2</v>
      </c>
      <c r="V45" s="168">
        <f>IFERROR(((S45*1.1)+(T45))/R45,"-")</f>
        <v>2.1512428366531354E-2</v>
      </c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425" s="102" customFormat="1">
      <c r="A46" s="134"/>
      <c r="B46" s="130" t="s">
        <v>412</v>
      </c>
      <c r="C46" s="174" t="s">
        <v>413</v>
      </c>
      <c r="D46" s="174"/>
      <c r="E46" s="169">
        <f>F46*(H46/$H$74)</f>
        <v>0.82133450384480844</v>
      </c>
      <c r="F46" s="144">
        <f>'Residential Lighting {E}'!A$16</f>
        <v>14.018306080933579</v>
      </c>
      <c r="G46" s="160" t="s">
        <v>414</v>
      </c>
      <c r="H46" s="258">
        <f>'NEEA {E}'!A10</f>
        <v>14628413</v>
      </c>
      <c r="I46" s="259">
        <f>'NEEA {E}'!A$8</f>
        <v>4916640</v>
      </c>
      <c r="J46" s="259">
        <f>'NEEA {E}'!A$12</f>
        <v>0</v>
      </c>
      <c r="K46" s="259">
        <f>'NEEA {E}'!A$14</f>
        <v>0</v>
      </c>
      <c r="L46" s="259">
        <f>SUM('NEEA {E}'!Q$5:Q$1000)</f>
        <v>0</v>
      </c>
      <c r="M46" s="259"/>
      <c r="N46" s="260">
        <f>'NEEA {E}'!A$18</f>
        <v>4916640</v>
      </c>
      <c r="O46" s="259">
        <f>SUM(I46:K46)</f>
        <v>4916640</v>
      </c>
      <c r="P46" s="259">
        <f>SUM('NEEA {E}'!R$5:R$1000)</f>
        <v>0</v>
      </c>
      <c r="Q46" s="261">
        <f>N46/(1+ElecDiscountRate)^1</f>
        <v>4603595.5056179771</v>
      </c>
      <c r="R46" s="261">
        <f>O46/(1+ElecDiscountRate)^1</f>
        <v>4603595.5056179771</v>
      </c>
      <c r="S46" s="259">
        <f>SUM('NEEA {E}'!AM$5:AM$1000)</f>
        <v>5238027.8027833849</v>
      </c>
      <c r="T46" s="259">
        <f>SUM('NEEA {E}'!AD$5:AD$1000)</f>
        <v>0</v>
      </c>
      <c r="U46" s="133">
        <f>IFERROR(S46/Q46,0)</f>
        <v>1.1378123461088581</v>
      </c>
      <c r="V46" s="133">
        <f>IFERROR(((S46*1.1)+(T46))/R46,0)</f>
        <v>1.251593580719744</v>
      </c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425" s="176" customFormat="1">
      <c r="A47" s="102"/>
      <c r="B47" s="130" t="s">
        <v>96</v>
      </c>
      <c r="C47" s="175" t="s">
        <v>415</v>
      </c>
      <c r="D47" s="175"/>
      <c r="E47" s="169">
        <f>F47*(H47/$H$74)</f>
        <v>0.36047058029864604</v>
      </c>
      <c r="F47" s="144">
        <f>'T&amp;D {E}'!A$16</f>
        <v>15</v>
      </c>
      <c r="G47" s="160" t="s">
        <v>414</v>
      </c>
      <c r="H47" s="258">
        <f>'T&amp;D {E}'!A$10</f>
        <v>6000000</v>
      </c>
      <c r="I47" s="259">
        <f>'T&amp;D {E}'!A$8</f>
        <v>0</v>
      </c>
      <c r="J47" s="259">
        <f>'T&amp;D {E}'!A$12</f>
        <v>0</v>
      </c>
      <c r="K47" s="259">
        <f>'T&amp;D {E}'!A$14</f>
        <v>167328</v>
      </c>
      <c r="L47" s="259">
        <f>SUM('T&amp;D {E}'!Q$5:Q$1000)</f>
        <v>167328</v>
      </c>
      <c r="M47" s="259"/>
      <c r="N47" s="260">
        <f>'T&amp;D {E}'!A$18</f>
        <v>0</v>
      </c>
      <c r="O47" s="259">
        <f>SUM(I47:K47)</f>
        <v>167328</v>
      </c>
      <c r="P47" s="259">
        <f>SUM('T&amp;D {E}'!R$5:R$1000)</f>
        <v>0</v>
      </c>
      <c r="Q47" s="261">
        <f>N47/(1+ElecDiscountRate)^1</f>
        <v>0</v>
      </c>
      <c r="R47" s="261">
        <f>O47/(1+ElecDiscountRate)^1</f>
        <v>156674.15730337077</v>
      </c>
      <c r="S47" s="259">
        <f>SUM('T&amp;D {E}'!AM$5:AM$1000)</f>
        <v>6176378.3048501704</v>
      </c>
      <c r="T47" s="259">
        <f>SUM('T&amp;D {E}'!AD$5:AD$1000)</f>
        <v>0</v>
      </c>
      <c r="U47" s="133">
        <f>IFERROR(S47/Q47,0)</f>
        <v>0</v>
      </c>
      <c r="V47" s="133">
        <f>IFERROR(((S47*1.1)+(T47))/R47,0)</f>
        <v>43.363987094437164</v>
      </c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425" s="176" customFormat="1">
      <c r="A48" s="102"/>
      <c r="B48" s="172" t="s">
        <v>172</v>
      </c>
      <c r="C48" s="175" t="s">
        <v>416</v>
      </c>
      <c r="D48" s="175"/>
      <c r="E48" s="169"/>
      <c r="F48" s="144" t="e">
        <f>'TDSM {E}'!A$16</f>
        <v>#DIV/0!</v>
      </c>
      <c r="G48" s="160" t="s">
        <v>414</v>
      </c>
      <c r="H48" s="258">
        <f>'TDSM {E}'!A$10</f>
        <v>0</v>
      </c>
      <c r="I48" s="259">
        <f>'TDSM {E}'!A$8</f>
        <v>611141.36250000005</v>
      </c>
      <c r="J48" s="259">
        <f>'TDSM {E}'!A$12</f>
        <v>52500</v>
      </c>
      <c r="K48" s="259">
        <v>0</v>
      </c>
      <c r="L48" s="259">
        <v>0</v>
      </c>
      <c r="M48" s="259"/>
      <c r="N48" s="260">
        <f>'TDSM {E}'!A$18</f>
        <v>663641.36250000005</v>
      </c>
      <c r="O48" s="259">
        <f>SUM(I48:K48)</f>
        <v>663641.36250000005</v>
      </c>
      <c r="P48" s="259">
        <v>0</v>
      </c>
      <c r="Q48" s="266">
        <v>0</v>
      </c>
      <c r="R48" s="261">
        <f>O48/(1+ElecDiscountRate)^1</f>
        <v>621387.04353932582</v>
      </c>
      <c r="S48" s="259">
        <f>SUM('TDSM {E}'!AM$5:AM$1000)</f>
        <v>0</v>
      </c>
      <c r="T48" s="259">
        <v>0</v>
      </c>
      <c r="U48" s="133">
        <f>IFERROR(S48/Q48,0)</f>
        <v>0</v>
      </c>
      <c r="V48" s="133">
        <f>IFERROR(((S48*1.1)+(T48))/R48,0)</f>
        <v>0</v>
      </c>
      <c r="W48" s="106"/>
      <c r="X48" s="106">
        <v>18230134</v>
      </c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425" s="102" customFormat="1">
      <c r="B49" s="177" t="s">
        <v>417</v>
      </c>
      <c r="C49" s="177"/>
      <c r="D49" s="177"/>
      <c r="E49" s="177"/>
      <c r="F49" s="178"/>
      <c r="G49" s="179"/>
      <c r="H49" s="180">
        <f>SUM(H46:H48)</f>
        <v>20628413</v>
      </c>
      <c r="I49" s="180">
        <f>SUM(I46:I48)</f>
        <v>5527781.3624999998</v>
      </c>
      <c r="J49" s="180">
        <f t="shared" ref="J49:T49" si="27">SUM(J46:J48)</f>
        <v>52500</v>
      </c>
      <c r="K49" s="180">
        <f t="shared" si="27"/>
        <v>167328</v>
      </c>
      <c r="L49" s="180">
        <f t="shared" si="27"/>
        <v>167328</v>
      </c>
      <c r="M49" s="180">
        <f t="shared" si="27"/>
        <v>0</v>
      </c>
      <c r="N49" s="180">
        <f t="shared" si="27"/>
        <v>5580281.3624999998</v>
      </c>
      <c r="O49" s="180">
        <f t="shared" si="27"/>
        <v>5747609.3624999998</v>
      </c>
      <c r="P49" s="180">
        <f>SUM(P46:P48)</f>
        <v>0</v>
      </c>
      <c r="Q49" s="180">
        <f t="shared" si="27"/>
        <v>4603595.5056179771</v>
      </c>
      <c r="R49" s="180">
        <f t="shared" si="27"/>
        <v>5381656.7064606734</v>
      </c>
      <c r="S49" s="180">
        <f t="shared" si="27"/>
        <v>11414406.107633555</v>
      </c>
      <c r="T49" s="180">
        <f t="shared" si="27"/>
        <v>0</v>
      </c>
      <c r="U49" s="181">
        <f>S49/Q49</f>
        <v>2.4794546118797873</v>
      </c>
      <c r="V49" s="181">
        <f>((S49*1.1)+(T49))/R49</f>
        <v>2.3330820606456801</v>
      </c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425" s="102" customFormat="1">
      <c r="B50" s="182"/>
      <c r="C50" s="183" t="s">
        <v>418</v>
      </c>
      <c r="D50" s="183"/>
      <c r="E50" s="184"/>
      <c r="F50" s="184"/>
      <c r="G50" s="185"/>
      <c r="H50" s="241"/>
      <c r="I50" s="242"/>
      <c r="J50" s="243"/>
      <c r="K50" s="186"/>
      <c r="L50" s="186"/>
      <c r="M50" s="186"/>
      <c r="N50" s="187"/>
      <c r="O50" s="187"/>
      <c r="P50" s="187"/>
      <c r="Q50" s="187"/>
      <c r="R50" s="187"/>
      <c r="S50" s="188"/>
      <c r="T50" s="189"/>
      <c r="U50" s="190"/>
      <c r="V50" s="190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425" s="102" customFormat="1">
      <c r="B51" s="191"/>
      <c r="C51" s="192" t="s">
        <v>419</v>
      </c>
      <c r="D51" s="191">
        <v>18230745</v>
      </c>
      <c r="E51" s="191"/>
      <c r="F51" s="191"/>
      <c r="G51" s="193"/>
      <c r="H51" s="191"/>
      <c r="I51" s="194">
        <f>SUMIF('Program Costs'!D:D,D51,'Program Costs'!N:N)</f>
        <v>1058134.02</v>
      </c>
      <c r="J51" s="194"/>
      <c r="K51" s="191"/>
      <c r="L51" s="191"/>
      <c r="M51" s="191"/>
      <c r="N51" s="194">
        <f>I51</f>
        <v>1058134.02</v>
      </c>
      <c r="O51" s="194">
        <f>I51</f>
        <v>1058134.02</v>
      </c>
      <c r="P51" s="195"/>
      <c r="Q51" s="196">
        <f t="shared" ref="Q51:R53" si="28">N51/(1+ElecDiscountRate)^1</f>
        <v>990762.19101123593</v>
      </c>
      <c r="R51" s="196">
        <f t="shared" si="28"/>
        <v>990762.19101123593</v>
      </c>
      <c r="S51" s="191"/>
      <c r="T51" s="197"/>
      <c r="U51" s="191"/>
      <c r="V51" s="198"/>
      <c r="W51" s="106"/>
      <c r="X51" s="106">
        <v>18230745</v>
      </c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425" s="102" customFormat="1">
      <c r="B52" s="191"/>
      <c r="C52" s="199" t="s">
        <v>420</v>
      </c>
      <c r="D52" s="200">
        <v>18230507</v>
      </c>
      <c r="E52" s="201"/>
      <c r="F52" s="201"/>
      <c r="G52" s="202"/>
      <c r="H52" s="203"/>
      <c r="I52" s="194">
        <f>SUMIF('Program Costs'!D:D,D52,'Program Costs'!N:N)</f>
        <v>1063196.0125</v>
      </c>
      <c r="J52" s="194"/>
      <c r="K52" s="204"/>
      <c r="L52" s="204"/>
      <c r="M52" s="204"/>
      <c r="N52" s="194">
        <f t="shared" ref="N52:N66" si="29">I52</f>
        <v>1063196.0125</v>
      </c>
      <c r="O52" s="194">
        <f t="shared" ref="O52:O66" si="30">I52</f>
        <v>1063196.0125</v>
      </c>
      <c r="P52" s="205"/>
      <c r="Q52" s="196">
        <f t="shared" si="28"/>
        <v>995501.88436329574</v>
      </c>
      <c r="R52" s="196">
        <f t="shared" si="28"/>
        <v>995501.88436329574</v>
      </c>
      <c r="S52" s="206"/>
      <c r="T52" s="206"/>
      <c r="U52" s="207"/>
      <c r="V52" s="207"/>
      <c r="W52" s="106"/>
      <c r="X52" s="106">
        <v>18230507</v>
      </c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425" s="102" customFormat="1">
      <c r="B53" s="191"/>
      <c r="C53" s="208" t="s">
        <v>421</v>
      </c>
      <c r="D53" s="209">
        <v>18230418</v>
      </c>
      <c r="E53" s="201"/>
      <c r="F53" s="201"/>
      <c r="G53" s="202"/>
      <c r="H53" s="203"/>
      <c r="I53" s="194">
        <f>SUMIF('Program Costs'!D:D,D53,'Program Costs'!N:N)</f>
        <v>731637.09899999993</v>
      </c>
      <c r="J53" s="194"/>
      <c r="K53" s="204"/>
      <c r="L53" s="204"/>
      <c r="M53" s="204"/>
      <c r="N53" s="194">
        <f t="shared" si="29"/>
        <v>731637.09899999993</v>
      </c>
      <c r="O53" s="194">
        <f t="shared" si="30"/>
        <v>731637.09899999993</v>
      </c>
      <c r="P53" s="196"/>
      <c r="Q53" s="196">
        <f t="shared" si="28"/>
        <v>685053.46348314593</v>
      </c>
      <c r="R53" s="196">
        <f t="shared" si="28"/>
        <v>685053.46348314593</v>
      </c>
      <c r="S53" s="206"/>
      <c r="T53" s="206"/>
      <c r="U53" s="207"/>
      <c r="V53" s="207"/>
      <c r="W53" s="106"/>
      <c r="X53" s="106">
        <v>18230418</v>
      </c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425" s="102" customFormat="1">
      <c r="B54" s="191"/>
      <c r="C54" s="192" t="s">
        <v>422</v>
      </c>
      <c r="D54" s="191">
        <v>18230810</v>
      </c>
      <c r="E54" s="191"/>
      <c r="F54" s="191"/>
      <c r="G54" s="191"/>
      <c r="H54" s="191"/>
      <c r="I54" s="194">
        <f>SUMIF('Program Costs'!D:D,D54,'Program Costs'!N:N)</f>
        <v>1134297.3</v>
      </c>
      <c r="J54" s="194"/>
      <c r="K54" s="191"/>
      <c r="L54" s="191"/>
      <c r="M54" s="191"/>
      <c r="N54" s="194">
        <f t="shared" si="29"/>
        <v>1134297.3</v>
      </c>
      <c r="O54" s="194">
        <f t="shared" si="30"/>
        <v>1134297.3</v>
      </c>
      <c r="P54" s="195"/>
      <c r="Q54" s="196">
        <f t="shared" ref="Q54:R56" si="31">N54/(1+ElecDiscountRate)^1</f>
        <v>1062076.1235955055</v>
      </c>
      <c r="R54" s="196">
        <f t="shared" si="31"/>
        <v>1062076.1235955055</v>
      </c>
      <c r="S54" s="191"/>
      <c r="T54" s="197"/>
      <c r="U54" s="191"/>
      <c r="V54" s="198"/>
      <c r="W54" s="106"/>
      <c r="X54" s="106">
        <v>18230810</v>
      </c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425" s="214" customFormat="1">
      <c r="A55" s="210"/>
      <c r="B55" s="191"/>
      <c r="C55" s="211" t="s">
        <v>423</v>
      </c>
      <c r="D55" s="212">
        <v>18230730</v>
      </c>
      <c r="E55" s="191"/>
      <c r="F55" s="191"/>
      <c r="G55" s="191"/>
      <c r="H55" s="191"/>
      <c r="I55" s="194">
        <f>SUMIF('Program Costs'!D:D,D55,'Program Costs'!N:N)</f>
        <v>121800</v>
      </c>
      <c r="J55" s="194"/>
      <c r="K55" s="191"/>
      <c r="L55" s="191"/>
      <c r="M55" s="191"/>
      <c r="N55" s="194">
        <f t="shared" si="29"/>
        <v>121800</v>
      </c>
      <c r="O55" s="194">
        <f t="shared" si="30"/>
        <v>121800</v>
      </c>
      <c r="P55" s="195"/>
      <c r="Q55" s="196">
        <f t="shared" si="31"/>
        <v>114044.94382022471</v>
      </c>
      <c r="R55" s="196">
        <f t="shared" si="31"/>
        <v>114044.94382022471</v>
      </c>
      <c r="S55" s="191"/>
      <c r="T55" s="197"/>
      <c r="U55" s="191"/>
      <c r="V55" s="198"/>
      <c r="W55" s="106"/>
      <c r="X55" s="106">
        <v>18230730</v>
      </c>
      <c r="Y55" s="106"/>
      <c r="Z55" s="106"/>
      <c r="AA55" s="106"/>
      <c r="AB55" s="106"/>
      <c r="AC55" s="106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  <c r="BI55" s="213"/>
      <c r="BJ55" s="213"/>
      <c r="BK55" s="213"/>
      <c r="BL55" s="213"/>
      <c r="BM55" s="213"/>
      <c r="BN55" s="213"/>
      <c r="BO55" s="213"/>
      <c r="BP55" s="213"/>
      <c r="BQ55" s="213"/>
      <c r="BR55" s="213"/>
      <c r="BS55" s="213"/>
      <c r="BT55" s="213"/>
      <c r="BU55" s="213"/>
      <c r="BV55" s="213"/>
      <c r="BW55" s="213"/>
      <c r="BX55" s="213"/>
      <c r="BY55" s="213"/>
      <c r="BZ55" s="213"/>
      <c r="CA55" s="213"/>
      <c r="CB55" s="213"/>
      <c r="CC55" s="213"/>
      <c r="CD55" s="213"/>
      <c r="CE55" s="213"/>
      <c r="CF55" s="213"/>
      <c r="CG55" s="213"/>
      <c r="CH55" s="213"/>
      <c r="CI55" s="213"/>
      <c r="CJ55" s="213"/>
      <c r="CK55" s="213"/>
      <c r="CL55" s="213"/>
      <c r="CM55" s="213"/>
      <c r="CN55" s="213"/>
      <c r="CO55" s="213"/>
      <c r="CP55" s="213"/>
      <c r="CQ55" s="213"/>
      <c r="CR55" s="213"/>
      <c r="CS55" s="213"/>
      <c r="CT55" s="213"/>
      <c r="CU55" s="213"/>
      <c r="CV55" s="213"/>
      <c r="CW55" s="213"/>
      <c r="CX55" s="213"/>
      <c r="CY55" s="213"/>
      <c r="CZ55" s="213"/>
      <c r="DA55" s="213"/>
      <c r="DB55" s="213"/>
      <c r="DC55" s="213"/>
      <c r="DD55" s="213"/>
      <c r="DE55" s="213"/>
      <c r="DF55" s="213"/>
      <c r="DG55" s="213"/>
      <c r="DH55" s="213"/>
      <c r="DI55" s="213"/>
      <c r="DJ55" s="213"/>
      <c r="DK55" s="213"/>
      <c r="DL55" s="213"/>
      <c r="DM55" s="213"/>
      <c r="DN55" s="213"/>
      <c r="DO55" s="213"/>
      <c r="DP55" s="213"/>
      <c r="DQ55" s="213"/>
      <c r="DR55" s="213"/>
      <c r="DS55" s="213"/>
      <c r="DT55" s="213"/>
      <c r="DU55" s="213"/>
      <c r="DV55" s="213"/>
      <c r="DW55" s="213"/>
      <c r="DX55" s="213"/>
      <c r="DY55" s="213"/>
      <c r="DZ55" s="213"/>
      <c r="EA55" s="213"/>
      <c r="EB55" s="213"/>
      <c r="EC55" s="213"/>
      <c r="ED55" s="213"/>
      <c r="EE55" s="213"/>
      <c r="EF55" s="213"/>
      <c r="EG55" s="213"/>
      <c r="EH55" s="213"/>
      <c r="EI55" s="213"/>
      <c r="EJ55" s="213"/>
      <c r="EK55" s="213"/>
      <c r="EL55" s="213"/>
      <c r="EM55" s="213"/>
      <c r="EN55" s="213"/>
      <c r="EO55" s="213"/>
      <c r="EP55" s="213"/>
      <c r="EQ55" s="213"/>
      <c r="ER55" s="213"/>
      <c r="ES55" s="213"/>
      <c r="ET55" s="213"/>
      <c r="EU55" s="213"/>
      <c r="EV55" s="213"/>
      <c r="EW55" s="213"/>
      <c r="EX55" s="213"/>
      <c r="EY55" s="213"/>
      <c r="EZ55" s="213"/>
      <c r="FA55" s="213"/>
      <c r="FB55" s="213"/>
      <c r="FC55" s="213"/>
      <c r="FD55" s="213"/>
      <c r="FE55" s="213"/>
      <c r="FF55" s="213"/>
      <c r="FG55" s="213"/>
      <c r="FH55" s="213"/>
      <c r="FI55" s="213"/>
      <c r="FJ55" s="213"/>
      <c r="FK55" s="213"/>
      <c r="FL55" s="213"/>
      <c r="FM55" s="213"/>
      <c r="FN55" s="213"/>
      <c r="FO55" s="213"/>
      <c r="FP55" s="213"/>
      <c r="FQ55" s="213"/>
      <c r="FR55" s="213"/>
      <c r="FS55" s="213"/>
      <c r="FT55" s="213"/>
      <c r="FU55" s="213"/>
      <c r="FV55" s="213"/>
      <c r="FW55" s="213"/>
      <c r="FX55" s="213"/>
      <c r="FY55" s="213"/>
      <c r="FZ55" s="213"/>
      <c r="GA55" s="213"/>
      <c r="GB55" s="213"/>
      <c r="GC55" s="213"/>
      <c r="GD55" s="213"/>
      <c r="GE55" s="213"/>
      <c r="GF55" s="213"/>
      <c r="GG55" s="213"/>
      <c r="GH55" s="213"/>
      <c r="GI55" s="213"/>
      <c r="GJ55" s="213"/>
      <c r="GK55" s="213"/>
      <c r="GL55" s="213"/>
      <c r="GM55" s="213"/>
      <c r="GN55" s="213"/>
      <c r="GO55" s="213"/>
      <c r="GP55" s="213"/>
      <c r="GQ55" s="213"/>
      <c r="GR55" s="213"/>
      <c r="GS55" s="213"/>
      <c r="GT55" s="213"/>
      <c r="GU55" s="213"/>
      <c r="GV55" s="213"/>
      <c r="GW55" s="213"/>
      <c r="GX55" s="213"/>
      <c r="GY55" s="213"/>
      <c r="GZ55" s="213"/>
      <c r="HA55" s="213"/>
      <c r="HB55" s="213"/>
      <c r="HC55" s="213"/>
      <c r="HD55" s="213"/>
      <c r="HE55" s="213"/>
      <c r="HF55" s="213"/>
      <c r="HG55" s="213"/>
      <c r="HH55" s="213"/>
      <c r="HI55" s="213"/>
      <c r="HJ55" s="213"/>
      <c r="HK55" s="213"/>
      <c r="HL55" s="213"/>
      <c r="HM55" s="213"/>
      <c r="HN55" s="213"/>
      <c r="HO55" s="213"/>
      <c r="HP55" s="213"/>
      <c r="HQ55" s="213"/>
      <c r="HR55" s="213"/>
      <c r="HS55" s="213"/>
      <c r="HT55" s="213"/>
      <c r="HU55" s="213"/>
      <c r="HV55" s="213"/>
      <c r="HW55" s="213"/>
      <c r="HX55" s="213"/>
      <c r="HY55" s="213"/>
      <c r="HZ55" s="213"/>
      <c r="IA55" s="213"/>
      <c r="IB55" s="213"/>
      <c r="IC55" s="213"/>
      <c r="ID55" s="213"/>
      <c r="IE55" s="213"/>
      <c r="IF55" s="213"/>
      <c r="IG55" s="213"/>
      <c r="IH55" s="213"/>
      <c r="II55" s="213"/>
      <c r="IJ55" s="213"/>
      <c r="IK55" s="213"/>
      <c r="IL55" s="213"/>
      <c r="IM55" s="213"/>
      <c r="IN55" s="213"/>
      <c r="IO55" s="213"/>
      <c r="IP55" s="213"/>
      <c r="IQ55" s="213"/>
      <c r="IR55" s="213"/>
      <c r="IS55" s="213"/>
      <c r="IT55" s="213"/>
      <c r="IU55" s="213"/>
      <c r="IV55" s="213"/>
      <c r="IW55" s="213"/>
      <c r="IX55" s="213"/>
      <c r="IY55" s="213"/>
      <c r="IZ55" s="213"/>
      <c r="JA55" s="213"/>
      <c r="JB55" s="213"/>
      <c r="JC55" s="213"/>
      <c r="JD55" s="213"/>
      <c r="JE55" s="213"/>
      <c r="JF55" s="213"/>
      <c r="JG55" s="213"/>
      <c r="JH55" s="213"/>
      <c r="JI55" s="213"/>
      <c r="JJ55" s="213"/>
      <c r="JK55" s="213"/>
      <c r="JL55" s="213"/>
      <c r="JM55" s="213"/>
      <c r="JN55" s="213"/>
      <c r="JO55" s="213"/>
      <c r="JP55" s="213"/>
      <c r="JQ55" s="213"/>
      <c r="JR55" s="213"/>
      <c r="JS55" s="213"/>
      <c r="JT55" s="213"/>
      <c r="JU55" s="213"/>
      <c r="JV55" s="213"/>
      <c r="JW55" s="213"/>
      <c r="JX55" s="213"/>
      <c r="JY55" s="213"/>
      <c r="JZ55" s="213"/>
      <c r="KA55" s="213"/>
      <c r="KB55" s="213"/>
      <c r="KC55" s="213"/>
      <c r="KD55" s="213"/>
      <c r="KE55" s="213"/>
      <c r="KF55" s="213"/>
      <c r="KG55" s="213"/>
      <c r="KH55" s="213"/>
      <c r="KI55" s="213"/>
      <c r="KJ55" s="213"/>
      <c r="KK55" s="213"/>
      <c r="KL55" s="213"/>
      <c r="KM55" s="213"/>
      <c r="KN55" s="213"/>
      <c r="KO55" s="213"/>
      <c r="KP55" s="213"/>
      <c r="KQ55" s="213"/>
      <c r="KR55" s="213"/>
      <c r="KS55" s="213"/>
      <c r="KT55" s="213"/>
      <c r="KU55" s="213"/>
      <c r="KV55" s="213"/>
      <c r="KW55" s="213"/>
      <c r="KX55" s="213"/>
      <c r="KY55" s="213"/>
      <c r="KZ55" s="213"/>
      <c r="LA55" s="213"/>
      <c r="LB55" s="213"/>
      <c r="LC55" s="213"/>
      <c r="LD55" s="213"/>
      <c r="LE55" s="213"/>
      <c r="LF55" s="213"/>
      <c r="LG55" s="213"/>
      <c r="LH55" s="213"/>
      <c r="LI55" s="213"/>
      <c r="LJ55" s="213"/>
      <c r="LK55" s="213"/>
      <c r="LL55" s="213"/>
      <c r="LM55" s="213"/>
      <c r="LN55" s="213"/>
      <c r="LO55" s="213"/>
      <c r="LP55" s="213"/>
      <c r="LQ55" s="213"/>
      <c r="LR55" s="213"/>
      <c r="LS55" s="213"/>
      <c r="LT55" s="213"/>
      <c r="LU55" s="213"/>
      <c r="LV55" s="213"/>
      <c r="LW55" s="213"/>
      <c r="LX55" s="213"/>
      <c r="LY55" s="213"/>
      <c r="LZ55" s="213"/>
      <c r="MA55" s="213"/>
      <c r="MB55" s="213"/>
      <c r="MC55" s="213"/>
      <c r="MD55" s="213"/>
      <c r="ME55" s="213"/>
      <c r="MF55" s="213"/>
      <c r="MG55" s="213"/>
      <c r="MH55" s="213"/>
      <c r="MI55" s="213"/>
      <c r="MJ55" s="213"/>
      <c r="MK55" s="213"/>
      <c r="ML55" s="213"/>
      <c r="MM55" s="213"/>
      <c r="MN55" s="213"/>
      <c r="MO55" s="213"/>
      <c r="MP55" s="213"/>
      <c r="MQ55" s="213"/>
      <c r="MR55" s="213"/>
      <c r="MS55" s="213"/>
      <c r="MT55" s="213"/>
      <c r="MU55" s="213"/>
      <c r="MV55" s="213"/>
      <c r="MW55" s="213"/>
      <c r="MX55" s="213"/>
      <c r="MY55" s="213"/>
      <c r="MZ55" s="213"/>
      <c r="NA55" s="213"/>
      <c r="NB55" s="213"/>
      <c r="NC55" s="213"/>
      <c r="ND55" s="213"/>
      <c r="NE55" s="213"/>
      <c r="NF55" s="213"/>
      <c r="NG55" s="213"/>
      <c r="NH55" s="213"/>
      <c r="NI55" s="213"/>
      <c r="NJ55" s="213"/>
      <c r="NK55" s="213"/>
      <c r="NL55" s="213"/>
      <c r="NM55" s="213"/>
      <c r="NN55" s="213"/>
      <c r="NO55" s="213"/>
      <c r="NP55" s="213"/>
      <c r="NQ55" s="213"/>
      <c r="NR55" s="213"/>
      <c r="NS55" s="213"/>
      <c r="NT55" s="213"/>
      <c r="NU55" s="213"/>
      <c r="NV55" s="213"/>
      <c r="NW55" s="213"/>
      <c r="NX55" s="213"/>
      <c r="NY55" s="213"/>
      <c r="NZ55" s="213"/>
      <c r="OA55" s="213"/>
      <c r="OB55" s="213"/>
      <c r="OC55" s="213"/>
      <c r="OD55" s="213"/>
      <c r="OE55" s="213"/>
      <c r="OF55" s="213"/>
      <c r="OG55" s="213"/>
      <c r="OH55" s="213"/>
      <c r="OI55" s="213"/>
      <c r="OJ55" s="213"/>
      <c r="OK55" s="213"/>
      <c r="OL55" s="213"/>
      <c r="OM55" s="213"/>
      <c r="ON55" s="213"/>
      <c r="OO55" s="213"/>
      <c r="OP55" s="213"/>
      <c r="OQ55" s="213"/>
      <c r="OR55" s="213"/>
      <c r="OS55" s="213"/>
      <c r="OT55" s="213"/>
      <c r="OU55" s="213"/>
      <c r="OV55" s="213"/>
      <c r="OW55" s="213"/>
      <c r="OX55" s="213"/>
      <c r="OY55" s="213"/>
      <c r="OZ55" s="213"/>
      <c r="PA55" s="213"/>
      <c r="PB55" s="213"/>
      <c r="PC55" s="213"/>
      <c r="PD55" s="213"/>
      <c r="PE55" s="213"/>
      <c r="PF55" s="213"/>
      <c r="PG55" s="213"/>
      <c r="PH55" s="213"/>
      <c r="PI55" s="213"/>
    </row>
    <row r="56" spans="1:425" s="102" customFormat="1">
      <c r="B56" s="191"/>
      <c r="C56" s="211" t="s">
        <v>424</v>
      </c>
      <c r="D56" s="212">
        <v>18230746</v>
      </c>
      <c r="E56" s="191"/>
      <c r="F56" s="191"/>
      <c r="G56" s="191"/>
      <c r="H56" s="191"/>
      <c r="I56" s="194">
        <f>SUMIF('Program Costs'!D:D,D56,'Program Costs'!N:N)</f>
        <v>68529.929999999993</v>
      </c>
      <c r="J56" s="194"/>
      <c r="K56" s="191"/>
      <c r="L56" s="191"/>
      <c r="M56" s="191"/>
      <c r="N56" s="194">
        <f t="shared" si="29"/>
        <v>68529.929999999993</v>
      </c>
      <c r="O56" s="194">
        <f t="shared" si="30"/>
        <v>68529.929999999993</v>
      </c>
      <c r="P56" s="195"/>
      <c r="Q56" s="196">
        <f t="shared" si="31"/>
        <v>64166.601123595494</v>
      </c>
      <c r="R56" s="196">
        <f t="shared" si="31"/>
        <v>64166.601123595494</v>
      </c>
      <c r="S56" s="191"/>
      <c r="T56" s="197"/>
      <c r="U56" s="191"/>
      <c r="V56" s="198"/>
      <c r="W56" s="106"/>
      <c r="X56" s="106">
        <v>18230746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425" s="102" customFormat="1">
      <c r="B57" s="191"/>
      <c r="C57" s="211" t="s">
        <v>425</v>
      </c>
      <c r="D57" s="212">
        <v>18230411</v>
      </c>
      <c r="E57" s="191"/>
      <c r="F57" s="191"/>
      <c r="G57" s="191"/>
      <c r="H57" s="191"/>
      <c r="I57" s="194">
        <f>SUMIF('Program Costs'!D:D,D57,'Program Costs'!N:N)</f>
        <v>837425.9</v>
      </c>
      <c r="J57" s="194"/>
      <c r="K57" s="191"/>
      <c r="L57" s="191"/>
      <c r="M57" s="191"/>
      <c r="N57" s="194">
        <f t="shared" si="29"/>
        <v>837425.9</v>
      </c>
      <c r="O57" s="194">
        <f t="shared" si="30"/>
        <v>837425.9</v>
      </c>
      <c r="P57" s="195"/>
      <c r="Q57" s="196">
        <f t="shared" ref="Q57:Q66" si="32">N57/(1+ElecDiscountRate)^1</f>
        <v>784106.64794007491</v>
      </c>
      <c r="R57" s="196">
        <f t="shared" ref="R57:R66" si="33">O57/(1+ElecDiscountRate)^1</f>
        <v>784106.64794007491</v>
      </c>
      <c r="S57" s="191"/>
      <c r="T57" s="197"/>
      <c r="U57" s="191"/>
      <c r="V57" s="198"/>
      <c r="W57" s="106"/>
      <c r="X57" s="106">
        <v>18230411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425" s="102" customFormat="1">
      <c r="B58" s="191"/>
      <c r="C58" s="215" t="s">
        <v>426</v>
      </c>
      <c r="D58" s="216">
        <v>18230610</v>
      </c>
      <c r="E58" s="201"/>
      <c r="F58" s="201"/>
      <c r="G58" s="202"/>
      <c r="H58" s="203"/>
      <c r="I58" s="194">
        <f>SUMIF('Program Costs'!D:D,D58,'Program Costs'!N:N)</f>
        <v>1573473.0149999999</v>
      </c>
      <c r="J58" s="194"/>
      <c r="K58" s="204"/>
      <c r="L58" s="204"/>
      <c r="M58" s="204"/>
      <c r="N58" s="194">
        <f t="shared" si="29"/>
        <v>1573473.0149999999</v>
      </c>
      <c r="O58" s="194">
        <f t="shared" si="30"/>
        <v>1573473.0149999999</v>
      </c>
      <c r="P58" s="196"/>
      <c r="Q58" s="196">
        <f t="shared" si="32"/>
        <v>1473289.3398876402</v>
      </c>
      <c r="R58" s="196">
        <f t="shared" si="33"/>
        <v>1473289.3398876402</v>
      </c>
      <c r="S58" s="206"/>
      <c r="T58" s="206"/>
      <c r="U58" s="207"/>
      <c r="V58" s="207"/>
      <c r="W58" s="106"/>
      <c r="X58" s="106">
        <v>18230610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425" s="102" customFormat="1">
      <c r="A59" s="134"/>
      <c r="B59" s="191"/>
      <c r="C59" s="192" t="s">
        <v>427</v>
      </c>
      <c r="D59" s="191">
        <v>18230811</v>
      </c>
      <c r="E59" s="191"/>
      <c r="F59" s="191"/>
      <c r="G59" s="191"/>
      <c r="H59" s="191"/>
      <c r="I59" s="194">
        <f>SUMIF('Program Costs'!D:D,D59,'Program Costs'!N:N)</f>
        <v>1312047.6675400001</v>
      </c>
      <c r="J59" s="194"/>
      <c r="K59" s="191"/>
      <c r="L59" s="191"/>
      <c r="M59" s="191"/>
      <c r="N59" s="194">
        <f t="shared" si="29"/>
        <v>1312047.6675400001</v>
      </c>
      <c r="O59" s="194">
        <f t="shared" si="30"/>
        <v>1312047.6675400001</v>
      </c>
      <c r="P59" s="195"/>
      <c r="Q59" s="196">
        <f t="shared" si="32"/>
        <v>1228509.0520037452</v>
      </c>
      <c r="R59" s="196">
        <f t="shared" si="33"/>
        <v>1228509.0520037452</v>
      </c>
      <c r="S59" s="191"/>
      <c r="T59" s="197"/>
      <c r="U59" s="191"/>
      <c r="V59" s="198"/>
      <c r="W59" s="106"/>
      <c r="X59" s="106">
        <v>18230811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425" s="102" customFormat="1">
      <c r="B60" s="191"/>
      <c r="C60" s="574" t="s">
        <v>428</v>
      </c>
      <c r="D60" s="217"/>
      <c r="E60" s="201"/>
      <c r="F60" s="201"/>
      <c r="G60" s="202"/>
      <c r="H60" s="203"/>
      <c r="I60" s="194">
        <f>SUM(I61:I64)</f>
        <v>1999415.0899999999</v>
      </c>
      <c r="J60" s="194"/>
      <c r="K60" s="204"/>
      <c r="L60" s="204"/>
      <c r="M60" s="204"/>
      <c r="N60" s="194">
        <f t="shared" si="29"/>
        <v>1999415.0899999999</v>
      </c>
      <c r="O60" s="194">
        <f t="shared" si="30"/>
        <v>1999415.0899999999</v>
      </c>
      <c r="P60" s="196"/>
      <c r="Q60" s="196">
        <f t="shared" si="32"/>
        <v>1872111.5074906365</v>
      </c>
      <c r="R60" s="196">
        <f t="shared" si="33"/>
        <v>1872111.5074906365</v>
      </c>
      <c r="S60" s="206"/>
      <c r="T60" s="206"/>
      <c r="U60" s="207"/>
      <c r="V60" s="207"/>
      <c r="W60" s="106"/>
      <c r="X60" s="106">
        <v>18230508</v>
      </c>
      <c r="Y60" s="106">
        <v>18230408</v>
      </c>
      <c r="Z60" s="106">
        <v>18230400</v>
      </c>
      <c r="AA60" s="106">
        <v>18230509</v>
      </c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425" s="102" customFormat="1">
      <c r="B61" s="191"/>
      <c r="C61" s="574" t="s">
        <v>1177</v>
      </c>
      <c r="D61" s="575">
        <v>18230400</v>
      </c>
      <c r="E61" s="201"/>
      <c r="F61" s="201"/>
      <c r="G61" s="202"/>
      <c r="H61" s="203"/>
      <c r="I61" s="194">
        <f>SUMIF('Program Costs'!D:D,D61,'Program Costs'!N:N)</f>
        <v>137118.96</v>
      </c>
      <c r="J61" s="194"/>
      <c r="K61" s="204"/>
      <c r="L61" s="204"/>
      <c r="M61" s="204"/>
      <c r="N61" s="194">
        <f t="shared" si="29"/>
        <v>137118.96</v>
      </c>
      <c r="O61" s="194"/>
      <c r="P61" s="196"/>
      <c r="Q61" s="196"/>
      <c r="R61" s="196"/>
      <c r="S61" s="206"/>
      <c r="T61" s="206"/>
      <c r="U61" s="207"/>
      <c r="V61" s="207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</row>
    <row r="62" spans="1:425" s="102" customFormat="1">
      <c r="B62" s="191"/>
      <c r="C62" s="574" t="s">
        <v>1178</v>
      </c>
      <c r="D62" s="575">
        <v>18230408</v>
      </c>
      <c r="E62" s="201"/>
      <c r="F62" s="201"/>
      <c r="G62" s="202"/>
      <c r="H62" s="203"/>
      <c r="I62" s="194">
        <f>SUMIF('Program Costs'!D:D,D62,'Program Costs'!N:N)</f>
        <v>735327.25</v>
      </c>
      <c r="J62" s="194"/>
      <c r="K62" s="204"/>
      <c r="L62" s="204"/>
      <c r="M62" s="204"/>
      <c r="N62" s="194">
        <f t="shared" si="29"/>
        <v>735327.25</v>
      </c>
      <c r="O62" s="194"/>
      <c r="P62" s="196"/>
      <c r="Q62" s="196"/>
      <c r="R62" s="196"/>
      <c r="S62" s="206"/>
      <c r="T62" s="206"/>
      <c r="U62" s="207"/>
      <c r="V62" s="207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</row>
    <row r="63" spans="1:425" s="102" customFormat="1">
      <c r="B63" s="191"/>
      <c r="C63" s="574" t="s">
        <v>1179</v>
      </c>
      <c r="D63" s="575">
        <v>18230508</v>
      </c>
      <c r="E63" s="201"/>
      <c r="F63" s="201"/>
      <c r="G63" s="202"/>
      <c r="H63" s="203"/>
      <c r="I63" s="194">
        <f>SUMIF('Program Costs'!D:D,D63,'Program Costs'!N:N)</f>
        <v>787371.40500000003</v>
      </c>
      <c r="J63" s="194"/>
      <c r="K63" s="204"/>
      <c r="L63" s="204"/>
      <c r="M63" s="204"/>
      <c r="N63" s="194">
        <f t="shared" si="29"/>
        <v>787371.40500000003</v>
      </c>
      <c r="O63" s="194"/>
      <c r="P63" s="196"/>
      <c r="Q63" s="196"/>
      <c r="R63" s="196"/>
      <c r="S63" s="206"/>
      <c r="T63" s="206"/>
      <c r="U63" s="207"/>
      <c r="V63" s="207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425" s="102" customFormat="1">
      <c r="B64" s="191"/>
      <c r="C64" s="574" t="s">
        <v>1180</v>
      </c>
      <c r="D64" s="575">
        <v>18230509</v>
      </c>
      <c r="E64" s="201"/>
      <c r="F64" s="201"/>
      <c r="G64" s="202"/>
      <c r="H64" s="203"/>
      <c r="I64" s="194">
        <f>SUMIF('Program Costs'!D:D,D64,'Program Costs'!N:N)</f>
        <v>339597.47499999998</v>
      </c>
      <c r="J64" s="194"/>
      <c r="K64" s="204"/>
      <c r="L64" s="204"/>
      <c r="M64" s="204"/>
      <c r="N64" s="194">
        <f t="shared" si="29"/>
        <v>339597.47499999998</v>
      </c>
      <c r="O64" s="194"/>
      <c r="P64" s="196"/>
      <c r="Q64" s="196"/>
      <c r="R64" s="196"/>
      <c r="S64" s="206"/>
      <c r="T64" s="206"/>
      <c r="U64" s="207"/>
      <c r="V64" s="207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425" s="102" customFormat="1">
      <c r="B65" s="191"/>
      <c r="C65" s="192" t="s">
        <v>429</v>
      </c>
      <c r="D65" s="191">
        <v>18230466</v>
      </c>
      <c r="E65" s="201"/>
      <c r="F65" s="201"/>
      <c r="G65" s="202"/>
      <c r="H65" s="203"/>
      <c r="I65" s="194">
        <f>SUMIF('Program Costs'!D:D,D65,'Program Costs'!N:N)</f>
        <v>1506062.29</v>
      </c>
      <c r="J65" s="194"/>
      <c r="K65" s="218"/>
      <c r="L65" s="218"/>
      <c r="M65" s="218"/>
      <c r="N65" s="194">
        <f t="shared" si="29"/>
        <v>1506062.29</v>
      </c>
      <c r="O65" s="194">
        <f t="shared" si="30"/>
        <v>1506062.29</v>
      </c>
      <c r="P65" s="219"/>
      <c r="Q65" s="196">
        <f t="shared" si="32"/>
        <v>1410170.6835205993</v>
      </c>
      <c r="R65" s="196">
        <f t="shared" si="33"/>
        <v>1410170.6835205993</v>
      </c>
      <c r="S65" s="219"/>
      <c r="T65" s="194"/>
      <c r="U65" s="207"/>
      <c r="V65" s="207"/>
      <c r="W65" s="106"/>
      <c r="X65" s="106">
        <v>18230466</v>
      </c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</row>
    <row r="66" spans="1:425" s="102" customFormat="1">
      <c r="B66" s="191"/>
      <c r="C66" s="215" t="s">
        <v>430</v>
      </c>
      <c r="D66" s="216">
        <v>18230487</v>
      </c>
      <c r="E66" s="201"/>
      <c r="F66" s="201"/>
      <c r="G66" s="202"/>
      <c r="H66" s="203"/>
      <c r="I66" s="194">
        <f>SUMIF('Program Costs'!D:D,D66,'Program Costs'!N:N)</f>
        <v>976835.92500000005</v>
      </c>
      <c r="J66" s="194"/>
      <c r="K66" s="204"/>
      <c r="L66" s="204"/>
      <c r="M66" s="204"/>
      <c r="N66" s="194">
        <f t="shared" si="29"/>
        <v>976835.92500000005</v>
      </c>
      <c r="O66" s="194">
        <f t="shared" si="30"/>
        <v>976835.92500000005</v>
      </c>
      <c r="P66" s="196"/>
      <c r="Q66" s="196">
        <f t="shared" si="32"/>
        <v>914640.37921348319</v>
      </c>
      <c r="R66" s="196">
        <f t="shared" si="33"/>
        <v>914640.37921348319</v>
      </c>
      <c r="S66" s="206"/>
      <c r="T66" s="206"/>
      <c r="U66" s="207"/>
      <c r="V66" s="207"/>
      <c r="W66" s="106"/>
      <c r="X66" s="106">
        <v>18230487</v>
      </c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</row>
    <row r="67" spans="1:425" s="102" customFormat="1">
      <c r="B67" s="137"/>
      <c r="C67" s="137" t="s">
        <v>431</v>
      </c>
      <c r="D67" s="137"/>
      <c r="E67" s="137"/>
      <c r="F67" s="137"/>
      <c r="G67" s="137"/>
      <c r="H67" s="137">
        <f>SUM(H58:H66)</f>
        <v>0</v>
      </c>
      <c r="I67" s="220">
        <f>SUM(I51:I59,I61:I66)</f>
        <v>12382854.24904</v>
      </c>
      <c r="J67" s="137">
        <f>SUM(J51:J66)</f>
        <v>0</v>
      </c>
      <c r="K67" s="137">
        <f>SUM(K58:K66)</f>
        <v>0</v>
      </c>
      <c r="L67" s="137">
        <f>SUM(L58:L66)</f>
        <v>0</v>
      </c>
      <c r="M67" s="137">
        <f>SUM(M58:M66)</f>
        <v>0</v>
      </c>
      <c r="N67" s="221">
        <f>SUM(N51:N59,N61:N66)</f>
        <v>12382854.24904</v>
      </c>
      <c r="O67" s="221">
        <f>SUM(O51:O66)</f>
        <v>12382854.24904</v>
      </c>
      <c r="P67" s="221">
        <f>SUM(P51:P66)</f>
        <v>0</v>
      </c>
      <c r="Q67" s="221">
        <f>SUM(Q51:Q66)</f>
        <v>11594432.817453181</v>
      </c>
      <c r="R67" s="221">
        <f>SUM(R51:R66)</f>
        <v>11594432.817453181</v>
      </c>
      <c r="S67" s="137">
        <f>SUM(S58:S66)</f>
        <v>0</v>
      </c>
      <c r="T67" s="137">
        <f>SUM(T58:T66)</f>
        <v>0</v>
      </c>
      <c r="U67" s="137"/>
      <c r="V67" s="137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</row>
    <row r="68" spans="1:425" s="102" customFormat="1">
      <c r="B68" s="191"/>
      <c r="C68" s="208" t="s">
        <v>432</v>
      </c>
      <c r="D68" s="209">
        <v>18230809</v>
      </c>
      <c r="E68" s="201"/>
      <c r="F68" s="201"/>
      <c r="G68" s="202"/>
      <c r="H68" s="203"/>
      <c r="I68" s="194">
        <f>SUMIF('Program Costs'!D:D,D68,'Program Costs'!N:N)</f>
        <v>492006.16499999998</v>
      </c>
      <c r="J68" s="194"/>
      <c r="K68" s="204"/>
      <c r="L68" s="204"/>
      <c r="M68" s="204"/>
      <c r="N68" s="222">
        <f>I68</f>
        <v>492006.16499999998</v>
      </c>
      <c r="O68" s="222">
        <f>I68</f>
        <v>492006.16499999998</v>
      </c>
      <c r="P68" s="196"/>
      <c r="Q68" s="196">
        <f t="shared" ref="Q68:R73" si="34">N68/(1+ElecDiscountRate)^1</f>
        <v>460679.92977528088</v>
      </c>
      <c r="R68" s="196">
        <f t="shared" si="34"/>
        <v>460679.92977528088</v>
      </c>
      <c r="S68" s="206"/>
      <c r="T68" s="206"/>
      <c r="U68" s="207"/>
      <c r="V68" s="207"/>
      <c r="W68" s="106"/>
      <c r="X68" s="106">
        <v>18230809</v>
      </c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106"/>
      <c r="JT68" s="106"/>
      <c r="JU68" s="106"/>
      <c r="JV68" s="106"/>
      <c r="JW68" s="106"/>
      <c r="JX68" s="106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06"/>
      <c r="KS68" s="106"/>
      <c r="KT68" s="106"/>
      <c r="KU68" s="106"/>
      <c r="KV68" s="106"/>
      <c r="KW68" s="106"/>
      <c r="KX68" s="106"/>
      <c r="KY68" s="106"/>
      <c r="KZ68" s="106"/>
      <c r="LA68" s="106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</row>
    <row r="69" spans="1:425" s="102" customFormat="1">
      <c r="A69" s="134"/>
      <c r="B69" s="191"/>
      <c r="C69" s="208" t="s">
        <v>433</v>
      </c>
      <c r="D69" s="209">
        <v>18230469</v>
      </c>
      <c r="E69" s="201"/>
      <c r="F69" s="201"/>
      <c r="G69" s="202"/>
      <c r="H69" s="203"/>
      <c r="I69" s="194">
        <f>SUMIF('Program Costs'!D:D,D69,'Program Costs'!N:N)</f>
        <v>561395.77500000014</v>
      </c>
      <c r="J69" s="194"/>
      <c r="K69" s="204"/>
      <c r="L69" s="204"/>
      <c r="M69" s="204"/>
      <c r="N69" s="222">
        <f>I69</f>
        <v>561395.77500000014</v>
      </c>
      <c r="O69" s="222">
        <f>I69</f>
        <v>561395.77500000014</v>
      </c>
      <c r="P69" s="196"/>
      <c r="Q69" s="196">
        <f t="shared" si="34"/>
        <v>525651.47471910121</v>
      </c>
      <c r="R69" s="196">
        <f t="shared" si="34"/>
        <v>525651.47471910121</v>
      </c>
      <c r="S69" s="206"/>
      <c r="T69" s="206"/>
      <c r="U69" s="207"/>
      <c r="V69" s="207"/>
      <c r="W69" s="106"/>
      <c r="X69" s="106">
        <v>18230469</v>
      </c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</row>
    <row r="70" spans="1:425" s="176" customFormat="1">
      <c r="A70" s="102"/>
      <c r="B70" s="191"/>
      <c r="C70" s="208" t="s">
        <v>434</v>
      </c>
      <c r="D70" s="209">
        <v>18230413</v>
      </c>
      <c r="E70" s="201"/>
      <c r="F70" s="201"/>
      <c r="G70" s="202"/>
      <c r="H70" s="203"/>
      <c r="I70" s="194">
        <f>SUMIF('Program Costs'!D:D,D70,'Program Costs'!N:N)</f>
        <v>224662.36200000002</v>
      </c>
      <c r="J70" s="194"/>
      <c r="K70" s="204"/>
      <c r="L70" s="204"/>
      <c r="M70" s="204"/>
      <c r="N70" s="222">
        <f>I70</f>
        <v>224662.36200000002</v>
      </c>
      <c r="O70" s="222">
        <f>I70</f>
        <v>224662.36200000002</v>
      </c>
      <c r="P70" s="196"/>
      <c r="Q70" s="196">
        <f t="shared" si="34"/>
        <v>210358.01685393258</v>
      </c>
      <c r="R70" s="196">
        <f t="shared" si="34"/>
        <v>210358.01685393258</v>
      </c>
      <c r="S70" s="206"/>
      <c r="T70" s="206"/>
      <c r="U70" s="207"/>
      <c r="V70" s="207"/>
      <c r="W70" s="106"/>
      <c r="X70" s="106">
        <v>18230413</v>
      </c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106"/>
      <c r="JI70" s="106"/>
      <c r="JJ70" s="106"/>
      <c r="JK70" s="106"/>
      <c r="JL70" s="106"/>
      <c r="JM70" s="106"/>
      <c r="JN70" s="106"/>
      <c r="JO70" s="106"/>
      <c r="JP70" s="106"/>
      <c r="JQ70" s="106"/>
      <c r="JR70" s="106"/>
      <c r="JS70" s="106"/>
      <c r="JT70" s="106"/>
      <c r="JU70" s="106"/>
      <c r="JV70" s="106"/>
      <c r="JW70" s="106"/>
      <c r="JX70" s="106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06"/>
      <c r="KT70" s="106"/>
      <c r="KU70" s="106"/>
      <c r="KV70" s="106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/>
      <c r="LP70" s="106"/>
      <c r="LQ70" s="106"/>
      <c r="LR70" s="106"/>
      <c r="LS70" s="106"/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</row>
    <row r="71" spans="1:425" s="224" customFormat="1" ht="14.1" customHeight="1">
      <c r="A71" s="102"/>
      <c r="B71" s="191"/>
      <c r="C71" s="208" t="s">
        <v>435</v>
      </c>
      <c r="D71" s="209">
        <v>18230802</v>
      </c>
      <c r="E71" s="201"/>
      <c r="F71" s="201"/>
      <c r="G71" s="202"/>
      <c r="H71" s="203"/>
      <c r="I71" s="194">
        <f>SUMIF('Program Costs'!D:D,D71,'Program Costs'!N:N)</f>
        <v>1675751.27</v>
      </c>
      <c r="J71" s="194"/>
      <c r="K71" s="204"/>
      <c r="L71" s="204"/>
      <c r="M71" s="204"/>
      <c r="N71" s="222">
        <f>I71</f>
        <v>1675751.27</v>
      </c>
      <c r="O71" s="222">
        <f>I71</f>
        <v>1675751.27</v>
      </c>
      <c r="P71" s="196"/>
      <c r="Q71" s="196">
        <f t="shared" si="34"/>
        <v>1569055.4962546816</v>
      </c>
      <c r="R71" s="196">
        <f t="shared" si="34"/>
        <v>1569055.4962546816</v>
      </c>
      <c r="S71" s="206"/>
      <c r="T71" s="206"/>
      <c r="U71" s="207"/>
      <c r="V71" s="207"/>
      <c r="W71" s="106"/>
      <c r="X71" s="106">
        <v>18230802</v>
      </c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  <c r="IV71" s="106"/>
      <c r="IW71" s="106"/>
      <c r="IX71" s="106"/>
      <c r="IY71" s="106"/>
      <c r="IZ71" s="106"/>
      <c r="JA71" s="106"/>
      <c r="JB71" s="106"/>
      <c r="JC71" s="106"/>
      <c r="JD71" s="106"/>
      <c r="JE71" s="106"/>
      <c r="JF71" s="106"/>
      <c r="JG71" s="106"/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106"/>
      <c r="JT71" s="106"/>
      <c r="JU71" s="106"/>
      <c r="JV71" s="106"/>
      <c r="JW71" s="106"/>
      <c r="JX71" s="106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06"/>
      <c r="KN71" s="106"/>
      <c r="KO71" s="106"/>
      <c r="KP71" s="106"/>
      <c r="KQ71" s="106"/>
      <c r="KR71" s="106"/>
      <c r="KS71" s="106"/>
      <c r="KT71" s="106"/>
      <c r="KU71" s="106"/>
      <c r="KV71" s="106"/>
      <c r="KW71" s="106"/>
      <c r="KX71" s="106"/>
      <c r="KY71" s="106"/>
      <c r="KZ71" s="106"/>
      <c r="LA71" s="106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06"/>
      <c r="ND71" s="106"/>
      <c r="NE71" s="106"/>
      <c r="NF71" s="106"/>
      <c r="NG71" s="106"/>
      <c r="NH71" s="106"/>
      <c r="NI71" s="106"/>
      <c r="NJ71" s="106"/>
      <c r="NK71" s="106"/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</row>
    <row r="72" spans="1:425" s="224" customFormat="1" ht="14.1" customHeight="1">
      <c r="A72" s="102"/>
      <c r="B72" s="191"/>
      <c r="C72" s="208" t="s">
        <v>436</v>
      </c>
      <c r="D72" s="209">
        <v>18230624</v>
      </c>
      <c r="E72" s="201"/>
      <c r="F72" s="201"/>
      <c r="G72" s="202"/>
      <c r="H72" s="203"/>
      <c r="I72" s="194">
        <f>SUMIF('Program Costs'!D:D,D72,'Program Costs'!N:N)</f>
        <v>150000</v>
      </c>
      <c r="J72" s="194"/>
      <c r="K72" s="204"/>
      <c r="L72" s="204"/>
      <c r="M72" s="204"/>
      <c r="N72" s="222">
        <f>I72</f>
        <v>150000</v>
      </c>
      <c r="O72" s="222">
        <f>I72</f>
        <v>150000</v>
      </c>
      <c r="P72" s="196"/>
      <c r="Q72" s="196">
        <f t="shared" si="34"/>
        <v>140449.43820224717</v>
      </c>
      <c r="R72" s="196">
        <f t="shared" si="34"/>
        <v>140449.43820224717</v>
      </c>
      <c r="S72" s="206"/>
      <c r="T72" s="206"/>
      <c r="U72" s="207"/>
      <c r="V72" s="207"/>
      <c r="W72" s="106"/>
      <c r="X72" s="106">
        <v>18230624</v>
      </c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</row>
    <row r="73" spans="1:425" s="229" customFormat="1">
      <c r="A73" s="225"/>
      <c r="B73" s="226"/>
      <c r="C73" s="226" t="s">
        <v>437</v>
      </c>
      <c r="D73" s="226"/>
      <c r="E73" s="226"/>
      <c r="F73" s="226"/>
      <c r="G73" s="226"/>
      <c r="H73" s="226">
        <f t="shared" ref="H73:P73" si="35">SUM(H68:H72)</f>
        <v>0</v>
      </c>
      <c r="I73" s="227">
        <f t="shared" si="35"/>
        <v>3103815.5720000002</v>
      </c>
      <c r="J73" s="226">
        <f t="shared" si="35"/>
        <v>0</v>
      </c>
      <c r="K73" s="226">
        <f t="shared" si="35"/>
        <v>0</v>
      </c>
      <c r="L73" s="226">
        <f t="shared" si="35"/>
        <v>0</v>
      </c>
      <c r="M73" s="226">
        <f t="shared" si="35"/>
        <v>0</v>
      </c>
      <c r="N73" s="228">
        <f t="shared" si="35"/>
        <v>3103815.5720000002</v>
      </c>
      <c r="O73" s="228">
        <f t="shared" si="35"/>
        <v>3103815.5720000002</v>
      </c>
      <c r="P73" s="228">
        <f t="shared" si="35"/>
        <v>0</v>
      </c>
      <c r="Q73" s="228">
        <f t="shared" si="34"/>
        <v>2906194.3558052434</v>
      </c>
      <c r="R73" s="228">
        <f t="shared" si="34"/>
        <v>2906194.3558052434</v>
      </c>
      <c r="S73" s="226">
        <f>SUM(S68:S72)</f>
        <v>0</v>
      </c>
      <c r="T73" s="226">
        <f>SUM(T68:T72)</f>
        <v>0</v>
      </c>
      <c r="U73" s="226"/>
      <c r="V73" s="226">
        <f>((S73*1.1)+(T73))/R73</f>
        <v>0</v>
      </c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  <c r="IX73" s="106"/>
      <c r="IY73" s="106"/>
      <c r="IZ73" s="106"/>
      <c r="JA73" s="106"/>
      <c r="JB73" s="106"/>
      <c r="JC73" s="106"/>
      <c r="JD73" s="106"/>
      <c r="JE73" s="106"/>
      <c r="JF73" s="106"/>
      <c r="JG73" s="106"/>
      <c r="JH73" s="106"/>
      <c r="JI73" s="106"/>
      <c r="JJ73" s="106"/>
      <c r="JK73" s="106"/>
      <c r="JL73" s="106"/>
      <c r="JM73" s="106"/>
      <c r="JN73" s="106"/>
      <c r="JO73" s="106"/>
      <c r="JP73" s="106"/>
      <c r="JQ73" s="106"/>
      <c r="JR73" s="106"/>
      <c r="JS73" s="106"/>
      <c r="JT73" s="106"/>
      <c r="JU73" s="106"/>
      <c r="JV73" s="106"/>
      <c r="JW73" s="106"/>
      <c r="JX73" s="106"/>
      <c r="JY73" s="106"/>
      <c r="JZ73" s="106"/>
      <c r="KA73" s="106"/>
      <c r="KB73" s="106"/>
      <c r="KC73" s="106"/>
      <c r="KD73" s="106"/>
      <c r="KE73" s="106"/>
      <c r="KF73" s="106"/>
      <c r="KG73" s="106"/>
      <c r="KH73" s="106"/>
      <c r="KI73" s="106"/>
      <c r="KJ73" s="106"/>
      <c r="KK73" s="106"/>
      <c r="KL73" s="106"/>
      <c r="KM73" s="106"/>
      <c r="KN73" s="106"/>
      <c r="KO73" s="106"/>
      <c r="KP73" s="106"/>
      <c r="KQ73" s="106"/>
      <c r="KR73" s="106"/>
      <c r="KS73" s="106"/>
      <c r="KT73" s="106"/>
      <c r="KU73" s="106"/>
      <c r="KV73" s="106"/>
      <c r="KW73" s="106"/>
      <c r="KX73" s="106"/>
      <c r="KY73" s="106"/>
      <c r="KZ73" s="106"/>
      <c r="LA73" s="106"/>
      <c r="LB73" s="106"/>
      <c r="LC73" s="106"/>
      <c r="LD73" s="106"/>
      <c r="LE73" s="106"/>
      <c r="LF73" s="106"/>
      <c r="LG73" s="106"/>
      <c r="LH73" s="106"/>
      <c r="LI73" s="106"/>
      <c r="LJ73" s="106"/>
      <c r="LK73" s="106"/>
      <c r="LL73" s="106"/>
      <c r="LM73" s="106"/>
      <c r="LN73" s="106"/>
      <c r="LO73" s="106"/>
      <c r="LP73" s="106"/>
      <c r="LQ73" s="106"/>
      <c r="LR73" s="106"/>
      <c r="LS73" s="106"/>
      <c r="LT73" s="106"/>
      <c r="LU73" s="106"/>
      <c r="LV73" s="106"/>
      <c r="LW73" s="106"/>
      <c r="LX73" s="106"/>
      <c r="LY73" s="106"/>
      <c r="LZ73" s="106"/>
      <c r="MA73" s="106"/>
      <c r="MB73" s="106"/>
      <c r="MC73" s="106"/>
      <c r="MD73" s="106"/>
      <c r="ME73" s="106"/>
      <c r="MF73" s="106"/>
      <c r="MG73" s="106"/>
      <c r="MH73" s="106"/>
      <c r="MI73" s="106"/>
      <c r="MJ73" s="106"/>
      <c r="MK73" s="106"/>
      <c r="ML73" s="106"/>
      <c r="MM73" s="106"/>
      <c r="MN73" s="106"/>
      <c r="MO73" s="106"/>
      <c r="MP73" s="106"/>
      <c r="MQ73" s="106"/>
      <c r="MR73" s="106"/>
      <c r="MS73" s="106"/>
      <c r="MT73" s="106"/>
      <c r="MU73" s="106"/>
      <c r="MV73" s="106"/>
      <c r="MW73" s="106"/>
      <c r="MX73" s="106"/>
      <c r="MY73" s="106"/>
      <c r="MZ73" s="106"/>
      <c r="NA73" s="106"/>
      <c r="NB73" s="106"/>
      <c r="NC73" s="106"/>
      <c r="ND73" s="106"/>
      <c r="NE73" s="106"/>
      <c r="NF73" s="106"/>
      <c r="NG73" s="106"/>
      <c r="NH73" s="106"/>
      <c r="NI73" s="106"/>
      <c r="NJ73" s="106"/>
      <c r="NK73" s="106"/>
      <c r="NL73" s="106"/>
      <c r="NM73" s="106"/>
      <c r="NN73" s="106"/>
      <c r="NO73" s="106"/>
      <c r="NP73" s="106"/>
      <c r="NQ73" s="106"/>
      <c r="NR73" s="106"/>
      <c r="NS73" s="106"/>
      <c r="NT73" s="106"/>
      <c r="NU73" s="106"/>
      <c r="NV73" s="106"/>
      <c r="NW73" s="106"/>
      <c r="NX73" s="106"/>
      <c r="NY73" s="106"/>
      <c r="NZ73" s="106"/>
      <c r="OA73" s="106"/>
      <c r="OB73" s="106"/>
      <c r="OC73" s="106"/>
      <c r="OD73" s="106"/>
      <c r="OE73" s="106"/>
      <c r="OF73" s="106"/>
      <c r="OG73" s="106"/>
      <c r="OH73" s="106"/>
      <c r="OI73" s="106"/>
      <c r="OJ73" s="106"/>
      <c r="OK73" s="106"/>
      <c r="OL73" s="106"/>
      <c r="OM73" s="106"/>
      <c r="ON73" s="106"/>
      <c r="OO73" s="106"/>
      <c r="OP73" s="106"/>
      <c r="OQ73" s="106"/>
      <c r="OR73" s="106"/>
      <c r="OS73" s="106"/>
      <c r="OT73" s="106"/>
      <c r="OU73" s="106"/>
      <c r="OV73" s="106"/>
      <c r="OW73" s="106"/>
      <c r="OX73" s="106"/>
      <c r="OY73" s="106"/>
      <c r="OZ73" s="106"/>
      <c r="PA73" s="106"/>
      <c r="PB73" s="106"/>
      <c r="PC73" s="106"/>
      <c r="PD73" s="106"/>
      <c r="PE73" s="106"/>
      <c r="PF73" s="106"/>
      <c r="PG73" s="106"/>
      <c r="PH73" s="106"/>
      <c r="PI73" s="106"/>
    </row>
    <row r="74" spans="1:425" s="240" customFormat="1">
      <c r="A74" s="230"/>
      <c r="B74" s="231" t="s">
        <v>438</v>
      </c>
      <c r="C74" s="232"/>
      <c r="D74" s="232"/>
      <c r="E74" s="232"/>
      <c r="F74" s="233"/>
      <c r="G74" s="234"/>
      <c r="H74" s="235">
        <f>SUM(H23,H42,H45,H49,H67,H73)</f>
        <v>249673634.74000001</v>
      </c>
      <c r="I74" s="235">
        <f t="shared" ref="I74:O74" si="36">I73+I67+I49+I42+I23+I45</f>
        <v>44240558.050672978</v>
      </c>
      <c r="J74" s="236">
        <f>J73+J67+J49+J42+J23+J45</f>
        <v>63015447.450000003</v>
      </c>
      <c r="K74" s="236">
        <f t="shared" si="36"/>
        <v>54352860.907827303</v>
      </c>
      <c r="L74" s="236">
        <f t="shared" si="36"/>
        <v>117315808.35782729</v>
      </c>
      <c r="M74" s="236">
        <f t="shared" si="36"/>
        <v>0</v>
      </c>
      <c r="N74" s="236">
        <f>N73+N67+N49+N42+N23+N45</f>
        <v>108456057.85067298</v>
      </c>
      <c r="O74" s="236">
        <f t="shared" si="36"/>
        <v>162099359.75850028</v>
      </c>
      <c r="P74" s="236"/>
      <c r="Q74" s="236">
        <f>Q73+Q67+Q49+Q42+Q23+Q45</f>
        <v>100929228.92151028</v>
      </c>
      <c r="R74" s="236">
        <f>R73+R67+R49+R42+R23+R45</f>
        <v>151778426.74016878</v>
      </c>
      <c r="S74" s="235">
        <f>S73+S67+S49+S42+S23+S45</f>
        <v>191700644.94058162</v>
      </c>
      <c r="T74" s="237">
        <f>T73+T67+T49+T42+T23+T45</f>
        <v>13097179.822844613</v>
      </c>
      <c r="U74" s="238">
        <f>S74/Q74</f>
        <v>1.8993570741500623</v>
      </c>
      <c r="V74" s="238">
        <f>((S74*1.1)+(T74))/R74</f>
        <v>1.4756240005102808</v>
      </c>
      <c r="W74" s="106"/>
      <c r="X74" s="106"/>
      <c r="Y74" s="106"/>
      <c r="Z74" s="106"/>
      <c r="AA74" s="106"/>
      <c r="AB74" s="106"/>
      <c r="AC74" s="106"/>
      <c r="AD74" s="239"/>
      <c r="AE74" s="239"/>
      <c r="AF74" s="239"/>
      <c r="AG74" s="239"/>
      <c r="AH74" s="239"/>
      <c r="AI74" s="239"/>
      <c r="AJ74" s="239"/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  <c r="BP74" s="239"/>
      <c r="BQ74" s="239"/>
      <c r="BR74" s="239"/>
      <c r="BS74" s="239"/>
      <c r="BT74" s="239"/>
      <c r="BU74" s="239"/>
      <c r="BV74" s="239"/>
      <c r="BW74" s="239"/>
      <c r="BX74" s="239"/>
      <c r="BY74" s="239"/>
      <c r="BZ74" s="239"/>
      <c r="CA74" s="239"/>
      <c r="CB74" s="239"/>
      <c r="CC74" s="239"/>
      <c r="CD74" s="239"/>
      <c r="CE74" s="239"/>
      <c r="CF74" s="239"/>
      <c r="CG74" s="239"/>
      <c r="CH74" s="239"/>
      <c r="CI74" s="239"/>
      <c r="CJ74" s="239"/>
      <c r="CK74" s="239"/>
      <c r="CL74" s="239"/>
      <c r="CM74" s="239"/>
      <c r="CN74" s="239"/>
      <c r="CO74" s="239"/>
      <c r="CP74" s="239"/>
      <c r="CQ74" s="239"/>
      <c r="CR74" s="239"/>
      <c r="CS74" s="239"/>
      <c r="CT74" s="239"/>
      <c r="CU74" s="239"/>
      <c r="CV74" s="239"/>
      <c r="CW74" s="239"/>
      <c r="CX74" s="239"/>
      <c r="CY74" s="239"/>
      <c r="CZ74" s="239"/>
      <c r="DA74" s="239"/>
      <c r="DB74" s="239"/>
      <c r="DC74" s="239"/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239"/>
      <c r="DO74" s="239"/>
      <c r="DP74" s="239"/>
      <c r="DQ74" s="239"/>
      <c r="DR74" s="239"/>
      <c r="DS74" s="239"/>
      <c r="DT74" s="239"/>
      <c r="DU74" s="239"/>
      <c r="DV74" s="239"/>
      <c r="DW74" s="239"/>
      <c r="DX74" s="239"/>
      <c r="DY74" s="239"/>
      <c r="DZ74" s="239"/>
      <c r="EA74" s="239"/>
      <c r="EB74" s="239"/>
      <c r="EC74" s="239"/>
      <c r="ED74" s="239"/>
      <c r="EE74" s="239"/>
      <c r="EF74" s="239"/>
      <c r="EG74" s="239"/>
      <c r="EH74" s="239"/>
      <c r="EI74" s="239"/>
      <c r="EJ74" s="239"/>
      <c r="EK74" s="239"/>
      <c r="EL74" s="239"/>
      <c r="EM74" s="239"/>
      <c r="EN74" s="239"/>
      <c r="EO74" s="239"/>
      <c r="EP74" s="239"/>
      <c r="EQ74" s="239"/>
      <c r="ER74" s="239"/>
      <c r="ES74" s="239"/>
      <c r="ET74" s="239"/>
      <c r="EU74" s="239"/>
      <c r="EV74" s="239"/>
      <c r="EW74" s="239"/>
      <c r="EX74" s="239"/>
      <c r="EY74" s="239"/>
      <c r="EZ74" s="239"/>
      <c r="FA74" s="239"/>
      <c r="FB74" s="239"/>
      <c r="FC74" s="239"/>
      <c r="FD74" s="239"/>
      <c r="FE74" s="239"/>
      <c r="FF74" s="239"/>
      <c r="FG74" s="239"/>
      <c r="FH74" s="239"/>
      <c r="FI74" s="239"/>
      <c r="FJ74" s="239"/>
      <c r="FK74" s="239"/>
      <c r="FL74" s="239"/>
      <c r="FM74" s="239"/>
      <c r="FN74" s="239"/>
      <c r="FO74" s="239"/>
      <c r="FP74" s="239"/>
      <c r="FQ74" s="239"/>
      <c r="FR74" s="239"/>
      <c r="FS74" s="239"/>
      <c r="FT74" s="239"/>
      <c r="FU74" s="239"/>
      <c r="FV74" s="239"/>
      <c r="FW74" s="239"/>
      <c r="FX74" s="239"/>
      <c r="FY74" s="239"/>
      <c r="FZ74" s="239"/>
      <c r="GA74" s="239"/>
      <c r="GB74" s="239"/>
      <c r="GC74" s="239"/>
      <c r="GD74" s="239"/>
      <c r="GE74" s="239"/>
      <c r="GF74" s="239"/>
      <c r="GG74" s="239"/>
      <c r="GH74" s="239"/>
      <c r="GI74" s="239"/>
      <c r="GJ74" s="239"/>
      <c r="GK74" s="239"/>
      <c r="GL74" s="239"/>
      <c r="GM74" s="239"/>
      <c r="GN74" s="239"/>
      <c r="GO74" s="239"/>
      <c r="GP74" s="239"/>
      <c r="GQ74" s="239"/>
      <c r="GR74" s="239"/>
      <c r="GS74" s="239"/>
      <c r="GT74" s="239"/>
      <c r="GU74" s="239"/>
      <c r="GV74" s="239"/>
      <c r="GW74" s="239"/>
      <c r="GX74" s="239"/>
      <c r="GY74" s="239"/>
      <c r="GZ74" s="239"/>
      <c r="HA74" s="239"/>
      <c r="HB74" s="239"/>
      <c r="HC74" s="239"/>
      <c r="HD74" s="239"/>
      <c r="HE74" s="239"/>
      <c r="HF74" s="239"/>
      <c r="HG74" s="239"/>
      <c r="HH74" s="239"/>
      <c r="HI74" s="239"/>
      <c r="HJ74" s="239"/>
      <c r="HK74" s="239"/>
      <c r="HL74" s="239"/>
      <c r="HM74" s="239"/>
      <c r="HN74" s="239"/>
      <c r="HO74" s="239"/>
      <c r="HP74" s="239"/>
      <c r="HQ74" s="239"/>
      <c r="HR74" s="239"/>
      <c r="HS74" s="239"/>
      <c r="HT74" s="239"/>
      <c r="HU74" s="239"/>
      <c r="HV74" s="239"/>
      <c r="HW74" s="239"/>
      <c r="HX74" s="239"/>
      <c r="HY74" s="239"/>
      <c r="HZ74" s="239"/>
      <c r="IA74" s="239"/>
      <c r="IB74" s="239"/>
      <c r="IC74" s="239"/>
      <c r="ID74" s="239"/>
      <c r="IE74" s="239"/>
      <c r="IF74" s="239"/>
      <c r="IG74" s="239"/>
      <c r="IH74" s="239"/>
      <c r="II74" s="239"/>
      <c r="IJ74" s="239"/>
      <c r="IK74" s="239"/>
      <c r="IL74" s="239"/>
      <c r="IM74" s="239"/>
      <c r="IN74" s="239"/>
      <c r="IO74" s="239"/>
      <c r="IP74" s="239"/>
      <c r="IQ74" s="239"/>
      <c r="IR74" s="239"/>
      <c r="IS74" s="239"/>
      <c r="IT74" s="239"/>
      <c r="IU74" s="239"/>
      <c r="IV74" s="239"/>
      <c r="IW74" s="239"/>
      <c r="IX74" s="239"/>
      <c r="IY74" s="239"/>
      <c r="IZ74" s="239"/>
      <c r="JA74" s="239"/>
      <c r="JB74" s="239"/>
      <c r="JC74" s="239"/>
      <c r="JD74" s="239"/>
      <c r="JE74" s="239"/>
      <c r="JF74" s="239"/>
      <c r="JG74" s="239"/>
      <c r="JH74" s="239"/>
      <c r="JI74" s="239"/>
      <c r="JJ74" s="239"/>
      <c r="JK74" s="239"/>
      <c r="JL74" s="239"/>
      <c r="JM74" s="239"/>
      <c r="JN74" s="239"/>
      <c r="JO74" s="239"/>
      <c r="JP74" s="239"/>
      <c r="JQ74" s="239"/>
      <c r="JR74" s="239"/>
      <c r="JS74" s="239"/>
      <c r="JT74" s="239"/>
      <c r="JU74" s="239"/>
      <c r="JV74" s="239"/>
      <c r="JW74" s="239"/>
      <c r="JX74" s="239"/>
      <c r="JY74" s="239"/>
      <c r="JZ74" s="239"/>
      <c r="KA74" s="239"/>
      <c r="KB74" s="239"/>
      <c r="KC74" s="239"/>
      <c r="KD74" s="239"/>
      <c r="KE74" s="239"/>
      <c r="KF74" s="239"/>
      <c r="KG74" s="239"/>
      <c r="KH74" s="239"/>
      <c r="KI74" s="239"/>
      <c r="KJ74" s="239"/>
      <c r="KK74" s="239"/>
      <c r="KL74" s="239"/>
      <c r="KM74" s="239"/>
      <c r="KN74" s="239"/>
      <c r="KO74" s="239"/>
      <c r="KP74" s="239"/>
      <c r="KQ74" s="239"/>
      <c r="KR74" s="239"/>
      <c r="KS74" s="239"/>
      <c r="KT74" s="239"/>
      <c r="KU74" s="239"/>
      <c r="KV74" s="239"/>
      <c r="KW74" s="239"/>
      <c r="KX74" s="239"/>
      <c r="KY74" s="239"/>
      <c r="KZ74" s="239"/>
      <c r="LA74" s="239"/>
      <c r="LB74" s="239"/>
      <c r="LC74" s="239"/>
      <c r="LD74" s="239"/>
      <c r="LE74" s="239"/>
      <c r="LF74" s="239"/>
      <c r="LG74" s="239"/>
      <c r="LH74" s="239"/>
      <c r="LI74" s="239"/>
      <c r="LJ74" s="239"/>
      <c r="LK74" s="239"/>
      <c r="LL74" s="239"/>
      <c r="LM74" s="239"/>
      <c r="LN74" s="239"/>
      <c r="LO74" s="239"/>
      <c r="LP74" s="239"/>
      <c r="LQ74" s="239"/>
      <c r="LR74" s="239"/>
      <c r="LS74" s="239"/>
      <c r="LT74" s="239"/>
      <c r="LU74" s="239"/>
      <c r="LV74" s="239"/>
      <c r="LW74" s="239"/>
      <c r="LX74" s="239"/>
      <c r="LY74" s="239"/>
      <c r="LZ74" s="239"/>
      <c r="MA74" s="239"/>
      <c r="MB74" s="239"/>
      <c r="MC74" s="239"/>
      <c r="MD74" s="239"/>
      <c r="ME74" s="239"/>
      <c r="MF74" s="239"/>
      <c r="MG74" s="239"/>
      <c r="MH74" s="239"/>
      <c r="MI74" s="239"/>
      <c r="MJ74" s="239"/>
      <c r="MK74" s="239"/>
      <c r="ML74" s="239"/>
      <c r="MM74" s="239"/>
      <c r="MN74" s="239"/>
      <c r="MO74" s="239"/>
      <c r="MP74" s="239"/>
      <c r="MQ74" s="239"/>
      <c r="MR74" s="239"/>
      <c r="MS74" s="239"/>
      <c r="MT74" s="239"/>
      <c r="MU74" s="239"/>
      <c r="MV74" s="239"/>
      <c r="MW74" s="239"/>
      <c r="MX74" s="239"/>
      <c r="MY74" s="239"/>
      <c r="MZ74" s="239"/>
      <c r="NA74" s="239"/>
      <c r="NB74" s="239"/>
      <c r="NC74" s="239"/>
      <c r="ND74" s="239"/>
      <c r="NE74" s="239"/>
      <c r="NF74" s="239"/>
      <c r="NG74" s="239"/>
      <c r="NH74" s="239"/>
      <c r="NI74" s="239"/>
      <c r="NJ74" s="239"/>
      <c r="NK74" s="239"/>
      <c r="NL74" s="239"/>
      <c r="NM74" s="239"/>
      <c r="NN74" s="239"/>
      <c r="NO74" s="239"/>
      <c r="NP74" s="239"/>
      <c r="NQ74" s="239"/>
      <c r="NR74" s="239"/>
      <c r="NS74" s="239"/>
      <c r="NT74" s="239"/>
      <c r="NU74" s="239"/>
      <c r="NV74" s="239"/>
      <c r="NW74" s="239"/>
      <c r="NX74" s="239"/>
      <c r="NY74" s="239"/>
      <c r="NZ74" s="239"/>
      <c r="OA74" s="239"/>
      <c r="OB74" s="239"/>
      <c r="OC74" s="239"/>
      <c r="OD74" s="239"/>
      <c r="OE74" s="239"/>
      <c r="OF74" s="239"/>
      <c r="OG74" s="239"/>
      <c r="OH74" s="239"/>
      <c r="OI74" s="239"/>
      <c r="OJ74" s="239"/>
      <c r="OK74" s="239"/>
      <c r="OL74" s="239"/>
      <c r="OM74" s="239"/>
      <c r="ON74" s="239"/>
      <c r="OO74" s="239"/>
      <c r="OP74" s="239"/>
      <c r="OQ74" s="239"/>
      <c r="OR74" s="239"/>
      <c r="OS74" s="239"/>
      <c r="OT74" s="239"/>
      <c r="OU74" s="239"/>
      <c r="OV74" s="239"/>
      <c r="OW74" s="239"/>
      <c r="OX74" s="239"/>
      <c r="OY74" s="239"/>
      <c r="OZ74" s="239"/>
      <c r="PA74" s="239"/>
      <c r="PB74" s="239"/>
      <c r="PC74" s="239"/>
      <c r="PD74" s="239"/>
      <c r="PE74" s="239"/>
      <c r="PF74" s="239"/>
      <c r="PG74" s="239"/>
      <c r="PH74" s="239"/>
      <c r="PI74" s="239"/>
    </row>
    <row r="75" spans="1:425" s="102" customFormat="1">
      <c r="B75" s="182"/>
      <c r="C75" s="183" t="s">
        <v>439</v>
      </c>
      <c r="D75" s="183"/>
      <c r="E75" s="184"/>
      <c r="F75" s="184"/>
      <c r="G75" s="185"/>
      <c r="H75" s="241"/>
      <c r="I75" s="242"/>
      <c r="J75" s="243"/>
      <c r="K75" s="186"/>
      <c r="L75" s="186"/>
      <c r="M75" s="186"/>
      <c r="N75" s="244"/>
      <c r="O75" s="187"/>
      <c r="P75" s="187"/>
      <c r="Q75" s="187"/>
      <c r="R75" s="187"/>
      <c r="S75" s="188"/>
      <c r="T75" s="189"/>
      <c r="U75" s="190"/>
      <c r="V75" s="190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  <c r="EK75" s="106"/>
      <c r="EL75" s="106"/>
      <c r="EM75" s="106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106"/>
      <c r="FE75" s="106"/>
      <c r="FF75" s="106"/>
      <c r="FG75" s="10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/>
      <c r="FX75" s="106"/>
      <c r="FY75" s="106"/>
      <c r="FZ75" s="106"/>
      <c r="GA75" s="106"/>
      <c r="GB75" s="106"/>
      <c r="GC75" s="106"/>
      <c r="GD75" s="106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  <c r="HT75" s="106"/>
      <c r="HU75" s="106"/>
      <c r="HV75" s="106"/>
      <c r="HW75" s="106"/>
      <c r="HX75" s="106"/>
      <c r="HY75" s="106"/>
      <c r="HZ75" s="106"/>
      <c r="IA75" s="106"/>
      <c r="IB75" s="106"/>
      <c r="IC75" s="106"/>
      <c r="ID75" s="106"/>
      <c r="IE75" s="106"/>
      <c r="IF75" s="106"/>
      <c r="IG75" s="106"/>
      <c r="IH75" s="106"/>
      <c r="II75" s="106"/>
      <c r="IJ75" s="106"/>
      <c r="IK75" s="106"/>
      <c r="IL75" s="106"/>
      <c r="IM75" s="106"/>
      <c r="IN75" s="106"/>
      <c r="IO75" s="106"/>
      <c r="IP75" s="106"/>
      <c r="IQ75" s="106"/>
      <c r="IR75" s="106"/>
      <c r="IS75" s="106"/>
      <c r="IT75" s="106"/>
      <c r="IU75" s="106"/>
      <c r="IV75" s="106"/>
      <c r="IW75" s="106"/>
      <c r="IX75" s="106"/>
      <c r="IY75" s="106"/>
      <c r="IZ75" s="106"/>
      <c r="JA75" s="106"/>
      <c r="JB75" s="106"/>
      <c r="JC75" s="106"/>
      <c r="JD75" s="106"/>
      <c r="JE75" s="106"/>
      <c r="JF75" s="106"/>
      <c r="JG75" s="106"/>
      <c r="JH75" s="106"/>
      <c r="JI75" s="106"/>
      <c r="JJ75" s="106"/>
      <c r="JK75" s="106"/>
      <c r="JL75" s="106"/>
      <c r="JM75" s="106"/>
      <c r="JN75" s="106"/>
      <c r="JO75" s="106"/>
      <c r="JP75" s="106"/>
      <c r="JQ75" s="106"/>
      <c r="JR75" s="106"/>
      <c r="JS75" s="106"/>
      <c r="JT75" s="106"/>
      <c r="JU75" s="106"/>
      <c r="JV75" s="106"/>
      <c r="JW75" s="106"/>
      <c r="JX75" s="106"/>
      <c r="JY75" s="106"/>
      <c r="JZ75" s="106"/>
      <c r="KA75" s="106"/>
      <c r="KB75" s="106"/>
      <c r="KC75" s="106"/>
      <c r="KD75" s="106"/>
      <c r="KE75" s="106"/>
      <c r="KF75" s="106"/>
      <c r="KG75" s="106"/>
      <c r="KH75" s="106"/>
      <c r="KI75" s="106"/>
      <c r="KJ75" s="106"/>
      <c r="KK75" s="106"/>
      <c r="KL75" s="106"/>
      <c r="KM75" s="106"/>
      <c r="KN75" s="106"/>
      <c r="KO75" s="106"/>
      <c r="KP75" s="106"/>
      <c r="KQ75" s="106"/>
      <c r="KR75" s="106"/>
      <c r="KS75" s="106"/>
      <c r="KT75" s="106"/>
      <c r="KU75" s="106"/>
      <c r="KV75" s="106"/>
      <c r="KW75" s="106"/>
      <c r="KX75" s="106"/>
      <c r="KY75" s="106"/>
      <c r="KZ75" s="106"/>
      <c r="LA75" s="106"/>
      <c r="LB75" s="106"/>
      <c r="LC75" s="106"/>
      <c r="LD75" s="106"/>
      <c r="LE75" s="106"/>
      <c r="LF75" s="106"/>
      <c r="LG75" s="106"/>
      <c r="LH75" s="106"/>
      <c r="LI75" s="106"/>
      <c r="LJ75" s="106"/>
      <c r="LK75" s="106"/>
      <c r="LL75" s="106"/>
      <c r="LM75" s="106"/>
      <c r="LN75" s="106"/>
      <c r="LO75" s="106"/>
      <c r="LP75" s="106"/>
      <c r="LQ75" s="106"/>
      <c r="LR75" s="106"/>
      <c r="LS75" s="106"/>
      <c r="LT75" s="106"/>
      <c r="LU75" s="106"/>
      <c r="LV75" s="106"/>
      <c r="LW75" s="106"/>
      <c r="LX75" s="106"/>
      <c r="LY75" s="106"/>
      <c r="LZ75" s="106"/>
      <c r="MA75" s="106"/>
      <c r="MB75" s="106"/>
      <c r="MC75" s="106"/>
      <c r="MD75" s="106"/>
      <c r="ME75" s="106"/>
      <c r="MF75" s="106"/>
      <c r="MG75" s="106"/>
      <c r="MH75" s="106"/>
      <c r="MI75" s="106"/>
      <c r="MJ75" s="106"/>
      <c r="MK75" s="106"/>
      <c r="ML75" s="106"/>
      <c r="MM75" s="106"/>
      <c r="MN75" s="106"/>
      <c r="MO75" s="106"/>
      <c r="MP75" s="106"/>
      <c r="MQ75" s="106"/>
      <c r="MR75" s="106"/>
      <c r="MS75" s="106"/>
      <c r="MT75" s="106"/>
      <c r="MU75" s="106"/>
      <c r="MV75" s="106"/>
      <c r="MW75" s="106"/>
      <c r="MX75" s="106"/>
      <c r="MY75" s="106"/>
      <c r="MZ75" s="106"/>
      <c r="NA75" s="106"/>
      <c r="NB75" s="106"/>
      <c r="NC75" s="106"/>
      <c r="ND75" s="106"/>
      <c r="NE75" s="106"/>
      <c r="NF75" s="106"/>
      <c r="NG75" s="106"/>
      <c r="NH75" s="106"/>
      <c r="NI75" s="106"/>
      <c r="NJ75" s="106"/>
      <c r="NK75" s="106"/>
      <c r="NL75" s="106"/>
      <c r="NM75" s="106"/>
      <c r="NN75" s="106"/>
      <c r="NO75" s="106"/>
      <c r="NP75" s="106"/>
      <c r="NQ75" s="106"/>
      <c r="NR75" s="106"/>
      <c r="NS75" s="106"/>
      <c r="NT75" s="106"/>
      <c r="NU75" s="106"/>
      <c r="NV75" s="106"/>
      <c r="NW75" s="106"/>
      <c r="NX75" s="106"/>
      <c r="NY75" s="106"/>
      <c r="NZ75" s="106"/>
      <c r="OA75" s="106"/>
      <c r="OB75" s="106"/>
      <c r="OC75" s="106"/>
      <c r="OD75" s="106"/>
      <c r="OE75" s="106"/>
      <c r="OF75" s="106"/>
      <c r="OG75" s="106"/>
      <c r="OH75" s="106"/>
      <c r="OI75" s="106"/>
      <c r="OJ75" s="106"/>
      <c r="OK75" s="106"/>
      <c r="OL75" s="106"/>
      <c r="OM75" s="106"/>
      <c r="ON75" s="106"/>
      <c r="OO75" s="106"/>
      <c r="OP75" s="106"/>
      <c r="OQ75" s="106"/>
      <c r="OR75" s="106"/>
      <c r="OS75" s="106"/>
      <c r="OT75" s="106"/>
      <c r="OU75" s="106"/>
      <c r="OV75" s="106"/>
      <c r="OW75" s="106"/>
      <c r="OX75" s="106"/>
      <c r="OY75" s="106"/>
      <c r="OZ75" s="106"/>
      <c r="PA75" s="106"/>
      <c r="PB75" s="106"/>
      <c r="PC75" s="106"/>
      <c r="PD75" s="106"/>
      <c r="PE75" s="106"/>
      <c r="PF75" s="106"/>
      <c r="PG75" s="106"/>
      <c r="PH75" s="106"/>
      <c r="PI75" s="106"/>
    </row>
    <row r="76" spans="1:425" s="247" customFormat="1">
      <c r="A76" s="102"/>
      <c r="B76" s="191"/>
      <c r="C76" s="245" t="s">
        <v>440</v>
      </c>
      <c r="D76" s="106">
        <v>18230128</v>
      </c>
      <c r="E76" s="245"/>
      <c r="F76" s="201"/>
      <c r="G76" s="202"/>
      <c r="H76" s="203"/>
      <c r="I76" s="194">
        <f>SUMIF('Program Costs'!D:D,D76,'Program Costs'!N:N)</f>
        <v>4852706.1500000004</v>
      </c>
      <c r="J76" s="204"/>
      <c r="K76" s="204"/>
      <c r="L76" s="204" t="s">
        <v>311</v>
      </c>
      <c r="M76" s="204"/>
      <c r="N76" s="223">
        <f>I76</f>
        <v>4852706.1500000004</v>
      </c>
      <c r="O76" s="223">
        <f>I76</f>
        <v>4852706.1500000004</v>
      </c>
      <c r="P76" s="196">
        <v>0</v>
      </c>
      <c r="Q76" s="196">
        <f t="shared" ref="Q76:R78" si="37">N76/(1+ElecDiscountRate)^1</f>
        <v>4543732.3501872662</v>
      </c>
      <c r="R76" s="196">
        <f t="shared" si="37"/>
        <v>4543732.3501872662</v>
      </c>
      <c r="S76" s="246"/>
      <c r="T76" s="206"/>
      <c r="U76" s="207"/>
      <c r="V76" s="207"/>
      <c r="W76" s="106"/>
      <c r="X76" s="106">
        <v>18230128</v>
      </c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106"/>
      <c r="FE76" s="106"/>
      <c r="FF76" s="106"/>
      <c r="FG76" s="106"/>
      <c r="FH76" s="106"/>
      <c r="FI76" s="106"/>
      <c r="FJ76" s="106"/>
      <c r="FK76" s="106"/>
      <c r="FL76" s="106"/>
      <c r="FM76" s="106"/>
      <c r="FN76" s="106"/>
      <c r="FO76" s="106"/>
      <c r="FP76" s="106"/>
      <c r="FQ76" s="106"/>
      <c r="FR76" s="106"/>
      <c r="FS76" s="106"/>
      <c r="FT76" s="106"/>
      <c r="FU76" s="106"/>
      <c r="FV76" s="106"/>
      <c r="FW76" s="106"/>
      <c r="FX76" s="106"/>
      <c r="FY76" s="106"/>
      <c r="FZ76" s="106"/>
      <c r="GA76" s="106"/>
      <c r="GB76" s="106"/>
      <c r="GC76" s="106"/>
      <c r="GD76" s="106"/>
      <c r="GE76" s="106"/>
      <c r="GF76" s="106"/>
      <c r="GG76" s="106"/>
      <c r="GH76" s="106"/>
      <c r="GI76" s="106"/>
      <c r="GJ76" s="106"/>
      <c r="GK76" s="106"/>
      <c r="GL76" s="106"/>
      <c r="GM76" s="106"/>
      <c r="GN76" s="106"/>
      <c r="GO76" s="106"/>
      <c r="GP76" s="106"/>
      <c r="GQ76" s="106"/>
      <c r="GR76" s="106"/>
      <c r="GS76" s="106"/>
      <c r="GT76" s="106"/>
      <c r="GU76" s="106"/>
      <c r="GV76" s="106"/>
      <c r="GW76" s="106"/>
      <c r="GX76" s="106"/>
      <c r="GY76" s="106"/>
      <c r="GZ76" s="106"/>
      <c r="HA76" s="106"/>
      <c r="HB76" s="106"/>
      <c r="HC76" s="106"/>
      <c r="HD76" s="106"/>
      <c r="HE76" s="106"/>
      <c r="HF76" s="106"/>
      <c r="HG76" s="106"/>
      <c r="HH76" s="106"/>
      <c r="HI76" s="106"/>
      <c r="HJ76" s="106"/>
      <c r="HK76" s="106"/>
      <c r="HL76" s="106"/>
      <c r="HM76" s="106"/>
      <c r="HN76" s="106"/>
      <c r="HO76" s="106"/>
      <c r="HP76" s="106"/>
      <c r="HQ76" s="106"/>
      <c r="HR76" s="106"/>
      <c r="HS76" s="106"/>
      <c r="HT76" s="106"/>
      <c r="HU76" s="106"/>
      <c r="HV76" s="106"/>
      <c r="HW76" s="106"/>
      <c r="HX76" s="106"/>
      <c r="HY76" s="106"/>
      <c r="HZ76" s="106"/>
      <c r="IA76" s="106"/>
      <c r="IB76" s="106"/>
      <c r="IC76" s="106"/>
      <c r="ID76" s="106"/>
      <c r="IE76" s="106"/>
      <c r="IF76" s="106"/>
      <c r="IG76" s="106"/>
      <c r="IH76" s="106"/>
      <c r="II76" s="106"/>
      <c r="IJ76" s="106"/>
      <c r="IK76" s="106"/>
      <c r="IL76" s="106"/>
      <c r="IM76" s="106"/>
      <c r="IN76" s="106"/>
      <c r="IO76" s="106"/>
      <c r="IP76" s="106"/>
      <c r="IQ76" s="106"/>
      <c r="IR76" s="106"/>
      <c r="IS76" s="106"/>
      <c r="IT76" s="106"/>
      <c r="IU76" s="106"/>
      <c r="IV76" s="106"/>
      <c r="IW76" s="106"/>
      <c r="IX76" s="106"/>
      <c r="IY76" s="106"/>
      <c r="IZ76" s="106"/>
      <c r="JA76" s="106"/>
      <c r="JB76" s="106"/>
      <c r="JC76" s="106"/>
      <c r="JD76" s="106"/>
      <c r="JE76" s="106"/>
      <c r="JF76" s="106"/>
      <c r="JG76" s="106"/>
      <c r="JH76" s="106"/>
      <c r="JI76" s="106"/>
      <c r="JJ76" s="106"/>
      <c r="JK76" s="106"/>
      <c r="JL76" s="106"/>
      <c r="JM76" s="106"/>
      <c r="JN76" s="106"/>
      <c r="JO76" s="106"/>
      <c r="JP76" s="106"/>
      <c r="JQ76" s="106"/>
      <c r="JR76" s="106"/>
      <c r="JS76" s="106"/>
      <c r="JT76" s="106"/>
      <c r="JU76" s="106"/>
      <c r="JV76" s="106"/>
      <c r="JW76" s="106"/>
      <c r="JX76" s="106"/>
      <c r="JY76" s="106"/>
      <c r="JZ76" s="106"/>
      <c r="KA76" s="106"/>
      <c r="KB76" s="106"/>
      <c r="KC76" s="106"/>
      <c r="KD76" s="106"/>
      <c r="KE76" s="106"/>
      <c r="KF76" s="106"/>
      <c r="KG76" s="106"/>
      <c r="KH76" s="106"/>
      <c r="KI76" s="106"/>
      <c r="KJ76" s="106"/>
      <c r="KK76" s="106"/>
      <c r="KL76" s="106"/>
      <c r="KM76" s="106"/>
      <c r="KN76" s="106"/>
      <c r="KO76" s="106"/>
      <c r="KP76" s="106"/>
      <c r="KQ76" s="106"/>
      <c r="KR76" s="106"/>
      <c r="KS76" s="106"/>
      <c r="KT76" s="106"/>
      <c r="KU76" s="106"/>
      <c r="KV76" s="106"/>
      <c r="KW76" s="106"/>
      <c r="KX76" s="106"/>
      <c r="KY76" s="106"/>
      <c r="KZ76" s="106"/>
      <c r="LA76" s="106"/>
      <c r="LB76" s="106"/>
      <c r="LC76" s="106"/>
      <c r="LD76" s="106"/>
      <c r="LE76" s="106"/>
      <c r="LF76" s="106"/>
      <c r="LG76" s="106"/>
      <c r="LH76" s="106"/>
      <c r="LI76" s="106"/>
      <c r="LJ76" s="106"/>
      <c r="LK76" s="106"/>
      <c r="LL76" s="106"/>
      <c r="LM76" s="106"/>
      <c r="LN76" s="106"/>
      <c r="LO76" s="106"/>
      <c r="LP76" s="106"/>
      <c r="LQ76" s="106"/>
      <c r="LR76" s="106"/>
      <c r="LS76" s="106"/>
      <c r="LT76" s="106"/>
      <c r="LU76" s="106"/>
      <c r="LV76" s="106"/>
      <c r="LW76" s="106"/>
      <c r="LX76" s="106"/>
      <c r="LY76" s="106"/>
      <c r="LZ76" s="106"/>
      <c r="MA76" s="106"/>
      <c r="MB76" s="106"/>
      <c r="MC76" s="106"/>
      <c r="MD76" s="106"/>
      <c r="ME76" s="106"/>
      <c r="MF76" s="106"/>
      <c r="MG76" s="106"/>
      <c r="MH76" s="106"/>
      <c r="MI76" s="106"/>
      <c r="MJ76" s="106"/>
      <c r="MK76" s="106"/>
      <c r="ML76" s="106"/>
      <c r="MM76" s="106"/>
      <c r="MN76" s="106"/>
      <c r="MO76" s="106"/>
      <c r="MP76" s="106"/>
      <c r="MQ76" s="106"/>
      <c r="MR76" s="106"/>
      <c r="MS76" s="106"/>
      <c r="MT76" s="106"/>
      <c r="MU76" s="106"/>
      <c r="MV76" s="106"/>
      <c r="MW76" s="106"/>
      <c r="MX76" s="106"/>
      <c r="MY76" s="106"/>
      <c r="MZ76" s="106"/>
      <c r="NA76" s="106"/>
      <c r="NB76" s="106"/>
      <c r="NC76" s="106"/>
      <c r="ND76" s="106"/>
      <c r="NE76" s="106"/>
      <c r="NF76" s="106"/>
      <c r="NG76" s="106"/>
      <c r="NH76" s="106"/>
      <c r="NI76" s="106"/>
      <c r="NJ76" s="106"/>
      <c r="NK76" s="106"/>
      <c r="NL76" s="106"/>
      <c r="NM76" s="106"/>
      <c r="NN76" s="106"/>
      <c r="NO76" s="106"/>
      <c r="NP76" s="106"/>
      <c r="NQ76" s="106"/>
      <c r="NR76" s="106"/>
      <c r="NS76" s="106"/>
      <c r="NT76" s="106"/>
      <c r="NU76" s="106"/>
      <c r="NV76" s="106"/>
      <c r="NW76" s="106"/>
      <c r="NX76" s="106"/>
      <c r="NY76" s="106"/>
      <c r="NZ76" s="106"/>
      <c r="OA76" s="106"/>
      <c r="OB76" s="106"/>
      <c r="OC76" s="106"/>
      <c r="OD76" s="106"/>
      <c r="OE76" s="106"/>
      <c r="OF76" s="106"/>
      <c r="OG76" s="106"/>
      <c r="OH76" s="106"/>
      <c r="OI76" s="106"/>
      <c r="OJ76" s="106"/>
      <c r="OK76" s="106"/>
      <c r="OL76" s="106"/>
      <c r="OM76" s="106"/>
      <c r="ON76" s="106"/>
      <c r="OO76" s="106"/>
      <c r="OP76" s="106"/>
      <c r="OQ76" s="106"/>
      <c r="OR76" s="106"/>
      <c r="OS76" s="106"/>
      <c r="OT76" s="106"/>
      <c r="OU76" s="106"/>
      <c r="OV76" s="106"/>
      <c r="OW76" s="106"/>
      <c r="OX76" s="106"/>
      <c r="OY76" s="106"/>
      <c r="OZ76" s="106"/>
      <c r="PA76" s="106"/>
      <c r="PB76" s="106"/>
      <c r="PC76" s="106"/>
      <c r="PD76" s="106"/>
      <c r="PE76" s="106"/>
      <c r="PF76" s="106"/>
      <c r="PG76" s="106"/>
      <c r="PH76" s="106"/>
      <c r="PI76" s="106"/>
    </row>
    <row r="77" spans="1:425">
      <c r="B77" s="191"/>
      <c r="C77" s="245" t="s">
        <v>441</v>
      </c>
      <c r="D77" s="106">
        <v>18230133</v>
      </c>
      <c r="E77" s="245"/>
      <c r="F77" s="201"/>
      <c r="G77" s="202"/>
      <c r="H77" s="203"/>
      <c r="I77" s="194">
        <f>SUMIF('Program Costs'!D:D,D77,'Program Costs'!N:N)</f>
        <v>300000</v>
      </c>
      <c r="J77" s="204"/>
      <c r="K77" s="204"/>
      <c r="L77" s="204"/>
      <c r="M77" s="204"/>
      <c r="N77" s="223">
        <f>I77</f>
        <v>300000</v>
      </c>
      <c r="O77" s="223">
        <f>I77</f>
        <v>300000</v>
      </c>
      <c r="P77" s="196"/>
      <c r="Q77" s="196">
        <f t="shared" si="37"/>
        <v>280898.87640449434</v>
      </c>
      <c r="R77" s="196">
        <f t="shared" si="37"/>
        <v>280898.87640449434</v>
      </c>
      <c r="S77" s="246"/>
      <c r="T77" s="206"/>
      <c r="U77" s="207"/>
      <c r="V77" s="207"/>
      <c r="W77" s="106"/>
      <c r="X77" s="106">
        <v>18230133</v>
      </c>
      <c r="Y77" s="106"/>
      <c r="Z77" s="106"/>
      <c r="AA77" s="106"/>
      <c r="AB77" s="106"/>
      <c r="AC77" s="106"/>
    </row>
    <row r="78" spans="1:425">
      <c r="B78" s="589" t="s">
        <v>796</v>
      </c>
      <c r="C78" s="590" t="s">
        <v>1193</v>
      </c>
      <c r="D78" s="106">
        <v>18230753</v>
      </c>
      <c r="E78" s="590"/>
      <c r="F78" s="591"/>
      <c r="G78" s="592"/>
      <c r="H78" s="593"/>
      <c r="I78" s="194">
        <f>SUMIF('Program Costs'!D:D,D78,'Program Costs'!N:N)</f>
        <v>1104696.3</v>
      </c>
      <c r="J78" s="594"/>
      <c r="K78" s="594"/>
      <c r="L78" s="594"/>
      <c r="M78" s="594"/>
      <c r="N78" s="223">
        <f>I78</f>
        <v>1104696.3</v>
      </c>
      <c r="O78" s="223">
        <f>I78</f>
        <v>1104696.3</v>
      </c>
      <c r="P78" s="196"/>
      <c r="Q78" s="196">
        <f t="shared" si="37"/>
        <v>1034359.8314606742</v>
      </c>
      <c r="R78" s="196">
        <f t="shared" si="37"/>
        <v>1034359.8314606742</v>
      </c>
      <c r="S78" s="595"/>
      <c r="T78" s="596"/>
      <c r="U78" s="597"/>
      <c r="V78" s="597"/>
      <c r="W78" s="106"/>
      <c r="X78" s="106"/>
      <c r="Y78" s="106"/>
      <c r="Z78" s="106"/>
      <c r="AA78" s="106"/>
      <c r="AB78" s="106"/>
      <c r="AC78" s="106"/>
    </row>
    <row r="79" spans="1:425" ht="15.75">
      <c r="A79" s="249"/>
      <c r="B79" s="226"/>
      <c r="C79" s="226" t="s">
        <v>442</v>
      </c>
      <c r="D79" s="226"/>
      <c r="E79" s="226"/>
      <c r="F79" s="226"/>
      <c r="G79" s="226"/>
      <c r="H79" s="226"/>
      <c r="I79" s="227">
        <f>SUM(I76:I78)</f>
        <v>6257402.4500000002</v>
      </c>
      <c r="J79" s="226">
        <f>SUM(J76:J77)</f>
        <v>0</v>
      </c>
      <c r="K79" s="226">
        <f>SUM(K76)</f>
        <v>0</v>
      </c>
      <c r="L79" s="226">
        <f>SUM(L76)</f>
        <v>0</v>
      </c>
      <c r="M79" s="226">
        <f>SUM(M76)</f>
        <v>0</v>
      </c>
      <c r="N79" s="227">
        <f t="shared" ref="N79:R79" si="38">SUM(N76:N78)</f>
        <v>6257402.4500000002</v>
      </c>
      <c r="O79" s="227">
        <f t="shared" si="38"/>
        <v>6257402.4500000002</v>
      </c>
      <c r="P79" s="227">
        <f t="shared" si="38"/>
        <v>0</v>
      </c>
      <c r="Q79" s="227">
        <f t="shared" si="38"/>
        <v>5858991.0580524346</v>
      </c>
      <c r="R79" s="227">
        <f t="shared" si="38"/>
        <v>5858991.0580524346</v>
      </c>
      <c r="S79" s="226">
        <f>SUM(S76)</f>
        <v>0</v>
      </c>
      <c r="T79" s="226">
        <f>SUM(T76)</f>
        <v>0</v>
      </c>
      <c r="U79" s="226"/>
      <c r="V79" s="226"/>
      <c r="W79" s="106"/>
      <c r="X79" s="106"/>
      <c r="Y79" s="106"/>
      <c r="Z79" s="106"/>
      <c r="AA79" s="106"/>
      <c r="AB79" s="106"/>
      <c r="AC79" s="106"/>
    </row>
    <row r="80" spans="1:425">
      <c r="H80" s="250"/>
      <c r="N80" s="252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</row>
    <row r="81" spans="6:148">
      <c r="J81" s="254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</row>
    <row r="82" spans="6:148">
      <c r="T82" s="106"/>
      <c r="U82" s="106"/>
      <c r="V82" s="106"/>
    </row>
    <row r="83" spans="6:148">
      <c r="T83" s="106"/>
      <c r="U83" s="106"/>
      <c r="V83" s="106"/>
    </row>
    <row r="84" spans="6:148" ht="24" customHeight="1">
      <c r="T84" s="106"/>
      <c r="U84" s="106"/>
      <c r="V84" s="106"/>
    </row>
    <row r="85" spans="6:148">
      <c r="T85" s="106"/>
      <c r="U85" s="106"/>
      <c r="V85" s="106"/>
    </row>
    <row r="86" spans="6:148">
      <c r="T86" s="106"/>
      <c r="U86" s="106"/>
      <c r="V86" s="106"/>
    </row>
    <row r="87" spans="6:148">
      <c r="T87" s="106"/>
      <c r="U87" s="106"/>
      <c r="V87" s="106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48"/>
      <c r="EB87" s="248"/>
      <c r="EC87" s="248"/>
      <c r="ED87" s="248"/>
      <c r="EE87" s="248"/>
      <c r="EF87" s="248"/>
      <c r="EG87" s="248"/>
      <c r="EH87" s="248"/>
      <c r="EI87" s="248"/>
      <c r="EJ87" s="248"/>
      <c r="EK87" s="248"/>
      <c r="EL87" s="248"/>
      <c r="EM87" s="248"/>
      <c r="EN87" s="248"/>
      <c r="EO87" s="248"/>
      <c r="EP87" s="248"/>
      <c r="EQ87" s="248"/>
      <c r="ER87" s="248"/>
    </row>
    <row r="88" spans="6:148">
      <c r="F88" s="102"/>
      <c r="G88" s="102"/>
      <c r="H88" s="102"/>
      <c r="I88" s="102"/>
      <c r="K88" s="102"/>
      <c r="L88" s="102"/>
      <c r="M88" s="102"/>
      <c r="N88" s="102"/>
      <c r="O88" s="102"/>
      <c r="P88" s="102"/>
      <c r="V88" s="102"/>
      <c r="DQ88" s="248"/>
      <c r="DR88" s="248"/>
      <c r="DS88" s="248"/>
      <c r="DT88" s="248"/>
      <c r="DU88" s="248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</row>
    <row r="89" spans="6:148">
      <c r="F89" s="102"/>
      <c r="G89" s="102"/>
      <c r="H89" s="102"/>
      <c r="I89" s="102"/>
      <c r="K89" s="102"/>
      <c r="L89" s="102"/>
      <c r="M89" s="102"/>
      <c r="N89" s="102"/>
      <c r="O89" s="102"/>
      <c r="P89" s="102"/>
      <c r="V89" s="102"/>
      <c r="DQ89" s="248"/>
      <c r="DR89" s="248"/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</row>
    <row r="90" spans="6:148">
      <c r="F90" s="102"/>
      <c r="G90" s="102"/>
      <c r="H90" s="102"/>
      <c r="I90" s="102"/>
      <c r="K90" s="102"/>
      <c r="L90" s="102"/>
      <c r="M90" s="102"/>
      <c r="N90" s="102"/>
      <c r="O90" s="102"/>
      <c r="P90" s="102"/>
      <c r="V90" s="102"/>
      <c r="DQ90" s="248"/>
      <c r="DR90" s="248"/>
      <c r="DS90" s="248"/>
      <c r="DT90" s="248"/>
      <c r="DU90" s="248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</row>
    <row r="91" spans="6:148">
      <c r="F91" s="102"/>
      <c r="G91" s="102"/>
      <c r="H91" s="102"/>
      <c r="I91" s="102"/>
      <c r="K91" s="102"/>
      <c r="L91" s="102"/>
      <c r="M91" s="102"/>
      <c r="N91" s="102"/>
      <c r="O91" s="102"/>
      <c r="P91" s="102"/>
      <c r="V91" s="102"/>
      <c r="DQ91" s="248"/>
      <c r="DR91" s="248"/>
      <c r="DS91" s="248"/>
      <c r="DT91" s="248"/>
      <c r="DU91" s="248"/>
      <c r="DV91" s="248"/>
      <c r="DW91" s="248"/>
      <c r="DX91" s="248"/>
      <c r="DY91" s="248"/>
      <c r="DZ91" s="248"/>
      <c r="EA91" s="248"/>
      <c r="EB91" s="248"/>
      <c r="EC91" s="248"/>
      <c r="ED91" s="248"/>
      <c r="EE91" s="248"/>
      <c r="EF91" s="248"/>
      <c r="EG91" s="248"/>
      <c r="EH91" s="248"/>
      <c r="EI91" s="248"/>
      <c r="EJ91" s="248"/>
      <c r="EK91" s="248"/>
      <c r="EL91" s="248"/>
      <c r="EM91" s="248"/>
      <c r="EN91" s="248"/>
      <c r="EO91" s="248"/>
      <c r="EP91" s="248"/>
      <c r="EQ91" s="248"/>
      <c r="ER91" s="248"/>
    </row>
    <row r="92" spans="6:148">
      <c r="F92" s="102"/>
      <c r="G92" s="102"/>
      <c r="H92" s="102"/>
      <c r="I92" s="102"/>
      <c r="K92" s="102"/>
      <c r="L92" s="102"/>
      <c r="M92" s="102"/>
      <c r="N92" s="102"/>
      <c r="O92" s="102"/>
      <c r="P92" s="102"/>
      <c r="V92" s="102"/>
      <c r="DQ92" s="248"/>
      <c r="DR92" s="248"/>
      <c r="DS92" s="248"/>
      <c r="DT92" s="248"/>
      <c r="DU92" s="248"/>
      <c r="DV92" s="248"/>
      <c r="DW92" s="248"/>
      <c r="DX92" s="248"/>
      <c r="DY92" s="248"/>
      <c r="DZ92" s="248"/>
      <c r="EA92" s="248"/>
      <c r="EB92" s="248"/>
      <c r="EC92" s="248"/>
      <c r="ED92" s="248"/>
      <c r="EE92" s="248"/>
      <c r="EF92" s="248"/>
      <c r="EG92" s="248"/>
      <c r="EH92" s="248"/>
      <c r="EI92" s="248"/>
      <c r="EJ92" s="248"/>
      <c r="EK92" s="248"/>
      <c r="EL92" s="248"/>
      <c r="EM92" s="248"/>
      <c r="EN92" s="248"/>
      <c r="EO92" s="248"/>
      <c r="EP92" s="248"/>
      <c r="EQ92" s="248"/>
      <c r="ER92" s="248"/>
    </row>
    <row r="93" spans="6:148">
      <c r="F93" s="102"/>
      <c r="G93" s="102"/>
      <c r="H93" s="102"/>
      <c r="I93" s="102"/>
      <c r="K93" s="102"/>
      <c r="L93" s="102"/>
      <c r="M93" s="102"/>
      <c r="N93" s="102"/>
      <c r="O93" s="102"/>
      <c r="P93" s="102"/>
      <c r="V93" s="102"/>
      <c r="DQ93" s="248"/>
      <c r="DR93" s="248"/>
      <c r="DS93" s="248"/>
      <c r="DT93" s="248"/>
      <c r="DU93" s="248"/>
      <c r="DV93" s="248"/>
      <c r="DW93" s="248"/>
      <c r="DX93" s="248"/>
      <c r="DY93" s="248"/>
      <c r="DZ93" s="248"/>
      <c r="EA93" s="248"/>
      <c r="EB93" s="248"/>
      <c r="EC93" s="248"/>
      <c r="ED93" s="248"/>
      <c r="EE93" s="248"/>
      <c r="EF93" s="248"/>
      <c r="EG93" s="248"/>
      <c r="EH93" s="248"/>
      <c r="EI93" s="248"/>
      <c r="EJ93" s="248"/>
      <c r="EK93" s="248"/>
      <c r="EL93" s="248"/>
      <c r="EM93" s="248"/>
      <c r="EN93" s="248"/>
      <c r="EO93" s="248"/>
      <c r="EP93" s="248"/>
      <c r="EQ93" s="248"/>
      <c r="ER93" s="248"/>
    </row>
    <row r="94" spans="6:148">
      <c r="F94" s="102"/>
      <c r="G94" s="102"/>
      <c r="H94" s="102"/>
      <c r="I94" s="102"/>
      <c r="K94" s="102"/>
      <c r="L94" s="102"/>
      <c r="M94" s="102"/>
      <c r="N94" s="102"/>
      <c r="O94" s="102"/>
      <c r="P94" s="102"/>
      <c r="V94" s="102"/>
      <c r="DQ94" s="248"/>
      <c r="DR94" s="248"/>
      <c r="DS94" s="248"/>
      <c r="DT94" s="248"/>
      <c r="DU94" s="248"/>
      <c r="DV94" s="248"/>
      <c r="DW94" s="248"/>
      <c r="DX94" s="248"/>
      <c r="DY94" s="248"/>
      <c r="DZ94" s="248"/>
      <c r="EA94" s="248"/>
      <c r="EB94" s="248"/>
      <c r="EC94" s="248"/>
      <c r="ED94" s="248"/>
      <c r="EE94" s="248"/>
      <c r="EF94" s="248"/>
      <c r="EG94" s="248"/>
      <c r="EH94" s="248"/>
      <c r="EI94" s="248"/>
      <c r="EJ94" s="248"/>
      <c r="EK94" s="248"/>
      <c r="EL94" s="248"/>
      <c r="EM94" s="248"/>
      <c r="EN94" s="248"/>
      <c r="EO94" s="248"/>
      <c r="EP94" s="248"/>
      <c r="EQ94" s="248"/>
      <c r="ER94" s="248"/>
    </row>
    <row r="95" spans="6:148" ht="24" customHeight="1">
      <c r="F95" s="102"/>
      <c r="G95" s="102"/>
      <c r="H95" s="102"/>
      <c r="I95" s="102"/>
      <c r="K95" s="102"/>
      <c r="L95" s="102"/>
      <c r="M95" s="102"/>
      <c r="N95" s="102"/>
      <c r="O95" s="102"/>
      <c r="P95" s="102"/>
      <c r="V95" s="102"/>
      <c r="DQ95" s="248"/>
      <c r="DR95" s="248"/>
      <c r="DS95" s="248"/>
      <c r="DT95" s="248"/>
      <c r="DU95" s="248"/>
      <c r="DV95" s="248"/>
      <c r="DW95" s="248"/>
      <c r="DX95" s="248"/>
      <c r="DY95" s="248"/>
      <c r="DZ95" s="248"/>
      <c r="EA95" s="248"/>
      <c r="EB95" s="248"/>
      <c r="EC95" s="248"/>
      <c r="ED95" s="248"/>
      <c r="EE95" s="248"/>
      <c r="EF95" s="248"/>
      <c r="EG95" s="248"/>
      <c r="EH95" s="248"/>
      <c r="EI95" s="248"/>
      <c r="EJ95" s="248"/>
      <c r="EK95" s="248"/>
      <c r="EL95" s="248"/>
      <c r="EM95" s="248"/>
      <c r="EN95" s="248"/>
      <c r="EO95" s="248"/>
      <c r="EP95" s="248"/>
      <c r="EQ95" s="248"/>
      <c r="ER95" s="248"/>
    </row>
    <row r="96" spans="6:148">
      <c r="F96" s="102"/>
      <c r="G96" s="102"/>
      <c r="H96" s="102"/>
      <c r="I96" s="102"/>
      <c r="K96" s="102"/>
      <c r="L96" s="102"/>
      <c r="M96" s="102"/>
      <c r="N96" s="102"/>
      <c r="O96" s="102"/>
      <c r="P96" s="102"/>
      <c r="V96" s="102"/>
      <c r="DQ96" s="248"/>
      <c r="DR96" s="248"/>
      <c r="DS96" s="248"/>
      <c r="DT96" s="248"/>
      <c r="DU96" s="248"/>
      <c r="DV96" s="248"/>
      <c r="DW96" s="248"/>
      <c r="DX96" s="248"/>
      <c r="DY96" s="248"/>
      <c r="DZ96" s="248"/>
      <c r="EA96" s="248"/>
      <c r="EB96" s="248"/>
      <c r="EC96" s="248"/>
      <c r="ED96" s="248"/>
      <c r="EE96" s="248"/>
      <c r="EF96" s="248"/>
      <c r="EG96" s="248"/>
      <c r="EH96" s="248"/>
      <c r="EI96" s="248"/>
      <c r="EJ96" s="248"/>
      <c r="EK96" s="248"/>
      <c r="EL96" s="248"/>
      <c r="EM96" s="248"/>
      <c r="EN96" s="248"/>
      <c r="EO96" s="248"/>
      <c r="EP96" s="248"/>
      <c r="EQ96" s="248"/>
      <c r="ER96" s="248"/>
    </row>
    <row r="97" spans="6:148">
      <c r="F97" s="102"/>
      <c r="G97" s="102"/>
      <c r="H97" s="102"/>
      <c r="I97" s="102"/>
      <c r="K97" s="102"/>
      <c r="L97" s="102"/>
      <c r="M97" s="102"/>
      <c r="N97" s="102"/>
      <c r="O97" s="102"/>
      <c r="P97" s="102"/>
      <c r="V97" s="102"/>
      <c r="DQ97" s="248"/>
      <c r="DR97" s="248"/>
      <c r="DS97" s="248"/>
      <c r="DT97" s="248"/>
      <c r="DU97" s="248"/>
      <c r="DV97" s="248"/>
      <c r="DW97" s="248"/>
      <c r="DX97" s="248"/>
      <c r="DY97" s="248"/>
      <c r="DZ97" s="248"/>
      <c r="EA97" s="248"/>
      <c r="EB97" s="248"/>
      <c r="EC97" s="248"/>
      <c r="ED97" s="248"/>
      <c r="EE97" s="248"/>
      <c r="EF97" s="248"/>
      <c r="EG97" s="248"/>
      <c r="EH97" s="248"/>
      <c r="EI97" s="248"/>
      <c r="EJ97" s="248"/>
      <c r="EK97" s="248"/>
      <c r="EL97" s="248"/>
      <c r="EM97" s="248"/>
      <c r="EN97" s="248"/>
      <c r="EO97" s="248"/>
      <c r="EP97" s="248"/>
      <c r="EQ97" s="248"/>
      <c r="ER97" s="248"/>
    </row>
    <row r="98" spans="6:148">
      <c r="F98" s="102"/>
      <c r="G98" s="102"/>
      <c r="H98" s="102"/>
      <c r="I98" s="102"/>
      <c r="K98" s="102"/>
      <c r="L98" s="102"/>
      <c r="M98" s="102"/>
      <c r="N98" s="102"/>
      <c r="O98" s="102"/>
      <c r="P98" s="102"/>
      <c r="V98" s="102"/>
    </row>
    <row r="99" spans="6:148">
      <c r="T99" s="106"/>
      <c r="U99" s="106"/>
      <c r="V99" s="106"/>
    </row>
    <row r="100" spans="6:148">
      <c r="T100" s="106"/>
      <c r="U100" s="106"/>
      <c r="V100" s="106"/>
    </row>
    <row r="101" spans="6:148">
      <c r="T101" s="106"/>
      <c r="U101" s="106"/>
      <c r="V101" s="106"/>
    </row>
    <row r="102" spans="6:148">
      <c r="T102" s="106"/>
      <c r="U102" s="106"/>
      <c r="V102" s="106"/>
    </row>
    <row r="103" spans="6:148">
      <c r="T103" s="106"/>
      <c r="U103" s="106"/>
      <c r="V103" s="106"/>
    </row>
    <row r="104" spans="6:148">
      <c r="T104" s="106"/>
      <c r="U104" s="106"/>
      <c r="V104" s="106"/>
    </row>
    <row r="105" spans="6:148">
      <c r="T105" s="106"/>
      <c r="U105" s="106"/>
      <c r="V105" s="106"/>
    </row>
    <row r="106" spans="6:148" ht="24" customHeight="1">
      <c r="T106" s="106"/>
      <c r="U106" s="106"/>
      <c r="V106" s="106"/>
    </row>
    <row r="107" spans="6:148">
      <c r="T107" s="106"/>
      <c r="U107" s="106"/>
      <c r="V107" s="106"/>
    </row>
    <row r="108" spans="6:148">
      <c r="T108" s="106"/>
      <c r="U108" s="106"/>
      <c r="V108" s="106"/>
    </row>
    <row r="109" spans="6:148">
      <c r="T109" s="106"/>
      <c r="U109" s="106"/>
      <c r="V109" s="106"/>
    </row>
    <row r="110" spans="6:148">
      <c r="T110" s="106"/>
      <c r="U110" s="106"/>
      <c r="V110" s="106"/>
    </row>
    <row r="111" spans="6:148">
      <c r="T111" s="106"/>
      <c r="U111" s="106"/>
      <c r="V111" s="106"/>
    </row>
    <row r="112" spans="6:148">
      <c r="T112" s="106"/>
      <c r="U112" s="106"/>
      <c r="V112" s="106"/>
    </row>
    <row r="113" spans="20:22">
      <c r="T113" s="106"/>
      <c r="U113" s="106"/>
      <c r="V113" s="106"/>
    </row>
    <row r="114" spans="20:22">
      <c r="T114" s="106"/>
      <c r="U114" s="106"/>
      <c r="V114" s="106"/>
    </row>
    <row r="115" spans="20:22">
      <c r="T115" s="106"/>
      <c r="U115" s="106"/>
      <c r="V115" s="106"/>
    </row>
    <row r="116" spans="20:22">
      <c r="T116" s="106"/>
      <c r="U116" s="106"/>
      <c r="V116" s="106"/>
    </row>
    <row r="117" spans="20:22" ht="24" customHeight="1">
      <c r="T117" s="106"/>
      <c r="U117" s="106"/>
      <c r="V117" s="106"/>
    </row>
    <row r="118" spans="20:22">
      <c r="T118" s="106"/>
      <c r="U118" s="106"/>
      <c r="V118" s="106"/>
    </row>
    <row r="119" spans="20:22">
      <c r="T119" s="106"/>
      <c r="U119" s="106"/>
      <c r="V119" s="106"/>
    </row>
    <row r="120" spans="20:22">
      <c r="T120" s="106"/>
      <c r="U120" s="106"/>
      <c r="V120" s="106"/>
    </row>
    <row r="121" spans="20:22">
      <c r="T121" s="106"/>
      <c r="U121" s="106"/>
      <c r="V121" s="106"/>
    </row>
    <row r="122" spans="20:22">
      <c r="T122" s="106"/>
      <c r="U122" s="106"/>
      <c r="V122" s="106"/>
    </row>
    <row r="123" spans="20:22">
      <c r="T123" s="106"/>
      <c r="U123" s="106"/>
      <c r="V123" s="106"/>
    </row>
    <row r="124" spans="20:22">
      <c r="T124" s="106"/>
      <c r="U124" s="106"/>
      <c r="V124" s="106"/>
    </row>
    <row r="125" spans="20:22">
      <c r="T125" s="106"/>
      <c r="U125" s="106"/>
      <c r="V125" s="106"/>
    </row>
    <row r="126" spans="20:22">
      <c r="T126" s="106"/>
      <c r="U126" s="106"/>
      <c r="V126" s="106"/>
    </row>
    <row r="127" spans="20:22">
      <c r="T127" s="106"/>
      <c r="U127" s="106"/>
      <c r="V127" s="106"/>
    </row>
    <row r="128" spans="20:22" ht="24" customHeight="1">
      <c r="T128" s="106"/>
      <c r="U128" s="106"/>
      <c r="V128" s="106"/>
    </row>
    <row r="129" spans="20:22">
      <c r="T129" s="106"/>
      <c r="U129" s="106"/>
      <c r="V129" s="106"/>
    </row>
    <row r="130" spans="20:22">
      <c r="T130" s="106"/>
      <c r="U130" s="106"/>
      <c r="V130" s="106"/>
    </row>
    <row r="131" spans="20:22">
      <c r="T131" s="106"/>
      <c r="U131" s="106"/>
      <c r="V131" s="106"/>
    </row>
    <row r="132" spans="20:22">
      <c r="T132" s="106"/>
      <c r="U132" s="106"/>
      <c r="V132" s="106"/>
    </row>
    <row r="133" spans="20:22">
      <c r="T133" s="106"/>
      <c r="U133" s="106"/>
      <c r="V133" s="106"/>
    </row>
    <row r="134" spans="20:22">
      <c r="T134" s="106"/>
      <c r="U134" s="106"/>
      <c r="V134" s="106"/>
    </row>
    <row r="135" spans="20:22">
      <c r="T135" s="106"/>
      <c r="U135" s="106"/>
      <c r="V135" s="106"/>
    </row>
    <row r="136" spans="20:22">
      <c r="T136" s="106"/>
      <c r="U136" s="106"/>
      <c r="V136" s="106"/>
    </row>
    <row r="137" spans="20:22">
      <c r="T137" s="106"/>
      <c r="U137" s="106"/>
      <c r="V137" s="106"/>
    </row>
    <row r="138" spans="20:22">
      <c r="T138" s="106"/>
      <c r="U138" s="106"/>
      <c r="V138" s="106"/>
    </row>
    <row r="139" spans="20:22" ht="24" customHeight="1">
      <c r="T139" s="106"/>
      <c r="U139" s="106"/>
      <c r="V139" s="106"/>
    </row>
    <row r="140" spans="20:22">
      <c r="T140" s="106"/>
      <c r="U140" s="106"/>
      <c r="V140" s="106"/>
    </row>
    <row r="141" spans="20:22">
      <c r="T141" s="106"/>
      <c r="U141" s="106"/>
      <c r="V141" s="106"/>
    </row>
    <row r="142" spans="20:22">
      <c r="T142" s="106"/>
      <c r="U142" s="106"/>
      <c r="V142" s="106"/>
    </row>
    <row r="143" spans="20:22">
      <c r="T143" s="106"/>
      <c r="U143" s="106"/>
      <c r="V143" s="106"/>
    </row>
    <row r="144" spans="20:22">
      <c r="T144" s="106"/>
      <c r="U144" s="106"/>
      <c r="V144" s="106"/>
    </row>
    <row r="145" spans="20:22">
      <c r="T145" s="106"/>
      <c r="U145" s="106"/>
      <c r="V145" s="106"/>
    </row>
    <row r="146" spans="20:22">
      <c r="T146" s="106"/>
      <c r="U146" s="106"/>
      <c r="V146" s="106"/>
    </row>
    <row r="147" spans="20:22">
      <c r="T147" s="106"/>
      <c r="U147" s="106"/>
      <c r="V147" s="106"/>
    </row>
    <row r="148" spans="20:22">
      <c r="T148" s="106"/>
      <c r="U148" s="106"/>
      <c r="V148" s="106"/>
    </row>
    <row r="149" spans="20:22">
      <c r="T149" s="106"/>
      <c r="U149" s="106"/>
      <c r="V149" s="106"/>
    </row>
    <row r="150" spans="20:22" ht="24" customHeight="1">
      <c r="T150" s="106"/>
      <c r="U150" s="106"/>
      <c r="V150" s="106"/>
    </row>
    <row r="151" spans="20:22">
      <c r="T151" s="106"/>
      <c r="U151" s="106"/>
      <c r="V151" s="106"/>
    </row>
    <row r="152" spans="20:22">
      <c r="T152" s="106"/>
      <c r="U152" s="106"/>
      <c r="V152" s="106"/>
    </row>
    <row r="153" spans="20:22">
      <c r="T153" s="106"/>
      <c r="U153" s="106"/>
      <c r="V153" s="106"/>
    </row>
    <row r="154" spans="20:22">
      <c r="T154" s="106"/>
      <c r="U154" s="106"/>
      <c r="V154" s="106"/>
    </row>
    <row r="155" spans="20:22">
      <c r="T155" s="106"/>
      <c r="U155" s="106"/>
      <c r="V155" s="106"/>
    </row>
    <row r="156" spans="20:22">
      <c r="T156" s="106"/>
      <c r="U156" s="106"/>
      <c r="V156" s="106"/>
    </row>
    <row r="157" spans="20:22">
      <c r="T157" s="106"/>
      <c r="U157" s="106"/>
      <c r="V157" s="106"/>
    </row>
    <row r="158" spans="20:22">
      <c r="T158" s="106"/>
      <c r="U158" s="106"/>
      <c r="V158" s="106"/>
    </row>
    <row r="159" spans="20:22">
      <c r="T159" s="106"/>
      <c r="U159" s="106"/>
      <c r="V159" s="106"/>
    </row>
    <row r="160" spans="20:22">
      <c r="T160" s="106"/>
      <c r="U160" s="106"/>
      <c r="V160" s="106"/>
    </row>
    <row r="161" spans="20:22" ht="24" customHeight="1">
      <c r="T161" s="106"/>
      <c r="U161" s="106"/>
      <c r="V161" s="106"/>
    </row>
    <row r="162" spans="20:22">
      <c r="T162" s="106"/>
      <c r="U162" s="106"/>
      <c r="V162" s="106"/>
    </row>
    <row r="163" spans="20:22">
      <c r="T163" s="106"/>
      <c r="U163" s="106"/>
      <c r="V163" s="106"/>
    </row>
    <row r="164" spans="20:22">
      <c r="T164" s="106"/>
      <c r="U164" s="106"/>
      <c r="V164" s="106"/>
    </row>
    <row r="165" spans="20:22">
      <c r="T165" s="106"/>
      <c r="U165" s="106"/>
      <c r="V165" s="106"/>
    </row>
    <row r="166" spans="20:22">
      <c r="T166" s="106"/>
      <c r="U166" s="106"/>
      <c r="V166" s="106"/>
    </row>
    <row r="167" spans="20:22">
      <c r="T167" s="106"/>
      <c r="U167" s="106"/>
      <c r="V167" s="106"/>
    </row>
    <row r="168" spans="20:22">
      <c r="T168" s="106"/>
      <c r="U168" s="106"/>
      <c r="V168" s="106"/>
    </row>
    <row r="169" spans="20:22">
      <c r="T169" s="106"/>
      <c r="U169" s="106"/>
      <c r="V169" s="106"/>
    </row>
    <row r="170" spans="20:22">
      <c r="T170" s="106"/>
      <c r="U170" s="106"/>
      <c r="V170" s="106"/>
    </row>
    <row r="171" spans="20:22">
      <c r="T171" s="106"/>
      <c r="U171" s="106"/>
      <c r="V171" s="106"/>
    </row>
    <row r="172" spans="20:22" ht="24" customHeight="1">
      <c r="T172" s="106"/>
      <c r="U172" s="106"/>
      <c r="V172" s="106"/>
    </row>
    <row r="173" spans="20:22">
      <c r="T173" s="106"/>
      <c r="U173" s="106"/>
      <c r="V173" s="106"/>
    </row>
    <row r="174" spans="20:22">
      <c r="T174" s="106"/>
      <c r="U174" s="106"/>
      <c r="V174" s="106"/>
    </row>
    <row r="175" spans="20:22">
      <c r="T175" s="106"/>
      <c r="U175" s="106"/>
      <c r="V175" s="106"/>
    </row>
    <row r="176" spans="20:22">
      <c r="T176" s="106"/>
      <c r="U176" s="106"/>
      <c r="V176" s="106"/>
    </row>
    <row r="177" spans="20:22">
      <c r="T177" s="106"/>
      <c r="U177" s="106"/>
      <c r="V177" s="106"/>
    </row>
    <row r="178" spans="20:22">
      <c r="T178" s="106"/>
      <c r="U178" s="106"/>
      <c r="V178" s="106"/>
    </row>
    <row r="179" spans="20:22">
      <c r="T179" s="106"/>
      <c r="U179" s="106"/>
      <c r="V179" s="106"/>
    </row>
    <row r="180" spans="20:22">
      <c r="T180" s="106"/>
      <c r="U180" s="106"/>
      <c r="V180" s="106"/>
    </row>
    <row r="181" spans="20:22">
      <c r="T181" s="106"/>
      <c r="U181" s="106"/>
      <c r="V181" s="106"/>
    </row>
    <row r="182" spans="20:22">
      <c r="T182" s="106"/>
      <c r="U182" s="106"/>
      <c r="V182" s="106"/>
    </row>
    <row r="183" spans="20:22" ht="24" customHeight="1">
      <c r="T183" s="106"/>
      <c r="U183" s="106"/>
      <c r="V183" s="106"/>
    </row>
    <row r="184" spans="20:22">
      <c r="T184" s="106"/>
      <c r="U184" s="106"/>
      <c r="V184" s="106"/>
    </row>
    <row r="185" spans="20:22">
      <c r="T185" s="106"/>
      <c r="U185" s="106"/>
      <c r="V185" s="106"/>
    </row>
    <row r="186" spans="20:22">
      <c r="T186" s="106"/>
      <c r="U186" s="106"/>
      <c r="V186" s="106"/>
    </row>
    <row r="187" spans="20:22">
      <c r="T187" s="106"/>
      <c r="U187" s="106"/>
      <c r="V187" s="106"/>
    </row>
    <row r="188" spans="20:22">
      <c r="T188" s="106"/>
      <c r="U188" s="106"/>
      <c r="V188" s="106"/>
    </row>
    <row r="189" spans="20:22">
      <c r="T189" s="106"/>
      <c r="U189" s="106"/>
      <c r="V189" s="106"/>
    </row>
    <row r="190" spans="20:22">
      <c r="T190" s="106"/>
      <c r="U190" s="106"/>
      <c r="V190" s="106"/>
    </row>
    <row r="191" spans="20:22">
      <c r="T191" s="106"/>
      <c r="U191" s="106"/>
      <c r="V191" s="106"/>
    </row>
    <row r="192" spans="20:22">
      <c r="T192" s="106"/>
      <c r="U192" s="106"/>
      <c r="V192" s="106"/>
    </row>
    <row r="193" spans="20:22">
      <c r="T193" s="106"/>
      <c r="U193" s="106"/>
      <c r="V193" s="106"/>
    </row>
    <row r="194" spans="20:22" ht="24" customHeight="1">
      <c r="T194" s="106"/>
      <c r="U194" s="106"/>
      <c r="V194" s="106"/>
    </row>
    <row r="195" spans="20:22">
      <c r="T195" s="106"/>
      <c r="U195" s="106"/>
      <c r="V195" s="106"/>
    </row>
    <row r="196" spans="20:22">
      <c r="T196" s="106"/>
      <c r="U196" s="106"/>
      <c r="V196" s="106"/>
    </row>
    <row r="197" spans="20:22">
      <c r="T197" s="106"/>
      <c r="U197" s="106"/>
      <c r="V197" s="106"/>
    </row>
    <row r="198" spans="20:22">
      <c r="T198" s="106"/>
      <c r="U198" s="106"/>
      <c r="V198" s="106"/>
    </row>
    <row r="199" spans="20:22">
      <c r="T199" s="106"/>
      <c r="U199" s="106"/>
      <c r="V199" s="106"/>
    </row>
    <row r="200" spans="20:22">
      <c r="T200" s="106"/>
      <c r="U200" s="106"/>
      <c r="V200" s="106"/>
    </row>
    <row r="201" spans="20:22">
      <c r="T201" s="106"/>
      <c r="U201" s="106"/>
      <c r="V201" s="106"/>
    </row>
    <row r="202" spans="20:22">
      <c r="T202" s="106"/>
      <c r="U202" s="106"/>
      <c r="V202" s="106"/>
    </row>
    <row r="203" spans="20:22">
      <c r="T203" s="106"/>
      <c r="U203" s="106"/>
      <c r="V203" s="106"/>
    </row>
    <row r="204" spans="20:22">
      <c r="T204" s="106"/>
      <c r="U204" s="106"/>
      <c r="V204" s="106"/>
    </row>
    <row r="205" spans="20:22" ht="24" customHeight="1">
      <c r="T205" s="106"/>
      <c r="U205" s="106"/>
      <c r="V205" s="106"/>
    </row>
    <row r="206" spans="20:22">
      <c r="T206" s="106"/>
      <c r="U206" s="106"/>
      <c r="V206" s="106"/>
    </row>
    <row r="207" spans="20:22">
      <c r="T207" s="106"/>
      <c r="U207" s="106"/>
      <c r="V207" s="106"/>
    </row>
    <row r="208" spans="20:22">
      <c r="T208" s="106"/>
      <c r="U208" s="106"/>
      <c r="V208" s="106"/>
    </row>
    <row r="209" spans="20:22">
      <c r="T209" s="106"/>
      <c r="U209" s="106"/>
      <c r="V209" s="106"/>
    </row>
    <row r="210" spans="20:22">
      <c r="T210" s="106"/>
      <c r="U210" s="106"/>
      <c r="V210" s="106"/>
    </row>
    <row r="211" spans="20:22">
      <c r="T211" s="106"/>
      <c r="U211" s="106"/>
      <c r="V211" s="106"/>
    </row>
    <row r="212" spans="20:22">
      <c r="T212" s="106"/>
      <c r="U212" s="106"/>
      <c r="V212" s="106"/>
    </row>
    <row r="213" spans="20:22">
      <c r="T213" s="106"/>
      <c r="U213" s="106"/>
      <c r="V213" s="106"/>
    </row>
    <row r="214" spans="20:22">
      <c r="T214" s="106"/>
      <c r="U214" s="106"/>
      <c r="V214" s="106"/>
    </row>
    <row r="215" spans="20:22">
      <c r="T215" s="106"/>
      <c r="U215" s="106"/>
      <c r="V215" s="106"/>
    </row>
    <row r="216" spans="20:22" ht="24" customHeight="1">
      <c r="T216" s="106"/>
      <c r="U216" s="106"/>
      <c r="V216" s="106"/>
    </row>
    <row r="217" spans="20:22">
      <c r="T217" s="106"/>
      <c r="U217" s="106"/>
      <c r="V217" s="106"/>
    </row>
    <row r="218" spans="20:22">
      <c r="T218" s="106"/>
      <c r="U218" s="106"/>
      <c r="V218" s="106"/>
    </row>
    <row r="219" spans="20:22">
      <c r="T219" s="106"/>
      <c r="U219" s="106"/>
      <c r="V219" s="106"/>
    </row>
    <row r="220" spans="20:22">
      <c r="T220" s="106"/>
      <c r="U220" s="106"/>
      <c r="V220" s="106"/>
    </row>
    <row r="221" spans="20:22">
      <c r="T221" s="106"/>
      <c r="U221" s="106"/>
      <c r="V221" s="106"/>
    </row>
    <row r="222" spans="20:22">
      <c r="T222" s="106"/>
      <c r="U222" s="106"/>
      <c r="V222" s="106"/>
    </row>
    <row r="223" spans="20:22">
      <c r="T223" s="106"/>
      <c r="U223" s="106"/>
      <c r="V223" s="106"/>
    </row>
    <row r="224" spans="20:22">
      <c r="T224" s="106"/>
      <c r="U224" s="106"/>
      <c r="V224" s="106"/>
    </row>
    <row r="225" spans="20:22">
      <c r="T225" s="106"/>
      <c r="U225" s="106"/>
      <c r="V225" s="106"/>
    </row>
    <row r="226" spans="20:22">
      <c r="T226" s="106"/>
      <c r="U226" s="106"/>
      <c r="V226" s="106"/>
    </row>
    <row r="227" spans="20:22" ht="24" customHeight="1">
      <c r="T227" s="106"/>
      <c r="U227" s="106"/>
      <c r="V227" s="106"/>
    </row>
    <row r="228" spans="20:22">
      <c r="T228" s="106"/>
      <c r="U228" s="106"/>
      <c r="V228" s="106"/>
    </row>
    <row r="229" spans="20:22">
      <c r="T229" s="106"/>
      <c r="U229" s="106"/>
      <c r="V229" s="106"/>
    </row>
    <row r="230" spans="20:22">
      <c r="T230" s="106"/>
      <c r="U230" s="106"/>
      <c r="V230" s="106"/>
    </row>
    <row r="231" spans="20:22">
      <c r="T231" s="106"/>
      <c r="U231" s="106"/>
      <c r="V231" s="106"/>
    </row>
    <row r="232" spans="20:22">
      <c r="T232" s="106"/>
      <c r="U232" s="106"/>
      <c r="V232" s="106"/>
    </row>
    <row r="233" spans="20:22">
      <c r="T233" s="106"/>
      <c r="U233" s="106"/>
      <c r="V233" s="106"/>
    </row>
    <row r="234" spans="20:22">
      <c r="T234" s="106"/>
      <c r="U234" s="106"/>
      <c r="V234" s="106"/>
    </row>
    <row r="235" spans="20:22">
      <c r="T235" s="106"/>
      <c r="U235" s="106"/>
      <c r="V235" s="106"/>
    </row>
    <row r="236" spans="20:22">
      <c r="T236" s="106"/>
      <c r="U236" s="106"/>
      <c r="V236" s="106"/>
    </row>
    <row r="237" spans="20:22">
      <c r="T237" s="106"/>
      <c r="U237" s="106"/>
      <c r="V237" s="106"/>
    </row>
    <row r="238" spans="20:22" ht="24" customHeight="1">
      <c r="T238" s="106"/>
      <c r="U238" s="106"/>
      <c r="V238" s="106"/>
    </row>
    <row r="239" spans="20:22">
      <c r="T239" s="106"/>
      <c r="U239" s="106"/>
      <c r="V239" s="106"/>
    </row>
    <row r="240" spans="20:22">
      <c r="T240" s="106"/>
      <c r="U240" s="106"/>
      <c r="V240" s="106"/>
    </row>
    <row r="241" spans="20:22">
      <c r="T241" s="106"/>
      <c r="U241" s="106"/>
      <c r="V241" s="106"/>
    </row>
    <row r="242" spans="20:22">
      <c r="T242" s="106"/>
      <c r="U242" s="106"/>
      <c r="V242" s="106"/>
    </row>
    <row r="243" spans="20:22">
      <c r="T243" s="106"/>
      <c r="U243" s="106"/>
      <c r="V243" s="106"/>
    </row>
    <row r="244" spans="20:22">
      <c r="T244" s="106"/>
      <c r="U244" s="106"/>
      <c r="V244" s="106"/>
    </row>
    <row r="245" spans="20:22">
      <c r="T245" s="106"/>
      <c r="U245" s="106"/>
      <c r="V245" s="106"/>
    </row>
    <row r="246" spans="20:22">
      <c r="T246" s="106"/>
      <c r="U246" s="106"/>
      <c r="V246" s="106"/>
    </row>
    <row r="247" spans="20:22">
      <c r="T247" s="106"/>
      <c r="U247" s="106"/>
      <c r="V247" s="106"/>
    </row>
    <row r="248" spans="20:22">
      <c r="T248" s="106"/>
      <c r="U248" s="106"/>
      <c r="V248" s="106"/>
    </row>
    <row r="249" spans="20:22" ht="24" customHeight="1">
      <c r="T249" s="106"/>
      <c r="U249" s="106"/>
      <c r="V249" s="106"/>
    </row>
    <row r="250" spans="20:22">
      <c r="T250" s="106"/>
      <c r="U250" s="106"/>
      <c r="V250" s="106"/>
    </row>
    <row r="251" spans="20:22">
      <c r="T251" s="106"/>
      <c r="U251" s="106"/>
      <c r="V251" s="106"/>
    </row>
    <row r="252" spans="20:22">
      <c r="T252" s="106"/>
      <c r="U252" s="106"/>
      <c r="V252" s="106"/>
    </row>
    <row r="253" spans="20:22">
      <c r="T253" s="106"/>
      <c r="U253" s="106"/>
      <c r="V253" s="106"/>
    </row>
    <row r="254" spans="20:22">
      <c r="T254" s="106"/>
      <c r="U254" s="106"/>
      <c r="V254" s="106"/>
    </row>
    <row r="255" spans="20:22">
      <c r="T255" s="106"/>
      <c r="U255" s="106"/>
      <c r="V255" s="106"/>
    </row>
    <row r="256" spans="20:22">
      <c r="T256" s="106"/>
      <c r="U256" s="106"/>
      <c r="V256" s="106"/>
    </row>
    <row r="257" spans="20:22">
      <c r="T257" s="106"/>
      <c r="U257" s="106"/>
      <c r="V257" s="106"/>
    </row>
    <row r="258" spans="20:22">
      <c r="T258" s="106"/>
      <c r="U258" s="106"/>
      <c r="V258" s="106"/>
    </row>
    <row r="259" spans="20:22">
      <c r="T259" s="106"/>
      <c r="U259" s="106"/>
      <c r="V259" s="106"/>
    </row>
    <row r="260" spans="20:22" ht="24" customHeight="1">
      <c r="T260" s="106"/>
      <c r="U260" s="106"/>
      <c r="V260" s="106"/>
    </row>
    <row r="261" spans="20:22">
      <c r="T261" s="106"/>
      <c r="U261" s="106"/>
      <c r="V261" s="106"/>
    </row>
    <row r="262" spans="20:22">
      <c r="T262" s="106"/>
      <c r="U262" s="106"/>
      <c r="V262" s="106"/>
    </row>
    <row r="263" spans="20:22">
      <c r="T263" s="106"/>
      <c r="U263" s="106"/>
      <c r="V263" s="106"/>
    </row>
    <row r="264" spans="20:22">
      <c r="T264" s="106"/>
      <c r="U264" s="106"/>
      <c r="V264" s="106"/>
    </row>
    <row r="265" spans="20:22">
      <c r="T265" s="106"/>
      <c r="U265" s="106"/>
      <c r="V265" s="106"/>
    </row>
    <row r="266" spans="20:22">
      <c r="T266" s="106"/>
      <c r="U266" s="106"/>
      <c r="V266" s="106"/>
    </row>
    <row r="267" spans="20:22">
      <c r="T267" s="106"/>
      <c r="U267" s="106"/>
      <c r="V267" s="106"/>
    </row>
    <row r="268" spans="20:22">
      <c r="T268" s="106"/>
      <c r="U268" s="106"/>
      <c r="V268" s="106"/>
    </row>
    <row r="269" spans="20:22">
      <c r="T269" s="106"/>
      <c r="U269" s="106"/>
      <c r="V269" s="106"/>
    </row>
    <row r="270" spans="20:22">
      <c r="T270" s="106"/>
      <c r="U270" s="106"/>
      <c r="V270" s="106"/>
    </row>
    <row r="271" spans="20:22">
      <c r="T271" s="106"/>
      <c r="U271" s="106"/>
      <c r="V271" s="106"/>
    </row>
    <row r="272" spans="20:22">
      <c r="T272" s="106"/>
      <c r="U272" s="106"/>
      <c r="V272" s="106"/>
    </row>
    <row r="273" spans="20:22">
      <c r="T273" s="106"/>
      <c r="U273" s="106"/>
      <c r="V273" s="106"/>
    </row>
    <row r="274" spans="20:22">
      <c r="T274" s="106"/>
      <c r="U274" s="106"/>
      <c r="V274" s="106"/>
    </row>
    <row r="275" spans="20:22">
      <c r="T275" s="106"/>
      <c r="U275" s="106"/>
      <c r="V275" s="106"/>
    </row>
    <row r="276" spans="20:22">
      <c r="T276" s="106"/>
      <c r="U276" s="106"/>
      <c r="V276" s="106"/>
    </row>
  </sheetData>
  <mergeCells count="2">
    <mergeCell ref="G1:J1"/>
    <mergeCell ref="K1:M1"/>
  </mergeCells>
  <conditionalFormatting sqref="X77:X78">
    <cfRule type="duplicateValues" dxfId="356" priority="3"/>
  </conditionalFormatting>
  <conditionalFormatting sqref="X60:AA64">
    <cfRule type="duplicateValues" dxfId="355" priority="2"/>
  </conditionalFormatting>
  <conditionalFormatting sqref="D77:D78">
    <cfRule type="duplicateValues" dxfId="354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7" location="'SF New Construction {E}'!A1" display="Single Family New Construction"/>
    <hyperlink ref="C19" location="'MH New Construction {E}'!A1" display="Energy Star Manufactured Home"/>
    <hyperlink ref="C20" location="'Multi Family Retrofit {E}'!A1" display="Multifamily Retrofit"/>
    <hyperlink ref="C21" location="'MF New Construction {E}'!A1" display="Multi-Family New Construction"/>
    <hyperlink ref="C25" location="'CI Retrofit {E}'!A1" display="Commercial/Industrial Retrofit"/>
    <hyperlink ref="C26" location="'Bus Lighting Grants {E}'!A1" display="Business Lighting Grants"/>
    <hyperlink ref="C27" location="'Industrial EM {E}'!A1" display="Industrial Energy Management"/>
    <hyperlink ref="C28" location="'CBA {E}'!A1" display="Clean Buildings Accelerator"/>
    <hyperlink ref="C30" location="'CI New Construction {E}'!A1" display="Commercial/Industrial New Construction"/>
    <hyperlink ref="C31" location="'Com SEM {E}'!A1" display="Commercial Strategic Energy Management"/>
    <hyperlink ref="C32" location="'P4P {E}'!A1" display="Pay for Performance"/>
    <hyperlink ref="C33" location="'LPU 449 {E}'!A1" display="Large Power User, Self-Directed 449"/>
    <hyperlink ref="C34" location="'LPU Non-449 {E}'!A1" display="Large Power User, Self Directed non-449"/>
    <hyperlink ref="C36" location="'Lighting to Go {E}'!A1" display="Lighting to Go--AKA Business Lighting Markdowns"/>
    <hyperlink ref="C37" location="'Commercial Kitchen Laundry {E}'!A1" display="Commercial Kitchen and Laundry"/>
    <hyperlink ref="C38" location="'Commercial HVAC {E}'!A1" display="Commercial HVAC Rebates"/>
    <hyperlink ref="C39" location="'Commercial Midstream {E}'!A1" display="Commercial Midstream"/>
    <hyperlink ref="C40" location="'SBDI {E}'!A1" display="Small Business Direct Install"/>
    <hyperlink ref="C41" location="'Lodging Rebates {E}'!A1" display="Lodging Rebates"/>
    <hyperlink ref="C43" location="'Residential Pilots {E}'!A1" display="Residential Pilots"/>
    <hyperlink ref="C44" location="'Commercial Pilots {E}'!A1" display="Commercial Pilots"/>
    <hyperlink ref="C46" location="'NEEA {E}'!A1" display="Northwest Energy Efficiency Alliance"/>
    <hyperlink ref="C47" location="'T&amp;D {E}'!A1" display="Transmission &amp; Distribution"/>
    <hyperlink ref="C48" location="'TDSM {E}'!A1" display="Targeted DSM Pilot"/>
    <hyperlink ref="A4" location="Summary!A1" display="Return to Summary Page"/>
    <hyperlink ref="C29" location="'Virtual Cx {E}'!A1" display="Virtual Commissioning"/>
  </hyperlinks>
  <pageMargins left="0.7" right="0.7" top="0.75" bottom="0.75" header="0.3" footer="0.3"/>
  <pageSetup paperSize="4" orientation="landscape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E6" sqref="E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18230486</v>
      </c>
      <c r="D2" s="20" t="s">
        <v>60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59</v>
      </c>
      <c r="C5" s="61">
        <v>18230486</v>
      </c>
      <c r="D5" s="61" t="s">
        <v>60</v>
      </c>
      <c r="E5" s="38" t="s">
        <v>933</v>
      </c>
      <c r="F5" s="39" t="s">
        <v>934</v>
      </c>
      <c r="G5" s="39">
        <v>15</v>
      </c>
      <c r="H5" s="39">
        <v>0</v>
      </c>
      <c r="I5" s="40" t="s">
        <v>280</v>
      </c>
      <c r="J5" s="41">
        <v>4000000</v>
      </c>
      <c r="K5" s="41">
        <v>1</v>
      </c>
      <c r="L5" s="41">
        <v>0</v>
      </c>
      <c r="M5" s="42">
        <v>0.4</v>
      </c>
      <c r="N5" s="42">
        <v>0.4</v>
      </c>
      <c r="O5" s="43">
        <v>4000000</v>
      </c>
      <c r="P5" s="44">
        <v>1600000</v>
      </c>
      <c r="Q5" s="44">
        <v>1600000</v>
      </c>
      <c r="R5" s="45">
        <v>0</v>
      </c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546821.99500000011</v>
      </c>
      <c r="Y5" s="44">
        <f t="shared" ref="Y5:Y24" si="5">Q5-P5</f>
        <v>0</v>
      </c>
      <c r="Z5" s="44">
        <f t="shared" ref="Z5:Z24" si="6">X5+(A$6*W5)</f>
        <v>2146821.9950000001</v>
      </c>
      <c r="AA5" s="50">
        <f t="shared" ref="AA5:AA24" si="7">Q5+X5</f>
        <v>2146821.9950000001</v>
      </c>
      <c r="AB5" s="51">
        <f t="shared" ref="AB5:AC20" si="8">Z5/(1+ElecDiscountRate)^1</f>
        <v>2010132.9541198502</v>
      </c>
      <c r="AC5" s="44">
        <f t="shared" si="8"/>
        <v>2010132.9541198502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1.3893373920773078</v>
      </c>
      <c r="AG5" s="44">
        <f t="shared" ref="AG5:AG24" si="10">AF5*J5*K5</f>
        <v>5557349.5683092307</v>
      </c>
      <c r="AH5" s="52">
        <f>HLOOKUP(I5,ElecAvoidedCostsWOCC!$A$5:$Q$50,T5+1,FALSE)</f>
        <v>1.3893373920773078</v>
      </c>
      <c r="AI5" s="44">
        <f t="shared" ref="AI5:AI24" si="11">AH5*J5*L5</f>
        <v>0</v>
      </c>
      <c r="AJ5" s="44">
        <f>AG5+AI5</f>
        <v>5557349.5683092307</v>
      </c>
      <c r="AK5" s="44">
        <f>HLOOKUP(I5,ElecAvoidedCostsWOCC!$A$5:$Q$50,G5+1,FALSE)*J5*L5</f>
        <v>0</v>
      </c>
      <c r="AL5" s="44">
        <f>AG5+AI5-AK5</f>
        <v>5557349.5683092307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5557349.5683092307</v>
      </c>
      <c r="AN5" s="48">
        <f>AM5*1.1+AD5+AE5</f>
        <v>6113084.5251401542</v>
      </c>
      <c r="AO5" s="47">
        <f>IFERROR(AM5/AB5,0)</f>
        <v>2.76466765888257</v>
      </c>
      <c r="AP5" s="47">
        <f>AN5/AC5</f>
        <v>3.0411344247708274</v>
      </c>
    </row>
    <row r="6" spans="1:42" ht="13.5" customHeight="1">
      <c r="A6" s="53">
        <f>SUMIF('Program Costs'!D:D,C2,'Program Costs'!L:L)</f>
        <v>1600000</v>
      </c>
      <c r="B6" s="97" t="s">
        <v>59</v>
      </c>
      <c r="C6" s="61">
        <v>18230486</v>
      </c>
      <c r="D6" s="61" t="s">
        <v>60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59</v>
      </c>
      <c r="C7" s="61">
        <v>18230486</v>
      </c>
      <c r="D7" s="61" t="s">
        <v>60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546821.99500000011</v>
      </c>
      <c r="B8" s="97" t="s">
        <v>59</v>
      </c>
      <c r="C8" s="61">
        <v>18230486</v>
      </c>
      <c r="D8" s="61" t="s">
        <v>60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59</v>
      </c>
      <c r="C9" s="61">
        <v>18230486</v>
      </c>
      <c r="D9" s="61" t="s">
        <v>60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4000000</v>
      </c>
      <c r="B10" s="97" t="s">
        <v>59</v>
      </c>
      <c r="C10" s="61">
        <v>18230486</v>
      </c>
      <c r="D10" s="61" t="s">
        <v>60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1600000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2146821.9950000001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2146821.9950000001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2.76466765888257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3.0411344247708274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75" priority="4">
      <formula>ISTEXT(J5)</formula>
    </cfRule>
    <cfRule type="notContainsBlanks" dxfId="274" priority="5">
      <formula>LEN(TRIM(J5))&gt;0</formula>
    </cfRule>
  </conditionalFormatting>
  <conditionalFormatting sqref="M5:N24 R5:S24">
    <cfRule type="expression" dxfId="273" priority="2">
      <formula>ISTEXT(M5)</formula>
    </cfRule>
  </conditionalFormatting>
  <conditionalFormatting sqref="M5:N24 R5:S24">
    <cfRule type="notContainsBlanks" dxfId="272" priority="3">
      <formula>LEN(TRIM(M5))&gt;0</formula>
    </cfRule>
  </conditionalFormatting>
  <conditionalFormatting sqref="R5:S24">
    <cfRule type="expression" dxfId="271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91"/>
  <sheetViews>
    <sheetView zoomScale="85" zoomScaleNormal="85" workbookViewId="0">
      <selection activeCell="I7" sqref="I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7109375" customWidth="1"/>
    <col min="13" max="13" width="12.85546875" bestFit="1" customWidth="1"/>
    <col min="14" max="14" width="14.140625" bestFit="1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18230711</v>
      </c>
      <c r="D2" s="20" t="s">
        <v>125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65</v>
      </c>
      <c r="C5" s="98">
        <v>18230711</v>
      </c>
      <c r="D5" s="61" t="s">
        <v>125</v>
      </c>
      <c r="E5" s="38"/>
      <c r="F5" s="39" t="s">
        <v>1152</v>
      </c>
      <c r="G5" s="39">
        <v>12</v>
      </c>
      <c r="H5" s="39"/>
      <c r="I5" s="40" t="s">
        <v>269</v>
      </c>
      <c r="J5" s="41">
        <v>1</v>
      </c>
      <c r="K5" s="41">
        <v>14900000</v>
      </c>
      <c r="L5" s="41"/>
      <c r="M5" s="564">
        <v>4131483</v>
      </c>
      <c r="N5" s="564">
        <f>M5*2.3125</f>
        <v>9554054.4375</v>
      </c>
      <c r="O5" s="43">
        <v>14900000</v>
      </c>
      <c r="P5" s="44">
        <v>4131483</v>
      </c>
      <c r="Q5" s="564">
        <f>P5*2.3125</f>
        <v>9554054.4375</v>
      </c>
      <c r="R5" s="45"/>
      <c r="S5" s="46"/>
      <c r="T5" s="39">
        <f t="shared" ref="T5:T24" si="0">G5+H5</f>
        <v>12</v>
      </c>
      <c r="U5" s="47">
        <f t="shared" ref="U5:U24" si="1">(O5/$A$10)*T5</f>
        <v>12</v>
      </c>
      <c r="V5" s="48">
        <f t="shared" ref="V5:V24" si="2">N5-M5</f>
        <v>5422571.4375</v>
      </c>
      <c r="W5" s="49">
        <f t="shared" ref="W5:W24" si="3">(O5/A$10)</f>
        <v>1</v>
      </c>
      <c r="X5" s="44">
        <f t="shared" ref="X5:X24" si="4">W5*A$8</f>
        <v>1892501.8552000001</v>
      </c>
      <c r="Y5" s="44">
        <f t="shared" ref="Y5:Y24" si="5">Q5-P5</f>
        <v>5422571.4375</v>
      </c>
      <c r="Z5" s="44">
        <f t="shared" ref="Z5:Z24" si="6">X5+(A$6*W5)</f>
        <v>6892573.8552000001</v>
      </c>
      <c r="AA5" s="50">
        <f t="shared" ref="AA5:AA24" si="7">Q5+X5</f>
        <v>11446556.2927</v>
      </c>
      <c r="AB5" s="51">
        <f t="shared" ref="AB5:AC20" si="8">Z5/(1+ElecDiscountRate)^1</f>
        <v>6453720.8382022465</v>
      </c>
      <c r="AC5" s="44">
        <f t="shared" si="8"/>
        <v>10717749.337734083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0.84449631507500578</v>
      </c>
      <c r="AG5" s="44">
        <f t="shared" ref="AG5:AG24" si="10">AF5*J5*K5</f>
        <v>12582995.094617587</v>
      </c>
      <c r="AH5" s="52">
        <f>HLOOKUP(I5,ElecAvoidedCostsWOCC!$A$5:$Q$50,T5+1,FALSE)</f>
        <v>0.84449631507500578</v>
      </c>
      <c r="AI5" s="44">
        <f t="shared" ref="AI5:AI24" si="11">AH5*J5*L5</f>
        <v>0</v>
      </c>
      <c r="AJ5" s="44">
        <f>AG5+AI5</f>
        <v>12582995.094617587</v>
      </c>
      <c r="AK5" s="44">
        <f>HLOOKUP(I5,ElecAvoidedCostsWOCC!$A$5:$Q$50,G5+1,FALSE)*J5*L5</f>
        <v>0</v>
      </c>
      <c r="AL5" s="44">
        <f>AG5+AI5-AK5</f>
        <v>12582995.094617587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12582995.094617587</v>
      </c>
      <c r="AN5" s="48">
        <f>AM5*1.1+AD5+AE5</f>
        <v>13841294.604079347</v>
      </c>
      <c r="AO5" s="47">
        <f>IFERROR(AM5/AB5,0)</f>
        <v>1.9497272054492389</v>
      </c>
      <c r="AP5" s="47">
        <f>AN5/AC5</f>
        <v>1.2914366783470266</v>
      </c>
    </row>
    <row r="6" spans="1:42" ht="13.5" customHeight="1">
      <c r="A6" s="53">
        <f>SUMIF('Program Costs'!D:D,C2,'Program Costs'!L:L)</f>
        <v>5000072</v>
      </c>
      <c r="B6" s="97" t="s">
        <v>65</v>
      </c>
      <c r="C6" s="98">
        <v>18230711</v>
      </c>
      <c r="D6" s="61" t="s">
        <v>125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566">
        <f>Q5/P5</f>
        <v>2.3125</v>
      </c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2.3125</v>
      </c>
      <c r="Z6" s="44">
        <f t="shared" si="6"/>
        <v>0</v>
      </c>
      <c r="AA6" s="50">
        <f t="shared" si="7"/>
        <v>2.3125</v>
      </c>
      <c r="AB6" s="51">
        <f t="shared" si="8"/>
        <v>0</v>
      </c>
      <c r="AC6" s="44">
        <f t="shared" si="8"/>
        <v>2.1652621722846441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>
        <f t="shared" ref="AP6:AP24" si="16">AN6/AC6</f>
        <v>0</v>
      </c>
    </row>
    <row r="7" spans="1:42" ht="13.5" customHeight="1">
      <c r="A7" s="36" t="s">
        <v>248</v>
      </c>
      <c r="B7" s="97" t="s">
        <v>65</v>
      </c>
      <c r="C7" s="98">
        <v>18230711</v>
      </c>
      <c r="D7" s="61" t="s">
        <v>125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1892501.8552000001</v>
      </c>
      <c r="B8" s="97" t="s">
        <v>65</v>
      </c>
      <c r="C8" s="98">
        <v>18230711</v>
      </c>
      <c r="D8" s="61" t="s">
        <v>125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65</v>
      </c>
      <c r="C9" s="98">
        <v>18230711</v>
      </c>
      <c r="D9" s="61" t="s">
        <v>125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72">
        <f>SUM(O5:O999)</f>
        <v>14900000</v>
      </c>
      <c r="B10" s="97" t="s">
        <v>65</v>
      </c>
      <c r="C10" s="98">
        <v>18230711</v>
      </c>
      <c r="D10" s="61" t="s">
        <v>125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65</v>
      </c>
      <c r="C11" s="98">
        <v>18230711</v>
      </c>
      <c r="D11" s="61" t="s">
        <v>125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4131483</v>
      </c>
      <c r="B12" s="97" t="s">
        <v>65</v>
      </c>
      <c r="C12" s="98">
        <v>18230711</v>
      </c>
      <c r="D12" s="61" t="s">
        <v>125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65</v>
      </c>
      <c r="C13" s="98">
        <v>18230711</v>
      </c>
      <c r="D13" s="61" t="s">
        <v>125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5422573.75</v>
      </c>
      <c r="B14" s="97" t="s">
        <v>65</v>
      </c>
      <c r="C14" s="98">
        <v>18230711</v>
      </c>
      <c r="D14" s="61" t="s">
        <v>125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65</v>
      </c>
      <c r="C15" s="98">
        <v>18230711</v>
      </c>
      <c r="D15" s="61" t="s">
        <v>125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12</v>
      </c>
      <c r="B16" s="97" t="s">
        <v>65</v>
      </c>
      <c r="C16" s="98">
        <v>18230711</v>
      </c>
      <c r="D16" s="61" t="s">
        <v>125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65</v>
      </c>
      <c r="C17" s="98">
        <v>18230711</v>
      </c>
      <c r="D17" s="61" t="s">
        <v>125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6892573.8552000001</v>
      </c>
      <c r="B18" s="97" t="s">
        <v>65</v>
      </c>
      <c r="C18" s="98">
        <v>18230711</v>
      </c>
      <c r="D18" s="61" t="s">
        <v>125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65</v>
      </c>
      <c r="C19" s="98">
        <v>18230711</v>
      </c>
      <c r="D19" s="61" t="s">
        <v>125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11446558.6052</v>
      </c>
      <c r="B20" s="97" t="s">
        <v>65</v>
      </c>
      <c r="C20" s="98">
        <v>18230711</v>
      </c>
      <c r="D20" s="61" t="s">
        <v>125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65</v>
      </c>
      <c r="C21" s="98">
        <v>18230711</v>
      </c>
      <c r="D21" s="61" t="s">
        <v>125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1.9497272054492389</v>
      </c>
      <c r="B22" s="97" t="s">
        <v>65</v>
      </c>
      <c r="C22" s="98">
        <v>18230711</v>
      </c>
      <c r="D22" s="61" t="s">
        <v>125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65</v>
      </c>
      <c r="C23" s="98">
        <v>18230711</v>
      </c>
      <c r="D23" s="61" t="s">
        <v>125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1.2914364174435164</v>
      </c>
      <c r="B24" s="97" t="s">
        <v>65</v>
      </c>
      <c r="C24" s="98">
        <v>18230711</v>
      </c>
      <c r="D24" s="61" t="s">
        <v>125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97" t="s">
        <v>65</v>
      </c>
      <c r="C25" s="98">
        <v>18230711</v>
      </c>
      <c r="D25" s="61" t="s">
        <v>125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88" si="19">G25+H25</f>
        <v>0</v>
      </c>
      <c r="U25" s="47">
        <f t="shared" ref="U25:U88" si="20">(O25/$A$10)*T25</f>
        <v>0</v>
      </c>
      <c r="V25" s="48">
        <f t="shared" ref="V25:V88" si="21">N25-M25</f>
        <v>0</v>
      </c>
      <c r="W25" s="49">
        <f t="shared" ref="W25:W88" si="22">(O25/A$10)</f>
        <v>0</v>
      </c>
      <c r="X25" s="44">
        <f t="shared" ref="X25:X88" si="23">W25*A$8</f>
        <v>0</v>
      </c>
      <c r="Y25" s="44">
        <f t="shared" ref="Y25:Y88" si="24">Q25-P25</f>
        <v>0</v>
      </c>
      <c r="Z25" s="44">
        <f t="shared" ref="Z25:Z88" si="25">X25+(A$6*W25)</f>
        <v>0</v>
      </c>
      <c r="AA25" s="50">
        <f t="shared" ref="AA25:AA88" si="26">Q25+X25</f>
        <v>0</v>
      </c>
      <c r="AB25" s="51">
        <f t="shared" ref="AB25:AB88" si="27">Z25/(1+ElecDiscountRate)^1</f>
        <v>0</v>
      </c>
      <c r="AC25" s="44">
        <f t="shared" ref="AC25:AC88" si="28">AA25/(1+ElecDiscountRate)^1</f>
        <v>0</v>
      </c>
      <c r="AD25" s="44">
        <f t="shared" ref="AD25:AD88" si="29">-PV(ElecDiscountRate,T25,R25)*J25</f>
        <v>0</v>
      </c>
      <c r="AE25" s="44">
        <f t="shared" ref="AE25:AE88" si="30">-PV(ElecDiscountRate,T25,S25)*J25</f>
        <v>0</v>
      </c>
      <c r="AF25" s="52" t="e">
        <f>HLOOKUP(I25,ElecAvoidedCostsWOCC!$A$5:$Q$50,G25+1,FALSE)</f>
        <v>#N/A</v>
      </c>
      <c r="AG25" s="44" t="e">
        <f t="shared" ref="AG25:AG88" si="31">AF25*J25*K25</f>
        <v>#N/A</v>
      </c>
      <c r="AH25" s="52" t="e">
        <f>HLOOKUP(I25,ElecAvoidedCostsWOCC!$A$5:$Q$50,T25+1,FALSE)</f>
        <v>#N/A</v>
      </c>
      <c r="AI25" s="44" t="e">
        <f t="shared" ref="AI25:AI88" si="32">AH25*J25*L25</f>
        <v>#N/A</v>
      </c>
      <c r="AJ25" s="44" t="e">
        <f t="shared" ref="AJ25:AJ88" si="33">AG25+AI25</f>
        <v>#N/A</v>
      </c>
      <c r="AK25" s="44" t="e">
        <f>HLOOKUP(I25,ElecAvoidedCostsWOCC!$A$5:$Q$50,G25+1,FALSE)*J25*L25</f>
        <v>#N/A</v>
      </c>
      <c r="AL25" s="44" t="e">
        <f t="shared" ref="AL25:AL88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88" si="35">AM25*1.1+AD25+AE25</f>
        <v>0</v>
      </c>
      <c r="AO25" s="47">
        <f t="shared" ref="AO25:AO88" si="36">IFERROR(AM25/AB25,0)</f>
        <v>0</v>
      </c>
      <c r="AP25" s="47" t="e">
        <f t="shared" ref="AP25:AP88" si="37">AN25/AC25</f>
        <v>#DIV/0!</v>
      </c>
    </row>
    <row r="26" spans="1:42" ht="13.5" customHeight="1">
      <c r="B26" s="97" t="s">
        <v>65</v>
      </c>
      <c r="C26" s="98">
        <v>18230711</v>
      </c>
      <c r="D26" s="61" t="s">
        <v>125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65</v>
      </c>
      <c r="C27" s="98">
        <v>18230711</v>
      </c>
      <c r="D27" s="61" t="s">
        <v>125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65</v>
      </c>
      <c r="C28" s="98">
        <v>18230711</v>
      </c>
      <c r="D28" s="61" t="s">
        <v>125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65</v>
      </c>
      <c r="C29" s="98">
        <v>18230711</v>
      </c>
      <c r="D29" s="61" t="s">
        <v>125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 t="s">
        <v>65</v>
      </c>
      <c r="C30" s="98">
        <v>18230711</v>
      </c>
      <c r="D30" s="61" t="s">
        <v>125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65</v>
      </c>
      <c r="C31" s="98">
        <v>18230711</v>
      </c>
      <c r="D31" s="61" t="s">
        <v>125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 t="s">
        <v>65</v>
      </c>
      <c r="C32" s="98">
        <v>18230711</v>
      </c>
      <c r="D32" s="61" t="s">
        <v>125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65</v>
      </c>
      <c r="C33" s="98">
        <v>18230711</v>
      </c>
      <c r="D33" s="61" t="s">
        <v>125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65</v>
      </c>
      <c r="C34" s="98">
        <v>18230711</v>
      </c>
      <c r="D34" s="61" t="s">
        <v>125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65</v>
      </c>
      <c r="C35" s="98">
        <v>18230711</v>
      </c>
      <c r="D35" s="61" t="s">
        <v>125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65</v>
      </c>
      <c r="C36" s="98">
        <v>18230711</v>
      </c>
      <c r="D36" s="61" t="s">
        <v>125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65</v>
      </c>
      <c r="C37" s="98">
        <v>18230711</v>
      </c>
      <c r="D37" s="61" t="s">
        <v>125</v>
      </c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65</v>
      </c>
      <c r="C38" s="98">
        <v>18230711</v>
      </c>
      <c r="D38" s="61" t="s">
        <v>125</v>
      </c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65</v>
      </c>
      <c r="C39" s="98">
        <v>18230711</v>
      </c>
      <c r="D39" s="61" t="s">
        <v>125</v>
      </c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 t="s">
        <v>65</v>
      </c>
      <c r="C40" s="98">
        <v>18230711</v>
      </c>
      <c r="D40" s="61" t="s">
        <v>125</v>
      </c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65</v>
      </c>
      <c r="C41" s="98">
        <v>18230711</v>
      </c>
      <c r="D41" s="61" t="s">
        <v>125</v>
      </c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 t="s">
        <v>65</v>
      </c>
      <c r="C42" s="98">
        <v>18230711</v>
      </c>
      <c r="D42" s="61" t="s">
        <v>125</v>
      </c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 t="s">
        <v>65</v>
      </c>
      <c r="C43" s="98">
        <v>18230711</v>
      </c>
      <c r="D43" s="61" t="s">
        <v>125</v>
      </c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 t="s">
        <v>65</v>
      </c>
      <c r="C44" s="98">
        <v>18230711</v>
      </c>
      <c r="D44" s="61" t="s">
        <v>125</v>
      </c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 t="s">
        <v>65</v>
      </c>
      <c r="C45" s="98">
        <v>18230711</v>
      </c>
      <c r="D45" s="61" t="s">
        <v>125</v>
      </c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 t="s">
        <v>65</v>
      </c>
      <c r="C46" s="98">
        <v>18230711</v>
      </c>
      <c r="D46" s="61" t="s">
        <v>125</v>
      </c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 t="s">
        <v>65</v>
      </c>
      <c r="C47" s="98">
        <v>18230711</v>
      </c>
      <c r="D47" s="61" t="s">
        <v>125</v>
      </c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 t="s">
        <v>65</v>
      </c>
      <c r="C48" s="98">
        <v>18230711</v>
      </c>
      <c r="D48" s="61" t="s">
        <v>125</v>
      </c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 t="s">
        <v>65</v>
      </c>
      <c r="C49" s="98">
        <v>18230711</v>
      </c>
      <c r="D49" s="61" t="s">
        <v>125</v>
      </c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 t="s">
        <v>65</v>
      </c>
      <c r="C50" s="98">
        <v>18230711</v>
      </c>
      <c r="D50" s="61" t="s">
        <v>125</v>
      </c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 t="s">
        <v>65</v>
      </c>
      <c r="C51" s="98">
        <v>18230711</v>
      </c>
      <c r="D51" s="61" t="s">
        <v>125</v>
      </c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 t="s">
        <v>65</v>
      </c>
      <c r="C52" s="98">
        <v>18230711</v>
      </c>
      <c r="D52" s="61" t="s">
        <v>125</v>
      </c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 t="s">
        <v>65</v>
      </c>
      <c r="C53" s="98">
        <v>18230711</v>
      </c>
      <c r="D53" s="61" t="s">
        <v>125</v>
      </c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HLOOKUP(I81,ElecAvoidedCostsWOCC!$A$5:$Q$50,G81+1,FALSE)</f>
        <v>#N/A</v>
      </c>
      <c r="AG81" s="44" t="e">
        <f t="shared" si="31"/>
        <v>#N/A</v>
      </c>
      <c r="AH81" s="52" t="e">
        <f>HLOOKUP(I81,ElecAvoidedCostsWOCC!$A$5:$Q$50,T81+1,FALSE)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HLOOKUP(I81,ElecAvoidedCostsWOCC!$A$5:$Q$50,G81+1,FALSE)*J81*L81</f>
        <v>#N/A</v>
      </c>
      <c r="AL81" s="44" t="e">
        <f t="shared" si="34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HLOOKUP(I82,ElecAvoidedCostsWOCC!$A$5:$Q$50,G82+1,FALSE)</f>
        <v>#N/A</v>
      </c>
      <c r="AG82" s="44" t="e">
        <f t="shared" si="31"/>
        <v>#N/A</v>
      </c>
      <c r="AH82" s="52" t="e">
        <f>HLOOKUP(I82,ElecAvoidedCostsWOCC!$A$5:$Q$50,T82+1,FALSE)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HLOOKUP(I82,ElecAvoidedCostsWOCC!$A$5:$Q$50,G82+1,FALSE)*J82*L82</f>
        <v>#N/A</v>
      </c>
      <c r="AL82" s="44" t="e">
        <f t="shared" si="34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HLOOKUP(I83,ElecAvoidedCostsWOCC!$A$5:$Q$50,G83+1,FALSE)</f>
        <v>#N/A</v>
      </c>
      <c r="AG83" s="44" t="e">
        <f t="shared" si="31"/>
        <v>#N/A</v>
      </c>
      <c r="AH83" s="52" t="e">
        <f>HLOOKUP(I83,ElecAvoidedCostsWOCC!$A$5:$Q$50,T83+1,FALSE)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HLOOKUP(I83,ElecAvoidedCostsWOCC!$A$5:$Q$50,G83+1,FALSE)*J83*L83</f>
        <v>#N/A</v>
      </c>
      <c r="AL83" s="44" t="e">
        <f t="shared" si="34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HLOOKUP(I84,ElecAvoidedCostsWOCC!$A$5:$Q$50,G84+1,FALSE)</f>
        <v>#N/A</v>
      </c>
      <c r="AG84" s="44" t="e">
        <f t="shared" si="31"/>
        <v>#N/A</v>
      </c>
      <c r="AH84" s="52" t="e">
        <f>HLOOKUP(I84,ElecAvoidedCostsWOCC!$A$5:$Q$50,T84+1,FALSE)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HLOOKUP(I84,ElecAvoidedCostsWOCC!$A$5:$Q$50,G84+1,FALSE)*J84*L84</f>
        <v>#N/A</v>
      </c>
      <c r="AL84" s="44" t="e">
        <f t="shared" si="34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HLOOKUP(I87,ElecAvoidedCostsWOCC!$A$5:$Q$50,G87+1,FALSE)</f>
        <v>#N/A</v>
      </c>
      <c r="AG87" s="44" t="e">
        <f t="shared" si="31"/>
        <v>#N/A</v>
      </c>
      <c r="AH87" s="52" t="e">
        <f>HLOOKUP(I87,ElecAvoidedCostsWOCC!$A$5:$Q$50,T87+1,FALSE)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HLOOKUP(I87,ElecAvoidedCostsWOCC!$A$5:$Q$50,G87+1,FALSE)*J87*L87</f>
        <v>#N/A</v>
      </c>
      <c r="AL87" s="44" t="e">
        <f t="shared" si="34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HLOOKUP(I88,ElecAvoidedCostsWOCC!$A$5:$Q$50,G88+1,FALSE)</f>
        <v>#N/A</v>
      </c>
      <c r="AG88" s="44" t="e">
        <f t="shared" si="31"/>
        <v>#N/A</v>
      </c>
      <c r="AH88" s="52" t="e">
        <f>HLOOKUP(I88,ElecAvoidedCostsWOCC!$A$5:$Q$50,T88+1,FALSE)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HLOOKUP(I88,ElecAvoidedCostsWOCC!$A$5:$Q$50,G88+1,FALSE)*J88*L88</f>
        <v>#N/A</v>
      </c>
      <c r="AL88" s="44" t="e">
        <f t="shared" si="34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>G89+H89</f>
        <v>0</v>
      </c>
      <c r="U89" s="47">
        <f>(O89/$A$10)*T89</f>
        <v>0</v>
      </c>
      <c r="V89" s="48">
        <f>N89-M89</f>
        <v>0</v>
      </c>
      <c r="W89" s="49">
        <f>(O89/A$10)</f>
        <v>0</v>
      </c>
      <c r="X89" s="44">
        <f>W89*A$8</f>
        <v>0</v>
      </c>
      <c r="Y89" s="44">
        <f>Q89-P89</f>
        <v>0</v>
      </c>
      <c r="Z89" s="44">
        <f>X89+(A$6*W89)</f>
        <v>0</v>
      </c>
      <c r="AA89" s="50">
        <f>Q89+X89</f>
        <v>0</v>
      </c>
      <c r="AB89" s="51">
        <f t="shared" ref="AB89:AC91" si="38">Z89/(1+ElecDiscountRate)^1</f>
        <v>0</v>
      </c>
      <c r="AC89" s="44">
        <f t="shared" si="38"/>
        <v>0</v>
      </c>
      <c r="AD89" s="44">
        <f>-PV(ElecDiscountRate,T89,R89)*J89</f>
        <v>0</v>
      </c>
      <c r="AE89" s="44">
        <f>-PV(ElecDiscountRate,T89,S89)*J89</f>
        <v>0</v>
      </c>
      <c r="AF89" s="52" t="e">
        <f>HLOOKUP(I89,ElecAvoidedCostsWOCC!$A$5:$Q$50,G89+1,FALSE)</f>
        <v>#N/A</v>
      </c>
      <c r="AG89" s="44" t="e">
        <f>AF89*J89*K89</f>
        <v>#N/A</v>
      </c>
      <c r="AH89" s="52" t="e">
        <f>HLOOKUP(I89,ElecAvoidedCostsWOCC!$A$5:$Q$50,T89+1,FALSE)</f>
        <v>#N/A</v>
      </c>
      <c r="AI89" s="44" t="e">
        <f>AH89*J89*L89</f>
        <v>#N/A</v>
      </c>
      <c r="AJ89" s="44" t="e">
        <f>AG89+AI89</f>
        <v>#N/A</v>
      </c>
      <c r="AK89" s="44" t="e">
        <f>HLOOKUP(I89,ElecAvoidedCostsWOCC!$A$5:$Q$50,G89+1,FALSE)*J89*L89</f>
        <v>#N/A</v>
      </c>
      <c r="AL89" s="44" t="e">
        <f>AG89+AI89-AK89</f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>AM89*1.1+AD89+AE89</f>
        <v>0</v>
      </c>
      <c r="AO89" s="47">
        <f>IFERROR(AM89/AB89,0)</f>
        <v>0</v>
      </c>
      <c r="AP89" s="47" t="e">
        <f>AN89/AC89</f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>G90+H90</f>
        <v>0</v>
      </c>
      <c r="U90" s="47">
        <f>(O90/$A$10)*T90</f>
        <v>0</v>
      </c>
      <c r="V90" s="48">
        <f>N90-M90</f>
        <v>0</v>
      </c>
      <c r="W90" s="49">
        <f>(O90/A$10)</f>
        <v>0</v>
      </c>
      <c r="X90" s="44">
        <f>W90*A$8</f>
        <v>0</v>
      </c>
      <c r="Y90" s="44">
        <f>Q90-P90</f>
        <v>0</v>
      </c>
      <c r="Z90" s="44">
        <f>X90+(A$6*W90)</f>
        <v>0</v>
      </c>
      <c r="AA90" s="50">
        <f>Q90+X90</f>
        <v>0</v>
      </c>
      <c r="AB90" s="51">
        <f t="shared" si="38"/>
        <v>0</v>
      </c>
      <c r="AC90" s="44">
        <f t="shared" si="38"/>
        <v>0</v>
      </c>
      <c r="AD90" s="44">
        <f>-PV(ElecDiscountRate,T90,R90)*J90</f>
        <v>0</v>
      </c>
      <c r="AE90" s="44">
        <f>-PV(ElecDiscountRate,T90,S90)*J90</f>
        <v>0</v>
      </c>
      <c r="AF90" s="52" t="e">
        <f>HLOOKUP(I90,ElecAvoidedCostsWOCC!$A$5:$Q$50,G90+1,FALSE)</f>
        <v>#N/A</v>
      </c>
      <c r="AG90" s="44" t="e">
        <f>AF90*J90*K90</f>
        <v>#N/A</v>
      </c>
      <c r="AH90" s="52" t="e">
        <f>HLOOKUP(I90,ElecAvoidedCostsWOCC!$A$5:$Q$50,T90+1,FALSE)</f>
        <v>#N/A</v>
      </c>
      <c r="AI90" s="44" t="e">
        <f>AH90*J90*L90</f>
        <v>#N/A</v>
      </c>
      <c r="AJ90" s="44" t="e">
        <f>AG90+AI90</f>
        <v>#N/A</v>
      </c>
      <c r="AK90" s="44" t="e">
        <f>HLOOKUP(I90,ElecAvoidedCostsWOCC!$A$5:$Q$50,G90+1,FALSE)*J90*L90</f>
        <v>#N/A</v>
      </c>
      <c r="AL90" s="44" t="e">
        <f>AG90+AI90-AK90</f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>AM90*1.1+AD90+AE90</f>
        <v>0</v>
      </c>
      <c r="AO90" s="47">
        <f>IFERROR(AM90/AB90,0)</f>
        <v>0</v>
      </c>
      <c r="AP90" s="47" t="e">
        <f>AN90/AC90</f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>G91+H91</f>
        <v>0</v>
      </c>
      <c r="U91" s="47">
        <f>(O91/$A$10)*T91</f>
        <v>0</v>
      </c>
      <c r="V91" s="48">
        <f>N91-M91</f>
        <v>0</v>
      </c>
      <c r="W91" s="49">
        <f>(O91/A$10)</f>
        <v>0</v>
      </c>
      <c r="X91" s="44">
        <f>W91*A$8</f>
        <v>0</v>
      </c>
      <c r="Y91" s="44">
        <f>Q91-P91</f>
        <v>0</v>
      </c>
      <c r="Z91" s="44">
        <f>X91+(A$6*W91)</f>
        <v>0</v>
      </c>
      <c r="AA91" s="50">
        <f>Q91+X91</f>
        <v>0</v>
      </c>
      <c r="AB91" s="51">
        <f t="shared" si="38"/>
        <v>0</v>
      </c>
      <c r="AC91" s="44">
        <f t="shared" si="38"/>
        <v>0</v>
      </c>
      <c r="AD91" s="44">
        <f>-PV(ElecDiscountRate,T91,R91)*J91</f>
        <v>0</v>
      </c>
      <c r="AE91" s="44">
        <f>-PV(ElecDiscountRate,T91,S91)*J91</f>
        <v>0</v>
      </c>
      <c r="AF91" s="52" t="e">
        <f>HLOOKUP(I91,ElecAvoidedCostsWOCC!$A$5:$Q$50,G91+1,FALSE)</f>
        <v>#N/A</v>
      </c>
      <c r="AG91" s="44" t="e">
        <f>AF91*J91*K91</f>
        <v>#N/A</v>
      </c>
      <c r="AH91" s="52" t="e">
        <f>HLOOKUP(I91,ElecAvoidedCostsWOCC!$A$5:$Q$50,T91+1,FALSE)</f>
        <v>#N/A</v>
      </c>
      <c r="AI91" s="44" t="e">
        <f>AH91*J91*L91</f>
        <v>#N/A</v>
      </c>
      <c r="AJ91" s="44" t="e">
        <f>AG91+AI91</f>
        <v>#N/A</v>
      </c>
      <c r="AK91" s="44" t="e">
        <f>HLOOKUP(I91,ElecAvoidedCostsWOCC!$A$5:$Q$50,G91+1,FALSE)*J91*L91</f>
        <v>#N/A</v>
      </c>
      <c r="AL91" s="44" t="e">
        <f>AG91+AI91-AK91</f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>AM91*1.1+AD91+AE91</f>
        <v>0</v>
      </c>
      <c r="AO91" s="47">
        <f>IFERROR(AM91/AB91,0)</f>
        <v>0</v>
      </c>
      <c r="AP91" s="47" t="e">
        <f>AN91/AC91</f>
        <v>#DIV/0!</v>
      </c>
    </row>
  </sheetData>
  <conditionalFormatting sqref="J5:L91">
    <cfRule type="expression" dxfId="270" priority="6">
      <formula>ISTEXT(J5)</formula>
    </cfRule>
    <cfRule type="notContainsBlanks" dxfId="269" priority="7">
      <formula>LEN(TRIM(J5))&gt;0</formula>
    </cfRule>
  </conditionalFormatting>
  <conditionalFormatting sqref="M5:N91 R5:S91">
    <cfRule type="expression" dxfId="268" priority="4">
      <formula>ISTEXT(M5)</formula>
    </cfRule>
  </conditionalFormatting>
  <conditionalFormatting sqref="M5:N91 R5:S91">
    <cfRule type="notContainsBlanks" dxfId="267" priority="5">
      <formula>LEN(TRIM(M5))&gt;0</formula>
    </cfRule>
  </conditionalFormatting>
  <conditionalFormatting sqref="R5:S91">
    <cfRule type="expression" dxfId="266" priority="3">
      <formula>"istext($AB17)"</formula>
    </cfRule>
  </conditionalFormatting>
  <conditionalFormatting sqref="Q5">
    <cfRule type="expression" dxfId="265" priority="1">
      <formula>ISTEXT(Q5)</formula>
    </cfRule>
  </conditionalFormatting>
  <conditionalFormatting sqref="Q5">
    <cfRule type="notContainsBlanks" dxfId="264" priority="2">
      <formula>LEN(TRIM(Q5))&gt;0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67"/>
  <sheetViews>
    <sheetView zoomScale="85" zoomScaleNormal="85" workbookViewId="0">
      <selection activeCell="H13" sqref="H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85546875" customWidth="1"/>
    <col min="13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18230724</v>
      </c>
      <c r="D2" s="20" t="s">
        <v>137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65</v>
      </c>
      <c r="C5" s="98">
        <v>18230724</v>
      </c>
      <c r="D5" s="61" t="s">
        <v>137</v>
      </c>
      <c r="E5" s="38"/>
      <c r="F5" s="39" t="s">
        <v>769</v>
      </c>
      <c r="G5" s="39">
        <v>15</v>
      </c>
      <c r="H5" s="39"/>
      <c r="I5" s="40" t="s">
        <v>270</v>
      </c>
      <c r="J5" s="41">
        <v>1</v>
      </c>
      <c r="K5" s="41">
        <v>40000000</v>
      </c>
      <c r="L5" s="41"/>
      <c r="M5" s="42">
        <v>12500000</v>
      </c>
      <c r="N5" s="44">
        <f>M5*2.38</f>
        <v>29750000</v>
      </c>
      <c r="O5" s="43">
        <v>40000000</v>
      </c>
      <c r="P5" s="44">
        <v>12500000</v>
      </c>
      <c r="Q5" s="44">
        <f>P5*2.38</f>
        <v>29750000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17250000</v>
      </c>
      <c r="W5" s="49">
        <f t="shared" ref="W5:W24" si="3">(O5/A$10)</f>
        <v>1</v>
      </c>
      <c r="X5" s="44">
        <f t="shared" ref="X5:X24" si="4">W5*A$8</f>
        <v>3599563.5</v>
      </c>
      <c r="Y5" s="44">
        <f t="shared" ref="Y5:Y24" si="5">Q5-P5</f>
        <v>17250000</v>
      </c>
      <c r="Z5" s="44">
        <f t="shared" ref="Z5:Z24" si="6">X5+(A$6*W5)</f>
        <v>16099563.5</v>
      </c>
      <c r="AA5" s="50">
        <f t="shared" ref="AA5:AA24" si="7">Q5+X5</f>
        <v>33349563.5</v>
      </c>
      <c r="AB5" s="51">
        <f t="shared" ref="AB5:AC20" si="8">Z5/(1+ElecDiscountRate)^1</f>
        <v>15074497.659176029</v>
      </c>
      <c r="AC5" s="44">
        <f t="shared" si="8"/>
        <v>31226183.052434456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1.0545904948077327</v>
      </c>
      <c r="AG5" s="44">
        <f t="shared" ref="AG5:AG24" si="10">AF5*J5*K5</f>
        <v>42183619.792309307</v>
      </c>
      <c r="AH5" s="52">
        <f>HLOOKUP(I5,ElecAvoidedCostsWOCC!$A$5:$Q$50,T5+1,FALSE)</f>
        <v>1.0545904948077327</v>
      </c>
      <c r="AI5" s="44">
        <f t="shared" ref="AI5:AI24" si="11">AH5*J5*L5</f>
        <v>0</v>
      </c>
      <c r="AJ5" s="44">
        <f>AG5+AI5</f>
        <v>42183619.792309307</v>
      </c>
      <c r="AK5" s="44">
        <f>HLOOKUP(I5,ElecAvoidedCostsWOCC!$A$5:$Q$50,G5+1,FALSE)*J5*L5</f>
        <v>0</v>
      </c>
      <c r="AL5" s="44">
        <f>AG5+AI5-AK5</f>
        <v>42183619.792309307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42183619.792309307</v>
      </c>
      <c r="AN5" s="48">
        <f>AM5*1.1+AD5+AE5</f>
        <v>46401981.771540239</v>
      </c>
      <c r="AO5" s="47">
        <f>IFERROR(AM5/AB5,0)</f>
        <v>2.7983433177046284</v>
      </c>
      <c r="AP5" s="47">
        <f>AN5/AC5</f>
        <v>1.4859959570986583</v>
      </c>
    </row>
    <row r="6" spans="1:42" ht="13.5" customHeight="1">
      <c r="A6" s="53">
        <f>SUMIF('Program Costs'!D:D,C2,'Program Costs'!L:L)</f>
        <v>12500000</v>
      </c>
      <c r="B6" s="97" t="s">
        <v>65</v>
      </c>
      <c r="C6" s="98">
        <v>18230724</v>
      </c>
      <c r="D6" s="61" t="s">
        <v>137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65</v>
      </c>
      <c r="C7" s="98">
        <v>18230724</v>
      </c>
      <c r="D7" s="61" t="s">
        <v>137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3599563.5</v>
      </c>
      <c r="B8" s="97" t="s">
        <v>65</v>
      </c>
      <c r="C8" s="98">
        <v>18230724</v>
      </c>
      <c r="D8" s="61" t="s">
        <v>137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65</v>
      </c>
      <c r="C9" s="98">
        <v>18230724</v>
      </c>
      <c r="D9" s="61" t="s">
        <v>137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40000000</v>
      </c>
      <c r="B10" s="97" t="s">
        <v>65</v>
      </c>
      <c r="C10" s="98">
        <v>18230724</v>
      </c>
      <c r="D10" s="61" t="s">
        <v>137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65</v>
      </c>
      <c r="C11" s="98">
        <v>18230724</v>
      </c>
      <c r="D11" s="61" t="s">
        <v>137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12500000</v>
      </c>
      <c r="B12" s="97" t="s">
        <v>65</v>
      </c>
      <c r="C12" s="98">
        <v>18230724</v>
      </c>
      <c r="D12" s="61" t="s">
        <v>137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65</v>
      </c>
      <c r="C13" s="98">
        <v>18230724</v>
      </c>
      <c r="D13" s="61" t="s">
        <v>137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17250000</v>
      </c>
      <c r="B14" s="97" t="s">
        <v>65</v>
      </c>
      <c r="C14" s="98">
        <v>18230724</v>
      </c>
      <c r="D14" s="61" t="s">
        <v>137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65</v>
      </c>
      <c r="C15" s="98">
        <v>18230724</v>
      </c>
      <c r="D15" s="61" t="s">
        <v>137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97" t="s">
        <v>65</v>
      </c>
      <c r="C16" s="98">
        <v>18230724</v>
      </c>
      <c r="D16" s="61" t="s">
        <v>137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65</v>
      </c>
      <c r="C17" s="98">
        <v>18230724</v>
      </c>
      <c r="D17" s="61" t="s">
        <v>137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16099563.5</v>
      </c>
      <c r="B18" s="97" t="s">
        <v>65</v>
      </c>
      <c r="C18" s="98">
        <v>18230724</v>
      </c>
      <c r="D18" s="61" t="s">
        <v>137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65</v>
      </c>
      <c r="C19" s="98">
        <v>18230724</v>
      </c>
      <c r="D19" s="61" t="s">
        <v>137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33349563.5</v>
      </c>
      <c r="B20" s="97" t="s">
        <v>65</v>
      </c>
      <c r="C20" s="98">
        <v>18230724</v>
      </c>
      <c r="D20" s="61" t="s">
        <v>137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65</v>
      </c>
      <c r="C21" s="98">
        <v>18230724</v>
      </c>
      <c r="D21" s="61" t="s">
        <v>137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2.7983433177046284</v>
      </c>
      <c r="B22" s="97" t="s">
        <v>65</v>
      </c>
      <c r="C22" s="98">
        <v>18230724</v>
      </c>
      <c r="D22" s="61" t="s">
        <v>137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65</v>
      </c>
      <c r="C23" s="98">
        <v>18230724</v>
      </c>
      <c r="D23" s="61" t="s">
        <v>137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1.4859959570986583</v>
      </c>
      <c r="B24" s="97" t="s">
        <v>65</v>
      </c>
      <c r="C24" s="98">
        <v>18230724</v>
      </c>
      <c r="D24" s="61" t="s">
        <v>137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97" t="s">
        <v>65</v>
      </c>
      <c r="C25" s="98">
        <v>18230724</v>
      </c>
      <c r="D25" s="61" t="s">
        <v>137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67" si="19">G25+H25</f>
        <v>0</v>
      </c>
      <c r="U25" s="47">
        <f t="shared" ref="U25:U67" si="20">(O25/$A$10)*T25</f>
        <v>0</v>
      </c>
      <c r="V25" s="48">
        <f t="shared" ref="V25:V67" si="21">N25-M25</f>
        <v>0</v>
      </c>
      <c r="W25" s="49">
        <f t="shared" ref="W25:W67" si="22">(O25/A$10)</f>
        <v>0</v>
      </c>
      <c r="X25" s="44">
        <f t="shared" ref="X25:X67" si="23">W25*A$8</f>
        <v>0</v>
      </c>
      <c r="Y25" s="44">
        <f t="shared" ref="Y25:Y67" si="24">Q25-P25</f>
        <v>0</v>
      </c>
      <c r="Z25" s="44">
        <f t="shared" ref="Z25:Z67" si="25">X25+(A$6*W25)</f>
        <v>0</v>
      </c>
      <c r="AA25" s="50">
        <f t="shared" ref="AA25:AA67" si="26">Q25+X25</f>
        <v>0</v>
      </c>
      <c r="AB25" s="51">
        <f t="shared" ref="AB25:AB67" si="27">Z25/(1+ElecDiscountRate)^1</f>
        <v>0</v>
      </c>
      <c r="AC25" s="44">
        <f t="shared" ref="AC25:AC67" si="28">AA25/(1+ElecDiscountRate)^1</f>
        <v>0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 t="e">
        <f>HLOOKUP(I25,ElecAvoidedCostsWOCC!$A$5:$Q$50,G25+1,FALSE)</f>
        <v>#N/A</v>
      </c>
      <c r="AG25" s="44" t="e">
        <f t="shared" ref="AG25:AG67" si="31">AF25*J25*K25</f>
        <v>#N/A</v>
      </c>
      <c r="AH25" s="52" t="e">
        <f>HLOOKUP(I25,ElecAvoidedCostsWOCC!$A$5:$Q$50,T25+1,FALSE)</f>
        <v>#N/A</v>
      </c>
      <c r="AI25" s="44" t="e">
        <f t="shared" ref="AI25:AI67" si="32">AH25*J25*L25</f>
        <v>#N/A</v>
      </c>
      <c r="AJ25" s="44" t="e">
        <f t="shared" ref="AJ25:AJ67" si="33">AG25+AI25</f>
        <v>#N/A</v>
      </c>
      <c r="AK25" s="44" t="e">
        <f>HLOOKUP(I25,ElecAvoidedCostsWOCC!$A$5:$Q$50,G25+1,FALSE)*J25*L25</f>
        <v>#N/A</v>
      </c>
      <c r="AL25" s="44" t="e">
        <f t="shared" ref="AL25:AL67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67" si="35">AM25*1.1+AD25+AE25</f>
        <v>0</v>
      </c>
      <c r="AO25" s="47">
        <f t="shared" ref="AO25:AO67" si="36">IFERROR(AM25/AB25,0)</f>
        <v>0</v>
      </c>
      <c r="AP25" s="47" t="e">
        <f t="shared" ref="AP25:AP67" si="37">AN25/AC25</f>
        <v>#DIV/0!</v>
      </c>
    </row>
    <row r="26" spans="1:42" ht="13.5" customHeight="1">
      <c r="B26" s="97" t="s">
        <v>65</v>
      </c>
      <c r="C26" s="98">
        <v>18230724</v>
      </c>
      <c r="D26" s="61" t="s">
        <v>137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65</v>
      </c>
      <c r="C27" s="98">
        <v>18230724</v>
      </c>
      <c r="D27" s="61" t="s">
        <v>137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65</v>
      </c>
      <c r="C28" s="98">
        <v>18230724</v>
      </c>
      <c r="D28" s="61" t="s">
        <v>137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65</v>
      </c>
      <c r="C29" s="98">
        <v>18230724</v>
      </c>
      <c r="D29" s="61" t="s">
        <v>137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 t="s">
        <v>65</v>
      </c>
      <c r="C30" s="98">
        <v>18230724</v>
      </c>
      <c r="D30" s="61" t="s">
        <v>137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65</v>
      </c>
      <c r="C31" s="98">
        <v>18230724</v>
      </c>
      <c r="D31" s="61" t="s">
        <v>137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 t="s">
        <v>65</v>
      </c>
      <c r="C32" s="98">
        <v>18230724</v>
      </c>
      <c r="D32" s="61" t="s">
        <v>137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65</v>
      </c>
      <c r="C33" s="98">
        <v>18230724</v>
      </c>
      <c r="D33" s="61" t="s">
        <v>137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65</v>
      </c>
      <c r="C34" s="98">
        <v>18230724</v>
      </c>
      <c r="D34" s="61" t="s">
        <v>137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65</v>
      </c>
      <c r="C35" s="98">
        <v>18230724</v>
      </c>
      <c r="D35" s="61" t="s">
        <v>137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65</v>
      </c>
      <c r="C36" s="98">
        <v>18230724</v>
      </c>
      <c r="D36" s="61" t="s">
        <v>137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263" priority="4">
      <formula>ISTEXT(J5)</formula>
    </cfRule>
    <cfRule type="notContainsBlanks" dxfId="262" priority="5">
      <formula>LEN(TRIM(J5))&gt;0</formula>
    </cfRule>
  </conditionalFormatting>
  <conditionalFormatting sqref="M6:N67 R5:S67 M5">
    <cfRule type="expression" dxfId="261" priority="2">
      <formula>ISTEXT(M5)</formula>
    </cfRule>
  </conditionalFormatting>
  <conditionalFormatting sqref="M6:N67 R5:S67 M5">
    <cfRule type="notContainsBlanks" dxfId="260" priority="3">
      <formula>LEN(TRIM(M5))&gt;0</formula>
    </cfRule>
  </conditionalFormatting>
  <conditionalFormatting sqref="R5:S67">
    <cfRule type="expression" dxfId="259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I9" sqref="I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3" width="13.42578125" bestFit="1" customWidth="1"/>
    <col min="14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18231137</v>
      </c>
      <c r="D2" s="20" t="s">
        <v>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65</v>
      </c>
      <c r="C5" s="100">
        <v>18231137</v>
      </c>
      <c r="D5" s="100" t="s">
        <v>99</v>
      </c>
      <c r="E5" s="38"/>
      <c r="F5" s="39" t="s">
        <v>769</v>
      </c>
      <c r="G5" s="39">
        <v>3</v>
      </c>
      <c r="H5" s="39"/>
      <c r="I5" s="40" t="s">
        <v>269</v>
      </c>
      <c r="J5" s="41">
        <v>1</v>
      </c>
      <c r="K5" s="41">
        <v>10150000</v>
      </c>
      <c r="L5" s="41"/>
      <c r="M5" s="42">
        <v>2800000</v>
      </c>
      <c r="N5" s="44">
        <f>M5*2.1</f>
        <v>5880000</v>
      </c>
      <c r="O5" s="43">
        <v>10150000</v>
      </c>
      <c r="P5" s="44">
        <v>2800000</v>
      </c>
      <c r="Q5" s="44">
        <f>P5*2.1</f>
        <v>5880000</v>
      </c>
      <c r="R5" s="45"/>
      <c r="S5" s="46"/>
      <c r="T5" s="39">
        <f t="shared" ref="T5:T24" si="0">G5+H5</f>
        <v>3</v>
      </c>
      <c r="U5" s="47">
        <f t="shared" ref="U5:U24" si="1">(O5/$A$10)*T5</f>
        <v>3</v>
      </c>
      <c r="V5" s="48">
        <f t="shared" ref="V5:V24" si="2">N5-M5</f>
        <v>3080000</v>
      </c>
      <c r="W5" s="49">
        <f t="shared" ref="W5:W24" si="3">(O5/A$10)</f>
        <v>1</v>
      </c>
      <c r="X5" s="44">
        <f t="shared" ref="X5:X24" si="4">W5*A$8</f>
        <v>871082.81719999993</v>
      </c>
      <c r="Y5" s="44">
        <f t="shared" ref="Y5:Y24" si="5">Q5-P5</f>
        <v>3080000</v>
      </c>
      <c r="Z5" s="44">
        <f t="shared" ref="Z5:Z24" si="6">X5+(A$6*W5)</f>
        <v>3671082.8171999999</v>
      </c>
      <c r="AA5" s="50">
        <f t="shared" ref="AA5:AA24" si="7">Q5+X5</f>
        <v>6751082.8171999995</v>
      </c>
      <c r="AB5" s="51">
        <f t="shared" ref="AB5:AC20" si="8">Z5/(1+ElecDiscountRate)^1</f>
        <v>3437343.4617977524</v>
      </c>
      <c r="AC5" s="44">
        <f t="shared" si="8"/>
        <v>6321238.5928838942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0.22068555405687484</v>
      </c>
      <c r="AG5" s="44">
        <f t="shared" ref="AG5:AG24" si="10">AF5*J5*K5</f>
        <v>2239958.3736772798</v>
      </c>
      <c r="AH5" s="52">
        <f>HLOOKUP(I5,ElecAvoidedCostsWOCC!$A$5:$Q$50,T5+1,FALSE)</f>
        <v>0.22068555405687484</v>
      </c>
      <c r="AI5" s="44">
        <f t="shared" ref="AI5:AI24" si="11">AH5*J5*L5</f>
        <v>0</v>
      </c>
      <c r="AJ5" s="44">
        <f>AG5+AI5</f>
        <v>2239958.3736772798</v>
      </c>
      <c r="AK5" s="44">
        <f>HLOOKUP(I5,ElecAvoidedCostsWOCC!$A$5:$Q$50,G5+1,FALSE)*J5*L5</f>
        <v>0</v>
      </c>
      <c r="AL5" s="44">
        <f>AG5+AI5-AK5</f>
        <v>2239958.3736772798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2239958.3736772798</v>
      </c>
      <c r="AN5" s="48">
        <f>AM5*1.1+AD5+AE5</f>
        <v>2463954.2110450082</v>
      </c>
      <c r="AO5" s="47">
        <f>IFERROR(AM5/AB5,0)</f>
        <v>0.65165392942891065</v>
      </c>
      <c r="AP5" s="47">
        <f>AN5/AC5</f>
        <v>0.38978978167645711</v>
      </c>
    </row>
    <row r="6" spans="1:42" ht="13.5" customHeight="1">
      <c r="A6" s="53">
        <f>SUMIF('Program Costs'!D:D,C2,'Program Costs'!L:L)</f>
        <v>2800000</v>
      </c>
      <c r="B6" s="97" t="s">
        <v>65</v>
      </c>
      <c r="C6" s="100">
        <v>18231137</v>
      </c>
      <c r="D6" s="100" t="s">
        <v>99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65</v>
      </c>
      <c r="C7" s="100">
        <v>18231137</v>
      </c>
      <c r="D7" s="100" t="s">
        <v>99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871082.81719999993</v>
      </c>
      <c r="B8" s="97" t="s">
        <v>65</v>
      </c>
      <c r="C8" s="100">
        <v>18231137</v>
      </c>
      <c r="D8" s="100" t="s">
        <v>99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65</v>
      </c>
      <c r="C9" s="100">
        <v>18231137</v>
      </c>
      <c r="D9" s="100" t="s">
        <v>99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10150000</v>
      </c>
      <c r="B10" s="97" t="s">
        <v>65</v>
      </c>
      <c r="C10" s="100">
        <v>18231137</v>
      </c>
      <c r="D10" s="100" t="s">
        <v>99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65</v>
      </c>
      <c r="C11" s="100">
        <v>18231137</v>
      </c>
      <c r="D11" s="100" t="s">
        <v>99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2800000</v>
      </c>
      <c r="B12" s="97" t="s">
        <v>65</v>
      </c>
      <c r="C12" s="100">
        <v>18231137</v>
      </c>
      <c r="D12" s="100" t="s">
        <v>99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65</v>
      </c>
      <c r="C13" s="100">
        <v>18231137</v>
      </c>
      <c r="D13" s="100" t="s">
        <v>99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3080000</v>
      </c>
      <c r="B14" s="97" t="s">
        <v>65</v>
      </c>
      <c r="C14" s="100">
        <v>18231137</v>
      </c>
      <c r="D14" s="100" t="s">
        <v>99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3671082.8171999999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6751082.8171999995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0.65165392942891065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0.38978978167645711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58" priority="4">
      <formula>ISTEXT(J5)</formula>
    </cfRule>
    <cfRule type="notContainsBlanks" dxfId="257" priority="5">
      <formula>LEN(TRIM(J5))&gt;0</formula>
    </cfRule>
  </conditionalFormatting>
  <conditionalFormatting sqref="M6:N24 R5:S24 M5">
    <cfRule type="expression" dxfId="256" priority="2">
      <formula>ISTEXT(M5)</formula>
    </cfRule>
  </conditionalFormatting>
  <conditionalFormatting sqref="M6:N24 R5:S24 M5">
    <cfRule type="notContainsBlanks" dxfId="255" priority="3">
      <formula>LEN(TRIM(M5))&gt;0</formula>
    </cfRule>
  </conditionalFormatting>
  <conditionalFormatting sqref="R5:S24">
    <cfRule type="expression" dxfId="254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F15" sqref="F1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409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18230013</v>
      </c>
      <c r="D2" s="20" t="s">
        <v>509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65</v>
      </c>
      <c r="C5" s="100">
        <v>18230013</v>
      </c>
      <c r="D5" s="100" t="s">
        <v>509</v>
      </c>
      <c r="E5" s="38"/>
      <c r="F5" s="39" t="s">
        <v>769</v>
      </c>
      <c r="G5" s="39">
        <v>5</v>
      </c>
      <c r="H5" s="39"/>
      <c r="I5" s="40" t="s">
        <v>274</v>
      </c>
      <c r="J5" s="41">
        <v>1</v>
      </c>
      <c r="K5" s="41">
        <v>500000</v>
      </c>
      <c r="L5" s="41"/>
      <c r="M5" s="42">
        <v>169030</v>
      </c>
      <c r="N5" s="42">
        <v>152127</v>
      </c>
      <c r="O5" s="43">
        <v>500000</v>
      </c>
      <c r="P5" s="44">
        <v>169030</v>
      </c>
      <c r="Q5" s="44">
        <v>152127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-16903</v>
      </c>
      <c r="W5" s="49">
        <f t="shared" ref="W5:W24" si="3">(O5/A$10)</f>
        <v>1</v>
      </c>
      <c r="X5" s="44">
        <f t="shared" ref="X5:X24" si="4">W5*A$8</f>
        <v>189030</v>
      </c>
      <c r="Y5" s="44">
        <f t="shared" ref="Y5:Y24" si="5">Q5-P5</f>
        <v>-16903</v>
      </c>
      <c r="Z5" s="44">
        <f t="shared" ref="Z5:Z24" si="6">X5+(A$6*W5)</f>
        <v>189030</v>
      </c>
      <c r="AA5" s="50">
        <f t="shared" ref="AA5:AA24" si="7">Q5+X5</f>
        <v>341157</v>
      </c>
      <c r="AB5" s="51">
        <f t="shared" ref="AB5:AC20" si="8">Z5/(1+ElecDiscountRate)^1</f>
        <v>176994.38202247189</v>
      </c>
      <c r="AC5" s="44">
        <f t="shared" si="8"/>
        <v>319435.39325842692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0.50968749479849773</v>
      </c>
      <c r="AG5" s="44">
        <f t="shared" ref="AG5:AG24" si="10">AF5*J5*K5</f>
        <v>254843.74739924885</v>
      </c>
      <c r="AH5" s="52">
        <f>HLOOKUP(I5,ElecAvoidedCostsWOCC!$A$5:$Q$50,T5+1,FALSE)</f>
        <v>0.50968749479849773</v>
      </c>
      <c r="AI5" s="44">
        <f t="shared" ref="AI5:AI24" si="11">AH5*J5*L5</f>
        <v>0</v>
      </c>
      <c r="AJ5" s="44">
        <f>AG5+AI5</f>
        <v>254843.74739924885</v>
      </c>
      <c r="AK5" s="44">
        <f>HLOOKUP(I5,ElecAvoidedCostsWOCC!$A$5:$Q$50,G5+1,FALSE)*J5*L5</f>
        <v>0</v>
      </c>
      <c r="AL5" s="44">
        <f>AG5+AI5-AK5</f>
        <v>254843.74739924885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254843.74739924885</v>
      </c>
      <c r="AN5" s="48">
        <f>AM5*1.1+AD5+AE5</f>
        <v>280328.12213917373</v>
      </c>
      <c r="AO5" s="47">
        <f>IFERROR(AM5/AB5,0)</f>
        <v>1.4398408835761403</v>
      </c>
      <c r="AP5" s="47">
        <f>AN5/AC5</f>
        <v>0.87757376939250142</v>
      </c>
    </row>
    <row r="6" spans="1:42" ht="13.5" customHeight="1">
      <c r="A6" s="53">
        <f>SUMIF('Program Costs'!D:D,C2,'Program Costs'!L:L)</f>
        <v>0</v>
      </c>
      <c r="B6" s="97" t="s">
        <v>65</v>
      </c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65</v>
      </c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189030</v>
      </c>
      <c r="B8" s="97" t="s">
        <v>65</v>
      </c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65</v>
      </c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500000</v>
      </c>
      <c r="B10" s="97" t="s">
        <v>65</v>
      </c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65</v>
      </c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169030</v>
      </c>
      <c r="B12" s="97" t="s">
        <v>65</v>
      </c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65</v>
      </c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-16903</v>
      </c>
      <c r="B14" s="97" t="s">
        <v>65</v>
      </c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189030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341157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1.4398408835761403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0.87757376939250142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53" priority="4">
      <formula>ISTEXT(J5)</formula>
    </cfRule>
    <cfRule type="notContainsBlanks" dxfId="252" priority="5">
      <formula>LEN(TRIM(J5))&gt;0</formula>
    </cfRule>
  </conditionalFormatting>
  <conditionalFormatting sqref="M5:N24 R5:S24">
    <cfRule type="expression" dxfId="251" priority="2">
      <formula>ISTEXT(M5)</formula>
    </cfRule>
  </conditionalFormatting>
  <conditionalFormatting sqref="M5:N24 R5:S24">
    <cfRule type="notContainsBlanks" dxfId="250" priority="3">
      <formula>LEN(TRIM(M5))&gt;0</formula>
    </cfRule>
  </conditionalFormatting>
  <conditionalFormatting sqref="R5:S24">
    <cfRule type="expression" dxfId="249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G6" sqref="G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410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18230015</v>
      </c>
      <c r="D2" s="20" t="s">
        <v>768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65</v>
      </c>
      <c r="C5" s="100">
        <v>18230015</v>
      </c>
      <c r="D5" s="100" t="s">
        <v>1156</v>
      </c>
      <c r="E5" s="38"/>
      <c r="F5" s="39" t="s">
        <v>1157</v>
      </c>
      <c r="G5" s="39">
        <v>5</v>
      </c>
      <c r="H5" s="39"/>
      <c r="I5" s="40" t="s">
        <v>274</v>
      </c>
      <c r="J5" s="41">
        <v>1</v>
      </c>
      <c r="K5" s="41">
        <v>1500000</v>
      </c>
      <c r="L5" s="41"/>
      <c r="M5" s="42">
        <v>0</v>
      </c>
      <c r="N5" s="42">
        <v>0</v>
      </c>
      <c r="O5" s="43">
        <v>1500000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327568</v>
      </c>
      <c r="Y5" s="44">
        <f t="shared" ref="Y5:Y24" si="5">Q5-P5</f>
        <v>0</v>
      </c>
      <c r="Z5" s="44">
        <f t="shared" ref="Z5:Z24" si="6">X5+(A$6*W5)</f>
        <v>327568</v>
      </c>
      <c r="AA5" s="50">
        <f t="shared" ref="AA5:AA24" si="7">Q5+X5</f>
        <v>327568</v>
      </c>
      <c r="AB5" s="51">
        <f t="shared" ref="AB5:AC20" si="8">Z5/(1+ElecDiscountRate)^1</f>
        <v>306711.61048689135</v>
      </c>
      <c r="AC5" s="44">
        <f t="shared" si="8"/>
        <v>306711.61048689135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0.50968749479849773</v>
      </c>
      <c r="AG5" s="44">
        <f t="shared" ref="AG5:AG24" si="10">AF5*J5*K5</f>
        <v>764531.24219774664</v>
      </c>
      <c r="AH5" s="52">
        <f>HLOOKUP(I5,ElecAvoidedCostsWOCC!$A$5:$Q$50,T5+1,FALSE)</f>
        <v>0.50968749479849773</v>
      </c>
      <c r="AI5" s="44">
        <f t="shared" ref="AI5:AI24" si="11">AH5*J5*L5</f>
        <v>0</v>
      </c>
      <c r="AJ5" s="44">
        <f>AG5+AI5</f>
        <v>764531.24219774664</v>
      </c>
      <c r="AK5" s="44">
        <f>HLOOKUP(I5,ElecAvoidedCostsWOCC!$A$5:$Q$50,G5+1,FALSE)*J5*L5</f>
        <v>0</v>
      </c>
      <c r="AL5" s="44">
        <f>AG5+AI5-AK5</f>
        <v>764531.24219774664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764531.24219774664</v>
      </c>
      <c r="AN5" s="48">
        <f>AM5*1.1+AD5+AE5</f>
        <v>840984.36641752138</v>
      </c>
      <c r="AO5" s="47">
        <f>IFERROR(AM5/AB5,0)</f>
        <v>2.4926713435597905</v>
      </c>
      <c r="AP5" s="47">
        <f>AN5/AC5</f>
        <v>2.7419384779157698</v>
      </c>
    </row>
    <row r="6" spans="1:42" ht="13.5" customHeight="1">
      <c r="A6" s="53">
        <f>SUMIF('Program Costs'!D:D,C2,'Program Costs'!L:L)</f>
        <v>0</v>
      </c>
      <c r="B6" s="97" t="s">
        <v>65</v>
      </c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65</v>
      </c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327568</v>
      </c>
      <c r="B8" s="97" t="s">
        <v>65</v>
      </c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65</v>
      </c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1500000</v>
      </c>
      <c r="B10" s="97" t="s">
        <v>65</v>
      </c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65</v>
      </c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97" t="s">
        <v>65</v>
      </c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65</v>
      </c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97" t="s">
        <v>65</v>
      </c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327568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327568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2.4926713435597905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2.7419384779157698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48" priority="4">
      <formula>ISTEXT(J5)</formula>
    </cfRule>
    <cfRule type="notContainsBlanks" dxfId="247" priority="5">
      <formula>LEN(TRIM(J5))&gt;0</formula>
    </cfRule>
  </conditionalFormatting>
  <conditionalFormatting sqref="M5:N24 R5:S24">
    <cfRule type="expression" dxfId="246" priority="2">
      <formula>ISTEXT(M5)</formula>
    </cfRule>
  </conditionalFormatting>
  <conditionalFormatting sqref="M5:N24 R5:S24">
    <cfRule type="notContainsBlanks" dxfId="245" priority="3">
      <formula>LEN(TRIM(M5))&gt;0</formula>
    </cfRule>
  </conditionalFormatting>
  <conditionalFormatting sqref="R5:S24">
    <cfRule type="expression" dxfId="244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O6" sqref="O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7109375" customWidth="1"/>
    <col min="13" max="14" width="14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18230715</v>
      </c>
      <c r="D2" s="20" t="s">
        <v>130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129</v>
      </c>
      <c r="C5" s="98">
        <v>18230715</v>
      </c>
      <c r="D5" s="61" t="s">
        <v>130</v>
      </c>
      <c r="E5" s="38"/>
      <c r="F5" s="39" t="s">
        <v>769</v>
      </c>
      <c r="G5" s="39">
        <v>15</v>
      </c>
      <c r="H5" s="39"/>
      <c r="I5" s="40" t="s">
        <v>269</v>
      </c>
      <c r="J5" s="41">
        <v>1</v>
      </c>
      <c r="K5" s="41">
        <v>17500000</v>
      </c>
      <c r="L5" s="41"/>
      <c r="M5" s="42">
        <v>6212500</v>
      </c>
      <c r="N5" s="42">
        <f>M5*1.113</f>
        <v>6914512.5</v>
      </c>
      <c r="O5" s="43">
        <v>17500000</v>
      </c>
      <c r="P5" s="42">
        <v>6212500</v>
      </c>
      <c r="Q5" s="42">
        <f>P5*1.113</f>
        <v>6914512.5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702012.5</v>
      </c>
      <c r="W5" s="49">
        <f t="shared" ref="W5:W24" si="3">(O5/A$10)</f>
        <v>1</v>
      </c>
      <c r="X5" s="44">
        <f t="shared" ref="X5:X24" si="4">W5*A$8</f>
        <v>802895.95000000019</v>
      </c>
      <c r="Y5" s="44">
        <f t="shared" ref="Y5:Y24" si="5">Q5-P5</f>
        <v>702012.5</v>
      </c>
      <c r="Z5" s="44">
        <f t="shared" ref="Z5:Z24" si="6">X5+(A$6*W5)</f>
        <v>7015395.9500000002</v>
      </c>
      <c r="AA5" s="50">
        <f t="shared" ref="AA5:AA24" si="7">Q5+X5</f>
        <v>7717408.4500000002</v>
      </c>
      <c r="AB5" s="51">
        <f t="shared" ref="AB5:AC20" si="8">Z5/(1+ElecDiscountRate)^1</f>
        <v>6568722.7996254675</v>
      </c>
      <c r="AC5" s="44">
        <f t="shared" si="8"/>
        <v>7226037.8745318353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18014436.722479664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18014436.722479664</v>
      </c>
      <c r="AK5" s="44">
        <f>HLOOKUP(I5,ElecAvoidedCostsWOCC!$A$5:$Q$50,G5+1,FALSE)*J5*L5</f>
        <v>0</v>
      </c>
      <c r="AL5" s="44">
        <f>AG5+AI5-AK5</f>
        <v>18014436.722479664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18014436.722479664</v>
      </c>
      <c r="AN5" s="48">
        <f>AM5*1.1+AD5+AE5</f>
        <v>19815880.394727632</v>
      </c>
      <c r="AO5" s="47">
        <f>IFERROR(AM5/AB5,0)</f>
        <v>2.742456528003709</v>
      </c>
      <c r="AP5" s="47">
        <f>AN5/AC5</f>
        <v>2.742288476589458</v>
      </c>
    </row>
    <row r="6" spans="1:42" ht="13.5" customHeight="1">
      <c r="A6" s="53">
        <f>SUMIF('Program Costs'!D:D,C2,'Program Costs'!L:L)</f>
        <v>6212500</v>
      </c>
      <c r="B6" s="97" t="s">
        <v>129</v>
      </c>
      <c r="C6" s="98">
        <v>18230715</v>
      </c>
      <c r="D6" s="61" t="s">
        <v>130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129</v>
      </c>
      <c r="C7" s="98">
        <v>18230715</v>
      </c>
      <c r="D7" s="61" t="s">
        <v>130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802895.95000000019</v>
      </c>
      <c r="B8" s="97" t="s">
        <v>129</v>
      </c>
      <c r="C8" s="98">
        <v>18230715</v>
      </c>
      <c r="D8" s="61" t="s">
        <v>130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129</v>
      </c>
      <c r="C9" s="98">
        <v>18230715</v>
      </c>
      <c r="D9" s="61" t="s">
        <v>130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17500000</v>
      </c>
      <c r="B10" s="97" t="s">
        <v>129</v>
      </c>
      <c r="C10" s="98">
        <v>18230715</v>
      </c>
      <c r="D10" s="61" t="s">
        <v>130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129</v>
      </c>
      <c r="C11" s="98">
        <v>18230715</v>
      </c>
      <c r="D11" s="61" t="s">
        <v>130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6212500</v>
      </c>
      <c r="B12" s="97" t="s">
        <v>129</v>
      </c>
      <c r="C12" s="98">
        <v>18230715</v>
      </c>
      <c r="D12" s="61" t="s">
        <v>130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129</v>
      </c>
      <c r="C13" s="98">
        <v>18230715</v>
      </c>
      <c r="D13" s="61" t="s">
        <v>130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702012.5</v>
      </c>
      <c r="B14" s="97" t="s">
        <v>129</v>
      </c>
      <c r="C14" s="98">
        <v>18230715</v>
      </c>
      <c r="D14" s="61" t="s">
        <v>130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129</v>
      </c>
      <c r="C15" s="98">
        <v>18230715</v>
      </c>
      <c r="D15" s="61" t="s">
        <v>130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97" t="s">
        <v>129</v>
      </c>
      <c r="C16" s="98">
        <v>18230715</v>
      </c>
      <c r="D16" s="61" t="s">
        <v>130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129</v>
      </c>
      <c r="C17" s="98">
        <v>18230715</v>
      </c>
      <c r="D17" s="61" t="s">
        <v>130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7015395.9500000002</v>
      </c>
      <c r="B18" s="97" t="s">
        <v>129</v>
      </c>
      <c r="C18" s="98">
        <v>18230715</v>
      </c>
      <c r="D18" s="61" t="s">
        <v>130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129</v>
      </c>
      <c r="C19" s="98">
        <v>18230715</v>
      </c>
      <c r="D19" s="61" t="s">
        <v>130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7717408.4500000002</v>
      </c>
      <c r="B20" s="97" t="s">
        <v>129</v>
      </c>
      <c r="C20" s="98">
        <v>18230715</v>
      </c>
      <c r="D20" s="61" t="s">
        <v>130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129</v>
      </c>
      <c r="C21" s="98">
        <v>18230715</v>
      </c>
      <c r="D21" s="61" t="s">
        <v>130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2.742456528003709</v>
      </c>
      <c r="B22" s="97" t="s">
        <v>129</v>
      </c>
      <c r="C22" s="98">
        <v>18230715</v>
      </c>
      <c r="D22" s="61" t="s">
        <v>130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129</v>
      </c>
      <c r="C23" s="98">
        <v>18230715</v>
      </c>
      <c r="D23" s="61" t="s">
        <v>130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2.742288476589458</v>
      </c>
      <c r="B24" s="97" t="s">
        <v>129</v>
      </c>
      <c r="C24" s="98">
        <v>18230715</v>
      </c>
      <c r="D24" s="61" t="s">
        <v>130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97" t="s">
        <v>129</v>
      </c>
      <c r="C25" s="98">
        <v>18230715</v>
      </c>
      <c r="D25" s="61" t="s">
        <v>130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>G25+H25</f>
        <v>0</v>
      </c>
      <c r="U25" s="47">
        <f>(O25/$A$10)*T25</f>
        <v>0</v>
      </c>
      <c r="V25" s="48">
        <f>N25-M25</f>
        <v>0</v>
      </c>
      <c r="W25" s="49">
        <f>(O25/A$10)</f>
        <v>0</v>
      </c>
      <c r="X25" s="44">
        <f>W25*A$8</f>
        <v>0</v>
      </c>
      <c r="Y25" s="44">
        <f>Q25-P25</f>
        <v>0</v>
      </c>
      <c r="Z25" s="44">
        <f>X25+(A$6*W25)</f>
        <v>0</v>
      </c>
      <c r="AA25" s="50">
        <f>Q25+X25</f>
        <v>0</v>
      </c>
      <c r="AB25" s="51">
        <f t="shared" ref="AB25:AC27" si="19">Z25/(1+ElecDiscountRate)^1</f>
        <v>0</v>
      </c>
      <c r="AC25" s="44">
        <f t="shared" si="19"/>
        <v>0</v>
      </c>
      <c r="AD25" s="44">
        <f>-PV(ElecDiscountRate,T25,R25)*J25</f>
        <v>0</v>
      </c>
      <c r="AE25" s="44">
        <f>-PV(ElecDiscountRate,T25,S25)*J25</f>
        <v>0</v>
      </c>
      <c r="AF25" s="52" t="e">
        <f>HLOOKUP(I25,ElecAvoidedCostsWOCC!$A$5:$Q$50,G25+1,FALSE)</f>
        <v>#N/A</v>
      </c>
      <c r="AG25" s="44" t="e">
        <f>AF25*J25*K25</f>
        <v>#N/A</v>
      </c>
      <c r="AH25" s="52" t="e">
        <f>HLOOKUP(I25,ElecAvoidedCostsWOCC!$A$5:$Q$50,T25+1,FALSE)</f>
        <v>#N/A</v>
      </c>
      <c r="AI25" s="44" t="e">
        <f>AH25*J25*L25</f>
        <v>#N/A</v>
      </c>
      <c r="AJ25" s="44" t="e">
        <f>AG25+AI25</f>
        <v>#N/A</v>
      </c>
      <c r="AK25" s="44" t="e">
        <f>HLOOKUP(I25,ElecAvoidedCostsWOCC!$A$5:$Q$50,G25+1,FALSE)*J25*L25</f>
        <v>#N/A</v>
      </c>
      <c r="AL25" s="44" t="e">
        <f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>AM25*1.1+AD25+AE25</f>
        <v>0</v>
      </c>
      <c r="AO25" s="47">
        <f>IFERROR(AM25/AB25,0)</f>
        <v>0</v>
      </c>
      <c r="AP25" s="47" t="e">
        <f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>G26+H26</f>
        <v>0</v>
      </c>
      <c r="U26" s="47">
        <f>(O26/$A$10)*T26</f>
        <v>0</v>
      </c>
      <c r="V26" s="48">
        <f>N26-M26</f>
        <v>0</v>
      </c>
      <c r="W26" s="49">
        <f>(O26/A$10)</f>
        <v>0</v>
      </c>
      <c r="X26" s="44">
        <f>W26*A$8</f>
        <v>0</v>
      </c>
      <c r="Y26" s="44">
        <f>Q26-P26</f>
        <v>0</v>
      </c>
      <c r="Z26" s="44">
        <f>X26+(A$6*W26)</f>
        <v>0</v>
      </c>
      <c r="AA26" s="50">
        <f>Q26+X26</f>
        <v>0</v>
      </c>
      <c r="AB26" s="51">
        <f t="shared" si="19"/>
        <v>0</v>
      </c>
      <c r="AC26" s="44">
        <f t="shared" si="19"/>
        <v>0</v>
      </c>
      <c r="AD26" s="44">
        <f>-PV(ElecDiscountRate,T26,R26)*J26</f>
        <v>0</v>
      </c>
      <c r="AE26" s="44">
        <f>-PV(ElecDiscountRate,T26,S26)*J26</f>
        <v>0</v>
      </c>
      <c r="AF26" s="52" t="e">
        <f>HLOOKUP(I26,ElecAvoidedCostsWOCC!$A$5:$Q$50,G26+1,FALSE)</f>
        <v>#N/A</v>
      </c>
      <c r="AG26" s="44" t="e">
        <f>AF26*J26*K26</f>
        <v>#N/A</v>
      </c>
      <c r="AH26" s="52" t="e">
        <f>HLOOKUP(I26,ElecAvoidedCostsWOCC!$A$5:$Q$50,T26+1,FALSE)</f>
        <v>#N/A</v>
      </c>
      <c r="AI26" s="44" t="e">
        <f>AH26*J26*L26</f>
        <v>#N/A</v>
      </c>
      <c r="AJ26" s="44" t="e">
        <f>AG26+AI26</f>
        <v>#N/A</v>
      </c>
      <c r="AK26" s="44" t="e">
        <f>HLOOKUP(I26,ElecAvoidedCostsWOCC!$A$5:$Q$50,G26+1,FALSE)*J26*L26</f>
        <v>#N/A</v>
      </c>
      <c r="AL26" s="44" t="e">
        <f>AG26+AI26-AK26</f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>AM26*1.1+AD26+AE26</f>
        <v>0</v>
      </c>
      <c r="AO26" s="47">
        <f>IFERROR(AM26/AB26,0)</f>
        <v>0</v>
      </c>
      <c r="AP26" s="47" t="e">
        <f>AN26/AC26</f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>G27+H27</f>
        <v>0</v>
      </c>
      <c r="U27" s="47">
        <f>(O27/$A$10)*T27</f>
        <v>0</v>
      </c>
      <c r="V27" s="48">
        <f>N27-M27</f>
        <v>0</v>
      </c>
      <c r="W27" s="49">
        <f>(O27/A$10)</f>
        <v>0</v>
      </c>
      <c r="X27" s="44">
        <f>W27*A$8</f>
        <v>0</v>
      </c>
      <c r="Y27" s="44">
        <f>Q27-P27</f>
        <v>0</v>
      </c>
      <c r="Z27" s="44">
        <f>X27+(A$6*W27)</f>
        <v>0</v>
      </c>
      <c r="AA27" s="50">
        <f>Q27+X27</f>
        <v>0</v>
      </c>
      <c r="AB27" s="51">
        <f t="shared" si="19"/>
        <v>0</v>
      </c>
      <c r="AC27" s="44">
        <f t="shared" si="19"/>
        <v>0</v>
      </c>
      <c r="AD27" s="44">
        <f>-PV(ElecDiscountRate,T27,R27)*J27</f>
        <v>0</v>
      </c>
      <c r="AE27" s="44">
        <f>-PV(ElecDiscountRate,T27,S27)*J27</f>
        <v>0</v>
      </c>
      <c r="AF27" s="52" t="e">
        <f>HLOOKUP(I27,ElecAvoidedCostsWOCC!$A$5:$Q$50,G27+1,FALSE)</f>
        <v>#N/A</v>
      </c>
      <c r="AG27" s="44" t="e">
        <f>AF27*J27*K27</f>
        <v>#N/A</v>
      </c>
      <c r="AH27" s="52" t="e">
        <f>HLOOKUP(I27,ElecAvoidedCostsWOCC!$A$5:$Q$50,T27+1,FALSE)</f>
        <v>#N/A</v>
      </c>
      <c r="AI27" s="44" t="e">
        <f>AH27*J27*L27</f>
        <v>#N/A</v>
      </c>
      <c r="AJ27" s="44" t="e">
        <f>AG27+AI27</f>
        <v>#N/A</v>
      </c>
      <c r="AK27" s="44" t="e">
        <f>HLOOKUP(I27,ElecAvoidedCostsWOCC!$A$5:$Q$50,G27+1,FALSE)*J27*L27</f>
        <v>#N/A</v>
      </c>
      <c r="AL27" s="44" t="e">
        <f>AG27+AI27-AK27</f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>AM27*1.1+AD27+AE27</f>
        <v>0</v>
      </c>
      <c r="AO27" s="47">
        <f>IFERROR(AM27/AB27,0)</f>
        <v>0</v>
      </c>
      <c r="AP27" s="47" t="e">
        <f>AN27/AC27</f>
        <v>#DIV/0!</v>
      </c>
    </row>
    <row r="28" spans="1:42" ht="13.5" customHeight="1"/>
  </sheetData>
  <conditionalFormatting sqref="J5:L27">
    <cfRule type="expression" dxfId="243" priority="6">
      <formula>ISTEXT(J5)</formula>
    </cfRule>
    <cfRule type="notContainsBlanks" dxfId="242" priority="7">
      <formula>LEN(TRIM(J5))&gt;0</formula>
    </cfRule>
  </conditionalFormatting>
  <conditionalFormatting sqref="M5:N27 R5:S27">
    <cfRule type="expression" dxfId="241" priority="4">
      <formula>ISTEXT(M5)</formula>
    </cfRule>
  </conditionalFormatting>
  <conditionalFormatting sqref="M5:N27 R5:S27">
    <cfRule type="notContainsBlanks" dxfId="240" priority="5">
      <formula>LEN(TRIM(M5))&gt;0</formula>
    </cfRule>
  </conditionalFormatting>
  <conditionalFormatting sqref="R5:S27">
    <cfRule type="expression" dxfId="239" priority="3">
      <formula>"istext($AB17)"</formula>
    </cfRule>
  </conditionalFormatting>
  <conditionalFormatting sqref="P5:Q5">
    <cfRule type="expression" dxfId="238" priority="1">
      <formula>ISTEXT(P5)</formula>
    </cfRule>
  </conditionalFormatting>
  <conditionalFormatting sqref="P5:Q5">
    <cfRule type="notContainsBlanks" dxfId="237" priority="2">
      <formula>LEN(TRIM(P5))&gt;0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O6" sqref="O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85546875" bestFit="1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18230723</v>
      </c>
      <c r="D2" s="20" t="s">
        <v>136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135</v>
      </c>
      <c r="C5" s="98">
        <v>18230723</v>
      </c>
      <c r="D5" s="61" t="s">
        <v>136</v>
      </c>
      <c r="E5" s="38"/>
      <c r="F5" s="39" t="s">
        <v>1153</v>
      </c>
      <c r="G5" s="39">
        <v>3</v>
      </c>
      <c r="H5" s="39"/>
      <c r="I5" s="40" t="s">
        <v>269</v>
      </c>
      <c r="J5" s="41">
        <v>1</v>
      </c>
      <c r="K5" s="41">
        <v>15000000</v>
      </c>
      <c r="L5" s="41"/>
      <c r="M5" s="42">
        <v>750000</v>
      </c>
      <c r="N5" s="42">
        <v>2175000</v>
      </c>
      <c r="O5" s="43">
        <v>15000000</v>
      </c>
      <c r="P5" s="44">
        <v>750000</v>
      </c>
      <c r="Q5" s="44">
        <f>P5*2.9</f>
        <v>2175000</v>
      </c>
      <c r="R5" s="45"/>
      <c r="S5" s="46"/>
      <c r="T5" s="39">
        <f t="shared" ref="T5:T19" si="0">G5+H5</f>
        <v>3</v>
      </c>
      <c r="U5" s="47">
        <f t="shared" ref="U5:U19" si="1">(O5/$A$10)*T5</f>
        <v>3</v>
      </c>
      <c r="V5" s="48">
        <f t="shared" ref="V5:V19" si="2">N5-M5</f>
        <v>1425000</v>
      </c>
      <c r="W5" s="49">
        <f t="shared" ref="W5:W19" si="3">(O5/A$10)</f>
        <v>1</v>
      </c>
      <c r="X5" s="44">
        <f t="shared" ref="X5:X19" si="4">W5*A$8</f>
        <v>1457413.2250000001</v>
      </c>
      <c r="Y5" s="44">
        <f t="shared" ref="Y5:Y19" si="5">Q5-P5</f>
        <v>1425000</v>
      </c>
      <c r="Z5" s="44">
        <f t="shared" ref="Z5:Z19" si="6">X5+(A$6*W5)</f>
        <v>2207413.2250000001</v>
      </c>
      <c r="AA5" s="50">
        <f t="shared" ref="AA5:AA19" si="7">Q5+X5</f>
        <v>3632413.2250000001</v>
      </c>
      <c r="AB5" s="51">
        <f t="shared" ref="AB5:AC15" si="8">Z5/(1+ElecDiscountRate)^1</f>
        <v>2066866.3155430711</v>
      </c>
      <c r="AC5" s="44">
        <f t="shared" si="8"/>
        <v>3401135.9784644195</v>
      </c>
      <c r="AD5" s="44">
        <f t="shared" ref="AD5:AD19" si="9">-PV(ElecDiscountRate,T5,R5)*J5</f>
        <v>0</v>
      </c>
      <c r="AE5" s="44">
        <v>0</v>
      </c>
      <c r="AF5" s="52">
        <f>HLOOKUP(I5,ElecAvoidedCostsWOCC!$A$5:$Q$50,G5+1,FALSE)</f>
        <v>0.22068555405687484</v>
      </c>
      <c r="AG5" s="44">
        <f t="shared" ref="AG5:AG19" si="10">AF5*J5*K5</f>
        <v>3310283.3108531227</v>
      </c>
      <c r="AH5" s="52">
        <f>HLOOKUP(I5,ElecAvoidedCostsWOCC!$A$5:$Q$50,T5+1,FALSE)</f>
        <v>0.22068555405687484</v>
      </c>
      <c r="AI5" s="44">
        <f t="shared" ref="AI5:AI19" si="11">AH5*J5*L5</f>
        <v>0</v>
      </c>
      <c r="AJ5" s="44">
        <f>AG5+AI5</f>
        <v>3310283.3108531227</v>
      </c>
      <c r="AK5" s="44">
        <f>HLOOKUP(I5,ElecAvoidedCostsWOCC!$A$5:$Q$50,G5+1,FALSE)*J5*L5</f>
        <v>0</v>
      </c>
      <c r="AL5" s="44">
        <f>AG5+AI5-AK5</f>
        <v>3310283.3108531227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3310283.3108531227</v>
      </c>
      <c r="AN5" s="48">
        <f>AM5*1.1+AD5+AE5</f>
        <v>3641311.6419384354</v>
      </c>
      <c r="AO5" s="47">
        <f>IFERROR(AM5/AB5,0)</f>
        <v>1.6015952681406695</v>
      </c>
      <c r="AP5" s="47">
        <f>AN5/AC5</f>
        <v>1.0706163073146087</v>
      </c>
    </row>
    <row r="6" spans="1:42" ht="13.5" customHeight="1">
      <c r="A6" s="53">
        <f>SUMIF('Program Costs'!D:D,C2,'Program Costs'!L:L)</f>
        <v>750000</v>
      </c>
      <c r="B6" s="97" t="s">
        <v>135</v>
      </c>
      <c r="C6" s="98">
        <v>18230723</v>
      </c>
      <c r="D6" s="61" t="s">
        <v>136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19" si="12">AG6+AI6</f>
        <v>#N/A</v>
      </c>
      <c r="AK6" s="44" t="e">
        <f>HLOOKUP(I6,ElecAvoidedCostsWOCC!$A$5:$Q$50,G6+1,FALSE)*J6*L6</f>
        <v>#N/A</v>
      </c>
      <c r="AL6" s="44" t="e">
        <f t="shared" ref="AL6:AL19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19" si="14">AM6*1.1+AD6+AE6</f>
        <v>0</v>
      </c>
      <c r="AO6" s="47">
        <f t="shared" ref="AO6:AO19" si="15">IFERROR(AM6/AB6,0)</f>
        <v>0</v>
      </c>
      <c r="AP6" s="47" t="e">
        <f t="shared" ref="AP6:AP19" si="16">AN6/AC6</f>
        <v>#DIV/0!</v>
      </c>
    </row>
    <row r="7" spans="1:42" ht="13.5" customHeight="1">
      <c r="A7" s="36" t="s">
        <v>248</v>
      </c>
      <c r="B7" s="97" t="s">
        <v>135</v>
      </c>
      <c r="C7" s="98">
        <v>18230723</v>
      </c>
      <c r="D7" s="61" t="s">
        <v>136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1457413.2250000001</v>
      </c>
      <c r="B8" s="97" t="s">
        <v>135</v>
      </c>
      <c r="C8" s="98">
        <v>18230723</v>
      </c>
      <c r="D8" s="61" t="s">
        <v>136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135</v>
      </c>
      <c r="C9" s="98">
        <v>18230723</v>
      </c>
      <c r="D9" s="61" t="s">
        <v>136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19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SUM(O5:O994)</f>
        <v>15000000</v>
      </c>
      <c r="B10" s="97" t="s">
        <v>135</v>
      </c>
      <c r="C10" s="98">
        <v>18230723</v>
      </c>
      <c r="D10" s="61" t="s">
        <v>136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135</v>
      </c>
      <c r="C11" s="98">
        <v>18230723</v>
      </c>
      <c r="D11" s="61" t="s">
        <v>136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SUM(P5:P995)</f>
        <v>750000</v>
      </c>
      <c r="B12" s="97" t="s">
        <v>135</v>
      </c>
      <c r="C12" s="98">
        <v>18230723</v>
      </c>
      <c r="D12" s="61" t="s">
        <v>136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135</v>
      </c>
      <c r="C13" s="98">
        <v>18230723</v>
      </c>
      <c r="D13" s="61" t="s">
        <v>136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SUM(Y5:Y995)</f>
        <v>1425000</v>
      </c>
      <c r="B14" s="97" t="s">
        <v>135</v>
      </c>
      <c r="C14" s="98">
        <v>18230723</v>
      </c>
      <c r="D14" s="61" t="s">
        <v>136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135</v>
      </c>
      <c r="C15" s="98">
        <v>18230723</v>
      </c>
      <c r="D15" s="61" t="s">
        <v>136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SUM(U5:U994)</f>
        <v>3</v>
      </c>
      <c r="B16" s="97" t="s">
        <v>135</v>
      </c>
      <c r="C16" s="98">
        <v>18230723</v>
      </c>
      <c r="D16" s="61" t="s">
        <v>136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ref="AB16:AC19" si="18">Z16/(1+ElecDiscountRate)^1</f>
        <v>0</v>
      </c>
      <c r="AC16" s="44">
        <f t="shared" si="1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18"/>
        <v>0</v>
      </c>
      <c r="AC17" s="44">
        <f t="shared" si="1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2207413.2250000001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18"/>
        <v>0</v>
      </c>
      <c r="AC18" s="44">
        <f t="shared" si="1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C19" s="61"/>
      <c r="D19" s="61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18"/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A8+SUM(Q5:Q901)</f>
        <v>3632413.2250000001</v>
      </c>
      <c r="B20" s="37"/>
      <c r="C20" s="61"/>
      <c r="D20" s="61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ref="T20:T28" si="19">G20+H20</f>
        <v>0</v>
      </c>
      <c r="U20" s="47">
        <f t="shared" ref="U20:U28" si="20">(O20/$A$10)*T20</f>
        <v>0</v>
      </c>
      <c r="V20" s="48">
        <f t="shared" ref="V20:V28" si="21">N20-M20</f>
        <v>0</v>
      </c>
      <c r="W20" s="49">
        <f t="shared" ref="W20:W28" si="22">(O20/A$10)</f>
        <v>0</v>
      </c>
      <c r="X20" s="44">
        <f t="shared" ref="X20:X28" si="23">W20*A$8</f>
        <v>0</v>
      </c>
      <c r="Y20" s="44">
        <f t="shared" ref="Y20:Y28" si="24">Q20-P20</f>
        <v>0</v>
      </c>
      <c r="Z20" s="44">
        <f t="shared" ref="Z20:Z28" si="25">X20+(A$6*W20)</f>
        <v>0</v>
      </c>
      <c r="AA20" s="50">
        <f t="shared" ref="AA20:AA28" si="26">Q20+X20</f>
        <v>0</v>
      </c>
      <c r="AB20" s="51">
        <f t="shared" ref="AB20:AB28" si="27">Z20/(1+ElecDiscountRate)^1</f>
        <v>0</v>
      </c>
      <c r="AC20" s="44">
        <f t="shared" ref="AC20:AC28" si="28">AA20/(1+ElecDiscountRate)^1</f>
        <v>0</v>
      </c>
      <c r="AD20" s="44">
        <f t="shared" ref="AD20:AD28" si="29">-PV(ElecDiscountRate,T20,R20)*J20</f>
        <v>0</v>
      </c>
      <c r="AE20" s="44">
        <f t="shared" ref="AE20:AE28" si="30">-PV(ElecDiscountRate,T20,S20)*J20</f>
        <v>0</v>
      </c>
      <c r="AF20" s="52" t="e">
        <f>HLOOKUP(I20,ElecAvoidedCostsWOCC!$A$5:$Q$50,G20+1,FALSE)</f>
        <v>#N/A</v>
      </c>
      <c r="AG20" s="44" t="e">
        <f t="shared" ref="AG20:AG28" si="31">AF20*J20*K20</f>
        <v>#N/A</v>
      </c>
      <c r="AH20" s="52" t="e">
        <f>HLOOKUP(I20,ElecAvoidedCostsWOCC!$A$5:$Q$50,T20+1,FALSE)</f>
        <v>#N/A</v>
      </c>
      <c r="AI20" s="44" t="e">
        <f t="shared" ref="AI20:AI28" si="32">AH20*J20*L20</f>
        <v>#N/A</v>
      </c>
      <c r="AJ20" s="44" t="e">
        <f t="shared" ref="AJ20:AJ28" si="33">AG20+AI20</f>
        <v>#N/A</v>
      </c>
      <c r="AK20" s="44" t="e">
        <f>HLOOKUP(I20,ElecAvoidedCostsWOCC!$A$5:$Q$50,G20+1,FALSE)*J20*L20</f>
        <v>#N/A</v>
      </c>
      <c r="AL20" s="44" t="e">
        <f t="shared" ref="AL20:AL28" si="34">AG20+AI20-AK20</f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ref="AN20:AN28" si="35">AM20*1.1+AD20+AE20</f>
        <v>0</v>
      </c>
      <c r="AO20" s="47">
        <f t="shared" ref="AO20:AO28" si="36">IFERROR(AM20/AB20,0)</f>
        <v>0</v>
      </c>
      <c r="AP20" s="47" t="e">
        <f t="shared" ref="AP20:AP28" si="37">AN20/AC20</f>
        <v>#DIV/0!</v>
      </c>
    </row>
    <row r="21" spans="1:42" ht="13.5" customHeight="1">
      <c r="A21" s="58" t="s">
        <v>244</v>
      </c>
      <c r="B21" s="37"/>
      <c r="C21" s="61"/>
      <c r="D21" s="61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19"/>
        <v>0</v>
      </c>
      <c r="U21" s="47">
        <f t="shared" si="20"/>
        <v>0</v>
      </c>
      <c r="V21" s="48">
        <f t="shared" si="21"/>
        <v>0</v>
      </c>
      <c r="W21" s="49">
        <f t="shared" si="22"/>
        <v>0</v>
      </c>
      <c r="X21" s="44">
        <f t="shared" si="23"/>
        <v>0</v>
      </c>
      <c r="Y21" s="44">
        <f t="shared" si="24"/>
        <v>0</v>
      </c>
      <c r="Z21" s="44">
        <f t="shared" si="25"/>
        <v>0</v>
      </c>
      <c r="AA21" s="50">
        <f t="shared" si="26"/>
        <v>0</v>
      </c>
      <c r="AB21" s="51">
        <f t="shared" si="27"/>
        <v>0</v>
      </c>
      <c r="AC21" s="44">
        <f t="shared" si="28"/>
        <v>0</v>
      </c>
      <c r="AD21" s="44">
        <f t="shared" si="29"/>
        <v>0</v>
      </c>
      <c r="AE21" s="44">
        <f t="shared" si="30"/>
        <v>0</v>
      </c>
      <c r="AF21" s="52" t="e">
        <f>HLOOKUP(I21,ElecAvoidedCostsWOCC!$A$5:$Q$50,G21+1,FALSE)</f>
        <v>#N/A</v>
      </c>
      <c r="AG21" s="44" t="e">
        <f t="shared" si="31"/>
        <v>#N/A</v>
      </c>
      <c r="AH21" s="52" t="e">
        <f>HLOOKUP(I21,ElecAvoidedCostsWOCC!$A$5:$Q$50,T21+1,FALSE)</f>
        <v>#N/A</v>
      </c>
      <c r="AI21" s="44" t="e">
        <f t="shared" si="32"/>
        <v>#N/A</v>
      </c>
      <c r="AJ21" s="44" t="e">
        <f t="shared" si="33"/>
        <v>#N/A</v>
      </c>
      <c r="AK21" s="44" t="e">
        <f>HLOOKUP(I21,ElecAvoidedCostsWOCC!$A$5:$Q$50,G21+1,FALSE)*J21*L21</f>
        <v>#N/A</v>
      </c>
      <c r="AL21" s="44" t="e">
        <f t="shared" si="3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5"/>
        <v>0</v>
      </c>
      <c r="AO21" s="47">
        <f t="shared" si="36"/>
        <v>0</v>
      </c>
      <c r="AP21" s="47" t="e">
        <f t="shared" si="37"/>
        <v>#DIV/0!</v>
      </c>
    </row>
    <row r="22" spans="1:42" ht="13.5" customHeight="1">
      <c r="A22" s="60">
        <f>(SUM(AM5:AM995)/(SUM(AB5:AB995)))</f>
        <v>1.6015952681406695</v>
      </c>
      <c r="B22" s="37"/>
      <c r="C22" s="61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19"/>
        <v>0</v>
      </c>
      <c r="U22" s="47">
        <f t="shared" si="20"/>
        <v>0</v>
      </c>
      <c r="V22" s="48">
        <f t="shared" si="21"/>
        <v>0</v>
      </c>
      <c r="W22" s="49">
        <f t="shared" si="22"/>
        <v>0</v>
      </c>
      <c r="X22" s="44">
        <f t="shared" si="23"/>
        <v>0</v>
      </c>
      <c r="Y22" s="44">
        <f t="shared" si="24"/>
        <v>0</v>
      </c>
      <c r="Z22" s="44">
        <f t="shared" si="25"/>
        <v>0</v>
      </c>
      <c r="AA22" s="50">
        <f t="shared" si="26"/>
        <v>0</v>
      </c>
      <c r="AB22" s="51">
        <f t="shared" si="27"/>
        <v>0</v>
      </c>
      <c r="AC22" s="44">
        <f t="shared" si="28"/>
        <v>0</v>
      </c>
      <c r="AD22" s="44">
        <f t="shared" si="29"/>
        <v>0</v>
      </c>
      <c r="AE22" s="44">
        <f t="shared" si="30"/>
        <v>0</v>
      </c>
      <c r="AF22" s="52" t="e">
        <f>HLOOKUP(I22,ElecAvoidedCostsWOCC!$A$5:$Q$50,G22+1,FALSE)</f>
        <v>#N/A</v>
      </c>
      <c r="AG22" s="44" t="e">
        <f t="shared" si="31"/>
        <v>#N/A</v>
      </c>
      <c r="AH22" s="52" t="e">
        <f>HLOOKUP(I22,ElecAvoidedCostsWOCC!$A$5:$Q$50,T22+1,FALSE)</f>
        <v>#N/A</v>
      </c>
      <c r="AI22" s="44" t="e">
        <f t="shared" si="32"/>
        <v>#N/A</v>
      </c>
      <c r="AJ22" s="44" t="e">
        <f t="shared" si="33"/>
        <v>#N/A</v>
      </c>
      <c r="AK22" s="44" t="e">
        <f>HLOOKUP(I22,ElecAvoidedCostsWOCC!$A$5:$Q$50,G22+1,FALSE)*J22*L22</f>
        <v>#N/A</v>
      </c>
      <c r="AL22" s="44" t="e">
        <f t="shared" si="3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5"/>
        <v>0</v>
      </c>
      <c r="AO22" s="47">
        <f t="shared" si="36"/>
        <v>0</v>
      </c>
      <c r="AP22" s="47" t="e">
        <f t="shared" si="37"/>
        <v>#DIV/0!</v>
      </c>
    </row>
    <row r="23" spans="1:42" ht="13.5" customHeight="1">
      <c r="A23" s="58" t="s">
        <v>245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19"/>
        <v>0</v>
      </c>
      <c r="U23" s="47">
        <f t="shared" si="20"/>
        <v>0</v>
      </c>
      <c r="V23" s="48">
        <f t="shared" si="21"/>
        <v>0</v>
      </c>
      <c r="W23" s="49">
        <f t="shared" si="22"/>
        <v>0</v>
      </c>
      <c r="X23" s="44">
        <f t="shared" si="23"/>
        <v>0</v>
      </c>
      <c r="Y23" s="44">
        <f t="shared" si="24"/>
        <v>0</v>
      </c>
      <c r="Z23" s="44">
        <f t="shared" si="25"/>
        <v>0</v>
      </c>
      <c r="AA23" s="50">
        <f t="shared" si="26"/>
        <v>0</v>
      </c>
      <c r="AB23" s="51">
        <f t="shared" si="27"/>
        <v>0</v>
      </c>
      <c r="AC23" s="44">
        <f t="shared" si="28"/>
        <v>0</v>
      </c>
      <c r="AD23" s="44">
        <f t="shared" si="29"/>
        <v>0</v>
      </c>
      <c r="AE23" s="44">
        <f t="shared" si="30"/>
        <v>0</v>
      </c>
      <c r="AF23" s="52" t="e">
        <f>HLOOKUP(I23,ElecAvoidedCostsWOCC!$A$5:$Q$50,G23+1,FALSE)</f>
        <v>#N/A</v>
      </c>
      <c r="AG23" s="44" t="e">
        <f t="shared" si="31"/>
        <v>#N/A</v>
      </c>
      <c r="AH23" s="52" t="e">
        <f>HLOOKUP(I23,ElecAvoidedCostsWOCC!$A$5:$Q$50,T23+1,FALSE)</f>
        <v>#N/A</v>
      </c>
      <c r="AI23" s="44" t="e">
        <f t="shared" si="32"/>
        <v>#N/A</v>
      </c>
      <c r="AJ23" s="44" t="e">
        <f t="shared" si="33"/>
        <v>#N/A</v>
      </c>
      <c r="AK23" s="44" t="e">
        <f>HLOOKUP(I23,ElecAvoidedCostsWOCC!$A$5:$Q$50,G23+1,FALSE)*J23*L23</f>
        <v>#N/A</v>
      </c>
      <c r="AL23" s="44" t="e">
        <f t="shared" si="3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5"/>
        <v>0</v>
      </c>
      <c r="AO23" s="47">
        <f t="shared" si="36"/>
        <v>0</v>
      </c>
      <c r="AP23" s="47" t="e">
        <f t="shared" si="37"/>
        <v>#DIV/0!</v>
      </c>
    </row>
    <row r="24" spans="1:42" ht="13.5" customHeight="1">
      <c r="A24" s="60">
        <f>(SUM(AN5:AN995)/SUM(AC5:AC995))</f>
        <v>1.0706163073146087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19"/>
        <v>0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 t="e">
        <f>HLOOKUP(I24,ElecAvoidedCostsWOCC!$A$5:$Q$50,G24+1,FALSE)</f>
        <v>#N/A</v>
      </c>
      <c r="AG24" s="44" t="e">
        <f t="shared" si="31"/>
        <v>#N/A</v>
      </c>
      <c r="AH24" s="52" t="e">
        <f>HLOOKUP(I24,ElecAvoidedCostsWOCC!$A$5:$Q$50,T24+1,FALSE)</f>
        <v>#N/A</v>
      </c>
      <c r="AI24" s="44" t="e">
        <f t="shared" si="32"/>
        <v>#N/A</v>
      </c>
      <c r="AJ24" s="44" t="e">
        <f t="shared" si="33"/>
        <v>#N/A</v>
      </c>
      <c r="AK24" s="44" t="e">
        <f>HLOOKUP(I24,ElecAvoidedCostsWOCC!$A$5:$Q$50,G24+1,FALSE)*J24*L24</f>
        <v>#N/A</v>
      </c>
      <c r="AL24" s="44" t="e">
        <f t="shared" si="3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9"/>
        <v>0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0</v>
      </c>
      <c r="AB25" s="51">
        <f t="shared" si="27"/>
        <v>0</v>
      </c>
      <c r="AC25" s="44">
        <f t="shared" si="28"/>
        <v>0</v>
      </c>
      <c r="AD25" s="44">
        <f t="shared" si="29"/>
        <v>0</v>
      </c>
      <c r="AE25" s="44">
        <f t="shared" si="30"/>
        <v>0</v>
      </c>
      <c r="AF25" s="52" t="e">
        <f>HLOOKUP(I25,ElecAvoidedCostsWOCC!$A$5:$Q$50,G25+1,FALSE)</f>
        <v>#N/A</v>
      </c>
      <c r="AG25" s="44" t="e">
        <f t="shared" si="31"/>
        <v>#N/A</v>
      </c>
      <c r="AH25" s="52" t="e">
        <f>HLOOKUP(I25,ElecAvoidedCostsWOCC!$A$5:$Q$50,T25+1,FALSE)</f>
        <v>#N/A</v>
      </c>
      <c r="AI25" s="44" t="e">
        <f t="shared" si="32"/>
        <v>#N/A</v>
      </c>
      <c r="AJ25" s="44" t="e">
        <f t="shared" si="33"/>
        <v>#N/A</v>
      </c>
      <c r="AK25" s="44" t="e">
        <f>HLOOKUP(I25,ElecAvoidedCostsWOCC!$A$5:$Q$50,G25+1,FALSE)*J25*L25</f>
        <v>#N/A</v>
      </c>
      <c r="AL25" s="44" t="e">
        <f t="shared" si="34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 t="e">
        <f t="shared" si="37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</sheetData>
  <conditionalFormatting sqref="J5:L28">
    <cfRule type="expression" dxfId="236" priority="4">
      <formula>ISTEXT(J5)</formula>
    </cfRule>
    <cfRule type="notContainsBlanks" dxfId="235" priority="5">
      <formula>LEN(TRIM(J5))&gt;0</formula>
    </cfRule>
  </conditionalFormatting>
  <conditionalFormatting sqref="R5:S28 M5:N28">
    <cfRule type="expression" dxfId="234" priority="2">
      <formula>ISTEXT(M5)</formula>
    </cfRule>
  </conditionalFormatting>
  <conditionalFormatting sqref="R5:S28 M5:N28">
    <cfRule type="notContainsBlanks" dxfId="233" priority="3">
      <formula>LEN(TRIM(M5))&gt;0</formula>
    </cfRule>
  </conditionalFormatting>
  <conditionalFormatting sqref="R5:S28">
    <cfRule type="expression" dxfId="232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9.85546875" bestFit="1" customWidth="1"/>
    <col min="13" max="13" width="11.7109375" bestFit="1" customWidth="1"/>
    <col min="14" max="14" width="12.5703125" bestFit="1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18236102</v>
      </c>
      <c r="D2" s="20" t="s">
        <v>511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/>
      <c r="C5" s="98">
        <v>18236102</v>
      </c>
      <c r="D5" s="61" t="s">
        <v>511</v>
      </c>
      <c r="E5" s="38" t="s">
        <v>617</v>
      </c>
      <c r="F5" s="39" t="s">
        <v>1154</v>
      </c>
      <c r="G5" s="39">
        <v>14</v>
      </c>
      <c r="H5" s="39"/>
      <c r="I5" s="40" t="s">
        <v>269</v>
      </c>
      <c r="J5" s="41">
        <v>1</v>
      </c>
      <c r="K5" s="41">
        <v>1000000</v>
      </c>
      <c r="L5" s="41"/>
      <c r="M5" s="42">
        <v>400000</v>
      </c>
      <c r="N5" s="42">
        <f>M5*2.3</f>
        <v>919999.99999999988</v>
      </c>
      <c r="O5" s="43">
        <v>1000000</v>
      </c>
      <c r="P5" s="44">
        <v>400000</v>
      </c>
      <c r="Q5" s="44">
        <f>P5*2.3</f>
        <v>919999.99999999988</v>
      </c>
      <c r="R5" s="45"/>
      <c r="S5" s="46"/>
      <c r="T5" s="39">
        <f t="shared" ref="T5:T24" si="0">G5+H5</f>
        <v>14</v>
      </c>
      <c r="U5" s="47">
        <f t="shared" ref="U5:U24" si="1">(O5/$A$10)*T5</f>
        <v>14</v>
      </c>
      <c r="V5" s="48">
        <f t="shared" ref="V5:V24" si="2">N5-M5</f>
        <v>519999.99999999988</v>
      </c>
      <c r="W5" s="49">
        <f t="shared" ref="W5:W24" si="3">(O5/A$10)</f>
        <v>1</v>
      </c>
      <c r="X5" s="44">
        <f t="shared" ref="X5:X24" si="4">W5*A$8</f>
        <v>126633.75</v>
      </c>
      <c r="Y5" s="44">
        <f t="shared" ref="Y5:Y24" si="5">Q5-P5</f>
        <v>519999.99999999988</v>
      </c>
      <c r="Z5" s="44">
        <f t="shared" ref="Z5:Z24" si="6">X5+(A$6*W5)</f>
        <v>526633.75</v>
      </c>
      <c r="AA5" s="50">
        <f t="shared" ref="AA5:AA24" si="7">Q5+X5</f>
        <v>1046633.7499999999</v>
      </c>
      <c r="AB5" s="51">
        <f t="shared" ref="AB5:AC20" si="8">Z5/(1+ElecDiscountRate)^1</f>
        <v>493102.76217228459</v>
      </c>
      <c r="AC5" s="44">
        <f t="shared" si="8"/>
        <v>979994.14794007479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0.97006802319197261</v>
      </c>
      <c r="AG5" s="44">
        <f t="shared" ref="AG5:AG24" si="10">AF5*J5*K5</f>
        <v>970068.02319197264</v>
      </c>
      <c r="AH5" s="52">
        <f>HLOOKUP(I5,ElecAvoidedCostsWOCC!$A$5:$Q$50,T5+1,FALSE)</f>
        <v>0.97006802319197261</v>
      </c>
      <c r="AI5" s="44">
        <f t="shared" ref="AI5:AI24" si="11">AH5*J5*L5</f>
        <v>0</v>
      </c>
      <c r="AJ5" s="44">
        <f>AG5+AI5</f>
        <v>970068.02319197264</v>
      </c>
      <c r="AK5" s="44">
        <f>HLOOKUP(I5,ElecAvoidedCostsWOCC!$A$5:$Q$50,G5+1,FALSE)*J5*L5</f>
        <v>0</v>
      </c>
      <c r="AL5" s="44">
        <f>AG5+AI5-AK5</f>
        <v>970068.02319197264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970068.02319197264</v>
      </c>
      <c r="AN5" s="48">
        <f>AM5*1.1+AD5+AE5</f>
        <v>1067074.8255111701</v>
      </c>
      <c r="AO5" s="47">
        <f>IFERROR(AM5/AB5,0)</f>
        <v>1.9672735535256274</v>
      </c>
      <c r="AP5" s="47">
        <f>AN5/AC5</f>
        <v>1.0888583648730321</v>
      </c>
    </row>
    <row r="6" spans="1:42" ht="13.5" customHeight="1">
      <c r="A6" s="53">
        <f>SUMIF('Program Costs'!D:D,C2,'Program Costs'!L:L)</f>
        <v>400000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 t="s">
        <v>311</v>
      </c>
      <c r="G7" s="39"/>
      <c r="H7" s="39"/>
      <c r="I7" s="40"/>
      <c r="J7" s="41"/>
      <c r="K7" s="41"/>
      <c r="L7" s="41"/>
      <c r="M7" s="42"/>
      <c r="N7" s="42"/>
      <c r="O7" s="43"/>
      <c r="P7" s="44"/>
      <c r="Q7" s="567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126633.75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1000000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400000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519999.99999999988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526633.75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1046633.7499999999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(SUM(AM5:AM110)/(SUM(AB5:AB110)))</f>
        <v>1.9672735535256274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1.0888583648730321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31" priority="4">
      <formula>ISTEXT(J5)</formula>
    </cfRule>
    <cfRule type="notContainsBlanks" dxfId="230" priority="5">
      <formula>LEN(TRIM(J5))&gt;0</formula>
    </cfRule>
  </conditionalFormatting>
  <conditionalFormatting sqref="M5:N24 R5:S24">
    <cfRule type="expression" dxfId="229" priority="2">
      <formula>ISTEXT(M5)</formula>
    </cfRule>
  </conditionalFormatting>
  <conditionalFormatting sqref="M5:N24 R5:S24">
    <cfRule type="notContainsBlanks" dxfId="228" priority="3">
      <formula>LEN(TRIM(M5))&gt;0</formula>
    </cfRule>
  </conditionalFormatting>
  <conditionalFormatting sqref="R5:S24">
    <cfRule type="expression" dxfId="227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K6" sqref="K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9.85546875" bestFit="1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18230720</v>
      </c>
      <c r="D2" s="20" t="s">
        <v>133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132</v>
      </c>
      <c r="C5" s="98">
        <v>18230720</v>
      </c>
      <c r="D5" s="61" t="s">
        <v>133</v>
      </c>
      <c r="E5" s="38"/>
      <c r="F5" s="39" t="s">
        <v>1160</v>
      </c>
      <c r="G5" s="39">
        <v>16</v>
      </c>
      <c r="H5" s="39"/>
      <c r="I5" s="40" t="s">
        <v>270</v>
      </c>
      <c r="J5" s="41">
        <v>1</v>
      </c>
      <c r="K5" s="41">
        <v>1632014</v>
      </c>
      <c r="L5" s="41"/>
      <c r="M5" s="42">
        <v>1145509</v>
      </c>
      <c r="N5" s="44">
        <f>M5*1.298709788</f>
        <v>1487683.7505420921</v>
      </c>
      <c r="O5" s="41">
        <v>1632014</v>
      </c>
      <c r="P5" s="44">
        <v>1145509</v>
      </c>
      <c r="Q5" s="44">
        <f>P5*1.298709788</f>
        <v>1487683.7505420921</v>
      </c>
      <c r="R5" s="45"/>
      <c r="S5" s="46"/>
      <c r="T5" s="39">
        <f t="shared" ref="T5:T24" si="0">G5+H5</f>
        <v>16</v>
      </c>
      <c r="U5" s="47">
        <f t="shared" ref="U5:U24" si="1">(O5/$A$10)*T5</f>
        <v>16</v>
      </c>
      <c r="V5" s="48">
        <f t="shared" ref="V5:V24" si="2">N5-M5</f>
        <v>342174.75054209214</v>
      </c>
      <c r="W5" s="49">
        <f t="shared" ref="W5:W24" si="3">(O5/A$10)</f>
        <v>1</v>
      </c>
      <c r="X5" s="44">
        <f t="shared" ref="X5:X24" si="4">W5*A$8</f>
        <v>89821.198615531437</v>
      </c>
      <c r="Y5" s="44">
        <f t="shared" ref="Y5:Y24" si="5">Q5-P5</f>
        <v>342174.75054209214</v>
      </c>
      <c r="Z5" s="44">
        <f t="shared" ref="Z5:Z24" si="6">X5+(A$6*W5)</f>
        <v>1235329.8986155314</v>
      </c>
      <c r="AA5" s="50">
        <f t="shared" ref="AA5:AA24" si="7">Q5+X5</f>
        <v>1577504.9491576236</v>
      </c>
      <c r="AB5" s="51">
        <f t="shared" ref="AB5:AC20" si="8">Z5/(1+ElecDiscountRate)^1</f>
        <v>1156675.935033269</v>
      </c>
      <c r="AC5" s="44">
        <f t="shared" si="8"/>
        <v>1477064.5591363516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1.1126010938169359</v>
      </c>
      <c r="AG5" s="44">
        <f t="shared" ref="AG5:AG24" si="10">AF5*J5*K5</f>
        <v>1815780.561524553</v>
      </c>
      <c r="AH5" s="52">
        <f>HLOOKUP(I5,ElecAvoidedCostsWOCC!$A$5:$Q$50,T5+1,FALSE)</f>
        <v>1.1126010938169359</v>
      </c>
      <c r="AI5" s="44">
        <f t="shared" ref="AI5:AI24" si="11">AH5*J5*L5</f>
        <v>0</v>
      </c>
      <c r="AJ5" s="44">
        <f>AG5+AI5</f>
        <v>1815780.561524553</v>
      </c>
      <c r="AK5" s="44">
        <f>HLOOKUP(I5,ElecAvoidedCostsWOCC!$A$5:$Q$50,G5+1,FALSE)*J5*L5</f>
        <v>0</v>
      </c>
      <c r="AL5" s="44">
        <f>AG5+AI5-AK5</f>
        <v>1815780.561524553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1815780.561524553</v>
      </c>
      <c r="AN5" s="48">
        <f>AM5*1.1+AD5+AE5</f>
        <v>1997358.6176770085</v>
      </c>
      <c r="AO5" s="47">
        <f>IFERROR(AM5/AB5,0)</f>
        <v>1.5698265231672919</v>
      </c>
      <c r="AP5" s="47">
        <f>AN5/AC5</f>
        <v>1.3522486917192542</v>
      </c>
    </row>
    <row r="6" spans="1:42" ht="13.5" customHeight="1">
      <c r="A6" s="53">
        <f>SUMIF('Program Costs'!C:C,D2,'Program Costs'!L:L)</f>
        <v>1145508.7</v>
      </c>
      <c r="B6" s="97" t="s">
        <v>132</v>
      </c>
      <c r="C6" s="98">
        <v>18230720</v>
      </c>
      <c r="D6" s="61" t="s">
        <v>133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132</v>
      </c>
      <c r="C7" s="98">
        <v>18230720</v>
      </c>
      <c r="D7" s="61" t="s">
        <v>133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89821.198615531437</v>
      </c>
      <c r="B8" s="97" t="s">
        <v>132</v>
      </c>
      <c r="C8" s="98">
        <v>18230720</v>
      </c>
      <c r="D8" s="61" t="s">
        <v>133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132</v>
      </c>
      <c r="C9" s="98">
        <v>18230720</v>
      </c>
      <c r="D9" s="61" t="s">
        <v>133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1632014</v>
      </c>
      <c r="B10" s="97" t="s">
        <v>132</v>
      </c>
      <c r="C10" s="98">
        <v>18230720</v>
      </c>
      <c r="D10" s="61" t="s">
        <v>133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132</v>
      </c>
      <c r="C11" s="98">
        <v>18230720</v>
      </c>
      <c r="D11" s="61" t="s">
        <v>133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1145509</v>
      </c>
      <c r="B12" s="97" t="s">
        <v>132</v>
      </c>
      <c r="C12" s="98">
        <v>18230720</v>
      </c>
      <c r="D12" s="61" t="s">
        <v>133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132</v>
      </c>
      <c r="C13" s="98">
        <v>18230720</v>
      </c>
      <c r="D13" s="61" t="s">
        <v>133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342174.75054209214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16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1235329.8986155314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1577504.9491576236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1.5698265231672919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1.3522486917192542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26" priority="6">
      <formula>ISTEXT(J5)</formula>
    </cfRule>
    <cfRule type="notContainsBlanks" dxfId="225" priority="7">
      <formula>LEN(TRIM(J5))&gt;0</formula>
    </cfRule>
  </conditionalFormatting>
  <conditionalFormatting sqref="M6:N24 R5:S24 M5">
    <cfRule type="expression" dxfId="224" priority="4">
      <formula>ISTEXT(M5)</formula>
    </cfRule>
  </conditionalFormatting>
  <conditionalFormatting sqref="M6:N24 R5:S24 M5">
    <cfRule type="notContainsBlanks" dxfId="223" priority="5">
      <formula>LEN(TRIM(M5))&gt;0</formula>
    </cfRule>
  </conditionalFormatting>
  <conditionalFormatting sqref="R5:S24">
    <cfRule type="expression" dxfId="222" priority="3">
      <formula>"istext($AB17)"</formula>
    </cfRule>
  </conditionalFormatting>
  <conditionalFormatting sqref="O5">
    <cfRule type="expression" dxfId="221" priority="1">
      <formula>ISTEXT(O5)</formula>
    </cfRule>
    <cfRule type="notContainsBlanks" dxfId="220" priority="2">
      <formula>LEN(TRIM(O5))&gt;0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2"/>
  <sheetViews>
    <sheetView topLeftCell="B7" zoomScale="70" zoomScaleNormal="70" workbookViewId="0">
      <selection activeCell="H28" sqref="H28"/>
    </sheetView>
  </sheetViews>
  <sheetFormatPr defaultColWidth="9.140625" defaultRowHeight="15"/>
  <cols>
    <col min="1" max="1" width="16.42578125" style="102" customWidth="1"/>
    <col min="2" max="2" width="14.5703125" style="248" customWidth="1"/>
    <col min="3" max="3" width="41.42578125" style="248" customWidth="1"/>
    <col min="4" max="4" width="41.42578125" style="248" hidden="1" customWidth="1"/>
    <col min="5" max="5" width="14.42578125" style="248" hidden="1" customWidth="1"/>
    <col min="6" max="6" width="13.5703125" style="248" customWidth="1"/>
    <col min="7" max="7" width="20.140625" style="248" customWidth="1"/>
    <col min="8" max="8" width="16.42578125" style="248" customWidth="1"/>
    <col min="9" max="9" width="20.140625" style="248" customWidth="1"/>
    <col min="10" max="10" width="15.42578125" style="248" customWidth="1"/>
    <col min="11" max="11" width="14.5703125" style="248" customWidth="1"/>
    <col min="12" max="12" width="16.42578125" style="248" customWidth="1"/>
    <col min="13" max="13" width="15" style="248" hidden="1" customWidth="1"/>
    <col min="14" max="14" width="16.5703125" style="248" customWidth="1"/>
    <col min="15" max="15" width="16.42578125" style="248" customWidth="1"/>
    <col min="16" max="16" width="17.140625" style="248" hidden="1" customWidth="1"/>
    <col min="17" max="17" width="20" style="248" customWidth="1"/>
    <col min="18" max="18" width="20.5703125" style="248" customWidth="1"/>
    <col min="19" max="19" width="17.42578125" style="248" customWidth="1"/>
    <col min="20" max="20" width="19.5703125" style="389" customWidth="1"/>
    <col min="21" max="21" width="16.140625" style="248" customWidth="1"/>
    <col min="22" max="22" width="17.5703125" style="248" customWidth="1"/>
    <col min="23" max="23" width="4.140625" style="102" customWidth="1"/>
    <col min="24" max="27" width="16.7109375" style="106" customWidth="1"/>
    <col min="28" max="916" width="9.140625" style="106"/>
    <col min="917" max="16384" width="9.140625" style="248"/>
  </cols>
  <sheetData>
    <row r="1" spans="1:916" s="277" customFormat="1">
      <c r="A1" s="106"/>
      <c r="B1" s="103" t="s">
        <v>728</v>
      </c>
      <c r="C1" s="106"/>
      <c r="D1" s="106"/>
      <c r="E1" s="106"/>
      <c r="F1" s="270"/>
      <c r="G1" s="270"/>
      <c r="H1" s="270"/>
      <c r="I1" s="271"/>
      <c r="J1" s="107"/>
      <c r="K1" s="107"/>
      <c r="L1" s="107"/>
      <c r="M1" s="107"/>
      <c r="N1" s="272"/>
      <c r="O1" s="107"/>
      <c r="P1" s="273"/>
      <c r="Q1" s="274"/>
      <c r="R1" s="271"/>
      <c r="S1" s="271"/>
      <c r="T1" s="275"/>
      <c r="U1" s="276"/>
      <c r="V1" s="27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  <c r="RS1" s="106"/>
      <c r="RT1" s="106"/>
      <c r="RU1" s="106"/>
      <c r="RV1" s="106"/>
      <c r="RW1" s="106"/>
      <c r="RX1" s="106"/>
      <c r="RY1" s="106"/>
      <c r="RZ1" s="106"/>
      <c r="SA1" s="106"/>
      <c r="SB1" s="106"/>
      <c r="SC1" s="106"/>
      <c r="SD1" s="106"/>
      <c r="SE1" s="106"/>
      <c r="SF1" s="106"/>
      <c r="SG1" s="106"/>
      <c r="SH1" s="106"/>
      <c r="SI1" s="106"/>
      <c r="SJ1" s="106"/>
      <c r="SK1" s="106"/>
      <c r="SL1" s="106"/>
      <c r="SM1" s="106"/>
      <c r="SN1" s="106"/>
      <c r="SO1" s="106"/>
      <c r="SP1" s="106"/>
      <c r="SQ1" s="106"/>
      <c r="SR1" s="106"/>
      <c r="SS1" s="106"/>
      <c r="ST1" s="106"/>
      <c r="SU1" s="106"/>
      <c r="SV1" s="106"/>
      <c r="SW1" s="106"/>
      <c r="SX1" s="106"/>
      <c r="SY1" s="106"/>
      <c r="SZ1" s="106"/>
      <c r="TA1" s="106"/>
      <c r="TB1" s="106"/>
      <c r="TC1" s="106"/>
      <c r="TD1" s="106"/>
      <c r="TE1" s="106"/>
      <c r="TF1" s="106"/>
      <c r="TG1" s="106"/>
      <c r="TH1" s="106"/>
      <c r="TI1" s="106"/>
      <c r="TJ1" s="106"/>
      <c r="TK1" s="106"/>
      <c r="TL1" s="106"/>
      <c r="TM1" s="106"/>
      <c r="TN1" s="106"/>
      <c r="TO1" s="106"/>
      <c r="TP1" s="106"/>
      <c r="TQ1" s="106"/>
      <c r="TR1" s="106"/>
      <c r="TS1" s="106"/>
      <c r="TT1" s="106"/>
      <c r="TU1" s="106"/>
      <c r="TV1" s="106"/>
      <c r="TW1" s="106"/>
      <c r="TX1" s="106"/>
      <c r="TY1" s="106"/>
      <c r="TZ1" s="106"/>
      <c r="UA1" s="106"/>
      <c r="UB1" s="106"/>
      <c r="UC1" s="106"/>
      <c r="UD1" s="106"/>
      <c r="UE1" s="106"/>
      <c r="UF1" s="106"/>
      <c r="UG1" s="106"/>
      <c r="UH1" s="106"/>
      <c r="UI1" s="106"/>
      <c r="UJ1" s="106"/>
      <c r="UK1" s="106"/>
      <c r="UL1" s="106"/>
      <c r="UM1" s="106"/>
      <c r="UN1" s="106"/>
      <c r="UO1" s="106"/>
      <c r="UP1" s="106"/>
      <c r="UQ1" s="106"/>
      <c r="UR1" s="106"/>
      <c r="US1" s="106"/>
      <c r="UT1" s="106"/>
      <c r="UU1" s="106"/>
      <c r="UV1" s="106"/>
      <c r="UW1" s="106"/>
      <c r="UX1" s="106"/>
      <c r="UY1" s="106"/>
      <c r="UZ1" s="106"/>
      <c r="VA1" s="106"/>
      <c r="VB1" s="106"/>
      <c r="VC1" s="106"/>
      <c r="VD1" s="106"/>
      <c r="VE1" s="106"/>
      <c r="VF1" s="106"/>
      <c r="VG1" s="106"/>
      <c r="VH1" s="106"/>
      <c r="VI1" s="106"/>
      <c r="VJ1" s="106"/>
      <c r="VK1" s="106"/>
      <c r="VL1" s="106"/>
      <c r="VM1" s="106"/>
      <c r="VN1" s="106"/>
      <c r="VO1" s="106"/>
      <c r="VP1" s="106"/>
      <c r="VQ1" s="106"/>
      <c r="VR1" s="106"/>
      <c r="VS1" s="106"/>
      <c r="VT1" s="106"/>
      <c r="VU1" s="106"/>
      <c r="VV1" s="106"/>
      <c r="VW1" s="106"/>
      <c r="VX1" s="106"/>
      <c r="VY1" s="106"/>
      <c r="VZ1" s="106"/>
      <c r="WA1" s="106"/>
      <c r="WB1" s="106"/>
      <c r="WC1" s="106"/>
      <c r="WD1" s="106"/>
      <c r="WE1" s="106"/>
      <c r="WF1" s="106"/>
      <c r="WG1" s="106"/>
      <c r="WH1" s="106"/>
      <c r="WI1" s="106"/>
      <c r="WJ1" s="106"/>
      <c r="WK1" s="106"/>
      <c r="WL1" s="106"/>
      <c r="WM1" s="106"/>
      <c r="WN1" s="106"/>
      <c r="WO1" s="106"/>
      <c r="WP1" s="106"/>
      <c r="WQ1" s="106"/>
      <c r="WR1" s="106"/>
      <c r="WS1" s="106"/>
      <c r="WT1" s="106"/>
      <c r="WU1" s="106"/>
      <c r="WV1" s="106"/>
      <c r="WW1" s="106"/>
      <c r="WX1" s="106"/>
      <c r="WY1" s="106"/>
      <c r="WZ1" s="106"/>
      <c r="XA1" s="106"/>
      <c r="XB1" s="106"/>
      <c r="XC1" s="106"/>
      <c r="XD1" s="106"/>
      <c r="XE1" s="106"/>
      <c r="XF1" s="106"/>
      <c r="XG1" s="106"/>
      <c r="XH1" s="106"/>
      <c r="XI1" s="106"/>
      <c r="XJ1" s="106"/>
      <c r="XK1" s="106"/>
      <c r="XL1" s="106"/>
      <c r="XM1" s="106"/>
      <c r="XN1" s="106"/>
      <c r="XO1" s="106"/>
      <c r="XP1" s="106"/>
      <c r="XQ1" s="106"/>
      <c r="XR1" s="106"/>
      <c r="XS1" s="106"/>
      <c r="XT1" s="106"/>
      <c r="XU1" s="106"/>
      <c r="XV1" s="106"/>
      <c r="XW1" s="106"/>
      <c r="XX1" s="106"/>
      <c r="XY1" s="106"/>
      <c r="XZ1" s="106"/>
      <c r="YA1" s="106"/>
      <c r="YB1" s="106"/>
      <c r="YC1" s="106"/>
      <c r="YD1" s="106"/>
      <c r="YE1" s="106"/>
      <c r="YF1" s="106"/>
      <c r="YG1" s="106"/>
      <c r="YH1" s="106"/>
      <c r="YI1" s="106"/>
      <c r="YJ1" s="106"/>
      <c r="YK1" s="106"/>
      <c r="YL1" s="106"/>
      <c r="YM1" s="106"/>
      <c r="YN1" s="106"/>
      <c r="YO1" s="106"/>
      <c r="YP1" s="106"/>
      <c r="YQ1" s="106"/>
      <c r="YR1" s="106"/>
      <c r="YS1" s="106"/>
      <c r="YT1" s="106"/>
      <c r="YU1" s="106"/>
      <c r="YV1" s="106"/>
      <c r="YW1" s="106"/>
      <c r="YX1" s="106"/>
      <c r="YY1" s="106"/>
      <c r="YZ1" s="106"/>
      <c r="ZA1" s="106"/>
      <c r="ZB1" s="106"/>
      <c r="ZC1" s="106"/>
      <c r="ZD1" s="106"/>
      <c r="ZE1" s="106"/>
      <c r="ZF1" s="106"/>
      <c r="ZG1" s="106"/>
      <c r="ZH1" s="106"/>
      <c r="ZI1" s="106"/>
      <c r="ZJ1" s="106"/>
      <c r="ZK1" s="106"/>
      <c r="ZL1" s="106"/>
      <c r="ZM1" s="106"/>
      <c r="ZN1" s="106"/>
      <c r="ZO1" s="106"/>
      <c r="ZP1" s="106"/>
      <c r="ZQ1" s="106"/>
      <c r="ZR1" s="106"/>
      <c r="ZS1" s="106"/>
      <c r="ZT1" s="106"/>
      <c r="ZU1" s="106"/>
      <c r="ZV1" s="106"/>
      <c r="ZW1" s="106"/>
      <c r="ZX1" s="106"/>
      <c r="ZY1" s="106"/>
      <c r="ZZ1" s="106"/>
      <c r="AAA1" s="106"/>
      <c r="AAB1" s="106"/>
      <c r="AAC1" s="106"/>
      <c r="AAD1" s="106"/>
      <c r="AAE1" s="106"/>
      <c r="AAF1" s="106"/>
      <c r="AAG1" s="106"/>
      <c r="AAH1" s="106"/>
      <c r="AAI1" s="106"/>
      <c r="AAJ1" s="106"/>
      <c r="AAK1" s="106"/>
      <c r="AAL1" s="106"/>
      <c r="AAM1" s="106"/>
      <c r="AAN1" s="106"/>
      <c r="AAO1" s="106"/>
      <c r="AAP1" s="106"/>
      <c r="AAQ1" s="106"/>
      <c r="AAR1" s="106"/>
      <c r="AAS1" s="106"/>
      <c r="AAT1" s="106"/>
      <c r="AAU1" s="106"/>
      <c r="AAV1" s="106"/>
      <c r="AAW1" s="106"/>
      <c r="AAX1" s="106"/>
      <c r="AAY1" s="106"/>
      <c r="AAZ1" s="106"/>
      <c r="ABA1" s="106"/>
      <c r="ABB1" s="106"/>
      <c r="ABC1" s="106"/>
      <c r="ABD1" s="106"/>
      <c r="ABE1" s="106"/>
      <c r="ABF1" s="106"/>
      <c r="ABG1" s="106"/>
      <c r="ABH1" s="106"/>
      <c r="ABI1" s="106"/>
      <c r="ABJ1" s="106"/>
      <c r="ABK1" s="106"/>
      <c r="ABL1" s="106"/>
      <c r="ABM1" s="106"/>
      <c r="ABN1" s="106"/>
      <c r="ABO1" s="106"/>
      <c r="ABP1" s="106"/>
      <c r="ABQ1" s="106"/>
      <c r="ABR1" s="106"/>
      <c r="ABS1" s="106"/>
      <c r="ABT1" s="106"/>
      <c r="ABU1" s="106"/>
      <c r="ABV1" s="106"/>
      <c r="ABW1" s="106"/>
      <c r="ABX1" s="106"/>
      <c r="ABY1" s="106"/>
      <c r="ABZ1" s="106"/>
      <c r="ACA1" s="106"/>
      <c r="ACB1" s="106"/>
      <c r="ACC1" s="106"/>
      <c r="ACD1" s="106"/>
      <c r="ACE1" s="106"/>
      <c r="ACF1" s="106"/>
      <c r="ACG1" s="106"/>
      <c r="ACH1" s="106"/>
      <c r="ACI1" s="106"/>
      <c r="ACJ1" s="106"/>
      <c r="ACK1" s="106"/>
      <c r="ACL1" s="106"/>
      <c r="ACM1" s="106"/>
      <c r="ACN1" s="106"/>
      <c r="ACO1" s="106"/>
      <c r="ACP1" s="106"/>
      <c r="ACQ1" s="106"/>
      <c r="ACR1" s="106"/>
      <c r="ACS1" s="106"/>
      <c r="ACT1" s="106"/>
      <c r="ACU1" s="106"/>
      <c r="ACV1" s="106"/>
      <c r="ACW1" s="106"/>
      <c r="ACX1" s="106"/>
      <c r="ACY1" s="106"/>
      <c r="ACZ1" s="106"/>
      <c r="ADA1" s="106"/>
      <c r="ADB1" s="106"/>
      <c r="ADC1" s="106"/>
      <c r="ADD1" s="106"/>
      <c r="ADE1" s="106"/>
      <c r="ADF1" s="106"/>
      <c r="ADG1" s="106"/>
      <c r="ADH1" s="106"/>
      <c r="ADI1" s="106"/>
      <c r="ADJ1" s="106"/>
      <c r="ADK1" s="106"/>
      <c r="ADL1" s="106"/>
      <c r="ADM1" s="106"/>
      <c r="ADN1" s="106"/>
      <c r="ADO1" s="106"/>
      <c r="ADP1" s="106"/>
      <c r="ADQ1" s="106"/>
      <c r="ADR1" s="106"/>
      <c r="ADS1" s="106"/>
      <c r="ADT1" s="106"/>
      <c r="ADU1" s="106"/>
      <c r="ADV1" s="106"/>
      <c r="ADW1" s="106"/>
      <c r="ADX1" s="106"/>
      <c r="ADY1" s="106"/>
      <c r="ADZ1" s="106"/>
      <c r="AEA1" s="106"/>
      <c r="AEB1" s="106"/>
      <c r="AEC1" s="106"/>
      <c r="AED1" s="106"/>
      <c r="AEE1" s="106"/>
      <c r="AEF1" s="106"/>
      <c r="AEG1" s="106"/>
      <c r="AEH1" s="106"/>
      <c r="AEI1" s="106"/>
      <c r="AEJ1" s="106"/>
      <c r="AEK1" s="106"/>
      <c r="AEL1" s="106"/>
      <c r="AEM1" s="106"/>
      <c r="AEN1" s="106"/>
      <c r="AEO1" s="106"/>
      <c r="AEP1" s="106"/>
      <c r="AEQ1" s="106"/>
      <c r="AER1" s="106"/>
      <c r="AES1" s="106"/>
      <c r="AET1" s="106"/>
      <c r="AEU1" s="106"/>
      <c r="AEV1" s="106"/>
      <c r="AEW1" s="106"/>
      <c r="AEX1" s="106"/>
      <c r="AEY1" s="106"/>
      <c r="AEZ1" s="106"/>
      <c r="AFA1" s="106"/>
      <c r="AFB1" s="106"/>
      <c r="AFC1" s="106"/>
      <c r="AFD1" s="106"/>
      <c r="AFE1" s="106"/>
      <c r="AFF1" s="106"/>
      <c r="AFG1" s="106"/>
      <c r="AFH1" s="106"/>
      <c r="AFI1" s="106"/>
      <c r="AFJ1" s="106"/>
      <c r="AFK1" s="106"/>
      <c r="AFL1" s="106"/>
      <c r="AFM1" s="106"/>
      <c r="AFN1" s="106"/>
      <c r="AFO1" s="106"/>
      <c r="AFP1" s="106"/>
      <c r="AFQ1" s="106"/>
      <c r="AFR1" s="106"/>
      <c r="AFS1" s="106"/>
      <c r="AFT1" s="106"/>
      <c r="AFU1" s="106"/>
      <c r="AFV1" s="106"/>
      <c r="AFW1" s="106"/>
      <c r="AFX1" s="106"/>
      <c r="AFY1" s="106"/>
      <c r="AFZ1" s="106"/>
      <c r="AGA1" s="106"/>
      <c r="AGB1" s="106"/>
      <c r="AGC1" s="106"/>
      <c r="AGD1" s="106"/>
      <c r="AGE1" s="106"/>
      <c r="AGF1" s="106"/>
      <c r="AGG1" s="106"/>
      <c r="AGH1" s="106"/>
      <c r="AGI1" s="106"/>
      <c r="AGJ1" s="106"/>
      <c r="AGK1" s="106"/>
      <c r="AGL1" s="106"/>
      <c r="AGM1" s="106"/>
      <c r="AGN1" s="106"/>
      <c r="AGO1" s="106"/>
      <c r="AGP1" s="106"/>
      <c r="AGQ1" s="106"/>
      <c r="AGR1" s="106"/>
      <c r="AGS1" s="106"/>
      <c r="AGT1" s="106"/>
      <c r="AGU1" s="106"/>
      <c r="AGV1" s="106"/>
      <c r="AGW1" s="106"/>
      <c r="AGX1" s="106"/>
      <c r="AGY1" s="106"/>
      <c r="AGZ1" s="106"/>
      <c r="AHA1" s="106"/>
      <c r="AHB1" s="106"/>
      <c r="AHC1" s="106"/>
      <c r="AHD1" s="106"/>
      <c r="AHE1" s="106"/>
      <c r="AHF1" s="106"/>
      <c r="AHG1" s="106"/>
      <c r="AHH1" s="106"/>
      <c r="AHI1" s="106"/>
      <c r="AHJ1" s="106"/>
      <c r="AHK1" s="106"/>
      <c r="AHL1" s="106"/>
      <c r="AHM1" s="106"/>
      <c r="AHN1" s="106"/>
      <c r="AHO1" s="106"/>
      <c r="AHP1" s="106"/>
      <c r="AHQ1" s="106"/>
      <c r="AHR1" s="106"/>
      <c r="AHS1" s="106"/>
      <c r="AHT1" s="106"/>
      <c r="AHU1" s="106"/>
      <c r="AHV1" s="106"/>
      <c r="AHW1" s="106"/>
      <c r="AHX1" s="106"/>
      <c r="AHY1" s="106"/>
      <c r="AHZ1" s="106"/>
      <c r="AIA1" s="106"/>
      <c r="AIB1" s="106"/>
      <c r="AIC1" s="106"/>
      <c r="AID1" s="106"/>
      <c r="AIE1" s="106"/>
      <c r="AIF1" s="106"/>
    </row>
    <row r="2" spans="1:916" s="12" customFormat="1">
      <c r="A2" s="17"/>
      <c r="B2" s="278" t="s">
        <v>343</v>
      </c>
      <c r="C2" s="279">
        <f>GasDiscountRate</f>
        <v>6.8000000000000005E-2</v>
      </c>
      <c r="D2" s="279"/>
      <c r="E2" s="280"/>
      <c r="F2" s="112" t="s">
        <v>344</v>
      </c>
      <c r="G2" s="113" t="s">
        <v>345</v>
      </c>
      <c r="H2" s="113" t="s">
        <v>344</v>
      </c>
      <c r="I2" s="113" t="s">
        <v>344</v>
      </c>
      <c r="J2" s="113" t="s">
        <v>344</v>
      </c>
      <c r="K2" s="113" t="s">
        <v>344</v>
      </c>
      <c r="L2" s="113" t="s">
        <v>344</v>
      </c>
      <c r="M2" s="113" t="s">
        <v>344</v>
      </c>
      <c r="N2" s="113" t="s">
        <v>344</v>
      </c>
      <c r="O2" s="113" t="s">
        <v>344</v>
      </c>
      <c r="P2" s="114" t="s">
        <v>344</v>
      </c>
      <c r="Q2" s="115" t="s">
        <v>346</v>
      </c>
      <c r="R2" s="115" t="s">
        <v>346</v>
      </c>
      <c r="S2" s="113" t="s">
        <v>344</v>
      </c>
      <c r="T2" s="113" t="s">
        <v>347</v>
      </c>
      <c r="U2" s="115" t="s">
        <v>346</v>
      </c>
      <c r="V2" s="115" t="s">
        <v>346</v>
      </c>
      <c r="W2" s="281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  <c r="BK2" s="282"/>
      <c r="BL2" s="282"/>
      <c r="BM2" s="282"/>
      <c r="BN2" s="282"/>
      <c r="BO2" s="282"/>
      <c r="BP2" s="282"/>
      <c r="BQ2" s="282"/>
      <c r="BR2" s="282"/>
      <c r="BS2" s="282"/>
      <c r="BT2" s="282"/>
      <c r="BU2" s="282"/>
      <c r="BV2" s="282"/>
      <c r="BW2" s="282"/>
      <c r="BX2" s="282"/>
      <c r="BY2" s="282"/>
      <c r="BZ2" s="282"/>
      <c r="CA2" s="282"/>
      <c r="CB2" s="282"/>
      <c r="CC2" s="282"/>
      <c r="CD2" s="282"/>
      <c r="CE2" s="282"/>
      <c r="CF2" s="282"/>
      <c r="CG2" s="282"/>
      <c r="CH2" s="282"/>
      <c r="CI2" s="282"/>
      <c r="CJ2" s="282"/>
      <c r="CK2" s="282"/>
      <c r="CL2" s="282"/>
      <c r="CM2" s="282"/>
      <c r="CN2" s="282"/>
      <c r="CO2" s="282"/>
      <c r="CP2" s="282"/>
      <c r="CQ2" s="282"/>
      <c r="CR2" s="282"/>
      <c r="CS2" s="282"/>
      <c r="CT2" s="282"/>
      <c r="CU2" s="282"/>
      <c r="CV2" s="282"/>
      <c r="CW2" s="282"/>
      <c r="CX2" s="282"/>
      <c r="CY2" s="282"/>
      <c r="CZ2" s="282"/>
      <c r="DA2" s="282"/>
      <c r="DB2" s="282"/>
      <c r="DC2" s="282"/>
      <c r="DD2" s="282"/>
      <c r="DE2" s="282"/>
      <c r="DF2" s="282"/>
      <c r="DG2" s="282"/>
      <c r="DH2" s="282"/>
      <c r="DI2" s="282"/>
      <c r="DJ2" s="282"/>
      <c r="DK2" s="282"/>
      <c r="DL2" s="282"/>
      <c r="DM2" s="282"/>
      <c r="DN2" s="282"/>
      <c r="DO2" s="282"/>
      <c r="DP2" s="282"/>
      <c r="DQ2" s="282"/>
      <c r="DR2" s="282"/>
      <c r="DS2" s="282"/>
      <c r="DT2" s="282"/>
      <c r="DU2" s="282"/>
      <c r="DV2" s="282"/>
      <c r="DW2" s="282"/>
      <c r="DX2" s="282"/>
      <c r="DY2" s="282"/>
      <c r="DZ2" s="282"/>
      <c r="EA2" s="282"/>
      <c r="EB2" s="282"/>
      <c r="EC2" s="282"/>
      <c r="ED2" s="282"/>
      <c r="EE2" s="282"/>
      <c r="EF2" s="282"/>
      <c r="EG2" s="282"/>
      <c r="EH2" s="282"/>
      <c r="EI2" s="282"/>
      <c r="EJ2" s="282"/>
      <c r="EK2" s="282"/>
      <c r="EL2" s="282"/>
      <c r="EM2" s="282"/>
      <c r="EN2" s="282"/>
      <c r="EO2" s="282"/>
      <c r="EP2" s="282"/>
      <c r="EQ2" s="282"/>
      <c r="ER2" s="282"/>
      <c r="ES2" s="282"/>
      <c r="ET2" s="282"/>
      <c r="EU2" s="282"/>
      <c r="EV2" s="282"/>
      <c r="EW2" s="282"/>
      <c r="EX2" s="282"/>
      <c r="EY2" s="282"/>
      <c r="EZ2" s="282"/>
      <c r="FA2" s="282"/>
      <c r="FB2" s="282"/>
      <c r="FC2" s="282"/>
      <c r="FD2" s="282"/>
      <c r="FE2" s="282"/>
      <c r="FF2" s="282"/>
      <c r="FG2" s="282"/>
      <c r="FH2" s="282"/>
      <c r="FI2" s="282"/>
      <c r="FJ2" s="282"/>
      <c r="FK2" s="282"/>
      <c r="FL2" s="282"/>
      <c r="FM2" s="282"/>
      <c r="FN2" s="282"/>
      <c r="FO2" s="282"/>
      <c r="FP2" s="282"/>
      <c r="FQ2" s="282"/>
      <c r="FR2" s="282"/>
      <c r="FS2" s="282"/>
      <c r="FT2" s="282"/>
      <c r="FU2" s="282"/>
      <c r="FV2" s="282"/>
      <c r="FW2" s="282"/>
      <c r="FX2" s="282"/>
      <c r="FY2" s="282"/>
      <c r="FZ2" s="282"/>
      <c r="GA2" s="282"/>
      <c r="GB2" s="282"/>
      <c r="GC2" s="282"/>
      <c r="GD2" s="282"/>
      <c r="GE2" s="282"/>
      <c r="GF2" s="282"/>
      <c r="GG2" s="282"/>
      <c r="GH2" s="282"/>
      <c r="GI2" s="282"/>
      <c r="GJ2" s="282"/>
      <c r="GK2" s="282"/>
      <c r="GL2" s="282"/>
      <c r="GM2" s="282"/>
      <c r="GN2" s="282"/>
      <c r="GO2" s="282"/>
      <c r="GP2" s="282"/>
      <c r="GQ2" s="282"/>
      <c r="GR2" s="282"/>
      <c r="GS2" s="282"/>
      <c r="GT2" s="282"/>
      <c r="GU2" s="282"/>
      <c r="GV2" s="282"/>
      <c r="GW2" s="282"/>
      <c r="GX2" s="282"/>
      <c r="GY2" s="282"/>
      <c r="GZ2" s="282"/>
      <c r="HA2" s="282"/>
      <c r="HB2" s="282"/>
      <c r="HC2" s="282"/>
      <c r="HD2" s="282"/>
      <c r="HE2" s="282"/>
      <c r="HF2" s="282"/>
      <c r="HG2" s="282"/>
      <c r="HH2" s="282"/>
      <c r="HI2" s="282"/>
      <c r="HJ2" s="282"/>
      <c r="HK2" s="282"/>
      <c r="HL2" s="282"/>
      <c r="HM2" s="282"/>
      <c r="HN2" s="282"/>
      <c r="HO2" s="282"/>
      <c r="HP2" s="282"/>
      <c r="HQ2" s="282"/>
      <c r="HR2" s="282"/>
      <c r="HS2" s="282"/>
      <c r="HT2" s="282"/>
      <c r="HU2" s="282"/>
      <c r="HV2" s="282"/>
      <c r="HW2" s="282"/>
      <c r="HX2" s="282"/>
      <c r="HY2" s="282"/>
      <c r="HZ2" s="282"/>
      <c r="IA2" s="282"/>
      <c r="IB2" s="282"/>
      <c r="IC2" s="282"/>
      <c r="ID2" s="282"/>
      <c r="IE2" s="282"/>
      <c r="IF2" s="282"/>
      <c r="IG2" s="282"/>
      <c r="IH2" s="282"/>
      <c r="II2" s="282"/>
      <c r="IJ2" s="282"/>
      <c r="IK2" s="282"/>
      <c r="IL2" s="282"/>
      <c r="IM2" s="282"/>
      <c r="IN2" s="282"/>
      <c r="IO2" s="282"/>
      <c r="IP2" s="282"/>
      <c r="IQ2" s="282"/>
      <c r="IR2" s="282"/>
      <c r="IS2" s="282"/>
      <c r="IT2" s="282"/>
      <c r="IU2" s="282"/>
      <c r="IV2" s="282"/>
      <c r="IW2" s="282"/>
      <c r="IX2" s="282"/>
      <c r="IY2" s="282"/>
      <c r="IZ2" s="282"/>
      <c r="JA2" s="282"/>
      <c r="JB2" s="282"/>
      <c r="JC2" s="282"/>
      <c r="JD2" s="282"/>
      <c r="JE2" s="282"/>
      <c r="JF2" s="282"/>
      <c r="JG2" s="282"/>
      <c r="JH2" s="282"/>
      <c r="JI2" s="282"/>
      <c r="JJ2" s="282"/>
      <c r="JK2" s="282"/>
      <c r="JL2" s="282"/>
      <c r="JM2" s="282"/>
      <c r="JN2" s="282"/>
      <c r="JO2" s="282"/>
      <c r="JP2" s="282"/>
      <c r="JQ2" s="282"/>
      <c r="JR2" s="282"/>
      <c r="JS2" s="282"/>
      <c r="JT2" s="282"/>
      <c r="JU2" s="282"/>
      <c r="JV2" s="282"/>
      <c r="JW2" s="282"/>
      <c r="JX2" s="282"/>
      <c r="JY2" s="282"/>
      <c r="JZ2" s="282"/>
      <c r="KA2" s="282"/>
      <c r="KB2" s="282"/>
      <c r="KC2" s="282"/>
      <c r="KD2" s="282"/>
      <c r="KE2" s="282"/>
      <c r="KF2" s="282"/>
      <c r="KG2" s="282"/>
      <c r="KH2" s="282"/>
      <c r="KI2" s="282"/>
      <c r="KJ2" s="282"/>
      <c r="KK2" s="282"/>
      <c r="KL2" s="282"/>
      <c r="KM2" s="282"/>
      <c r="KN2" s="282"/>
      <c r="KO2" s="282"/>
      <c r="KP2" s="282"/>
      <c r="KQ2" s="282"/>
      <c r="KR2" s="282"/>
      <c r="KS2" s="282"/>
      <c r="KT2" s="282"/>
      <c r="KU2" s="282"/>
      <c r="KV2" s="282"/>
      <c r="KW2" s="282"/>
      <c r="KX2" s="282"/>
      <c r="KY2" s="282"/>
      <c r="KZ2" s="282"/>
      <c r="LA2" s="282"/>
      <c r="LB2" s="282"/>
      <c r="LC2" s="282"/>
      <c r="LD2" s="282"/>
      <c r="LE2" s="282"/>
      <c r="LF2" s="282"/>
      <c r="LG2" s="282"/>
      <c r="LH2" s="282"/>
      <c r="LI2" s="282"/>
      <c r="LJ2" s="282"/>
      <c r="LK2" s="282"/>
      <c r="LL2" s="282"/>
      <c r="LM2" s="282"/>
      <c r="LN2" s="282"/>
      <c r="LO2" s="282"/>
      <c r="LP2" s="282"/>
      <c r="LQ2" s="282"/>
      <c r="LR2" s="282"/>
      <c r="LS2" s="282"/>
      <c r="LT2" s="282"/>
      <c r="LU2" s="282"/>
      <c r="LV2" s="282"/>
      <c r="LW2" s="282"/>
      <c r="LX2" s="282"/>
      <c r="LY2" s="282"/>
      <c r="LZ2" s="282"/>
      <c r="MA2" s="282"/>
      <c r="MB2" s="282"/>
      <c r="MC2" s="282"/>
      <c r="MD2" s="282"/>
      <c r="ME2" s="282"/>
      <c r="MF2" s="282"/>
      <c r="MG2" s="282"/>
      <c r="MH2" s="282"/>
      <c r="MI2" s="282"/>
      <c r="MJ2" s="282"/>
      <c r="MK2" s="282"/>
      <c r="ML2" s="282"/>
      <c r="MM2" s="282"/>
      <c r="MN2" s="282"/>
      <c r="MO2" s="282"/>
      <c r="MP2" s="282"/>
      <c r="MQ2" s="282"/>
      <c r="MR2" s="282"/>
      <c r="MS2" s="282"/>
      <c r="MT2" s="282"/>
      <c r="MU2" s="282"/>
      <c r="MV2" s="282"/>
      <c r="MW2" s="282"/>
      <c r="MX2" s="282"/>
      <c r="MY2" s="282"/>
      <c r="MZ2" s="282"/>
      <c r="NA2" s="282"/>
      <c r="NB2" s="282"/>
      <c r="NC2" s="282"/>
      <c r="ND2" s="282"/>
      <c r="NE2" s="282"/>
      <c r="NF2" s="282"/>
      <c r="NG2" s="282"/>
      <c r="NH2" s="282"/>
      <c r="NI2" s="282"/>
      <c r="NJ2" s="282"/>
      <c r="NK2" s="282"/>
      <c r="NL2" s="282"/>
      <c r="NM2" s="282"/>
      <c r="NN2" s="282"/>
      <c r="NO2" s="282"/>
      <c r="NP2" s="282"/>
      <c r="NQ2" s="282"/>
      <c r="NR2" s="282"/>
      <c r="NS2" s="282"/>
      <c r="NT2" s="282"/>
      <c r="NU2" s="282"/>
      <c r="NV2" s="282"/>
      <c r="NW2" s="282"/>
      <c r="NX2" s="282"/>
      <c r="NY2" s="282"/>
      <c r="NZ2" s="282"/>
      <c r="OA2" s="282"/>
      <c r="OB2" s="282"/>
      <c r="OC2" s="282"/>
      <c r="OD2" s="282"/>
      <c r="OE2" s="282"/>
      <c r="OF2" s="282"/>
      <c r="OG2" s="282"/>
      <c r="OH2" s="282"/>
      <c r="OI2" s="282"/>
      <c r="OJ2" s="282"/>
      <c r="OK2" s="282"/>
      <c r="OL2" s="282"/>
      <c r="OM2" s="282"/>
      <c r="ON2" s="282"/>
      <c r="OO2" s="282"/>
      <c r="OP2" s="282"/>
      <c r="OQ2" s="282"/>
      <c r="OR2" s="282"/>
      <c r="OS2" s="282"/>
      <c r="OT2" s="282"/>
      <c r="OU2" s="282"/>
      <c r="OV2" s="282"/>
      <c r="OW2" s="282"/>
      <c r="OX2" s="282"/>
      <c r="OY2" s="282"/>
      <c r="OZ2" s="282"/>
      <c r="PA2" s="282"/>
      <c r="PB2" s="282"/>
      <c r="PC2" s="282"/>
      <c r="PD2" s="282"/>
      <c r="PE2" s="282"/>
      <c r="PF2" s="282"/>
      <c r="PG2" s="282"/>
      <c r="PH2" s="282"/>
      <c r="PI2" s="282"/>
      <c r="PJ2" s="282"/>
      <c r="PK2" s="282"/>
      <c r="PL2" s="282"/>
      <c r="PM2" s="282"/>
      <c r="PN2" s="282"/>
      <c r="PO2" s="282"/>
      <c r="PP2" s="282"/>
      <c r="PQ2" s="282"/>
      <c r="PR2" s="282"/>
      <c r="PS2" s="282"/>
      <c r="PT2" s="282"/>
      <c r="PU2" s="282"/>
      <c r="PV2" s="282"/>
      <c r="PW2" s="282"/>
      <c r="PX2" s="282"/>
      <c r="PY2" s="282"/>
      <c r="PZ2" s="282"/>
      <c r="QA2" s="282"/>
      <c r="QB2" s="282"/>
      <c r="QC2" s="282"/>
      <c r="QD2" s="282"/>
      <c r="QE2" s="282"/>
      <c r="QF2" s="282"/>
      <c r="QG2" s="282"/>
      <c r="QH2" s="282"/>
      <c r="QI2" s="282"/>
      <c r="QJ2" s="282"/>
      <c r="QK2" s="282"/>
      <c r="QL2" s="282"/>
      <c r="QM2" s="282"/>
      <c r="QN2" s="282"/>
      <c r="QO2" s="282"/>
      <c r="QP2" s="282"/>
      <c r="QQ2" s="282"/>
      <c r="QR2" s="282"/>
      <c r="QS2" s="282"/>
      <c r="QT2" s="282"/>
      <c r="QU2" s="282"/>
      <c r="QV2" s="282"/>
      <c r="QW2" s="282"/>
      <c r="QX2" s="282"/>
      <c r="QY2" s="282"/>
      <c r="QZ2" s="282"/>
      <c r="RA2" s="282"/>
      <c r="RB2" s="282"/>
      <c r="RC2" s="282"/>
      <c r="RD2" s="282"/>
      <c r="RE2" s="282"/>
      <c r="RF2" s="282"/>
      <c r="RG2" s="282"/>
      <c r="RH2" s="282"/>
      <c r="RI2" s="282"/>
      <c r="RJ2" s="282"/>
      <c r="RK2" s="282"/>
      <c r="RL2" s="282"/>
      <c r="RM2" s="282"/>
      <c r="RN2" s="282"/>
      <c r="RO2" s="282"/>
      <c r="RP2" s="282"/>
      <c r="RQ2" s="282"/>
      <c r="RR2" s="282"/>
      <c r="RS2" s="282"/>
      <c r="RT2" s="282"/>
      <c r="RU2" s="282"/>
      <c r="RV2" s="282"/>
      <c r="RW2" s="282"/>
      <c r="RX2" s="282"/>
      <c r="RY2" s="282"/>
      <c r="RZ2" s="282"/>
      <c r="SA2" s="282"/>
      <c r="SB2" s="282"/>
      <c r="SC2" s="282"/>
      <c r="SD2" s="282"/>
      <c r="SE2" s="282"/>
      <c r="SF2" s="282"/>
      <c r="SG2" s="282"/>
      <c r="SH2" s="282"/>
      <c r="SI2" s="282"/>
      <c r="SJ2" s="282"/>
      <c r="SK2" s="282"/>
      <c r="SL2" s="282"/>
      <c r="SM2" s="282"/>
      <c r="SN2" s="282"/>
      <c r="SO2" s="282"/>
      <c r="SP2" s="282"/>
      <c r="SQ2" s="282"/>
      <c r="SR2" s="282"/>
      <c r="SS2" s="282"/>
      <c r="ST2" s="282"/>
      <c r="SU2" s="282"/>
      <c r="SV2" s="282"/>
      <c r="SW2" s="282"/>
      <c r="SX2" s="282"/>
      <c r="SY2" s="282"/>
      <c r="SZ2" s="282"/>
      <c r="TA2" s="282"/>
      <c r="TB2" s="282"/>
      <c r="TC2" s="282"/>
      <c r="TD2" s="282"/>
      <c r="TE2" s="282"/>
      <c r="TF2" s="282"/>
      <c r="TG2" s="282"/>
      <c r="TH2" s="282"/>
      <c r="TI2" s="282"/>
      <c r="TJ2" s="282"/>
      <c r="TK2" s="282"/>
      <c r="TL2" s="282"/>
      <c r="TM2" s="282"/>
      <c r="TN2" s="282"/>
      <c r="TO2" s="282"/>
      <c r="TP2" s="282"/>
      <c r="TQ2" s="282"/>
      <c r="TR2" s="282"/>
      <c r="TS2" s="282"/>
      <c r="TT2" s="282"/>
      <c r="TU2" s="282"/>
      <c r="TV2" s="282"/>
      <c r="TW2" s="282"/>
      <c r="TX2" s="282"/>
      <c r="TY2" s="282"/>
      <c r="TZ2" s="282"/>
      <c r="UA2" s="282"/>
      <c r="UB2" s="282"/>
      <c r="UC2" s="282"/>
      <c r="UD2" s="282"/>
      <c r="UE2" s="282"/>
      <c r="UF2" s="282"/>
      <c r="UG2" s="282"/>
      <c r="UH2" s="282"/>
      <c r="UI2" s="282"/>
      <c r="UJ2" s="282"/>
      <c r="UK2" s="282"/>
      <c r="UL2" s="282"/>
      <c r="UM2" s="282"/>
      <c r="UN2" s="282"/>
      <c r="UO2" s="282"/>
      <c r="UP2" s="282"/>
      <c r="UQ2" s="282"/>
      <c r="UR2" s="282"/>
      <c r="US2" s="282"/>
      <c r="UT2" s="282"/>
      <c r="UU2" s="282"/>
      <c r="UV2" s="282"/>
      <c r="UW2" s="282"/>
      <c r="UX2" s="282"/>
      <c r="UY2" s="282"/>
      <c r="UZ2" s="282"/>
      <c r="VA2" s="282"/>
      <c r="VB2" s="282"/>
      <c r="VC2" s="282"/>
      <c r="VD2" s="282"/>
      <c r="VE2" s="282"/>
      <c r="VF2" s="282"/>
      <c r="VG2" s="282"/>
      <c r="VH2" s="282"/>
      <c r="VI2" s="282"/>
      <c r="VJ2" s="282"/>
      <c r="VK2" s="282"/>
      <c r="VL2" s="282"/>
      <c r="VM2" s="282"/>
      <c r="VN2" s="282"/>
      <c r="VO2" s="282"/>
      <c r="VP2" s="282"/>
      <c r="VQ2" s="282"/>
      <c r="VR2" s="282"/>
      <c r="VS2" s="282"/>
      <c r="VT2" s="282"/>
      <c r="VU2" s="282"/>
      <c r="VV2" s="282"/>
      <c r="VW2" s="282"/>
      <c r="VX2" s="282"/>
      <c r="VY2" s="282"/>
      <c r="VZ2" s="282"/>
      <c r="WA2" s="282"/>
      <c r="WB2" s="282"/>
      <c r="WC2" s="282"/>
      <c r="WD2" s="282"/>
      <c r="WE2" s="282"/>
      <c r="WF2" s="282"/>
      <c r="WG2" s="282"/>
      <c r="WH2" s="282"/>
      <c r="WI2" s="282"/>
      <c r="WJ2" s="282"/>
      <c r="WK2" s="282"/>
      <c r="WL2" s="282"/>
      <c r="WM2" s="282"/>
      <c r="WN2" s="282"/>
      <c r="WO2" s="282"/>
      <c r="WP2" s="282"/>
      <c r="WQ2" s="282"/>
      <c r="WR2" s="282"/>
      <c r="WS2" s="282"/>
      <c r="WT2" s="282"/>
      <c r="WU2" s="282"/>
      <c r="WV2" s="282"/>
      <c r="WW2" s="282"/>
      <c r="WX2" s="282"/>
      <c r="WY2" s="282"/>
      <c r="WZ2" s="282"/>
      <c r="XA2" s="282"/>
      <c r="XB2" s="282"/>
      <c r="XC2" s="282"/>
      <c r="XD2" s="282"/>
      <c r="XE2" s="282"/>
      <c r="XF2" s="282"/>
      <c r="XG2" s="282"/>
      <c r="XH2" s="282"/>
      <c r="XI2" s="282"/>
      <c r="XJ2" s="282"/>
      <c r="XK2" s="282"/>
      <c r="XL2" s="282"/>
      <c r="XM2" s="282"/>
      <c r="XN2" s="282"/>
      <c r="XO2" s="282"/>
      <c r="XP2" s="282"/>
      <c r="XQ2" s="282"/>
      <c r="XR2" s="282"/>
      <c r="XS2" s="282"/>
      <c r="XT2" s="282"/>
      <c r="XU2" s="282"/>
      <c r="XV2" s="282"/>
      <c r="XW2" s="282"/>
      <c r="XX2" s="282"/>
      <c r="XY2" s="282"/>
      <c r="XZ2" s="282"/>
      <c r="YA2" s="282"/>
      <c r="YB2" s="282"/>
      <c r="YC2" s="282"/>
      <c r="YD2" s="282"/>
      <c r="YE2" s="282"/>
      <c r="YF2" s="282"/>
      <c r="YG2" s="282"/>
      <c r="YH2" s="282"/>
      <c r="YI2" s="282"/>
      <c r="YJ2" s="282"/>
      <c r="YK2" s="282"/>
      <c r="YL2" s="282"/>
      <c r="YM2" s="282"/>
      <c r="YN2" s="282"/>
      <c r="YO2" s="282"/>
      <c r="YP2" s="282"/>
      <c r="YQ2" s="282"/>
      <c r="YR2" s="282"/>
      <c r="YS2" s="282"/>
      <c r="YT2" s="282"/>
      <c r="YU2" s="282"/>
      <c r="YV2" s="282"/>
      <c r="YW2" s="282"/>
      <c r="YX2" s="282"/>
      <c r="YY2" s="282"/>
      <c r="YZ2" s="282"/>
      <c r="ZA2" s="282"/>
      <c r="ZB2" s="282"/>
      <c r="ZC2" s="282"/>
      <c r="ZD2" s="282"/>
      <c r="ZE2" s="282"/>
      <c r="ZF2" s="282"/>
      <c r="ZG2" s="282"/>
      <c r="ZH2" s="282"/>
      <c r="ZI2" s="282"/>
      <c r="ZJ2" s="282"/>
      <c r="ZK2" s="282"/>
      <c r="ZL2" s="282"/>
      <c r="ZM2" s="282"/>
      <c r="ZN2" s="282"/>
      <c r="ZO2" s="282"/>
      <c r="ZP2" s="282"/>
      <c r="ZQ2" s="282"/>
      <c r="ZR2" s="282"/>
      <c r="ZS2" s="282"/>
      <c r="ZT2" s="282"/>
      <c r="ZU2" s="282"/>
      <c r="ZV2" s="282"/>
      <c r="ZW2" s="282"/>
      <c r="ZX2" s="282"/>
      <c r="ZY2" s="282"/>
      <c r="ZZ2" s="282"/>
      <c r="AAA2" s="282"/>
      <c r="AAB2" s="282"/>
      <c r="AAC2" s="282"/>
      <c r="AAD2" s="282"/>
      <c r="AAE2" s="282"/>
      <c r="AAF2" s="282"/>
      <c r="AAG2" s="282"/>
      <c r="AAH2" s="282"/>
      <c r="AAI2" s="282"/>
      <c r="AAJ2" s="282"/>
      <c r="AAK2" s="282"/>
      <c r="AAL2" s="282"/>
      <c r="AAM2" s="282"/>
      <c r="AAN2" s="282"/>
      <c r="AAO2" s="282"/>
      <c r="AAP2" s="282"/>
      <c r="AAQ2" s="282"/>
      <c r="AAR2" s="282"/>
      <c r="AAS2" s="282"/>
      <c r="AAT2" s="282"/>
      <c r="AAU2" s="282"/>
      <c r="AAV2" s="282"/>
      <c r="AAW2" s="282"/>
      <c r="AAX2" s="282"/>
      <c r="AAY2" s="282"/>
      <c r="AAZ2" s="282"/>
      <c r="ABA2" s="282"/>
      <c r="ABB2" s="282"/>
      <c r="ABC2" s="282"/>
      <c r="ABD2" s="282"/>
      <c r="ABE2" s="282"/>
      <c r="ABF2" s="282"/>
      <c r="ABG2" s="282"/>
      <c r="ABH2" s="282"/>
      <c r="ABI2" s="282"/>
      <c r="ABJ2" s="282"/>
      <c r="ABK2" s="282"/>
      <c r="ABL2" s="282"/>
      <c r="ABM2" s="282"/>
      <c r="ABN2" s="282"/>
      <c r="ABO2" s="282"/>
      <c r="ABP2" s="282"/>
      <c r="ABQ2" s="282"/>
      <c r="ABR2" s="282"/>
      <c r="ABS2" s="282"/>
      <c r="ABT2" s="282"/>
      <c r="ABU2" s="282"/>
      <c r="ABV2" s="282"/>
      <c r="ABW2" s="282"/>
      <c r="ABX2" s="282"/>
      <c r="ABY2" s="282"/>
      <c r="ABZ2" s="282"/>
      <c r="ACA2" s="282"/>
      <c r="ACB2" s="282"/>
      <c r="ACC2" s="282"/>
      <c r="ACD2" s="282"/>
      <c r="ACE2" s="282"/>
      <c r="ACF2" s="282"/>
      <c r="ACG2" s="282"/>
      <c r="ACH2" s="282"/>
      <c r="ACI2" s="282"/>
      <c r="ACJ2" s="282"/>
      <c r="ACK2" s="282"/>
      <c r="ACL2" s="282"/>
      <c r="ACM2" s="282"/>
      <c r="ACN2" s="282"/>
      <c r="ACO2" s="282"/>
      <c r="ACP2" s="282"/>
      <c r="ACQ2" s="282"/>
      <c r="ACR2" s="282"/>
      <c r="ACS2" s="282"/>
      <c r="ACT2" s="282"/>
      <c r="ACU2" s="282"/>
      <c r="ACV2" s="282"/>
      <c r="ACW2" s="282"/>
      <c r="ACX2" s="282"/>
      <c r="ACY2" s="282"/>
      <c r="ACZ2" s="282"/>
      <c r="ADA2" s="282"/>
      <c r="ADB2" s="282"/>
      <c r="ADC2" s="282"/>
      <c r="ADD2" s="282"/>
      <c r="ADE2" s="282"/>
      <c r="ADF2" s="282"/>
      <c r="ADG2" s="282"/>
      <c r="ADH2" s="282"/>
      <c r="ADI2" s="282"/>
      <c r="ADJ2" s="282"/>
      <c r="ADK2" s="282"/>
      <c r="ADL2" s="282"/>
      <c r="ADM2" s="282"/>
      <c r="ADN2" s="282"/>
      <c r="ADO2" s="282"/>
      <c r="ADP2" s="282"/>
      <c r="ADQ2" s="282"/>
      <c r="ADR2" s="282"/>
      <c r="ADS2" s="282"/>
      <c r="ADT2" s="282"/>
      <c r="ADU2" s="282"/>
      <c r="ADV2" s="282"/>
      <c r="ADW2" s="282"/>
      <c r="ADX2" s="282"/>
      <c r="ADY2" s="282"/>
      <c r="ADZ2" s="282"/>
      <c r="AEA2" s="282"/>
      <c r="AEB2" s="282"/>
      <c r="AEC2" s="282"/>
      <c r="AED2" s="282"/>
      <c r="AEE2" s="282"/>
      <c r="AEF2" s="282"/>
      <c r="AEG2" s="282"/>
      <c r="AEH2" s="282"/>
      <c r="AEI2" s="282"/>
      <c r="AEJ2" s="282"/>
      <c r="AEK2" s="282"/>
      <c r="AEL2" s="282"/>
      <c r="AEM2" s="282"/>
      <c r="AEN2" s="282"/>
      <c r="AEO2" s="282"/>
      <c r="AEP2" s="282"/>
      <c r="AEQ2" s="282"/>
      <c r="AER2" s="282"/>
      <c r="AES2" s="282"/>
      <c r="AET2" s="282"/>
      <c r="AEU2" s="282"/>
      <c r="AEV2" s="282"/>
      <c r="AEW2" s="282"/>
      <c r="AEX2" s="282"/>
      <c r="AEY2" s="282"/>
      <c r="AEZ2" s="282"/>
      <c r="AFA2" s="282"/>
      <c r="AFB2" s="282"/>
      <c r="AFC2" s="282"/>
      <c r="AFD2" s="282"/>
      <c r="AFE2" s="282"/>
      <c r="AFF2" s="282"/>
      <c r="AFG2" s="282"/>
      <c r="AFH2" s="282"/>
      <c r="AFI2" s="282"/>
      <c r="AFJ2" s="282"/>
      <c r="AFK2" s="282"/>
      <c r="AFL2" s="282"/>
      <c r="AFM2" s="282"/>
      <c r="AFN2" s="282"/>
      <c r="AFO2" s="282"/>
      <c r="AFP2" s="282"/>
      <c r="AFQ2" s="282"/>
      <c r="AFR2" s="282"/>
      <c r="AFS2" s="282"/>
      <c r="AFT2" s="282"/>
      <c r="AFU2" s="282"/>
      <c r="AFV2" s="282"/>
      <c r="AFW2" s="282"/>
      <c r="AFX2" s="282"/>
      <c r="AFY2" s="282"/>
      <c r="AFZ2" s="282"/>
      <c r="AGA2" s="282"/>
      <c r="AGB2" s="282"/>
      <c r="AGC2" s="282"/>
      <c r="AGD2" s="282"/>
      <c r="AGE2" s="282"/>
      <c r="AGF2" s="282"/>
      <c r="AGG2" s="282"/>
      <c r="AGH2" s="282"/>
      <c r="AGI2" s="282"/>
      <c r="AGJ2" s="282"/>
      <c r="AGK2" s="282"/>
      <c r="AGL2" s="282"/>
      <c r="AGM2" s="282"/>
      <c r="AGN2" s="282"/>
      <c r="AGO2" s="282"/>
      <c r="AGP2" s="282"/>
      <c r="AGQ2" s="282"/>
      <c r="AGR2" s="282"/>
      <c r="AGS2" s="282"/>
      <c r="AGT2" s="282"/>
      <c r="AGU2" s="282"/>
      <c r="AGV2" s="282"/>
      <c r="AGW2" s="282"/>
      <c r="AGX2" s="282"/>
      <c r="AGY2" s="282"/>
      <c r="AGZ2" s="282"/>
      <c r="AHA2" s="282"/>
      <c r="AHB2" s="282"/>
      <c r="AHC2" s="282"/>
      <c r="AHD2" s="282"/>
      <c r="AHE2" s="282"/>
      <c r="AHF2" s="282"/>
      <c r="AHG2" s="282"/>
      <c r="AHH2" s="282"/>
      <c r="AHI2" s="282"/>
      <c r="AHJ2" s="282"/>
      <c r="AHK2" s="282"/>
      <c r="AHL2" s="282"/>
      <c r="AHM2" s="282"/>
      <c r="AHN2" s="282"/>
      <c r="AHO2" s="282"/>
      <c r="AHP2" s="282"/>
      <c r="AHQ2" s="282"/>
      <c r="AHR2" s="282"/>
      <c r="AHS2" s="282"/>
      <c r="AHT2" s="282"/>
      <c r="AHU2" s="282"/>
      <c r="AHV2" s="282"/>
      <c r="AHW2" s="282"/>
      <c r="AHX2" s="282"/>
      <c r="AHY2" s="282"/>
      <c r="AHZ2" s="282"/>
      <c r="AIA2" s="282"/>
      <c r="AIB2" s="282"/>
      <c r="AIC2" s="282"/>
      <c r="AID2" s="282"/>
      <c r="AIE2" s="282"/>
      <c r="AIF2" s="282"/>
    </row>
    <row r="3" spans="1:916" s="286" customFormat="1" ht="74.25" customHeight="1">
      <c r="A3" s="230"/>
      <c r="B3" s="283" t="s">
        <v>443</v>
      </c>
      <c r="C3" s="283" t="s">
        <v>349</v>
      </c>
      <c r="D3" s="283" t="s">
        <v>350</v>
      </c>
      <c r="E3" s="283" t="s">
        <v>444</v>
      </c>
      <c r="F3" s="283" t="s">
        <v>351</v>
      </c>
      <c r="G3" s="283" t="s">
        <v>352</v>
      </c>
      <c r="H3" s="283" t="s">
        <v>445</v>
      </c>
      <c r="I3" s="283" t="s">
        <v>354</v>
      </c>
      <c r="J3" s="283" t="s">
        <v>446</v>
      </c>
      <c r="K3" s="283" t="s">
        <v>447</v>
      </c>
      <c r="L3" s="283" t="s">
        <v>448</v>
      </c>
      <c r="M3" s="283" t="s">
        <v>358</v>
      </c>
      <c r="N3" s="283" t="s">
        <v>449</v>
      </c>
      <c r="O3" s="283" t="s">
        <v>450</v>
      </c>
      <c r="P3" s="283" t="s">
        <v>742</v>
      </c>
      <c r="Q3" s="283" t="s">
        <v>451</v>
      </c>
      <c r="R3" s="283" t="s">
        <v>452</v>
      </c>
      <c r="S3" s="283" t="s">
        <v>453</v>
      </c>
      <c r="T3" s="284" t="s">
        <v>741</v>
      </c>
      <c r="U3" s="283" t="s">
        <v>360</v>
      </c>
      <c r="V3" s="283" t="s">
        <v>361</v>
      </c>
      <c r="W3" s="285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39"/>
      <c r="DE3" s="239"/>
      <c r="DF3" s="239"/>
      <c r="DG3" s="239"/>
      <c r="DH3" s="239"/>
      <c r="DI3" s="239"/>
      <c r="DJ3" s="239"/>
      <c r="DK3" s="239"/>
      <c r="DL3" s="239"/>
      <c r="DM3" s="239"/>
      <c r="DN3" s="239"/>
      <c r="DO3" s="239"/>
      <c r="DP3" s="239"/>
      <c r="DQ3" s="239"/>
      <c r="DR3" s="239"/>
      <c r="DS3" s="239"/>
      <c r="DT3" s="239"/>
      <c r="DU3" s="239"/>
      <c r="DV3" s="239"/>
      <c r="DW3" s="239"/>
      <c r="DX3" s="239"/>
      <c r="DY3" s="239"/>
      <c r="DZ3" s="239"/>
      <c r="EA3" s="239"/>
      <c r="EB3" s="239"/>
      <c r="EC3" s="239"/>
      <c r="ED3" s="239"/>
      <c r="EE3" s="239"/>
      <c r="EF3" s="239"/>
      <c r="EG3" s="239"/>
      <c r="EH3" s="239"/>
      <c r="EI3" s="239"/>
      <c r="EJ3" s="239"/>
      <c r="EK3" s="239"/>
      <c r="EL3" s="239"/>
      <c r="EM3" s="239"/>
      <c r="EN3" s="239"/>
      <c r="EO3" s="239"/>
      <c r="EP3" s="239"/>
      <c r="EQ3" s="239"/>
      <c r="ER3" s="239"/>
      <c r="ES3" s="239"/>
      <c r="ET3" s="239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239"/>
      <c r="HO3" s="239"/>
      <c r="HP3" s="239"/>
      <c r="HQ3" s="239"/>
      <c r="HR3" s="239"/>
      <c r="HS3" s="239"/>
      <c r="HT3" s="239"/>
      <c r="HU3" s="239"/>
      <c r="HV3" s="239"/>
      <c r="HW3" s="239"/>
      <c r="HX3" s="239"/>
      <c r="HY3" s="239"/>
      <c r="HZ3" s="239"/>
      <c r="IA3" s="239"/>
      <c r="IB3" s="239"/>
      <c r="IC3" s="239"/>
      <c r="ID3" s="239"/>
      <c r="IE3" s="239"/>
      <c r="IF3" s="239"/>
      <c r="IG3" s="239"/>
      <c r="IH3" s="239"/>
      <c r="II3" s="239"/>
      <c r="IJ3" s="239"/>
      <c r="IK3" s="239"/>
      <c r="IL3" s="239"/>
      <c r="IM3" s="239"/>
      <c r="IN3" s="239"/>
      <c r="IO3" s="239"/>
      <c r="IP3" s="239"/>
      <c r="IQ3" s="239"/>
      <c r="IR3" s="239"/>
      <c r="IS3" s="239"/>
      <c r="IT3" s="239"/>
      <c r="IU3" s="239"/>
      <c r="IV3" s="239"/>
      <c r="IW3" s="239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239"/>
      <c r="JV3" s="239"/>
      <c r="JW3" s="239"/>
      <c r="JX3" s="239"/>
      <c r="JY3" s="239"/>
      <c r="JZ3" s="239"/>
      <c r="KA3" s="239"/>
      <c r="KB3" s="239"/>
      <c r="KC3" s="239"/>
      <c r="KD3" s="239"/>
      <c r="KE3" s="239"/>
      <c r="KF3" s="239"/>
      <c r="KG3" s="239"/>
      <c r="KH3" s="239"/>
      <c r="KI3" s="239"/>
      <c r="KJ3" s="239"/>
      <c r="KK3" s="239"/>
      <c r="KL3" s="239"/>
      <c r="KM3" s="239"/>
      <c r="KN3" s="239"/>
      <c r="KO3" s="239"/>
      <c r="KP3" s="239"/>
      <c r="KQ3" s="239"/>
      <c r="KR3" s="239"/>
      <c r="KS3" s="239"/>
      <c r="KT3" s="239"/>
      <c r="KU3" s="239"/>
      <c r="KV3" s="239"/>
      <c r="KW3" s="239"/>
      <c r="KX3" s="239"/>
      <c r="KY3" s="239"/>
      <c r="KZ3" s="239"/>
      <c r="LA3" s="239"/>
      <c r="LB3" s="239"/>
      <c r="LC3" s="239"/>
      <c r="LD3" s="239"/>
      <c r="LE3" s="239"/>
      <c r="LF3" s="239"/>
      <c r="LG3" s="239"/>
      <c r="LH3" s="239"/>
      <c r="LI3" s="239"/>
      <c r="LJ3" s="239"/>
      <c r="LK3" s="239"/>
      <c r="LL3" s="239"/>
      <c r="LM3" s="239"/>
      <c r="LN3" s="239"/>
      <c r="LO3" s="239"/>
      <c r="LP3" s="239"/>
      <c r="LQ3" s="239"/>
      <c r="LR3" s="239"/>
      <c r="LS3" s="239"/>
      <c r="LT3" s="239"/>
      <c r="LU3" s="239"/>
      <c r="LV3" s="239"/>
      <c r="LW3" s="239"/>
      <c r="LX3" s="239"/>
      <c r="LY3" s="239"/>
      <c r="LZ3" s="239"/>
      <c r="MA3" s="239"/>
      <c r="MB3" s="239"/>
      <c r="MC3" s="239"/>
      <c r="MD3" s="239"/>
      <c r="ME3" s="239"/>
      <c r="MF3" s="239"/>
      <c r="MG3" s="239"/>
      <c r="MH3" s="239"/>
      <c r="MI3" s="239"/>
      <c r="MJ3" s="239"/>
      <c r="MK3" s="239"/>
      <c r="ML3" s="239"/>
      <c r="MM3" s="239"/>
      <c r="MN3" s="239"/>
      <c r="MO3" s="239"/>
      <c r="MP3" s="239"/>
      <c r="MQ3" s="239"/>
      <c r="MR3" s="239"/>
      <c r="MS3" s="239"/>
      <c r="MT3" s="239"/>
      <c r="MU3" s="239"/>
      <c r="MV3" s="239"/>
      <c r="MW3" s="239"/>
      <c r="MX3" s="239"/>
      <c r="MY3" s="239"/>
      <c r="MZ3" s="239"/>
      <c r="NA3" s="239"/>
      <c r="NB3" s="239"/>
      <c r="NC3" s="239"/>
      <c r="ND3" s="239"/>
      <c r="NE3" s="239"/>
      <c r="NF3" s="239"/>
      <c r="NG3" s="239"/>
      <c r="NH3" s="239"/>
      <c r="NI3" s="239"/>
      <c r="NJ3" s="239"/>
      <c r="NK3" s="239"/>
      <c r="NL3" s="239"/>
      <c r="NM3" s="239"/>
      <c r="NN3" s="239"/>
      <c r="NO3" s="239"/>
      <c r="NP3" s="239"/>
      <c r="NQ3" s="239"/>
      <c r="NR3" s="239"/>
      <c r="NS3" s="239"/>
      <c r="NT3" s="239"/>
      <c r="NU3" s="239"/>
      <c r="NV3" s="239"/>
      <c r="NW3" s="239"/>
      <c r="NX3" s="239"/>
      <c r="NY3" s="239"/>
      <c r="NZ3" s="239"/>
      <c r="OA3" s="239"/>
      <c r="OB3" s="239"/>
      <c r="OC3" s="239"/>
      <c r="OD3" s="239"/>
      <c r="OE3" s="239"/>
      <c r="OF3" s="239"/>
      <c r="OG3" s="239"/>
      <c r="OH3" s="239"/>
      <c r="OI3" s="239"/>
      <c r="OJ3" s="239"/>
      <c r="OK3" s="239"/>
      <c r="OL3" s="239"/>
      <c r="OM3" s="239"/>
      <c r="ON3" s="239"/>
      <c r="OO3" s="239"/>
      <c r="OP3" s="239"/>
      <c r="OQ3" s="239"/>
      <c r="OR3" s="239"/>
      <c r="OS3" s="239"/>
      <c r="OT3" s="239"/>
      <c r="OU3" s="239"/>
      <c r="OV3" s="239"/>
      <c r="OW3" s="239"/>
      <c r="OX3" s="239"/>
      <c r="OY3" s="239"/>
      <c r="OZ3" s="239"/>
      <c r="PA3" s="239"/>
      <c r="PB3" s="239"/>
      <c r="PC3" s="239"/>
      <c r="PD3" s="239"/>
      <c r="PE3" s="239"/>
      <c r="PF3" s="239"/>
      <c r="PG3" s="239"/>
      <c r="PH3" s="239"/>
      <c r="PI3" s="239"/>
      <c r="PJ3" s="239"/>
      <c r="PK3" s="239"/>
      <c r="PL3" s="239"/>
      <c r="PM3" s="239"/>
      <c r="PN3" s="239"/>
      <c r="PO3" s="239"/>
      <c r="PP3" s="239"/>
      <c r="PQ3" s="239"/>
      <c r="PR3" s="239"/>
      <c r="PS3" s="239"/>
      <c r="PT3" s="239"/>
      <c r="PU3" s="239"/>
      <c r="PV3" s="239"/>
      <c r="PW3" s="239"/>
      <c r="PX3" s="239"/>
      <c r="PY3" s="239"/>
      <c r="PZ3" s="239"/>
      <c r="QA3" s="239"/>
      <c r="QB3" s="239"/>
      <c r="QC3" s="239"/>
      <c r="QD3" s="239"/>
      <c r="QE3" s="239"/>
      <c r="QF3" s="239"/>
      <c r="QG3" s="239"/>
      <c r="QH3" s="239"/>
      <c r="QI3" s="239"/>
      <c r="QJ3" s="239"/>
      <c r="QK3" s="239"/>
      <c r="QL3" s="239"/>
      <c r="QM3" s="239"/>
      <c r="QN3" s="239"/>
      <c r="QO3" s="239"/>
      <c r="QP3" s="239"/>
      <c r="QQ3" s="239"/>
      <c r="QR3" s="239"/>
      <c r="QS3" s="239"/>
      <c r="QT3" s="239"/>
      <c r="QU3" s="239"/>
      <c r="QV3" s="239"/>
      <c r="QW3" s="239"/>
      <c r="QX3" s="239"/>
      <c r="QY3" s="239"/>
      <c r="QZ3" s="239"/>
      <c r="RA3" s="239"/>
      <c r="RB3" s="239"/>
      <c r="RC3" s="239"/>
      <c r="RD3" s="239"/>
      <c r="RE3" s="239"/>
      <c r="RF3" s="239"/>
      <c r="RG3" s="239"/>
      <c r="RH3" s="239"/>
      <c r="RI3" s="239"/>
      <c r="RJ3" s="239"/>
      <c r="RK3" s="239"/>
      <c r="RL3" s="239"/>
      <c r="RM3" s="239"/>
      <c r="RN3" s="239"/>
      <c r="RO3" s="239"/>
      <c r="RP3" s="239"/>
      <c r="RQ3" s="239"/>
      <c r="RR3" s="239"/>
      <c r="RS3" s="239"/>
      <c r="RT3" s="239"/>
      <c r="RU3" s="239"/>
      <c r="RV3" s="239"/>
      <c r="RW3" s="239"/>
      <c r="RX3" s="239"/>
      <c r="RY3" s="239"/>
      <c r="RZ3" s="239"/>
      <c r="SA3" s="239"/>
      <c r="SB3" s="239"/>
      <c r="SC3" s="239"/>
      <c r="SD3" s="239"/>
      <c r="SE3" s="239"/>
      <c r="SF3" s="239"/>
      <c r="SG3" s="239"/>
      <c r="SH3" s="239"/>
      <c r="SI3" s="239"/>
      <c r="SJ3" s="239"/>
      <c r="SK3" s="239"/>
      <c r="SL3" s="239"/>
      <c r="SM3" s="239"/>
      <c r="SN3" s="239"/>
      <c r="SO3" s="239"/>
      <c r="SP3" s="239"/>
      <c r="SQ3" s="239"/>
      <c r="SR3" s="239"/>
      <c r="SS3" s="239"/>
      <c r="ST3" s="239"/>
      <c r="SU3" s="239"/>
      <c r="SV3" s="239"/>
      <c r="SW3" s="239"/>
      <c r="SX3" s="239"/>
      <c r="SY3" s="239"/>
      <c r="SZ3" s="239"/>
      <c r="TA3" s="239"/>
      <c r="TB3" s="239"/>
      <c r="TC3" s="239"/>
      <c r="TD3" s="239"/>
      <c r="TE3" s="239"/>
      <c r="TF3" s="239"/>
      <c r="TG3" s="239"/>
      <c r="TH3" s="239"/>
      <c r="TI3" s="239"/>
      <c r="TJ3" s="239"/>
      <c r="TK3" s="239"/>
      <c r="TL3" s="239"/>
      <c r="TM3" s="239"/>
      <c r="TN3" s="239"/>
      <c r="TO3" s="239"/>
      <c r="TP3" s="239"/>
      <c r="TQ3" s="239"/>
      <c r="TR3" s="239"/>
      <c r="TS3" s="239"/>
      <c r="TT3" s="239"/>
      <c r="TU3" s="239"/>
      <c r="TV3" s="239"/>
      <c r="TW3" s="239"/>
      <c r="TX3" s="239"/>
      <c r="TY3" s="239"/>
      <c r="TZ3" s="239"/>
      <c r="UA3" s="239"/>
      <c r="UB3" s="239"/>
      <c r="UC3" s="239"/>
      <c r="UD3" s="239"/>
      <c r="UE3" s="239"/>
      <c r="UF3" s="239"/>
      <c r="UG3" s="239"/>
      <c r="UH3" s="239"/>
      <c r="UI3" s="239"/>
      <c r="UJ3" s="239"/>
      <c r="UK3" s="239"/>
      <c r="UL3" s="239"/>
      <c r="UM3" s="239"/>
      <c r="UN3" s="239"/>
      <c r="UO3" s="239"/>
      <c r="UP3" s="239"/>
      <c r="UQ3" s="239"/>
      <c r="UR3" s="239"/>
      <c r="US3" s="239"/>
      <c r="UT3" s="239"/>
      <c r="UU3" s="239"/>
      <c r="UV3" s="239"/>
      <c r="UW3" s="239"/>
      <c r="UX3" s="239"/>
      <c r="UY3" s="239"/>
      <c r="UZ3" s="239"/>
      <c r="VA3" s="239"/>
      <c r="VB3" s="239"/>
      <c r="VC3" s="239"/>
      <c r="VD3" s="239"/>
      <c r="VE3" s="239"/>
      <c r="VF3" s="239"/>
      <c r="VG3" s="239"/>
      <c r="VH3" s="239"/>
      <c r="VI3" s="239"/>
      <c r="VJ3" s="239"/>
      <c r="VK3" s="239"/>
      <c r="VL3" s="239"/>
      <c r="VM3" s="239"/>
      <c r="VN3" s="239"/>
      <c r="VO3" s="239"/>
      <c r="VP3" s="239"/>
      <c r="VQ3" s="239"/>
      <c r="VR3" s="239"/>
      <c r="VS3" s="239"/>
      <c r="VT3" s="239"/>
      <c r="VU3" s="239"/>
      <c r="VV3" s="239"/>
      <c r="VW3" s="239"/>
      <c r="VX3" s="239"/>
      <c r="VY3" s="239"/>
      <c r="VZ3" s="239"/>
      <c r="WA3" s="239"/>
      <c r="WB3" s="239"/>
      <c r="WC3" s="239"/>
      <c r="WD3" s="239"/>
      <c r="WE3" s="239"/>
      <c r="WF3" s="239"/>
      <c r="WG3" s="239"/>
      <c r="WH3" s="239"/>
      <c r="WI3" s="239"/>
      <c r="WJ3" s="239"/>
      <c r="WK3" s="239"/>
      <c r="WL3" s="239"/>
      <c r="WM3" s="239"/>
      <c r="WN3" s="239"/>
      <c r="WO3" s="239"/>
      <c r="WP3" s="239"/>
      <c r="WQ3" s="239"/>
      <c r="WR3" s="239"/>
      <c r="WS3" s="239"/>
      <c r="WT3" s="239"/>
      <c r="WU3" s="239"/>
      <c r="WV3" s="239"/>
      <c r="WW3" s="239"/>
      <c r="WX3" s="239"/>
      <c r="WY3" s="239"/>
      <c r="WZ3" s="239"/>
      <c r="XA3" s="239"/>
      <c r="XB3" s="239"/>
      <c r="XC3" s="239"/>
      <c r="XD3" s="239"/>
      <c r="XE3" s="239"/>
      <c r="XF3" s="239"/>
      <c r="XG3" s="239"/>
      <c r="XH3" s="239"/>
      <c r="XI3" s="239"/>
      <c r="XJ3" s="239"/>
      <c r="XK3" s="239"/>
      <c r="XL3" s="239"/>
      <c r="XM3" s="239"/>
      <c r="XN3" s="239"/>
      <c r="XO3" s="239"/>
      <c r="XP3" s="239"/>
      <c r="XQ3" s="239"/>
      <c r="XR3" s="239"/>
      <c r="XS3" s="239"/>
      <c r="XT3" s="239"/>
      <c r="XU3" s="239"/>
      <c r="XV3" s="239"/>
      <c r="XW3" s="239"/>
      <c r="XX3" s="239"/>
      <c r="XY3" s="239"/>
      <c r="XZ3" s="239"/>
      <c r="YA3" s="239"/>
      <c r="YB3" s="239"/>
      <c r="YC3" s="239"/>
      <c r="YD3" s="239"/>
      <c r="YE3" s="239"/>
      <c r="YF3" s="239"/>
      <c r="YG3" s="239"/>
      <c r="YH3" s="239"/>
      <c r="YI3" s="239"/>
      <c r="YJ3" s="239"/>
      <c r="YK3" s="239"/>
      <c r="YL3" s="239"/>
      <c r="YM3" s="239"/>
      <c r="YN3" s="239"/>
      <c r="YO3" s="239"/>
      <c r="YP3" s="239"/>
      <c r="YQ3" s="239"/>
      <c r="YR3" s="239"/>
      <c r="YS3" s="239"/>
      <c r="YT3" s="239"/>
      <c r="YU3" s="239"/>
      <c r="YV3" s="239"/>
      <c r="YW3" s="239"/>
      <c r="YX3" s="239"/>
      <c r="YY3" s="239"/>
      <c r="YZ3" s="239"/>
      <c r="ZA3" s="239"/>
      <c r="ZB3" s="239"/>
      <c r="ZC3" s="239"/>
      <c r="ZD3" s="239"/>
      <c r="ZE3" s="239"/>
      <c r="ZF3" s="239"/>
      <c r="ZG3" s="239"/>
      <c r="ZH3" s="239"/>
      <c r="ZI3" s="239"/>
      <c r="ZJ3" s="239"/>
      <c r="ZK3" s="239"/>
      <c r="ZL3" s="239"/>
      <c r="ZM3" s="239"/>
      <c r="ZN3" s="239"/>
      <c r="ZO3" s="239"/>
      <c r="ZP3" s="239"/>
      <c r="ZQ3" s="239"/>
      <c r="ZR3" s="239"/>
      <c r="ZS3" s="239"/>
      <c r="ZT3" s="239"/>
      <c r="ZU3" s="239"/>
      <c r="ZV3" s="239"/>
      <c r="ZW3" s="239"/>
      <c r="ZX3" s="239"/>
      <c r="ZY3" s="239"/>
      <c r="ZZ3" s="239"/>
      <c r="AAA3" s="239"/>
      <c r="AAB3" s="239"/>
      <c r="AAC3" s="239"/>
      <c r="AAD3" s="239"/>
      <c r="AAE3" s="239"/>
      <c r="AAF3" s="239"/>
      <c r="AAG3" s="239"/>
      <c r="AAH3" s="239"/>
      <c r="AAI3" s="239"/>
      <c r="AAJ3" s="239"/>
      <c r="AAK3" s="239"/>
      <c r="AAL3" s="239"/>
      <c r="AAM3" s="239"/>
      <c r="AAN3" s="239"/>
      <c r="AAO3" s="239"/>
      <c r="AAP3" s="239"/>
      <c r="AAQ3" s="239"/>
      <c r="AAR3" s="239"/>
      <c r="AAS3" s="239"/>
      <c r="AAT3" s="239"/>
      <c r="AAU3" s="239"/>
      <c r="AAV3" s="239"/>
      <c r="AAW3" s="239"/>
      <c r="AAX3" s="239"/>
      <c r="AAY3" s="239"/>
      <c r="AAZ3" s="239"/>
      <c r="ABA3" s="239"/>
      <c r="ABB3" s="239"/>
      <c r="ABC3" s="239"/>
      <c r="ABD3" s="239"/>
      <c r="ABE3" s="239"/>
      <c r="ABF3" s="239"/>
      <c r="ABG3" s="239"/>
      <c r="ABH3" s="239"/>
      <c r="ABI3" s="239"/>
      <c r="ABJ3" s="239"/>
      <c r="ABK3" s="239"/>
      <c r="ABL3" s="239"/>
      <c r="ABM3" s="239"/>
      <c r="ABN3" s="239"/>
      <c r="ABO3" s="239"/>
      <c r="ABP3" s="239"/>
      <c r="ABQ3" s="239"/>
      <c r="ABR3" s="239"/>
      <c r="ABS3" s="239"/>
      <c r="ABT3" s="239"/>
      <c r="ABU3" s="239"/>
      <c r="ABV3" s="239"/>
      <c r="ABW3" s="239"/>
      <c r="ABX3" s="239"/>
      <c r="ABY3" s="239"/>
      <c r="ABZ3" s="239"/>
      <c r="ACA3" s="239"/>
      <c r="ACB3" s="239"/>
      <c r="ACC3" s="239"/>
      <c r="ACD3" s="239"/>
      <c r="ACE3" s="239"/>
      <c r="ACF3" s="239"/>
      <c r="ACG3" s="239"/>
      <c r="ACH3" s="239"/>
      <c r="ACI3" s="239"/>
      <c r="ACJ3" s="239"/>
      <c r="ACK3" s="239"/>
      <c r="ACL3" s="239"/>
      <c r="ACM3" s="239"/>
      <c r="ACN3" s="239"/>
      <c r="ACO3" s="239"/>
      <c r="ACP3" s="239"/>
      <c r="ACQ3" s="239"/>
      <c r="ACR3" s="239"/>
      <c r="ACS3" s="239"/>
      <c r="ACT3" s="239"/>
      <c r="ACU3" s="239"/>
      <c r="ACV3" s="239"/>
      <c r="ACW3" s="239"/>
      <c r="ACX3" s="239"/>
      <c r="ACY3" s="239"/>
      <c r="ACZ3" s="239"/>
      <c r="ADA3" s="239"/>
      <c r="ADB3" s="239"/>
      <c r="ADC3" s="239"/>
      <c r="ADD3" s="239"/>
      <c r="ADE3" s="239"/>
      <c r="ADF3" s="239"/>
      <c r="ADG3" s="239"/>
      <c r="ADH3" s="239"/>
      <c r="ADI3" s="239"/>
      <c r="ADJ3" s="239"/>
      <c r="ADK3" s="239"/>
      <c r="ADL3" s="239"/>
      <c r="ADM3" s="239"/>
      <c r="ADN3" s="239"/>
      <c r="ADO3" s="239"/>
      <c r="ADP3" s="239"/>
      <c r="ADQ3" s="239"/>
      <c r="ADR3" s="239"/>
      <c r="ADS3" s="239"/>
      <c r="ADT3" s="239"/>
      <c r="ADU3" s="239"/>
      <c r="ADV3" s="239"/>
      <c r="ADW3" s="239"/>
      <c r="ADX3" s="239"/>
      <c r="ADY3" s="239"/>
      <c r="ADZ3" s="239"/>
      <c r="AEA3" s="239"/>
      <c r="AEB3" s="239"/>
      <c r="AEC3" s="239"/>
      <c r="AED3" s="239"/>
      <c r="AEE3" s="239"/>
      <c r="AEF3" s="239"/>
      <c r="AEG3" s="239"/>
      <c r="AEH3" s="239"/>
      <c r="AEI3" s="239"/>
      <c r="AEJ3" s="239"/>
      <c r="AEK3" s="239"/>
      <c r="AEL3" s="239"/>
      <c r="AEM3" s="239"/>
      <c r="AEN3" s="239"/>
      <c r="AEO3" s="239"/>
      <c r="AEP3" s="239"/>
      <c r="AEQ3" s="239"/>
      <c r="AER3" s="239"/>
      <c r="AES3" s="239"/>
      <c r="AET3" s="239"/>
      <c r="AEU3" s="239"/>
      <c r="AEV3" s="239"/>
      <c r="AEW3" s="239"/>
      <c r="AEX3" s="239"/>
      <c r="AEY3" s="239"/>
      <c r="AEZ3" s="239"/>
      <c r="AFA3" s="239"/>
      <c r="AFB3" s="239"/>
      <c r="AFC3" s="239"/>
      <c r="AFD3" s="239"/>
      <c r="AFE3" s="239"/>
      <c r="AFF3" s="239"/>
      <c r="AFG3" s="239"/>
      <c r="AFH3" s="239"/>
      <c r="AFI3" s="239"/>
      <c r="AFJ3" s="239"/>
      <c r="AFK3" s="239"/>
      <c r="AFL3" s="239"/>
      <c r="AFM3" s="239"/>
      <c r="AFN3" s="239"/>
      <c r="AFO3" s="239"/>
      <c r="AFP3" s="239"/>
      <c r="AFQ3" s="239"/>
      <c r="AFR3" s="239"/>
      <c r="AFS3" s="239"/>
      <c r="AFT3" s="239"/>
      <c r="AFU3" s="239"/>
      <c r="AFV3" s="239"/>
      <c r="AFW3" s="239"/>
      <c r="AFX3" s="239"/>
      <c r="AFY3" s="239"/>
      <c r="AFZ3" s="239"/>
      <c r="AGA3" s="239"/>
      <c r="AGB3" s="239"/>
      <c r="AGC3" s="239"/>
      <c r="AGD3" s="239"/>
      <c r="AGE3" s="239"/>
      <c r="AGF3" s="239"/>
      <c r="AGG3" s="239"/>
      <c r="AGH3" s="239"/>
      <c r="AGI3" s="239"/>
      <c r="AGJ3" s="239"/>
      <c r="AGK3" s="239"/>
      <c r="AGL3" s="239"/>
      <c r="AGM3" s="239"/>
      <c r="AGN3" s="239"/>
      <c r="AGO3" s="239"/>
      <c r="AGP3" s="239"/>
      <c r="AGQ3" s="239"/>
      <c r="AGR3" s="239"/>
      <c r="AGS3" s="239"/>
      <c r="AGT3" s="239"/>
      <c r="AGU3" s="239"/>
      <c r="AGV3" s="239"/>
      <c r="AGW3" s="239"/>
      <c r="AGX3" s="239"/>
      <c r="AGY3" s="239"/>
      <c r="AGZ3" s="239"/>
      <c r="AHA3" s="239"/>
      <c r="AHB3" s="239"/>
      <c r="AHC3" s="239"/>
      <c r="AHD3" s="239"/>
      <c r="AHE3" s="239"/>
      <c r="AHF3" s="239"/>
      <c r="AHG3" s="239"/>
      <c r="AHH3" s="239"/>
      <c r="AHI3" s="239"/>
      <c r="AHJ3" s="239"/>
      <c r="AHK3" s="239"/>
      <c r="AHL3" s="239"/>
      <c r="AHM3" s="239"/>
      <c r="AHN3" s="239"/>
      <c r="AHO3" s="239"/>
      <c r="AHP3" s="239"/>
      <c r="AHQ3" s="239"/>
      <c r="AHR3" s="239"/>
      <c r="AHS3" s="239"/>
      <c r="AHT3" s="239"/>
      <c r="AHU3" s="239"/>
      <c r="AHV3" s="239"/>
      <c r="AHW3" s="239"/>
      <c r="AHX3" s="239"/>
      <c r="AHY3" s="239"/>
      <c r="AHZ3" s="239"/>
      <c r="AIA3" s="239"/>
      <c r="AIB3" s="239"/>
      <c r="AIC3" s="239"/>
      <c r="AID3" s="239"/>
      <c r="AIE3" s="239"/>
      <c r="AIF3" s="239"/>
    </row>
    <row r="4" spans="1:916" s="290" customFormat="1" ht="8.25" customHeight="1">
      <c r="A4" s="287"/>
      <c r="B4" s="120"/>
      <c r="C4" s="121"/>
      <c r="D4" s="122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288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89"/>
      <c r="CO4" s="289"/>
      <c r="CP4" s="289"/>
      <c r="CQ4" s="289"/>
      <c r="CR4" s="289"/>
      <c r="CS4" s="289"/>
      <c r="CT4" s="289"/>
      <c r="CU4" s="289"/>
      <c r="CV4" s="289"/>
      <c r="CW4" s="289"/>
      <c r="CX4" s="289"/>
      <c r="CY4" s="289"/>
      <c r="CZ4" s="289"/>
      <c r="DA4" s="289"/>
      <c r="DB4" s="289"/>
      <c r="DC4" s="289"/>
      <c r="DD4" s="289"/>
      <c r="DE4" s="289"/>
      <c r="DF4" s="289"/>
      <c r="DG4" s="289"/>
      <c r="DH4" s="289"/>
      <c r="DI4" s="289"/>
      <c r="DJ4" s="289"/>
      <c r="DK4" s="289"/>
      <c r="DL4" s="289"/>
      <c r="DM4" s="289"/>
      <c r="DN4" s="289"/>
      <c r="DO4" s="289"/>
      <c r="DP4" s="289"/>
      <c r="DQ4" s="289"/>
      <c r="DR4" s="289"/>
      <c r="DS4" s="289"/>
      <c r="DT4" s="289"/>
      <c r="DU4" s="289"/>
      <c r="DV4" s="289"/>
      <c r="DW4" s="289"/>
      <c r="DX4" s="289"/>
      <c r="DY4" s="289"/>
      <c r="DZ4" s="289"/>
      <c r="EA4" s="289"/>
      <c r="EB4" s="289"/>
      <c r="EC4" s="289"/>
      <c r="ED4" s="289"/>
      <c r="EE4" s="289"/>
      <c r="EF4" s="289"/>
      <c r="EG4" s="289"/>
      <c r="EH4" s="289"/>
      <c r="EI4" s="289"/>
      <c r="EJ4" s="289"/>
      <c r="EK4" s="289"/>
      <c r="EL4" s="289"/>
      <c r="EM4" s="289"/>
      <c r="EN4" s="289"/>
      <c r="EO4" s="289"/>
      <c r="EP4" s="289"/>
      <c r="EQ4" s="289"/>
      <c r="ER4" s="289"/>
      <c r="ES4" s="289"/>
      <c r="ET4" s="289"/>
      <c r="EU4" s="289"/>
      <c r="EV4" s="289"/>
      <c r="EW4" s="289"/>
      <c r="EX4" s="289"/>
      <c r="EY4" s="289"/>
      <c r="EZ4" s="289"/>
      <c r="FA4" s="289"/>
      <c r="FB4" s="289"/>
      <c r="FC4" s="289"/>
      <c r="FD4" s="289"/>
      <c r="FE4" s="289"/>
      <c r="FF4" s="289"/>
      <c r="FG4" s="289"/>
      <c r="FH4" s="289"/>
      <c r="FI4" s="289"/>
      <c r="FJ4" s="289"/>
      <c r="FK4" s="289"/>
      <c r="FL4" s="289"/>
      <c r="FM4" s="289"/>
      <c r="FN4" s="289"/>
      <c r="FO4" s="289"/>
      <c r="FP4" s="289"/>
      <c r="FQ4" s="289"/>
      <c r="FR4" s="289"/>
      <c r="FS4" s="289"/>
      <c r="FT4" s="289"/>
      <c r="FU4" s="289"/>
      <c r="FV4" s="289"/>
      <c r="FW4" s="289"/>
      <c r="FX4" s="289"/>
      <c r="FY4" s="289"/>
      <c r="FZ4" s="289"/>
      <c r="GA4" s="289"/>
      <c r="GB4" s="289"/>
      <c r="GC4" s="289"/>
      <c r="GD4" s="289"/>
      <c r="GE4" s="289"/>
      <c r="GF4" s="289"/>
      <c r="GG4" s="289"/>
      <c r="GH4" s="289"/>
      <c r="GI4" s="289"/>
      <c r="GJ4" s="289"/>
      <c r="GK4" s="289"/>
      <c r="GL4" s="289"/>
      <c r="GM4" s="289"/>
      <c r="GN4" s="289"/>
      <c r="GO4" s="289"/>
      <c r="GP4" s="289"/>
      <c r="GQ4" s="289"/>
      <c r="GR4" s="289"/>
      <c r="GS4" s="289"/>
      <c r="GT4" s="289"/>
      <c r="GU4" s="289"/>
      <c r="GV4" s="289"/>
      <c r="GW4" s="289"/>
      <c r="GX4" s="289"/>
      <c r="GY4" s="289"/>
      <c r="GZ4" s="289"/>
      <c r="HA4" s="289"/>
      <c r="HB4" s="289"/>
      <c r="HC4" s="289"/>
      <c r="HD4" s="289"/>
      <c r="HE4" s="289"/>
      <c r="HF4" s="289"/>
      <c r="HG4" s="289"/>
      <c r="HH4" s="289"/>
      <c r="HI4" s="289"/>
      <c r="HJ4" s="289"/>
      <c r="HK4" s="289"/>
      <c r="HL4" s="289"/>
      <c r="HM4" s="289"/>
      <c r="HN4" s="289"/>
      <c r="HO4" s="289"/>
      <c r="HP4" s="289"/>
      <c r="HQ4" s="289"/>
      <c r="HR4" s="289"/>
      <c r="HS4" s="289"/>
      <c r="HT4" s="289"/>
      <c r="HU4" s="289"/>
      <c r="HV4" s="289"/>
      <c r="HW4" s="289"/>
      <c r="HX4" s="289"/>
      <c r="HY4" s="289"/>
      <c r="HZ4" s="289"/>
      <c r="IA4" s="289"/>
      <c r="IB4" s="289"/>
      <c r="IC4" s="289"/>
      <c r="ID4" s="289"/>
      <c r="IE4" s="289"/>
      <c r="IF4" s="289"/>
      <c r="IG4" s="289"/>
      <c r="IH4" s="289"/>
      <c r="II4" s="289"/>
      <c r="IJ4" s="289"/>
      <c r="IK4" s="289"/>
      <c r="IL4" s="289"/>
      <c r="IM4" s="289"/>
      <c r="IN4" s="289"/>
      <c r="IO4" s="289"/>
      <c r="IP4" s="289"/>
      <c r="IQ4" s="289"/>
      <c r="IR4" s="289"/>
      <c r="IS4" s="289"/>
      <c r="IT4" s="289"/>
      <c r="IU4" s="289"/>
      <c r="IV4" s="289"/>
      <c r="IW4" s="289"/>
      <c r="IX4" s="289"/>
      <c r="IY4" s="289"/>
      <c r="IZ4" s="289"/>
      <c r="JA4" s="289"/>
      <c r="JB4" s="289"/>
      <c r="JC4" s="289"/>
      <c r="JD4" s="289"/>
      <c r="JE4" s="289"/>
      <c r="JF4" s="289"/>
      <c r="JG4" s="289"/>
      <c r="JH4" s="289"/>
      <c r="JI4" s="289"/>
      <c r="JJ4" s="289"/>
      <c r="JK4" s="289"/>
      <c r="JL4" s="289"/>
      <c r="JM4" s="289"/>
      <c r="JN4" s="289"/>
      <c r="JO4" s="289"/>
      <c r="JP4" s="289"/>
      <c r="JQ4" s="289"/>
      <c r="JR4" s="289"/>
      <c r="JS4" s="289"/>
      <c r="JT4" s="289"/>
      <c r="JU4" s="289"/>
      <c r="JV4" s="289"/>
      <c r="JW4" s="289"/>
      <c r="JX4" s="289"/>
      <c r="JY4" s="289"/>
      <c r="JZ4" s="289"/>
      <c r="KA4" s="289"/>
      <c r="KB4" s="289"/>
      <c r="KC4" s="289"/>
      <c r="KD4" s="289"/>
      <c r="KE4" s="289"/>
      <c r="KF4" s="289"/>
      <c r="KG4" s="289"/>
      <c r="KH4" s="289"/>
      <c r="KI4" s="289"/>
      <c r="KJ4" s="289"/>
      <c r="KK4" s="289"/>
      <c r="KL4" s="289"/>
      <c r="KM4" s="289"/>
      <c r="KN4" s="289"/>
      <c r="KO4" s="289"/>
      <c r="KP4" s="289"/>
      <c r="KQ4" s="289"/>
      <c r="KR4" s="289"/>
      <c r="KS4" s="289"/>
      <c r="KT4" s="289"/>
      <c r="KU4" s="289"/>
      <c r="KV4" s="289"/>
      <c r="KW4" s="289"/>
      <c r="KX4" s="289"/>
      <c r="KY4" s="289"/>
      <c r="KZ4" s="289"/>
      <c r="LA4" s="289"/>
      <c r="LB4" s="289"/>
      <c r="LC4" s="289"/>
      <c r="LD4" s="289"/>
      <c r="LE4" s="289"/>
      <c r="LF4" s="289"/>
      <c r="LG4" s="289"/>
      <c r="LH4" s="289"/>
      <c r="LI4" s="289"/>
      <c r="LJ4" s="289"/>
      <c r="LK4" s="289"/>
      <c r="LL4" s="289"/>
      <c r="LM4" s="289"/>
      <c r="LN4" s="289"/>
      <c r="LO4" s="289"/>
      <c r="LP4" s="289"/>
      <c r="LQ4" s="289"/>
      <c r="LR4" s="289"/>
      <c r="LS4" s="289"/>
      <c r="LT4" s="289"/>
      <c r="LU4" s="289"/>
      <c r="LV4" s="289"/>
      <c r="LW4" s="289"/>
      <c r="LX4" s="289"/>
      <c r="LY4" s="289"/>
      <c r="LZ4" s="289"/>
      <c r="MA4" s="289"/>
      <c r="MB4" s="289"/>
      <c r="MC4" s="289"/>
      <c r="MD4" s="289"/>
      <c r="ME4" s="289"/>
      <c r="MF4" s="289"/>
      <c r="MG4" s="289"/>
      <c r="MH4" s="289"/>
      <c r="MI4" s="289"/>
      <c r="MJ4" s="289"/>
      <c r="MK4" s="289"/>
      <c r="ML4" s="289"/>
      <c r="MM4" s="289"/>
      <c r="MN4" s="289"/>
      <c r="MO4" s="289"/>
      <c r="MP4" s="289"/>
      <c r="MQ4" s="289"/>
      <c r="MR4" s="289"/>
      <c r="MS4" s="289"/>
      <c r="MT4" s="289"/>
      <c r="MU4" s="289"/>
      <c r="MV4" s="289"/>
      <c r="MW4" s="289"/>
      <c r="MX4" s="289"/>
      <c r="MY4" s="289"/>
      <c r="MZ4" s="289"/>
      <c r="NA4" s="289"/>
      <c r="NB4" s="289"/>
      <c r="NC4" s="289"/>
      <c r="ND4" s="289"/>
      <c r="NE4" s="289"/>
      <c r="NF4" s="289"/>
      <c r="NG4" s="289"/>
      <c r="NH4" s="289"/>
      <c r="NI4" s="289"/>
      <c r="NJ4" s="289"/>
      <c r="NK4" s="289"/>
      <c r="NL4" s="289"/>
      <c r="NM4" s="289"/>
      <c r="NN4" s="289"/>
      <c r="NO4" s="289"/>
      <c r="NP4" s="289"/>
      <c r="NQ4" s="289"/>
      <c r="NR4" s="289"/>
      <c r="NS4" s="289"/>
      <c r="NT4" s="289"/>
      <c r="NU4" s="289"/>
      <c r="NV4" s="289"/>
      <c r="NW4" s="289"/>
      <c r="NX4" s="289"/>
      <c r="NY4" s="289"/>
      <c r="NZ4" s="289"/>
      <c r="OA4" s="289"/>
      <c r="OB4" s="289"/>
      <c r="OC4" s="289"/>
      <c r="OD4" s="289"/>
      <c r="OE4" s="289"/>
      <c r="OF4" s="289"/>
      <c r="OG4" s="289"/>
      <c r="OH4" s="289"/>
      <c r="OI4" s="289"/>
      <c r="OJ4" s="289"/>
      <c r="OK4" s="289"/>
      <c r="OL4" s="289"/>
      <c r="OM4" s="289"/>
      <c r="ON4" s="289"/>
      <c r="OO4" s="289"/>
      <c r="OP4" s="289"/>
      <c r="OQ4" s="289"/>
      <c r="OR4" s="289"/>
      <c r="OS4" s="289"/>
      <c r="OT4" s="289"/>
      <c r="OU4" s="289"/>
      <c r="OV4" s="289"/>
      <c r="OW4" s="289"/>
      <c r="OX4" s="289"/>
      <c r="OY4" s="289"/>
      <c r="OZ4" s="289"/>
      <c r="PA4" s="289"/>
      <c r="PB4" s="289"/>
      <c r="PC4" s="289"/>
      <c r="PD4" s="289"/>
      <c r="PE4" s="289"/>
      <c r="PF4" s="289"/>
      <c r="PG4" s="289"/>
      <c r="PH4" s="289"/>
      <c r="PI4" s="289"/>
      <c r="PJ4" s="289"/>
      <c r="PK4" s="289"/>
      <c r="PL4" s="289"/>
      <c r="PM4" s="289"/>
      <c r="PN4" s="289"/>
      <c r="PO4" s="289"/>
      <c r="PP4" s="289"/>
      <c r="PQ4" s="289"/>
      <c r="PR4" s="289"/>
      <c r="PS4" s="289"/>
      <c r="PT4" s="289"/>
      <c r="PU4" s="289"/>
      <c r="PV4" s="289"/>
      <c r="PW4" s="289"/>
      <c r="PX4" s="289"/>
      <c r="PY4" s="289"/>
      <c r="PZ4" s="289"/>
      <c r="QA4" s="289"/>
      <c r="QB4" s="289"/>
      <c r="QC4" s="289"/>
      <c r="QD4" s="289"/>
      <c r="QE4" s="289"/>
      <c r="QF4" s="289"/>
      <c r="QG4" s="289"/>
      <c r="QH4" s="289"/>
      <c r="QI4" s="289"/>
      <c r="QJ4" s="289"/>
      <c r="QK4" s="289"/>
      <c r="QL4" s="289"/>
      <c r="QM4" s="289"/>
      <c r="QN4" s="289"/>
      <c r="QO4" s="289"/>
      <c r="QP4" s="289"/>
      <c r="QQ4" s="289"/>
      <c r="QR4" s="289"/>
      <c r="QS4" s="289"/>
      <c r="QT4" s="289"/>
      <c r="QU4" s="289"/>
      <c r="QV4" s="289"/>
      <c r="QW4" s="289"/>
      <c r="QX4" s="289"/>
      <c r="QY4" s="289"/>
      <c r="QZ4" s="289"/>
      <c r="RA4" s="289"/>
      <c r="RB4" s="289"/>
      <c r="RC4" s="289"/>
      <c r="RD4" s="289"/>
      <c r="RE4" s="289"/>
      <c r="RF4" s="289"/>
      <c r="RG4" s="289"/>
      <c r="RH4" s="289"/>
      <c r="RI4" s="289"/>
      <c r="RJ4" s="289"/>
      <c r="RK4" s="289"/>
      <c r="RL4" s="289"/>
      <c r="RM4" s="289"/>
      <c r="RN4" s="289"/>
      <c r="RO4" s="289"/>
      <c r="RP4" s="289"/>
      <c r="RQ4" s="289"/>
      <c r="RR4" s="289"/>
      <c r="RS4" s="289"/>
      <c r="RT4" s="289"/>
      <c r="RU4" s="289"/>
      <c r="RV4" s="289"/>
      <c r="RW4" s="289"/>
      <c r="RX4" s="289"/>
      <c r="RY4" s="289"/>
      <c r="RZ4" s="289"/>
      <c r="SA4" s="289"/>
      <c r="SB4" s="289"/>
      <c r="SC4" s="289"/>
      <c r="SD4" s="289"/>
      <c r="SE4" s="289"/>
      <c r="SF4" s="289"/>
      <c r="SG4" s="289"/>
      <c r="SH4" s="289"/>
      <c r="SI4" s="289"/>
      <c r="SJ4" s="289"/>
      <c r="SK4" s="289"/>
      <c r="SL4" s="289"/>
      <c r="SM4" s="289"/>
      <c r="SN4" s="289"/>
      <c r="SO4" s="289"/>
      <c r="SP4" s="289"/>
      <c r="SQ4" s="289"/>
      <c r="SR4" s="289"/>
      <c r="SS4" s="289"/>
      <c r="ST4" s="289"/>
      <c r="SU4" s="289"/>
      <c r="SV4" s="289"/>
      <c r="SW4" s="289"/>
      <c r="SX4" s="289"/>
      <c r="SY4" s="289"/>
      <c r="SZ4" s="289"/>
      <c r="TA4" s="289"/>
      <c r="TB4" s="289"/>
      <c r="TC4" s="289"/>
      <c r="TD4" s="289"/>
      <c r="TE4" s="289"/>
      <c r="TF4" s="289"/>
      <c r="TG4" s="289"/>
      <c r="TH4" s="289"/>
      <c r="TI4" s="289"/>
      <c r="TJ4" s="289"/>
      <c r="TK4" s="289"/>
      <c r="TL4" s="289"/>
      <c r="TM4" s="289"/>
      <c r="TN4" s="289"/>
      <c r="TO4" s="289"/>
      <c r="TP4" s="289"/>
      <c r="TQ4" s="289"/>
      <c r="TR4" s="289"/>
      <c r="TS4" s="289"/>
      <c r="TT4" s="289"/>
      <c r="TU4" s="289"/>
      <c r="TV4" s="289"/>
      <c r="TW4" s="289"/>
      <c r="TX4" s="289"/>
      <c r="TY4" s="289"/>
      <c r="TZ4" s="289"/>
      <c r="UA4" s="289"/>
      <c r="UB4" s="289"/>
      <c r="UC4" s="289"/>
      <c r="UD4" s="289"/>
      <c r="UE4" s="289"/>
      <c r="UF4" s="289"/>
      <c r="UG4" s="289"/>
      <c r="UH4" s="289"/>
      <c r="UI4" s="289"/>
      <c r="UJ4" s="289"/>
      <c r="UK4" s="289"/>
      <c r="UL4" s="289"/>
      <c r="UM4" s="289"/>
      <c r="UN4" s="289"/>
      <c r="UO4" s="289"/>
      <c r="UP4" s="289"/>
      <c r="UQ4" s="289"/>
      <c r="UR4" s="289"/>
      <c r="US4" s="289"/>
      <c r="UT4" s="289"/>
      <c r="UU4" s="289"/>
      <c r="UV4" s="289"/>
      <c r="UW4" s="289"/>
      <c r="UX4" s="289"/>
      <c r="UY4" s="289"/>
      <c r="UZ4" s="289"/>
      <c r="VA4" s="289"/>
      <c r="VB4" s="289"/>
      <c r="VC4" s="289"/>
      <c r="VD4" s="289"/>
      <c r="VE4" s="289"/>
      <c r="VF4" s="289"/>
      <c r="VG4" s="289"/>
      <c r="VH4" s="289"/>
      <c r="VI4" s="289"/>
      <c r="VJ4" s="289"/>
      <c r="VK4" s="289"/>
      <c r="VL4" s="289"/>
      <c r="VM4" s="289"/>
      <c r="VN4" s="289"/>
      <c r="VO4" s="289"/>
      <c r="VP4" s="289"/>
      <c r="VQ4" s="289"/>
      <c r="VR4" s="289"/>
      <c r="VS4" s="289"/>
      <c r="VT4" s="289"/>
      <c r="VU4" s="289"/>
      <c r="VV4" s="289"/>
      <c r="VW4" s="289"/>
      <c r="VX4" s="289"/>
      <c r="VY4" s="289"/>
      <c r="VZ4" s="289"/>
      <c r="WA4" s="289"/>
      <c r="WB4" s="289"/>
      <c r="WC4" s="289"/>
      <c r="WD4" s="289"/>
      <c r="WE4" s="289"/>
      <c r="WF4" s="289"/>
      <c r="WG4" s="289"/>
      <c r="WH4" s="289"/>
      <c r="WI4" s="289"/>
      <c r="WJ4" s="289"/>
      <c r="WK4" s="289"/>
      <c r="WL4" s="289"/>
      <c r="WM4" s="289"/>
      <c r="WN4" s="289"/>
      <c r="WO4" s="289"/>
      <c r="WP4" s="289"/>
      <c r="WQ4" s="289"/>
      <c r="WR4" s="289"/>
      <c r="WS4" s="289"/>
      <c r="WT4" s="289"/>
      <c r="WU4" s="289"/>
      <c r="WV4" s="289"/>
      <c r="WW4" s="289"/>
      <c r="WX4" s="289"/>
      <c r="WY4" s="289"/>
      <c r="WZ4" s="289"/>
      <c r="XA4" s="289"/>
      <c r="XB4" s="289"/>
      <c r="XC4" s="289"/>
      <c r="XD4" s="289"/>
      <c r="XE4" s="289"/>
      <c r="XF4" s="289"/>
      <c r="XG4" s="289"/>
      <c r="XH4" s="289"/>
      <c r="XI4" s="289"/>
      <c r="XJ4" s="289"/>
      <c r="XK4" s="289"/>
      <c r="XL4" s="289"/>
      <c r="XM4" s="289"/>
      <c r="XN4" s="289"/>
      <c r="XO4" s="289"/>
      <c r="XP4" s="289"/>
      <c r="XQ4" s="289"/>
      <c r="XR4" s="289"/>
      <c r="XS4" s="289"/>
      <c r="XT4" s="289"/>
      <c r="XU4" s="289"/>
      <c r="XV4" s="289"/>
      <c r="XW4" s="289"/>
      <c r="XX4" s="289"/>
      <c r="XY4" s="289"/>
      <c r="XZ4" s="289"/>
      <c r="YA4" s="289"/>
      <c r="YB4" s="289"/>
      <c r="YC4" s="289"/>
      <c r="YD4" s="289"/>
      <c r="YE4" s="289"/>
      <c r="YF4" s="289"/>
      <c r="YG4" s="289"/>
      <c r="YH4" s="289"/>
      <c r="YI4" s="289"/>
      <c r="YJ4" s="289"/>
      <c r="YK4" s="289"/>
      <c r="YL4" s="289"/>
      <c r="YM4" s="289"/>
      <c r="YN4" s="289"/>
      <c r="YO4" s="289"/>
      <c r="YP4" s="289"/>
      <c r="YQ4" s="289"/>
      <c r="YR4" s="289"/>
      <c r="YS4" s="289"/>
      <c r="YT4" s="289"/>
      <c r="YU4" s="289"/>
      <c r="YV4" s="289"/>
      <c r="YW4" s="289"/>
      <c r="YX4" s="289"/>
      <c r="YY4" s="289"/>
      <c r="YZ4" s="289"/>
      <c r="ZA4" s="289"/>
      <c r="ZB4" s="289"/>
      <c r="ZC4" s="289"/>
      <c r="ZD4" s="289"/>
      <c r="ZE4" s="289"/>
      <c r="ZF4" s="289"/>
      <c r="ZG4" s="289"/>
      <c r="ZH4" s="289"/>
      <c r="ZI4" s="289"/>
      <c r="ZJ4" s="289"/>
      <c r="ZK4" s="289"/>
      <c r="ZL4" s="289"/>
      <c r="ZM4" s="289"/>
      <c r="ZN4" s="289"/>
      <c r="ZO4" s="289"/>
      <c r="ZP4" s="289"/>
      <c r="ZQ4" s="289"/>
      <c r="ZR4" s="289"/>
      <c r="ZS4" s="289"/>
      <c r="ZT4" s="289"/>
      <c r="ZU4" s="289"/>
      <c r="ZV4" s="289"/>
      <c r="ZW4" s="289"/>
      <c r="ZX4" s="289"/>
      <c r="ZY4" s="289"/>
      <c r="ZZ4" s="289"/>
      <c r="AAA4" s="289"/>
      <c r="AAB4" s="289"/>
      <c r="AAC4" s="289"/>
      <c r="AAD4" s="289"/>
      <c r="AAE4" s="289"/>
      <c r="AAF4" s="289"/>
      <c r="AAG4" s="289"/>
      <c r="AAH4" s="289"/>
      <c r="AAI4" s="289"/>
      <c r="AAJ4" s="289"/>
      <c r="AAK4" s="289"/>
      <c r="AAL4" s="289"/>
      <c r="AAM4" s="289"/>
      <c r="AAN4" s="289"/>
      <c r="AAO4" s="289"/>
      <c r="AAP4" s="289"/>
      <c r="AAQ4" s="289"/>
      <c r="AAR4" s="289"/>
      <c r="AAS4" s="289"/>
      <c r="AAT4" s="289"/>
      <c r="AAU4" s="289"/>
      <c r="AAV4" s="289"/>
      <c r="AAW4" s="289"/>
      <c r="AAX4" s="289"/>
      <c r="AAY4" s="289"/>
      <c r="AAZ4" s="289"/>
      <c r="ABA4" s="289"/>
      <c r="ABB4" s="289"/>
      <c r="ABC4" s="289"/>
      <c r="ABD4" s="289"/>
      <c r="ABE4" s="289"/>
      <c r="ABF4" s="289"/>
      <c r="ABG4" s="289"/>
      <c r="ABH4" s="289"/>
      <c r="ABI4" s="289"/>
      <c r="ABJ4" s="289"/>
      <c r="ABK4" s="289"/>
      <c r="ABL4" s="289"/>
      <c r="ABM4" s="289"/>
      <c r="ABN4" s="289"/>
      <c r="ABO4" s="289"/>
      <c r="ABP4" s="289"/>
      <c r="ABQ4" s="289"/>
      <c r="ABR4" s="289"/>
      <c r="ABS4" s="289"/>
      <c r="ABT4" s="289"/>
      <c r="ABU4" s="289"/>
      <c r="ABV4" s="289"/>
      <c r="ABW4" s="289"/>
      <c r="ABX4" s="289"/>
      <c r="ABY4" s="289"/>
      <c r="ABZ4" s="289"/>
      <c r="ACA4" s="289"/>
      <c r="ACB4" s="289"/>
      <c r="ACC4" s="289"/>
      <c r="ACD4" s="289"/>
      <c r="ACE4" s="289"/>
      <c r="ACF4" s="289"/>
      <c r="ACG4" s="289"/>
      <c r="ACH4" s="289"/>
      <c r="ACI4" s="289"/>
      <c r="ACJ4" s="289"/>
      <c r="ACK4" s="289"/>
      <c r="ACL4" s="289"/>
      <c r="ACM4" s="289"/>
      <c r="ACN4" s="289"/>
      <c r="ACO4" s="289"/>
      <c r="ACP4" s="289"/>
      <c r="ACQ4" s="289"/>
      <c r="ACR4" s="289"/>
      <c r="ACS4" s="289"/>
      <c r="ACT4" s="289"/>
      <c r="ACU4" s="289"/>
      <c r="ACV4" s="289"/>
      <c r="ACW4" s="289"/>
      <c r="ACX4" s="289"/>
      <c r="ACY4" s="289"/>
      <c r="ACZ4" s="289"/>
      <c r="ADA4" s="289"/>
      <c r="ADB4" s="289"/>
      <c r="ADC4" s="289"/>
      <c r="ADD4" s="289"/>
      <c r="ADE4" s="289"/>
      <c r="ADF4" s="289"/>
      <c r="ADG4" s="289"/>
      <c r="ADH4" s="289"/>
      <c r="ADI4" s="289"/>
      <c r="ADJ4" s="289"/>
      <c r="ADK4" s="289"/>
      <c r="ADL4" s="289"/>
      <c r="ADM4" s="289"/>
      <c r="ADN4" s="289"/>
      <c r="ADO4" s="289"/>
      <c r="ADP4" s="289"/>
      <c r="ADQ4" s="289"/>
      <c r="ADR4" s="289"/>
      <c r="ADS4" s="289"/>
      <c r="ADT4" s="289"/>
      <c r="ADU4" s="289"/>
      <c r="ADV4" s="289"/>
      <c r="ADW4" s="289"/>
      <c r="ADX4" s="289"/>
      <c r="ADY4" s="289"/>
      <c r="ADZ4" s="289"/>
      <c r="AEA4" s="289"/>
      <c r="AEB4" s="289"/>
      <c r="AEC4" s="289"/>
      <c r="AED4" s="289"/>
      <c r="AEE4" s="289"/>
      <c r="AEF4" s="289"/>
      <c r="AEG4" s="289"/>
      <c r="AEH4" s="289"/>
      <c r="AEI4" s="289"/>
      <c r="AEJ4" s="289"/>
      <c r="AEK4" s="289"/>
      <c r="AEL4" s="289"/>
      <c r="AEM4" s="289"/>
      <c r="AEN4" s="289"/>
      <c r="AEO4" s="289"/>
      <c r="AEP4" s="289"/>
      <c r="AEQ4" s="289"/>
      <c r="AER4" s="289"/>
      <c r="AES4" s="289"/>
      <c r="AET4" s="289"/>
      <c r="AEU4" s="289"/>
      <c r="AEV4" s="289"/>
      <c r="AEW4" s="289"/>
      <c r="AEX4" s="289"/>
      <c r="AEY4" s="289"/>
      <c r="AEZ4" s="289"/>
      <c r="AFA4" s="289"/>
      <c r="AFB4" s="289"/>
      <c r="AFC4" s="289"/>
      <c r="AFD4" s="289"/>
      <c r="AFE4" s="289"/>
      <c r="AFF4" s="289"/>
      <c r="AFG4" s="289"/>
      <c r="AFH4" s="289"/>
      <c r="AFI4" s="289"/>
      <c r="AFJ4" s="289"/>
      <c r="AFK4" s="289"/>
      <c r="AFL4" s="289"/>
      <c r="AFM4" s="289"/>
      <c r="AFN4" s="289"/>
      <c r="AFO4" s="289"/>
      <c r="AFP4" s="289"/>
      <c r="AFQ4" s="289"/>
      <c r="AFR4" s="289"/>
      <c r="AFS4" s="289"/>
      <c r="AFT4" s="289"/>
      <c r="AFU4" s="289"/>
      <c r="AFV4" s="289"/>
      <c r="AFW4" s="289"/>
      <c r="AFX4" s="289"/>
      <c r="AFY4" s="289"/>
      <c r="AFZ4" s="289"/>
      <c r="AGA4" s="289"/>
      <c r="AGB4" s="289"/>
      <c r="AGC4" s="289"/>
      <c r="AGD4" s="289"/>
      <c r="AGE4" s="289"/>
      <c r="AGF4" s="289"/>
      <c r="AGG4" s="289"/>
      <c r="AGH4" s="289"/>
      <c r="AGI4" s="289"/>
      <c r="AGJ4" s="289"/>
      <c r="AGK4" s="289"/>
      <c r="AGL4" s="289"/>
      <c r="AGM4" s="289"/>
      <c r="AGN4" s="289"/>
      <c r="AGO4" s="289"/>
      <c r="AGP4" s="289"/>
      <c r="AGQ4" s="289"/>
      <c r="AGR4" s="289"/>
      <c r="AGS4" s="289"/>
      <c r="AGT4" s="289"/>
      <c r="AGU4" s="289"/>
      <c r="AGV4" s="289"/>
      <c r="AGW4" s="289"/>
      <c r="AGX4" s="289"/>
      <c r="AGY4" s="289"/>
      <c r="AGZ4" s="289"/>
      <c r="AHA4" s="289"/>
      <c r="AHB4" s="289"/>
      <c r="AHC4" s="289"/>
      <c r="AHD4" s="289"/>
      <c r="AHE4" s="289"/>
      <c r="AHF4" s="289"/>
      <c r="AHG4" s="289"/>
      <c r="AHH4" s="289"/>
      <c r="AHI4" s="289"/>
      <c r="AHJ4" s="289"/>
      <c r="AHK4" s="289"/>
      <c r="AHL4" s="289"/>
      <c r="AHM4" s="289"/>
      <c r="AHN4" s="289"/>
      <c r="AHO4" s="289"/>
      <c r="AHP4" s="289"/>
      <c r="AHQ4" s="289"/>
      <c r="AHR4" s="289"/>
      <c r="AHS4" s="289"/>
      <c r="AHT4" s="289"/>
      <c r="AHU4" s="289"/>
      <c r="AHV4" s="289"/>
      <c r="AHW4" s="289"/>
      <c r="AHX4" s="289"/>
      <c r="AHY4" s="289"/>
      <c r="AHZ4" s="289"/>
      <c r="AIA4" s="289"/>
      <c r="AIB4" s="289"/>
      <c r="AIC4" s="289"/>
      <c r="AID4" s="289"/>
      <c r="AIE4" s="289"/>
      <c r="AIF4" s="289"/>
    </row>
    <row r="5" spans="1:916" s="301" customFormat="1" ht="28.7" customHeight="1">
      <c r="A5" s="600" t="s">
        <v>364</v>
      </c>
      <c r="B5" s="291" t="s">
        <v>454</v>
      </c>
      <c r="C5" s="292" t="s">
        <v>366</v>
      </c>
      <c r="D5" s="293"/>
      <c r="E5" s="294"/>
      <c r="F5" s="295"/>
      <c r="G5" s="295"/>
      <c r="H5" s="295"/>
      <c r="I5" s="296"/>
      <c r="J5" s="297"/>
      <c r="K5" s="297"/>
      <c r="L5" s="296"/>
      <c r="M5" s="296"/>
      <c r="N5" s="298"/>
      <c r="O5" s="296"/>
      <c r="P5" s="296"/>
      <c r="Q5" s="296"/>
      <c r="R5" s="296"/>
      <c r="S5" s="296"/>
      <c r="T5" s="299" t="s">
        <v>373</v>
      </c>
      <c r="U5" s="300"/>
      <c r="V5" s="300"/>
      <c r="W5" s="230"/>
      <c r="X5" s="239" t="s">
        <v>188</v>
      </c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</row>
    <row r="6" spans="1:916" s="21" customFormat="1" ht="12.75">
      <c r="A6" s="600"/>
      <c r="B6" s="302" t="s">
        <v>455</v>
      </c>
      <c r="C6" s="131" t="s">
        <v>475</v>
      </c>
      <c r="D6" s="131"/>
      <c r="E6" s="303"/>
      <c r="F6" s="144">
        <f>'G201 LIW {G}'!A16</f>
        <v>23.519700495561818</v>
      </c>
      <c r="G6" s="304" t="s">
        <v>375</v>
      </c>
      <c r="H6" s="258">
        <f>'G201 LIW {G}'!A$10</f>
        <v>19470.830000000002</v>
      </c>
      <c r="I6" s="259">
        <f>'G201 LIW {G}'!A$8</f>
        <v>80436.397499999963</v>
      </c>
      <c r="J6" s="259">
        <f>'G201 LIW {G}'!A$12</f>
        <v>911345.58</v>
      </c>
      <c r="K6" s="259">
        <f>'G201 LIW {G}'!A$14</f>
        <v>0</v>
      </c>
      <c r="L6" s="259">
        <f>SUM('G201 LIW {G}'!Q$6:Q$998)</f>
        <v>911345.58</v>
      </c>
      <c r="M6" s="259"/>
      <c r="N6" s="260">
        <f>'G201 LIW {G}'!A$18</f>
        <v>1265185.6514999999</v>
      </c>
      <c r="O6" s="259">
        <f>'G201 LIW {G}'!A$20</f>
        <v>991781.97749999992</v>
      </c>
      <c r="P6" s="259">
        <f>SUM('G201 LIW {G}'!R$6:R$998)</f>
        <v>111253.72900000004</v>
      </c>
      <c r="Q6" s="266">
        <f t="shared" ref="Q6:Q21" si="0">N6/(1+ElecDiscountRate)^1</f>
        <v>1184630.7598314604</v>
      </c>
      <c r="R6" s="266">
        <f>O6/(1+ElecDiscountRate)^1</f>
        <v>928634.81039325835</v>
      </c>
      <c r="S6" s="259">
        <f>SUM('G201 LIW {G}'!AM$6:AM$998)</f>
        <v>304709.0418294188</v>
      </c>
      <c r="T6" s="259">
        <f>SUM('G201 LIW {G}'!AD$6:AD$998)</f>
        <v>283186.7925560819</v>
      </c>
      <c r="U6" s="133">
        <f>IFERROR(S6/Q6,0)</f>
        <v>0.25721857996728897</v>
      </c>
      <c r="V6" s="133">
        <f>IFERROR(((S6*1.1)+(T6))/R6,0)</f>
        <v>0.66588795902080888</v>
      </c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</row>
    <row r="7" spans="1:916" s="21" customFormat="1">
      <c r="A7" s="285"/>
      <c r="B7" s="305" t="s">
        <v>33</v>
      </c>
      <c r="C7" s="401" t="s">
        <v>376</v>
      </c>
      <c r="D7" s="306"/>
      <c r="E7" s="307"/>
      <c r="F7" s="306"/>
      <c r="G7" s="306"/>
      <c r="H7" s="262">
        <f t="shared" ref="H7:P7" si="1">SUM(H8:H17)</f>
        <v>2739139.0395</v>
      </c>
      <c r="I7" s="262">
        <f t="shared" si="1"/>
        <v>2543690.8749999991</v>
      </c>
      <c r="J7" s="262">
        <f t="shared" si="1"/>
        <v>8867220.1999999993</v>
      </c>
      <c r="K7" s="262">
        <f t="shared" si="1"/>
        <v>11190091.779999999</v>
      </c>
      <c r="L7" s="262">
        <f t="shared" si="1"/>
        <v>20057311.979999997</v>
      </c>
      <c r="M7" s="262">
        <f t="shared" si="1"/>
        <v>0</v>
      </c>
      <c r="N7" s="262">
        <f t="shared" si="1"/>
        <v>11410911.074999999</v>
      </c>
      <c r="O7" s="262">
        <f t="shared" si="1"/>
        <v>22601002.855</v>
      </c>
      <c r="P7" s="262">
        <f t="shared" si="1"/>
        <v>783.55163300000004</v>
      </c>
      <c r="Q7" s="263">
        <f t="shared" si="0"/>
        <v>10684373.665730337</v>
      </c>
      <c r="R7" s="263">
        <f>O7/(1+ElecDiscountRate)^1</f>
        <v>21161987.691947564</v>
      </c>
      <c r="S7" s="262">
        <f>SUM(S8:S17)</f>
        <v>17602047.054560158</v>
      </c>
      <c r="T7" s="262">
        <f>SUM(T8:T17)</f>
        <v>4227437.9671506733</v>
      </c>
      <c r="U7" s="142">
        <f>S7/Q7</f>
        <v>1.6474570812716853</v>
      </c>
      <c r="V7" s="142">
        <f>((S7*1.1)+(T7))/R7</f>
        <v>1.1147199436347399</v>
      </c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  <c r="RH7" s="161"/>
      <c r="RI7" s="161"/>
      <c r="RJ7" s="161"/>
      <c r="RK7" s="161"/>
      <c r="RL7" s="161"/>
      <c r="RM7" s="161"/>
      <c r="RN7" s="161"/>
      <c r="RO7" s="161"/>
      <c r="RP7" s="161"/>
      <c r="RQ7" s="161"/>
      <c r="RR7" s="161"/>
      <c r="RS7" s="161"/>
      <c r="RT7" s="161"/>
      <c r="RU7" s="161"/>
      <c r="RV7" s="161"/>
      <c r="RW7" s="161"/>
      <c r="RX7" s="161"/>
      <c r="RY7" s="161"/>
      <c r="RZ7" s="161"/>
      <c r="SA7" s="161"/>
      <c r="SB7" s="161"/>
      <c r="SC7" s="161"/>
      <c r="SD7" s="161"/>
      <c r="SE7" s="161"/>
      <c r="SF7" s="161"/>
      <c r="SG7" s="161"/>
      <c r="SH7" s="161"/>
      <c r="SI7" s="161"/>
      <c r="SJ7" s="161"/>
      <c r="SK7" s="161"/>
      <c r="SL7" s="161"/>
      <c r="SM7" s="161"/>
      <c r="SN7" s="161"/>
      <c r="SO7" s="161"/>
      <c r="SP7" s="161"/>
      <c r="SQ7" s="161"/>
      <c r="SR7" s="161"/>
      <c r="SS7" s="161"/>
      <c r="ST7" s="161"/>
      <c r="SU7" s="161"/>
      <c r="SV7" s="161"/>
      <c r="SW7" s="161"/>
      <c r="SX7" s="161"/>
      <c r="SY7" s="161"/>
      <c r="SZ7" s="161"/>
      <c r="TA7" s="161"/>
      <c r="TB7" s="161"/>
      <c r="TC7" s="161"/>
      <c r="TD7" s="161"/>
      <c r="TE7" s="161"/>
      <c r="TF7" s="161"/>
      <c r="TG7" s="161"/>
      <c r="TH7" s="161"/>
      <c r="TI7" s="161"/>
      <c r="TJ7" s="161"/>
      <c r="TK7" s="161"/>
      <c r="TL7" s="161"/>
      <c r="TM7" s="161"/>
      <c r="TN7" s="161"/>
      <c r="TO7" s="161"/>
      <c r="TP7" s="161"/>
      <c r="TQ7" s="161"/>
      <c r="TR7" s="161"/>
      <c r="TS7" s="161"/>
      <c r="TT7" s="161"/>
      <c r="TU7" s="161"/>
      <c r="TV7" s="161"/>
      <c r="TW7" s="161"/>
      <c r="TX7" s="161"/>
      <c r="TY7" s="161"/>
      <c r="TZ7" s="161"/>
      <c r="UA7" s="161"/>
      <c r="UB7" s="161"/>
      <c r="UC7" s="161"/>
      <c r="UD7" s="161"/>
      <c r="UE7" s="161"/>
      <c r="UF7" s="161"/>
      <c r="UG7" s="161"/>
      <c r="UH7" s="161"/>
      <c r="UI7" s="161"/>
      <c r="UJ7" s="161"/>
      <c r="UK7" s="161"/>
      <c r="UL7" s="161"/>
      <c r="UM7" s="161"/>
      <c r="UN7" s="161"/>
      <c r="UO7" s="161"/>
      <c r="UP7" s="161"/>
      <c r="UQ7" s="161"/>
      <c r="UR7" s="161"/>
      <c r="US7" s="161"/>
      <c r="UT7" s="161"/>
      <c r="UU7" s="161"/>
      <c r="UV7" s="161"/>
      <c r="UW7" s="161"/>
      <c r="UX7" s="161"/>
      <c r="UY7" s="161"/>
      <c r="UZ7" s="161"/>
      <c r="VA7" s="161"/>
      <c r="VB7" s="161"/>
      <c r="VC7" s="161"/>
      <c r="VD7" s="161"/>
      <c r="VE7" s="161"/>
      <c r="VF7" s="161"/>
      <c r="VG7" s="161"/>
      <c r="VH7" s="161"/>
      <c r="VI7" s="161"/>
      <c r="VJ7" s="161"/>
      <c r="VK7" s="161"/>
      <c r="VL7" s="161"/>
      <c r="VM7" s="161"/>
      <c r="VN7" s="161"/>
      <c r="VO7" s="161"/>
      <c r="VP7" s="161"/>
      <c r="VQ7" s="161"/>
      <c r="VR7" s="161"/>
      <c r="VS7" s="161"/>
      <c r="VT7" s="161"/>
      <c r="VU7" s="161"/>
      <c r="VV7" s="161"/>
      <c r="VW7" s="161"/>
      <c r="VX7" s="161"/>
      <c r="VY7" s="161"/>
      <c r="VZ7" s="161"/>
      <c r="WA7" s="161"/>
      <c r="WB7" s="161"/>
      <c r="WC7" s="161"/>
      <c r="WD7" s="161"/>
      <c r="WE7" s="161"/>
      <c r="WF7" s="161"/>
      <c r="WG7" s="161"/>
      <c r="WH7" s="161"/>
      <c r="WI7" s="161"/>
      <c r="WJ7" s="161"/>
      <c r="WK7" s="161"/>
      <c r="WL7" s="161"/>
      <c r="WM7" s="161"/>
      <c r="WN7" s="161"/>
      <c r="WO7" s="161"/>
      <c r="WP7" s="161"/>
      <c r="WQ7" s="161"/>
      <c r="WR7" s="161"/>
      <c r="WS7" s="161"/>
      <c r="WT7" s="161"/>
      <c r="WU7" s="161"/>
      <c r="WV7" s="161"/>
      <c r="WW7" s="161"/>
      <c r="WX7" s="161"/>
      <c r="WY7" s="161"/>
      <c r="WZ7" s="161"/>
      <c r="XA7" s="161"/>
      <c r="XB7" s="161"/>
      <c r="XC7" s="161"/>
      <c r="XD7" s="161"/>
      <c r="XE7" s="161"/>
      <c r="XF7" s="161"/>
      <c r="XG7" s="161"/>
      <c r="XH7" s="161"/>
      <c r="XI7" s="161"/>
      <c r="XJ7" s="161"/>
      <c r="XK7" s="161"/>
      <c r="XL7" s="161"/>
      <c r="XM7" s="161"/>
      <c r="XN7" s="161"/>
      <c r="XO7" s="161"/>
      <c r="XP7" s="161"/>
      <c r="XQ7" s="161"/>
      <c r="XR7" s="161"/>
      <c r="XS7" s="161"/>
      <c r="XT7" s="161"/>
      <c r="XU7" s="161"/>
      <c r="XV7" s="161"/>
      <c r="XW7" s="161"/>
      <c r="XX7" s="161"/>
      <c r="XY7" s="161"/>
      <c r="XZ7" s="161"/>
      <c r="YA7" s="161"/>
      <c r="YB7" s="161"/>
      <c r="YC7" s="161"/>
      <c r="YD7" s="161"/>
      <c r="YE7" s="161"/>
      <c r="YF7" s="161"/>
      <c r="YG7" s="161"/>
      <c r="YH7" s="161"/>
      <c r="YI7" s="161"/>
      <c r="YJ7" s="161"/>
      <c r="YK7" s="161"/>
      <c r="YL7" s="161"/>
      <c r="YM7" s="161"/>
      <c r="YN7" s="161"/>
      <c r="YO7" s="161"/>
      <c r="YP7" s="161"/>
      <c r="YQ7" s="161"/>
      <c r="YR7" s="161"/>
      <c r="YS7" s="161"/>
      <c r="YT7" s="161"/>
      <c r="YU7" s="161"/>
      <c r="YV7" s="161"/>
      <c r="YW7" s="161"/>
      <c r="YX7" s="161"/>
      <c r="YY7" s="161"/>
      <c r="YZ7" s="161"/>
      <c r="ZA7" s="161"/>
      <c r="ZB7" s="161"/>
      <c r="ZC7" s="161"/>
      <c r="ZD7" s="161"/>
      <c r="ZE7" s="161"/>
      <c r="ZF7" s="161"/>
      <c r="ZG7" s="161"/>
      <c r="ZH7" s="161"/>
      <c r="ZI7" s="161"/>
      <c r="ZJ7" s="161"/>
      <c r="ZK7" s="161"/>
      <c r="ZL7" s="161"/>
      <c r="ZM7" s="161"/>
      <c r="ZN7" s="161"/>
      <c r="ZO7" s="161"/>
      <c r="ZP7" s="161"/>
      <c r="ZQ7" s="161"/>
      <c r="ZR7" s="161"/>
      <c r="ZS7" s="161"/>
      <c r="ZT7" s="161"/>
      <c r="ZU7" s="161"/>
      <c r="ZV7" s="161"/>
      <c r="ZW7" s="161"/>
      <c r="ZX7" s="161"/>
      <c r="ZY7" s="161"/>
      <c r="ZZ7" s="161"/>
      <c r="AAA7" s="161"/>
      <c r="AAB7" s="161"/>
      <c r="AAC7" s="161"/>
      <c r="AAD7" s="161"/>
      <c r="AAE7" s="161"/>
      <c r="AAF7" s="161"/>
      <c r="AAG7" s="161"/>
      <c r="AAH7" s="161"/>
      <c r="AAI7" s="161"/>
      <c r="AAJ7" s="161"/>
      <c r="AAK7" s="161"/>
      <c r="AAL7" s="161"/>
      <c r="AAM7" s="161"/>
      <c r="AAN7" s="161"/>
      <c r="AAO7" s="161"/>
      <c r="AAP7" s="161"/>
      <c r="AAQ7" s="161"/>
      <c r="AAR7" s="161"/>
      <c r="AAS7" s="161"/>
      <c r="AAT7" s="161"/>
      <c r="AAU7" s="161"/>
      <c r="AAV7" s="161"/>
      <c r="AAW7" s="161"/>
      <c r="AAX7" s="161"/>
      <c r="AAY7" s="161"/>
      <c r="AAZ7" s="161"/>
      <c r="ABA7" s="161"/>
      <c r="ABB7" s="161"/>
      <c r="ABC7" s="161"/>
      <c r="ABD7" s="161"/>
      <c r="ABE7" s="161"/>
      <c r="ABF7" s="161"/>
      <c r="ABG7" s="161"/>
      <c r="ABH7" s="161"/>
      <c r="ABI7" s="161"/>
      <c r="ABJ7" s="161"/>
      <c r="ABK7" s="161"/>
      <c r="ABL7" s="161"/>
      <c r="ABM7" s="161"/>
      <c r="ABN7" s="161"/>
      <c r="ABO7" s="161"/>
      <c r="ABP7" s="161"/>
      <c r="ABQ7" s="161"/>
      <c r="ABR7" s="161"/>
      <c r="ABS7" s="161"/>
      <c r="ABT7" s="161"/>
      <c r="ABU7" s="161"/>
      <c r="ABV7" s="161"/>
      <c r="ABW7" s="161"/>
      <c r="ABX7" s="161"/>
      <c r="ABY7" s="161"/>
      <c r="ABZ7" s="161"/>
      <c r="ACA7" s="161"/>
      <c r="ACB7" s="161"/>
      <c r="ACC7" s="161"/>
      <c r="ACD7" s="161"/>
      <c r="ACE7" s="161"/>
      <c r="ACF7" s="161"/>
      <c r="ACG7" s="161"/>
      <c r="ACH7" s="161"/>
      <c r="ACI7" s="161"/>
      <c r="ACJ7" s="161"/>
      <c r="ACK7" s="161"/>
      <c r="ACL7" s="161"/>
      <c r="ACM7" s="161"/>
      <c r="ACN7" s="161"/>
      <c r="ACO7" s="161"/>
      <c r="ACP7" s="161"/>
      <c r="ACQ7" s="161"/>
      <c r="ACR7" s="161"/>
      <c r="ACS7" s="161"/>
      <c r="ACT7" s="161"/>
      <c r="ACU7" s="161"/>
      <c r="ACV7" s="161"/>
      <c r="ACW7" s="161"/>
      <c r="ACX7" s="161"/>
      <c r="ACY7" s="161"/>
      <c r="ACZ7" s="161"/>
      <c r="ADA7" s="161"/>
      <c r="ADB7" s="161"/>
      <c r="ADC7" s="161"/>
      <c r="ADD7" s="161"/>
      <c r="ADE7" s="161"/>
      <c r="ADF7" s="161"/>
      <c r="ADG7" s="161"/>
      <c r="ADH7" s="161"/>
      <c r="ADI7" s="161"/>
      <c r="ADJ7" s="161"/>
      <c r="ADK7" s="161"/>
      <c r="ADL7" s="161"/>
      <c r="ADM7" s="161"/>
      <c r="ADN7" s="161"/>
      <c r="ADO7" s="161"/>
      <c r="ADP7" s="161"/>
      <c r="ADQ7" s="161"/>
      <c r="ADR7" s="161"/>
      <c r="ADS7" s="161"/>
      <c r="ADT7" s="161"/>
      <c r="ADU7" s="161"/>
      <c r="ADV7" s="161"/>
      <c r="ADW7" s="161"/>
      <c r="ADX7" s="161"/>
      <c r="ADY7" s="161"/>
      <c r="ADZ7" s="161"/>
      <c r="AEA7" s="161"/>
      <c r="AEB7" s="161"/>
      <c r="AEC7" s="161"/>
      <c r="AED7" s="161"/>
      <c r="AEE7" s="161"/>
      <c r="AEF7" s="161"/>
      <c r="AEG7" s="161"/>
      <c r="AEH7" s="161"/>
      <c r="AEI7" s="161"/>
      <c r="AEJ7" s="161"/>
      <c r="AEK7" s="161"/>
      <c r="AEL7" s="161"/>
      <c r="AEM7" s="161"/>
      <c r="AEN7" s="161"/>
      <c r="AEO7" s="161"/>
      <c r="AEP7" s="161"/>
      <c r="AEQ7" s="161"/>
      <c r="AER7" s="161"/>
      <c r="AES7" s="161"/>
      <c r="AET7" s="161"/>
      <c r="AEU7" s="161"/>
      <c r="AEV7" s="161"/>
      <c r="AEW7" s="161"/>
      <c r="AEX7" s="161"/>
      <c r="AEY7" s="161"/>
      <c r="AEZ7" s="161"/>
      <c r="AFA7" s="161"/>
      <c r="AFB7" s="161"/>
      <c r="AFC7" s="161"/>
      <c r="AFD7" s="161"/>
      <c r="AFE7" s="161"/>
      <c r="AFF7" s="161"/>
      <c r="AFG7" s="161"/>
      <c r="AFH7" s="161"/>
      <c r="AFI7" s="161"/>
      <c r="AFJ7" s="161"/>
      <c r="AFK7" s="161"/>
      <c r="AFL7" s="161"/>
      <c r="AFM7" s="161"/>
      <c r="AFN7" s="161"/>
      <c r="AFO7" s="161"/>
      <c r="AFP7" s="161"/>
      <c r="AFQ7" s="161"/>
      <c r="AFR7" s="161"/>
      <c r="AFS7" s="161"/>
      <c r="AFT7" s="161"/>
      <c r="AFU7" s="161"/>
      <c r="AFV7" s="161"/>
      <c r="AFW7" s="161"/>
      <c r="AFX7" s="161"/>
      <c r="AFY7" s="161"/>
      <c r="AFZ7" s="161"/>
      <c r="AGA7" s="161"/>
      <c r="AGB7" s="161"/>
      <c r="AGC7" s="161"/>
      <c r="AGD7" s="161"/>
      <c r="AGE7" s="161"/>
      <c r="AGF7" s="161"/>
      <c r="AGG7" s="161"/>
      <c r="AGH7" s="161"/>
      <c r="AGI7" s="161"/>
      <c r="AGJ7" s="161"/>
      <c r="AGK7" s="161"/>
      <c r="AGL7" s="161"/>
      <c r="AGM7" s="161"/>
      <c r="AGN7" s="161"/>
      <c r="AGO7" s="161"/>
      <c r="AGP7" s="161"/>
      <c r="AGQ7" s="161"/>
      <c r="AGR7" s="161"/>
      <c r="AGS7" s="161"/>
      <c r="AGT7" s="161"/>
      <c r="AGU7" s="161"/>
      <c r="AGV7" s="161"/>
      <c r="AGW7" s="161"/>
      <c r="AGX7" s="161"/>
      <c r="AGY7" s="161"/>
      <c r="AGZ7" s="161"/>
      <c r="AHA7" s="161"/>
      <c r="AHB7" s="161"/>
      <c r="AHC7" s="161"/>
      <c r="AHD7" s="161"/>
      <c r="AHE7" s="161"/>
      <c r="AHF7" s="161"/>
      <c r="AHG7" s="161"/>
      <c r="AHH7" s="161"/>
      <c r="AHI7" s="161"/>
      <c r="AHJ7" s="161"/>
      <c r="AHK7" s="161"/>
      <c r="AHL7" s="161"/>
      <c r="AHM7" s="161"/>
      <c r="AHN7" s="161"/>
      <c r="AHO7" s="161"/>
      <c r="AHP7" s="161"/>
      <c r="AHQ7" s="161"/>
      <c r="AHR7" s="161"/>
      <c r="AHS7" s="161"/>
      <c r="AHT7" s="161"/>
      <c r="AHU7" s="161"/>
      <c r="AHV7" s="161"/>
      <c r="AHW7" s="161"/>
      <c r="AHX7" s="161"/>
      <c r="AHY7" s="161"/>
      <c r="AHZ7" s="161"/>
      <c r="AIA7" s="161"/>
      <c r="AIB7" s="161"/>
      <c r="AIC7" s="161"/>
      <c r="AID7" s="161"/>
      <c r="AIE7" s="161"/>
      <c r="AIF7" s="161"/>
    </row>
    <row r="8" spans="1:916" s="21" customFormat="1" ht="14.25">
      <c r="A8" s="308"/>
      <c r="B8" s="309" t="s">
        <v>33</v>
      </c>
      <c r="C8" s="146" t="s">
        <v>379</v>
      </c>
      <c r="D8" s="174"/>
      <c r="E8" s="310"/>
      <c r="F8" s="144">
        <f>'SF Existing Space Heat {G}'!A$16</f>
        <v>19.999999999999993</v>
      </c>
      <c r="G8" s="145" t="s">
        <v>375</v>
      </c>
      <c r="H8" s="258">
        <f>'SF Existing Space Heat {G}'!A$10</f>
        <v>623632.1</v>
      </c>
      <c r="I8" s="259">
        <f>'SF Existing Space Heat {G}'!A$8</f>
        <v>282272.26499999966</v>
      </c>
      <c r="J8" s="259">
        <f>'SF Existing Space Heat {G}'!A$12</f>
        <v>4343950</v>
      </c>
      <c r="K8" s="259">
        <f>'SF Existing Space Heat {G}'!A$14</f>
        <v>4247518</v>
      </c>
      <c r="L8" s="259">
        <f>SUM('SF Existing Space Heat {G}'!Q$5:Q$1000)</f>
        <v>8591468</v>
      </c>
      <c r="M8" s="259"/>
      <c r="N8" s="260">
        <f>'SF Existing Space Heat {G}'!A$18</f>
        <v>4626222.2649999997</v>
      </c>
      <c r="O8" s="259">
        <f>'SF Existing Space Heat {G}'!A$20</f>
        <v>8873740.2650000006</v>
      </c>
      <c r="P8" s="259">
        <f>SUM('SF Existing Space Heat {G}'!R$5:R$1000)</f>
        <v>225.51584300000002</v>
      </c>
      <c r="Q8" s="261">
        <f t="shared" si="0"/>
        <v>4331668.787453183</v>
      </c>
      <c r="R8" s="261">
        <f>O8/(1+ElecDiscountRate)^1</f>
        <v>8308745.5664794007</v>
      </c>
      <c r="S8" s="259">
        <f>SUM('SF Existing Space Heat {G}'!AM$5:AM$1000)</f>
        <v>8584595.3190583363</v>
      </c>
      <c r="T8" s="259">
        <f>SUM('SF Existing Space Heat {G}'!AD$5:AD$1000)</f>
        <v>1902644.7641058138</v>
      </c>
      <c r="U8" s="133">
        <f t="shared" ref="U8:U21" si="2">IFERROR(S8/Q8,0)</f>
        <v>1.9818217274422945</v>
      </c>
      <c r="V8" s="133">
        <f t="shared" ref="V8:V21" si="3">IFERROR(((S8*1.1)+(T8))/R8,0)</f>
        <v>1.3655129434752216</v>
      </c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  <c r="LV8" s="161"/>
      <c r="LW8" s="161"/>
      <c r="LX8" s="161"/>
      <c r="LY8" s="161"/>
      <c r="LZ8" s="161"/>
      <c r="MA8" s="161"/>
      <c r="MB8" s="161"/>
      <c r="MC8" s="161"/>
      <c r="MD8" s="161"/>
      <c r="ME8" s="161"/>
      <c r="MF8" s="161"/>
      <c r="MG8" s="161"/>
      <c r="MH8" s="161"/>
      <c r="MI8" s="161"/>
      <c r="MJ8" s="161"/>
      <c r="MK8" s="161"/>
      <c r="ML8" s="161"/>
      <c r="MM8" s="161"/>
      <c r="MN8" s="161"/>
      <c r="MO8" s="161"/>
      <c r="MP8" s="161"/>
      <c r="MQ8" s="161"/>
      <c r="MR8" s="161"/>
      <c r="MS8" s="161"/>
      <c r="MT8" s="161"/>
      <c r="MU8" s="161"/>
      <c r="MV8" s="161"/>
      <c r="MW8" s="161"/>
      <c r="MX8" s="161"/>
      <c r="MY8" s="161"/>
      <c r="MZ8" s="161"/>
      <c r="NA8" s="161"/>
      <c r="NB8" s="161"/>
      <c r="NC8" s="161"/>
      <c r="ND8" s="161"/>
      <c r="NE8" s="161"/>
      <c r="NF8" s="161"/>
      <c r="NG8" s="161"/>
      <c r="NH8" s="161"/>
      <c r="NI8" s="161"/>
      <c r="NJ8" s="161"/>
      <c r="NK8" s="161"/>
      <c r="NL8" s="161"/>
      <c r="NM8" s="161"/>
      <c r="NN8" s="161"/>
      <c r="NO8" s="161"/>
      <c r="NP8" s="161"/>
      <c r="NQ8" s="161"/>
      <c r="NR8" s="161"/>
      <c r="NS8" s="161"/>
      <c r="NT8" s="161"/>
      <c r="NU8" s="161"/>
      <c r="NV8" s="161"/>
      <c r="NW8" s="161"/>
      <c r="NX8" s="161"/>
      <c r="NY8" s="161"/>
      <c r="NZ8" s="161"/>
      <c r="OA8" s="161"/>
      <c r="OB8" s="161"/>
      <c r="OC8" s="161"/>
      <c r="OD8" s="161"/>
      <c r="OE8" s="161"/>
      <c r="OF8" s="161"/>
      <c r="OG8" s="161"/>
      <c r="OH8" s="161"/>
      <c r="OI8" s="161"/>
      <c r="OJ8" s="161"/>
      <c r="OK8" s="161"/>
      <c r="OL8" s="161"/>
      <c r="OM8" s="161"/>
      <c r="ON8" s="161"/>
      <c r="OO8" s="161"/>
      <c r="OP8" s="161"/>
      <c r="OQ8" s="161"/>
      <c r="OR8" s="161"/>
      <c r="OS8" s="161"/>
      <c r="OT8" s="161"/>
      <c r="OU8" s="161"/>
      <c r="OV8" s="161"/>
      <c r="OW8" s="161"/>
      <c r="OX8" s="161"/>
      <c r="OY8" s="161"/>
      <c r="OZ8" s="161"/>
      <c r="PA8" s="161"/>
      <c r="PB8" s="161"/>
      <c r="PC8" s="161"/>
      <c r="PD8" s="161"/>
      <c r="PE8" s="161"/>
      <c r="PF8" s="161"/>
      <c r="PG8" s="161"/>
      <c r="PH8" s="161"/>
      <c r="PI8" s="161"/>
      <c r="PJ8" s="161"/>
      <c r="PK8" s="161"/>
      <c r="PL8" s="161"/>
      <c r="PM8" s="161"/>
      <c r="PN8" s="161"/>
      <c r="PO8" s="161"/>
      <c r="PP8" s="161"/>
      <c r="PQ8" s="161"/>
      <c r="PR8" s="161"/>
      <c r="PS8" s="161"/>
      <c r="PT8" s="161"/>
      <c r="PU8" s="161"/>
      <c r="PV8" s="161"/>
      <c r="PW8" s="161"/>
      <c r="PX8" s="161"/>
      <c r="PY8" s="161"/>
      <c r="PZ8" s="161"/>
      <c r="QA8" s="161"/>
      <c r="QB8" s="161"/>
      <c r="QC8" s="161"/>
      <c r="QD8" s="161"/>
      <c r="QE8" s="161"/>
      <c r="QF8" s="161"/>
      <c r="QG8" s="161"/>
      <c r="QH8" s="161"/>
      <c r="QI8" s="161"/>
      <c r="QJ8" s="161"/>
      <c r="QK8" s="161"/>
      <c r="QL8" s="161"/>
      <c r="QM8" s="161"/>
      <c r="QN8" s="161"/>
      <c r="QO8" s="161"/>
      <c r="QP8" s="161"/>
      <c r="QQ8" s="161"/>
      <c r="QR8" s="161"/>
      <c r="QS8" s="161"/>
      <c r="QT8" s="161"/>
      <c r="QU8" s="161"/>
      <c r="QV8" s="161"/>
      <c r="QW8" s="161"/>
      <c r="QX8" s="161"/>
      <c r="QY8" s="161"/>
      <c r="QZ8" s="161"/>
      <c r="RA8" s="161"/>
      <c r="RB8" s="161"/>
      <c r="RC8" s="161"/>
      <c r="RD8" s="161"/>
      <c r="RE8" s="161"/>
      <c r="RF8" s="161"/>
      <c r="RG8" s="161"/>
      <c r="RH8" s="161"/>
      <c r="RI8" s="161"/>
      <c r="RJ8" s="161"/>
      <c r="RK8" s="161"/>
      <c r="RL8" s="161"/>
      <c r="RM8" s="161"/>
      <c r="RN8" s="161"/>
      <c r="RO8" s="161"/>
      <c r="RP8" s="161"/>
      <c r="RQ8" s="161"/>
      <c r="RR8" s="161"/>
      <c r="RS8" s="161"/>
      <c r="RT8" s="161"/>
      <c r="RU8" s="161"/>
      <c r="RV8" s="161"/>
      <c r="RW8" s="161"/>
      <c r="RX8" s="161"/>
      <c r="RY8" s="161"/>
      <c r="RZ8" s="161"/>
      <c r="SA8" s="161"/>
      <c r="SB8" s="161"/>
      <c r="SC8" s="161"/>
      <c r="SD8" s="161"/>
      <c r="SE8" s="161"/>
      <c r="SF8" s="161"/>
      <c r="SG8" s="161"/>
      <c r="SH8" s="161"/>
      <c r="SI8" s="161"/>
      <c r="SJ8" s="161"/>
      <c r="SK8" s="161"/>
      <c r="SL8" s="161"/>
      <c r="SM8" s="161"/>
      <c r="SN8" s="161"/>
      <c r="SO8" s="161"/>
      <c r="SP8" s="161"/>
      <c r="SQ8" s="161"/>
      <c r="SR8" s="161"/>
      <c r="SS8" s="161"/>
      <c r="ST8" s="161"/>
      <c r="SU8" s="161"/>
      <c r="SV8" s="161"/>
      <c r="SW8" s="161"/>
      <c r="SX8" s="161"/>
      <c r="SY8" s="161"/>
      <c r="SZ8" s="161"/>
      <c r="TA8" s="161"/>
      <c r="TB8" s="161"/>
      <c r="TC8" s="161"/>
      <c r="TD8" s="161"/>
      <c r="TE8" s="161"/>
      <c r="TF8" s="161"/>
      <c r="TG8" s="161"/>
      <c r="TH8" s="161"/>
      <c r="TI8" s="161"/>
      <c r="TJ8" s="161"/>
      <c r="TK8" s="161"/>
      <c r="TL8" s="161"/>
      <c r="TM8" s="161"/>
      <c r="TN8" s="161"/>
      <c r="TO8" s="161"/>
      <c r="TP8" s="161"/>
      <c r="TQ8" s="161"/>
      <c r="TR8" s="161"/>
      <c r="TS8" s="161"/>
      <c r="TT8" s="161"/>
      <c r="TU8" s="161"/>
      <c r="TV8" s="161"/>
      <c r="TW8" s="161"/>
      <c r="TX8" s="161"/>
      <c r="TY8" s="161"/>
      <c r="TZ8" s="161"/>
      <c r="UA8" s="161"/>
      <c r="UB8" s="161"/>
      <c r="UC8" s="161"/>
      <c r="UD8" s="161"/>
      <c r="UE8" s="161"/>
      <c r="UF8" s="161"/>
      <c r="UG8" s="161"/>
      <c r="UH8" s="161"/>
      <c r="UI8" s="161"/>
      <c r="UJ8" s="161"/>
      <c r="UK8" s="161"/>
      <c r="UL8" s="161"/>
      <c r="UM8" s="161"/>
      <c r="UN8" s="161"/>
      <c r="UO8" s="161"/>
      <c r="UP8" s="161"/>
      <c r="UQ8" s="161"/>
      <c r="UR8" s="161"/>
      <c r="US8" s="161"/>
      <c r="UT8" s="161"/>
      <c r="UU8" s="161"/>
      <c r="UV8" s="161"/>
      <c r="UW8" s="161"/>
      <c r="UX8" s="161"/>
      <c r="UY8" s="161"/>
      <c r="UZ8" s="161"/>
      <c r="VA8" s="161"/>
      <c r="VB8" s="161"/>
      <c r="VC8" s="161"/>
      <c r="VD8" s="161"/>
      <c r="VE8" s="161"/>
      <c r="VF8" s="161"/>
      <c r="VG8" s="161"/>
      <c r="VH8" s="161"/>
      <c r="VI8" s="161"/>
      <c r="VJ8" s="161"/>
      <c r="VK8" s="161"/>
      <c r="VL8" s="161"/>
      <c r="VM8" s="161"/>
      <c r="VN8" s="161"/>
      <c r="VO8" s="161"/>
      <c r="VP8" s="161"/>
      <c r="VQ8" s="161"/>
      <c r="VR8" s="161"/>
      <c r="VS8" s="161"/>
      <c r="VT8" s="161"/>
      <c r="VU8" s="161"/>
      <c r="VV8" s="161"/>
      <c r="VW8" s="161"/>
      <c r="VX8" s="161"/>
      <c r="VY8" s="161"/>
      <c r="VZ8" s="161"/>
      <c r="WA8" s="161"/>
      <c r="WB8" s="161"/>
      <c r="WC8" s="161"/>
      <c r="WD8" s="161"/>
      <c r="WE8" s="161"/>
      <c r="WF8" s="161"/>
      <c r="WG8" s="161"/>
      <c r="WH8" s="161"/>
      <c r="WI8" s="161"/>
      <c r="WJ8" s="161"/>
      <c r="WK8" s="161"/>
      <c r="WL8" s="161"/>
      <c r="WM8" s="161"/>
      <c r="WN8" s="161"/>
      <c r="WO8" s="161"/>
      <c r="WP8" s="161"/>
      <c r="WQ8" s="161"/>
      <c r="WR8" s="161"/>
      <c r="WS8" s="161"/>
      <c r="WT8" s="161"/>
      <c r="WU8" s="161"/>
      <c r="WV8" s="161"/>
      <c r="WW8" s="161"/>
      <c r="WX8" s="161"/>
      <c r="WY8" s="161"/>
      <c r="WZ8" s="161"/>
      <c r="XA8" s="161"/>
      <c r="XB8" s="161"/>
      <c r="XC8" s="161"/>
      <c r="XD8" s="161"/>
      <c r="XE8" s="161"/>
      <c r="XF8" s="161"/>
      <c r="XG8" s="161"/>
      <c r="XH8" s="161"/>
      <c r="XI8" s="161"/>
      <c r="XJ8" s="161"/>
      <c r="XK8" s="161"/>
      <c r="XL8" s="161"/>
      <c r="XM8" s="161"/>
      <c r="XN8" s="161"/>
      <c r="XO8" s="161"/>
      <c r="XP8" s="161"/>
      <c r="XQ8" s="161"/>
      <c r="XR8" s="161"/>
      <c r="XS8" s="161"/>
      <c r="XT8" s="161"/>
      <c r="XU8" s="161"/>
      <c r="XV8" s="161"/>
      <c r="XW8" s="161"/>
      <c r="XX8" s="161"/>
      <c r="XY8" s="161"/>
      <c r="XZ8" s="161"/>
      <c r="YA8" s="161"/>
      <c r="YB8" s="161"/>
      <c r="YC8" s="161"/>
      <c r="YD8" s="161"/>
      <c r="YE8" s="161"/>
      <c r="YF8" s="161"/>
      <c r="YG8" s="161"/>
      <c r="YH8" s="161"/>
      <c r="YI8" s="161"/>
      <c r="YJ8" s="161"/>
      <c r="YK8" s="161"/>
      <c r="YL8" s="161"/>
      <c r="YM8" s="161"/>
      <c r="YN8" s="161"/>
      <c r="YO8" s="161"/>
      <c r="YP8" s="161"/>
      <c r="YQ8" s="161"/>
      <c r="YR8" s="161"/>
      <c r="YS8" s="161"/>
      <c r="YT8" s="161"/>
      <c r="YU8" s="161"/>
      <c r="YV8" s="161"/>
      <c r="YW8" s="161"/>
      <c r="YX8" s="161"/>
      <c r="YY8" s="161"/>
      <c r="YZ8" s="161"/>
      <c r="ZA8" s="161"/>
      <c r="ZB8" s="161"/>
      <c r="ZC8" s="161"/>
      <c r="ZD8" s="161"/>
      <c r="ZE8" s="161"/>
      <c r="ZF8" s="161"/>
      <c r="ZG8" s="161"/>
      <c r="ZH8" s="161"/>
      <c r="ZI8" s="161"/>
      <c r="ZJ8" s="161"/>
      <c r="ZK8" s="161"/>
      <c r="ZL8" s="161"/>
      <c r="ZM8" s="161"/>
      <c r="ZN8" s="161"/>
      <c r="ZO8" s="161"/>
      <c r="ZP8" s="161"/>
      <c r="ZQ8" s="161"/>
      <c r="ZR8" s="161"/>
      <c r="ZS8" s="161"/>
      <c r="ZT8" s="161"/>
      <c r="ZU8" s="161"/>
      <c r="ZV8" s="161"/>
      <c r="ZW8" s="161"/>
      <c r="ZX8" s="161"/>
      <c r="ZY8" s="161"/>
      <c r="ZZ8" s="161"/>
      <c r="AAA8" s="161"/>
      <c r="AAB8" s="161"/>
      <c r="AAC8" s="161"/>
      <c r="AAD8" s="161"/>
      <c r="AAE8" s="161"/>
      <c r="AAF8" s="161"/>
      <c r="AAG8" s="161"/>
      <c r="AAH8" s="161"/>
      <c r="AAI8" s="161"/>
      <c r="AAJ8" s="161"/>
      <c r="AAK8" s="161"/>
      <c r="AAL8" s="161"/>
      <c r="AAM8" s="161"/>
      <c r="AAN8" s="161"/>
      <c r="AAO8" s="161"/>
      <c r="AAP8" s="161"/>
      <c r="AAQ8" s="161"/>
      <c r="AAR8" s="161"/>
      <c r="AAS8" s="161"/>
      <c r="AAT8" s="161"/>
      <c r="AAU8" s="161"/>
      <c r="AAV8" s="161"/>
      <c r="AAW8" s="161"/>
      <c r="AAX8" s="161"/>
      <c r="AAY8" s="161"/>
      <c r="AAZ8" s="161"/>
      <c r="ABA8" s="161"/>
      <c r="ABB8" s="161"/>
      <c r="ABC8" s="161"/>
      <c r="ABD8" s="161"/>
      <c r="ABE8" s="161"/>
      <c r="ABF8" s="161"/>
      <c r="ABG8" s="161"/>
      <c r="ABH8" s="161"/>
      <c r="ABI8" s="161"/>
      <c r="ABJ8" s="161"/>
      <c r="ABK8" s="161"/>
      <c r="ABL8" s="161"/>
      <c r="ABM8" s="161"/>
      <c r="ABN8" s="161"/>
      <c r="ABO8" s="161"/>
      <c r="ABP8" s="161"/>
      <c r="ABQ8" s="161"/>
      <c r="ABR8" s="161"/>
      <c r="ABS8" s="161"/>
      <c r="ABT8" s="161"/>
      <c r="ABU8" s="161"/>
      <c r="ABV8" s="161"/>
      <c r="ABW8" s="161"/>
      <c r="ABX8" s="161"/>
      <c r="ABY8" s="161"/>
      <c r="ABZ8" s="161"/>
      <c r="ACA8" s="161"/>
      <c r="ACB8" s="161"/>
      <c r="ACC8" s="161"/>
      <c r="ACD8" s="161"/>
      <c r="ACE8" s="161"/>
      <c r="ACF8" s="161"/>
      <c r="ACG8" s="161"/>
      <c r="ACH8" s="161"/>
      <c r="ACI8" s="161"/>
      <c r="ACJ8" s="161"/>
      <c r="ACK8" s="161"/>
      <c r="ACL8" s="161"/>
      <c r="ACM8" s="161"/>
      <c r="ACN8" s="161"/>
      <c r="ACO8" s="161"/>
      <c r="ACP8" s="161"/>
      <c r="ACQ8" s="161"/>
      <c r="ACR8" s="161"/>
      <c r="ACS8" s="161"/>
      <c r="ACT8" s="161"/>
      <c r="ACU8" s="161"/>
      <c r="ACV8" s="161"/>
      <c r="ACW8" s="161"/>
      <c r="ACX8" s="161"/>
      <c r="ACY8" s="161"/>
      <c r="ACZ8" s="161"/>
      <c r="ADA8" s="161"/>
      <c r="ADB8" s="161"/>
      <c r="ADC8" s="161"/>
      <c r="ADD8" s="161"/>
      <c r="ADE8" s="161"/>
      <c r="ADF8" s="161"/>
      <c r="ADG8" s="161"/>
      <c r="ADH8" s="161"/>
      <c r="ADI8" s="161"/>
      <c r="ADJ8" s="161"/>
      <c r="ADK8" s="161"/>
      <c r="ADL8" s="161"/>
      <c r="ADM8" s="161"/>
      <c r="ADN8" s="161"/>
      <c r="ADO8" s="161"/>
      <c r="ADP8" s="161"/>
      <c r="ADQ8" s="161"/>
      <c r="ADR8" s="161"/>
      <c r="ADS8" s="161"/>
      <c r="ADT8" s="161"/>
      <c r="ADU8" s="161"/>
      <c r="ADV8" s="161"/>
      <c r="ADW8" s="161"/>
      <c r="ADX8" s="161"/>
      <c r="ADY8" s="161"/>
      <c r="ADZ8" s="161"/>
      <c r="AEA8" s="161"/>
      <c r="AEB8" s="161"/>
      <c r="AEC8" s="161"/>
      <c r="AED8" s="161"/>
      <c r="AEE8" s="161"/>
      <c r="AEF8" s="161"/>
      <c r="AEG8" s="161"/>
      <c r="AEH8" s="161"/>
      <c r="AEI8" s="161"/>
      <c r="AEJ8" s="161"/>
      <c r="AEK8" s="161"/>
      <c r="AEL8" s="161"/>
      <c r="AEM8" s="161"/>
      <c r="AEN8" s="161"/>
      <c r="AEO8" s="161"/>
      <c r="AEP8" s="161"/>
      <c r="AEQ8" s="161"/>
      <c r="AER8" s="161"/>
      <c r="AES8" s="161"/>
      <c r="AET8" s="161"/>
      <c r="AEU8" s="161"/>
      <c r="AEV8" s="161"/>
      <c r="AEW8" s="161"/>
      <c r="AEX8" s="161"/>
      <c r="AEY8" s="161"/>
      <c r="AEZ8" s="161"/>
      <c r="AFA8" s="161"/>
      <c r="AFB8" s="161"/>
      <c r="AFC8" s="161"/>
      <c r="AFD8" s="161"/>
      <c r="AFE8" s="161"/>
      <c r="AFF8" s="161"/>
      <c r="AFG8" s="161"/>
      <c r="AFH8" s="161"/>
      <c r="AFI8" s="161"/>
      <c r="AFJ8" s="161"/>
      <c r="AFK8" s="161"/>
      <c r="AFL8" s="161"/>
      <c r="AFM8" s="161"/>
      <c r="AFN8" s="161"/>
      <c r="AFO8" s="161"/>
      <c r="AFP8" s="161"/>
      <c r="AFQ8" s="161"/>
      <c r="AFR8" s="161"/>
      <c r="AFS8" s="161"/>
      <c r="AFT8" s="161"/>
      <c r="AFU8" s="161"/>
      <c r="AFV8" s="161"/>
      <c r="AFW8" s="161"/>
      <c r="AFX8" s="161"/>
      <c r="AFY8" s="161"/>
      <c r="AFZ8" s="161"/>
      <c r="AGA8" s="161"/>
      <c r="AGB8" s="161"/>
      <c r="AGC8" s="161"/>
      <c r="AGD8" s="161"/>
      <c r="AGE8" s="161"/>
      <c r="AGF8" s="161"/>
      <c r="AGG8" s="161"/>
      <c r="AGH8" s="161"/>
      <c r="AGI8" s="161"/>
      <c r="AGJ8" s="161"/>
      <c r="AGK8" s="161"/>
      <c r="AGL8" s="161"/>
      <c r="AGM8" s="161"/>
      <c r="AGN8" s="161"/>
      <c r="AGO8" s="161"/>
      <c r="AGP8" s="161"/>
      <c r="AGQ8" s="161"/>
      <c r="AGR8" s="161"/>
      <c r="AGS8" s="161"/>
      <c r="AGT8" s="161"/>
      <c r="AGU8" s="161"/>
      <c r="AGV8" s="161"/>
      <c r="AGW8" s="161"/>
      <c r="AGX8" s="161"/>
      <c r="AGY8" s="161"/>
      <c r="AGZ8" s="161"/>
      <c r="AHA8" s="161"/>
      <c r="AHB8" s="161"/>
      <c r="AHC8" s="161"/>
      <c r="AHD8" s="161"/>
      <c r="AHE8" s="161"/>
      <c r="AHF8" s="161"/>
      <c r="AHG8" s="161"/>
      <c r="AHH8" s="161"/>
      <c r="AHI8" s="161"/>
      <c r="AHJ8" s="161"/>
      <c r="AHK8" s="161"/>
      <c r="AHL8" s="161"/>
      <c r="AHM8" s="161"/>
      <c r="AHN8" s="161"/>
      <c r="AHO8" s="161"/>
      <c r="AHP8" s="161"/>
      <c r="AHQ8" s="161"/>
      <c r="AHR8" s="161"/>
      <c r="AHS8" s="161"/>
      <c r="AHT8" s="161"/>
      <c r="AHU8" s="161"/>
      <c r="AHV8" s="161"/>
      <c r="AHW8" s="161"/>
      <c r="AHX8" s="161"/>
      <c r="AHY8" s="161"/>
      <c r="AHZ8" s="161"/>
      <c r="AIA8" s="161"/>
      <c r="AIB8" s="161"/>
      <c r="AIC8" s="161"/>
      <c r="AID8" s="161"/>
      <c r="AIE8" s="161"/>
      <c r="AIF8" s="161"/>
    </row>
    <row r="9" spans="1:916" s="21" customFormat="1">
      <c r="B9" s="309" t="s">
        <v>33</v>
      </c>
      <c r="C9" s="408" t="s">
        <v>380</v>
      </c>
      <c r="D9" s="131"/>
      <c r="E9" s="311"/>
      <c r="F9" s="144">
        <f>'SF Existing Water Heat {G}'!A$16</f>
        <v>20.615377190536456</v>
      </c>
      <c r="G9" s="312" t="s">
        <v>278</v>
      </c>
      <c r="H9" s="258">
        <f>'SF Existing Water Heat {G}'!A$10</f>
        <v>65269.4</v>
      </c>
      <c r="I9" s="259">
        <f>'SF Existing Water Heat {G}'!A$8</f>
        <v>164705.92500000005</v>
      </c>
      <c r="J9" s="259">
        <f>'SF Existing Water Heat {G}'!A$12</f>
        <v>380100</v>
      </c>
      <c r="K9" s="259">
        <f>'SF Existing Water Heat {G}'!A$14</f>
        <v>407403.69999999995</v>
      </c>
      <c r="L9" s="259">
        <f>SUM('SF Existing Water Heat {G}'!Q$5:Q$1000)</f>
        <v>787503.7</v>
      </c>
      <c r="M9" s="259"/>
      <c r="N9" s="260">
        <f>'SF Existing Water Heat {G}'!A$18</f>
        <v>544805.92500000005</v>
      </c>
      <c r="O9" s="259">
        <f>'SF Existing Water Heat {G}'!A$20</f>
        <v>952209.625</v>
      </c>
      <c r="P9" s="259">
        <f>SUM('SF Existing Water Heat {G}'!R$5:R$1000)</f>
        <v>175.50078999999999</v>
      </c>
      <c r="Q9" s="261">
        <f t="shared" si="0"/>
        <v>510117.90730337083</v>
      </c>
      <c r="R9" s="261">
        <f t="shared" ref="R9:R21" si="4">O9/(1+ElecDiscountRate)^1</f>
        <v>891582.04588014982</v>
      </c>
      <c r="S9" s="259">
        <f>SUM('SF Existing Water Heat {G}'!AM$5:AM$1000)</f>
        <v>879558.17042311176</v>
      </c>
      <c r="T9" s="259">
        <f>SUM('SF Existing Water Heat {G}'!AD$5:AD$1000)</f>
        <v>248017.16365249103</v>
      </c>
      <c r="U9" s="133">
        <f t="shared" si="2"/>
        <v>1.7242252385780923</v>
      </c>
      <c r="V9" s="133">
        <f t="shared" si="3"/>
        <v>1.363341889548672</v>
      </c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1"/>
      <c r="HM9" s="161"/>
      <c r="HN9" s="161"/>
      <c r="HO9" s="161"/>
      <c r="HP9" s="161"/>
      <c r="HQ9" s="161"/>
      <c r="HR9" s="161"/>
      <c r="HS9" s="161"/>
      <c r="HT9" s="161"/>
      <c r="HU9" s="161"/>
      <c r="HV9" s="161"/>
      <c r="HW9" s="161"/>
      <c r="HX9" s="161"/>
      <c r="HY9" s="161"/>
      <c r="HZ9" s="161"/>
      <c r="IA9" s="161"/>
      <c r="IB9" s="161"/>
      <c r="IC9" s="161"/>
      <c r="ID9" s="161"/>
      <c r="IE9" s="161"/>
      <c r="IF9" s="161"/>
      <c r="IG9" s="161"/>
      <c r="IH9" s="161"/>
      <c r="II9" s="161"/>
      <c r="IJ9" s="161"/>
      <c r="IK9" s="161"/>
      <c r="IL9" s="161"/>
      <c r="IM9" s="161"/>
      <c r="IN9" s="161"/>
      <c r="IO9" s="161"/>
      <c r="IP9" s="161"/>
      <c r="IQ9" s="161"/>
      <c r="IR9" s="161"/>
      <c r="IS9" s="161"/>
      <c r="IT9" s="161"/>
      <c r="IU9" s="161"/>
      <c r="IV9" s="161"/>
      <c r="IW9" s="161"/>
      <c r="IX9" s="161"/>
      <c r="IY9" s="161"/>
      <c r="IZ9" s="161"/>
      <c r="JA9" s="161"/>
      <c r="JB9" s="161"/>
      <c r="JC9" s="161"/>
      <c r="JD9" s="161"/>
      <c r="JE9" s="161"/>
      <c r="JF9" s="161"/>
      <c r="JG9" s="161"/>
      <c r="JH9" s="161"/>
      <c r="JI9" s="161"/>
      <c r="JJ9" s="161"/>
      <c r="JK9" s="161"/>
      <c r="JL9" s="161"/>
      <c r="JM9" s="161"/>
      <c r="JN9" s="161"/>
      <c r="JO9" s="161"/>
      <c r="JP9" s="161"/>
      <c r="JQ9" s="161"/>
      <c r="JR9" s="161"/>
      <c r="JS9" s="161"/>
      <c r="JT9" s="161"/>
      <c r="JU9" s="161"/>
      <c r="JV9" s="161"/>
      <c r="JW9" s="161"/>
      <c r="JX9" s="161"/>
      <c r="JY9" s="161"/>
      <c r="JZ9" s="161"/>
      <c r="KA9" s="161"/>
      <c r="KB9" s="161"/>
      <c r="KC9" s="161"/>
      <c r="KD9" s="161"/>
      <c r="KE9" s="161"/>
      <c r="KF9" s="161"/>
      <c r="KG9" s="161"/>
      <c r="KH9" s="161"/>
      <c r="KI9" s="161"/>
      <c r="KJ9" s="161"/>
      <c r="KK9" s="161"/>
      <c r="KL9" s="161"/>
      <c r="KM9" s="161"/>
      <c r="KN9" s="161"/>
      <c r="KO9" s="161"/>
      <c r="KP9" s="161"/>
      <c r="KQ9" s="161"/>
      <c r="KR9" s="161"/>
      <c r="KS9" s="161"/>
      <c r="KT9" s="161"/>
      <c r="KU9" s="161"/>
      <c r="KV9" s="161"/>
      <c r="KW9" s="161"/>
      <c r="KX9" s="161"/>
      <c r="KY9" s="161"/>
      <c r="KZ9" s="161"/>
      <c r="LA9" s="161"/>
      <c r="LB9" s="161"/>
      <c r="LC9" s="161"/>
      <c r="LD9" s="161"/>
      <c r="LE9" s="161"/>
      <c r="LF9" s="161"/>
      <c r="LG9" s="161"/>
      <c r="LH9" s="161"/>
      <c r="LI9" s="161"/>
      <c r="LJ9" s="161"/>
      <c r="LK9" s="161"/>
      <c r="LL9" s="161"/>
      <c r="LM9" s="161"/>
      <c r="LN9" s="161"/>
      <c r="LO9" s="161"/>
      <c r="LP9" s="161"/>
      <c r="LQ9" s="161"/>
      <c r="LR9" s="161"/>
      <c r="LS9" s="161"/>
      <c r="LT9" s="161"/>
      <c r="LU9" s="161"/>
      <c r="LV9" s="161"/>
      <c r="LW9" s="161"/>
      <c r="LX9" s="161"/>
      <c r="LY9" s="161"/>
      <c r="LZ9" s="161"/>
      <c r="MA9" s="161"/>
      <c r="MB9" s="161"/>
      <c r="MC9" s="161"/>
      <c r="MD9" s="161"/>
      <c r="ME9" s="161"/>
      <c r="MF9" s="161"/>
      <c r="MG9" s="161"/>
      <c r="MH9" s="161"/>
      <c r="MI9" s="161"/>
      <c r="MJ9" s="161"/>
      <c r="MK9" s="161"/>
      <c r="ML9" s="161"/>
      <c r="MM9" s="161"/>
      <c r="MN9" s="161"/>
      <c r="MO9" s="161"/>
      <c r="MP9" s="161"/>
      <c r="MQ9" s="161"/>
      <c r="MR9" s="161"/>
      <c r="MS9" s="161"/>
      <c r="MT9" s="161"/>
      <c r="MU9" s="161"/>
      <c r="MV9" s="161"/>
      <c r="MW9" s="161"/>
      <c r="MX9" s="161"/>
      <c r="MY9" s="161"/>
      <c r="MZ9" s="161"/>
      <c r="NA9" s="161"/>
      <c r="NB9" s="161"/>
      <c r="NC9" s="161"/>
      <c r="ND9" s="161"/>
      <c r="NE9" s="161"/>
      <c r="NF9" s="161"/>
      <c r="NG9" s="161"/>
      <c r="NH9" s="161"/>
      <c r="NI9" s="161"/>
      <c r="NJ9" s="161"/>
      <c r="NK9" s="161"/>
      <c r="NL9" s="161"/>
      <c r="NM9" s="161"/>
      <c r="NN9" s="161"/>
      <c r="NO9" s="161"/>
      <c r="NP9" s="161"/>
      <c r="NQ9" s="161"/>
      <c r="NR9" s="161"/>
      <c r="NS9" s="161"/>
      <c r="NT9" s="161"/>
      <c r="NU9" s="161"/>
      <c r="NV9" s="161"/>
      <c r="NW9" s="161"/>
      <c r="NX9" s="161"/>
      <c r="NY9" s="161"/>
      <c r="NZ9" s="161"/>
      <c r="OA9" s="161"/>
      <c r="OB9" s="161"/>
      <c r="OC9" s="161"/>
      <c r="OD9" s="161"/>
      <c r="OE9" s="161"/>
      <c r="OF9" s="161"/>
      <c r="OG9" s="161"/>
      <c r="OH9" s="161"/>
      <c r="OI9" s="161"/>
      <c r="OJ9" s="161"/>
      <c r="OK9" s="161"/>
      <c r="OL9" s="161"/>
      <c r="OM9" s="161"/>
      <c r="ON9" s="161"/>
      <c r="OO9" s="161"/>
      <c r="OP9" s="161"/>
      <c r="OQ9" s="161"/>
      <c r="OR9" s="161"/>
      <c r="OS9" s="161"/>
      <c r="OT9" s="161"/>
      <c r="OU9" s="161"/>
      <c r="OV9" s="161"/>
      <c r="OW9" s="161"/>
      <c r="OX9" s="161"/>
      <c r="OY9" s="161"/>
      <c r="OZ9" s="161"/>
      <c r="PA9" s="161"/>
      <c r="PB9" s="161"/>
      <c r="PC9" s="161"/>
      <c r="PD9" s="161"/>
      <c r="PE9" s="161"/>
      <c r="PF9" s="161"/>
      <c r="PG9" s="161"/>
      <c r="PH9" s="161"/>
      <c r="PI9" s="161"/>
      <c r="PJ9" s="161"/>
      <c r="PK9" s="161"/>
      <c r="PL9" s="161"/>
      <c r="PM9" s="161"/>
      <c r="PN9" s="161"/>
      <c r="PO9" s="161"/>
      <c r="PP9" s="161"/>
      <c r="PQ9" s="161"/>
      <c r="PR9" s="161"/>
      <c r="PS9" s="161"/>
      <c r="PT9" s="161"/>
      <c r="PU9" s="161"/>
      <c r="PV9" s="161"/>
      <c r="PW9" s="161"/>
      <c r="PX9" s="161"/>
      <c r="PY9" s="161"/>
      <c r="PZ9" s="161"/>
      <c r="QA9" s="161"/>
      <c r="QB9" s="161"/>
      <c r="QC9" s="161"/>
      <c r="QD9" s="161"/>
      <c r="QE9" s="161"/>
      <c r="QF9" s="161"/>
      <c r="QG9" s="161"/>
      <c r="QH9" s="161"/>
      <c r="QI9" s="161"/>
      <c r="QJ9" s="161"/>
      <c r="QK9" s="161"/>
      <c r="QL9" s="161"/>
      <c r="QM9" s="161"/>
      <c r="QN9" s="161"/>
      <c r="QO9" s="161"/>
      <c r="QP9" s="161"/>
      <c r="QQ9" s="161"/>
      <c r="QR9" s="161"/>
      <c r="QS9" s="161"/>
      <c r="QT9" s="161"/>
      <c r="QU9" s="161"/>
      <c r="QV9" s="161"/>
      <c r="QW9" s="161"/>
      <c r="QX9" s="161"/>
      <c r="QY9" s="161"/>
      <c r="QZ9" s="161"/>
      <c r="RA9" s="161"/>
      <c r="RB9" s="161"/>
      <c r="RC9" s="161"/>
      <c r="RD9" s="161"/>
      <c r="RE9" s="161"/>
      <c r="RF9" s="161"/>
      <c r="RG9" s="161"/>
      <c r="RH9" s="161"/>
      <c r="RI9" s="161"/>
      <c r="RJ9" s="161"/>
      <c r="RK9" s="161"/>
      <c r="RL9" s="161"/>
      <c r="RM9" s="161"/>
      <c r="RN9" s="161"/>
      <c r="RO9" s="161"/>
      <c r="RP9" s="161"/>
      <c r="RQ9" s="161"/>
      <c r="RR9" s="161"/>
      <c r="RS9" s="161"/>
      <c r="RT9" s="161"/>
      <c r="RU9" s="161"/>
      <c r="RV9" s="161"/>
      <c r="RW9" s="161"/>
      <c r="RX9" s="161"/>
      <c r="RY9" s="161"/>
      <c r="RZ9" s="161"/>
      <c r="SA9" s="161"/>
      <c r="SB9" s="161"/>
      <c r="SC9" s="161"/>
      <c r="SD9" s="161"/>
      <c r="SE9" s="161"/>
      <c r="SF9" s="161"/>
      <c r="SG9" s="161"/>
      <c r="SH9" s="161"/>
      <c r="SI9" s="161"/>
      <c r="SJ9" s="161"/>
      <c r="SK9" s="161"/>
      <c r="SL9" s="161"/>
      <c r="SM9" s="161"/>
      <c r="SN9" s="161"/>
      <c r="SO9" s="161"/>
      <c r="SP9" s="161"/>
      <c r="SQ9" s="161"/>
      <c r="SR9" s="161"/>
      <c r="SS9" s="161"/>
      <c r="ST9" s="161"/>
      <c r="SU9" s="161"/>
      <c r="SV9" s="161"/>
      <c r="SW9" s="161"/>
      <c r="SX9" s="161"/>
      <c r="SY9" s="161"/>
      <c r="SZ9" s="161"/>
      <c r="TA9" s="161"/>
      <c r="TB9" s="161"/>
      <c r="TC9" s="161"/>
      <c r="TD9" s="161"/>
      <c r="TE9" s="161"/>
      <c r="TF9" s="161"/>
      <c r="TG9" s="161"/>
      <c r="TH9" s="161"/>
      <c r="TI9" s="161"/>
      <c r="TJ9" s="161"/>
      <c r="TK9" s="161"/>
      <c r="TL9" s="161"/>
      <c r="TM9" s="161"/>
      <c r="TN9" s="161"/>
      <c r="TO9" s="161"/>
      <c r="TP9" s="161"/>
      <c r="TQ9" s="161"/>
      <c r="TR9" s="161"/>
      <c r="TS9" s="161"/>
      <c r="TT9" s="161"/>
      <c r="TU9" s="161"/>
      <c r="TV9" s="161"/>
      <c r="TW9" s="161"/>
      <c r="TX9" s="161"/>
      <c r="TY9" s="161"/>
      <c r="TZ9" s="161"/>
      <c r="UA9" s="161"/>
      <c r="UB9" s="161"/>
      <c r="UC9" s="161"/>
      <c r="UD9" s="161"/>
      <c r="UE9" s="161"/>
      <c r="UF9" s="161"/>
      <c r="UG9" s="161"/>
      <c r="UH9" s="161"/>
      <c r="UI9" s="161"/>
      <c r="UJ9" s="161"/>
      <c r="UK9" s="161"/>
      <c r="UL9" s="161"/>
      <c r="UM9" s="161"/>
      <c r="UN9" s="161"/>
      <c r="UO9" s="161"/>
      <c r="UP9" s="161"/>
      <c r="UQ9" s="161"/>
      <c r="UR9" s="161"/>
      <c r="US9" s="161"/>
      <c r="UT9" s="161"/>
      <c r="UU9" s="161"/>
      <c r="UV9" s="161"/>
      <c r="UW9" s="161"/>
      <c r="UX9" s="161"/>
      <c r="UY9" s="161"/>
      <c r="UZ9" s="161"/>
      <c r="VA9" s="161"/>
      <c r="VB9" s="161"/>
      <c r="VC9" s="161"/>
      <c r="VD9" s="161"/>
      <c r="VE9" s="161"/>
      <c r="VF9" s="161"/>
      <c r="VG9" s="161"/>
      <c r="VH9" s="161"/>
      <c r="VI9" s="161"/>
      <c r="VJ9" s="161"/>
      <c r="VK9" s="161"/>
      <c r="VL9" s="161"/>
      <c r="VM9" s="161"/>
      <c r="VN9" s="161"/>
      <c r="VO9" s="161"/>
      <c r="VP9" s="161"/>
      <c r="VQ9" s="161"/>
      <c r="VR9" s="161"/>
      <c r="VS9" s="161"/>
      <c r="VT9" s="161"/>
      <c r="VU9" s="161"/>
      <c r="VV9" s="161"/>
      <c r="VW9" s="161"/>
      <c r="VX9" s="161"/>
      <c r="VY9" s="161"/>
      <c r="VZ9" s="161"/>
      <c r="WA9" s="161"/>
      <c r="WB9" s="161"/>
      <c r="WC9" s="161"/>
      <c r="WD9" s="161"/>
      <c r="WE9" s="161"/>
      <c r="WF9" s="161"/>
      <c r="WG9" s="161"/>
      <c r="WH9" s="161"/>
      <c r="WI9" s="161"/>
      <c r="WJ9" s="161"/>
      <c r="WK9" s="161"/>
      <c r="WL9" s="161"/>
      <c r="WM9" s="161"/>
      <c r="WN9" s="161"/>
      <c r="WO9" s="161"/>
      <c r="WP9" s="161"/>
      <c r="WQ9" s="161"/>
      <c r="WR9" s="161"/>
      <c r="WS9" s="161"/>
      <c r="WT9" s="161"/>
      <c r="WU9" s="161"/>
      <c r="WV9" s="161"/>
      <c r="WW9" s="161"/>
      <c r="WX9" s="161"/>
      <c r="WY9" s="161"/>
      <c r="WZ9" s="161"/>
      <c r="XA9" s="161"/>
      <c r="XB9" s="161"/>
      <c r="XC9" s="161"/>
      <c r="XD9" s="161"/>
      <c r="XE9" s="161"/>
      <c r="XF9" s="161"/>
      <c r="XG9" s="161"/>
      <c r="XH9" s="161"/>
      <c r="XI9" s="161"/>
      <c r="XJ9" s="161"/>
      <c r="XK9" s="161"/>
      <c r="XL9" s="161"/>
      <c r="XM9" s="161"/>
      <c r="XN9" s="161"/>
      <c r="XO9" s="161"/>
      <c r="XP9" s="161"/>
      <c r="XQ9" s="161"/>
      <c r="XR9" s="161"/>
      <c r="XS9" s="161"/>
      <c r="XT9" s="161"/>
      <c r="XU9" s="161"/>
      <c r="XV9" s="161"/>
      <c r="XW9" s="161"/>
      <c r="XX9" s="161"/>
      <c r="XY9" s="161"/>
      <c r="XZ9" s="161"/>
      <c r="YA9" s="161"/>
      <c r="YB9" s="161"/>
      <c r="YC9" s="161"/>
      <c r="YD9" s="161"/>
      <c r="YE9" s="161"/>
      <c r="YF9" s="161"/>
      <c r="YG9" s="161"/>
      <c r="YH9" s="161"/>
      <c r="YI9" s="161"/>
      <c r="YJ9" s="161"/>
      <c r="YK9" s="161"/>
      <c r="YL9" s="161"/>
      <c r="YM9" s="161"/>
      <c r="YN9" s="161"/>
      <c r="YO9" s="161"/>
      <c r="YP9" s="161"/>
      <c r="YQ9" s="161"/>
      <c r="YR9" s="161"/>
      <c r="YS9" s="161"/>
      <c r="YT9" s="161"/>
      <c r="YU9" s="161"/>
      <c r="YV9" s="161"/>
      <c r="YW9" s="161"/>
      <c r="YX9" s="161"/>
      <c r="YY9" s="161"/>
      <c r="YZ9" s="161"/>
      <c r="ZA9" s="161"/>
      <c r="ZB9" s="161"/>
      <c r="ZC9" s="161"/>
      <c r="ZD9" s="161"/>
      <c r="ZE9" s="161"/>
      <c r="ZF9" s="161"/>
      <c r="ZG9" s="161"/>
      <c r="ZH9" s="161"/>
      <c r="ZI9" s="161"/>
      <c r="ZJ9" s="161"/>
      <c r="ZK9" s="161"/>
      <c r="ZL9" s="161"/>
      <c r="ZM9" s="161"/>
      <c r="ZN9" s="161"/>
      <c r="ZO9" s="161"/>
      <c r="ZP9" s="161"/>
      <c r="ZQ9" s="161"/>
      <c r="ZR9" s="161"/>
      <c r="ZS9" s="161"/>
      <c r="ZT9" s="161"/>
      <c r="ZU9" s="161"/>
      <c r="ZV9" s="161"/>
      <c r="ZW9" s="161"/>
      <c r="ZX9" s="161"/>
      <c r="ZY9" s="161"/>
      <c r="ZZ9" s="161"/>
      <c r="AAA9" s="161"/>
      <c r="AAB9" s="161"/>
      <c r="AAC9" s="161"/>
      <c r="AAD9" s="161"/>
      <c r="AAE9" s="161"/>
      <c r="AAF9" s="161"/>
      <c r="AAG9" s="161"/>
      <c r="AAH9" s="161"/>
      <c r="AAI9" s="161"/>
      <c r="AAJ9" s="161"/>
      <c r="AAK9" s="161"/>
      <c r="AAL9" s="161"/>
      <c r="AAM9" s="161"/>
      <c r="AAN9" s="161"/>
      <c r="AAO9" s="161"/>
      <c r="AAP9" s="161"/>
      <c r="AAQ9" s="161"/>
      <c r="AAR9" s="161"/>
      <c r="AAS9" s="161"/>
      <c r="AAT9" s="161"/>
      <c r="AAU9" s="161"/>
      <c r="AAV9" s="161"/>
      <c r="AAW9" s="161"/>
      <c r="AAX9" s="161"/>
      <c r="AAY9" s="161"/>
      <c r="AAZ9" s="161"/>
      <c r="ABA9" s="161"/>
      <c r="ABB9" s="161"/>
      <c r="ABC9" s="161"/>
      <c r="ABD9" s="161"/>
      <c r="ABE9" s="161"/>
      <c r="ABF9" s="161"/>
      <c r="ABG9" s="161"/>
      <c r="ABH9" s="161"/>
      <c r="ABI9" s="161"/>
      <c r="ABJ9" s="161"/>
      <c r="ABK9" s="161"/>
      <c r="ABL9" s="161"/>
      <c r="ABM9" s="161"/>
      <c r="ABN9" s="161"/>
      <c r="ABO9" s="161"/>
      <c r="ABP9" s="161"/>
      <c r="ABQ9" s="161"/>
      <c r="ABR9" s="161"/>
      <c r="ABS9" s="161"/>
      <c r="ABT9" s="161"/>
      <c r="ABU9" s="161"/>
      <c r="ABV9" s="161"/>
      <c r="ABW9" s="161"/>
      <c r="ABX9" s="161"/>
      <c r="ABY9" s="161"/>
      <c r="ABZ9" s="161"/>
      <c r="ACA9" s="161"/>
      <c r="ACB9" s="161"/>
      <c r="ACC9" s="161"/>
      <c r="ACD9" s="161"/>
      <c r="ACE9" s="161"/>
      <c r="ACF9" s="161"/>
      <c r="ACG9" s="161"/>
      <c r="ACH9" s="161"/>
      <c r="ACI9" s="161"/>
      <c r="ACJ9" s="161"/>
      <c r="ACK9" s="161"/>
      <c r="ACL9" s="161"/>
      <c r="ACM9" s="161"/>
      <c r="ACN9" s="161"/>
      <c r="ACO9" s="161"/>
      <c r="ACP9" s="161"/>
      <c r="ACQ9" s="161"/>
      <c r="ACR9" s="161"/>
      <c r="ACS9" s="161"/>
      <c r="ACT9" s="161"/>
      <c r="ACU9" s="161"/>
      <c r="ACV9" s="161"/>
      <c r="ACW9" s="161"/>
      <c r="ACX9" s="161"/>
      <c r="ACY9" s="161"/>
      <c r="ACZ9" s="161"/>
      <c r="ADA9" s="161"/>
      <c r="ADB9" s="161"/>
      <c r="ADC9" s="161"/>
      <c r="ADD9" s="161"/>
      <c r="ADE9" s="161"/>
      <c r="ADF9" s="161"/>
      <c r="ADG9" s="161"/>
      <c r="ADH9" s="161"/>
      <c r="ADI9" s="161"/>
      <c r="ADJ9" s="161"/>
      <c r="ADK9" s="161"/>
      <c r="ADL9" s="161"/>
      <c r="ADM9" s="161"/>
      <c r="ADN9" s="161"/>
      <c r="ADO9" s="161"/>
      <c r="ADP9" s="161"/>
      <c r="ADQ9" s="161"/>
      <c r="ADR9" s="161"/>
      <c r="ADS9" s="161"/>
      <c r="ADT9" s="161"/>
      <c r="ADU9" s="161"/>
      <c r="ADV9" s="161"/>
      <c r="ADW9" s="161"/>
      <c r="ADX9" s="161"/>
      <c r="ADY9" s="161"/>
      <c r="ADZ9" s="161"/>
      <c r="AEA9" s="161"/>
      <c r="AEB9" s="161"/>
      <c r="AEC9" s="161"/>
      <c r="AED9" s="161"/>
      <c r="AEE9" s="161"/>
      <c r="AEF9" s="161"/>
      <c r="AEG9" s="161"/>
      <c r="AEH9" s="161"/>
      <c r="AEI9" s="161"/>
      <c r="AEJ9" s="161"/>
      <c r="AEK9" s="161"/>
      <c r="AEL9" s="161"/>
      <c r="AEM9" s="161"/>
      <c r="AEN9" s="161"/>
      <c r="AEO9" s="161"/>
      <c r="AEP9" s="161"/>
      <c r="AEQ9" s="161"/>
      <c r="AER9" s="161"/>
      <c r="AES9" s="161"/>
      <c r="AET9" s="161"/>
      <c r="AEU9" s="161"/>
      <c r="AEV9" s="161"/>
      <c r="AEW9" s="161"/>
      <c r="AEX9" s="161"/>
      <c r="AEY9" s="161"/>
      <c r="AEZ9" s="161"/>
      <c r="AFA9" s="161"/>
      <c r="AFB9" s="161"/>
      <c r="AFC9" s="161"/>
      <c r="AFD9" s="161"/>
      <c r="AFE9" s="161"/>
      <c r="AFF9" s="161"/>
      <c r="AFG9" s="161"/>
      <c r="AFH9" s="161"/>
      <c r="AFI9" s="161"/>
      <c r="AFJ9" s="161"/>
      <c r="AFK9" s="161"/>
      <c r="AFL9" s="161"/>
      <c r="AFM9" s="161"/>
      <c r="AFN9" s="161"/>
      <c r="AFO9" s="161"/>
      <c r="AFP9" s="161"/>
      <c r="AFQ9" s="161"/>
      <c r="AFR9" s="161"/>
      <c r="AFS9" s="161"/>
      <c r="AFT9" s="161"/>
      <c r="AFU9" s="161"/>
      <c r="AFV9" s="161"/>
      <c r="AFW9" s="161"/>
      <c r="AFX9" s="161"/>
      <c r="AFY9" s="161"/>
      <c r="AFZ9" s="161"/>
      <c r="AGA9" s="161"/>
      <c r="AGB9" s="161"/>
      <c r="AGC9" s="161"/>
      <c r="AGD9" s="161"/>
      <c r="AGE9" s="161"/>
      <c r="AGF9" s="161"/>
      <c r="AGG9" s="161"/>
      <c r="AGH9" s="161"/>
      <c r="AGI9" s="161"/>
      <c r="AGJ9" s="161"/>
      <c r="AGK9" s="161"/>
      <c r="AGL9" s="161"/>
      <c r="AGM9" s="161"/>
      <c r="AGN9" s="161"/>
      <c r="AGO9" s="161"/>
      <c r="AGP9" s="161"/>
      <c r="AGQ9" s="161"/>
      <c r="AGR9" s="161"/>
      <c r="AGS9" s="161"/>
      <c r="AGT9" s="161"/>
      <c r="AGU9" s="161"/>
      <c r="AGV9" s="161"/>
      <c r="AGW9" s="161"/>
      <c r="AGX9" s="161"/>
      <c r="AGY9" s="161"/>
      <c r="AGZ9" s="161"/>
      <c r="AHA9" s="161"/>
      <c r="AHB9" s="161"/>
      <c r="AHC9" s="161"/>
      <c r="AHD9" s="161"/>
      <c r="AHE9" s="161"/>
      <c r="AHF9" s="161"/>
      <c r="AHG9" s="161"/>
      <c r="AHH9" s="161"/>
      <c r="AHI9" s="161"/>
      <c r="AHJ9" s="161"/>
      <c r="AHK9" s="161"/>
      <c r="AHL9" s="161"/>
      <c r="AHM9" s="161"/>
      <c r="AHN9" s="161"/>
      <c r="AHO9" s="161"/>
      <c r="AHP9" s="161"/>
      <c r="AHQ9" s="161"/>
      <c r="AHR9" s="161"/>
      <c r="AHS9" s="161"/>
      <c r="AHT9" s="161"/>
      <c r="AHU9" s="161"/>
      <c r="AHV9" s="161"/>
      <c r="AHW9" s="161"/>
      <c r="AHX9" s="161"/>
      <c r="AHY9" s="161"/>
      <c r="AHZ9" s="161"/>
      <c r="AIA9" s="161"/>
      <c r="AIB9" s="161"/>
      <c r="AIC9" s="161"/>
      <c r="AID9" s="161"/>
      <c r="AIE9" s="161"/>
      <c r="AIF9" s="161"/>
    </row>
    <row r="10" spans="1:916" s="21" customFormat="1" ht="12.75">
      <c r="B10" s="309" t="s">
        <v>33</v>
      </c>
      <c r="C10" s="146" t="s">
        <v>381</v>
      </c>
      <c r="D10" s="174"/>
      <c r="E10" s="311"/>
      <c r="F10" s="144">
        <v>0</v>
      </c>
      <c r="G10" s="304" t="s">
        <v>375</v>
      </c>
      <c r="H10" s="258"/>
      <c r="I10" s="259">
        <v>0</v>
      </c>
      <c r="J10" s="259">
        <v>0</v>
      </c>
      <c r="K10" s="259">
        <v>0</v>
      </c>
      <c r="L10" s="259">
        <v>0</v>
      </c>
      <c r="M10" s="259"/>
      <c r="N10" s="260">
        <v>0</v>
      </c>
      <c r="O10" s="259">
        <v>0</v>
      </c>
      <c r="P10" s="259">
        <v>0</v>
      </c>
      <c r="Q10" s="261">
        <f t="shared" si="0"/>
        <v>0</v>
      </c>
      <c r="R10" s="261">
        <f t="shared" si="4"/>
        <v>0</v>
      </c>
      <c r="S10" s="259">
        <v>0</v>
      </c>
      <c r="T10" s="259">
        <v>0</v>
      </c>
      <c r="U10" s="133">
        <f t="shared" si="2"/>
        <v>0</v>
      </c>
      <c r="V10" s="133">
        <f t="shared" si="3"/>
        <v>0</v>
      </c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</row>
    <row r="11" spans="1:916" s="21" customFormat="1" ht="12.75">
      <c r="B11" s="309" t="s">
        <v>33</v>
      </c>
      <c r="C11" s="146" t="s">
        <v>382</v>
      </c>
      <c r="D11" s="174"/>
      <c r="E11" s="310"/>
      <c r="F11" s="144">
        <f>'Home Appliances {G}'!A$16</f>
        <v>14</v>
      </c>
      <c r="G11" s="304" t="s">
        <v>375</v>
      </c>
      <c r="H11" s="258">
        <f>'Home Appliances {G}'!A$10</f>
        <v>6108</v>
      </c>
      <c r="I11" s="259">
        <f>'Home Appliances {G}'!A$8</f>
        <v>0</v>
      </c>
      <c r="J11" s="259">
        <f>'Home Appliances {G}'!A$12</f>
        <v>0</v>
      </c>
      <c r="K11" s="259">
        <f>'Home Appliances {G}'!A$14</f>
        <v>0</v>
      </c>
      <c r="L11" s="259">
        <f>SUM('Home Appliances {G}'!Q$5:Q$1000)</f>
        <v>0</v>
      </c>
      <c r="M11" s="259"/>
      <c r="N11" s="260">
        <f>'Home Appliances {G}'!A$18</f>
        <v>0</v>
      </c>
      <c r="O11" s="259">
        <f>'Home Appliances {G}'!A$20</f>
        <v>0</v>
      </c>
      <c r="P11" s="259">
        <f>SUM('Home Appliances {G}'!R$5:R$1000)</f>
        <v>0</v>
      </c>
      <c r="Q11" s="261">
        <f t="shared" si="0"/>
        <v>0</v>
      </c>
      <c r="R11" s="261">
        <f t="shared" si="4"/>
        <v>0</v>
      </c>
      <c r="S11" s="259">
        <f>SUM('Home Appliances {G}'!AM$5:AM$1000)</f>
        <v>58673.006532835119</v>
      </c>
      <c r="T11" s="259">
        <f>SUM('Home Appliances {G}'!AD$5:AD$1000)</f>
        <v>0</v>
      </c>
      <c r="U11" s="133">
        <f t="shared" si="2"/>
        <v>0</v>
      </c>
      <c r="V11" s="133">
        <f t="shared" si="3"/>
        <v>0</v>
      </c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  <c r="LV11" s="161"/>
      <c r="LW11" s="161"/>
      <c r="LX11" s="161"/>
      <c r="LY11" s="161"/>
      <c r="LZ11" s="161"/>
      <c r="MA11" s="161"/>
      <c r="MB11" s="161"/>
      <c r="MC11" s="161"/>
      <c r="MD11" s="161"/>
      <c r="ME11" s="161"/>
      <c r="MF11" s="161"/>
      <c r="MG11" s="161"/>
      <c r="MH11" s="161"/>
      <c r="MI11" s="161"/>
      <c r="MJ11" s="161"/>
      <c r="MK11" s="161"/>
      <c r="ML11" s="161"/>
      <c r="MM11" s="161"/>
      <c r="MN11" s="161"/>
      <c r="MO11" s="161"/>
      <c r="MP11" s="161"/>
      <c r="MQ11" s="161"/>
      <c r="MR11" s="161"/>
      <c r="MS11" s="161"/>
      <c r="MT11" s="161"/>
      <c r="MU11" s="161"/>
      <c r="MV11" s="161"/>
      <c r="MW11" s="161"/>
      <c r="MX11" s="161"/>
      <c r="MY11" s="161"/>
      <c r="MZ11" s="161"/>
      <c r="NA11" s="161"/>
      <c r="NB11" s="161"/>
      <c r="NC11" s="161"/>
      <c r="ND11" s="161"/>
      <c r="NE11" s="161"/>
      <c r="NF11" s="161"/>
      <c r="NG11" s="161"/>
      <c r="NH11" s="161"/>
      <c r="NI11" s="161"/>
      <c r="NJ11" s="161"/>
      <c r="NK11" s="161"/>
      <c r="NL11" s="161"/>
      <c r="NM11" s="161"/>
      <c r="NN11" s="161"/>
      <c r="NO11" s="161"/>
      <c r="NP11" s="161"/>
      <c r="NQ11" s="161"/>
      <c r="NR11" s="161"/>
      <c r="NS11" s="161"/>
      <c r="NT11" s="161"/>
      <c r="NU11" s="161"/>
      <c r="NV11" s="161"/>
      <c r="NW11" s="161"/>
      <c r="NX11" s="161"/>
      <c r="NY11" s="161"/>
      <c r="NZ11" s="161"/>
      <c r="OA11" s="161"/>
      <c r="OB11" s="161"/>
      <c r="OC11" s="161"/>
      <c r="OD11" s="161"/>
      <c r="OE11" s="161"/>
      <c r="OF11" s="161"/>
      <c r="OG11" s="161"/>
      <c r="OH11" s="161"/>
      <c r="OI11" s="161"/>
      <c r="OJ11" s="161"/>
      <c r="OK11" s="161"/>
      <c r="OL11" s="161"/>
      <c r="OM11" s="161"/>
      <c r="ON11" s="161"/>
      <c r="OO11" s="161"/>
      <c r="OP11" s="161"/>
      <c r="OQ11" s="161"/>
      <c r="OR11" s="161"/>
      <c r="OS11" s="161"/>
      <c r="OT11" s="161"/>
      <c r="OU11" s="161"/>
      <c r="OV11" s="161"/>
      <c r="OW11" s="161"/>
      <c r="OX11" s="161"/>
      <c r="OY11" s="161"/>
      <c r="OZ11" s="161"/>
      <c r="PA11" s="161"/>
      <c r="PB11" s="161"/>
      <c r="PC11" s="161"/>
      <c r="PD11" s="161"/>
      <c r="PE11" s="161"/>
      <c r="PF11" s="161"/>
      <c r="PG11" s="161"/>
      <c r="PH11" s="161"/>
      <c r="PI11" s="161"/>
      <c r="PJ11" s="161"/>
      <c r="PK11" s="161"/>
      <c r="PL11" s="161"/>
      <c r="PM11" s="161"/>
      <c r="PN11" s="161"/>
      <c r="PO11" s="161"/>
      <c r="PP11" s="161"/>
      <c r="PQ11" s="161"/>
      <c r="PR11" s="161"/>
      <c r="PS11" s="161"/>
      <c r="PT11" s="161"/>
      <c r="PU11" s="161"/>
      <c r="PV11" s="161"/>
      <c r="PW11" s="161"/>
      <c r="PX11" s="161"/>
      <c r="PY11" s="161"/>
      <c r="PZ11" s="161"/>
      <c r="QA11" s="161"/>
      <c r="QB11" s="161"/>
      <c r="QC11" s="161"/>
      <c r="QD11" s="161"/>
      <c r="QE11" s="161"/>
      <c r="QF11" s="161"/>
      <c r="QG11" s="161"/>
      <c r="QH11" s="161"/>
      <c r="QI11" s="161"/>
      <c r="QJ11" s="161"/>
      <c r="QK11" s="161"/>
      <c r="QL11" s="161"/>
      <c r="QM11" s="161"/>
      <c r="QN11" s="161"/>
      <c r="QO11" s="161"/>
      <c r="QP11" s="161"/>
      <c r="QQ11" s="161"/>
      <c r="QR11" s="161"/>
      <c r="QS11" s="161"/>
      <c r="QT11" s="161"/>
      <c r="QU11" s="161"/>
      <c r="QV11" s="161"/>
      <c r="QW11" s="161"/>
      <c r="QX11" s="161"/>
      <c r="QY11" s="161"/>
      <c r="QZ11" s="161"/>
      <c r="RA11" s="161"/>
      <c r="RB11" s="161"/>
      <c r="RC11" s="161"/>
      <c r="RD11" s="161"/>
      <c r="RE11" s="161"/>
      <c r="RF11" s="161"/>
      <c r="RG11" s="161"/>
      <c r="RH11" s="161"/>
      <c r="RI11" s="161"/>
      <c r="RJ11" s="161"/>
      <c r="RK11" s="161"/>
      <c r="RL11" s="161"/>
      <c r="RM11" s="161"/>
      <c r="RN11" s="161"/>
      <c r="RO11" s="161"/>
      <c r="RP11" s="161"/>
      <c r="RQ11" s="161"/>
      <c r="RR11" s="161"/>
      <c r="RS11" s="161"/>
      <c r="RT11" s="161"/>
      <c r="RU11" s="161"/>
      <c r="RV11" s="161"/>
      <c r="RW11" s="161"/>
      <c r="RX11" s="161"/>
      <c r="RY11" s="161"/>
      <c r="RZ11" s="161"/>
      <c r="SA11" s="161"/>
      <c r="SB11" s="161"/>
      <c r="SC11" s="161"/>
      <c r="SD11" s="161"/>
      <c r="SE11" s="161"/>
      <c r="SF11" s="161"/>
      <c r="SG11" s="161"/>
      <c r="SH11" s="161"/>
      <c r="SI11" s="161"/>
      <c r="SJ11" s="161"/>
      <c r="SK11" s="161"/>
      <c r="SL11" s="161"/>
      <c r="SM11" s="161"/>
      <c r="SN11" s="161"/>
      <c r="SO11" s="161"/>
      <c r="SP11" s="161"/>
      <c r="SQ11" s="161"/>
      <c r="SR11" s="161"/>
      <c r="SS11" s="161"/>
      <c r="ST11" s="161"/>
      <c r="SU11" s="161"/>
      <c r="SV11" s="161"/>
      <c r="SW11" s="161"/>
      <c r="SX11" s="161"/>
      <c r="SY11" s="161"/>
      <c r="SZ11" s="161"/>
      <c r="TA11" s="161"/>
      <c r="TB11" s="161"/>
      <c r="TC11" s="161"/>
      <c r="TD11" s="161"/>
      <c r="TE11" s="161"/>
      <c r="TF11" s="161"/>
      <c r="TG11" s="161"/>
      <c r="TH11" s="161"/>
      <c r="TI11" s="161"/>
      <c r="TJ11" s="161"/>
      <c r="TK11" s="161"/>
      <c r="TL11" s="161"/>
      <c r="TM11" s="161"/>
      <c r="TN11" s="161"/>
      <c r="TO11" s="161"/>
      <c r="TP11" s="161"/>
      <c r="TQ11" s="161"/>
      <c r="TR11" s="161"/>
      <c r="TS11" s="161"/>
      <c r="TT11" s="161"/>
      <c r="TU11" s="161"/>
      <c r="TV11" s="161"/>
      <c r="TW11" s="161"/>
      <c r="TX11" s="161"/>
      <c r="TY11" s="161"/>
      <c r="TZ11" s="161"/>
      <c r="UA11" s="161"/>
      <c r="UB11" s="161"/>
      <c r="UC11" s="161"/>
      <c r="UD11" s="161"/>
      <c r="UE11" s="161"/>
      <c r="UF11" s="161"/>
      <c r="UG11" s="161"/>
      <c r="UH11" s="161"/>
      <c r="UI11" s="161"/>
      <c r="UJ11" s="161"/>
      <c r="UK11" s="161"/>
      <c r="UL11" s="161"/>
      <c r="UM11" s="161"/>
      <c r="UN11" s="161"/>
      <c r="UO11" s="161"/>
      <c r="UP11" s="161"/>
      <c r="UQ11" s="161"/>
      <c r="UR11" s="161"/>
      <c r="US11" s="161"/>
      <c r="UT11" s="161"/>
      <c r="UU11" s="161"/>
      <c r="UV11" s="161"/>
      <c r="UW11" s="161"/>
      <c r="UX11" s="161"/>
      <c r="UY11" s="161"/>
      <c r="UZ11" s="161"/>
      <c r="VA11" s="161"/>
      <c r="VB11" s="161"/>
      <c r="VC11" s="161"/>
      <c r="VD11" s="161"/>
      <c r="VE11" s="161"/>
      <c r="VF11" s="161"/>
      <c r="VG11" s="161"/>
      <c r="VH11" s="161"/>
      <c r="VI11" s="161"/>
      <c r="VJ11" s="161"/>
      <c r="VK11" s="161"/>
      <c r="VL11" s="161"/>
      <c r="VM11" s="161"/>
      <c r="VN11" s="161"/>
      <c r="VO11" s="161"/>
      <c r="VP11" s="161"/>
      <c r="VQ11" s="161"/>
      <c r="VR11" s="161"/>
      <c r="VS11" s="161"/>
      <c r="VT11" s="161"/>
      <c r="VU11" s="161"/>
      <c r="VV11" s="161"/>
      <c r="VW11" s="161"/>
      <c r="VX11" s="161"/>
      <c r="VY11" s="161"/>
      <c r="VZ11" s="161"/>
      <c r="WA11" s="161"/>
      <c r="WB11" s="161"/>
      <c r="WC11" s="161"/>
      <c r="WD11" s="161"/>
      <c r="WE11" s="161"/>
      <c r="WF11" s="161"/>
      <c r="WG11" s="161"/>
      <c r="WH11" s="161"/>
      <c r="WI11" s="161"/>
      <c r="WJ11" s="161"/>
      <c r="WK11" s="161"/>
      <c r="WL11" s="161"/>
      <c r="WM11" s="161"/>
      <c r="WN11" s="161"/>
      <c r="WO11" s="161"/>
      <c r="WP11" s="161"/>
      <c r="WQ11" s="161"/>
      <c r="WR11" s="161"/>
      <c r="WS11" s="161"/>
      <c r="WT11" s="161"/>
      <c r="WU11" s="161"/>
      <c r="WV11" s="161"/>
      <c r="WW11" s="161"/>
      <c r="WX11" s="161"/>
      <c r="WY11" s="161"/>
      <c r="WZ11" s="161"/>
      <c r="XA11" s="161"/>
      <c r="XB11" s="161"/>
      <c r="XC11" s="161"/>
      <c r="XD11" s="161"/>
      <c r="XE11" s="161"/>
      <c r="XF11" s="161"/>
      <c r="XG11" s="161"/>
      <c r="XH11" s="161"/>
      <c r="XI11" s="161"/>
      <c r="XJ11" s="161"/>
      <c r="XK11" s="161"/>
      <c r="XL11" s="161"/>
      <c r="XM11" s="161"/>
      <c r="XN11" s="161"/>
      <c r="XO11" s="161"/>
      <c r="XP11" s="161"/>
      <c r="XQ11" s="161"/>
      <c r="XR11" s="161"/>
      <c r="XS11" s="161"/>
      <c r="XT11" s="161"/>
      <c r="XU11" s="161"/>
      <c r="XV11" s="161"/>
      <c r="XW11" s="161"/>
      <c r="XX11" s="161"/>
      <c r="XY11" s="161"/>
      <c r="XZ11" s="161"/>
      <c r="YA11" s="161"/>
      <c r="YB11" s="161"/>
      <c r="YC11" s="161"/>
      <c r="YD11" s="161"/>
      <c r="YE11" s="161"/>
      <c r="YF11" s="161"/>
      <c r="YG11" s="161"/>
      <c r="YH11" s="161"/>
      <c r="YI11" s="161"/>
      <c r="YJ11" s="161"/>
      <c r="YK11" s="161"/>
      <c r="YL11" s="161"/>
      <c r="YM11" s="161"/>
      <c r="YN11" s="161"/>
      <c r="YO11" s="161"/>
      <c r="YP11" s="161"/>
      <c r="YQ11" s="161"/>
      <c r="YR11" s="161"/>
      <c r="YS11" s="161"/>
      <c r="YT11" s="161"/>
      <c r="YU11" s="161"/>
      <c r="YV11" s="161"/>
      <c r="YW11" s="161"/>
      <c r="YX11" s="161"/>
      <c r="YY11" s="161"/>
      <c r="YZ11" s="161"/>
      <c r="ZA11" s="161"/>
      <c r="ZB11" s="161"/>
      <c r="ZC11" s="161"/>
      <c r="ZD11" s="161"/>
      <c r="ZE11" s="161"/>
      <c r="ZF11" s="161"/>
      <c r="ZG11" s="161"/>
      <c r="ZH11" s="161"/>
      <c r="ZI11" s="161"/>
      <c r="ZJ11" s="161"/>
      <c r="ZK11" s="161"/>
      <c r="ZL11" s="161"/>
      <c r="ZM11" s="161"/>
      <c r="ZN11" s="161"/>
      <c r="ZO11" s="161"/>
      <c r="ZP11" s="161"/>
      <c r="ZQ11" s="161"/>
      <c r="ZR11" s="161"/>
      <c r="ZS11" s="161"/>
      <c r="ZT11" s="161"/>
      <c r="ZU11" s="161"/>
      <c r="ZV11" s="161"/>
      <c r="ZW11" s="161"/>
      <c r="ZX11" s="161"/>
      <c r="ZY11" s="161"/>
      <c r="ZZ11" s="161"/>
      <c r="AAA11" s="161"/>
      <c r="AAB11" s="161"/>
      <c r="AAC11" s="161"/>
      <c r="AAD11" s="161"/>
      <c r="AAE11" s="161"/>
      <c r="AAF11" s="161"/>
      <c r="AAG11" s="161"/>
      <c r="AAH11" s="161"/>
      <c r="AAI11" s="161"/>
      <c r="AAJ11" s="161"/>
      <c r="AAK11" s="161"/>
      <c r="AAL11" s="161"/>
      <c r="AAM11" s="161"/>
      <c r="AAN11" s="161"/>
      <c r="AAO11" s="161"/>
      <c r="AAP11" s="161"/>
      <c r="AAQ11" s="161"/>
      <c r="AAR11" s="161"/>
      <c r="AAS11" s="161"/>
      <c r="AAT11" s="161"/>
      <c r="AAU11" s="161"/>
      <c r="AAV11" s="161"/>
      <c r="AAW11" s="161"/>
      <c r="AAX11" s="161"/>
      <c r="AAY11" s="161"/>
      <c r="AAZ11" s="161"/>
      <c r="ABA11" s="161"/>
      <c r="ABB11" s="161"/>
      <c r="ABC11" s="161"/>
      <c r="ABD11" s="161"/>
      <c r="ABE11" s="161"/>
      <c r="ABF11" s="161"/>
      <c r="ABG11" s="161"/>
      <c r="ABH11" s="161"/>
      <c r="ABI11" s="161"/>
      <c r="ABJ11" s="161"/>
      <c r="ABK11" s="161"/>
      <c r="ABL11" s="161"/>
      <c r="ABM11" s="161"/>
      <c r="ABN11" s="161"/>
      <c r="ABO11" s="161"/>
      <c r="ABP11" s="161"/>
      <c r="ABQ11" s="161"/>
      <c r="ABR11" s="161"/>
      <c r="ABS11" s="161"/>
      <c r="ABT11" s="161"/>
      <c r="ABU11" s="161"/>
      <c r="ABV11" s="161"/>
      <c r="ABW11" s="161"/>
      <c r="ABX11" s="161"/>
      <c r="ABY11" s="161"/>
      <c r="ABZ11" s="161"/>
      <c r="ACA11" s="161"/>
      <c r="ACB11" s="161"/>
      <c r="ACC11" s="161"/>
      <c r="ACD11" s="161"/>
      <c r="ACE11" s="161"/>
      <c r="ACF11" s="161"/>
      <c r="ACG11" s="161"/>
      <c r="ACH11" s="161"/>
      <c r="ACI11" s="161"/>
      <c r="ACJ11" s="161"/>
      <c r="ACK11" s="161"/>
      <c r="ACL11" s="161"/>
      <c r="ACM11" s="161"/>
      <c r="ACN11" s="161"/>
      <c r="ACO11" s="161"/>
      <c r="ACP11" s="161"/>
      <c r="ACQ11" s="161"/>
      <c r="ACR11" s="161"/>
      <c r="ACS11" s="161"/>
      <c r="ACT11" s="161"/>
      <c r="ACU11" s="161"/>
      <c r="ACV11" s="161"/>
      <c r="ACW11" s="161"/>
      <c r="ACX11" s="161"/>
      <c r="ACY11" s="161"/>
      <c r="ACZ11" s="161"/>
      <c r="ADA11" s="161"/>
      <c r="ADB11" s="161"/>
      <c r="ADC11" s="161"/>
      <c r="ADD11" s="161"/>
      <c r="ADE11" s="161"/>
      <c r="ADF11" s="161"/>
      <c r="ADG11" s="161"/>
      <c r="ADH11" s="161"/>
      <c r="ADI11" s="161"/>
      <c r="ADJ11" s="161"/>
      <c r="ADK11" s="161"/>
      <c r="ADL11" s="161"/>
      <c r="ADM11" s="161"/>
      <c r="ADN11" s="161"/>
      <c r="ADO11" s="161"/>
      <c r="ADP11" s="161"/>
      <c r="ADQ11" s="161"/>
      <c r="ADR11" s="161"/>
      <c r="ADS11" s="161"/>
      <c r="ADT11" s="161"/>
      <c r="ADU11" s="161"/>
      <c r="ADV11" s="161"/>
      <c r="ADW11" s="161"/>
      <c r="ADX11" s="161"/>
      <c r="ADY11" s="161"/>
      <c r="ADZ11" s="161"/>
      <c r="AEA11" s="161"/>
      <c r="AEB11" s="161"/>
      <c r="AEC11" s="161"/>
      <c r="AED11" s="161"/>
      <c r="AEE11" s="161"/>
      <c r="AEF11" s="161"/>
      <c r="AEG11" s="161"/>
      <c r="AEH11" s="161"/>
      <c r="AEI11" s="161"/>
      <c r="AEJ11" s="161"/>
      <c r="AEK11" s="161"/>
      <c r="AEL11" s="161"/>
      <c r="AEM11" s="161"/>
      <c r="AEN11" s="161"/>
      <c r="AEO11" s="161"/>
      <c r="AEP11" s="161"/>
      <c r="AEQ11" s="161"/>
      <c r="AER11" s="161"/>
      <c r="AES11" s="161"/>
      <c r="AET11" s="161"/>
      <c r="AEU11" s="161"/>
      <c r="AEV11" s="161"/>
      <c r="AEW11" s="161"/>
      <c r="AEX11" s="161"/>
      <c r="AEY11" s="161"/>
      <c r="AEZ11" s="161"/>
      <c r="AFA11" s="161"/>
      <c r="AFB11" s="161"/>
      <c r="AFC11" s="161"/>
      <c r="AFD11" s="161"/>
      <c r="AFE11" s="161"/>
      <c r="AFF11" s="161"/>
      <c r="AFG11" s="161"/>
      <c r="AFH11" s="161"/>
      <c r="AFI11" s="161"/>
      <c r="AFJ11" s="161"/>
      <c r="AFK11" s="161"/>
      <c r="AFL11" s="161"/>
      <c r="AFM11" s="161"/>
      <c r="AFN11" s="161"/>
      <c r="AFO11" s="161"/>
      <c r="AFP11" s="161"/>
      <c r="AFQ11" s="161"/>
      <c r="AFR11" s="161"/>
      <c r="AFS11" s="161"/>
      <c r="AFT11" s="161"/>
      <c r="AFU11" s="161"/>
      <c r="AFV11" s="161"/>
      <c r="AFW11" s="161"/>
      <c r="AFX11" s="161"/>
      <c r="AFY11" s="161"/>
      <c r="AFZ11" s="161"/>
      <c r="AGA11" s="161"/>
      <c r="AGB11" s="161"/>
      <c r="AGC11" s="161"/>
      <c r="AGD11" s="161"/>
      <c r="AGE11" s="161"/>
      <c r="AGF11" s="161"/>
      <c r="AGG11" s="161"/>
      <c r="AGH11" s="161"/>
      <c r="AGI11" s="161"/>
      <c r="AGJ11" s="161"/>
      <c r="AGK11" s="161"/>
      <c r="AGL11" s="161"/>
      <c r="AGM11" s="161"/>
      <c r="AGN11" s="161"/>
      <c r="AGO11" s="161"/>
      <c r="AGP11" s="161"/>
      <c r="AGQ11" s="161"/>
      <c r="AGR11" s="161"/>
      <c r="AGS11" s="161"/>
      <c r="AGT11" s="161"/>
      <c r="AGU11" s="161"/>
      <c r="AGV11" s="161"/>
      <c r="AGW11" s="161"/>
      <c r="AGX11" s="161"/>
      <c r="AGY11" s="161"/>
      <c r="AGZ11" s="161"/>
      <c r="AHA11" s="161"/>
      <c r="AHB11" s="161"/>
      <c r="AHC11" s="161"/>
      <c r="AHD11" s="161"/>
      <c r="AHE11" s="161"/>
      <c r="AHF11" s="161"/>
      <c r="AHG11" s="161"/>
      <c r="AHH11" s="161"/>
      <c r="AHI11" s="161"/>
      <c r="AHJ11" s="161"/>
      <c r="AHK11" s="161"/>
      <c r="AHL11" s="161"/>
      <c r="AHM11" s="161"/>
      <c r="AHN11" s="161"/>
      <c r="AHO11" s="161"/>
      <c r="AHP11" s="161"/>
      <c r="AHQ11" s="161"/>
      <c r="AHR11" s="161"/>
      <c r="AHS11" s="161"/>
      <c r="AHT11" s="161"/>
      <c r="AHU11" s="161"/>
      <c r="AHV11" s="161"/>
      <c r="AHW11" s="161"/>
      <c r="AHX11" s="161"/>
      <c r="AHY11" s="161"/>
      <c r="AHZ11" s="161"/>
      <c r="AIA11" s="161"/>
      <c r="AIB11" s="161"/>
      <c r="AIC11" s="161"/>
      <c r="AID11" s="161"/>
      <c r="AIE11" s="161"/>
      <c r="AIF11" s="161"/>
    </row>
    <row r="12" spans="1:916" s="21" customFormat="1" ht="12.75">
      <c r="B12" s="309" t="s">
        <v>33</v>
      </c>
      <c r="C12" s="146" t="s">
        <v>456</v>
      </c>
      <c r="D12" s="174"/>
      <c r="E12" s="310"/>
      <c r="F12" s="144">
        <f>'Web Enabled Thermostats {G}'!A$16</f>
        <v>7.5211177027236689</v>
      </c>
      <c r="G12" s="304" t="s">
        <v>375</v>
      </c>
      <c r="H12" s="258">
        <f>'Web Enabled Thermostats {G}'!A$10</f>
        <v>253301.7</v>
      </c>
      <c r="I12" s="259">
        <f>'Web Enabled Thermostats {G}'!A$8</f>
        <v>945575.625</v>
      </c>
      <c r="J12" s="259">
        <f>'Web Enabled Thermostats {G}'!A$12</f>
        <v>940350</v>
      </c>
      <c r="K12" s="259">
        <f>'Web Enabled Thermostats {G}'!A$14</f>
        <v>610336.5</v>
      </c>
      <c r="L12" s="259">
        <f>SUM('Web Enabled Thermostats {G}'!Q$5:Q$1000)</f>
        <v>1550686.5</v>
      </c>
      <c r="M12" s="259"/>
      <c r="N12" s="260">
        <f>'Web Enabled Thermostats {G}'!A$18</f>
        <v>1885925.625</v>
      </c>
      <c r="O12" s="259">
        <f>'Web Enabled Thermostats {G}'!A$20</f>
        <v>2496262.125</v>
      </c>
      <c r="P12" s="259">
        <f>SUM('Web Enabled Thermostats {G}'!R$5:R$1000)</f>
        <v>36.141000000000005</v>
      </c>
      <c r="Q12" s="261">
        <f t="shared" si="0"/>
        <v>1765847.9634831459</v>
      </c>
      <c r="R12" s="261">
        <f t="shared" si="4"/>
        <v>2337324.0870786514</v>
      </c>
      <c r="S12" s="259">
        <f>SUM('Web Enabled Thermostats {G}'!AM$5:AM$1000)</f>
        <v>1485141.3625310869</v>
      </c>
      <c r="T12" s="259">
        <f>SUM('Web Enabled Thermostats {G}'!AD$5:AD$1000)</f>
        <v>270269.05282726302</v>
      </c>
      <c r="U12" s="133">
        <f t="shared" si="2"/>
        <v>0.84103580446508908</v>
      </c>
      <c r="V12" s="133">
        <f t="shared" si="3"/>
        <v>0.81457447948141182</v>
      </c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C12" s="161"/>
      <c r="HD12" s="161"/>
      <c r="HE12" s="161"/>
      <c r="HF12" s="161"/>
      <c r="HG12" s="161"/>
      <c r="HH12" s="161"/>
      <c r="HI12" s="161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61"/>
      <c r="IU12" s="161"/>
      <c r="IV12" s="161"/>
      <c r="IW12" s="161"/>
      <c r="IX12" s="161"/>
      <c r="IY12" s="161"/>
      <c r="IZ12" s="161"/>
      <c r="JA12" s="161"/>
      <c r="JB12" s="161"/>
      <c r="JC12" s="161"/>
      <c r="JD12" s="161"/>
      <c r="JE12" s="161"/>
      <c r="JF12" s="161"/>
      <c r="JG12" s="161"/>
      <c r="JH12" s="161"/>
      <c r="JI12" s="161"/>
      <c r="JJ12" s="161"/>
      <c r="JK12" s="161"/>
      <c r="JL12" s="161"/>
      <c r="JM12" s="161"/>
      <c r="JN12" s="161"/>
      <c r="JO12" s="161"/>
      <c r="JP12" s="161"/>
      <c r="JQ12" s="161"/>
      <c r="JR12" s="161"/>
      <c r="JS12" s="161"/>
      <c r="JT12" s="161"/>
      <c r="JU12" s="161"/>
      <c r="JV12" s="161"/>
      <c r="JW12" s="161"/>
      <c r="JX12" s="161"/>
      <c r="JY12" s="161"/>
      <c r="JZ12" s="161"/>
      <c r="KA12" s="161"/>
      <c r="KB12" s="161"/>
      <c r="KC12" s="161"/>
      <c r="KD12" s="161"/>
      <c r="KE12" s="161"/>
      <c r="KF12" s="161"/>
      <c r="KG12" s="161"/>
      <c r="KH12" s="161"/>
      <c r="KI12" s="161"/>
      <c r="KJ12" s="161"/>
      <c r="KK12" s="161"/>
      <c r="KL12" s="161"/>
      <c r="KM12" s="161"/>
      <c r="KN12" s="161"/>
      <c r="KO12" s="161"/>
      <c r="KP12" s="161"/>
      <c r="KQ12" s="161"/>
      <c r="KR12" s="161"/>
      <c r="KS12" s="161"/>
      <c r="KT12" s="161"/>
      <c r="KU12" s="161"/>
      <c r="KV12" s="161"/>
      <c r="KW12" s="161"/>
      <c r="KX12" s="161"/>
      <c r="KY12" s="161"/>
      <c r="KZ12" s="161"/>
      <c r="LA12" s="161"/>
      <c r="LB12" s="161"/>
      <c r="LC12" s="161"/>
      <c r="LD12" s="161"/>
      <c r="LE12" s="161"/>
      <c r="LF12" s="161"/>
      <c r="LG12" s="161"/>
      <c r="LH12" s="161"/>
      <c r="LI12" s="161"/>
      <c r="LJ12" s="161"/>
      <c r="LK12" s="161"/>
      <c r="LL12" s="161"/>
      <c r="LM12" s="161"/>
      <c r="LN12" s="161"/>
      <c r="LO12" s="161"/>
      <c r="LP12" s="161"/>
      <c r="LQ12" s="161"/>
      <c r="LR12" s="161"/>
      <c r="LS12" s="161"/>
      <c r="LT12" s="161"/>
      <c r="LU12" s="161"/>
      <c r="LV12" s="161"/>
      <c r="LW12" s="161"/>
      <c r="LX12" s="161"/>
      <c r="LY12" s="161"/>
      <c r="LZ12" s="161"/>
      <c r="MA12" s="161"/>
      <c r="MB12" s="161"/>
      <c r="MC12" s="161"/>
      <c r="MD12" s="161"/>
      <c r="ME12" s="161"/>
      <c r="MF12" s="161"/>
      <c r="MG12" s="161"/>
      <c r="MH12" s="161"/>
      <c r="MI12" s="161"/>
      <c r="MJ12" s="161"/>
      <c r="MK12" s="161"/>
      <c r="ML12" s="161"/>
      <c r="MM12" s="161"/>
      <c r="MN12" s="161"/>
      <c r="MO12" s="161"/>
      <c r="MP12" s="161"/>
      <c r="MQ12" s="161"/>
      <c r="MR12" s="161"/>
      <c r="MS12" s="161"/>
      <c r="MT12" s="161"/>
      <c r="MU12" s="161"/>
      <c r="MV12" s="161"/>
      <c r="MW12" s="161"/>
      <c r="MX12" s="161"/>
      <c r="MY12" s="161"/>
      <c r="MZ12" s="161"/>
      <c r="NA12" s="161"/>
      <c r="NB12" s="161"/>
      <c r="NC12" s="161"/>
      <c r="ND12" s="161"/>
      <c r="NE12" s="161"/>
      <c r="NF12" s="161"/>
      <c r="NG12" s="161"/>
      <c r="NH12" s="161"/>
      <c r="NI12" s="161"/>
      <c r="NJ12" s="161"/>
      <c r="NK12" s="161"/>
      <c r="NL12" s="161"/>
      <c r="NM12" s="161"/>
      <c r="NN12" s="161"/>
      <c r="NO12" s="161"/>
      <c r="NP12" s="161"/>
      <c r="NQ12" s="161"/>
      <c r="NR12" s="161"/>
      <c r="NS12" s="161"/>
      <c r="NT12" s="161"/>
      <c r="NU12" s="161"/>
      <c r="NV12" s="161"/>
      <c r="NW12" s="161"/>
      <c r="NX12" s="161"/>
      <c r="NY12" s="161"/>
      <c r="NZ12" s="161"/>
      <c r="OA12" s="161"/>
      <c r="OB12" s="161"/>
      <c r="OC12" s="161"/>
      <c r="OD12" s="161"/>
      <c r="OE12" s="161"/>
      <c r="OF12" s="161"/>
      <c r="OG12" s="161"/>
      <c r="OH12" s="161"/>
      <c r="OI12" s="161"/>
      <c r="OJ12" s="161"/>
      <c r="OK12" s="161"/>
      <c r="OL12" s="161"/>
      <c r="OM12" s="161"/>
      <c r="ON12" s="161"/>
      <c r="OO12" s="161"/>
      <c r="OP12" s="161"/>
      <c r="OQ12" s="161"/>
      <c r="OR12" s="161"/>
      <c r="OS12" s="161"/>
      <c r="OT12" s="161"/>
      <c r="OU12" s="161"/>
      <c r="OV12" s="161"/>
      <c r="OW12" s="161"/>
      <c r="OX12" s="161"/>
      <c r="OY12" s="161"/>
      <c r="OZ12" s="161"/>
      <c r="PA12" s="161"/>
      <c r="PB12" s="161"/>
      <c r="PC12" s="161"/>
      <c r="PD12" s="161"/>
      <c r="PE12" s="161"/>
      <c r="PF12" s="161"/>
      <c r="PG12" s="161"/>
      <c r="PH12" s="161"/>
      <c r="PI12" s="161"/>
      <c r="PJ12" s="161"/>
      <c r="PK12" s="161"/>
      <c r="PL12" s="161"/>
      <c r="PM12" s="161"/>
      <c r="PN12" s="161"/>
      <c r="PO12" s="161"/>
      <c r="PP12" s="161"/>
      <c r="PQ12" s="161"/>
      <c r="PR12" s="161"/>
      <c r="PS12" s="161"/>
      <c r="PT12" s="161"/>
      <c r="PU12" s="161"/>
      <c r="PV12" s="161"/>
      <c r="PW12" s="161"/>
      <c r="PX12" s="161"/>
      <c r="PY12" s="161"/>
      <c r="PZ12" s="161"/>
      <c r="QA12" s="161"/>
      <c r="QB12" s="161"/>
      <c r="QC12" s="161"/>
      <c r="QD12" s="161"/>
      <c r="QE12" s="161"/>
      <c r="QF12" s="161"/>
      <c r="QG12" s="161"/>
      <c r="QH12" s="161"/>
      <c r="QI12" s="161"/>
      <c r="QJ12" s="161"/>
      <c r="QK12" s="161"/>
      <c r="QL12" s="161"/>
      <c r="QM12" s="161"/>
      <c r="QN12" s="161"/>
      <c r="QO12" s="161"/>
      <c r="QP12" s="161"/>
      <c r="QQ12" s="161"/>
      <c r="QR12" s="161"/>
      <c r="QS12" s="161"/>
      <c r="QT12" s="161"/>
      <c r="QU12" s="161"/>
      <c r="QV12" s="161"/>
      <c r="QW12" s="161"/>
      <c r="QX12" s="161"/>
      <c r="QY12" s="161"/>
      <c r="QZ12" s="161"/>
      <c r="RA12" s="161"/>
      <c r="RB12" s="161"/>
      <c r="RC12" s="161"/>
      <c r="RD12" s="161"/>
      <c r="RE12" s="161"/>
      <c r="RF12" s="161"/>
      <c r="RG12" s="161"/>
      <c r="RH12" s="161"/>
      <c r="RI12" s="161"/>
      <c r="RJ12" s="161"/>
      <c r="RK12" s="161"/>
      <c r="RL12" s="161"/>
      <c r="RM12" s="161"/>
      <c r="RN12" s="161"/>
      <c r="RO12" s="161"/>
      <c r="RP12" s="161"/>
      <c r="RQ12" s="161"/>
      <c r="RR12" s="161"/>
      <c r="RS12" s="161"/>
      <c r="RT12" s="161"/>
      <c r="RU12" s="161"/>
      <c r="RV12" s="161"/>
      <c r="RW12" s="161"/>
      <c r="RX12" s="161"/>
      <c r="RY12" s="161"/>
      <c r="RZ12" s="161"/>
      <c r="SA12" s="161"/>
      <c r="SB12" s="161"/>
      <c r="SC12" s="161"/>
      <c r="SD12" s="161"/>
      <c r="SE12" s="161"/>
      <c r="SF12" s="161"/>
      <c r="SG12" s="161"/>
      <c r="SH12" s="161"/>
      <c r="SI12" s="161"/>
      <c r="SJ12" s="161"/>
      <c r="SK12" s="161"/>
      <c r="SL12" s="161"/>
      <c r="SM12" s="161"/>
      <c r="SN12" s="161"/>
      <c r="SO12" s="161"/>
      <c r="SP12" s="161"/>
      <c r="SQ12" s="161"/>
      <c r="SR12" s="161"/>
      <c r="SS12" s="161"/>
      <c r="ST12" s="161"/>
      <c r="SU12" s="161"/>
      <c r="SV12" s="161"/>
      <c r="SW12" s="161"/>
      <c r="SX12" s="161"/>
      <c r="SY12" s="161"/>
      <c r="SZ12" s="161"/>
      <c r="TA12" s="161"/>
      <c r="TB12" s="161"/>
      <c r="TC12" s="161"/>
      <c r="TD12" s="161"/>
      <c r="TE12" s="161"/>
      <c r="TF12" s="161"/>
      <c r="TG12" s="161"/>
      <c r="TH12" s="161"/>
      <c r="TI12" s="161"/>
      <c r="TJ12" s="161"/>
      <c r="TK12" s="161"/>
      <c r="TL12" s="161"/>
      <c r="TM12" s="161"/>
      <c r="TN12" s="161"/>
      <c r="TO12" s="161"/>
      <c r="TP12" s="161"/>
      <c r="TQ12" s="161"/>
      <c r="TR12" s="161"/>
      <c r="TS12" s="161"/>
      <c r="TT12" s="161"/>
      <c r="TU12" s="161"/>
      <c r="TV12" s="161"/>
      <c r="TW12" s="161"/>
      <c r="TX12" s="161"/>
      <c r="TY12" s="161"/>
      <c r="TZ12" s="161"/>
      <c r="UA12" s="161"/>
      <c r="UB12" s="161"/>
      <c r="UC12" s="161"/>
      <c r="UD12" s="161"/>
      <c r="UE12" s="161"/>
      <c r="UF12" s="161"/>
      <c r="UG12" s="161"/>
      <c r="UH12" s="161"/>
      <c r="UI12" s="161"/>
      <c r="UJ12" s="161"/>
      <c r="UK12" s="161"/>
      <c r="UL12" s="161"/>
      <c r="UM12" s="161"/>
      <c r="UN12" s="161"/>
      <c r="UO12" s="161"/>
      <c r="UP12" s="161"/>
      <c r="UQ12" s="161"/>
      <c r="UR12" s="161"/>
      <c r="US12" s="161"/>
      <c r="UT12" s="161"/>
      <c r="UU12" s="161"/>
      <c r="UV12" s="161"/>
      <c r="UW12" s="161"/>
      <c r="UX12" s="161"/>
      <c r="UY12" s="161"/>
      <c r="UZ12" s="161"/>
      <c r="VA12" s="161"/>
      <c r="VB12" s="161"/>
      <c r="VC12" s="161"/>
      <c r="VD12" s="161"/>
      <c r="VE12" s="161"/>
      <c r="VF12" s="161"/>
      <c r="VG12" s="161"/>
      <c r="VH12" s="161"/>
      <c r="VI12" s="161"/>
      <c r="VJ12" s="161"/>
      <c r="VK12" s="161"/>
      <c r="VL12" s="161"/>
      <c r="VM12" s="161"/>
      <c r="VN12" s="161"/>
      <c r="VO12" s="161"/>
      <c r="VP12" s="161"/>
      <c r="VQ12" s="161"/>
      <c r="VR12" s="161"/>
      <c r="VS12" s="161"/>
      <c r="VT12" s="161"/>
      <c r="VU12" s="161"/>
      <c r="VV12" s="161"/>
      <c r="VW12" s="161"/>
      <c r="VX12" s="161"/>
      <c r="VY12" s="161"/>
      <c r="VZ12" s="161"/>
      <c r="WA12" s="161"/>
      <c r="WB12" s="161"/>
      <c r="WC12" s="161"/>
      <c r="WD12" s="161"/>
      <c r="WE12" s="161"/>
      <c r="WF12" s="161"/>
      <c r="WG12" s="161"/>
      <c r="WH12" s="161"/>
      <c r="WI12" s="161"/>
      <c r="WJ12" s="161"/>
      <c r="WK12" s="161"/>
      <c r="WL12" s="161"/>
      <c r="WM12" s="161"/>
      <c r="WN12" s="161"/>
      <c r="WO12" s="161"/>
      <c r="WP12" s="161"/>
      <c r="WQ12" s="161"/>
      <c r="WR12" s="161"/>
      <c r="WS12" s="161"/>
      <c r="WT12" s="161"/>
      <c r="WU12" s="161"/>
      <c r="WV12" s="161"/>
      <c r="WW12" s="161"/>
      <c r="WX12" s="161"/>
      <c r="WY12" s="161"/>
      <c r="WZ12" s="161"/>
      <c r="XA12" s="161"/>
      <c r="XB12" s="161"/>
      <c r="XC12" s="161"/>
      <c r="XD12" s="161"/>
      <c r="XE12" s="161"/>
      <c r="XF12" s="161"/>
      <c r="XG12" s="161"/>
      <c r="XH12" s="161"/>
      <c r="XI12" s="161"/>
      <c r="XJ12" s="161"/>
      <c r="XK12" s="161"/>
      <c r="XL12" s="161"/>
      <c r="XM12" s="161"/>
      <c r="XN12" s="161"/>
      <c r="XO12" s="161"/>
      <c r="XP12" s="161"/>
      <c r="XQ12" s="161"/>
      <c r="XR12" s="161"/>
      <c r="XS12" s="161"/>
      <c r="XT12" s="161"/>
      <c r="XU12" s="161"/>
      <c r="XV12" s="161"/>
      <c r="XW12" s="161"/>
      <c r="XX12" s="161"/>
      <c r="XY12" s="161"/>
      <c r="XZ12" s="161"/>
      <c r="YA12" s="161"/>
      <c r="YB12" s="161"/>
      <c r="YC12" s="161"/>
      <c r="YD12" s="161"/>
      <c r="YE12" s="161"/>
      <c r="YF12" s="161"/>
      <c r="YG12" s="161"/>
      <c r="YH12" s="161"/>
      <c r="YI12" s="161"/>
      <c r="YJ12" s="161"/>
      <c r="YK12" s="161"/>
      <c r="YL12" s="161"/>
      <c r="YM12" s="161"/>
      <c r="YN12" s="161"/>
      <c r="YO12" s="161"/>
      <c r="YP12" s="161"/>
      <c r="YQ12" s="161"/>
      <c r="YR12" s="161"/>
      <c r="YS12" s="161"/>
      <c r="YT12" s="161"/>
      <c r="YU12" s="161"/>
      <c r="YV12" s="161"/>
      <c r="YW12" s="161"/>
      <c r="YX12" s="161"/>
      <c r="YY12" s="161"/>
      <c r="YZ12" s="161"/>
      <c r="ZA12" s="161"/>
      <c r="ZB12" s="161"/>
      <c r="ZC12" s="161"/>
      <c r="ZD12" s="161"/>
      <c r="ZE12" s="161"/>
      <c r="ZF12" s="161"/>
      <c r="ZG12" s="161"/>
      <c r="ZH12" s="161"/>
      <c r="ZI12" s="161"/>
      <c r="ZJ12" s="161"/>
      <c r="ZK12" s="161"/>
      <c r="ZL12" s="161"/>
      <c r="ZM12" s="161"/>
      <c r="ZN12" s="161"/>
      <c r="ZO12" s="161"/>
      <c r="ZP12" s="161"/>
      <c r="ZQ12" s="161"/>
      <c r="ZR12" s="161"/>
      <c r="ZS12" s="161"/>
      <c r="ZT12" s="161"/>
      <c r="ZU12" s="161"/>
      <c r="ZV12" s="161"/>
      <c r="ZW12" s="161"/>
      <c r="ZX12" s="161"/>
      <c r="ZY12" s="161"/>
      <c r="ZZ12" s="161"/>
      <c r="AAA12" s="161"/>
      <c r="AAB12" s="161"/>
      <c r="AAC12" s="161"/>
      <c r="AAD12" s="161"/>
      <c r="AAE12" s="161"/>
      <c r="AAF12" s="161"/>
      <c r="AAG12" s="161"/>
      <c r="AAH12" s="161"/>
      <c r="AAI12" s="161"/>
      <c r="AAJ12" s="161"/>
      <c r="AAK12" s="161"/>
      <c r="AAL12" s="161"/>
      <c r="AAM12" s="161"/>
      <c r="AAN12" s="161"/>
      <c r="AAO12" s="161"/>
      <c r="AAP12" s="161"/>
      <c r="AAQ12" s="161"/>
      <c r="AAR12" s="161"/>
      <c r="AAS12" s="161"/>
      <c r="AAT12" s="161"/>
      <c r="AAU12" s="161"/>
      <c r="AAV12" s="161"/>
      <c r="AAW12" s="161"/>
      <c r="AAX12" s="161"/>
      <c r="AAY12" s="161"/>
      <c r="AAZ12" s="161"/>
      <c r="ABA12" s="161"/>
      <c r="ABB12" s="161"/>
      <c r="ABC12" s="161"/>
      <c r="ABD12" s="161"/>
      <c r="ABE12" s="161"/>
      <c r="ABF12" s="161"/>
      <c r="ABG12" s="161"/>
      <c r="ABH12" s="161"/>
      <c r="ABI12" s="161"/>
      <c r="ABJ12" s="161"/>
      <c r="ABK12" s="161"/>
      <c r="ABL12" s="161"/>
      <c r="ABM12" s="161"/>
      <c r="ABN12" s="161"/>
      <c r="ABO12" s="161"/>
      <c r="ABP12" s="161"/>
      <c r="ABQ12" s="161"/>
      <c r="ABR12" s="161"/>
      <c r="ABS12" s="161"/>
      <c r="ABT12" s="161"/>
      <c r="ABU12" s="161"/>
      <c r="ABV12" s="161"/>
      <c r="ABW12" s="161"/>
      <c r="ABX12" s="161"/>
      <c r="ABY12" s="161"/>
      <c r="ABZ12" s="161"/>
      <c r="ACA12" s="161"/>
      <c r="ACB12" s="161"/>
      <c r="ACC12" s="161"/>
      <c r="ACD12" s="161"/>
      <c r="ACE12" s="161"/>
      <c r="ACF12" s="161"/>
      <c r="ACG12" s="161"/>
      <c r="ACH12" s="161"/>
      <c r="ACI12" s="161"/>
      <c r="ACJ12" s="161"/>
      <c r="ACK12" s="161"/>
      <c r="ACL12" s="161"/>
      <c r="ACM12" s="161"/>
      <c r="ACN12" s="161"/>
      <c r="ACO12" s="161"/>
      <c r="ACP12" s="161"/>
      <c r="ACQ12" s="161"/>
      <c r="ACR12" s="161"/>
      <c r="ACS12" s="161"/>
      <c r="ACT12" s="161"/>
      <c r="ACU12" s="161"/>
      <c r="ACV12" s="161"/>
      <c r="ACW12" s="161"/>
      <c r="ACX12" s="161"/>
      <c r="ACY12" s="161"/>
      <c r="ACZ12" s="161"/>
      <c r="ADA12" s="161"/>
      <c r="ADB12" s="161"/>
      <c r="ADC12" s="161"/>
      <c r="ADD12" s="161"/>
      <c r="ADE12" s="161"/>
      <c r="ADF12" s="161"/>
      <c r="ADG12" s="161"/>
      <c r="ADH12" s="161"/>
      <c r="ADI12" s="161"/>
      <c r="ADJ12" s="161"/>
      <c r="ADK12" s="161"/>
      <c r="ADL12" s="161"/>
      <c r="ADM12" s="161"/>
      <c r="ADN12" s="161"/>
      <c r="ADO12" s="161"/>
      <c r="ADP12" s="161"/>
      <c r="ADQ12" s="161"/>
      <c r="ADR12" s="161"/>
      <c r="ADS12" s="161"/>
      <c r="ADT12" s="161"/>
      <c r="ADU12" s="161"/>
      <c r="ADV12" s="161"/>
      <c r="ADW12" s="161"/>
      <c r="ADX12" s="161"/>
      <c r="ADY12" s="161"/>
      <c r="ADZ12" s="161"/>
      <c r="AEA12" s="161"/>
      <c r="AEB12" s="161"/>
      <c r="AEC12" s="161"/>
      <c r="AED12" s="161"/>
      <c r="AEE12" s="161"/>
      <c r="AEF12" s="161"/>
      <c r="AEG12" s="161"/>
      <c r="AEH12" s="161"/>
      <c r="AEI12" s="161"/>
      <c r="AEJ12" s="161"/>
      <c r="AEK12" s="161"/>
      <c r="AEL12" s="161"/>
      <c r="AEM12" s="161"/>
      <c r="AEN12" s="161"/>
      <c r="AEO12" s="161"/>
      <c r="AEP12" s="161"/>
      <c r="AEQ12" s="161"/>
      <c r="AER12" s="161"/>
      <c r="AES12" s="161"/>
      <c r="AET12" s="161"/>
      <c r="AEU12" s="161"/>
      <c r="AEV12" s="161"/>
      <c r="AEW12" s="161"/>
      <c r="AEX12" s="161"/>
      <c r="AEY12" s="161"/>
      <c r="AEZ12" s="161"/>
      <c r="AFA12" s="161"/>
      <c r="AFB12" s="161"/>
      <c r="AFC12" s="161"/>
      <c r="AFD12" s="161"/>
      <c r="AFE12" s="161"/>
      <c r="AFF12" s="161"/>
      <c r="AFG12" s="161"/>
      <c r="AFH12" s="161"/>
      <c r="AFI12" s="161"/>
      <c r="AFJ12" s="161"/>
      <c r="AFK12" s="161"/>
      <c r="AFL12" s="161"/>
      <c r="AFM12" s="161"/>
      <c r="AFN12" s="161"/>
      <c r="AFO12" s="161"/>
      <c r="AFP12" s="161"/>
      <c r="AFQ12" s="161"/>
      <c r="AFR12" s="161"/>
      <c r="AFS12" s="161"/>
      <c r="AFT12" s="161"/>
      <c r="AFU12" s="161"/>
      <c r="AFV12" s="161"/>
      <c r="AFW12" s="161"/>
      <c r="AFX12" s="161"/>
      <c r="AFY12" s="161"/>
      <c r="AFZ12" s="161"/>
      <c r="AGA12" s="161"/>
      <c r="AGB12" s="161"/>
      <c r="AGC12" s="161"/>
      <c r="AGD12" s="161"/>
      <c r="AGE12" s="161"/>
      <c r="AGF12" s="161"/>
      <c r="AGG12" s="161"/>
      <c r="AGH12" s="161"/>
      <c r="AGI12" s="161"/>
      <c r="AGJ12" s="161"/>
      <c r="AGK12" s="161"/>
      <c r="AGL12" s="161"/>
      <c r="AGM12" s="161"/>
      <c r="AGN12" s="161"/>
      <c r="AGO12" s="161"/>
      <c r="AGP12" s="161"/>
      <c r="AGQ12" s="161"/>
      <c r="AGR12" s="161"/>
      <c r="AGS12" s="161"/>
      <c r="AGT12" s="161"/>
      <c r="AGU12" s="161"/>
      <c r="AGV12" s="161"/>
      <c r="AGW12" s="161"/>
      <c r="AGX12" s="161"/>
      <c r="AGY12" s="161"/>
      <c r="AGZ12" s="161"/>
      <c r="AHA12" s="161"/>
      <c r="AHB12" s="161"/>
      <c r="AHC12" s="161"/>
      <c r="AHD12" s="161"/>
      <c r="AHE12" s="161"/>
      <c r="AHF12" s="161"/>
      <c r="AHG12" s="161"/>
      <c r="AHH12" s="161"/>
      <c r="AHI12" s="161"/>
      <c r="AHJ12" s="161"/>
      <c r="AHK12" s="161"/>
      <c r="AHL12" s="161"/>
      <c r="AHM12" s="161"/>
      <c r="AHN12" s="161"/>
      <c r="AHO12" s="161"/>
      <c r="AHP12" s="161"/>
      <c r="AHQ12" s="161"/>
      <c r="AHR12" s="161"/>
      <c r="AHS12" s="161"/>
      <c r="AHT12" s="161"/>
      <c r="AHU12" s="161"/>
      <c r="AHV12" s="161"/>
      <c r="AHW12" s="161"/>
      <c r="AHX12" s="161"/>
      <c r="AHY12" s="161"/>
      <c r="AHZ12" s="161"/>
      <c r="AIA12" s="161"/>
      <c r="AIB12" s="161"/>
      <c r="AIC12" s="161"/>
      <c r="AID12" s="161"/>
      <c r="AIE12" s="161"/>
      <c r="AIF12" s="161"/>
    </row>
    <row r="13" spans="1:916" s="21" customFormat="1">
      <c r="B13" s="309" t="s">
        <v>33</v>
      </c>
      <c r="C13" s="146" t="s">
        <v>385</v>
      </c>
      <c r="D13" s="174"/>
      <c r="E13" s="310"/>
      <c r="F13" s="144" t="e">
        <f>'Residential Showerheads {G}'!A$16</f>
        <v>#DIV/0!</v>
      </c>
      <c r="G13" s="312" t="s">
        <v>457</v>
      </c>
      <c r="H13" s="258">
        <f>'Residential Showerheads {G}'!A$10</f>
        <v>0</v>
      </c>
      <c r="I13" s="259">
        <f>'Residential Showerheads {G}'!A$8</f>
        <v>0</v>
      </c>
      <c r="J13" s="259">
        <f>'Residential Showerheads {G}'!A$12</f>
        <v>0</v>
      </c>
      <c r="K13" s="259">
        <f>'Residential Showerheads {G}'!A$14</f>
        <v>0</v>
      </c>
      <c r="L13" s="259">
        <f>SUM('Residential Showerheads {G}'!Q$5:Q$1000)</f>
        <v>0</v>
      </c>
      <c r="M13" s="259"/>
      <c r="N13" s="260">
        <f>'Residential Showerheads {G}'!A$18</f>
        <v>0</v>
      </c>
      <c r="O13" s="259">
        <f>'Residential Showerheads {G}'!A$20</f>
        <v>0</v>
      </c>
      <c r="P13" s="259">
        <f>SUM('Residential Showerheads {G}'!R$5:R$1000)</f>
        <v>0</v>
      </c>
      <c r="Q13" s="261">
        <f t="shared" si="0"/>
        <v>0</v>
      </c>
      <c r="R13" s="261">
        <f t="shared" si="4"/>
        <v>0</v>
      </c>
      <c r="S13" s="259">
        <f>SUM('Residential Showerheads {G}'!AM$5:AM$1000)</f>
        <v>0</v>
      </c>
      <c r="T13" s="259">
        <f>SUM('Residential Showerheads {G}'!AD$5:AD$1000)</f>
        <v>0</v>
      </c>
      <c r="U13" s="133">
        <f t="shared" si="2"/>
        <v>0</v>
      </c>
      <c r="V13" s="133">
        <f t="shared" si="3"/>
        <v>0</v>
      </c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  <c r="IN13" s="161"/>
      <c r="IO13" s="161"/>
      <c r="IP13" s="161"/>
      <c r="IQ13" s="161"/>
      <c r="IR13" s="161"/>
      <c r="IS13" s="161"/>
      <c r="IT13" s="161"/>
      <c r="IU13" s="161"/>
      <c r="IV13" s="161"/>
      <c r="IW13" s="161"/>
      <c r="IX13" s="161"/>
      <c r="IY13" s="161"/>
      <c r="IZ13" s="161"/>
      <c r="JA13" s="161"/>
      <c r="JB13" s="161"/>
      <c r="JC13" s="161"/>
      <c r="JD13" s="161"/>
      <c r="JE13" s="161"/>
      <c r="JF13" s="161"/>
      <c r="JG13" s="161"/>
      <c r="JH13" s="161"/>
      <c r="JI13" s="161"/>
      <c r="JJ13" s="161"/>
      <c r="JK13" s="161"/>
      <c r="JL13" s="161"/>
      <c r="JM13" s="161"/>
      <c r="JN13" s="161"/>
      <c r="JO13" s="161"/>
      <c r="JP13" s="161"/>
      <c r="JQ13" s="161"/>
      <c r="JR13" s="161"/>
      <c r="JS13" s="161"/>
      <c r="JT13" s="161"/>
      <c r="JU13" s="161"/>
      <c r="JV13" s="161"/>
      <c r="JW13" s="161"/>
      <c r="JX13" s="161"/>
      <c r="JY13" s="161"/>
      <c r="JZ13" s="161"/>
      <c r="KA13" s="161"/>
      <c r="KB13" s="161"/>
      <c r="KC13" s="161"/>
      <c r="KD13" s="161"/>
      <c r="KE13" s="161"/>
      <c r="KF13" s="161"/>
      <c r="KG13" s="161"/>
      <c r="KH13" s="161"/>
      <c r="KI13" s="161"/>
      <c r="KJ13" s="161"/>
      <c r="KK13" s="161"/>
      <c r="KL13" s="161"/>
      <c r="KM13" s="161"/>
      <c r="KN13" s="161"/>
      <c r="KO13" s="161"/>
      <c r="KP13" s="161"/>
      <c r="KQ13" s="161"/>
      <c r="KR13" s="161"/>
      <c r="KS13" s="161"/>
      <c r="KT13" s="161"/>
      <c r="KU13" s="161"/>
      <c r="KV13" s="161"/>
      <c r="KW13" s="161"/>
      <c r="KX13" s="161"/>
      <c r="KY13" s="161"/>
      <c r="KZ13" s="161"/>
      <c r="LA13" s="161"/>
      <c r="LB13" s="161"/>
      <c r="LC13" s="161"/>
      <c r="LD13" s="161"/>
      <c r="LE13" s="161"/>
      <c r="LF13" s="161"/>
      <c r="LG13" s="161"/>
      <c r="LH13" s="161"/>
      <c r="LI13" s="161"/>
      <c r="LJ13" s="161"/>
      <c r="LK13" s="161"/>
      <c r="LL13" s="161"/>
      <c r="LM13" s="161"/>
      <c r="LN13" s="161"/>
      <c r="LO13" s="161"/>
      <c r="LP13" s="161"/>
      <c r="LQ13" s="161"/>
      <c r="LR13" s="161"/>
      <c r="LS13" s="161"/>
      <c r="LT13" s="161"/>
      <c r="LU13" s="161"/>
      <c r="LV13" s="161"/>
      <c r="LW13" s="161"/>
      <c r="LX13" s="161"/>
      <c r="LY13" s="161"/>
      <c r="LZ13" s="161"/>
      <c r="MA13" s="161"/>
      <c r="MB13" s="161"/>
      <c r="MC13" s="161"/>
      <c r="MD13" s="161"/>
      <c r="ME13" s="161"/>
      <c r="MF13" s="161"/>
      <c r="MG13" s="161"/>
      <c r="MH13" s="161"/>
      <c r="MI13" s="161"/>
      <c r="MJ13" s="161"/>
      <c r="MK13" s="161"/>
      <c r="ML13" s="161"/>
      <c r="MM13" s="161"/>
      <c r="MN13" s="161"/>
      <c r="MO13" s="161"/>
      <c r="MP13" s="161"/>
      <c r="MQ13" s="161"/>
      <c r="MR13" s="161"/>
      <c r="MS13" s="161"/>
      <c r="MT13" s="161"/>
      <c r="MU13" s="161"/>
      <c r="MV13" s="161"/>
      <c r="MW13" s="161"/>
      <c r="MX13" s="161"/>
      <c r="MY13" s="161"/>
      <c r="MZ13" s="161"/>
      <c r="NA13" s="161"/>
      <c r="NB13" s="161"/>
      <c r="NC13" s="161"/>
      <c r="ND13" s="161"/>
      <c r="NE13" s="161"/>
      <c r="NF13" s="161"/>
      <c r="NG13" s="161"/>
      <c r="NH13" s="161"/>
      <c r="NI13" s="161"/>
      <c r="NJ13" s="161"/>
      <c r="NK13" s="161"/>
      <c r="NL13" s="161"/>
      <c r="NM13" s="161"/>
      <c r="NN13" s="161"/>
      <c r="NO13" s="161"/>
      <c r="NP13" s="161"/>
      <c r="NQ13" s="161"/>
      <c r="NR13" s="161"/>
      <c r="NS13" s="161"/>
      <c r="NT13" s="161"/>
      <c r="NU13" s="161"/>
      <c r="NV13" s="161"/>
      <c r="NW13" s="161"/>
      <c r="NX13" s="161"/>
      <c r="NY13" s="161"/>
      <c r="NZ13" s="161"/>
      <c r="OA13" s="161"/>
      <c r="OB13" s="161"/>
      <c r="OC13" s="161"/>
      <c r="OD13" s="161"/>
      <c r="OE13" s="161"/>
      <c r="OF13" s="161"/>
      <c r="OG13" s="161"/>
      <c r="OH13" s="161"/>
      <c r="OI13" s="161"/>
      <c r="OJ13" s="161"/>
      <c r="OK13" s="161"/>
      <c r="OL13" s="161"/>
      <c r="OM13" s="161"/>
      <c r="ON13" s="161"/>
      <c r="OO13" s="161"/>
      <c r="OP13" s="161"/>
      <c r="OQ13" s="161"/>
      <c r="OR13" s="161"/>
      <c r="OS13" s="161"/>
      <c r="OT13" s="161"/>
      <c r="OU13" s="161"/>
      <c r="OV13" s="161"/>
      <c r="OW13" s="161"/>
      <c r="OX13" s="161"/>
      <c r="OY13" s="161"/>
      <c r="OZ13" s="161"/>
      <c r="PA13" s="161"/>
      <c r="PB13" s="161"/>
      <c r="PC13" s="161"/>
      <c r="PD13" s="161"/>
      <c r="PE13" s="161"/>
      <c r="PF13" s="161"/>
      <c r="PG13" s="161"/>
      <c r="PH13" s="161"/>
      <c r="PI13" s="161"/>
      <c r="PJ13" s="161"/>
      <c r="PK13" s="161"/>
      <c r="PL13" s="161"/>
      <c r="PM13" s="161"/>
      <c r="PN13" s="161"/>
      <c r="PO13" s="161"/>
      <c r="PP13" s="161"/>
      <c r="PQ13" s="161"/>
      <c r="PR13" s="161"/>
      <c r="PS13" s="161"/>
      <c r="PT13" s="161"/>
      <c r="PU13" s="161"/>
      <c r="PV13" s="161"/>
      <c r="PW13" s="161"/>
      <c r="PX13" s="161"/>
      <c r="PY13" s="161"/>
      <c r="PZ13" s="161"/>
      <c r="QA13" s="161"/>
      <c r="QB13" s="161"/>
      <c r="QC13" s="161"/>
      <c r="QD13" s="161"/>
      <c r="QE13" s="161"/>
      <c r="QF13" s="161"/>
      <c r="QG13" s="161"/>
      <c r="QH13" s="161"/>
      <c r="QI13" s="161"/>
      <c r="QJ13" s="161"/>
      <c r="QK13" s="161"/>
      <c r="QL13" s="161"/>
      <c r="QM13" s="161"/>
      <c r="QN13" s="161"/>
      <c r="QO13" s="161"/>
      <c r="QP13" s="161"/>
      <c r="QQ13" s="161"/>
      <c r="QR13" s="161"/>
      <c r="QS13" s="161"/>
      <c r="QT13" s="161"/>
      <c r="QU13" s="161"/>
      <c r="QV13" s="161"/>
      <c r="QW13" s="161"/>
      <c r="QX13" s="161"/>
      <c r="QY13" s="161"/>
      <c r="QZ13" s="161"/>
      <c r="RA13" s="161"/>
      <c r="RB13" s="161"/>
      <c r="RC13" s="161"/>
      <c r="RD13" s="161"/>
      <c r="RE13" s="161"/>
      <c r="RF13" s="161"/>
      <c r="RG13" s="161"/>
      <c r="RH13" s="161"/>
      <c r="RI13" s="161"/>
      <c r="RJ13" s="161"/>
      <c r="RK13" s="161"/>
      <c r="RL13" s="161"/>
      <c r="RM13" s="161"/>
      <c r="RN13" s="161"/>
      <c r="RO13" s="161"/>
      <c r="RP13" s="161"/>
      <c r="RQ13" s="161"/>
      <c r="RR13" s="161"/>
      <c r="RS13" s="161"/>
      <c r="RT13" s="161"/>
      <c r="RU13" s="161"/>
      <c r="RV13" s="161"/>
      <c r="RW13" s="161"/>
      <c r="RX13" s="161"/>
      <c r="RY13" s="161"/>
      <c r="RZ13" s="161"/>
      <c r="SA13" s="161"/>
      <c r="SB13" s="161"/>
      <c r="SC13" s="161"/>
      <c r="SD13" s="161"/>
      <c r="SE13" s="161"/>
      <c r="SF13" s="161"/>
      <c r="SG13" s="161"/>
      <c r="SH13" s="161"/>
      <c r="SI13" s="161"/>
      <c r="SJ13" s="161"/>
      <c r="SK13" s="161"/>
      <c r="SL13" s="161"/>
      <c r="SM13" s="161"/>
      <c r="SN13" s="161"/>
      <c r="SO13" s="161"/>
      <c r="SP13" s="161"/>
      <c r="SQ13" s="161"/>
      <c r="SR13" s="161"/>
      <c r="SS13" s="161"/>
      <c r="ST13" s="161"/>
      <c r="SU13" s="161"/>
      <c r="SV13" s="161"/>
      <c r="SW13" s="161"/>
      <c r="SX13" s="161"/>
      <c r="SY13" s="161"/>
      <c r="SZ13" s="161"/>
      <c r="TA13" s="161"/>
      <c r="TB13" s="161"/>
      <c r="TC13" s="161"/>
      <c r="TD13" s="161"/>
      <c r="TE13" s="161"/>
      <c r="TF13" s="161"/>
      <c r="TG13" s="161"/>
      <c r="TH13" s="161"/>
      <c r="TI13" s="161"/>
      <c r="TJ13" s="161"/>
      <c r="TK13" s="161"/>
      <c r="TL13" s="161"/>
      <c r="TM13" s="161"/>
      <c r="TN13" s="161"/>
      <c r="TO13" s="161"/>
      <c r="TP13" s="161"/>
      <c r="TQ13" s="161"/>
      <c r="TR13" s="161"/>
      <c r="TS13" s="161"/>
      <c r="TT13" s="161"/>
      <c r="TU13" s="161"/>
      <c r="TV13" s="161"/>
      <c r="TW13" s="161"/>
      <c r="TX13" s="161"/>
      <c r="TY13" s="161"/>
      <c r="TZ13" s="161"/>
      <c r="UA13" s="161"/>
      <c r="UB13" s="161"/>
      <c r="UC13" s="161"/>
      <c r="UD13" s="161"/>
      <c r="UE13" s="161"/>
      <c r="UF13" s="161"/>
      <c r="UG13" s="161"/>
      <c r="UH13" s="161"/>
      <c r="UI13" s="161"/>
      <c r="UJ13" s="161"/>
      <c r="UK13" s="161"/>
      <c r="UL13" s="161"/>
      <c r="UM13" s="161"/>
      <c r="UN13" s="161"/>
      <c r="UO13" s="161"/>
      <c r="UP13" s="161"/>
      <c r="UQ13" s="161"/>
      <c r="UR13" s="161"/>
      <c r="US13" s="161"/>
      <c r="UT13" s="161"/>
      <c r="UU13" s="161"/>
      <c r="UV13" s="161"/>
      <c r="UW13" s="161"/>
      <c r="UX13" s="161"/>
      <c r="UY13" s="161"/>
      <c r="UZ13" s="161"/>
      <c r="VA13" s="161"/>
      <c r="VB13" s="161"/>
      <c r="VC13" s="161"/>
      <c r="VD13" s="161"/>
      <c r="VE13" s="161"/>
      <c r="VF13" s="161"/>
      <c r="VG13" s="161"/>
      <c r="VH13" s="161"/>
      <c r="VI13" s="161"/>
      <c r="VJ13" s="161"/>
      <c r="VK13" s="161"/>
      <c r="VL13" s="161"/>
      <c r="VM13" s="161"/>
      <c r="VN13" s="161"/>
      <c r="VO13" s="161"/>
      <c r="VP13" s="161"/>
      <c r="VQ13" s="161"/>
      <c r="VR13" s="161"/>
      <c r="VS13" s="161"/>
      <c r="VT13" s="161"/>
      <c r="VU13" s="161"/>
      <c r="VV13" s="161"/>
      <c r="VW13" s="161"/>
      <c r="VX13" s="161"/>
      <c r="VY13" s="161"/>
      <c r="VZ13" s="161"/>
      <c r="WA13" s="161"/>
      <c r="WB13" s="161"/>
      <c r="WC13" s="161"/>
      <c r="WD13" s="161"/>
      <c r="WE13" s="161"/>
      <c r="WF13" s="161"/>
      <c r="WG13" s="161"/>
      <c r="WH13" s="161"/>
      <c r="WI13" s="161"/>
      <c r="WJ13" s="161"/>
      <c r="WK13" s="161"/>
      <c r="WL13" s="161"/>
      <c r="WM13" s="161"/>
      <c r="WN13" s="161"/>
      <c r="WO13" s="161"/>
      <c r="WP13" s="161"/>
      <c r="WQ13" s="161"/>
      <c r="WR13" s="161"/>
      <c r="WS13" s="161"/>
      <c r="WT13" s="161"/>
      <c r="WU13" s="161"/>
      <c r="WV13" s="161"/>
      <c r="WW13" s="161"/>
      <c r="WX13" s="161"/>
      <c r="WY13" s="161"/>
      <c r="WZ13" s="161"/>
      <c r="XA13" s="161"/>
      <c r="XB13" s="161"/>
      <c r="XC13" s="161"/>
      <c r="XD13" s="161"/>
      <c r="XE13" s="161"/>
      <c r="XF13" s="161"/>
      <c r="XG13" s="161"/>
      <c r="XH13" s="161"/>
      <c r="XI13" s="161"/>
      <c r="XJ13" s="161"/>
      <c r="XK13" s="161"/>
      <c r="XL13" s="161"/>
      <c r="XM13" s="161"/>
      <c r="XN13" s="161"/>
      <c r="XO13" s="161"/>
      <c r="XP13" s="161"/>
      <c r="XQ13" s="161"/>
      <c r="XR13" s="161"/>
      <c r="XS13" s="161"/>
      <c r="XT13" s="161"/>
      <c r="XU13" s="161"/>
      <c r="XV13" s="161"/>
      <c r="XW13" s="161"/>
      <c r="XX13" s="161"/>
      <c r="XY13" s="161"/>
      <c r="XZ13" s="161"/>
      <c r="YA13" s="161"/>
      <c r="YB13" s="161"/>
      <c r="YC13" s="161"/>
      <c r="YD13" s="161"/>
      <c r="YE13" s="161"/>
      <c r="YF13" s="161"/>
      <c r="YG13" s="161"/>
      <c r="YH13" s="161"/>
      <c r="YI13" s="161"/>
      <c r="YJ13" s="161"/>
      <c r="YK13" s="161"/>
      <c r="YL13" s="161"/>
      <c r="YM13" s="161"/>
      <c r="YN13" s="161"/>
      <c r="YO13" s="161"/>
      <c r="YP13" s="161"/>
      <c r="YQ13" s="161"/>
      <c r="YR13" s="161"/>
      <c r="YS13" s="161"/>
      <c r="YT13" s="161"/>
      <c r="YU13" s="161"/>
      <c r="YV13" s="161"/>
      <c r="YW13" s="161"/>
      <c r="YX13" s="161"/>
      <c r="YY13" s="161"/>
      <c r="YZ13" s="161"/>
      <c r="ZA13" s="161"/>
      <c r="ZB13" s="161"/>
      <c r="ZC13" s="161"/>
      <c r="ZD13" s="161"/>
      <c r="ZE13" s="161"/>
      <c r="ZF13" s="161"/>
      <c r="ZG13" s="161"/>
      <c r="ZH13" s="161"/>
      <c r="ZI13" s="161"/>
      <c r="ZJ13" s="161"/>
      <c r="ZK13" s="161"/>
      <c r="ZL13" s="161"/>
      <c r="ZM13" s="161"/>
      <c r="ZN13" s="161"/>
      <c r="ZO13" s="161"/>
      <c r="ZP13" s="161"/>
      <c r="ZQ13" s="161"/>
      <c r="ZR13" s="161"/>
      <c r="ZS13" s="161"/>
      <c r="ZT13" s="161"/>
      <c r="ZU13" s="161"/>
      <c r="ZV13" s="161"/>
      <c r="ZW13" s="161"/>
      <c r="ZX13" s="161"/>
      <c r="ZY13" s="161"/>
      <c r="ZZ13" s="161"/>
      <c r="AAA13" s="161"/>
      <c r="AAB13" s="161"/>
      <c r="AAC13" s="161"/>
      <c r="AAD13" s="161"/>
      <c r="AAE13" s="161"/>
      <c r="AAF13" s="161"/>
      <c r="AAG13" s="161"/>
      <c r="AAH13" s="161"/>
      <c r="AAI13" s="161"/>
      <c r="AAJ13" s="161"/>
      <c r="AAK13" s="161"/>
      <c r="AAL13" s="161"/>
      <c r="AAM13" s="161"/>
      <c r="AAN13" s="161"/>
      <c r="AAO13" s="161"/>
      <c r="AAP13" s="161"/>
      <c r="AAQ13" s="161"/>
      <c r="AAR13" s="161"/>
      <c r="AAS13" s="161"/>
      <c r="AAT13" s="161"/>
      <c r="AAU13" s="161"/>
      <c r="AAV13" s="161"/>
      <c r="AAW13" s="161"/>
      <c r="AAX13" s="161"/>
      <c r="AAY13" s="161"/>
      <c r="AAZ13" s="161"/>
      <c r="ABA13" s="161"/>
      <c r="ABB13" s="161"/>
      <c r="ABC13" s="161"/>
      <c r="ABD13" s="161"/>
      <c r="ABE13" s="161"/>
      <c r="ABF13" s="161"/>
      <c r="ABG13" s="161"/>
      <c r="ABH13" s="161"/>
      <c r="ABI13" s="161"/>
      <c r="ABJ13" s="161"/>
      <c r="ABK13" s="161"/>
      <c r="ABL13" s="161"/>
      <c r="ABM13" s="161"/>
      <c r="ABN13" s="161"/>
      <c r="ABO13" s="161"/>
      <c r="ABP13" s="161"/>
      <c r="ABQ13" s="161"/>
      <c r="ABR13" s="161"/>
      <c r="ABS13" s="161"/>
      <c r="ABT13" s="161"/>
      <c r="ABU13" s="161"/>
      <c r="ABV13" s="161"/>
      <c r="ABW13" s="161"/>
      <c r="ABX13" s="161"/>
      <c r="ABY13" s="161"/>
      <c r="ABZ13" s="161"/>
      <c r="ACA13" s="161"/>
      <c r="ACB13" s="161"/>
      <c r="ACC13" s="161"/>
      <c r="ACD13" s="161"/>
      <c r="ACE13" s="161"/>
      <c r="ACF13" s="161"/>
      <c r="ACG13" s="161"/>
      <c r="ACH13" s="161"/>
      <c r="ACI13" s="161"/>
      <c r="ACJ13" s="161"/>
      <c r="ACK13" s="161"/>
      <c r="ACL13" s="161"/>
      <c r="ACM13" s="161"/>
      <c r="ACN13" s="161"/>
      <c r="ACO13" s="161"/>
      <c r="ACP13" s="161"/>
      <c r="ACQ13" s="161"/>
      <c r="ACR13" s="161"/>
      <c r="ACS13" s="161"/>
      <c r="ACT13" s="161"/>
      <c r="ACU13" s="161"/>
      <c r="ACV13" s="161"/>
      <c r="ACW13" s="161"/>
      <c r="ACX13" s="161"/>
      <c r="ACY13" s="161"/>
      <c r="ACZ13" s="161"/>
      <c r="ADA13" s="161"/>
      <c r="ADB13" s="161"/>
      <c r="ADC13" s="161"/>
      <c r="ADD13" s="161"/>
      <c r="ADE13" s="161"/>
      <c r="ADF13" s="161"/>
      <c r="ADG13" s="161"/>
      <c r="ADH13" s="161"/>
      <c r="ADI13" s="161"/>
      <c r="ADJ13" s="161"/>
      <c r="ADK13" s="161"/>
      <c r="ADL13" s="161"/>
      <c r="ADM13" s="161"/>
      <c r="ADN13" s="161"/>
      <c r="ADO13" s="161"/>
      <c r="ADP13" s="161"/>
      <c r="ADQ13" s="161"/>
      <c r="ADR13" s="161"/>
      <c r="ADS13" s="161"/>
      <c r="ADT13" s="161"/>
      <c r="ADU13" s="161"/>
      <c r="ADV13" s="161"/>
      <c r="ADW13" s="161"/>
      <c r="ADX13" s="161"/>
      <c r="ADY13" s="161"/>
      <c r="ADZ13" s="161"/>
      <c r="AEA13" s="161"/>
      <c r="AEB13" s="161"/>
      <c r="AEC13" s="161"/>
      <c r="AED13" s="161"/>
      <c r="AEE13" s="161"/>
      <c r="AEF13" s="161"/>
      <c r="AEG13" s="161"/>
      <c r="AEH13" s="161"/>
      <c r="AEI13" s="161"/>
      <c r="AEJ13" s="161"/>
      <c r="AEK13" s="161"/>
      <c r="AEL13" s="161"/>
      <c r="AEM13" s="161"/>
      <c r="AEN13" s="161"/>
      <c r="AEO13" s="161"/>
      <c r="AEP13" s="161"/>
      <c r="AEQ13" s="161"/>
      <c r="AER13" s="161"/>
      <c r="AES13" s="161"/>
      <c r="AET13" s="161"/>
      <c r="AEU13" s="161"/>
      <c r="AEV13" s="161"/>
      <c r="AEW13" s="161"/>
      <c r="AEX13" s="161"/>
      <c r="AEY13" s="161"/>
      <c r="AEZ13" s="161"/>
      <c r="AFA13" s="161"/>
      <c r="AFB13" s="161"/>
      <c r="AFC13" s="161"/>
      <c r="AFD13" s="161"/>
      <c r="AFE13" s="161"/>
      <c r="AFF13" s="161"/>
      <c r="AFG13" s="161"/>
      <c r="AFH13" s="161"/>
      <c r="AFI13" s="161"/>
      <c r="AFJ13" s="161"/>
      <c r="AFK13" s="161"/>
      <c r="AFL13" s="161"/>
      <c r="AFM13" s="161"/>
      <c r="AFN13" s="161"/>
      <c r="AFO13" s="161"/>
      <c r="AFP13" s="161"/>
      <c r="AFQ13" s="161"/>
      <c r="AFR13" s="161"/>
      <c r="AFS13" s="161"/>
      <c r="AFT13" s="161"/>
      <c r="AFU13" s="161"/>
      <c r="AFV13" s="161"/>
      <c r="AFW13" s="161"/>
      <c r="AFX13" s="161"/>
      <c r="AFY13" s="161"/>
      <c r="AFZ13" s="161"/>
      <c r="AGA13" s="161"/>
      <c r="AGB13" s="161"/>
      <c r="AGC13" s="161"/>
      <c r="AGD13" s="161"/>
      <c r="AGE13" s="161"/>
      <c r="AGF13" s="161"/>
      <c r="AGG13" s="161"/>
      <c r="AGH13" s="161"/>
      <c r="AGI13" s="161"/>
      <c r="AGJ13" s="161"/>
      <c r="AGK13" s="161"/>
      <c r="AGL13" s="161"/>
      <c r="AGM13" s="161"/>
      <c r="AGN13" s="161"/>
      <c r="AGO13" s="161"/>
      <c r="AGP13" s="161"/>
      <c r="AGQ13" s="161"/>
      <c r="AGR13" s="161"/>
      <c r="AGS13" s="161"/>
      <c r="AGT13" s="161"/>
      <c r="AGU13" s="161"/>
      <c r="AGV13" s="161"/>
      <c r="AGW13" s="161"/>
      <c r="AGX13" s="161"/>
      <c r="AGY13" s="161"/>
      <c r="AGZ13" s="161"/>
      <c r="AHA13" s="161"/>
      <c r="AHB13" s="161"/>
      <c r="AHC13" s="161"/>
      <c r="AHD13" s="161"/>
      <c r="AHE13" s="161"/>
      <c r="AHF13" s="161"/>
      <c r="AHG13" s="161"/>
      <c r="AHH13" s="161"/>
      <c r="AHI13" s="161"/>
      <c r="AHJ13" s="161"/>
      <c r="AHK13" s="161"/>
      <c r="AHL13" s="161"/>
      <c r="AHM13" s="161"/>
      <c r="AHN13" s="161"/>
      <c r="AHO13" s="161"/>
      <c r="AHP13" s="161"/>
      <c r="AHQ13" s="161"/>
      <c r="AHR13" s="161"/>
      <c r="AHS13" s="161"/>
      <c r="AHT13" s="161"/>
      <c r="AHU13" s="161"/>
      <c r="AHV13" s="161"/>
      <c r="AHW13" s="161"/>
      <c r="AHX13" s="161"/>
      <c r="AHY13" s="161"/>
      <c r="AHZ13" s="161"/>
      <c r="AIA13" s="161"/>
      <c r="AIB13" s="161"/>
      <c r="AIC13" s="161"/>
      <c r="AID13" s="161"/>
      <c r="AIE13" s="161"/>
      <c r="AIF13" s="161"/>
    </row>
    <row r="14" spans="1:916" s="21" customFormat="1" ht="12.75">
      <c r="B14" s="309" t="s">
        <v>33</v>
      </c>
      <c r="C14" s="146" t="s">
        <v>386</v>
      </c>
      <c r="D14" s="174"/>
      <c r="E14" s="310"/>
      <c r="F14" s="144">
        <f>'SF Existing Weatherization {G}'!A$16</f>
        <v>33.678149436489456</v>
      </c>
      <c r="G14" s="304" t="s">
        <v>375</v>
      </c>
      <c r="H14" s="258">
        <f>'SF Existing Weatherization {G}'!A$10</f>
        <v>251737.83950000006</v>
      </c>
      <c r="I14" s="259">
        <f>'SF Existing Weatherization {G}'!A$8</f>
        <v>203425.93999999994</v>
      </c>
      <c r="J14" s="259">
        <f>'SF Existing Weatherization {G}'!A$12</f>
        <v>2476340.1999999997</v>
      </c>
      <c r="K14" s="259">
        <f>'SF Existing Weatherization {G}'!A$14</f>
        <v>5924833.5799999991</v>
      </c>
      <c r="L14" s="259">
        <f>SUM('SF Existing Weatherization {G}'!Q$5:Q$1000)</f>
        <v>8401173.7799999993</v>
      </c>
      <c r="M14" s="259"/>
      <c r="N14" s="260">
        <f>'SF Existing Weatherization {G}'!A$18</f>
        <v>2679766.1399999997</v>
      </c>
      <c r="O14" s="259">
        <f>'SF Existing Weatherization {G}'!A$20</f>
        <v>8604599.7199999988</v>
      </c>
      <c r="P14" s="259">
        <f>SUM('SF Existing Weatherization {G}'!R$5:R$1000)</f>
        <v>346.39400000000001</v>
      </c>
      <c r="Q14" s="261">
        <f t="shared" si="0"/>
        <v>2509144.3258426962</v>
      </c>
      <c r="R14" s="261">
        <f t="shared" si="4"/>
        <v>8056741.3108614217</v>
      </c>
      <c r="S14" s="259">
        <f>SUM('SF Existing Weatherization {G}'!AM$5:AM$1000)</f>
        <v>5349263.288855942</v>
      </c>
      <c r="T14" s="259">
        <f>SUM('SF Existing Weatherization {G}'!AD$5:AD$1000)</f>
        <v>1806506.9865651054</v>
      </c>
      <c r="U14" s="133">
        <f t="shared" si="2"/>
        <v>2.1319073732673357</v>
      </c>
      <c r="V14" s="133">
        <f t="shared" si="3"/>
        <v>0.95456665512378946</v>
      </c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  <c r="II14" s="161"/>
      <c r="IJ14" s="161"/>
      <c r="IK14" s="161"/>
      <c r="IL14" s="161"/>
      <c r="IM14" s="161"/>
      <c r="IN14" s="161"/>
      <c r="IO14" s="161"/>
      <c r="IP14" s="161"/>
      <c r="IQ14" s="161"/>
      <c r="IR14" s="161"/>
      <c r="IS14" s="161"/>
      <c r="IT14" s="161"/>
      <c r="IU14" s="161"/>
      <c r="IV14" s="161"/>
      <c r="IW14" s="161"/>
      <c r="IX14" s="161"/>
      <c r="IY14" s="161"/>
      <c r="IZ14" s="161"/>
      <c r="JA14" s="161"/>
      <c r="JB14" s="161"/>
      <c r="JC14" s="161"/>
      <c r="JD14" s="161"/>
      <c r="JE14" s="161"/>
      <c r="JF14" s="161"/>
      <c r="JG14" s="161"/>
      <c r="JH14" s="161"/>
      <c r="JI14" s="161"/>
      <c r="JJ14" s="161"/>
      <c r="JK14" s="161"/>
      <c r="JL14" s="161"/>
      <c r="JM14" s="161"/>
      <c r="JN14" s="161"/>
      <c r="JO14" s="161"/>
      <c r="JP14" s="161"/>
      <c r="JQ14" s="161"/>
      <c r="JR14" s="161"/>
      <c r="JS14" s="161"/>
      <c r="JT14" s="161"/>
      <c r="JU14" s="161"/>
      <c r="JV14" s="161"/>
      <c r="JW14" s="161"/>
      <c r="JX14" s="161"/>
      <c r="JY14" s="161"/>
      <c r="JZ14" s="161"/>
      <c r="KA14" s="161"/>
      <c r="KB14" s="161"/>
      <c r="KC14" s="161"/>
      <c r="KD14" s="161"/>
      <c r="KE14" s="161"/>
      <c r="KF14" s="161"/>
      <c r="KG14" s="161"/>
      <c r="KH14" s="161"/>
      <c r="KI14" s="161"/>
      <c r="KJ14" s="161"/>
      <c r="KK14" s="161"/>
      <c r="KL14" s="161"/>
      <c r="KM14" s="161"/>
      <c r="KN14" s="161"/>
      <c r="KO14" s="161"/>
      <c r="KP14" s="161"/>
      <c r="KQ14" s="161"/>
      <c r="KR14" s="161"/>
      <c r="KS14" s="161"/>
      <c r="KT14" s="161"/>
      <c r="KU14" s="161"/>
      <c r="KV14" s="161"/>
      <c r="KW14" s="161"/>
      <c r="KX14" s="161"/>
      <c r="KY14" s="161"/>
      <c r="KZ14" s="161"/>
      <c r="LA14" s="161"/>
      <c r="LB14" s="161"/>
      <c r="LC14" s="161"/>
      <c r="LD14" s="161"/>
      <c r="LE14" s="161"/>
      <c r="LF14" s="161"/>
      <c r="LG14" s="161"/>
      <c r="LH14" s="161"/>
      <c r="LI14" s="161"/>
      <c r="LJ14" s="161"/>
      <c r="LK14" s="161"/>
      <c r="LL14" s="161"/>
      <c r="LM14" s="161"/>
      <c r="LN14" s="161"/>
      <c r="LO14" s="161"/>
      <c r="LP14" s="161"/>
      <c r="LQ14" s="161"/>
      <c r="LR14" s="161"/>
      <c r="LS14" s="161"/>
      <c r="LT14" s="161"/>
      <c r="LU14" s="161"/>
      <c r="LV14" s="161"/>
      <c r="LW14" s="161"/>
      <c r="LX14" s="161"/>
      <c r="LY14" s="161"/>
      <c r="LZ14" s="161"/>
      <c r="MA14" s="161"/>
      <c r="MB14" s="161"/>
      <c r="MC14" s="161"/>
      <c r="MD14" s="161"/>
      <c r="ME14" s="161"/>
      <c r="MF14" s="161"/>
      <c r="MG14" s="161"/>
      <c r="MH14" s="161"/>
      <c r="MI14" s="161"/>
      <c r="MJ14" s="161"/>
      <c r="MK14" s="161"/>
      <c r="ML14" s="161"/>
      <c r="MM14" s="161"/>
      <c r="MN14" s="161"/>
      <c r="MO14" s="161"/>
      <c r="MP14" s="161"/>
      <c r="MQ14" s="161"/>
      <c r="MR14" s="161"/>
      <c r="MS14" s="161"/>
      <c r="MT14" s="161"/>
      <c r="MU14" s="161"/>
      <c r="MV14" s="161"/>
      <c r="MW14" s="161"/>
      <c r="MX14" s="161"/>
      <c r="MY14" s="161"/>
      <c r="MZ14" s="161"/>
      <c r="NA14" s="161"/>
      <c r="NB14" s="161"/>
      <c r="NC14" s="161"/>
      <c r="ND14" s="161"/>
      <c r="NE14" s="161"/>
      <c r="NF14" s="161"/>
      <c r="NG14" s="161"/>
      <c r="NH14" s="161"/>
      <c r="NI14" s="161"/>
      <c r="NJ14" s="161"/>
      <c r="NK14" s="161"/>
      <c r="NL14" s="161"/>
      <c r="NM14" s="161"/>
      <c r="NN14" s="161"/>
      <c r="NO14" s="161"/>
      <c r="NP14" s="161"/>
      <c r="NQ14" s="161"/>
      <c r="NR14" s="161"/>
      <c r="NS14" s="161"/>
      <c r="NT14" s="161"/>
      <c r="NU14" s="161"/>
      <c r="NV14" s="161"/>
      <c r="NW14" s="161"/>
      <c r="NX14" s="161"/>
      <c r="NY14" s="161"/>
      <c r="NZ14" s="161"/>
      <c r="OA14" s="161"/>
      <c r="OB14" s="161"/>
      <c r="OC14" s="161"/>
      <c r="OD14" s="161"/>
      <c r="OE14" s="161"/>
      <c r="OF14" s="161"/>
      <c r="OG14" s="161"/>
      <c r="OH14" s="161"/>
      <c r="OI14" s="161"/>
      <c r="OJ14" s="161"/>
      <c r="OK14" s="161"/>
      <c r="OL14" s="161"/>
      <c r="OM14" s="161"/>
      <c r="ON14" s="161"/>
      <c r="OO14" s="161"/>
      <c r="OP14" s="161"/>
      <c r="OQ14" s="161"/>
      <c r="OR14" s="161"/>
      <c r="OS14" s="161"/>
      <c r="OT14" s="161"/>
      <c r="OU14" s="161"/>
      <c r="OV14" s="161"/>
      <c r="OW14" s="161"/>
      <c r="OX14" s="161"/>
      <c r="OY14" s="161"/>
      <c r="OZ14" s="161"/>
      <c r="PA14" s="161"/>
      <c r="PB14" s="161"/>
      <c r="PC14" s="161"/>
      <c r="PD14" s="161"/>
      <c r="PE14" s="161"/>
      <c r="PF14" s="161"/>
      <c r="PG14" s="161"/>
      <c r="PH14" s="161"/>
      <c r="PI14" s="161"/>
      <c r="PJ14" s="161"/>
      <c r="PK14" s="161"/>
      <c r="PL14" s="161"/>
      <c r="PM14" s="161"/>
      <c r="PN14" s="161"/>
      <c r="PO14" s="161"/>
      <c r="PP14" s="161"/>
      <c r="PQ14" s="161"/>
      <c r="PR14" s="161"/>
      <c r="PS14" s="161"/>
      <c r="PT14" s="161"/>
      <c r="PU14" s="161"/>
      <c r="PV14" s="161"/>
      <c r="PW14" s="161"/>
      <c r="PX14" s="161"/>
      <c r="PY14" s="161"/>
      <c r="PZ14" s="161"/>
      <c r="QA14" s="161"/>
      <c r="QB14" s="161"/>
      <c r="QC14" s="161"/>
      <c r="QD14" s="161"/>
      <c r="QE14" s="161"/>
      <c r="QF14" s="161"/>
      <c r="QG14" s="161"/>
      <c r="QH14" s="161"/>
      <c r="QI14" s="161"/>
      <c r="QJ14" s="161"/>
      <c r="QK14" s="161"/>
      <c r="QL14" s="161"/>
      <c r="QM14" s="161"/>
      <c r="QN14" s="161"/>
      <c r="QO14" s="161"/>
      <c r="QP14" s="161"/>
      <c r="QQ14" s="161"/>
      <c r="QR14" s="161"/>
      <c r="QS14" s="161"/>
      <c r="QT14" s="161"/>
      <c r="QU14" s="161"/>
      <c r="QV14" s="161"/>
      <c r="QW14" s="161"/>
      <c r="QX14" s="161"/>
      <c r="QY14" s="161"/>
      <c r="QZ14" s="161"/>
      <c r="RA14" s="161"/>
      <c r="RB14" s="161"/>
      <c r="RC14" s="161"/>
      <c r="RD14" s="161"/>
      <c r="RE14" s="161"/>
      <c r="RF14" s="161"/>
      <c r="RG14" s="161"/>
      <c r="RH14" s="161"/>
      <c r="RI14" s="161"/>
      <c r="RJ14" s="161"/>
      <c r="RK14" s="161"/>
      <c r="RL14" s="161"/>
      <c r="RM14" s="161"/>
      <c r="RN14" s="161"/>
      <c r="RO14" s="161"/>
      <c r="RP14" s="161"/>
      <c r="RQ14" s="161"/>
      <c r="RR14" s="161"/>
      <c r="RS14" s="161"/>
      <c r="RT14" s="161"/>
      <c r="RU14" s="161"/>
      <c r="RV14" s="161"/>
      <c r="RW14" s="161"/>
      <c r="RX14" s="161"/>
      <c r="RY14" s="161"/>
      <c r="RZ14" s="161"/>
      <c r="SA14" s="161"/>
      <c r="SB14" s="161"/>
      <c r="SC14" s="161"/>
      <c r="SD14" s="161"/>
      <c r="SE14" s="161"/>
      <c r="SF14" s="161"/>
      <c r="SG14" s="161"/>
      <c r="SH14" s="161"/>
      <c r="SI14" s="161"/>
      <c r="SJ14" s="161"/>
      <c r="SK14" s="161"/>
      <c r="SL14" s="161"/>
      <c r="SM14" s="161"/>
      <c r="SN14" s="161"/>
      <c r="SO14" s="161"/>
      <c r="SP14" s="161"/>
      <c r="SQ14" s="161"/>
      <c r="SR14" s="161"/>
      <c r="SS14" s="161"/>
      <c r="ST14" s="161"/>
      <c r="SU14" s="161"/>
      <c r="SV14" s="161"/>
      <c r="SW14" s="161"/>
      <c r="SX14" s="161"/>
      <c r="SY14" s="161"/>
      <c r="SZ14" s="161"/>
      <c r="TA14" s="161"/>
      <c r="TB14" s="161"/>
      <c r="TC14" s="161"/>
      <c r="TD14" s="161"/>
      <c r="TE14" s="161"/>
      <c r="TF14" s="161"/>
      <c r="TG14" s="161"/>
      <c r="TH14" s="161"/>
      <c r="TI14" s="161"/>
      <c r="TJ14" s="161"/>
      <c r="TK14" s="161"/>
      <c r="TL14" s="161"/>
      <c r="TM14" s="161"/>
      <c r="TN14" s="161"/>
      <c r="TO14" s="161"/>
      <c r="TP14" s="161"/>
      <c r="TQ14" s="161"/>
      <c r="TR14" s="161"/>
      <c r="TS14" s="161"/>
      <c r="TT14" s="161"/>
      <c r="TU14" s="161"/>
      <c r="TV14" s="161"/>
      <c r="TW14" s="161"/>
      <c r="TX14" s="161"/>
      <c r="TY14" s="161"/>
      <c r="TZ14" s="161"/>
      <c r="UA14" s="161"/>
      <c r="UB14" s="161"/>
      <c r="UC14" s="161"/>
      <c r="UD14" s="161"/>
      <c r="UE14" s="161"/>
      <c r="UF14" s="161"/>
      <c r="UG14" s="161"/>
      <c r="UH14" s="161"/>
      <c r="UI14" s="161"/>
      <c r="UJ14" s="161"/>
      <c r="UK14" s="161"/>
      <c r="UL14" s="161"/>
      <c r="UM14" s="161"/>
      <c r="UN14" s="161"/>
      <c r="UO14" s="161"/>
      <c r="UP14" s="161"/>
      <c r="UQ14" s="161"/>
      <c r="UR14" s="161"/>
      <c r="US14" s="161"/>
      <c r="UT14" s="161"/>
      <c r="UU14" s="161"/>
      <c r="UV14" s="161"/>
      <c r="UW14" s="161"/>
      <c r="UX14" s="161"/>
      <c r="UY14" s="161"/>
      <c r="UZ14" s="161"/>
      <c r="VA14" s="161"/>
      <c r="VB14" s="161"/>
      <c r="VC14" s="161"/>
      <c r="VD14" s="161"/>
      <c r="VE14" s="161"/>
      <c r="VF14" s="161"/>
      <c r="VG14" s="161"/>
      <c r="VH14" s="161"/>
      <c r="VI14" s="161"/>
      <c r="VJ14" s="161"/>
      <c r="VK14" s="161"/>
      <c r="VL14" s="161"/>
      <c r="VM14" s="161"/>
      <c r="VN14" s="161"/>
      <c r="VO14" s="161"/>
      <c r="VP14" s="161"/>
      <c r="VQ14" s="161"/>
      <c r="VR14" s="161"/>
      <c r="VS14" s="161"/>
      <c r="VT14" s="161"/>
      <c r="VU14" s="161"/>
      <c r="VV14" s="161"/>
      <c r="VW14" s="161"/>
      <c r="VX14" s="161"/>
      <c r="VY14" s="161"/>
      <c r="VZ14" s="161"/>
      <c r="WA14" s="161"/>
      <c r="WB14" s="161"/>
      <c r="WC14" s="161"/>
      <c r="WD14" s="161"/>
      <c r="WE14" s="161"/>
      <c r="WF14" s="161"/>
      <c r="WG14" s="161"/>
      <c r="WH14" s="161"/>
      <c r="WI14" s="161"/>
      <c r="WJ14" s="161"/>
      <c r="WK14" s="161"/>
      <c r="WL14" s="161"/>
      <c r="WM14" s="161"/>
      <c r="WN14" s="161"/>
      <c r="WO14" s="161"/>
      <c r="WP14" s="161"/>
      <c r="WQ14" s="161"/>
      <c r="WR14" s="161"/>
      <c r="WS14" s="161"/>
      <c r="WT14" s="161"/>
      <c r="WU14" s="161"/>
      <c r="WV14" s="161"/>
      <c r="WW14" s="161"/>
      <c r="WX14" s="161"/>
      <c r="WY14" s="161"/>
      <c r="WZ14" s="161"/>
      <c r="XA14" s="161"/>
      <c r="XB14" s="161"/>
      <c r="XC14" s="161"/>
      <c r="XD14" s="161"/>
      <c r="XE14" s="161"/>
      <c r="XF14" s="161"/>
      <c r="XG14" s="161"/>
      <c r="XH14" s="161"/>
      <c r="XI14" s="161"/>
      <c r="XJ14" s="161"/>
      <c r="XK14" s="161"/>
      <c r="XL14" s="161"/>
      <c r="XM14" s="161"/>
      <c r="XN14" s="161"/>
      <c r="XO14" s="161"/>
      <c r="XP14" s="161"/>
      <c r="XQ14" s="161"/>
      <c r="XR14" s="161"/>
      <c r="XS14" s="161"/>
      <c r="XT14" s="161"/>
      <c r="XU14" s="161"/>
      <c r="XV14" s="161"/>
      <c r="XW14" s="161"/>
      <c r="XX14" s="161"/>
      <c r="XY14" s="161"/>
      <c r="XZ14" s="161"/>
      <c r="YA14" s="161"/>
      <c r="YB14" s="161"/>
      <c r="YC14" s="161"/>
      <c r="YD14" s="161"/>
      <c r="YE14" s="161"/>
      <c r="YF14" s="161"/>
      <c r="YG14" s="161"/>
      <c r="YH14" s="161"/>
      <c r="YI14" s="161"/>
      <c r="YJ14" s="161"/>
      <c r="YK14" s="161"/>
      <c r="YL14" s="161"/>
      <c r="YM14" s="161"/>
      <c r="YN14" s="161"/>
      <c r="YO14" s="161"/>
      <c r="YP14" s="161"/>
      <c r="YQ14" s="161"/>
      <c r="YR14" s="161"/>
      <c r="YS14" s="161"/>
      <c r="YT14" s="161"/>
      <c r="YU14" s="161"/>
      <c r="YV14" s="161"/>
      <c r="YW14" s="161"/>
      <c r="YX14" s="161"/>
      <c r="YY14" s="161"/>
      <c r="YZ14" s="161"/>
      <c r="ZA14" s="161"/>
      <c r="ZB14" s="161"/>
      <c r="ZC14" s="161"/>
      <c r="ZD14" s="161"/>
      <c r="ZE14" s="161"/>
      <c r="ZF14" s="161"/>
      <c r="ZG14" s="161"/>
      <c r="ZH14" s="161"/>
      <c r="ZI14" s="161"/>
      <c r="ZJ14" s="161"/>
      <c r="ZK14" s="161"/>
      <c r="ZL14" s="161"/>
      <c r="ZM14" s="161"/>
      <c r="ZN14" s="161"/>
      <c r="ZO14" s="161"/>
      <c r="ZP14" s="161"/>
      <c r="ZQ14" s="161"/>
      <c r="ZR14" s="161"/>
      <c r="ZS14" s="161"/>
      <c r="ZT14" s="161"/>
      <c r="ZU14" s="161"/>
      <c r="ZV14" s="161"/>
      <c r="ZW14" s="161"/>
      <c r="ZX14" s="161"/>
      <c r="ZY14" s="161"/>
      <c r="ZZ14" s="161"/>
      <c r="AAA14" s="161"/>
      <c r="AAB14" s="161"/>
      <c r="AAC14" s="161"/>
      <c r="AAD14" s="161"/>
      <c r="AAE14" s="161"/>
      <c r="AAF14" s="161"/>
      <c r="AAG14" s="161"/>
      <c r="AAH14" s="161"/>
      <c r="AAI14" s="161"/>
      <c r="AAJ14" s="161"/>
      <c r="AAK14" s="161"/>
      <c r="AAL14" s="161"/>
      <c r="AAM14" s="161"/>
      <c r="AAN14" s="161"/>
      <c r="AAO14" s="161"/>
      <c r="AAP14" s="161"/>
      <c r="AAQ14" s="161"/>
      <c r="AAR14" s="161"/>
      <c r="AAS14" s="161"/>
      <c r="AAT14" s="161"/>
      <c r="AAU14" s="161"/>
      <c r="AAV14" s="161"/>
      <c r="AAW14" s="161"/>
      <c r="AAX14" s="161"/>
      <c r="AAY14" s="161"/>
      <c r="AAZ14" s="161"/>
      <c r="ABA14" s="161"/>
      <c r="ABB14" s="161"/>
      <c r="ABC14" s="161"/>
      <c r="ABD14" s="161"/>
      <c r="ABE14" s="161"/>
      <c r="ABF14" s="161"/>
      <c r="ABG14" s="161"/>
      <c r="ABH14" s="161"/>
      <c r="ABI14" s="161"/>
      <c r="ABJ14" s="161"/>
      <c r="ABK14" s="161"/>
      <c r="ABL14" s="161"/>
      <c r="ABM14" s="161"/>
      <c r="ABN14" s="161"/>
      <c r="ABO14" s="161"/>
      <c r="ABP14" s="161"/>
      <c r="ABQ14" s="161"/>
      <c r="ABR14" s="161"/>
      <c r="ABS14" s="161"/>
      <c r="ABT14" s="161"/>
      <c r="ABU14" s="161"/>
      <c r="ABV14" s="161"/>
      <c r="ABW14" s="161"/>
      <c r="ABX14" s="161"/>
      <c r="ABY14" s="161"/>
      <c r="ABZ14" s="161"/>
      <c r="ACA14" s="161"/>
      <c r="ACB14" s="161"/>
      <c r="ACC14" s="161"/>
      <c r="ACD14" s="161"/>
      <c r="ACE14" s="161"/>
      <c r="ACF14" s="161"/>
      <c r="ACG14" s="161"/>
      <c r="ACH14" s="161"/>
      <c r="ACI14" s="161"/>
      <c r="ACJ14" s="161"/>
      <c r="ACK14" s="161"/>
      <c r="ACL14" s="161"/>
      <c r="ACM14" s="161"/>
      <c r="ACN14" s="161"/>
      <c r="ACO14" s="161"/>
      <c r="ACP14" s="161"/>
      <c r="ACQ14" s="161"/>
      <c r="ACR14" s="161"/>
      <c r="ACS14" s="161"/>
      <c r="ACT14" s="161"/>
      <c r="ACU14" s="161"/>
      <c r="ACV14" s="161"/>
      <c r="ACW14" s="161"/>
      <c r="ACX14" s="161"/>
      <c r="ACY14" s="161"/>
      <c r="ACZ14" s="161"/>
      <c r="ADA14" s="161"/>
      <c r="ADB14" s="161"/>
      <c r="ADC14" s="161"/>
      <c r="ADD14" s="161"/>
      <c r="ADE14" s="161"/>
      <c r="ADF14" s="161"/>
      <c r="ADG14" s="161"/>
      <c r="ADH14" s="161"/>
      <c r="ADI14" s="161"/>
      <c r="ADJ14" s="161"/>
      <c r="ADK14" s="161"/>
      <c r="ADL14" s="161"/>
      <c r="ADM14" s="161"/>
      <c r="ADN14" s="161"/>
      <c r="ADO14" s="161"/>
      <c r="ADP14" s="161"/>
      <c r="ADQ14" s="161"/>
      <c r="ADR14" s="161"/>
      <c r="ADS14" s="161"/>
      <c r="ADT14" s="161"/>
      <c r="ADU14" s="161"/>
      <c r="ADV14" s="161"/>
      <c r="ADW14" s="161"/>
      <c r="ADX14" s="161"/>
      <c r="ADY14" s="161"/>
      <c r="ADZ14" s="161"/>
      <c r="AEA14" s="161"/>
      <c r="AEB14" s="161"/>
      <c r="AEC14" s="161"/>
      <c r="AED14" s="161"/>
      <c r="AEE14" s="161"/>
      <c r="AEF14" s="161"/>
      <c r="AEG14" s="161"/>
      <c r="AEH14" s="161"/>
      <c r="AEI14" s="161"/>
      <c r="AEJ14" s="161"/>
      <c r="AEK14" s="161"/>
      <c r="AEL14" s="161"/>
      <c r="AEM14" s="161"/>
      <c r="AEN14" s="161"/>
      <c r="AEO14" s="161"/>
      <c r="AEP14" s="161"/>
      <c r="AEQ14" s="161"/>
      <c r="AER14" s="161"/>
      <c r="AES14" s="161"/>
      <c r="AET14" s="161"/>
      <c r="AEU14" s="161"/>
      <c r="AEV14" s="161"/>
      <c r="AEW14" s="161"/>
      <c r="AEX14" s="161"/>
      <c r="AEY14" s="161"/>
      <c r="AEZ14" s="161"/>
      <c r="AFA14" s="161"/>
      <c r="AFB14" s="161"/>
      <c r="AFC14" s="161"/>
      <c r="AFD14" s="161"/>
      <c r="AFE14" s="161"/>
      <c r="AFF14" s="161"/>
      <c r="AFG14" s="161"/>
      <c r="AFH14" s="161"/>
      <c r="AFI14" s="161"/>
      <c r="AFJ14" s="161"/>
      <c r="AFK14" s="161"/>
      <c r="AFL14" s="161"/>
      <c r="AFM14" s="161"/>
      <c r="AFN14" s="161"/>
      <c r="AFO14" s="161"/>
      <c r="AFP14" s="161"/>
      <c r="AFQ14" s="161"/>
      <c r="AFR14" s="161"/>
      <c r="AFS14" s="161"/>
      <c r="AFT14" s="161"/>
      <c r="AFU14" s="161"/>
      <c r="AFV14" s="161"/>
      <c r="AFW14" s="161"/>
      <c r="AFX14" s="161"/>
      <c r="AFY14" s="161"/>
      <c r="AFZ14" s="161"/>
      <c r="AGA14" s="161"/>
      <c r="AGB14" s="161"/>
      <c r="AGC14" s="161"/>
      <c r="AGD14" s="161"/>
      <c r="AGE14" s="161"/>
      <c r="AGF14" s="161"/>
      <c r="AGG14" s="161"/>
      <c r="AGH14" s="161"/>
      <c r="AGI14" s="161"/>
      <c r="AGJ14" s="161"/>
      <c r="AGK14" s="161"/>
      <c r="AGL14" s="161"/>
      <c r="AGM14" s="161"/>
      <c r="AGN14" s="161"/>
      <c r="AGO14" s="161"/>
      <c r="AGP14" s="161"/>
      <c r="AGQ14" s="161"/>
      <c r="AGR14" s="161"/>
      <c r="AGS14" s="161"/>
      <c r="AGT14" s="161"/>
      <c r="AGU14" s="161"/>
      <c r="AGV14" s="161"/>
      <c r="AGW14" s="161"/>
      <c r="AGX14" s="161"/>
      <c r="AGY14" s="161"/>
      <c r="AGZ14" s="161"/>
      <c r="AHA14" s="161"/>
      <c r="AHB14" s="161"/>
      <c r="AHC14" s="161"/>
      <c r="AHD14" s="161"/>
      <c r="AHE14" s="161"/>
      <c r="AHF14" s="161"/>
      <c r="AHG14" s="161"/>
      <c r="AHH14" s="161"/>
      <c r="AHI14" s="161"/>
      <c r="AHJ14" s="161"/>
      <c r="AHK14" s="161"/>
      <c r="AHL14" s="161"/>
      <c r="AHM14" s="161"/>
      <c r="AHN14" s="161"/>
      <c r="AHO14" s="161"/>
      <c r="AHP14" s="161"/>
      <c r="AHQ14" s="161"/>
      <c r="AHR14" s="161"/>
      <c r="AHS14" s="161"/>
      <c r="AHT14" s="161"/>
      <c r="AHU14" s="161"/>
      <c r="AHV14" s="161"/>
      <c r="AHW14" s="161"/>
      <c r="AHX14" s="161"/>
      <c r="AHY14" s="161"/>
      <c r="AHZ14" s="161"/>
      <c r="AIA14" s="161"/>
      <c r="AIB14" s="161"/>
      <c r="AIC14" s="161"/>
      <c r="AID14" s="161"/>
      <c r="AIE14" s="161"/>
      <c r="AIF14" s="161"/>
    </row>
    <row r="15" spans="1:916" s="21" customFormat="1" ht="12.75">
      <c r="B15" s="309" t="s">
        <v>33</v>
      </c>
      <c r="C15" s="146" t="s">
        <v>387</v>
      </c>
      <c r="D15" s="174"/>
      <c r="E15" s="310"/>
      <c r="F15" s="144">
        <f>'Home Energy Reports {G}'!A$16</f>
        <v>1</v>
      </c>
      <c r="G15" s="304" t="s">
        <v>375</v>
      </c>
      <c r="H15" s="258">
        <f>'Home Energy Reports {G}'!A$10</f>
        <v>1539090</v>
      </c>
      <c r="I15" s="259">
        <f>'Home Energy Reports {G}'!A$8</f>
        <v>868727.19499999983</v>
      </c>
      <c r="J15" s="259">
        <f>'Home Energy Reports {G}'!A$12</f>
        <v>726480</v>
      </c>
      <c r="K15" s="259">
        <f>'Home Energy Reports {G}'!A$14</f>
        <v>0</v>
      </c>
      <c r="L15" s="259">
        <f>SUM('Home Energy Reports {G}'!Q$5:Q$1000)</f>
        <v>726480</v>
      </c>
      <c r="M15" s="259"/>
      <c r="N15" s="260">
        <f>'Home Energy Reports {G}'!A$18</f>
        <v>1595207.1949999998</v>
      </c>
      <c r="O15" s="259">
        <f>'Home Energy Reports {G}'!A$20</f>
        <v>1595207.1949999998</v>
      </c>
      <c r="P15" s="259">
        <f>SUM('Home Energy Reports {G}'!R$5:R$1000)</f>
        <v>0</v>
      </c>
      <c r="Q15" s="261">
        <f t="shared" si="0"/>
        <v>1493639.6956928836</v>
      </c>
      <c r="R15" s="261">
        <f t="shared" si="4"/>
        <v>1493639.6956928836</v>
      </c>
      <c r="S15" s="259">
        <f>SUM('Home Energy Reports {G}'!AM$5:AM$1000)</f>
        <v>1244815.9071588467</v>
      </c>
      <c r="T15" s="259">
        <f>SUM('Home Energy Reports {G}'!AD$5:AD$1000)</f>
        <v>0</v>
      </c>
      <c r="U15" s="133">
        <f t="shared" si="2"/>
        <v>0.83341110359375514</v>
      </c>
      <c r="V15" s="133">
        <f t="shared" si="3"/>
        <v>0.91675221395313067</v>
      </c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1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1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1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1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1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1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1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1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1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1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1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1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1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1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1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1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1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1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1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1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1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1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  <c r="PB15" s="161"/>
      <c r="PC15" s="161"/>
      <c r="PD15" s="161"/>
      <c r="PE15" s="161"/>
      <c r="PF15" s="161"/>
      <c r="PG15" s="161"/>
      <c r="PH15" s="161"/>
      <c r="PI15" s="161"/>
      <c r="PJ15" s="161"/>
      <c r="PK15" s="161"/>
      <c r="PL15" s="161"/>
      <c r="PM15" s="161"/>
      <c r="PN15" s="161"/>
      <c r="PO15" s="161"/>
      <c r="PP15" s="161"/>
      <c r="PQ15" s="161"/>
      <c r="PR15" s="161"/>
      <c r="PS15" s="161"/>
      <c r="PT15" s="161"/>
      <c r="PU15" s="161"/>
      <c r="PV15" s="161"/>
      <c r="PW15" s="161"/>
      <c r="PX15" s="161"/>
      <c r="PY15" s="161"/>
      <c r="PZ15" s="161"/>
      <c r="QA15" s="161"/>
      <c r="QB15" s="161"/>
      <c r="QC15" s="161"/>
      <c r="QD15" s="161"/>
      <c r="QE15" s="161"/>
      <c r="QF15" s="161"/>
      <c r="QG15" s="161"/>
      <c r="QH15" s="161"/>
      <c r="QI15" s="161"/>
      <c r="QJ15" s="161"/>
      <c r="QK15" s="161"/>
      <c r="QL15" s="161"/>
      <c r="QM15" s="161"/>
      <c r="QN15" s="161"/>
      <c r="QO15" s="161"/>
      <c r="QP15" s="161"/>
      <c r="QQ15" s="161"/>
      <c r="QR15" s="161"/>
      <c r="QS15" s="161"/>
      <c r="QT15" s="161"/>
      <c r="QU15" s="161"/>
      <c r="QV15" s="161"/>
      <c r="QW15" s="161"/>
      <c r="QX15" s="161"/>
      <c r="QY15" s="161"/>
      <c r="QZ15" s="161"/>
      <c r="RA15" s="161"/>
      <c r="RB15" s="161"/>
      <c r="RC15" s="161"/>
      <c r="RD15" s="161"/>
      <c r="RE15" s="161"/>
      <c r="RF15" s="161"/>
      <c r="RG15" s="161"/>
      <c r="RH15" s="161"/>
      <c r="RI15" s="161"/>
      <c r="RJ15" s="161"/>
      <c r="RK15" s="161"/>
      <c r="RL15" s="161"/>
      <c r="RM15" s="161"/>
      <c r="RN15" s="161"/>
      <c r="RO15" s="161"/>
      <c r="RP15" s="161"/>
      <c r="RQ15" s="161"/>
      <c r="RR15" s="161"/>
      <c r="RS15" s="161"/>
      <c r="RT15" s="161"/>
      <c r="RU15" s="161"/>
      <c r="RV15" s="161"/>
      <c r="RW15" s="161"/>
      <c r="RX15" s="161"/>
      <c r="RY15" s="161"/>
      <c r="RZ15" s="161"/>
      <c r="SA15" s="161"/>
      <c r="SB15" s="161"/>
      <c r="SC15" s="161"/>
      <c r="SD15" s="161"/>
      <c r="SE15" s="161"/>
      <c r="SF15" s="161"/>
      <c r="SG15" s="161"/>
      <c r="SH15" s="161"/>
      <c r="SI15" s="161"/>
      <c r="SJ15" s="161"/>
      <c r="SK15" s="161"/>
      <c r="SL15" s="161"/>
      <c r="SM15" s="161"/>
      <c r="SN15" s="161"/>
      <c r="SO15" s="161"/>
      <c r="SP15" s="161"/>
      <c r="SQ15" s="161"/>
      <c r="SR15" s="161"/>
      <c r="SS15" s="161"/>
      <c r="ST15" s="161"/>
      <c r="SU15" s="161"/>
      <c r="SV15" s="161"/>
      <c r="SW15" s="161"/>
      <c r="SX15" s="161"/>
      <c r="SY15" s="161"/>
      <c r="SZ15" s="161"/>
      <c r="TA15" s="161"/>
      <c r="TB15" s="161"/>
      <c r="TC15" s="161"/>
      <c r="TD15" s="161"/>
      <c r="TE15" s="161"/>
      <c r="TF15" s="161"/>
      <c r="TG15" s="161"/>
      <c r="TH15" s="161"/>
      <c r="TI15" s="161"/>
      <c r="TJ15" s="161"/>
      <c r="TK15" s="161"/>
      <c r="TL15" s="161"/>
      <c r="TM15" s="161"/>
      <c r="TN15" s="161"/>
      <c r="TO15" s="161"/>
      <c r="TP15" s="161"/>
      <c r="TQ15" s="161"/>
      <c r="TR15" s="161"/>
      <c r="TS15" s="161"/>
      <c r="TT15" s="161"/>
      <c r="TU15" s="161"/>
      <c r="TV15" s="161"/>
      <c r="TW15" s="161"/>
      <c r="TX15" s="161"/>
      <c r="TY15" s="161"/>
      <c r="TZ15" s="161"/>
      <c r="UA15" s="161"/>
      <c r="UB15" s="161"/>
      <c r="UC15" s="161"/>
      <c r="UD15" s="161"/>
      <c r="UE15" s="161"/>
      <c r="UF15" s="161"/>
      <c r="UG15" s="161"/>
      <c r="UH15" s="161"/>
      <c r="UI15" s="161"/>
      <c r="UJ15" s="161"/>
      <c r="UK15" s="161"/>
      <c r="UL15" s="161"/>
      <c r="UM15" s="161"/>
      <c r="UN15" s="161"/>
      <c r="UO15" s="161"/>
      <c r="UP15" s="161"/>
      <c r="UQ15" s="161"/>
      <c r="UR15" s="161"/>
      <c r="US15" s="161"/>
      <c r="UT15" s="161"/>
      <c r="UU15" s="161"/>
      <c r="UV15" s="161"/>
      <c r="UW15" s="161"/>
      <c r="UX15" s="161"/>
      <c r="UY15" s="161"/>
      <c r="UZ15" s="161"/>
      <c r="VA15" s="161"/>
      <c r="VB15" s="161"/>
      <c r="VC15" s="161"/>
      <c r="VD15" s="161"/>
      <c r="VE15" s="161"/>
      <c r="VF15" s="161"/>
      <c r="VG15" s="161"/>
      <c r="VH15" s="161"/>
      <c r="VI15" s="161"/>
      <c r="VJ15" s="161"/>
      <c r="VK15" s="161"/>
      <c r="VL15" s="161"/>
      <c r="VM15" s="161"/>
      <c r="VN15" s="161"/>
      <c r="VO15" s="161"/>
      <c r="VP15" s="161"/>
      <c r="VQ15" s="161"/>
      <c r="VR15" s="161"/>
      <c r="VS15" s="161"/>
      <c r="VT15" s="161"/>
      <c r="VU15" s="161"/>
      <c r="VV15" s="161"/>
      <c r="VW15" s="161"/>
      <c r="VX15" s="161"/>
      <c r="VY15" s="161"/>
      <c r="VZ15" s="161"/>
      <c r="WA15" s="161"/>
      <c r="WB15" s="161"/>
      <c r="WC15" s="161"/>
      <c r="WD15" s="161"/>
      <c r="WE15" s="161"/>
      <c r="WF15" s="161"/>
      <c r="WG15" s="161"/>
      <c r="WH15" s="161"/>
      <c r="WI15" s="161"/>
      <c r="WJ15" s="161"/>
      <c r="WK15" s="161"/>
      <c r="WL15" s="161"/>
      <c r="WM15" s="161"/>
      <c r="WN15" s="161"/>
      <c r="WO15" s="161"/>
      <c r="WP15" s="161"/>
      <c r="WQ15" s="161"/>
      <c r="WR15" s="161"/>
      <c r="WS15" s="161"/>
      <c r="WT15" s="161"/>
      <c r="WU15" s="161"/>
      <c r="WV15" s="161"/>
      <c r="WW15" s="161"/>
      <c r="WX15" s="161"/>
      <c r="WY15" s="161"/>
      <c r="WZ15" s="161"/>
      <c r="XA15" s="161"/>
      <c r="XB15" s="161"/>
      <c r="XC15" s="161"/>
      <c r="XD15" s="161"/>
      <c r="XE15" s="161"/>
      <c r="XF15" s="161"/>
      <c r="XG15" s="161"/>
      <c r="XH15" s="161"/>
      <c r="XI15" s="161"/>
      <c r="XJ15" s="161"/>
      <c r="XK15" s="161"/>
      <c r="XL15" s="161"/>
      <c r="XM15" s="161"/>
      <c r="XN15" s="161"/>
      <c r="XO15" s="161"/>
      <c r="XP15" s="161"/>
      <c r="XQ15" s="161"/>
      <c r="XR15" s="161"/>
      <c r="XS15" s="161"/>
      <c r="XT15" s="161"/>
      <c r="XU15" s="161"/>
      <c r="XV15" s="161"/>
      <c r="XW15" s="161"/>
      <c r="XX15" s="161"/>
      <c r="XY15" s="161"/>
      <c r="XZ15" s="161"/>
      <c r="YA15" s="161"/>
      <c r="YB15" s="161"/>
      <c r="YC15" s="161"/>
      <c r="YD15" s="161"/>
      <c r="YE15" s="161"/>
      <c r="YF15" s="161"/>
      <c r="YG15" s="161"/>
      <c r="YH15" s="161"/>
      <c r="YI15" s="161"/>
      <c r="YJ15" s="161"/>
      <c r="YK15" s="161"/>
      <c r="YL15" s="161"/>
      <c r="YM15" s="161"/>
      <c r="YN15" s="161"/>
      <c r="YO15" s="161"/>
      <c r="YP15" s="161"/>
      <c r="YQ15" s="161"/>
      <c r="YR15" s="161"/>
      <c r="YS15" s="161"/>
      <c r="YT15" s="161"/>
      <c r="YU15" s="161"/>
      <c r="YV15" s="161"/>
      <c r="YW15" s="161"/>
      <c r="YX15" s="161"/>
      <c r="YY15" s="161"/>
      <c r="YZ15" s="161"/>
      <c r="ZA15" s="161"/>
      <c r="ZB15" s="161"/>
      <c r="ZC15" s="161"/>
      <c r="ZD15" s="161"/>
      <c r="ZE15" s="161"/>
      <c r="ZF15" s="161"/>
      <c r="ZG15" s="161"/>
      <c r="ZH15" s="161"/>
      <c r="ZI15" s="161"/>
      <c r="ZJ15" s="161"/>
      <c r="ZK15" s="161"/>
      <c r="ZL15" s="161"/>
      <c r="ZM15" s="161"/>
      <c r="ZN15" s="161"/>
      <c r="ZO15" s="161"/>
      <c r="ZP15" s="161"/>
      <c r="ZQ15" s="161"/>
      <c r="ZR15" s="161"/>
      <c r="ZS15" s="161"/>
      <c r="ZT15" s="161"/>
      <c r="ZU15" s="161"/>
      <c r="ZV15" s="161"/>
      <c r="ZW15" s="161"/>
      <c r="ZX15" s="161"/>
      <c r="ZY15" s="161"/>
      <c r="ZZ15" s="161"/>
      <c r="AAA15" s="161"/>
      <c r="AAB15" s="161"/>
      <c r="AAC15" s="161"/>
      <c r="AAD15" s="161"/>
      <c r="AAE15" s="161"/>
      <c r="AAF15" s="161"/>
      <c r="AAG15" s="161"/>
      <c r="AAH15" s="161"/>
      <c r="AAI15" s="161"/>
      <c r="AAJ15" s="161"/>
      <c r="AAK15" s="161"/>
      <c r="AAL15" s="161"/>
      <c r="AAM15" s="161"/>
      <c r="AAN15" s="161"/>
      <c r="AAO15" s="161"/>
      <c r="AAP15" s="161"/>
      <c r="AAQ15" s="161"/>
      <c r="AAR15" s="161"/>
      <c r="AAS15" s="161"/>
      <c r="AAT15" s="161"/>
      <c r="AAU15" s="161"/>
      <c r="AAV15" s="161"/>
      <c r="AAW15" s="161"/>
      <c r="AAX15" s="161"/>
      <c r="AAY15" s="161"/>
      <c r="AAZ15" s="161"/>
      <c r="ABA15" s="161"/>
      <c r="ABB15" s="161"/>
      <c r="ABC15" s="161"/>
      <c r="ABD15" s="161"/>
      <c r="ABE15" s="161"/>
      <c r="ABF15" s="161"/>
      <c r="ABG15" s="161"/>
      <c r="ABH15" s="161"/>
      <c r="ABI15" s="161"/>
      <c r="ABJ15" s="161"/>
      <c r="ABK15" s="161"/>
      <c r="ABL15" s="161"/>
      <c r="ABM15" s="161"/>
      <c r="ABN15" s="161"/>
      <c r="ABO15" s="161"/>
      <c r="ABP15" s="161"/>
      <c r="ABQ15" s="161"/>
      <c r="ABR15" s="161"/>
      <c r="ABS15" s="161"/>
      <c r="ABT15" s="161"/>
      <c r="ABU15" s="161"/>
      <c r="ABV15" s="161"/>
      <c r="ABW15" s="161"/>
      <c r="ABX15" s="161"/>
      <c r="ABY15" s="161"/>
      <c r="ABZ15" s="161"/>
      <c r="ACA15" s="161"/>
      <c r="ACB15" s="161"/>
      <c r="ACC15" s="161"/>
      <c r="ACD15" s="161"/>
      <c r="ACE15" s="161"/>
      <c r="ACF15" s="161"/>
      <c r="ACG15" s="161"/>
      <c r="ACH15" s="161"/>
      <c r="ACI15" s="161"/>
      <c r="ACJ15" s="161"/>
      <c r="ACK15" s="161"/>
      <c r="ACL15" s="161"/>
      <c r="ACM15" s="161"/>
      <c r="ACN15" s="161"/>
      <c r="ACO15" s="161"/>
      <c r="ACP15" s="161"/>
      <c r="ACQ15" s="161"/>
      <c r="ACR15" s="161"/>
      <c r="ACS15" s="161"/>
      <c r="ACT15" s="161"/>
      <c r="ACU15" s="161"/>
      <c r="ACV15" s="161"/>
      <c r="ACW15" s="161"/>
      <c r="ACX15" s="161"/>
      <c r="ACY15" s="161"/>
      <c r="ACZ15" s="161"/>
      <c r="ADA15" s="161"/>
      <c r="ADB15" s="161"/>
      <c r="ADC15" s="161"/>
      <c r="ADD15" s="161"/>
      <c r="ADE15" s="161"/>
      <c r="ADF15" s="161"/>
      <c r="ADG15" s="161"/>
      <c r="ADH15" s="161"/>
      <c r="ADI15" s="161"/>
      <c r="ADJ15" s="161"/>
      <c r="ADK15" s="161"/>
      <c r="ADL15" s="161"/>
      <c r="ADM15" s="161"/>
      <c r="ADN15" s="161"/>
      <c r="ADO15" s="161"/>
      <c r="ADP15" s="161"/>
      <c r="ADQ15" s="161"/>
      <c r="ADR15" s="161"/>
      <c r="ADS15" s="161"/>
      <c r="ADT15" s="161"/>
      <c r="ADU15" s="161"/>
      <c r="ADV15" s="161"/>
      <c r="ADW15" s="161"/>
      <c r="ADX15" s="161"/>
      <c r="ADY15" s="161"/>
      <c r="ADZ15" s="161"/>
      <c r="AEA15" s="161"/>
      <c r="AEB15" s="161"/>
      <c r="AEC15" s="161"/>
      <c r="AED15" s="161"/>
      <c r="AEE15" s="161"/>
      <c r="AEF15" s="161"/>
      <c r="AEG15" s="161"/>
      <c r="AEH15" s="161"/>
      <c r="AEI15" s="161"/>
      <c r="AEJ15" s="161"/>
      <c r="AEK15" s="161"/>
      <c r="AEL15" s="161"/>
      <c r="AEM15" s="161"/>
      <c r="AEN15" s="161"/>
      <c r="AEO15" s="161"/>
      <c r="AEP15" s="161"/>
      <c r="AEQ15" s="161"/>
      <c r="AER15" s="161"/>
      <c r="AES15" s="161"/>
      <c r="AET15" s="161"/>
      <c r="AEU15" s="161"/>
      <c r="AEV15" s="161"/>
      <c r="AEW15" s="161"/>
      <c r="AEX15" s="161"/>
      <c r="AEY15" s="161"/>
      <c r="AEZ15" s="161"/>
      <c r="AFA15" s="161"/>
      <c r="AFB15" s="161"/>
      <c r="AFC15" s="161"/>
      <c r="AFD15" s="161"/>
      <c r="AFE15" s="161"/>
      <c r="AFF15" s="161"/>
      <c r="AFG15" s="161"/>
      <c r="AFH15" s="161"/>
      <c r="AFI15" s="161"/>
      <c r="AFJ15" s="161"/>
      <c r="AFK15" s="161"/>
      <c r="AFL15" s="161"/>
      <c r="AFM15" s="161"/>
      <c r="AFN15" s="161"/>
      <c r="AFO15" s="161"/>
      <c r="AFP15" s="161"/>
      <c r="AFQ15" s="161"/>
      <c r="AFR15" s="161"/>
      <c r="AFS15" s="161"/>
      <c r="AFT15" s="161"/>
      <c r="AFU15" s="161"/>
      <c r="AFV15" s="161"/>
      <c r="AFW15" s="161"/>
      <c r="AFX15" s="161"/>
      <c r="AFY15" s="161"/>
      <c r="AFZ15" s="161"/>
      <c r="AGA15" s="161"/>
      <c r="AGB15" s="161"/>
      <c r="AGC15" s="161"/>
      <c r="AGD15" s="161"/>
      <c r="AGE15" s="161"/>
      <c r="AGF15" s="161"/>
      <c r="AGG15" s="161"/>
      <c r="AGH15" s="161"/>
      <c r="AGI15" s="161"/>
      <c r="AGJ15" s="161"/>
      <c r="AGK15" s="161"/>
      <c r="AGL15" s="161"/>
      <c r="AGM15" s="161"/>
      <c r="AGN15" s="161"/>
      <c r="AGO15" s="161"/>
      <c r="AGP15" s="161"/>
      <c r="AGQ15" s="161"/>
      <c r="AGR15" s="161"/>
      <c r="AGS15" s="161"/>
      <c r="AGT15" s="161"/>
      <c r="AGU15" s="161"/>
      <c r="AGV15" s="161"/>
      <c r="AGW15" s="161"/>
      <c r="AGX15" s="161"/>
      <c r="AGY15" s="161"/>
      <c r="AGZ15" s="161"/>
      <c r="AHA15" s="161"/>
      <c r="AHB15" s="161"/>
      <c r="AHC15" s="161"/>
      <c r="AHD15" s="161"/>
      <c r="AHE15" s="161"/>
      <c r="AHF15" s="161"/>
      <c r="AHG15" s="161"/>
      <c r="AHH15" s="161"/>
      <c r="AHI15" s="161"/>
      <c r="AHJ15" s="161"/>
      <c r="AHK15" s="161"/>
      <c r="AHL15" s="161"/>
      <c r="AHM15" s="161"/>
      <c r="AHN15" s="161"/>
      <c r="AHO15" s="161"/>
      <c r="AHP15" s="161"/>
      <c r="AHQ15" s="161"/>
      <c r="AHR15" s="161"/>
      <c r="AHS15" s="161"/>
      <c r="AHT15" s="161"/>
      <c r="AHU15" s="161"/>
      <c r="AHV15" s="161"/>
      <c r="AHW15" s="161"/>
      <c r="AHX15" s="161"/>
      <c r="AHY15" s="161"/>
      <c r="AHZ15" s="161"/>
      <c r="AIA15" s="161"/>
      <c r="AIB15" s="161"/>
      <c r="AIC15" s="161"/>
      <c r="AID15" s="161"/>
      <c r="AIE15" s="161"/>
      <c r="AIF15" s="161"/>
    </row>
    <row r="16" spans="1:916" s="21" customFormat="1" ht="12.75">
      <c r="B16" s="309" t="s">
        <v>33</v>
      </c>
      <c r="C16" s="146" t="s">
        <v>745</v>
      </c>
      <c r="D16" s="174"/>
      <c r="E16" s="310"/>
      <c r="F16" s="144">
        <f>IFERROR('Efficiency Boost {G}'!A$16,)</f>
        <v>0</v>
      </c>
      <c r="G16" s="304" t="s">
        <v>375</v>
      </c>
      <c r="H16" s="258">
        <f>IFERROR('Efficiency Boost {G}'!A$10,0)</f>
        <v>0</v>
      </c>
      <c r="I16" s="259">
        <f>'Efficiency Boost {G}'!A$8</f>
        <v>78983.925000000003</v>
      </c>
      <c r="J16" s="259">
        <f>'Efficiency Boost {G}'!A$12</f>
        <v>0</v>
      </c>
      <c r="K16" s="259">
        <f>'Efficiency Boost {G}'!A$14</f>
        <v>0</v>
      </c>
      <c r="L16" s="259">
        <f>SUM('Efficiency Boost {G}'!Q$5:Q$1000)</f>
        <v>0</v>
      </c>
      <c r="M16" s="259"/>
      <c r="N16" s="260">
        <f>'Efficiency Boost {G}'!A$18</f>
        <v>78983.925000000003</v>
      </c>
      <c r="O16" s="259">
        <f>'Efficiency Boost {G}'!A$20</f>
        <v>78983.925000000003</v>
      </c>
      <c r="P16" s="259">
        <f>SUM('Efficiency Boost {G}'!R$5:R$1000)</f>
        <v>0</v>
      </c>
      <c r="Q16" s="261">
        <f t="shared" si="0"/>
        <v>73954.985955056181</v>
      </c>
      <c r="R16" s="261">
        <f>O16/(1+ElecDiscountRate)^1</f>
        <v>73954.985955056181</v>
      </c>
      <c r="S16" s="259">
        <f>SUM('Efficiency Boost {G}'!AM$5:AM$1000)</f>
        <v>0</v>
      </c>
      <c r="T16" s="259">
        <f>SUM('Efficiency Boost {G}'!AD$5:AD$1000)</f>
        <v>0</v>
      </c>
      <c r="U16" s="133">
        <f t="shared" si="2"/>
        <v>0</v>
      </c>
      <c r="V16" s="133">
        <f t="shared" si="3"/>
        <v>0</v>
      </c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61"/>
      <c r="DM16" s="161"/>
      <c r="DN16" s="161"/>
      <c r="DO16" s="161"/>
      <c r="DP16" s="161"/>
      <c r="DQ16" s="161"/>
      <c r="DR16" s="161"/>
      <c r="DS16" s="161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1"/>
      <c r="EF16" s="161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1"/>
      <c r="ES16" s="161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1"/>
      <c r="FF16" s="161"/>
      <c r="FG16" s="161"/>
      <c r="FH16" s="161"/>
      <c r="FI16" s="161"/>
      <c r="FJ16" s="161"/>
      <c r="FK16" s="161"/>
      <c r="FL16" s="161"/>
      <c r="FM16" s="161"/>
      <c r="FN16" s="161"/>
      <c r="FO16" s="161"/>
      <c r="FP16" s="161"/>
      <c r="FQ16" s="161"/>
      <c r="FR16" s="161"/>
      <c r="FS16" s="161"/>
      <c r="FT16" s="161"/>
      <c r="FU16" s="161"/>
      <c r="FV16" s="161"/>
      <c r="FW16" s="161"/>
      <c r="FX16" s="161"/>
      <c r="FY16" s="161"/>
      <c r="FZ16" s="161"/>
      <c r="GA16" s="161"/>
      <c r="GB16" s="161"/>
      <c r="GC16" s="161"/>
      <c r="GD16" s="161"/>
      <c r="GE16" s="161"/>
      <c r="GF16" s="161"/>
      <c r="GG16" s="161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161"/>
      <c r="HF16" s="161"/>
      <c r="HG16" s="161"/>
      <c r="HH16" s="161"/>
      <c r="HI16" s="161"/>
      <c r="HJ16" s="161"/>
      <c r="HK16" s="161"/>
      <c r="HL16" s="161"/>
      <c r="HM16" s="161"/>
      <c r="HN16" s="161"/>
      <c r="HO16" s="161"/>
      <c r="HP16" s="161"/>
      <c r="HQ16" s="161"/>
      <c r="HR16" s="161"/>
      <c r="HS16" s="161"/>
      <c r="HT16" s="161"/>
      <c r="HU16" s="161"/>
      <c r="HV16" s="161"/>
      <c r="HW16" s="161"/>
      <c r="HX16" s="161"/>
      <c r="HY16" s="161"/>
      <c r="HZ16" s="161"/>
      <c r="IA16" s="161"/>
      <c r="IB16" s="161"/>
      <c r="IC16" s="161"/>
      <c r="ID16" s="161"/>
      <c r="IE16" s="161"/>
      <c r="IF16" s="161"/>
      <c r="IG16" s="161"/>
      <c r="IH16" s="161"/>
      <c r="II16" s="161"/>
      <c r="IJ16" s="161"/>
      <c r="IK16" s="161"/>
      <c r="IL16" s="161"/>
      <c r="IM16" s="161"/>
      <c r="IN16" s="161"/>
      <c r="IO16" s="161"/>
      <c r="IP16" s="161"/>
      <c r="IQ16" s="161"/>
      <c r="IR16" s="161"/>
      <c r="IS16" s="161"/>
      <c r="IT16" s="161"/>
      <c r="IU16" s="161"/>
      <c r="IV16" s="161"/>
      <c r="IW16" s="161"/>
      <c r="IX16" s="161"/>
      <c r="IY16" s="161"/>
      <c r="IZ16" s="161"/>
      <c r="JA16" s="161"/>
      <c r="JB16" s="161"/>
      <c r="JC16" s="161"/>
      <c r="JD16" s="161"/>
      <c r="JE16" s="161"/>
      <c r="JF16" s="161"/>
      <c r="JG16" s="161"/>
      <c r="JH16" s="161"/>
      <c r="JI16" s="161"/>
      <c r="JJ16" s="161"/>
      <c r="JK16" s="161"/>
      <c r="JL16" s="161"/>
      <c r="JM16" s="161"/>
      <c r="JN16" s="161"/>
      <c r="JO16" s="161"/>
      <c r="JP16" s="161"/>
      <c r="JQ16" s="161"/>
      <c r="JR16" s="161"/>
      <c r="JS16" s="161"/>
      <c r="JT16" s="161"/>
      <c r="JU16" s="161"/>
      <c r="JV16" s="161"/>
      <c r="JW16" s="161"/>
      <c r="JX16" s="161"/>
      <c r="JY16" s="161"/>
      <c r="JZ16" s="161"/>
      <c r="KA16" s="161"/>
      <c r="KB16" s="161"/>
      <c r="KC16" s="161"/>
      <c r="KD16" s="161"/>
      <c r="KE16" s="161"/>
      <c r="KF16" s="161"/>
      <c r="KG16" s="161"/>
      <c r="KH16" s="161"/>
      <c r="KI16" s="161"/>
      <c r="KJ16" s="161"/>
      <c r="KK16" s="161"/>
      <c r="KL16" s="161"/>
      <c r="KM16" s="161"/>
      <c r="KN16" s="161"/>
      <c r="KO16" s="161"/>
      <c r="KP16" s="161"/>
      <c r="KQ16" s="161"/>
      <c r="KR16" s="161"/>
      <c r="KS16" s="161"/>
      <c r="KT16" s="161"/>
      <c r="KU16" s="161"/>
      <c r="KV16" s="161"/>
      <c r="KW16" s="161"/>
      <c r="KX16" s="161"/>
      <c r="KY16" s="161"/>
      <c r="KZ16" s="161"/>
      <c r="LA16" s="161"/>
      <c r="LB16" s="161"/>
      <c r="LC16" s="161"/>
      <c r="LD16" s="161"/>
      <c r="LE16" s="161"/>
      <c r="LF16" s="161"/>
      <c r="LG16" s="161"/>
      <c r="LH16" s="161"/>
      <c r="LI16" s="161"/>
      <c r="LJ16" s="161"/>
      <c r="LK16" s="161"/>
      <c r="LL16" s="161"/>
      <c r="LM16" s="161"/>
      <c r="LN16" s="161"/>
      <c r="LO16" s="161"/>
      <c r="LP16" s="161"/>
      <c r="LQ16" s="161"/>
      <c r="LR16" s="161"/>
      <c r="LS16" s="161"/>
      <c r="LT16" s="161"/>
      <c r="LU16" s="161"/>
      <c r="LV16" s="161"/>
      <c r="LW16" s="161"/>
      <c r="LX16" s="161"/>
      <c r="LY16" s="161"/>
      <c r="LZ16" s="161"/>
      <c r="MA16" s="161"/>
      <c r="MB16" s="161"/>
      <c r="MC16" s="161"/>
      <c r="MD16" s="161"/>
      <c r="ME16" s="161"/>
      <c r="MF16" s="161"/>
      <c r="MG16" s="161"/>
      <c r="MH16" s="161"/>
      <c r="MI16" s="161"/>
      <c r="MJ16" s="161"/>
      <c r="MK16" s="161"/>
      <c r="ML16" s="161"/>
      <c r="MM16" s="161"/>
      <c r="MN16" s="161"/>
      <c r="MO16" s="161"/>
      <c r="MP16" s="161"/>
      <c r="MQ16" s="161"/>
      <c r="MR16" s="161"/>
      <c r="MS16" s="161"/>
      <c r="MT16" s="161"/>
      <c r="MU16" s="161"/>
      <c r="MV16" s="161"/>
      <c r="MW16" s="161"/>
      <c r="MX16" s="161"/>
      <c r="MY16" s="161"/>
      <c r="MZ16" s="161"/>
      <c r="NA16" s="161"/>
      <c r="NB16" s="161"/>
      <c r="NC16" s="161"/>
      <c r="ND16" s="161"/>
      <c r="NE16" s="161"/>
      <c r="NF16" s="161"/>
      <c r="NG16" s="161"/>
      <c r="NH16" s="161"/>
      <c r="NI16" s="161"/>
      <c r="NJ16" s="161"/>
      <c r="NK16" s="161"/>
      <c r="NL16" s="161"/>
      <c r="NM16" s="161"/>
      <c r="NN16" s="161"/>
      <c r="NO16" s="161"/>
      <c r="NP16" s="161"/>
      <c r="NQ16" s="161"/>
      <c r="NR16" s="161"/>
      <c r="NS16" s="161"/>
      <c r="NT16" s="161"/>
      <c r="NU16" s="161"/>
      <c r="NV16" s="161"/>
      <c r="NW16" s="161"/>
      <c r="NX16" s="161"/>
      <c r="NY16" s="161"/>
      <c r="NZ16" s="161"/>
      <c r="OA16" s="161"/>
      <c r="OB16" s="161"/>
      <c r="OC16" s="161"/>
      <c r="OD16" s="161"/>
      <c r="OE16" s="161"/>
      <c r="OF16" s="161"/>
      <c r="OG16" s="161"/>
      <c r="OH16" s="161"/>
      <c r="OI16" s="161"/>
      <c r="OJ16" s="161"/>
      <c r="OK16" s="161"/>
      <c r="OL16" s="161"/>
      <c r="OM16" s="161"/>
      <c r="ON16" s="161"/>
      <c r="OO16" s="161"/>
      <c r="OP16" s="161"/>
      <c r="OQ16" s="161"/>
      <c r="OR16" s="161"/>
      <c r="OS16" s="161"/>
      <c r="OT16" s="161"/>
      <c r="OU16" s="161"/>
      <c r="OV16" s="161"/>
      <c r="OW16" s="161"/>
      <c r="OX16" s="161"/>
      <c r="OY16" s="161"/>
      <c r="OZ16" s="161"/>
      <c r="PA16" s="161"/>
      <c r="PB16" s="161"/>
      <c r="PC16" s="161"/>
      <c r="PD16" s="161"/>
      <c r="PE16" s="161"/>
      <c r="PF16" s="161"/>
      <c r="PG16" s="161"/>
      <c r="PH16" s="161"/>
      <c r="PI16" s="161"/>
      <c r="PJ16" s="161"/>
      <c r="PK16" s="161"/>
      <c r="PL16" s="161"/>
      <c r="PM16" s="161"/>
      <c r="PN16" s="161"/>
      <c r="PO16" s="161"/>
      <c r="PP16" s="161"/>
      <c r="PQ16" s="161"/>
      <c r="PR16" s="161"/>
      <c r="PS16" s="161"/>
      <c r="PT16" s="161"/>
      <c r="PU16" s="161"/>
      <c r="PV16" s="161"/>
      <c r="PW16" s="161"/>
      <c r="PX16" s="161"/>
      <c r="PY16" s="161"/>
      <c r="PZ16" s="161"/>
      <c r="QA16" s="161"/>
      <c r="QB16" s="161"/>
      <c r="QC16" s="161"/>
      <c r="QD16" s="161"/>
      <c r="QE16" s="161"/>
      <c r="QF16" s="161"/>
      <c r="QG16" s="161"/>
      <c r="QH16" s="161"/>
      <c r="QI16" s="161"/>
      <c r="QJ16" s="161"/>
      <c r="QK16" s="161"/>
      <c r="QL16" s="161"/>
      <c r="QM16" s="161"/>
      <c r="QN16" s="161"/>
      <c r="QO16" s="161"/>
      <c r="QP16" s="161"/>
      <c r="QQ16" s="161"/>
      <c r="QR16" s="161"/>
      <c r="QS16" s="161"/>
      <c r="QT16" s="161"/>
      <c r="QU16" s="161"/>
      <c r="QV16" s="161"/>
      <c r="QW16" s="161"/>
      <c r="QX16" s="161"/>
      <c r="QY16" s="161"/>
      <c r="QZ16" s="161"/>
      <c r="RA16" s="161"/>
      <c r="RB16" s="161"/>
      <c r="RC16" s="161"/>
      <c r="RD16" s="161"/>
      <c r="RE16" s="161"/>
      <c r="RF16" s="161"/>
      <c r="RG16" s="161"/>
      <c r="RH16" s="161"/>
      <c r="RI16" s="161"/>
      <c r="RJ16" s="161"/>
      <c r="RK16" s="161"/>
      <c r="RL16" s="161"/>
      <c r="RM16" s="161"/>
      <c r="RN16" s="161"/>
      <c r="RO16" s="161"/>
      <c r="RP16" s="161"/>
      <c r="RQ16" s="161"/>
      <c r="RR16" s="161"/>
      <c r="RS16" s="161"/>
      <c r="RT16" s="161"/>
      <c r="RU16" s="161"/>
      <c r="RV16" s="161"/>
      <c r="RW16" s="161"/>
      <c r="RX16" s="161"/>
      <c r="RY16" s="161"/>
      <c r="RZ16" s="161"/>
      <c r="SA16" s="161"/>
      <c r="SB16" s="161"/>
      <c r="SC16" s="161"/>
      <c r="SD16" s="161"/>
      <c r="SE16" s="161"/>
      <c r="SF16" s="161"/>
      <c r="SG16" s="161"/>
      <c r="SH16" s="161"/>
      <c r="SI16" s="161"/>
      <c r="SJ16" s="161"/>
      <c r="SK16" s="161"/>
      <c r="SL16" s="161"/>
      <c r="SM16" s="161"/>
      <c r="SN16" s="161"/>
      <c r="SO16" s="161"/>
      <c r="SP16" s="161"/>
      <c r="SQ16" s="161"/>
      <c r="SR16" s="161"/>
      <c r="SS16" s="161"/>
      <c r="ST16" s="161"/>
      <c r="SU16" s="161"/>
      <c r="SV16" s="161"/>
      <c r="SW16" s="161"/>
      <c r="SX16" s="161"/>
      <c r="SY16" s="161"/>
      <c r="SZ16" s="161"/>
      <c r="TA16" s="161"/>
      <c r="TB16" s="161"/>
      <c r="TC16" s="161"/>
      <c r="TD16" s="161"/>
      <c r="TE16" s="161"/>
      <c r="TF16" s="161"/>
      <c r="TG16" s="161"/>
      <c r="TH16" s="161"/>
      <c r="TI16" s="161"/>
      <c r="TJ16" s="161"/>
      <c r="TK16" s="161"/>
      <c r="TL16" s="161"/>
      <c r="TM16" s="161"/>
      <c r="TN16" s="161"/>
      <c r="TO16" s="161"/>
      <c r="TP16" s="161"/>
      <c r="TQ16" s="161"/>
      <c r="TR16" s="161"/>
      <c r="TS16" s="161"/>
      <c r="TT16" s="161"/>
      <c r="TU16" s="161"/>
      <c r="TV16" s="161"/>
      <c r="TW16" s="161"/>
      <c r="TX16" s="161"/>
      <c r="TY16" s="161"/>
      <c r="TZ16" s="161"/>
      <c r="UA16" s="161"/>
      <c r="UB16" s="161"/>
      <c r="UC16" s="161"/>
      <c r="UD16" s="161"/>
      <c r="UE16" s="161"/>
      <c r="UF16" s="161"/>
      <c r="UG16" s="161"/>
      <c r="UH16" s="161"/>
      <c r="UI16" s="161"/>
      <c r="UJ16" s="161"/>
      <c r="UK16" s="161"/>
      <c r="UL16" s="161"/>
      <c r="UM16" s="161"/>
      <c r="UN16" s="161"/>
      <c r="UO16" s="161"/>
      <c r="UP16" s="161"/>
      <c r="UQ16" s="161"/>
      <c r="UR16" s="161"/>
      <c r="US16" s="161"/>
      <c r="UT16" s="161"/>
      <c r="UU16" s="161"/>
      <c r="UV16" s="161"/>
      <c r="UW16" s="161"/>
      <c r="UX16" s="161"/>
      <c r="UY16" s="161"/>
      <c r="UZ16" s="161"/>
      <c r="VA16" s="161"/>
      <c r="VB16" s="161"/>
      <c r="VC16" s="161"/>
      <c r="VD16" s="161"/>
      <c r="VE16" s="161"/>
      <c r="VF16" s="161"/>
      <c r="VG16" s="161"/>
      <c r="VH16" s="161"/>
      <c r="VI16" s="161"/>
      <c r="VJ16" s="161"/>
      <c r="VK16" s="161"/>
      <c r="VL16" s="161"/>
      <c r="VM16" s="161"/>
      <c r="VN16" s="161"/>
      <c r="VO16" s="161"/>
      <c r="VP16" s="161"/>
      <c r="VQ16" s="161"/>
      <c r="VR16" s="161"/>
      <c r="VS16" s="161"/>
      <c r="VT16" s="161"/>
      <c r="VU16" s="161"/>
      <c r="VV16" s="161"/>
      <c r="VW16" s="161"/>
      <c r="VX16" s="161"/>
      <c r="VY16" s="161"/>
      <c r="VZ16" s="161"/>
      <c r="WA16" s="161"/>
      <c r="WB16" s="161"/>
      <c r="WC16" s="161"/>
      <c r="WD16" s="161"/>
      <c r="WE16" s="161"/>
      <c r="WF16" s="161"/>
      <c r="WG16" s="161"/>
      <c r="WH16" s="161"/>
      <c r="WI16" s="161"/>
      <c r="WJ16" s="161"/>
      <c r="WK16" s="161"/>
      <c r="WL16" s="161"/>
      <c r="WM16" s="161"/>
      <c r="WN16" s="161"/>
      <c r="WO16" s="161"/>
      <c r="WP16" s="161"/>
      <c r="WQ16" s="161"/>
      <c r="WR16" s="161"/>
      <c r="WS16" s="161"/>
      <c r="WT16" s="161"/>
      <c r="WU16" s="161"/>
      <c r="WV16" s="161"/>
      <c r="WW16" s="161"/>
      <c r="WX16" s="161"/>
      <c r="WY16" s="161"/>
      <c r="WZ16" s="161"/>
      <c r="XA16" s="161"/>
      <c r="XB16" s="161"/>
      <c r="XC16" s="161"/>
      <c r="XD16" s="161"/>
      <c r="XE16" s="161"/>
      <c r="XF16" s="161"/>
      <c r="XG16" s="161"/>
      <c r="XH16" s="161"/>
      <c r="XI16" s="161"/>
      <c r="XJ16" s="161"/>
      <c r="XK16" s="161"/>
      <c r="XL16" s="161"/>
      <c r="XM16" s="161"/>
      <c r="XN16" s="161"/>
      <c r="XO16" s="161"/>
      <c r="XP16" s="161"/>
      <c r="XQ16" s="161"/>
      <c r="XR16" s="161"/>
      <c r="XS16" s="161"/>
      <c r="XT16" s="161"/>
      <c r="XU16" s="161"/>
      <c r="XV16" s="161"/>
      <c r="XW16" s="161"/>
      <c r="XX16" s="161"/>
      <c r="XY16" s="161"/>
      <c r="XZ16" s="161"/>
      <c r="YA16" s="161"/>
      <c r="YB16" s="161"/>
      <c r="YC16" s="161"/>
      <c r="YD16" s="161"/>
      <c r="YE16" s="161"/>
      <c r="YF16" s="161"/>
      <c r="YG16" s="161"/>
      <c r="YH16" s="161"/>
      <c r="YI16" s="161"/>
      <c r="YJ16" s="161"/>
      <c r="YK16" s="161"/>
      <c r="YL16" s="161"/>
      <c r="YM16" s="161"/>
      <c r="YN16" s="161"/>
      <c r="YO16" s="161"/>
      <c r="YP16" s="161"/>
      <c r="YQ16" s="161"/>
      <c r="YR16" s="161"/>
      <c r="YS16" s="161"/>
      <c r="YT16" s="161"/>
      <c r="YU16" s="161"/>
      <c r="YV16" s="161"/>
      <c r="YW16" s="161"/>
      <c r="YX16" s="161"/>
      <c r="YY16" s="161"/>
      <c r="YZ16" s="161"/>
      <c r="ZA16" s="161"/>
      <c r="ZB16" s="161"/>
      <c r="ZC16" s="161"/>
      <c r="ZD16" s="161"/>
      <c r="ZE16" s="161"/>
      <c r="ZF16" s="161"/>
      <c r="ZG16" s="161"/>
      <c r="ZH16" s="161"/>
      <c r="ZI16" s="161"/>
      <c r="ZJ16" s="161"/>
      <c r="ZK16" s="161"/>
      <c r="ZL16" s="161"/>
      <c r="ZM16" s="161"/>
      <c r="ZN16" s="161"/>
      <c r="ZO16" s="161"/>
      <c r="ZP16" s="161"/>
      <c r="ZQ16" s="161"/>
      <c r="ZR16" s="161"/>
      <c r="ZS16" s="161"/>
      <c r="ZT16" s="161"/>
      <c r="ZU16" s="161"/>
      <c r="ZV16" s="161"/>
      <c r="ZW16" s="161"/>
      <c r="ZX16" s="161"/>
      <c r="ZY16" s="161"/>
      <c r="ZZ16" s="161"/>
      <c r="AAA16" s="161"/>
      <c r="AAB16" s="161"/>
      <c r="AAC16" s="161"/>
      <c r="AAD16" s="161"/>
      <c r="AAE16" s="161"/>
      <c r="AAF16" s="161"/>
      <c r="AAG16" s="161"/>
      <c r="AAH16" s="161"/>
      <c r="AAI16" s="161"/>
      <c r="AAJ16" s="161"/>
      <c r="AAK16" s="161"/>
      <c r="AAL16" s="161"/>
      <c r="AAM16" s="161"/>
      <c r="AAN16" s="161"/>
      <c r="AAO16" s="161"/>
      <c r="AAP16" s="161"/>
      <c r="AAQ16" s="161"/>
      <c r="AAR16" s="161"/>
      <c r="AAS16" s="161"/>
      <c r="AAT16" s="161"/>
      <c r="AAU16" s="161"/>
      <c r="AAV16" s="161"/>
      <c r="AAW16" s="161"/>
      <c r="AAX16" s="161"/>
      <c r="AAY16" s="161"/>
      <c r="AAZ16" s="161"/>
      <c r="ABA16" s="161"/>
      <c r="ABB16" s="161"/>
      <c r="ABC16" s="161"/>
      <c r="ABD16" s="161"/>
      <c r="ABE16" s="161"/>
      <c r="ABF16" s="161"/>
      <c r="ABG16" s="161"/>
      <c r="ABH16" s="161"/>
      <c r="ABI16" s="161"/>
      <c r="ABJ16" s="161"/>
      <c r="ABK16" s="161"/>
      <c r="ABL16" s="161"/>
      <c r="ABM16" s="161"/>
      <c r="ABN16" s="161"/>
      <c r="ABO16" s="161"/>
      <c r="ABP16" s="161"/>
      <c r="ABQ16" s="161"/>
      <c r="ABR16" s="161"/>
      <c r="ABS16" s="161"/>
      <c r="ABT16" s="161"/>
      <c r="ABU16" s="161"/>
      <c r="ABV16" s="161"/>
      <c r="ABW16" s="161"/>
      <c r="ABX16" s="161"/>
      <c r="ABY16" s="161"/>
      <c r="ABZ16" s="161"/>
      <c r="ACA16" s="161"/>
      <c r="ACB16" s="161"/>
      <c r="ACC16" s="161"/>
      <c r="ACD16" s="161"/>
      <c r="ACE16" s="161"/>
      <c r="ACF16" s="161"/>
      <c r="ACG16" s="161"/>
      <c r="ACH16" s="161"/>
      <c r="ACI16" s="161"/>
      <c r="ACJ16" s="161"/>
      <c r="ACK16" s="161"/>
      <c r="ACL16" s="161"/>
      <c r="ACM16" s="161"/>
      <c r="ACN16" s="161"/>
      <c r="ACO16" s="161"/>
      <c r="ACP16" s="161"/>
      <c r="ACQ16" s="161"/>
      <c r="ACR16" s="161"/>
      <c r="ACS16" s="161"/>
      <c r="ACT16" s="161"/>
      <c r="ACU16" s="161"/>
      <c r="ACV16" s="161"/>
      <c r="ACW16" s="161"/>
      <c r="ACX16" s="161"/>
      <c r="ACY16" s="161"/>
      <c r="ACZ16" s="161"/>
      <c r="ADA16" s="161"/>
      <c r="ADB16" s="161"/>
      <c r="ADC16" s="161"/>
      <c r="ADD16" s="161"/>
      <c r="ADE16" s="161"/>
      <c r="ADF16" s="161"/>
      <c r="ADG16" s="161"/>
      <c r="ADH16" s="161"/>
      <c r="ADI16" s="161"/>
      <c r="ADJ16" s="161"/>
      <c r="ADK16" s="161"/>
      <c r="ADL16" s="161"/>
      <c r="ADM16" s="161"/>
      <c r="ADN16" s="161"/>
      <c r="ADO16" s="161"/>
      <c r="ADP16" s="161"/>
      <c r="ADQ16" s="161"/>
      <c r="ADR16" s="161"/>
      <c r="ADS16" s="161"/>
      <c r="ADT16" s="161"/>
      <c r="ADU16" s="161"/>
      <c r="ADV16" s="161"/>
      <c r="ADW16" s="161"/>
      <c r="ADX16" s="161"/>
      <c r="ADY16" s="161"/>
      <c r="ADZ16" s="161"/>
      <c r="AEA16" s="161"/>
      <c r="AEB16" s="161"/>
      <c r="AEC16" s="161"/>
      <c r="AED16" s="161"/>
      <c r="AEE16" s="161"/>
      <c r="AEF16" s="161"/>
      <c r="AEG16" s="161"/>
      <c r="AEH16" s="161"/>
      <c r="AEI16" s="161"/>
      <c r="AEJ16" s="161"/>
      <c r="AEK16" s="161"/>
      <c r="AEL16" s="161"/>
      <c r="AEM16" s="161"/>
      <c r="AEN16" s="161"/>
      <c r="AEO16" s="161"/>
      <c r="AEP16" s="161"/>
      <c r="AEQ16" s="161"/>
      <c r="AER16" s="161"/>
      <c r="AES16" s="161"/>
      <c r="AET16" s="161"/>
      <c r="AEU16" s="161"/>
      <c r="AEV16" s="161"/>
      <c r="AEW16" s="161"/>
      <c r="AEX16" s="161"/>
      <c r="AEY16" s="161"/>
      <c r="AEZ16" s="161"/>
      <c r="AFA16" s="161"/>
      <c r="AFB16" s="161"/>
      <c r="AFC16" s="161"/>
      <c r="AFD16" s="161"/>
      <c r="AFE16" s="161"/>
      <c r="AFF16" s="161"/>
      <c r="AFG16" s="161"/>
      <c r="AFH16" s="161"/>
      <c r="AFI16" s="161"/>
      <c r="AFJ16" s="161"/>
      <c r="AFK16" s="161"/>
      <c r="AFL16" s="161"/>
      <c r="AFM16" s="161"/>
      <c r="AFN16" s="161"/>
      <c r="AFO16" s="161"/>
      <c r="AFP16" s="161"/>
      <c r="AFQ16" s="161"/>
      <c r="AFR16" s="161"/>
      <c r="AFS16" s="161"/>
      <c r="AFT16" s="161"/>
      <c r="AFU16" s="161"/>
      <c r="AFV16" s="161"/>
      <c r="AFW16" s="161"/>
      <c r="AFX16" s="161"/>
      <c r="AFY16" s="161"/>
      <c r="AFZ16" s="161"/>
      <c r="AGA16" s="161"/>
      <c r="AGB16" s="161"/>
      <c r="AGC16" s="161"/>
      <c r="AGD16" s="161"/>
      <c r="AGE16" s="161"/>
      <c r="AGF16" s="161"/>
      <c r="AGG16" s="161"/>
      <c r="AGH16" s="161"/>
      <c r="AGI16" s="161"/>
      <c r="AGJ16" s="161"/>
      <c r="AGK16" s="161"/>
      <c r="AGL16" s="161"/>
      <c r="AGM16" s="161"/>
      <c r="AGN16" s="161"/>
      <c r="AGO16" s="161"/>
      <c r="AGP16" s="161"/>
      <c r="AGQ16" s="161"/>
      <c r="AGR16" s="161"/>
      <c r="AGS16" s="161"/>
      <c r="AGT16" s="161"/>
      <c r="AGU16" s="161"/>
      <c r="AGV16" s="161"/>
      <c r="AGW16" s="161"/>
      <c r="AGX16" s="161"/>
      <c r="AGY16" s="161"/>
      <c r="AGZ16" s="161"/>
      <c r="AHA16" s="161"/>
      <c r="AHB16" s="161"/>
      <c r="AHC16" s="161"/>
      <c r="AHD16" s="161"/>
      <c r="AHE16" s="161"/>
      <c r="AHF16" s="161"/>
      <c r="AHG16" s="161"/>
      <c r="AHH16" s="161"/>
      <c r="AHI16" s="161"/>
      <c r="AHJ16" s="161"/>
      <c r="AHK16" s="161"/>
      <c r="AHL16" s="161"/>
      <c r="AHM16" s="161"/>
      <c r="AHN16" s="161"/>
      <c r="AHO16" s="161"/>
      <c r="AHP16" s="161"/>
      <c r="AHQ16" s="161"/>
      <c r="AHR16" s="161"/>
      <c r="AHS16" s="161"/>
      <c r="AHT16" s="161"/>
      <c r="AHU16" s="161"/>
      <c r="AHV16" s="161"/>
      <c r="AHW16" s="161"/>
      <c r="AHX16" s="161"/>
      <c r="AHY16" s="161"/>
      <c r="AHZ16" s="161"/>
      <c r="AIA16" s="161"/>
      <c r="AIB16" s="161"/>
      <c r="AIC16" s="161"/>
      <c r="AID16" s="161"/>
      <c r="AIE16" s="161"/>
      <c r="AIF16" s="161"/>
    </row>
    <row r="17" spans="1:916" s="21" customFormat="1" ht="12.75">
      <c r="B17" s="309" t="s">
        <v>33</v>
      </c>
      <c r="C17" s="146" t="s">
        <v>1174</v>
      </c>
      <c r="D17" s="174"/>
      <c r="E17" s="310"/>
      <c r="F17" s="144">
        <f>IFERROR('Res HVAC and WH {G}'!A$16,)</f>
        <v>0</v>
      </c>
      <c r="G17" s="304" t="s">
        <v>375</v>
      </c>
      <c r="H17" s="258">
        <f>IFERROR('Res HVAC and WH {G}'!A$10,0)</f>
        <v>0</v>
      </c>
      <c r="I17" s="259">
        <f>'Res HVAC and WH {G}'!A$8</f>
        <v>0</v>
      </c>
      <c r="J17" s="259">
        <f>'Res HVAC and WH {G}'!A$12</f>
        <v>0</v>
      </c>
      <c r="K17" s="259">
        <f>'Res HVAC and WH {G}'!A$14</f>
        <v>0</v>
      </c>
      <c r="L17" s="259">
        <f>SUM('Res HVAC and WH {G}'!Q$5:Q$1000)</f>
        <v>0</v>
      </c>
      <c r="M17" s="259"/>
      <c r="N17" s="260">
        <f>'Res HVAC and WH {G}'!A$18</f>
        <v>0</v>
      </c>
      <c r="O17" s="259">
        <f>'Res HVAC and WH {G}'!A$20</f>
        <v>0</v>
      </c>
      <c r="P17" s="259">
        <f>SUM('Res HVAC and WH {G}'!R$5:R$1000)</f>
        <v>0</v>
      </c>
      <c r="Q17" s="261">
        <f t="shared" ref="Q17" si="5">N17/(1+ElecDiscountRate)^1</f>
        <v>0</v>
      </c>
      <c r="R17" s="261">
        <f>O17/(1+ElecDiscountRate)^1</f>
        <v>0</v>
      </c>
      <c r="S17" s="259">
        <f>SUM('Res HVAC and WH {G}'!AM$5:AM$1000)</f>
        <v>0</v>
      </c>
      <c r="T17" s="259">
        <f>SUM('Res HVAC and WH {G}'!AD$5:AD$1000)</f>
        <v>0</v>
      </c>
      <c r="U17" s="133">
        <f t="shared" ref="U17" si="6">IFERROR(S17/Q17,0)</f>
        <v>0</v>
      </c>
      <c r="V17" s="133">
        <f t="shared" ref="V17" si="7">IFERROR(((S17*1.1)+(T17))/R17,0)</f>
        <v>0</v>
      </c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161"/>
      <c r="DP17" s="161"/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1"/>
      <c r="FO17" s="161"/>
      <c r="FP17" s="161"/>
      <c r="FQ17" s="161"/>
      <c r="FR17" s="161"/>
      <c r="FS17" s="161"/>
      <c r="FT17" s="161"/>
      <c r="FU17" s="161"/>
      <c r="FV17" s="161"/>
      <c r="FW17" s="161"/>
      <c r="FX17" s="161"/>
      <c r="FY17" s="161"/>
      <c r="FZ17" s="161"/>
      <c r="GA17" s="161"/>
      <c r="GB17" s="161"/>
      <c r="GC17" s="161"/>
      <c r="GD17" s="161"/>
      <c r="GE17" s="161"/>
      <c r="GF17" s="161"/>
      <c r="GG17" s="161"/>
      <c r="GH17" s="161"/>
      <c r="GI17" s="161"/>
      <c r="GJ17" s="161"/>
      <c r="GK17" s="161"/>
      <c r="GL17" s="161"/>
      <c r="GM17" s="161"/>
      <c r="GN17" s="161"/>
      <c r="GO17" s="161"/>
      <c r="GP17" s="161"/>
      <c r="GQ17" s="161"/>
      <c r="GR17" s="161"/>
      <c r="GS17" s="161"/>
      <c r="GT17" s="161"/>
      <c r="GU17" s="161"/>
      <c r="GV17" s="161"/>
      <c r="GW17" s="161"/>
      <c r="GX17" s="161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61"/>
      <c r="HK17" s="161"/>
      <c r="HL17" s="161"/>
      <c r="HM17" s="161"/>
      <c r="HN17" s="161"/>
      <c r="HO17" s="161"/>
      <c r="HP17" s="161"/>
      <c r="HQ17" s="161"/>
      <c r="HR17" s="161"/>
      <c r="HS17" s="161"/>
      <c r="HT17" s="161"/>
      <c r="HU17" s="161"/>
      <c r="HV17" s="161"/>
      <c r="HW17" s="161"/>
      <c r="HX17" s="161"/>
      <c r="HY17" s="161"/>
      <c r="HZ17" s="161"/>
      <c r="IA17" s="161"/>
      <c r="IB17" s="161"/>
      <c r="IC17" s="161"/>
      <c r="ID17" s="161"/>
      <c r="IE17" s="161"/>
      <c r="IF17" s="161"/>
      <c r="IG17" s="161"/>
      <c r="IH17" s="161"/>
      <c r="II17" s="161"/>
      <c r="IJ17" s="161"/>
      <c r="IK17" s="161"/>
      <c r="IL17" s="161"/>
      <c r="IM17" s="161"/>
      <c r="IN17" s="161"/>
      <c r="IO17" s="161"/>
      <c r="IP17" s="161"/>
      <c r="IQ17" s="161"/>
      <c r="IR17" s="161"/>
      <c r="IS17" s="161"/>
      <c r="IT17" s="161"/>
      <c r="IU17" s="161"/>
      <c r="IV17" s="161"/>
      <c r="IW17" s="161"/>
      <c r="IX17" s="161"/>
      <c r="IY17" s="161"/>
      <c r="IZ17" s="161"/>
      <c r="JA17" s="161"/>
      <c r="JB17" s="161"/>
      <c r="JC17" s="161"/>
      <c r="JD17" s="161"/>
      <c r="JE17" s="161"/>
      <c r="JF17" s="161"/>
      <c r="JG17" s="161"/>
      <c r="JH17" s="161"/>
      <c r="JI17" s="161"/>
      <c r="JJ17" s="161"/>
      <c r="JK17" s="161"/>
      <c r="JL17" s="161"/>
      <c r="JM17" s="161"/>
      <c r="JN17" s="161"/>
      <c r="JO17" s="161"/>
      <c r="JP17" s="161"/>
      <c r="JQ17" s="161"/>
      <c r="JR17" s="161"/>
      <c r="JS17" s="161"/>
      <c r="JT17" s="161"/>
      <c r="JU17" s="161"/>
      <c r="JV17" s="161"/>
      <c r="JW17" s="161"/>
      <c r="JX17" s="161"/>
      <c r="JY17" s="161"/>
      <c r="JZ17" s="161"/>
      <c r="KA17" s="161"/>
      <c r="KB17" s="161"/>
      <c r="KC17" s="161"/>
      <c r="KD17" s="161"/>
      <c r="KE17" s="161"/>
      <c r="KF17" s="161"/>
      <c r="KG17" s="161"/>
      <c r="KH17" s="161"/>
      <c r="KI17" s="161"/>
      <c r="KJ17" s="161"/>
      <c r="KK17" s="161"/>
      <c r="KL17" s="161"/>
      <c r="KM17" s="161"/>
      <c r="KN17" s="161"/>
      <c r="KO17" s="161"/>
      <c r="KP17" s="161"/>
      <c r="KQ17" s="161"/>
      <c r="KR17" s="161"/>
      <c r="KS17" s="161"/>
      <c r="KT17" s="161"/>
      <c r="KU17" s="161"/>
      <c r="KV17" s="161"/>
      <c r="KW17" s="161"/>
      <c r="KX17" s="161"/>
      <c r="KY17" s="161"/>
      <c r="KZ17" s="161"/>
      <c r="LA17" s="161"/>
      <c r="LB17" s="161"/>
      <c r="LC17" s="161"/>
      <c r="LD17" s="161"/>
      <c r="LE17" s="161"/>
      <c r="LF17" s="161"/>
      <c r="LG17" s="161"/>
      <c r="LH17" s="161"/>
      <c r="LI17" s="161"/>
      <c r="LJ17" s="161"/>
      <c r="LK17" s="161"/>
      <c r="LL17" s="161"/>
      <c r="LM17" s="161"/>
      <c r="LN17" s="161"/>
      <c r="LO17" s="161"/>
      <c r="LP17" s="161"/>
      <c r="LQ17" s="161"/>
      <c r="LR17" s="161"/>
      <c r="LS17" s="161"/>
      <c r="LT17" s="161"/>
      <c r="LU17" s="161"/>
      <c r="LV17" s="161"/>
      <c r="LW17" s="161"/>
      <c r="LX17" s="161"/>
      <c r="LY17" s="161"/>
      <c r="LZ17" s="161"/>
      <c r="MA17" s="161"/>
      <c r="MB17" s="161"/>
      <c r="MC17" s="161"/>
      <c r="MD17" s="161"/>
      <c r="ME17" s="161"/>
      <c r="MF17" s="161"/>
      <c r="MG17" s="161"/>
      <c r="MH17" s="161"/>
      <c r="MI17" s="161"/>
      <c r="MJ17" s="161"/>
      <c r="MK17" s="161"/>
      <c r="ML17" s="161"/>
      <c r="MM17" s="161"/>
      <c r="MN17" s="161"/>
      <c r="MO17" s="161"/>
      <c r="MP17" s="161"/>
      <c r="MQ17" s="161"/>
      <c r="MR17" s="161"/>
      <c r="MS17" s="161"/>
      <c r="MT17" s="161"/>
      <c r="MU17" s="161"/>
      <c r="MV17" s="161"/>
      <c r="MW17" s="161"/>
      <c r="MX17" s="161"/>
      <c r="MY17" s="161"/>
      <c r="MZ17" s="161"/>
      <c r="NA17" s="161"/>
      <c r="NB17" s="161"/>
      <c r="NC17" s="161"/>
      <c r="ND17" s="161"/>
      <c r="NE17" s="161"/>
      <c r="NF17" s="161"/>
      <c r="NG17" s="161"/>
      <c r="NH17" s="161"/>
      <c r="NI17" s="161"/>
      <c r="NJ17" s="161"/>
      <c r="NK17" s="161"/>
      <c r="NL17" s="161"/>
      <c r="NM17" s="161"/>
      <c r="NN17" s="161"/>
      <c r="NO17" s="161"/>
      <c r="NP17" s="161"/>
      <c r="NQ17" s="161"/>
      <c r="NR17" s="161"/>
      <c r="NS17" s="161"/>
      <c r="NT17" s="161"/>
      <c r="NU17" s="161"/>
      <c r="NV17" s="161"/>
      <c r="NW17" s="161"/>
      <c r="NX17" s="161"/>
      <c r="NY17" s="161"/>
      <c r="NZ17" s="161"/>
      <c r="OA17" s="161"/>
      <c r="OB17" s="161"/>
      <c r="OC17" s="161"/>
      <c r="OD17" s="161"/>
      <c r="OE17" s="161"/>
      <c r="OF17" s="161"/>
      <c r="OG17" s="161"/>
      <c r="OH17" s="161"/>
      <c r="OI17" s="161"/>
      <c r="OJ17" s="161"/>
      <c r="OK17" s="161"/>
      <c r="OL17" s="161"/>
      <c r="OM17" s="161"/>
      <c r="ON17" s="161"/>
      <c r="OO17" s="161"/>
      <c r="OP17" s="161"/>
      <c r="OQ17" s="161"/>
      <c r="OR17" s="161"/>
      <c r="OS17" s="161"/>
      <c r="OT17" s="161"/>
      <c r="OU17" s="161"/>
      <c r="OV17" s="161"/>
      <c r="OW17" s="161"/>
      <c r="OX17" s="161"/>
      <c r="OY17" s="161"/>
      <c r="OZ17" s="161"/>
      <c r="PA17" s="161"/>
      <c r="PB17" s="161"/>
      <c r="PC17" s="161"/>
      <c r="PD17" s="161"/>
      <c r="PE17" s="161"/>
      <c r="PF17" s="161"/>
      <c r="PG17" s="161"/>
      <c r="PH17" s="161"/>
      <c r="PI17" s="161"/>
      <c r="PJ17" s="161"/>
      <c r="PK17" s="161"/>
      <c r="PL17" s="161"/>
      <c r="PM17" s="161"/>
      <c r="PN17" s="161"/>
      <c r="PO17" s="161"/>
      <c r="PP17" s="161"/>
      <c r="PQ17" s="161"/>
      <c r="PR17" s="161"/>
      <c r="PS17" s="161"/>
      <c r="PT17" s="161"/>
      <c r="PU17" s="161"/>
      <c r="PV17" s="161"/>
      <c r="PW17" s="161"/>
      <c r="PX17" s="161"/>
      <c r="PY17" s="161"/>
      <c r="PZ17" s="161"/>
      <c r="QA17" s="161"/>
      <c r="QB17" s="161"/>
      <c r="QC17" s="161"/>
      <c r="QD17" s="161"/>
      <c r="QE17" s="161"/>
      <c r="QF17" s="161"/>
      <c r="QG17" s="161"/>
      <c r="QH17" s="161"/>
      <c r="QI17" s="161"/>
      <c r="QJ17" s="161"/>
      <c r="QK17" s="161"/>
      <c r="QL17" s="161"/>
      <c r="QM17" s="161"/>
      <c r="QN17" s="161"/>
      <c r="QO17" s="161"/>
      <c r="QP17" s="161"/>
      <c r="QQ17" s="161"/>
      <c r="QR17" s="161"/>
      <c r="QS17" s="161"/>
      <c r="QT17" s="161"/>
      <c r="QU17" s="161"/>
      <c r="QV17" s="161"/>
      <c r="QW17" s="161"/>
      <c r="QX17" s="161"/>
      <c r="QY17" s="161"/>
      <c r="QZ17" s="161"/>
      <c r="RA17" s="161"/>
      <c r="RB17" s="161"/>
      <c r="RC17" s="161"/>
      <c r="RD17" s="161"/>
      <c r="RE17" s="161"/>
      <c r="RF17" s="161"/>
      <c r="RG17" s="161"/>
      <c r="RH17" s="161"/>
      <c r="RI17" s="161"/>
      <c r="RJ17" s="161"/>
      <c r="RK17" s="161"/>
      <c r="RL17" s="161"/>
      <c r="RM17" s="161"/>
      <c r="RN17" s="161"/>
      <c r="RO17" s="161"/>
      <c r="RP17" s="161"/>
      <c r="RQ17" s="161"/>
      <c r="RR17" s="161"/>
      <c r="RS17" s="161"/>
      <c r="RT17" s="161"/>
      <c r="RU17" s="161"/>
      <c r="RV17" s="161"/>
      <c r="RW17" s="161"/>
      <c r="RX17" s="161"/>
      <c r="RY17" s="161"/>
      <c r="RZ17" s="161"/>
      <c r="SA17" s="161"/>
      <c r="SB17" s="161"/>
      <c r="SC17" s="161"/>
      <c r="SD17" s="161"/>
      <c r="SE17" s="161"/>
      <c r="SF17" s="161"/>
      <c r="SG17" s="161"/>
      <c r="SH17" s="161"/>
      <c r="SI17" s="161"/>
      <c r="SJ17" s="161"/>
      <c r="SK17" s="161"/>
      <c r="SL17" s="161"/>
      <c r="SM17" s="161"/>
      <c r="SN17" s="161"/>
      <c r="SO17" s="161"/>
      <c r="SP17" s="161"/>
      <c r="SQ17" s="161"/>
      <c r="SR17" s="161"/>
      <c r="SS17" s="161"/>
      <c r="ST17" s="161"/>
      <c r="SU17" s="161"/>
      <c r="SV17" s="161"/>
      <c r="SW17" s="161"/>
      <c r="SX17" s="161"/>
      <c r="SY17" s="161"/>
      <c r="SZ17" s="161"/>
      <c r="TA17" s="161"/>
      <c r="TB17" s="161"/>
      <c r="TC17" s="161"/>
      <c r="TD17" s="161"/>
      <c r="TE17" s="161"/>
      <c r="TF17" s="161"/>
      <c r="TG17" s="161"/>
      <c r="TH17" s="161"/>
      <c r="TI17" s="161"/>
      <c r="TJ17" s="161"/>
      <c r="TK17" s="161"/>
      <c r="TL17" s="161"/>
      <c r="TM17" s="161"/>
      <c r="TN17" s="161"/>
      <c r="TO17" s="161"/>
      <c r="TP17" s="161"/>
      <c r="TQ17" s="161"/>
      <c r="TR17" s="161"/>
      <c r="TS17" s="161"/>
      <c r="TT17" s="161"/>
      <c r="TU17" s="161"/>
      <c r="TV17" s="161"/>
      <c r="TW17" s="161"/>
      <c r="TX17" s="161"/>
      <c r="TY17" s="161"/>
      <c r="TZ17" s="161"/>
      <c r="UA17" s="161"/>
      <c r="UB17" s="161"/>
      <c r="UC17" s="161"/>
      <c r="UD17" s="161"/>
      <c r="UE17" s="161"/>
      <c r="UF17" s="161"/>
      <c r="UG17" s="161"/>
      <c r="UH17" s="161"/>
      <c r="UI17" s="161"/>
      <c r="UJ17" s="161"/>
      <c r="UK17" s="161"/>
      <c r="UL17" s="161"/>
      <c r="UM17" s="161"/>
      <c r="UN17" s="161"/>
      <c r="UO17" s="161"/>
      <c r="UP17" s="161"/>
      <c r="UQ17" s="161"/>
      <c r="UR17" s="161"/>
      <c r="US17" s="161"/>
      <c r="UT17" s="161"/>
      <c r="UU17" s="161"/>
      <c r="UV17" s="161"/>
      <c r="UW17" s="161"/>
      <c r="UX17" s="161"/>
      <c r="UY17" s="161"/>
      <c r="UZ17" s="161"/>
      <c r="VA17" s="161"/>
      <c r="VB17" s="161"/>
      <c r="VC17" s="161"/>
      <c r="VD17" s="161"/>
      <c r="VE17" s="161"/>
      <c r="VF17" s="161"/>
      <c r="VG17" s="161"/>
      <c r="VH17" s="161"/>
      <c r="VI17" s="161"/>
      <c r="VJ17" s="161"/>
      <c r="VK17" s="161"/>
      <c r="VL17" s="161"/>
      <c r="VM17" s="161"/>
      <c r="VN17" s="161"/>
      <c r="VO17" s="161"/>
      <c r="VP17" s="161"/>
      <c r="VQ17" s="161"/>
      <c r="VR17" s="161"/>
      <c r="VS17" s="161"/>
      <c r="VT17" s="161"/>
      <c r="VU17" s="161"/>
      <c r="VV17" s="161"/>
      <c r="VW17" s="161"/>
      <c r="VX17" s="161"/>
      <c r="VY17" s="161"/>
      <c r="VZ17" s="161"/>
      <c r="WA17" s="161"/>
      <c r="WB17" s="161"/>
      <c r="WC17" s="161"/>
      <c r="WD17" s="161"/>
      <c r="WE17" s="161"/>
      <c r="WF17" s="161"/>
      <c r="WG17" s="161"/>
      <c r="WH17" s="161"/>
      <c r="WI17" s="161"/>
      <c r="WJ17" s="161"/>
      <c r="WK17" s="161"/>
      <c r="WL17" s="161"/>
      <c r="WM17" s="161"/>
      <c r="WN17" s="161"/>
      <c r="WO17" s="161"/>
      <c r="WP17" s="161"/>
      <c r="WQ17" s="161"/>
      <c r="WR17" s="161"/>
      <c r="WS17" s="161"/>
      <c r="WT17" s="161"/>
      <c r="WU17" s="161"/>
      <c r="WV17" s="161"/>
      <c r="WW17" s="161"/>
      <c r="WX17" s="161"/>
      <c r="WY17" s="161"/>
      <c r="WZ17" s="161"/>
      <c r="XA17" s="161"/>
      <c r="XB17" s="161"/>
      <c r="XC17" s="161"/>
      <c r="XD17" s="161"/>
      <c r="XE17" s="161"/>
      <c r="XF17" s="161"/>
      <c r="XG17" s="161"/>
      <c r="XH17" s="161"/>
      <c r="XI17" s="161"/>
      <c r="XJ17" s="161"/>
      <c r="XK17" s="161"/>
      <c r="XL17" s="161"/>
      <c r="XM17" s="161"/>
      <c r="XN17" s="161"/>
      <c r="XO17" s="161"/>
      <c r="XP17" s="161"/>
      <c r="XQ17" s="161"/>
      <c r="XR17" s="161"/>
      <c r="XS17" s="161"/>
      <c r="XT17" s="161"/>
      <c r="XU17" s="161"/>
      <c r="XV17" s="161"/>
      <c r="XW17" s="161"/>
      <c r="XX17" s="161"/>
      <c r="XY17" s="161"/>
      <c r="XZ17" s="161"/>
      <c r="YA17" s="161"/>
      <c r="YB17" s="161"/>
      <c r="YC17" s="161"/>
      <c r="YD17" s="161"/>
      <c r="YE17" s="161"/>
      <c r="YF17" s="161"/>
      <c r="YG17" s="161"/>
      <c r="YH17" s="161"/>
      <c r="YI17" s="161"/>
      <c r="YJ17" s="161"/>
      <c r="YK17" s="161"/>
      <c r="YL17" s="161"/>
      <c r="YM17" s="161"/>
      <c r="YN17" s="161"/>
      <c r="YO17" s="161"/>
      <c r="YP17" s="161"/>
      <c r="YQ17" s="161"/>
      <c r="YR17" s="161"/>
      <c r="YS17" s="161"/>
      <c r="YT17" s="161"/>
      <c r="YU17" s="161"/>
      <c r="YV17" s="161"/>
      <c r="YW17" s="161"/>
      <c r="YX17" s="161"/>
      <c r="YY17" s="161"/>
      <c r="YZ17" s="161"/>
      <c r="ZA17" s="161"/>
      <c r="ZB17" s="161"/>
      <c r="ZC17" s="161"/>
      <c r="ZD17" s="161"/>
      <c r="ZE17" s="161"/>
      <c r="ZF17" s="161"/>
      <c r="ZG17" s="161"/>
      <c r="ZH17" s="161"/>
      <c r="ZI17" s="161"/>
      <c r="ZJ17" s="161"/>
      <c r="ZK17" s="161"/>
      <c r="ZL17" s="161"/>
      <c r="ZM17" s="161"/>
      <c r="ZN17" s="161"/>
      <c r="ZO17" s="161"/>
      <c r="ZP17" s="161"/>
      <c r="ZQ17" s="161"/>
      <c r="ZR17" s="161"/>
      <c r="ZS17" s="161"/>
      <c r="ZT17" s="161"/>
      <c r="ZU17" s="161"/>
      <c r="ZV17" s="161"/>
      <c r="ZW17" s="161"/>
      <c r="ZX17" s="161"/>
      <c r="ZY17" s="161"/>
      <c r="ZZ17" s="161"/>
      <c r="AAA17" s="161"/>
      <c r="AAB17" s="161"/>
      <c r="AAC17" s="161"/>
      <c r="AAD17" s="161"/>
      <c r="AAE17" s="161"/>
      <c r="AAF17" s="161"/>
      <c r="AAG17" s="161"/>
      <c r="AAH17" s="161"/>
      <c r="AAI17" s="161"/>
      <c r="AAJ17" s="161"/>
      <c r="AAK17" s="161"/>
      <c r="AAL17" s="161"/>
      <c r="AAM17" s="161"/>
      <c r="AAN17" s="161"/>
      <c r="AAO17" s="161"/>
      <c r="AAP17" s="161"/>
      <c r="AAQ17" s="161"/>
      <c r="AAR17" s="161"/>
      <c r="AAS17" s="161"/>
      <c r="AAT17" s="161"/>
      <c r="AAU17" s="161"/>
      <c r="AAV17" s="161"/>
      <c r="AAW17" s="161"/>
      <c r="AAX17" s="161"/>
      <c r="AAY17" s="161"/>
      <c r="AAZ17" s="161"/>
      <c r="ABA17" s="161"/>
      <c r="ABB17" s="161"/>
      <c r="ABC17" s="161"/>
      <c r="ABD17" s="161"/>
      <c r="ABE17" s="161"/>
      <c r="ABF17" s="161"/>
      <c r="ABG17" s="161"/>
      <c r="ABH17" s="161"/>
      <c r="ABI17" s="161"/>
      <c r="ABJ17" s="161"/>
      <c r="ABK17" s="161"/>
      <c r="ABL17" s="161"/>
      <c r="ABM17" s="161"/>
      <c r="ABN17" s="161"/>
      <c r="ABO17" s="161"/>
      <c r="ABP17" s="161"/>
      <c r="ABQ17" s="161"/>
      <c r="ABR17" s="161"/>
      <c r="ABS17" s="161"/>
      <c r="ABT17" s="161"/>
      <c r="ABU17" s="161"/>
      <c r="ABV17" s="161"/>
      <c r="ABW17" s="161"/>
      <c r="ABX17" s="161"/>
      <c r="ABY17" s="161"/>
      <c r="ABZ17" s="161"/>
      <c r="ACA17" s="161"/>
      <c r="ACB17" s="161"/>
      <c r="ACC17" s="161"/>
      <c r="ACD17" s="161"/>
      <c r="ACE17" s="161"/>
      <c r="ACF17" s="161"/>
      <c r="ACG17" s="161"/>
      <c r="ACH17" s="161"/>
      <c r="ACI17" s="161"/>
      <c r="ACJ17" s="161"/>
      <c r="ACK17" s="161"/>
      <c r="ACL17" s="161"/>
      <c r="ACM17" s="161"/>
      <c r="ACN17" s="161"/>
      <c r="ACO17" s="161"/>
      <c r="ACP17" s="161"/>
      <c r="ACQ17" s="161"/>
      <c r="ACR17" s="161"/>
      <c r="ACS17" s="161"/>
      <c r="ACT17" s="161"/>
      <c r="ACU17" s="161"/>
      <c r="ACV17" s="161"/>
      <c r="ACW17" s="161"/>
      <c r="ACX17" s="161"/>
      <c r="ACY17" s="161"/>
      <c r="ACZ17" s="161"/>
      <c r="ADA17" s="161"/>
      <c r="ADB17" s="161"/>
      <c r="ADC17" s="161"/>
      <c r="ADD17" s="161"/>
      <c r="ADE17" s="161"/>
      <c r="ADF17" s="161"/>
      <c r="ADG17" s="161"/>
      <c r="ADH17" s="161"/>
      <c r="ADI17" s="161"/>
      <c r="ADJ17" s="161"/>
      <c r="ADK17" s="161"/>
      <c r="ADL17" s="161"/>
      <c r="ADM17" s="161"/>
      <c r="ADN17" s="161"/>
      <c r="ADO17" s="161"/>
      <c r="ADP17" s="161"/>
      <c r="ADQ17" s="161"/>
      <c r="ADR17" s="161"/>
      <c r="ADS17" s="161"/>
      <c r="ADT17" s="161"/>
      <c r="ADU17" s="161"/>
      <c r="ADV17" s="161"/>
      <c r="ADW17" s="161"/>
      <c r="ADX17" s="161"/>
      <c r="ADY17" s="161"/>
      <c r="ADZ17" s="161"/>
      <c r="AEA17" s="161"/>
      <c r="AEB17" s="161"/>
      <c r="AEC17" s="161"/>
      <c r="AED17" s="161"/>
      <c r="AEE17" s="161"/>
      <c r="AEF17" s="161"/>
      <c r="AEG17" s="161"/>
      <c r="AEH17" s="161"/>
      <c r="AEI17" s="161"/>
      <c r="AEJ17" s="161"/>
      <c r="AEK17" s="161"/>
      <c r="AEL17" s="161"/>
      <c r="AEM17" s="161"/>
      <c r="AEN17" s="161"/>
      <c r="AEO17" s="161"/>
      <c r="AEP17" s="161"/>
      <c r="AEQ17" s="161"/>
      <c r="AER17" s="161"/>
      <c r="AES17" s="161"/>
      <c r="AET17" s="161"/>
      <c r="AEU17" s="161"/>
      <c r="AEV17" s="161"/>
      <c r="AEW17" s="161"/>
      <c r="AEX17" s="161"/>
      <c r="AEY17" s="161"/>
      <c r="AEZ17" s="161"/>
      <c r="AFA17" s="161"/>
      <c r="AFB17" s="161"/>
      <c r="AFC17" s="161"/>
      <c r="AFD17" s="161"/>
      <c r="AFE17" s="161"/>
      <c r="AFF17" s="161"/>
      <c r="AFG17" s="161"/>
      <c r="AFH17" s="161"/>
      <c r="AFI17" s="161"/>
      <c r="AFJ17" s="161"/>
      <c r="AFK17" s="161"/>
      <c r="AFL17" s="161"/>
      <c r="AFM17" s="161"/>
      <c r="AFN17" s="161"/>
      <c r="AFO17" s="161"/>
      <c r="AFP17" s="161"/>
      <c r="AFQ17" s="161"/>
      <c r="AFR17" s="161"/>
      <c r="AFS17" s="161"/>
      <c r="AFT17" s="161"/>
      <c r="AFU17" s="161"/>
      <c r="AFV17" s="161"/>
      <c r="AFW17" s="161"/>
      <c r="AFX17" s="161"/>
      <c r="AFY17" s="161"/>
      <c r="AFZ17" s="161"/>
      <c r="AGA17" s="161"/>
      <c r="AGB17" s="161"/>
      <c r="AGC17" s="161"/>
      <c r="AGD17" s="161"/>
      <c r="AGE17" s="161"/>
      <c r="AGF17" s="161"/>
      <c r="AGG17" s="161"/>
      <c r="AGH17" s="161"/>
      <c r="AGI17" s="161"/>
      <c r="AGJ17" s="161"/>
      <c r="AGK17" s="161"/>
      <c r="AGL17" s="161"/>
      <c r="AGM17" s="161"/>
      <c r="AGN17" s="161"/>
      <c r="AGO17" s="161"/>
      <c r="AGP17" s="161"/>
      <c r="AGQ17" s="161"/>
      <c r="AGR17" s="161"/>
      <c r="AGS17" s="161"/>
      <c r="AGT17" s="161"/>
      <c r="AGU17" s="161"/>
      <c r="AGV17" s="161"/>
      <c r="AGW17" s="161"/>
      <c r="AGX17" s="161"/>
      <c r="AGY17" s="161"/>
      <c r="AGZ17" s="161"/>
      <c r="AHA17" s="161"/>
      <c r="AHB17" s="161"/>
      <c r="AHC17" s="161"/>
      <c r="AHD17" s="161"/>
      <c r="AHE17" s="161"/>
      <c r="AHF17" s="161"/>
      <c r="AHG17" s="161"/>
      <c r="AHH17" s="161"/>
      <c r="AHI17" s="161"/>
      <c r="AHJ17" s="161"/>
      <c r="AHK17" s="161"/>
      <c r="AHL17" s="161"/>
      <c r="AHM17" s="161"/>
      <c r="AHN17" s="161"/>
      <c r="AHO17" s="161"/>
      <c r="AHP17" s="161"/>
      <c r="AHQ17" s="161"/>
      <c r="AHR17" s="161"/>
      <c r="AHS17" s="161"/>
      <c r="AHT17" s="161"/>
      <c r="AHU17" s="161"/>
      <c r="AHV17" s="161"/>
      <c r="AHW17" s="161"/>
      <c r="AHX17" s="161"/>
      <c r="AHY17" s="161"/>
      <c r="AHZ17" s="161"/>
      <c r="AIA17" s="161"/>
      <c r="AIB17" s="161"/>
      <c r="AIC17" s="161"/>
      <c r="AID17" s="161"/>
      <c r="AIE17" s="161"/>
      <c r="AIF17" s="161"/>
    </row>
    <row r="18" spans="1:916" s="21" customFormat="1" ht="12.75">
      <c r="A18" s="308"/>
      <c r="B18" s="309" t="s">
        <v>105</v>
      </c>
      <c r="C18" s="174" t="s">
        <v>388</v>
      </c>
      <c r="D18" s="174"/>
      <c r="E18" s="310"/>
      <c r="F18" s="144">
        <f>'SF New Construction {G}'!A$16</f>
        <v>16</v>
      </c>
      <c r="G18" s="304" t="s">
        <v>375</v>
      </c>
      <c r="H18" s="258">
        <f>'SF New Construction {G}'!A$10</f>
        <v>5000</v>
      </c>
      <c r="I18" s="259">
        <f>'SF New Construction {G}'!A$8</f>
        <v>29354.489999999998</v>
      </c>
      <c r="J18" s="259">
        <f>'SF New Construction {G}'!A$12</f>
        <v>25000</v>
      </c>
      <c r="K18" s="259">
        <f>'SF New Construction {G}'!A$14</f>
        <v>0</v>
      </c>
      <c r="L18" s="259">
        <f>SUM('SF New Construction {G}'!Q$5:Q$1000)</f>
        <v>25000</v>
      </c>
      <c r="M18" s="259"/>
      <c r="N18" s="260">
        <f>'SF New Construction {G}'!A$18</f>
        <v>54354.49</v>
      </c>
      <c r="O18" s="259">
        <f>'SF New Construction {G}'!A$20</f>
        <v>54354.49</v>
      </c>
      <c r="P18" s="259">
        <f>SUM('SF New Construction {G}'!R$5:R$1000)</f>
        <v>0</v>
      </c>
      <c r="Q18" s="261">
        <f t="shared" si="0"/>
        <v>50893.717228464411</v>
      </c>
      <c r="R18" s="261">
        <f t="shared" si="4"/>
        <v>50893.717228464411</v>
      </c>
      <c r="S18" s="259">
        <f>SUM('SF New Construction {G}'!AM$5:AM$1000)</f>
        <v>56949.5069534426</v>
      </c>
      <c r="T18" s="259">
        <f>SUM('SF New Construction {G}'!AD$5:AD$1000)</f>
        <v>0</v>
      </c>
      <c r="U18" s="133">
        <f t="shared" si="2"/>
        <v>1.1189889450949997</v>
      </c>
      <c r="V18" s="133">
        <f t="shared" si="3"/>
        <v>1.2308878396044995</v>
      </c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  <c r="CP18" s="161"/>
      <c r="CQ18" s="161"/>
      <c r="CR18" s="161"/>
      <c r="CS18" s="161"/>
      <c r="CT18" s="161"/>
      <c r="CU18" s="161"/>
      <c r="CV18" s="161"/>
      <c r="CW18" s="161"/>
      <c r="CX18" s="161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161"/>
      <c r="DL18" s="161"/>
      <c r="DM18" s="161"/>
      <c r="DN18" s="161"/>
      <c r="DO18" s="161"/>
      <c r="DP18" s="161"/>
      <c r="DQ18" s="161"/>
      <c r="DR18" s="161"/>
      <c r="DS18" s="161"/>
      <c r="DT18" s="161"/>
      <c r="DU18" s="161"/>
      <c r="DV18" s="161"/>
      <c r="DW18" s="161"/>
      <c r="DX18" s="161"/>
      <c r="DY18" s="161"/>
      <c r="DZ18" s="161"/>
      <c r="EA18" s="161"/>
      <c r="EB18" s="161"/>
      <c r="EC18" s="161"/>
      <c r="ED18" s="161"/>
      <c r="EE18" s="161"/>
      <c r="EF18" s="161"/>
      <c r="EG18" s="161"/>
      <c r="EH18" s="161"/>
      <c r="EI18" s="161"/>
      <c r="EJ18" s="161"/>
      <c r="EK18" s="161"/>
      <c r="EL18" s="161"/>
      <c r="EM18" s="161"/>
      <c r="EN18" s="161"/>
      <c r="EO18" s="161"/>
      <c r="EP18" s="161"/>
      <c r="EQ18" s="161"/>
      <c r="ER18" s="161"/>
      <c r="ES18" s="161"/>
      <c r="ET18" s="161"/>
      <c r="EU18" s="161"/>
      <c r="EV18" s="161"/>
      <c r="EW18" s="161"/>
      <c r="EX18" s="161"/>
      <c r="EY18" s="161"/>
      <c r="EZ18" s="161"/>
      <c r="FA18" s="161"/>
      <c r="FB18" s="161"/>
      <c r="FC18" s="161"/>
      <c r="FD18" s="161"/>
      <c r="FE18" s="161"/>
      <c r="FF18" s="161"/>
      <c r="FG18" s="161"/>
      <c r="FH18" s="161"/>
      <c r="FI18" s="161"/>
      <c r="FJ18" s="161"/>
      <c r="FK18" s="161"/>
      <c r="FL18" s="161"/>
      <c r="FM18" s="161"/>
      <c r="FN18" s="161"/>
      <c r="FO18" s="161"/>
      <c r="FP18" s="161"/>
      <c r="FQ18" s="161"/>
      <c r="FR18" s="161"/>
      <c r="FS18" s="161"/>
      <c r="FT18" s="161"/>
      <c r="FU18" s="161"/>
      <c r="FV18" s="161"/>
      <c r="FW18" s="161"/>
      <c r="FX18" s="161"/>
      <c r="FY18" s="161"/>
      <c r="FZ18" s="161"/>
      <c r="GA18" s="161"/>
      <c r="GB18" s="161"/>
      <c r="GC18" s="161"/>
      <c r="GD18" s="161"/>
      <c r="GE18" s="161"/>
      <c r="GF18" s="161"/>
      <c r="GG18" s="161"/>
      <c r="GH18" s="161"/>
      <c r="GI18" s="161"/>
      <c r="GJ18" s="161"/>
      <c r="GK18" s="161"/>
      <c r="GL18" s="161"/>
      <c r="GM18" s="161"/>
      <c r="GN18" s="161"/>
      <c r="GO18" s="161"/>
      <c r="GP18" s="161"/>
      <c r="GQ18" s="161"/>
      <c r="GR18" s="161"/>
      <c r="GS18" s="161"/>
      <c r="GT18" s="161"/>
      <c r="GU18" s="161"/>
      <c r="GV18" s="161"/>
      <c r="GW18" s="161"/>
      <c r="GX18" s="161"/>
      <c r="GY18" s="161"/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1"/>
      <c r="HM18" s="161"/>
      <c r="HN18" s="161"/>
      <c r="HO18" s="161"/>
      <c r="HP18" s="161"/>
      <c r="HQ18" s="161"/>
      <c r="HR18" s="161"/>
      <c r="HS18" s="161"/>
      <c r="HT18" s="161"/>
      <c r="HU18" s="161"/>
      <c r="HV18" s="161"/>
      <c r="HW18" s="161"/>
      <c r="HX18" s="161"/>
      <c r="HY18" s="161"/>
      <c r="HZ18" s="161"/>
      <c r="IA18" s="161"/>
      <c r="IB18" s="161"/>
      <c r="IC18" s="161"/>
      <c r="ID18" s="161"/>
      <c r="IE18" s="161"/>
      <c r="IF18" s="161"/>
      <c r="IG18" s="161"/>
      <c r="IH18" s="161"/>
      <c r="II18" s="161"/>
      <c r="IJ18" s="161"/>
      <c r="IK18" s="161"/>
      <c r="IL18" s="161"/>
      <c r="IM18" s="161"/>
      <c r="IN18" s="161"/>
      <c r="IO18" s="161"/>
      <c r="IP18" s="161"/>
      <c r="IQ18" s="161"/>
      <c r="IR18" s="161"/>
      <c r="IS18" s="161"/>
      <c r="IT18" s="161"/>
      <c r="IU18" s="161"/>
      <c r="IV18" s="161"/>
      <c r="IW18" s="161"/>
      <c r="IX18" s="161"/>
      <c r="IY18" s="161"/>
      <c r="IZ18" s="161"/>
      <c r="JA18" s="161"/>
      <c r="JB18" s="161"/>
      <c r="JC18" s="161"/>
      <c r="JD18" s="161"/>
      <c r="JE18" s="161"/>
      <c r="JF18" s="161"/>
      <c r="JG18" s="161"/>
      <c r="JH18" s="161"/>
      <c r="JI18" s="161"/>
      <c r="JJ18" s="161"/>
      <c r="JK18" s="161"/>
      <c r="JL18" s="161"/>
      <c r="JM18" s="161"/>
      <c r="JN18" s="161"/>
      <c r="JO18" s="161"/>
      <c r="JP18" s="161"/>
      <c r="JQ18" s="161"/>
      <c r="JR18" s="161"/>
      <c r="JS18" s="161"/>
      <c r="JT18" s="161"/>
      <c r="JU18" s="161"/>
      <c r="JV18" s="161"/>
      <c r="JW18" s="161"/>
      <c r="JX18" s="161"/>
      <c r="JY18" s="161"/>
      <c r="JZ18" s="161"/>
      <c r="KA18" s="161"/>
      <c r="KB18" s="161"/>
      <c r="KC18" s="161"/>
      <c r="KD18" s="161"/>
      <c r="KE18" s="161"/>
      <c r="KF18" s="161"/>
      <c r="KG18" s="161"/>
      <c r="KH18" s="161"/>
      <c r="KI18" s="161"/>
      <c r="KJ18" s="161"/>
      <c r="KK18" s="161"/>
      <c r="KL18" s="161"/>
      <c r="KM18" s="161"/>
      <c r="KN18" s="161"/>
      <c r="KO18" s="161"/>
      <c r="KP18" s="161"/>
      <c r="KQ18" s="161"/>
      <c r="KR18" s="161"/>
      <c r="KS18" s="161"/>
      <c r="KT18" s="161"/>
      <c r="KU18" s="161"/>
      <c r="KV18" s="161"/>
      <c r="KW18" s="161"/>
      <c r="KX18" s="161"/>
      <c r="KY18" s="161"/>
      <c r="KZ18" s="161"/>
      <c r="LA18" s="161"/>
      <c r="LB18" s="161"/>
      <c r="LC18" s="161"/>
      <c r="LD18" s="161"/>
      <c r="LE18" s="161"/>
      <c r="LF18" s="161"/>
      <c r="LG18" s="161"/>
      <c r="LH18" s="161"/>
      <c r="LI18" s="161"/>
      <c r="LJ18" s="161"/>
      <c r="LK18" s="161"/>
      <c r="LL18" s="161"/>
      <c r="LM18" s="161"/>
      <c r="LN18" s="161"/>
      <c r="LO18" s="161"/>
      <c r="LP18" s="161"/>
      <c r="LQ18" s="161"/>
      <c r="LR18" s="161"/>
      <c r="LS18" s="161"/>
      <c r="LT18" s="161"/>
      <c r="LU18" s="161"/>
      <c r="LV18" s="161"/>
      <c r="LW18" s="161"/>
      <c r="LX18" s="161"/>
      <c r="LY18" s="161"/>
      <c r="LZ18" s="161"/>
      <c r="MA18" s="161"/>
      <c r="MB18" s="161"/>
      <c r="MC18" s="161"/>
      <c r="MD18" s="161"/>
      <c r="ME18" s="161"/>
      <c r="MF18" s="161"/>
      <c r="MG18" s="161"/>
      <c r="MH18" s="161"/>
      <c r="MI18" s="161"/>
      <c r="MJ18" s="161"/>
      <c r="MK18" s="161"/>
      <c r="ML18" s="161"/>
      <c r="MM18" s="161"/>
      <c r="MN18" s="161"/>
      <c r="MO18" s="161"/>
      <c r="MP18" s="161"/>
      <c r="MQ18" s="161"/>
      <c r="MR18" s="161"/>
      <c r="MS18" s="161"/>
      <c r="MT18" s="161"/>
      <c r="MU18" s="161"/>
      <c r="MV18" s="161"/>
      <c r="MW18" s="161"/>
      <c r="MX18" s="161"/>
      <c r="MY18" s="161"/>
      <c r="MZ18" s="161"/>
      <c r="NA18" s="161"/>
      <c r="NB18" s="161"/>
      <c r="NC18" s="161"/>
      <c r="ND18" s="161"/>
      <c r="NE18" s="161"/>
      <c r="NF18" s="161"/>
      <c r="NG18" s="161"/>
      <c r="NH18" s="161"/>
      <c r="NI18" s="161"/>
      <c r="NJ18" s="161"/>
      <c r="NK18" s="161"/>
      <c r="NL18" s="161"/>
      <c r="NM18" s="161"/>
      <c r="NN18" s="161"/>
      <c r="NO18" s="161"/>
      <c r="NP18" s="161"/>
      <c r="NQ18" s="161"/>
      <c r="NR18" s="161"/>
      <c r="NS18" s="161"/>
      <c r="NT18" s="161"/>
      <c r="NU18" s="161"/>
      <c r="NV18" s="161"/>
      <c r="NW18" s="161"/>
      <c r="NX18" s="161"/>
      <c r="NY18" s="161"/>
      <c r="NZ18" s="161"/>
      <c r="OA18" s="161"/>
      <c r="OB18" s="161"/>
      <c r="OC18" s="161"/>
      <c r="OD18" s="161"/>
      <c r="OE18" s="161"/>
      <c r="OF18" s="161"/>
      <c r="OG18" s="161"/>
      <c r="OH18" s="161"/>
      <c r="OI18" s="161"/>
      <c r="OJ18" s="161"/>
      <c r="OK18" s="161"/>
      <c r="OL18" s="161"/>
      <c r="OM18" s="161"/>
      <c r="ON18" s="161"/>
      <c r="OO18" s="161"/>
      <c r="OP18" s="161"/>
      <c r="OQ18" s="161"/>
      <c r="OR18" s="161"/>
      <c r="OS18" s="161"/>
      <c r="OT18" s="161"/>
      <c r="OU18" s="161"/>
      <c r="OV18" s="161"/>
      <c r="OW18" s="161"/>
      <c r="OX18" s="161"/>
      <c r="OY18" s="161"/>
      <c r="OZ18" s="161"/>
      <c r="PA18" s="161"/>
      <c r="PB18" s="161"/>
      <c r="PC18" s="161"/>
      <c r="PD18" s="161"/>
      <c r="PE18" s="161"/>
      <c r="PF18" s="161"/>
      <c r="PG18" s="161"/>
      <c r="PH18" s="161"/>
      <c r="PI18" s="161"/>
      <c r="PJ18" s="161"/>
      <c r="PK18" s="161"/>
      <c r="PL18" s="161"/>
      <c r="PM18" s="161"/>
      <c r="PN18" s="161"/>
      <c r="PO18" s="161"/>
      <c r="PP18" s="161"/>
      <c r="PQ18" s="161"/>
      <c r="PR18" s="161"/>
      <c r="PS18" s="161"/>
      <c r="PT18" s="161"/>
      <c r="PU18" s="161"/>
      <c r="PV18" s="161"/>
      <c r="PW18" s="161"/>
      <c r="PX18" s="161"/>
      <c r="PY18" s="161"/>
      <c r="PZ18" s="161"/>
      <c r="QA18" s="161"/>
      <c r="QB18" s="161"/>
      <c r="QC18" s="161"/>
      <c r="QD18" s="161"/>
      <c r="QE18" s="161"/>
      <c r="QF18" s="161"/>
      <c r="QG18" s="161"/>
      <c r="QH18" s="161"/>
      <c r="QI18" s="161"/>
      <c r="QJ18" s="161"/>
      <c r="QK18" s="161"/>
      <c r="QL18" s="161"/>
      <c r="QM18" s="161"/>
      <c r="QN18" s="161"/>
      <c r="QO18" s="161"/>
      <c r="QP18" s="161"/>
      <c r="QQ18" s="161"/>
      <c r="QR18" s="161"/>
      <c r="QS18" s="161"/>
      <c r="QT18" s="161"/>
      <c r="QU18" s="161"/>
      <c r="QV18" s="161"/>
      <c r="QW18" s="161"/>
      <c r="QX18" s="161"/>
      <c r="QY18" s="161"/>
      <c r="QZ18" s="161"/>
      <c r="RA18" s="161"/>
      <c r="RB18" s="161"/>
      <c r="RC18" s="161"/>
      <c r="RD18" s="161"/>
      <c r="RE18" s="161"/>
      <c r="RF18" s="161"/>
      <c r="RG18" s="161"/>
      <c r="RH18" s="161"/>
      <c r="RI18" s="161"/>
      <c r="RJ18" s="161"/>
      <c r="RK18" s="161"/>
      <c r="RL18" s="161"/>
      <c r="RM18" s="161"/>
      <c r="RN18" s="161"/>
      <c r="RO18" s="161"/>
      <c r="RP18" s="161"/>
      <c r="RQ18" s="161"/>
      <c r="RR18" s="161"/>
      <c r="RS18" s="161"/>
      <c r="RT18" s="161"/>
      <c r="RU18" s="161"/>
      <c r="RV18" s="161"/>
      <c r="RW18" s="161"/>
      <c r="RX18" s="161"/>
      <c r="RY18" s="161"/>
      <c r="RZ18" s="161"/>
      <c r="SA18" s="161"/>
      <c r="SB18" s="161"/>
      <c r="SC18" s="161"/>
      <c r="SD18" s="161"/>
      <c r="SE18" s="161"/>
      <c r="SF18" s="161"/>
      <c r="SG18" s="161"/>
      <c r="SH18" s="161"/>
      <c r="SI18" s="161"/>
      <c r="SJ18" s="161"/>
      <c r="SK18" s="161"/>
      <c r="SL18" s="161"/>
      <c r="SM18" s="161"/>
      <c r="SN18" s="161"/>
      <c r="SO18" s="161"/>
      <c r="SP18" s="161"/>
      <c r="SQ18" s="161"/>
      <c r="SR18" s="161"/>
      <c r="SS18" s="161"/>
      <c r="ST18" s="161"/>
      <c r="SU18" s="161"/>
      <c r="SV18" s="161"/>
      <c r="SW18" s="161"/>
      <c r="SX18" s="161"/>
      <c r="SY18" s="161"/>
      <c r="SZ18" s="161"/>
      <c r="TA18" s="161"/>
      <c r="TB18" s="161"/>
      <c r="TC18" s="161"/>
      <c r="TD18" s="161"/>
      <c r="TE18" s="161"/>
      <c r="TF18" s="161"/>
      <c r="TG18" s="161"/>
      <c r="TH18" s="161"/>
      <c r="TI18" s="161"/>
      <c r="TJ18" s="161"/>
      <c r="TK18" s="161"/>
      <c r="TL18" s="161"/>
      <c r="TM18" s="161"/>
      <c r="TN18" s="161"/>
      <c r="TO18" s="161"/>
      <c r="TP18" s="161"/>
      <c r="TQ18" s="161"/>
      <c r="TR18" s="161"/>
      <c r="TS18" s="161"/>
      <c r="TT18" s="161"/>
      <c r="TU18" s="161"/>
      <c r="TV18" s="161"/>
      <c r="TW18" s="161"/>
      <c r="TX18" s="161"/>
      <c r="TY18" s="161"/>
      <c r="TZ18" s="161"/>
      <c r="UA18" s="161"/>
      <c r="UB18" s="161"/>
      <c r="UC18" s="161"/>
      <c r="UD18" s="161"/>
      <c r="UE18" s="161"/>
      <c r="UF18" s="161"/>
      <c r="UG18" s="161"/>
      <c r="UH18" s="161"/>
      <c r="UI18" s="161"/>
      <c r="UJ18" s="161"/>
      <c r="UK18" s="161"/>
      <c r="UL18" s="161"/>
      <c r="UM18" s="161"/>
      <c r="UN18" s="161"/>
      <c r="UO18" s="161"/>
      <c r="UP18" s="161"/>
      <c r="UQ18" s="161"/>
      <c r="UR18" s="161"/>
      <c r="US18" s="161"/>
      <c r="UT18" s="161"/>
      <c r="UU18" s="161"/>
      <c r="UV18" s="161"/>
      <c r="UW18" s="161"/>
      <c r="UX18" s="161"/>
      <c r="UY18" s="161"/>
      <c r="UZ18" s="161"/>
      <c r="VA18" s="161"/>
      <c r="VB18" s="161"/>
      <c r="VC18" s="161"/>
      <c r="VD18" s="161"/>
      <c r="VE18" s="161"/>
      <c r="VF18" s="161"/>
      <c r="VG18" s="161"/>
      <c r="VH18" s="161"/>
      <c r="VI18" s="161"/>
      <c r="VJ18" s="161"/>
      <c r="VK18" s="161"/>
      <c r="VL18" s="161"/>
      <c r="VM18" s="161"/>
      <c r="VN18" s="161"/>
      <c r="VO18" s="161"/>
      <c r="VP18" s="161"/>
      <c r="VQ18" s="161"/>
      <c r="VR18" s="161"/>
      <c r="VS18" s="161"/>
      <c r="VT18" s="161"/>
      <c r="VU18" s="161"/>
      <c r="VV18" s="161"/>
      <c r="VW18" s="161"/>
      <c r="VX18" s="161"/>
      <c r="VY18" s="161"/>
      <c r="VZ18" s="161"/>
      <c r="WA18" s="161"/>
      <c r="WB18" s="161"/>
      <c r="WC18" s="161"/>
      <c r="WD18" s="161"/>
      <c r="WE18" s="161"/>
      <c r="WF18" s="161"/>
      <c r="WG18" s="161"/>
      <c r="WH18" s="161"/>
      <c r="WI18" s="161"/>
      <c r="WJ18" s="161"/>
      <c r="WK18" s="161"/>
      <c r="WL18" s="161"/>
      <c r="WM18" s="161"/>
      <c r="WN18" s="161"/>
      <c r="WO18" s="161"/>
      <c r="WP18" s="161"/>
      <c r="WQ18" s="161"/>
      <c r="WR18" s="161"/>
      <c r="WS18" s="161"/>
      <c r="WT18" s="161"/>
      <c r="WU18" s="161"/>
      <c r="WV18" s="161"/>
      <c r="WW18" s="161"/>
      <c r="WX18" s="161"/>
      <c r="WY18" s="161"/>
      <c r="WZ18" s="161"/>
      <c r="XA18" s="161"/>
      <c r="XB18" s="161"/>
      <c r="XC18" s="161"/>
      <c r="XD18" s="161"/>
      <c r="XE18" s="161"/>
      <c r="XF18" s="161"/>
      <c r="XG18" s="161"/>
      <c r="XH18" s="161"/>
      <c r="XI18" s="161"/>
      <c r="XJ18" s="161"/>
      <c r="XK18" s="161"/>
      <c r="XL18" s="161"/>
      <c r="XM18" s="161"/>
      <c r="XN18" s="161"/>
      <c r="XO18" s="161"/>
      <c r="XP18" s="161"/>
      <c r="XQ18" s="161"/>
      <c r="XR18" s="161"/>
      <c r="XS18" s="161"/>
      <c r="XT18" s="161"/>
      <c r="XU18" s="161"/>
      <c r="XV18" s="161"/>
      <c r="XW18" s="161"/>
      <c r="XX18" s="161"/>
      <c r="XY18" s="161"/>
      <c r="XZ18" s="161"/>
      <c r="YA18" s="161"/>
      <c r="YB18" s="161"/>
      <c r="YC18" s="161"/>
      <c r="YD18" s="161"/>
      <c r="YE18" s="161"/>
      <c r="YF18" s="161"/>
      <c r="YG18" s="161"/>
      <c r="YH18" s="161"/>
      <c r="YI18" s="161"/>
      <c r="YJ18" s="161"/>
      <c r="YK18" s="161"/>
      <c r="YL18" s="161"/>
      <c r="YM18" s="161"/>
      <c r="YN18" s="161"/>
      <c r="YO18" s="161"/>
      <c r="YP18" s="161"/>
      <c r="YQ18" s="161"/>
      <c r="YR18" s="161"/>
      <c r="YS18" s="161"/>
      <c r="YT18" s="161"/>
      <c r="YU18" s="161"/>
      <c r="YV18" s="161"/>
      <c r="YW18" s="161"/>
      <c r="YX18" s="161"/>
      <c r="YY18" s="161"/>
      <c r="YZ18" s="161"/>
      <c r="ZA18" s="161"/>
      <c r="ZB18" s="161"/>
      <c r="ZC18" s="161"/>
      <c r="ZD18" s="161"/>
      <c r="ZE18" s="161"/>
      <c r="ZF18" s="161"/>
      <c r="ZG18" s="161"/>
      <c r="ZH18" s="161"/>
      <c r="ZI18" s="161"/>
      <c r="ZJ18" s="161"/>
      <c r="ZK18" s="161"/>
      <c r="ZL18" s="161"/>
      <c r="ZM18" s="161"/>
      <c r="ZN18" s="161"/>
      <c r="ZO18" s="161"/>
      <c r="ZP18" s="161"/>
      <c r="ZQ18" s="161"/>
      <c r="ZR18" s="161"/>
      <c r="ZS18" s="161"/>
      <c r="ZT18" s="161"/>
      <c r="ZU18" s="161"/>
      <c r="ZV18" s="161"/>
      <c r="ZW18" s="161"/>
      <c r="ZX18" s="161"/>
      <c r="ZY18" s="161"/>
      <c r="ZZ18" s="161"/>
      <c r="AAA18" s="161"/>
      <c r="AAB18" s="161"/>
      <c r="AAC18" s="161"/>
      <c r="AAD18" s="161"/>
      <c r="AAE18" s="161"/>
      <c r="AAF18" s="161"/>
      <c r="AAG18" s="161"/>
      <c r="AAH18" s="161"/>
      <c r="AAI18" s="161"/>
      <c r="AAJ18" s="161"/>
      <c r="AAK18" s="161"/>
      <c r="AAL18" s="161"/>
      <c r="AAM18" s="161"/>
      <c r="AAN18" s="161"/>
      <c r="AAO18" s="161"/>
      <c r="AAP18" s="161"/>
      <c r="AAQ18" s="161"/>
      <c r="AAR18" s="161"/>
      <c r="AAS18" s="161"/>
      <c r="AAT18" s="161"/>
      <c r="AAU18" s="161"/>
      <c r="AAV18" s="161"/>
      <c r="AAW18" s="161"/>
      <c r="AAX18" s="161"/>
      <c r="AAY18" s="161"/>
      <c r="AAZ18" s="161"/>
      <c r="ABA18" s="161"/>
      <c r="ABB18" s="161"/>
      <c r="ABC18" s="161"/>
      <c r="ABD18" s="161"/>
      <c r="ABE18" s="161"/>
      <c r="ABF18" s="161"/>
      <c r="ABG18" s="161"/>
      <c r="ABH18" s="161"/>
      <c r="ABI18" s="161"/>
      <c r="ABJ18" s="161"/>
      <c r="ABK18" s="161"/>
      <c r="ABL18" s="161"/>
      <c r="ABM18" s="161"/>
      <c r="ABN18" s="161"/>
      <c r="ABO18" s="161"/>
      <c r="ABP18" s="161"/>
      <c r="ABQ18" s="161"/>
      <c r="ABR18" s="161"/>
      <c r="ABS18" s="161"/>
      <c r="ABT18" s="161"/>
      <c r="ABU18" s="161"/>
      <c r="ABV18" s="161"/>
      <c r="ABW18" s="161"/>
      <c r="ABX18" s="161"/>
      <c r="ABY18" s="161"/>
      <c r="ABZ18" s="161"/>
      <c r="ACA18" s="161"/>
      <c r="ACB18" s="161"/>
      <c r="ACC18" s="161"/>
      <c r="ACD18" s="161"/>
      <c r="ACE18" s="161"/>
      <c r="ACF18" s="161"/>
      <c r="ACG18" s="161"/>
      <c r="ACH18" s="161"/>
      <c r="ACI18" s="161"/>
      <c r="ACJ18" s="161"/>
      <c r="ACK18" s="161"/>
      <c r="ACL18" s="161"/>
      <c r="ACM18" s="161"/>
      <c r="ACN18" s="161"/>
      <c r="ACO18" s="161"/>
      <c r="ACP18" s="161"/>
      <c r="ACQ18" s="161"/>
      <c r="ACR18" s="161"/>
      <c r="ACS18" s="161"/>
      <c r="ACT18" s="161"/>
      <c r="ACU18" s="161"/>
      <c r="ACV18" s="161"/>
      <c r="ACW18" s="161"/>
      <c r="ACX18" s="161"/>
      <c r="ACY18" s="161"/>
      <c r="ACZ18" s="161"/>
      <c r="ADA18" s="161"/>
      <c r="ADB18" s="161"/>
      <c r="ADC18" s="161"/>
      <c r="ADD18" s="161"/>
      <c r="ADE18" s="161"/>
      <c r="ADF18" s="161"/>
      <c r="ADG18" s="161"/>
      <c r="ADH18" s="161"/>
      <c r="ADI18" s="161"/>
      <c r="ADJ18" s="161"/>
      <c r="ADK18" s="161"/>
      <c r="ADL18" s="161"/>
      <c r="ADM18" s="161"/>
      <c r="ADN18" s="161"/>
      <c r="ADO18" s="161"/>
      <c r="ADP18" s="161"/>
      <c r="ADQ18" s="161"/>
      <c r="ADR18" s="161"/>
      <c r="ADS18" s="161"/>
      <c r="ADT18" s="161"/>
      <c r="ADU18" s="161"/>
      <c r="ADV18" s="161"/>
      <c r="ADW18" s="161"/>
      <c r="ADX18" s="161"/>
      <c r="ADY18" s="161"/>
      <c r="ADZ18" s="161"/>
      <c r="AEA18" s="161"/>
      <c r="AEB18" s="161"/>
      <c r="AEC18" s="161"/>
      <c r="AED18" s="161"/>
      <c r="AEE18" s="161"/>
      <c r="AEF18" s="161"/>
      <c r="AEG18" s="161"/>
      <c r="AEH18" s="161"/>
      <c r="AEI18" s="161"/>
      <c r="AEJ18" s="161"/>
      <c r="AEK18" s="161"/>
      <c r="AEL18" s="161"/>
      <c r="AEM18" s="161"/>
      <c r="AEN18" s="161"/>
      <c r="AEO18" s="161"/>
      <c r="AEP18" s="161"/>
      <c r="AEQ18" s="161"/>
      <c r="AER18" s="161"/>
      <c r="AES18" s="161"/>
      <c r="AET18" s="161"/>
      <c r="AEU18" s="161"/>
      <c r="AEV18" s="161"/>
      <c r="AEW18" s="161"/>
      <c r="AEX18" s="161"/>
      <c r="AEY18" s="161"/>
      <c r="AEZ18" s="161"/>
      <c r="AFA18" s="161"/>
      <c r="AFB18" s="161"/>
      <c r="AFC18" s="161"/>
      <c r="AFD18" s="161"/>
      <c r="AFE18" s="161"/>
      <c r="AFF18" s="161"/>
      <c r="AFG18" s="161"/>
      <c r="AFH18" s="161"/>
      <c r="AFI18" s="161"/>
      <c r="AFJ18" s="161"/>
      <c r="AFK18" s="161"/>
      <c r="AFL18" s="161"/>
      <c r="AFM18" s="161"/>
      <c r="AFN18" s="161"/>
      <c r="AFO18" s="161"/>
      <c r="AFP18" s="161"/>
      <c r="AFQ18" s="161"/>
      <c r="AFR18" s="161"/>
      <c r="AFS18" s="161"/>
      <c r="AFT18" s="161"/>
      <c r="AFU18" s="161"/>
      <c r="AFV18" s="161"/>
      <c r="AFW18" s="161"/>
      <c r="AFX18" s="161"/>
      <c r="AFY18" s="161"/>
      <c r="AFZ18" s="161"/>
      <c r="AGA18" s="161"/>
      <c r="AGB18" s="161"/>
      <c r="AGC18" s="161"/>
      <c r="AGD18" s="161"/>
      <c r="AGE18" s="161"/>
      <c r="AGF18" s="161"/>
      <c r="AGG18" s="161"/>
      <c r="AGH18" s="161"/>
      <c r="AGI18" s="161"/>
      <c r="AGJ18" s="161"/>
      <c r="AGK18" s="161"/>
      <c r="AGL18" s="161"/>
      <c r="AGM18" s="161"/>
      <c r="AGN18" s="161"/>
      <c r="AGO18" s="161"/>
      <c r="AGP18" s="161"/>
      <c r="AGQ18" s="161"/>
      <c r="AGR18" s="161"/>
      <c r="AGS18" s="161"/>
      <c r="AGT18" s="161"/>
      <c r="AGU18" s="161"/>
      <c r="AGV18" s="161"/>
      <c r="AGW18" s="161"/>
      <c r="AGX18" s="161"/>
      <c r="AGY18" s="161"/>
      <c r="AGZ18" s="161"/>
      <c r="AHA18" s="161"/>
      <c r="AHB18" s="161"/>
      <c r="AHC18" s="161"/>
      <c r="AHD18" s="161"/>
      <c r="AHE18" s="161"/>
      <c r="AHF18" s="161"/>
      <c r="AHG18" s="161"/>
      <c r="AHH18" s="161"/>
      <c r="AHI18" s="161"/>
      <c r="AHJ18" s="161"/>
      <c r="AHK18" s="161"/>
      <c r="AHL18" s="161"/>
      <c r="AHM18" s="161"/>
      <c r="AHN18" s="161"/>
      <c r="AHO18" s="161"/>
      <c r="AHP18" s="161"/>
      <c r="AHQ18" s="161"/>
      <c r="AHR18" s="161"/>
      <c r="AHS18" s="161"/>
      <c r="AHT18" s="161"/>
      <c r="AHU18" s="161"/>
      <c r="AHV18" s="161"/>
      <c r="AHW18" s="161"/>
      <c r="AHX18" s="161"/>
      <c r="AHY18" s="161"/>
      <c r="AHZ18" s="161"/>
      <c r="AIA18" s="161"/>
      <c r="AIB18" s="161"/>
      <c r="AIC18" s="161"/>
      <c r="AID18" s="161"/>
      <c r="AIE18" s="161"/>
      <c r="AIF18" s="161"/>
    </row>
    <row r="19" spans="1:916" s="21" customFormat="1" ht="12.75">
      <c r="A19" s="308"/>
      <c r="B19" s="309" t="s">
        <v>105</v>
      </c>
      <c r="C19" s="174" t="s">
        <v>458</v>
      </c>
      <c r="D19" s="174"/>
      <c r="E19" s="310"/>
      <c r="F19" s="144">
        <f>IFERROR('MH New Construction {G}'!A$16,0)</f>
        <v>38.324508824508825</v>
      </c>
      <c r="G19" s="304" t="s">
        <v>375</v>
      </c>
      <c r="H19" s="258">
        <f>'MH New Construction {G}'!A$10</f>
        <v>1801.8000000000002</v>
      </c>
      <c r="I19" s="259">
        <f>'MH New Construction {G}'!A$8</f>
        <v>0</v>
      </c>
      <c r="J19" s="259">
        <f>'MH New Construction {G}'!A$12</f>
        <v>26400</v>
      </c>
      <c r="K19" s="259">
        <f>'MH New Construction {G}'!A$14</f>
        <v>25167.71</v>
      </c>
      <c r="L19" s="259">
        <f>SUM('MH New Construction {G}'!Q$5:Q$1000)</f>
        <v>51567.710000000006</v>
      </c>
      <c r="M19" s="259"/>
      <c r="N19" s="260">
        <f>'MH New Construction {G}'!A$18</f>
        <v>26400</v>
      </c>
      <c r="O19" s="259">
        <f>'MH New Construction {G}'!A$20</f>
        <v>51567.710000000006</v>
      </c>
      <c r="P19" s="259">
        <f>SUM('MH New Construction {G}'!R$5:R$1000)</f>
        <v>161.55000000000001</v>
      </c>
      <c r="Q19" s="261">
        <f t="shared" si="0"/>
        <v>24719.101123595505</v>
      </c>
      <c r="R19" s="261">
        <f>O19/(1+ElecDiscountRate)^1</f>
        <v>48284.372659176035</v>
      </c>
      <c r="S19" s="259">
        <f>SUM('MH New Construction {G}'!AM$5:AM$1000)</f>
        <v>33611.566851302618</v>
      </c>
      <c r="T19" s="259">
        <f>SUM('MH New Construction {G}'!AD$5:AD$1000)</f>
        <v>8877.7176774403833</v>
      </c>
      <c r="U19" s="133">
        <f t="shared" si="2"/>
        <v>1.3597406589845151</v>
      </c>
      <c r="V19" s="133">
        <f t="shared" si="3"/>
        <v>0.94959173514621154</v>
      </c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C19" s="161"/>
      <c r="HD19" s="161"/>
      <c r="HE19" s="161"/>
      <c r="HF19" s="161"/>
      <c r="HG19" s="161"/>
      <c r="HH19" s="161"/>
      <c r="HI19" s="161"/>
      <c r="HJ19" s="161"/>
      <c r="HK19" s="161"/>
      <c r="HL19" s="161"/>
      <c r="HM19" s="161"/>
      <c r="HN19" s="161"/>
      <c r="HO19" s="161"/>
      <c r="HP19" s="161"/>
      <c r="HQ19" s="161"/>
      <c r="HR19" s="161"/>
      <c r="HS19" s="161"/>
      <c r="HT19" s="161"/>
      <c r="HU19" s="161"/>
      <c r="HV19" s="161"/>
      <c r="HW19" s="161"/>
      <c r="HX19" s="161"/>
      <c r="HY19" s="161"/>
      <c r="HZ19" s="161"/>
      <c r="IA19" s="161"/>
      <c r="IB19" s="161"/>
      <c r="IC19" s="161"/>
      <c r="ID19" s="161"/>
      <c r="IE19" s="161"/>
      <c r="IF19" s="161"/>
      <c r="IG19" s="161"/>
      <c r="IH19" s="161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  <c r="IX19" s="161"/>
      <c r="IY19" s="161"/>
      <c r="IZ19" s="161"/>
      <c r="JA19" s="161"/>
      <c r="JB19" s="161"/>
      <c r="JC19" s="161"/>
      <c r="JD19" s="161"/>
      <c r="JE19" s="161"/>
      <c r="JF19" s="161"/>
      <c r="JG19" s="161"/>
      <c r="JH19" s="161"/>
      <c r="JI19" s="161"/>
      <c r="JJ19" s="161"/>
      <c r="JK19" s="161"/>
      <c r="JL19" s="161"/>
      <c r="JM19" s="161"/>
      <c r="JN19" s="161"/>
      <c r="JO19" s="161"/>
      <c r="JP19" s="161"/>
      <c r="JQ19" s="161"/>
      <c r="JR19" s="161"/>
      <c r="JS19" s="161"/>
      <c r="JT19" s="161"/>
      <c r="JU19" s="161"/>
      <c r="JV19" s="161"/>
      <c r="JW19" s="161"/>
      <c r="JX19" s="161"/>
      <c r="JY19" s="161"/>
      <c r="JZ19" s="161"/>
      <c r="KA19" s="161"/>
      <c r="KB19" s="161"/>
      <c r="KC19" s="161"/>
      <c r="KD19" s="161"/>
      <c r="KE19" s="161"/>
      <c r="KF19" s="161"/>
      <c r="KG19" s="161"/>
      <c r="KH19" s="161"/>
      <c r="KI19" s="161"/>
      <c r="KJ19" s="161"/>
      <c r="KK19" s="161"/>
      <c r="KL19" s="161"/>
      <c r="KM19" s="161"/>
      <c r="KN19" s="161"/>
      <c r="KO19" s="161"/>
      <c r="KP19" s="161"/>
      <c r="KQ19" s="161"/>
      <c r="KR19" s="161"/>
      <c r="KS19" s="161"/>
      <c r="KT19" s="161"/>
      <c r="KU19" s="161"/>
      <c r="KV19" s="161"/>
      <c r="KW19" s="161"/>
      <c r="KX19" s="161"/>
      <c r="KY19" s="161"/>
      <c r="KZ19" s="161"/>
      <c r="LA19" s="161"/>
      <c r="LB19" s="161"/>
      <c r="LC19" s="161"/>
      <c r="LD19" s="161"/>
      <c r="LE19" s="161"/>
      <c r="LF19" s="161"/>
      <c r="LG19" s="161"/>
      <c r="LH19" s="161"/>
      <c r="LI19" s="161"/>
      <c r="LJ19" s="161"/>
      <c r="LK19" s="161"/>
      <c r="LL19" s="161"/>
      <c r="LM19" s="161"/>
      <c r="LN19" s="161"/>
      <c r="LO19" s="161"/>
      <c r="LP19" s="161"/>
      <c r="LQ19" s="161"/>
      <c r="LR19" s="161"/>
      <c r="LS19" s="161"/>
      <c r="LT19" s="161"/>
      <c r="LU19" s="161"/>
      <c r="LV19" s="161"/>
      <c r="LW19" s="161"/>
      <c r="LX19" s="161"/>
      <c r="LY19" s="161"/>
      <c r="LZ19" s="161"/>
      <c r="MA19" s="161"/>
      <c r="MB19" s="161"/>
      <c r="MC19" s="161"/>
      <c r="MD19" s="161"/>
      <c r="ME19" s="161"/>
      <c r="MF19" s="161"/>
      <c r="MG19" s="161"/>
      <c r="MH19" s="161"/>
      <c r="MI19" s="161"/>
      <c r="MJ19" s="161"/>
      <c r="MK19" s="161"/>
      <c r="ML19" s="161"/>
      <c r="MM19" s="161"/>
      <c r="MN19" s="161"/>
      <c r="MO19" s="161"/>
      <c r="MP19" s="161"/>
      <c r="MQ19" s="161"/>
      <c r="MR19" s="161"/>
      <c r="MS19" s="161"/>
      <c r="MT19" s="161"/>
      <c r="MU19" s="161"/>
      <c r="MV19" s="161"/>
      <c r="MW19" s="161"/>
      <c r="MX19" s="161"/>
      <c r="MY19" s="161"/>
      <c r="MZ19" s="161"/>
      <c r="NA19" s="161"/>
      <c r="NB19" s="161"/>
      <c r="NC19" s="161"/>
      <c r="ND19" s="161"/>
      <c r="NE19" s="161"/>
      <c r="NF19" s="161"/>
      <c r="NG19" s="161"/>
      <c r="NH19" s="161"/>
      <c r="NI19" s="161"/>
      <c r="NJ19" s="161"/>
      <c r="NK19" s="161"/>
      <c r="NL19" s="161"/>
      <c r="NM19" s="161"/>
      <c r="NN19" s="161"/>
      <c r="NO19" s="161"/>
      <c r="NP19" s="161"/>
      <c r="NQ19" s="161"/>
      <c r="NR19" s="161"/>
      <c r="NS19" s="161"/>
      <c r="NT19" s="161"/>
      <c r="NU19" s="161"/>
      <c r="NV19" s="161"/>
      <c r="NW19" s="161"/>
      <c r="NX19" s="161"/>
      <c r="NY19" s="161"/>
      <c r="NZ19" s="161"/>
      <c r="OA19" s="161"/>
      <c r="OB19" s="161"/>
      <c r="OC19" s="161"/>
      <c r="OD19" s="161"/>
      <c r="OE19" s="161"/>
      <c r="OF19" s="161"/>
      <c r="OG19" s="161"/>
      <c r="OH19" s="161"/>
      <c r="OI19" s="161"/>
      <c r="OJ19" s="161"/>
      <c r="OK19" s="161"/>
      <c r="OL19" s="161"/>
      <c r="OM19" s="161"/>
      <c r="ON19" s="161"/>
      <c r="OO19" s="161"/>
      <c r="OP19" s="161"/>
      <c r="OQ19" s="161"/>
      <c r="OR19" s="161"/>
      <c r="OS19" s="161"/>
      <c r="OT19" s="161"/>
      <c r="OU19" s="161"/>
      <c r="OV19" s="161"/>
      <c r="OW19" s="161"/>
      <c r="OX19" s="161"/>
      <c r="OY19" s="161"/>
      <c r="OZ19" s="161"/>
      <c r="PA19" s="161"/>
      <c r="PB19" s="161"/>
      <c r="PC19" s="161"/>
      <c r="PD19" s="161"/>
      <c r="PE19" s="161"/>
      <c r="PF19" s="161"/>
      <c r="PG19" s="161"/>
      <c r="PH19" s="161"/>
      <c r="PI19" s="161"/>
      <c r="PJ19" s="161"/>
      <c r="PK19" s="161"/>
      <c r="PL19" s="161"/>
      <c r="PM19" s="161"/>
      <c r="PN19" s="161"/>
      <c r="PO19" s="161"/>
      <c r="PP19" s="161"/>
      <c r="PQ19" s="161"/>
      <c r="PR19" s="161"/>
      <c r="PS19" s="161"/>
      <c r="PT19" s="161"/>
      <c r="PU19" s="161"/>
      <c r="PV19" s="161"/>
      <c r="PW19" s="161"/>
      <c r="PX19" s="161"/>
      <c r="PY19" s="161"/>
      <c r="PZ19" s="161"/>
      <c r="QA19" s="161"/>
      <c r="QB19" s="161"/>
      <c r="QC19" s="161"/>
      <c r="QD19" s="161"/>
      <c r="QE19" s="161"/>
      <c r="QF19" s="161"/>
      <c r="QG19" s="161"/>
      <c r="QH19" s="161"/>
      <c r="QI19" s="161"/>
      <c r="QJ19" s="161"/>
      <c r="QK19" s="161"/>
      <c r="QL19" s="161"/>
      <c r="QM19" s="161"/>
      <c r="QN19" s="161"/>
      <c r="QO19" s="161"/>
      <c r="QP19" s="161"/>
      <c r="QQ19" s="161"/>
      <c r="QR19" s="161"/>
      <c r="QS19" s="161"/>
      <c r="QT19" s="161"/>
      <c r="QU19" s="161"/>
      <c r="QV19" s="161"/>
      <c r="QW19" s="161"/>
      <c r="QX19" s="161"/>
      <c r="QY19" s="161"/>
      <c r="QZ19" s="161"/>
      <c r="RA19" s="161"/>
      <c r="RB19" s="161"/>
      <c r="RC19" s="161"/>
      <c r="RD19" s="161"/>
      <c r="RE19" s="161"/>
      <c r="RF19" s="161"/>
      <c r="RG19" s="161"/>
      <c r="RH19" s="161"/>
      <c r="RI19" s="161"/>
      <c r="RJ19" s="161"/>
      <c r="RK19" s="161"/>
      <c r="RL19" s="161"/>
      <c r="RM19" s="161"/>
      <c r="RN19" s="161"/>
      <c r="RO19" s="161"/>
      <c r="RP19" s="161"/>
      <c r="RQ19" s="161"/>
      <c r="RR19" s="161"/>
      <c r="RS19" s="161"/>
      <c r="RT19" s="161"/>
      <c r="RU19" s="161"/>
      <c r="RV19" s="161"/>
      <c r="RW19" s="161"/>
      <c r="RX19" s="161"/>
      <c r="RY19" s="161"/>
      <c r="RZ19" s="161"/>
      <c r="SA19" s="161"/>
      <c r="SB19" s="161"/>
      <c r="SC19" s="161"/>
      <c r="SD19" s="161"/>
      <c r="SE19" s="161"/>
      <c r="SF19" s="161"/>
      <c r="SG19" s="161"/>
      <c r="SH19" s="161"/>
      <c r="SI19" s="161"/>
      <c r="SJ19" s="161"/>
      <c r="SK19" s="161"/>
      <c r="SL19" s="161"/>
      <c r="SM19" s="161"/>
      <c r="SN19" s="161"/>
      <c r="SO19" s="161"/>
      <c r="SP19" s="161"/>
      <c r="SQ19" s="161"/>
      <c r="SR19" s="161"/>
      <c r="SS19" s="161"/>
      <c r="ST19" s="161"/>
      <c r="SU19" s="161"/>
      <c r="SV19" s="161"/>
      <c r="SW19" s="161"/>
      <c r="SX19" s="161"/>
      <c r="SY19" s="161"/>
      <c r="SZ19" s="161"/>
      <c r="TA19" s="161"/>
      <c r="TB19" s="161"/>
      <c r="TC19" s="161"/>
      <c r="TD19" s="161"/>
      <c r="TE19" s="161"/>
      <c r="TF19" s="161"/>
      <c r="TG19" s="161"/>
      <c r="TH19" s="161"/>
      <c r="TI19" s="161"/>
      <c r="TJ19" s="161"/>
      <c r="TK19" s="161"/>
      <c r="TL19" s="161"/>
      <c r="TM19" s="161"/>
      <c r="TN19" s="161"/>
      <c r="TO19" s="161"/>
      <c r="TP19" s="161"/>
      <c r="TQ19" s="161"/>
      <c r="TR19" s="161"/>
      <c r="TS19" s="161"/>
      <c r="TT19" s="161"/>
      <c r="TU19" s="161"/>
      <c r="TV19" s="161"/>
      <c r="TW19" s="161"/>
      <c r="TX19" s="161"/>
      <c r="TY19" s="161"/>
      <c r="TZ19" s="161"/>
      <c r="UA19" s="161"/>
      <c r="UB19" s="161"/>
      <c r="UC19" s="161"/>
      <c r="UD19" s="161"/>
      <c r="UE19" s="161"/>
      <c r="UF19" s="161"/>
      <c r="UG19" s="161"/>
      <c r="UH19" s="161"/>
      <c r="UI19" s="161"/>
      <c r="UJ19" s="161"/>
      <c r="UK19" s="161"/>
      <c r="UL19" s="161"/>
      <c r="UM19" s="161"/>
      <c r="UN19" s="161"/>
      <c r="UO19" s="161"/>
      <c r="UP19" s="161"/>
      <c r="UQ19" s="161"/>
      <c r="UR19" s="161"/>
      <c r="US19" s="161"/>
      <c r="UT19" s="161"/>
      <c r="UU19" s="161"/>
      <c r="UV19" s="161"/>
      <c r="UW19" s="161"/>
      <c r="UX19" s="161"/>
      <c r="UY19" s="161"/>
      <c r="UZ19" s="161"/>
      <c r="VA19" s="161"/>
      <c r="VB19" s="161"/>
      <c r="VC19" s="161"/>
      <c r="VD19" s="161"/>
      <c r="VE19" s="161"/>
      <c r="VF19" s="161"/>
      <c r="VG19" s="161"/>
      <c r="VH19" s="161"/>
      <c r="VI19" s="161"/>
      <c r="VJ19" s="161"/>
      <c r="VK19" s="161"/>
      <c r="VL19" s="161"/>
      <c r="VM19" s="161"/>
      <c r="VN19" s="161"/>
      <c r="VO19" s="161"/>
      <c r="VP19" s="161"/>
      <c r="VQ19" s="161"/>
      <c r="VR19" s="161"/>
      <c r="VS19" s="161"/>
      <c r="VT19" s="161"/>
      <c r="VU19" s="161"/>
      <c r="VV19" s="161"/>
      <c r="VW19" s="161"/>
      <c r="VX19" s="161"/>
      <c r="VY19" s="161"/>
      <c r="VZ19" s="161"/>
      <c r="WA19" s="161"/>
      <c r="WB19" s="161"/>
      <c r="WC19" s="161"/>
      <c r="WD19" s="161"/>
      <c r="WE19" s="161"/>
      <c r="WF19" s="161"/>
      <c r="WG19" s="161"/>
      <c r="WH19" s="161"/>
      <c r="WI19" s="161"/>
      <c r="WJ19" s="161"/>
      <c r="WK19" s="161"/>
      <c r="WL19" s="161"/>
      <c r="WM19" s="161"/>
      <c r="WN19" s="161"/>
      <c r="WO19" s="161"/>
      <c r="WP19" s="161"/>
      <c r="WQ19" s="161"/>
      <c r="WR19" s="161"/>
      <c r="WS19" s="161"/>
      <c r="WT19" s="161"/>
      <c r="WU19" s="161"/>
      <c r="WV19" s="161"/>
      <c r="WW19" s="161"/>
      <c r="WX19" s="161"/>
      <c r="WY19" s="161"/>
      <c r="WZ19" s="161"/>
      <c r="XA19" s="161"/>
      <c r="XB19" s="161"/>
      <c r="XC19" s="161"/>
      <c r="XD19" s="161"/>
      <c r="XE19" s="161"/>
      <c r="XF19" s="161"/>
      <c r="XG19" s="161"/>
      <c r="XH19" s="161"/>
      <c r="XI19" s="161"/>
      <c r="XJ19" s="161"/>
      <c r="XK19" s="161"/>
      <c r="XL19" s="161"/>
      <c r="XM19" s="161"/>
      <c r="XN19" s="161"/>
      <c r="XO19" s="161"/>
      <c r="XP19" s="161"/>
      <c r="XQ19" s="161"/>
      <c r="XR19" s="161"/>
      <c r="XS19" s="161"/>
      <c r="XT19" s="161"/>
      <c r="XU19" s="161"/>
      <c r="XV19" s="161"/>
      <c r="XW19" s="161"/>
      <c r="XX19" s="161"/>
      <c r="XY19" s="161"/>
      <c r="XZ19" s="161"/>
      <c r="YA19" s="161"/>
      <c r="YB19" s="161"/>
      <c r="YC19" s="161"/>
      <c r="YD19" s="161"/>
      <c r="YE19" s="161"/>
      <c r="YF19" s="161"/>
      <c r="YG19" s="161"/>
      <c r="YH19" s="161"/>
      <c r="YI19" s="161"/>
      <c r="YJ19" s="161"/>
      <c r="YK19" s="161"/>
      <c r="YL19" s="161"/>
      <c r="YM19" s="161"/>
      <c r="YN19" s="161"/>
      <c r="YO19" s="161"/>
      <c r="YP19" s="161"/>
      <c r="YQ19" s="161"/>
      <c r="YR19" s="161"/>
      <c r="YS19" s="161"/>
      <c r="YT19" s="161"/>
      <c r="YU19" s="161"/>
      <c r="YV19" s="161"/>
      <c r="YW19" s="161"/>
      <c r="YX19" s="161"/>
      <c r="YY19" s="161"/>
      <c r="YZ19" s="161"/>
      <c r="ZA19" s="161"/>
      <c r="ZB19" s="161"/>
      <c r="ZC19" s="161"/>
      <c r="ZD19" s="161"/>
      <c r="ZE19" s="161"/>
      <c r="ZF19" s="161"/>
      <c r="ZG19" s="161"/>
      <c r="ZH19" s="161"/>
      <c r="ZI19" s="161"/>
      <c r="ZJ19" s="161"/>
      <c r="ZK19" s="161"/>
      <c r="ZL19" s="161"/>
      <c r="ZM19" s="161"/>
      <c r="ZN19" s="161"/>
      <c r="ZO19" s="161"/>
      <c r="ZP19" s="161"/>
      <c r="ZQ19" s="161"/>
      <c r="ZR19" s="161"/>
      <c r="ZS19" s="161"/>
      <c r="ZT19" s="161"/>
      <c r="ZU19" s="161"/>
      <c r="ZV19" s="161"/>
      <c r="ZW19" s="161"/>
      <c r="ZX19" s="161"/>
      <c r="ZY19" s="161"/>
      <c r="ZZ19" s="161"/>
      <c r="AAA19" s="161"/>
      <c r="AAB19" s="161"/>
      <c r="AAC19" s="161"/>
      <c r="AAD19" s="161"/>
      <c r="AAE19" s="161"/>
      <c r="AAF19" s="161"/>
      <c r="AAG19" s="161"/>
      <c r="AAH19" s="161"/>
      <c r="AAI19" s="161"/>
      <c r="AAJ19" s="161"/>
      <c r="AAK19" s="161"/>
      <c r="AAL19" s="161"/>
      <c r="AAM19" s="161"/>
      <c r="AAN19" s="161"/>
      <c r="AAO19" s="161"/>
      <c r="AAP19" s="161"/>
      <c r="AAQ19" s="161"/>
      <c r="AAR19" s="161"/>
      <c r="AAS19" s="161"/>
      <c r="AAT19" s="161"/>
      <c r="AAU19" s="161"/>
      <c r="AAV19" s="161"/>
      <c r="AAW19" s="161"/>
      <c r="AAX19" s="161"/>
      <c r="AAY19" s="161"/>
      <c r="AAZ19" s="161"/>
      <c r="ABA19" s="161"/>
      <c r="ABB19" s="161"/>
      <c r="ABC19" s="161"/>
      <c r="ABD19" s="161"/>
      <c r="ABE19" s="161"/>
      <c r="ABF19" s="161"/>
      <c r="ABG19" s="161"/>
      <c r="ABH19" s="161"/>
      <c r="ABI19" s="161"/>
      <c r="ABJ19" s="161"/>
      <c r="ABK19" s="161"/>
      <c r="ABL19" s="161"/>
      <c r="ABM19" s="161"/>
      <c r="ABN19" s="161"/>
      <c r="ABO19" s="161"/>
      <c r="ABP19" s="161"/>
      <c r="ABQ19" s="161"/>
      <c r="ABR19" s="161"/>
      <c r="ABS19" s="161"/>
      <c r="ABT19" s="161"/>
      <c r="ABU19" s="161"/>
      <c r="ABV19" s="161"/>
      <c r="ABW19" s="161"/>
      <c r="ABX19" s="161"/>
      <c r="ABY19" s="161"/>
      <c r="ABZ19" s="161"/>
      <c r="ACA19" s="161"/>
      <c r="ACB19" s="161"/>
      <c r="ACC19" s="161"/>
      <c r="ACD19" s="161"/>
      <c r="ACE19" s="161"/>
      <c r="ACF19" s="161"/>
      <c r="ACG19" s="161"/>
      <c r="ACH19" s="161"/>
      <c r="ACI19" s="161"/>
      <c r="ACJ19" s="161"/>
      <c r="ACK19" s="161"/>
      <c r="ACL19" s="161"/>
      <c r="ACM19" s="161"/>
      <c r="ACN19" s="161"/>
      <c r="ACO19" s="161"/>
      <c r="ACP19" s="161"/>
      <c r="ACQ19" s="161"/>
      <c r="ACR19" s="161"/>
      <c r="ACS19" s="161"/>
      <c r="ACT19" s="161"/>
      <c r="ACU19" s="161"/>
      <c r="ACV19" s="161"/>
      <c r="ACW19" s="161"/>
      <c r="ACX19" s="161"/>
      <c r="ACY19" s="161"/>
      <c r="ACZ19" s="161"/>
      <c r="ADA19" s="161"/>
      <c r="ADB19" s="161"/>
      <c r="ADC19" s="161"/>
      <c r="ADD19" s="161"/>
      <c r="ADE19" s="161"/>
      <c r="ADF19" s="161"/>
      <c r="ADG19" s="161"/>
      <c r="ADH19" s="161"/>
      <c r="ADI19" s="161"/>
      <c r="ADJ19" s="161"/>
      <c r="ADK19" s="161"/>
      <c r="ADL19" s="161"/>
      <c r="ADM19" s="161"/>
      <c r="ADN19" s="161"/>
      <c r="ADO19" s="161"/>
      <c r="ADP19" s="161"/>
      <c r="ADQ19" s="161"/>
      <c r="ADR19" s="161"/>
      <c r="ADS19" s="161"/>
      <c r="ADT19" s="161"/>
      <c r="ADU19" s="161"/>
      <c r="ADV19" s="161"/>
      <c r="ADW19" s="161"/>
      <c r="ADX19" s="161"/>
      <c r="ADY19" s="161"/>
      <c r="ADZ19" s="161"/>
      <c r="AEA19" s="161"/>
      <c r="AEB19" s="161"/>
      <c r="AEC19" s="161"/>
      <c r="AED19" s="161"/>
      <c r="AEE19" s="161"/>
      <c r="AEF19" s="161"/>
      <c r="AEG19" s="161"/>
      <c r="AEH19" s="161"/>
      <c r="AEI19" s="161"/>
      <c r="AEJ19" s="161"/>
      <c r="AEK19" s="161"/>
      <c r="AEL19" s="161"/>
      <c r="AEM19" s="161"/>
      <c r="AEN19" s="161"/>
      <c r="AEO19" s="161"/>
      <c r="AEP19" s="161"/>
      <c r="AEQ19" s="161"/>
      <c r="AER19" s="161"/>
      <c r="AES19" s="161"/>
      <c r="AET19" s="161"/>
      <c r="AEU19" s="161"/>
      <c r="AEV19" s="161"/>
      <c r="AEW19" s="161"/>
      <c r="AEX19" s="161"/>
      <c r="AEY19" s="161"/>
      <c r="AEZ19" s="161"/>
      <c r="AFA19" s="161"/>
      <c r="AFB19" s="161"/>
      <c r="AFC19" s="161"/>
      <c r="AFD19" s="161"/>
      <c r="AFE19" s="161"/>
      <c r="AFF19" s="161"/>
      <c r="AFG19" s="161"/>
      <c r="AFH19" s="161"/>
      <c r="AFI19" s="161"/>
      <c r="AFJ19" s="161"/>
      <c r="AFK19" s="161"/>
      <c r="AFL19" s="161"/>
      <c r="AFM19" s="161"/>
      <c r="AFN19" s="161"/>
      <c r="AFO19" s="161"/>
      <c r="AFP19" s="161"/>
      <c r="AFQ19" s="161"/>
      <c r="AFR19" s="161"/>
      <c r="AFS19" s="161"/>
      <c r="AFT19" s="161"/>
      <c r="AFU19" s="161"/>
      <c r="AFV19" s="161"/>
      <c r="AFW19" s="161"/>
      <c r="AFX19" s="161"/>
      <c r="AFY19" s="161"/>
      <c r="AFZ19" s="161"/>
      <c r="AGA19" s="161"/>
      <c r="AGB19" s="161"/>
      <c r="AGC19" s="161"/>
      <c r="AGD19" s="161"/>
      <c r="AGE19" s="161"/>
      <c r="AGF19" s="161"/>
      <c r="AGG19" s="161"/>
      <c r="AGH19" s="161"/>
      <c r="AGI19" s="161"/>
      <c r="AGJ19" s="161"/>
      <c r="AGK19" s="161"/>
      <c r="AGL19" s="161"/>
      <c r="AGM19" s="161"/>
      <c r="AGN19" s="161"/>
      <c r="AGO19" s="161"/>
      <c r="AGP19" s="161"/>
      <c r="AGQ19" s="161"/>
      <c r="AGR19" s="161"/>
      <c r="AGS19" s="161"/>
      <c r="AGT19" s="161"/>
      <c r="AGU19" s="161"/>
      <c r="AGV19" s="161"/>
      <c r="AGW19" s="161"/>
      <c r="AGX19" s="161"/>
      <c r="AGY19" s="161"/>
      <c r="AGZ19" s="161"/>
      <c r="AHA19" s="161"/>
      <c r="AHB19" s="161"/>
      <c r="AHC19" s="161"/>
      <c r="AHD19" s="161"/>
      <c r="AHE19" s="161"/>
      <c r="AHF19" s="161"/>
      <c r="AHG19" s="161"/>
      <c r="AHH19" s="161"/>
      <c r="AHI19" s="161"/>
      <c r="AHJ19" s="161"/>
      <c r="AHK19" s="161"/>
      <c r="AHL19" s="161"/>
      <c r="AHM19" s="161"/>
      <c r="AHN19" s="161"/>
      <c r="AHO19" s="161"/>
      <c r="AHP19" s="161"/>
      <c r="AHQ19" s="161"/>
      <c r="AHR19" s="161"/>
      <c r="AHS19" s="161"/>
      <c r="AHT19" s="161"/>
      <c r="AHU19" s="161"/>
      <c r="AHV19" s="161"/>
      <c r="AHW19" s="161"/>
      <c r="AHX19" s="161"/>
      <c r="AHY19" s="161"/>
      <c r="AHZ19" s="161"/>
      <c r="AIA19" s="161"/>
      <c r="AIB19" s="161"/>
      <c r="AIC19" s="161"/>
      <c r="AID19" s="161"/>
      <c r="AIE19" s="161"/>
      <c r="AIF19" s="161"/>
    </row>
    <row r="20" spans="1:916" s="21" customFormat="1" ht="12.75">
      <c r="B20" s="309" t="s">
        <v>144</v>
      </c>
      <c r="C20" s="147" t="s">
        <v>459</v>
      </c>
      <c r="D20" s="147"/>
      <c r="E20" s="310"/>
      <c r="F20" s="144">
        <f>'Multi Family Retrofit {G}'!A$16</f>
        <v>28.479973553898724</v>
      </c>
      <c r="G20" s="304" t="s">
        <v>375</v>
      </c>
      <c r="H20" s="258">
        <f>'Multi Family Retrofit {G}'!A$10</f>
        <v>37525.380000000005</v>
      </c>
      <c r="I20" s="259">
        <f>'Multi Family Retrofit {G}'!A$8</f>
        <v>101364.277</v>
      </c>
      <c r="J20" s="259">
        <f>'Multi Family Retrofit {G}'!A$12</f>
        <v>529450</v>
      </c>
      <c r="K20" s="259">
        <f>'Multi Family Retrofit {G}'!A$14</f>
        <v>83619.490000000005</v>
      </c>
      <c r="L20" s="259">
        <f>SUM('Multi Family Retrofit {G}'!Q$5:Q$1000)</f>
        <v>613069.49000000011</v>
      </c>
      <c r="M20" s="259"/>
      <c r="N20" s="260">
        <f>'Multi Family Retrofit {G}'!A$18</f>
        <v>630814.277</v>
      </c>
      <c r="O20" s="259">
        <f>'Multi Family Retrofit {G}'!A$20</f>
        <v>714433.76700000011</v>
      </c>
      <c r="P20" s="259">
        <f>SUM('Multi Family Retrofit {G}'!R$5:R$1000)</f>
        <v>1542.6079999999999</v>
      </c>
      <c r="Q20" s="261">
        <f t="shared" si="0"/>
        <v>590650.0720973782</v>
      </c>
      <c r="R20" s="261">
        <f t="shared" si="4"/>
        <v>668945.47471910121</v>
      </c>
      <c r="S20" s="259">
        <f>SUM('Multi Family Retrofit {G}'!AM$5:AM$1000)</f>
        <v>679849.04314634448</v>
      </c>
      <c r="T20" s="259">
        <f>SUM('Multi Family Retrofit {G}'!AD$5:AD$1000)</f>
        <v>29795.910575054215</v>
      </c>
      <c r="U20" s="133">
        <f t="shared" si="2"/>
        <v>1.1510183021433043</v>
      </c>
      <c r="V20" s="133">
        <f t="shared" si="3"/>
        <v>1.162471213909579</v>
      </c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D20" s="161"/>
      <c r="HE20" s="161"/>
      <c r="HF20" s="161"/>
      <c r="HG20" s="161"/>
      <c r="HH20" s="161"/>
      <c r="HI20" s="161"/>
      <c r="HJ20" s="161"/>
      <c r="HK20" s="161"/>
      <c r="HL20" s="161"/>
      <c r="HM20" s="161"/>
      <c r="HN20" s="161"/>
      <c r="HO20" s="161"/>
      <c r="HP20" s="161"/>
      <c r="HQ20" s="161"/>
      <c r="HR20" s="161"/>
      <c r="HS20" s="161"/>
      <c r="HT20" s="161"/>
      <c r="HU20" s="161"/>
      <c r="HV20" s="161"/>
      <c r="HW20" s="161"/>
      <c r="HX20" s="161"/>
      <c r="HY20" s="161"/>
      <c r="HZ20" s="161"/>
      <c r="IA20" s="161"/>
      <c r="IB20" s="161"/>
      <c r="IC20" s="161"/>
      <c r="ID20" s="161"/>
      <c r="IE20" s="161"/>
      <c r="IF20" s="161"/>
      <c r="IG20" s="161"/>
      <c r="IH20" s="161"/>
      <c r="II20" s="161"/>
      <c r="IJ20" s="161"/>
      <c r="IK20" s="161"/>
      <c r="IL20" s="161"/>
      <c r="IM20" s="161"/>
      <c r="IN20" s="161"/>
      <c r="IO20" s="161"/>
      <c r="IP20" s="161"/>
      <c r="IQ20" s="161"/>
      <c r="IR20" s="161"/>
      <c r="IS20" s="161"/>
      <c r="IT20" s="161"/>
      <c r="IU20" s="161"/>
      <c r="IV20" s="161"/>
      <c r="IW20" s="161"/>
      <c r="IX20" s="161"/>
      <c r="IY20" s="161"/>
      <c r="IZ20" s="161"/>
      <c r="JA20" s="161"/>
      <c r="JB20" s="161"/>
      <c r="JC20" s="161"/>
      <c r="JD20" s="161"/>
      <c r="JE20" s="161"/>
      <c r="JF20" s="161"/>
      <c r="JG20" s="161"/>
      <c r="JH20" s="161"/>
      <c r="JI20" s="161"/>
      <c r="JJ20" s="161"/>
      <c r="JK20" s="161"/>
      <c r="JL20" s="161"/>
      <c r="JM20" s="161"/>
      <c r="JN20" s="161"/>
      <c r="JO20" s="161"/>
      <c r="JP20" s="161"/>
      <c r="JQ20" s="161"/>
      <c r="JR20" s="161"/>
      <c r="JS20" s="161"/>
      <c r="JT20" s="161"/>
      <c r="JU20" s="161"/>
      <c r="JV20" s="161"/>
      <c r="JW20" s="161"/>
      <c r="JX20" s="161"/>
      <c r="JY20" s="161"/>
      <c r="JZ20" s="161"/>
      <c r="KA20" s="161"/>
      <c r="KB20" s="161"/>
      <c r="KC20" s="161"/>
      <c r="KD20" s="161"/>
      <c r="KE20" s="161"/>
      <c r="KF20" s="161"/>
      <c r="KG20" s="161"/>
      <c r="KH20" s="161"/>
      <c r="KI20" s="161"/>
      <c r="KJ20" s="161"/>
      <c r="KK20" s="161"/>
      <c r="KL20" s="161"/>
      <c r="KM20" s="161"/>
      <c r="KN20" s="161"/>
      <c r="KO20" s="161"/>
      <c r="KP20" s="161"/>
      <c r="KQ20" s="161"/>
      <c r="KR20" s="161"/>
      <c r="KS20" s="161"/>
      <c r="KT20" s="161"/>
      <c r="KU20" s="161"/>
      <c r="KV20" s="161"/>
      <c r="KW20" s="161"/>
      <c r="KX20" s="161"/>
      <c r="KY20" s="161"/>
      <c r="KZ20" s="161"/>
      <c r="LA20" s="161"/>
      <c r="LB20" s="161"/>
      <c r="LC20" s="161"/>
      <c r="LD20" s="161"/>
      <c r="LE20" s="161"/>
      <c r="LF20" s="161"/>
      <c r="LG20" s="161"/>
      <c r="LH20" s="161"/>
      <c r="LI20" s="161"/>
      <c r="LJ20" s="161"/>
      <c r="LK20" s="161"/>
      <c r="LL20" s="161"/>
      <c r="LM20" s="161"/>
      <c r="LN20" s="161"/>
      <c r="LO20" s="161"/>
      <c r="LP20" s="161"/>
      <c r="LQ20" s="161"/>
      <c r="LR20" s="161"/>
      <c r="LS20" s="161"/>
      <c r="LT20" s="161"/>
      <c r="LU20" s="161"/>
      <c r="LV20" s="161"/>
      <c r="LW20" s="161"/>
      <c r="LX20" s="161"/>
      <c r="LY20" s="161"/>
      <c r="LZ20" s="161"/>
      <c r="MA20" s="161"/>
      <c r="MB20" s="161"/>
      <c r="MC20" s="161"/>
      <c r="MD20" s="161"/>
      <c r="ME20" s="161"/>
      <c r="MF20" s="161"/>
      <c r="MG20" s="161"/>
      <c r="MH20" s="161"/>
      <c r="MI20" s="161"/>
      <c r="MJ20" s="161"/>
      <c r="MK20" s="161"/>
      <c r="ML20" s="161"/>
      <c r="MM20" s="161"/>
      <c r="MN20" s="161"/>
      <c r="MO20" s="161"/>
      <c r="MP20" s="161"/>
      <c r="MQ20" s="161"/>
      <c r="MR20" s="161"/>
      <c r="MS20" s="161"/>
      <c r="MT20" s="161"/>
      <c r="MU20" s="161"/>
      <c r="MV20" s="161"/>
      <c r="MW20" s="161"/>
      <c r="MX20" s="161"/>
      <c r="MY20" s="161"/>
      <c r="MZ20" s="161"/>
      <c r="NA20" s="161"/>
      <c r="NB20" s="161"/>
      <c r="NC20" s="161"/>
      <c r="ND20" s="161"/>
      <c r="NE20" s="161"/>
      <c r="NF20" s="161"/>
      <c r="NG20" s="161"/>
      <c r="NH20" s="161"/>
      <c r="NI20" s="161"/>
      <c r="NJ20" s="161"/>
      <c r="NK20" s="161"/>
      <c r="NL20" s="161"/>
      <c r="NM20" s="161"/>
      <c r="NN20" s="161"/>
      <c r="NO20" s="161"/>
      <c r="NP20" s="161"/>
      <c r="NQ20" s="161"/>
      <c r="NR20" s="161"/>
      <c r="NS20" s="161"/>
      <c r="NT20" s="161"/>
      <c r="NU20" s="161"/>
      <c r="NV20" s="161"/>
      <c r="NW20" s="161"/>
      <c r="NX20" s="161"/>
      <c r="NY20" s="161"/>
      <c r="NZ20" s="161"/>
      <c r="OA20" s="161"/>
      <c r="OB20" s="161"/>
      <c r="OC20" s="161"/>
      <c r="OD20" s="161"/>
      <c r="OE20" s="161"/>
      <c r="OF20" s="161"/>
      <c r="OG20" s="161"/>
      <c r="OH20" s="161"/>
      <c r="OI20" s="161"/>
      <c r="OJ20" s="161"/>
      <c r="OK20" s="161"/>
      <c r="OL20" s="161"/>
      <c r="OM20" s="161"/>
      <c r="ON20" s="161"/>
      <c r="OO20" s="161"/>
      <c r="OP20" s="161"/>
      <c r="OQ20" s="161"/>
      <c r="OR20" s="161"/>
      <c r="OS20" s="161"/>
      <c r="OT20" s="161"/>
      <c r="OU20" s="161"/>
      <c r="OV20" s="161"/>
      <c r="OW20" s="161"/>
      <c r="OX20" s="161"/>
      <c r="OY20" s="161"/>
      <c r="OZ20" s="161"/>
      <c r="PA20" s="161"/>
      <c r="PB20" s="161"/>
      <c r="PC20" s="161"/>
      <c r="PD20" s="161"/>
      <c r="PE20" s="161"/>
      <c r="PF20" s="161"/>
      <c r="PG20" s="161"/>
      <c r="PH20" s="161"/>
      <c r="PI20" s="161"/>
      <c r="PJ20" s="161"/>
      <c r="PK20" s="161"/>
      <c r="PL20" s="161"/>
      <c r="PM20" s="161"/>
      <c r="PN20" s="161"/>
      <c r="PO20" s="161"/>
      <c r="PP20" s="161"/>
      <c r="PQ20" s="161"/>
      <c r="PR20" s="161"/>
      <c r="PS20" s="161"/>
      <c r="PT20" s="161"/>
      <c r="PU20" s="161"/>
      <c r="PV20" s="161"/>
      <c r="PW20" s="161"/>
      <c r="PX20" s="161"/>
      <c r="PY20" s="161"/>
      <c r="PZ20" s="161"/>
      <c r="QA20" s="161"/>
      <c r="QB20" s="161"/>
      <c r="QC20" s="161"/>
      <c r="QD20" s="161"/>
      <c r="QE20" s="161"/>
      <c r="QF20" s="161"/>
      <c r="QG20" s="161"/>
      <c r="QH20" s="161"/>
      <c r="QI20" s="161"/>
      <c r="QJ20" s="161"/>
      <c r="QK20" s="161"/>
      <c r="QL20" s="161"/>
      <c r="QM20" s="161"/>
      <c r="QN20" s="161"/>
      <c r="QO20" s="161"/>
      <c r="QP20" s="161"/>
      <c r="QQ20" s="161"/>
      <c r="QR20" s="161"/>
      <c r="QS20" s="161"/>
      <c r="QT20" s="161"/>
      <c r="QU20" s="161"/>
      <c r="QV20" s="161"/>
      <c r="QW20" s="161"/>
      <c r="QX20" s="161"/>
      <c r="QY20" s="161"/>
      <c r="QZ20" s="161"/>
      <c r="RA20" s="161"/>
      <c r="RB20" s="161"/>
      <c r="RC20" s="161"/>
      <c r="RD20" s="161"/>
      <c r="RE20" s="161"/>
      <c r="RF20" s="161"/>
      <c r="RG20" s="161"/>
      <c r="RH20" s="161"/>
      <c r="RI20" s="161"/>
      <c r="RJ20" s="161"/>
      <c r="RK20" s="161"/>
      <c r="RL20" s="161"/>
      <c r="RM20" s="161"/>
      <c r="RN20" s="161"/>
      <c r="RO20" s="161"/>
      <c r="RP20" s="161"/>
      <c r="RQ20" s="161"/>
      <c r="RR20" s="161"/>
      <c r="RS20" s="161"/>
      <c r="RT20" s="161"/>
      <c r="RU20" s="161"/>
      <c r="RV20" s="161"/>
      <c r="RW20" s="161"/>
      <c r="RX20" s="161"/>
      <c r="RY20" s="161"/>
      <c r="RZ20" s="161"/>
      <c r="SA20" s="161"/>
      <c r="SB20" s="161"/>
      <c r="SC20" s="161"/>
      <c r="SD20" s="161"/>
      <c r="SE20" s="161"/>
      <c r="SF20" s="161"/>
      <c r="SG20" s="161"/>
      <c r="SH20" s="161"/>
      <c r="SI20" s="161"/>
      <c r="SJ20" s="161"/>
      <c r="SK20" s="161"/>
      <c r="SL20" s="161"/>
      <c r="SM20" s="161"/>
      <c r="SN20" s="161"/>
      <c r="SO20" s="161"/>
      <c r="SP20" s="161"/>
      <c r="SQ20" s="161"/>
      <c r="SR20" s="161"/>
      <c r="SS20" s="161"/>
      <c r="ST20" s="161"/>
      <c r="SU20" s="161"/>
      <c r="SV20" s="161"/>
      <c r="SW20" s="161"/>
      <c r="SX20" s="161"/>
      <c r="SY20" s="161"/>
      <c r="SZ20" s="161"/>
      <c r="TA20" s="161"/>
      <c r="TB20" s="161"/>
      <c r="TC20" s="161"/>
      <c r="TD20" s="161"/>
      <c r="TE20" s="161"/>
      <c r="TF20" s="161"/>
      <c r="TG20" s="161"/>
      <c r="TH20" s="161"/>
      <c r="TI20" s="161"/>
      <c r="TJ20" s="161"/>
      <c r="TK20" s="161"/>
      <c r="TL20" s="161"/>
      <c r="TM20" s="161"/>
      <c r="TN20" s="161"/>
      <c r="TO20" s="161"/>
      <c r="TP20" s="161"/>
      <c r="TQ20" s="161"/>
      <c r="TR20" s="161"/>
      <c r="TS20" s="161"/>
      <c r="TT20" s="161"/>
      <c r="TU20" s="161"/>
      <c r="TV20" s="161"/>
      <c r="TW20" s="161"/>
      <c r="TX20" s="161"/>
      <c r="TY20" s="161"/>
      <c r="TZ20" s="161"/>
      <c r="UA20" s="161"/>
      <c r="UB20" s="161"/>
      <c r="UC20" s="161"/>
      <c r="UD20" s="161"/>
      <c r="UE20" s="161"/>
      <c r="UF20" s="161"/>
      <c r="UG20" s="161"/>
      <c r="UH20" s="161"/>
      <c r="UI20" s="161"/>
      <c r="UJ20" s="161"/>
      <c r="UK20" s="161"/>
      <c r="UL20" s="161"/>
      <c r="UM20" s="161"/>
      <c r="UN20" s="161"/>
      <c r="UO20" s="161"/>
      <c r="UP20" s="161"/>
      <c r="UQ20" s="161"/>
      <c r="UR20" s="161"/>
      <c r="US20" s="161"/>
      <c r="UT20" s="161"/>
      <c r="UU20" s="161"/>
      <c r="UV20" s="161"/>
      <c r="UW20" s="161"/>
      <c r="UX20" s="161"/>
      <c r="UY20" s="161"/>
      <c r="UZ20" s="161"/>
      <c r="VA20" s="161"/>
      <c r="VB20" s="161"/>
      <c r="VC20" s="161"/>
      <c r="VD20" s="161"/>
      <c r="VE20" s="161"/>
      <c r="VF20" s="161"/>
      <c r="VG20" s="161"/>
      <c r="VH20" s="161"/>
      <c r="VI20" s="161"/>
      <c r="VJ20" s="161"/>
      <c r="VK20" s="161"/>
      <c r="VL20" s="161"/>
      <c r="VM20" s="161"/>
      <c r="VN20" s="161"/>
      <c r="VO20" s="161"/>
      <c r="VP20" s="161"/>
      <c r="VQ20" s="161"/>
      <c r="VR20" s="161"/>
      <c r="VS20" s="161"/>
      <c r="VT20" s="161"/>
      <c r="VU20" s="161"/>
      <c r="VV20" s="161"/>
      <c r="VW20" s="161"/>
      <c r="VX20" s="161"/>
      <c r="VY20" s="161"/>
      <c r="VZ20" s="161"/>
      <c r="WA20" s="161"/>
      <c r="WB20" s="161"/>
      <c r="WC20" s="161"/>
      <c r="WD20" s="161"/>
      <c r="WE20" s="161"/>
      <c r="WF20" s="161"/>
      <c r="WG20" s="161"/>
      <c r="WH20" s="161"/>
      <c r="WI20" s="161"/>
      <c r="WJ20" s="161"/>
      <c r="WK20" s="161"/>
      <c r="WL20" s="161"/>
      <c r="WM20" s="161"/>
      <c r="WN20" s="161"/>
      <c r="WO20" s="161"/>
      <c r="WP20" s="161"/>
      <c r="WQ20" s="161"/>
      <c r="WR20" s="161"/>
      <c r="WS20" s="161"/>
      <c r="WT20" s="161"/>
      <c r="WU20" s="161"/>
      <c r="WV20" s="161"/>
      <c r="WW20" s="161"/>
      <c r="WX20" s="161"/>
      <c r="WY20" s="161"/>
      <c r="WZ20" s="161"/>
      <c r="XA20" s="161"/>
      <c r="XB20" s="161"/>
      <c r="XC20" s="161"/>
      <c r="XD20" s="161"/>
      <c r="XE20" s="161"/>
      <c r="XF20" s="161"/>
      <c r="XG20" s="161"/>
      <c r="XH20" s="161"/>
      <c r="XI20" s="161"/>
      <c r="XJ20" s="161"/>
      <c r="XK20" s="161"/>
      <c r="XL20" s="161"/>
      <c r="XM20" s="161"/>
      <c r="XN20" s="161"/>
      <c r="XO20" s="161"/>
      <c r="XP20" s="161"/>
      <c r="XQ20" s="161"/>
      <c r="XR20" s="161"/>
      <c r="XS20" s="161"/>
      <c r="XT20" s="161"/>
      <c r="XU20" s="161"/>
      <c r="XV20" s="161"/>
      <c r="XW20" s="161"/>
      <c r="XX20" s="161"/>
      <c r="XY20" s="161"/>
      <c r="XZ20" s="161"/>
      <c r="YA20" s="161"/>
      <c r="YB20" s="161"/>
      <c r="YC20" s="161"/>
      <c r="YD20" s="161"/>
      <c r="YE20" s="161"/>
      <c r="YF20" s="161"/>
      <c r="YG20" s="161"/>
      <c r="YH20" s="161"/>
      <c r="YI20" s="161"/>
      <c r="YJ20" s="161"/>
      <c r="YK20" s="161"/>
      <c r="YL20" s="161"/>
      <c r="YM20" s="161"/>
      <c r="YN20" s="161"/>
      <c r="YO20" s="161"/>
      <c r="YP20" s="161"/>
      <c r="YQ20" s="161"/>
      <c r="YR20" s="161"/>
      <c r="YS20" s="161"/>
      <c r="YT20" s="161"/>
      <c r="YU20" s="161"/>
      <c r="YV20" s="161"/>
      <c r="YW20" s="161"/>
      <c r="YX20" s="161"/>
      <c r="YY20" s="161"/>
      <c r="YZ20" s="161"/>
      <c r="ZA20" s="161"/>
      <c r="ZB20" s="161"/>
      <c r="ZC20" s="161"/>
      <c r="ZD20" s="161"/>
      <c r="ZE20" s="161"/>
      <c r="ZF20" s="161"/>
      <c r="ZG20" s="161"/>
      <c r="ZH20" s="161"/>
      <c r="ZI20" s="161"/>
      <c r="ZJ20" s="161"/>
      <c r="ZK20" s="161"/>
      <c r="ZL20" s="161"/>
      <c r="ZM20" s="161"/>
      <c r="ZN20" s="161"/>
      <c r="ZO20" s="161"/>
      <c r="ZP20" s="161"/>
      <c r="ZQ20" s="161"/>
      <c r="ZR20" s="161"/>
      <c r="ZS20" s="161"/>
      <c r="ZT20" s="161"/>
      <c r="ZU20" s="161"/>
      <c r="ZV20" s="161"/>
      <c r="ZW20" s="161"/>
      <c r="ZX20" s="161"/>
      <c r="ZY20" s="161"/>
      <c r="ZZ20" s="161"/>
      <c r="AAA20" s="161"/>
      <c r="AAB20" s="161"/>
      <c r="AAC20" s="161"/>
      <c r="AAD20" s="161"/>
      <c r="AAE20" s="161"/>
      <c r="AAF20" s="161"/>
      <c r="AAG20" s="161"/>
      <c r="AAH20" s="161"/>
      <c r="AAI20" s="161"/>
      <c r="AAJ20" s="161"/>
      <c r="AAK20" s="161"/>
      <c r="AAL20" s="161"/>
      <c r="AAM20" s="161"/>
      <c r="AAN20" s="161"/>
      <c r="AAO20" s="161"/>
      <c r="AAP20" s="161"/>
      <c r="AAQ20" s="161"/>
      <c r="AAR20" s="161"/>
      <c r="AAS20" s="161"/>
      <c r="AAT20" s="161"/>
      <c r="AAU20" s="161"/>
      <c r="AAV20" s="161"/>
      <c r="AAW20" s="161"/>
      <c r="AAX20" s="161"/>
      <c r="AAY20" s="161"/>
      <c r="AAZ20" s="161"/>
      <c r="ABA20" s="161"/>
      <c r="ABB20" s="161"/>
      <c r="ABC20" s="161"/>
      <c r="ABD20" s="161"/>
      <c r="ABE20" s="161"/>
      <c r="ABF20" s="161"/>
      <c r="ABG20" s="161"/>
      <c r="ABH20" s="161"/>
      <c r="ABI20" s="161"/>
      <c r="ABJ20" s="161"/>
      <c r="ABK20" s="161"/>
      <c r="ABL20" s="161"/>
      <c r="ABM20" s="161"/>
      <c r="ABN20" s="161"/>
      <c r="ABO20" s="161"/>
      <c r="ABP20" s="161"/>
      <c r="ABQ20" s="161"/>
      <c r="ABR20" s="161"/>
      <c r="ABS20" s="161"/>
      <c r="ABT20" s="161"/>
      <c r="ABU20" s="161"/>
      <c r="ABV20" s="161"/>
      <c r="ABW20" s="161"/>
      <c r="ABX20" s="161"/>
      <c r="ABY20" s="161"/>
      <c r="ABZ20" s="161"/>
      <c r="ACA20" s="161"/>
      <c r="ACB20" s="161"/>
      <c r="ACC20" s="161"/>
      <c r="ACD20" s="161"/>
      <c r="ACE20" s="161"/>
      <c r="ACF20" s="161"/>
      <c r="ACG20" s="161"/>
      <c r="ACH20" s="161"/>
      <c r="ACI20" s="161"/>
      <c r="ACJ20" s="161"/>
      <c r="ACK20" s="161"/>
      <c r="ACL20" s="161"/>
      <c r="ACM20" s="161"/>
      <c r="ACN20" s="161"/>
      <c r="ACO20" s="161"/>
      <c r="ACP20" s="161"/>
      <c r="ACQ20" s="161"/>
      <c r="ACR20" s="161"/>
      <c r="ACS20" s="161"/>
      <c r="ACT20" s="161"/>
      <c r="ACU20" s="161"/>
      <c r="ACV20" s="161"/>
      <c r="ACW20" s="161"/>
      <c r="ACX20" s="161"/>
      <c r="ACY20" s="161"/>
      <c r="ACZ20" s="161"/>
      <c r="ADA20" s="161"/>
      <c r="ADB20" s="161"/>
      <c r="ADC20" s="161"/>
      <c r="ADD20" s="161"/>
      <c r="ADE20" s="161"/>
      <c r="ADF20" s="161"/>
      <c r="ADG20" s="161"/>
      <c r="ADH20" s="161"/>
      <c r="ADI20" s="161"/>
      <c r="ADJ20" s="161"/>
      <c r="ADK20" s="161"/>
      <c r="ADL20" s="161"/>
      <c r="ADM20" s="161"/>
      <c r="ADN20" s="161"/>
      <c r="ADO20" s="161"/>
      <c r="ADP20" s="161"/>
      <c r="ADQ20" s="161"/>
      <c r="ADR20" s="161"/>
      <c r="ADS20" s="161"/>
      <c r="ADT20" s="161"/>
      <c r="ADU20" s="161"/>
      <c r="ADV20" s="161"/>
      <c r="ADW20" s="161"/>
      <c r="ADX20" s="161"/>
      <c r="ADY20" s="161"/>
      <c r="ADZ20" s="161"/>
      <c r="AEA20" s="161"/>
      <c r="AEB20" s="161"/>
      <c r="AEC20" s="161"/>
      <c r="AED20" s="161"/>
      <c r="AEE20" s="161"/>
      <c r="AEF20" s="161"/>
      <c r="AEG20" s="161"/>
      <c r="AEH20" s="161"/>
      <c r="AEI20" s="161"/>
      <c r="AEJ20" s="161"/>
      <c r="AEK20" s="161"/>
      <c r="AEL20" s="161"/>
      <c r="AEM20" s="161"/>
      <c r="AEN20" s="161"/>
      <c r="AEO20" s="161"/>
      <c r="AEP20" s="161"/>
      <c r="AEQ20" s="161"/>
      <c r="AER20" s="161"/>
      <c r="AES20" s="161"/>
      <c r="AET20" s="161"/>
      <c r="AEU20" s="161"/>
      <c r="AEV20" s="161"/>
      <c r="AEW20" s="161"/>
      <c r="AEX20" s="161"/>
      <c r="AEY20" s="161"/>
      <c r="AEZ20" s="161"/>
      <c r="AFA20" s="161"/>
      <c r="AFB20" s="161"/>
      <c r="AFC20" s="161"/>
      <c r="AFD20" s="161"/>
      <c r="AFE20" s="161"/>
      <c r="AFF20" s="161"/>
      <c r="AFG20" s="161"/>
      <c r="AFH20" s="161"/>
      <c r="AFI20" s="161"/>
      <c r="AFJ20" s="161"/>
      <c r="AFK20" s="161"/>
      <c r="AFL20" s="161"/>
      <c r="AFM20" s="161"/>
      <c r="AFN20" s="161"/>
      <c r="AFO20" s="161"/>
      <c r="AFP20" s="161"/>
      <c r="AFQ20" s="161"/>
      <c r="AFR20" s="161"/>
      <c r="AFS20" s="161"/>
      <c r="AFT20" s="161"/>
      <c r="AFU20" s="161"/>
      <c r="AFV20" s="161"/>
      <c r="AFW20" s="161"/>
      <c r="AFX20" s="161"/>
      <c r="AFY20" s="161"/>
      <c r="AFZ20" s="161"/>
      <c r="AGA20" s="161"/>
      <c r="AGB20" s="161"/>
      <c r="AGC20" s="161"/>
      <c r="AGD20" s="161"/>
      <c r="AGE20" s="161"/>
      <c r="AGF20" s="161"/>
      <c r="AGG20" s="161"/>
      <c r="AGH20" s="161"/>
      <c r="AGI20" s="161"/>
      <c r="AGJ20" s="161"/>
      <c r="AGK20" s="161"/>
      <c r="AGL20" s="161"/>
      <c r="AGM20" s="161"/>
      <c r="AGN20" s="161"/>
      <c r="AGO20" s="161"/>
      <c r="AGP20" s="161"/>
      <c r="AGQ20" s="161"/>
      <c r="AGR20" s="161"/>
      <c r="AGS20" s="161"/>
      <c r="AGT20" s="161"/>
      <c r="AGU20" s="161"/>
      <c r="AGV20" s="161"/>
      <c r="AGW20" s="161"/>
      <c r="AGX20" s="161"/>
      <c r="AGY20" s="161"/>
      <c r="AGZ20" s="161"/>
      <c r="AHA20" s="161"/>
      <c r="AHB20" s="161"/>
      <c r="AHC20" s="161"/>
      <c r="AHD20" s="161"/>
      <c r="AHE20" s="161"/>
      <c r="AHF20" s="161"/>
      <c r="AHG20" s="161"/>
      <c r="AHH20" s="161"/>
      <c r="AHI20" s="161"/>
      <c r="AHJ20" s="161"/>
      <c r="AHK20" s="161"/>
      <c r="AHL20" s="161"/>
      <c r="AHM20" s="161"/>
      <c r="AHN20" s="161"/>
      <c r="AHO20" s="161"/>
      <c r="AHP20" s="161"/>
      <c r="AHQ20" s="161"/>
      <c r="AHR20" s="161"/>
      <c r="AHS20" s="161"/>
      <c r="AHT20" s="161"/>
      <c r="AHU20" s="161"/>
      <c r="AHV20" s="161"/>
      <c r="AHW20" s="161"/>
      <c r="AHX20" s="161"/>
      <c r="AHY20" s="161"/>
      <c r="AHZ20" s="161"/>
      <c r="AIA20" s="161"/>
      <c r="AIB20" s="161"/>
      <c r="AIC20" s="161"/>
      <c r="AID20" s="161"/>
      <c r="AIE20" s="161"/>
      <c r="AIF20" s="161"/>
    </row>
    <row r="21" spans="1:916" s="21" customFormat="1" ht="12.75">
      <c r="B21" s="309" t="s">
        <v>102</v>
      </c>
      <c r="C21" s="174" t="s">
        <v>391</v>
      </c>
      <c r="D21" s="174"/>
      <c r="E21" s="314"/>
      <c r="F21" s="144">
        <f>'MF New Construction {G}'!A$16</f>
        <v>15</v>
      </c>
      <c r="G21" s="304" t="s">
        <v>375</v>
      </c>
      <c r="H21" s="258">
        <f>'MF New Construction {G}'!A$10</f>
        <v>15000</v>
      </c>
      <c r="I21" s="259">
        <f>'MF New Construction {G}'!A$8</f>
        <v>59536.549999999988</v>
      </c>
      <c r="J21" s="259">
        <f>'MF New Construction {G}'!A$12</f>
        <v>90000</v>
      </c>
      <c r="K21" s="259">
        <f>'MF New Construction {G}'!A$14</f>
        <v>0</v>
      </c>
      <c r="L21" s="259">
        <f>SUM('MF New Construction {G}'!Q$5:Q$1000)</f>
        <v>90000</v>
      </c>
      <c r="M21" s="259"/>
      <c r="N21" s="260">
        <f>'MF New Construction {G}'!A$18</f>
        <v>149536.54999999999</v>
      </c>
      <c r="O21" s="259">
        <f>'MF New Construction {G}'!A$20</f>
        <v>149536.54999999999</v>
      </c>
      <c r="P21" s="259">
        <f>SUM('MF New Construction {G}'!R$5:R$1000)</f>
        <v>0</v>
      </c>
      <c r="Q21" s="261">
        <f t="shared" si="0"/>
        <v>140015.49625468164</v>
      </c>
      <c r="R21" s="261">
        <f t="shared" si="4"/>
        <v>140015.49625468164</v>
      </c>
      <c r="S21" s="259">
        <f>SUM('MF New Construction {G}'!AM$5:AM$1000)</f>
        <v>152158.30789739671</v>
      </c>
      <c r="T21" s="259">
        <f>SUM('MF New Construction {G}'!AD$5:AD$1000)</f>
        <v>0</v>
      </c>
      <c r="U21" s="133">
        <f t="shared" si="2"/>
        <v>1.0867247695257092</v>
      </c>
      <c r="V21" s="133">
        <f t="shared" si="3"/>
        <v>1.1953972464782801</v>
      </c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1"/>
      <c r="HM21" s="161"/>
      <c r="HN21" s="161"/>
      <c r="HO21" s="161"/>
      <c r="HP21" s="161"/>
      <c r="HQ21" s="161"/>
      <c r="HR21" s="161"/>
      <c r="HS21" s="161"/>
      <c r="HT21" s="161"/>
      <c r="HU21" s="161"/>
      <c r="HV21" s="161"/>
      <c r="HW21" s="161"/>
      <c r="HX21" s="161"/>
      <c r="HY21" s="161"/>
      <c r="HZ21" s="161"/>
      <c r="IA21" s="161"/>
      <c r="IB21" s="161"/>
      <c r="IC21" s="161"/>
      <c r="ID21" s="161"/>
      <c r="IE21" s="161"/>
      <c r="IF21" s="161"/>
      <c r="IG21" s="161"/>
      <c r="IH21" s="161"/>
      <c r="II21" s="161"/>
      <c r="IJ21" s="161"/>
      <c r="IK21" s="161"/>
      <c r="IL21" s="161"/>
      <c r="IM21" s="161"/>
      <c r="IN21" s="161"/>
      <c r="IO21" s="161"/>
      <c r="IP21" s="161"/>
      <c r="IQ21" s="161"/>
      <c r="IR21" s="161"/>
      <c r="IS21" s="161"/>
      <c r="IT21" s="161"/>
      <c r="IU21" s="161"/>
      <c r="IV21" s="161"/>
      <c r="IW21" s="161"/>
      <c r="IX21" s="161"/>
      <c r="IY21" s="161"/>
      <c r="IZ21" s="161"/>
      <c r="JA21" s="161"/>
      <c r="JB21" s="161"/>
      <c r="JC21" s="161"/>
      <c r="JD21" s="161"/>
      <c r="JE21" s="161"/>
      <c r="JF21" s="161"/>
      <c r="JG21" s="161"/>
      <c r="JH21" s="161"/>
      <c r="JI21" s="161"/>
      <c r="JJ21" s="161"/>
      <c r="JK21" s="161"/>
      <c r="JL21" s="161"/>
      <c r="JM21" s="161"/>
      <c r="JN21" s="161"/>
      <c r="JO21" s="161"/>
      <c r="JP21" s="161"/>
      <c r="JQ21" s="161"/>
      <c r="JR21" s="161"/>
      <c r="JS21" s="161"/>
      <c r="JT21" s="161"/>
      <c r="JU21" s="161"/>
      <c r="JV21" s="161"/>
      <c r="JW21" s="161"/>
      <c r="JX21" s="161"/>
      <c r="JY21" s="161"/>
      <c r="JZ21" s="161"/>
      <c r="KA21" s="161"/>
      <c r="KB21" s="161"/>
      <c r="KC21" s="161"/>
      <c r="KD21" s="161"/>
      <c r="KE21" s="161"/>
      <c r="KF21" s="161"/>
      <c r="KG21" s="161"/>
      <c r="KH21" s="161"/>
      <c r="KI21" s="161"/>
      <c r="KJ21" s="161"/>
      <c r="KK21" s="161"/>
      <c r="KL21" s="161"/>
      <c r="KM21" s="161"/>
      <c r="KN21" s="161"/>
      <c r="KO21" s="161"/>
      <c r="KP21" s="161"/>
      <c r="KQ21" s="161"/>
      <c r="KR21" s="161"/>
      <c r="KS21" s="161"/>
      <c r="KT21" s="161"/>
      <c r="KU21" s="161"/>
      <c r="KV21" s="161"/>
      <c r="KW21" s="161"/>
      <c r="KX21" s="161"/>
      <c r="KY21" s="161"/>
      <c r="KZ21" s="161"/>
      <c r="LA21" s="161"/>
      <c r="LB21" s="161"/>
      <c r="LC21" s="161"/>
      <c r="LD21" s="161"/>
      <c r="LE21" s="161"/>
      <c r="LF21" s="161"/>
      <c r="LG21" s="161"/>
      <c r="LH21" s="161"/>
      <c r="LI21" s="161"/>
      <c r="LJ21" s="161"/>
      <c r="LK21" s="161"/>
      <c r="LL21" s="161"/>
      <c r="LM21" s="161"/>
      <c r="LN21" s="161"/>
      <c r="LO21" s="161"/>
      <c r="LP21" s="161"/>
      <c r="LQ21" s="161"/>
      <c r="LR21" s="161"/>
      <c r="LS21" s="161"/>
      <c r="LT21" s="161"/>
      <c r="LU21" s="161"/>
      <c r="LV21" s="161"/>
      <c r="LW21" s="161"/>
      <c r="LX21" s="161"/>
      <c r="LY21" s="161"/>
      <c r="LZ21" s="161"/>
      <c r="MA21" s="161"/>
      <c r="MB21" s="161"/>
      <c r="MC21" s="161"/>
      <c r="MD21" s="161"/>
      <c r="ME21" s="161"/>
      <c r="MF21" s="161"/>
      <c r="MG21" s="161"/>
      <c r="MH21" s="161"/>
      <c r="MI21" s="161"/>
      <c r="MJ21" s="161"/>
      <c r="MK21" s="161"/>
      <c r="ML21" s="161"/>
      <c r="MM21" s="161"/>
      <c r="MN21" s="161"/>
      <c r="MO21" s="161"/>
      <c r="MP21" s="161"/>
      <c r="MQ21" s="161"/>
      <c r="MR21" s="161"/>
      <c r="MS21" s="161"/>
      <c r="MT21" s="161"/>
      <c r="MU21" s="161"/>
      <c r="MV21" s="161"/>
      <c r="MW21" s="161"/>
      <c r="MX21" s="161"/>
      <c r="MY21" s="161"/>
      <c r="MZ21" s="161"/>
      <c r="NA21" s="161"/>
      <c r="NB21" s="161"/>
      <c r="NC21" s="161"/>
      <c r="ND21" s="161"/>
      <c r="NE21" s="161"/>
      <c r="NF21" s="161"/>
      <c r="NG21" s="161"/>
      <c r="NH21" s="161"/>
      <c r="NI21" s="161"/>
      <c r="NJ21" s="161"/>
      <c r="NK21" s="161"/>
      <c r="NL21" s="161"/>
      <c r="NM21" s="161"/>
      <c r="NN21" s="161"/>
      <c r="NO21" s="161"/>
      <c r="NP21" s="161"/>
      <c r="NQ21" s="161"/>
      <c r="NR21" s="161"/>
      <c r="NS21" s="161"/>
      <c r="NT21" s="161"/>
      <c r="NU21" s="161"/>
      <c r="NV21" s="161"/>
      <c r="NW21" s="161"/>
      <c r="NX21" s="161"/>
      <c r="NY21" s="161"/>
      <c r="NZ21" s="161"/>
      <c r="OA21" s="161"/>
      <c r="OB21" s="161"/>
      <c r="OC21" s="161"/>
      <c r="OD21" s="161"/>
      <c r="OE21" s="161"/>
      <c r="OF21" s="161"/>
      <c r="OG21" s="161"/>
      <c r="OH21" s="161"/>
      <c r="OI21" s="161"/>
      <c r="OJ21" s="161"/>
      <c r="OK21" s="161"/>
      <c r="OL21" s="161"/>
      <c r="OM21" s="161"/>
      <c r="ON21" s="161"/>
      <c r="OO21" s="161"/>
      <c r="OP21" s="161"/>
      <c r="OQ21" s="161"/>
      <c r="OR21" s="161"/>
      <c r="OS21" s="161"/>
      <c r="OT21" s="161"/>
      <c r="OU21" s="161"/>
      <c r="OV21" s="161"/>
      <c r="OW21" s="161"/>
      <c r="OX21" s="161"/>
      <c r="OY21" s="161"/>
      <c r="OZ21" s="161"/>
      <c r="PA21" s="161"/>
      <c r="PB21" s="161"/>
      <c r="PC21" s="161"/>
      <c r="PD21" s="161"/>
      <c r="PE21" s="161"/>
      <c r="PF21" s="161"/>
      <c r="PG21" s="161"/>
      <c r="PH21" s="161"/>
      <c r="PI21" s="161"/>
      <c r="PJ21" s="161"/>
      <c r="PK21" s="161"/>
      <c r="PL21" s="161"/>
      <c r="PM21" s="161"/>
      <c r="PN21" s="161"/>
      <c r="PO21" s="161"/>
      <c r="PP21" s="161"/>
      <c r="PQ21" s="161"/>
      <c r="PR21" s="161"/>
      <c r="PS21" s="161"/>
      <c r="PT21" s="161"/>
      <c r="PU21" s="161"/>
      <c r="PV21" s="161"/>
      <c r="PW21" s="161"/>
      <c r="PX21" s="161"/>
      <c r="PY21" s="161"/>
      <c r="PZ21" s="161"/>
      <c r="QA21" s="161"/>
      <c r="QB21" s="161"/>
      <c r="QC21" s="161"/>
      <c r="QD21" s="161"/>
      <c r="QE21" s="161"/>
      <c r="QF21" s="161"/>
      <c r="QG21" s="161"/>
      <c r="QH21" s="161"/>
      <c r="QI21" s="161"/>
      <c r="QJ21" s="161"/>
      <c r="QK21" s="161"/>
      <c r="QL21" s="161"/>
      <c r="QM21" s="161"/>
      <c r="QN21" s="161"/>
      <c r="QO21" s="161"/>
      <c r="QP21" s="161"/>
      <c r="QQ21" s="161"/>
      <c r="QR21" s="161"/>
      <c r="QS21" s="161"/>
      <c r="QT21" s="161"/>
      <c r="QU21" s="161"/>
      <c r="QV21" s="161"/>
      <c r="QW21" s="161"/>
      <c r="QX21" s="161"/>
      <c r="QY21" s="161"/>
      <c r="QZ21" s="161"/>
      <c r="RA21" s="161"/>
      <c r="RB21" s="161"/>
      <c r="RC21" s="161"/>
      <c r="RD21" s="161"/>
      <c r="RE21" s="161"/>
      <c r="RF21" s="161"/>
      <c r="RG21" s="161"/>
      <c r="RH21" s="161"/>
      <c r="RI21" s="161"/>
      <c r="RJ21" s="161"/>
      <c r="RK21" s="161"/>
      <c r="RL21" s="161"/>
      <c r="RM21" s="161"/>
      <c r="RN21" s="161"/>
      <c r="RO21" s="161"/>
      <c r="RP21" s="161"/>
      <c r="RQ21" s="161"/>
      <c r="RR21" s="161"/>
      <c r="RS21" s="161"/>
      <c r="RT21" s="161"/>
      <c r="RU21" s="161"/>
      <c r="RV21" s="161"/>
      <c r="RW21" s="161"/>
      <c r="RX21" s="161"/>
      <c r="RY21" s="161"/>
      <c r="RZ21" s="161"/>
      <c r="SA21" s="161"/>
      <c r="SB21" s="161"/>
      <c r="SC21" s="161"/>
      <c r="SD21" s="161"/>
      <c r="SE21" s="161"/>
      <c r="SF21" s="161"/>
      <c r="SG21" s="161"/>
      <c r="SH21" s="161"/>
      <c r="SI21" s="161"/>
      <c r="SJ21" s="161"/>
      <c r="SK21" s="161"/>
      <c r="SL21" s="161"/>
      <c r="SM21" s="161"/>
      <c r="SN21" s="161"/>
      <c r="SO21" s="161"/>
      <c r="SP21" s="161"/>
      <c r="SQ21" s="161"/>
      <c r="SR21" s="161"/>
      <c r="SS21" s="161"/>
      <c r="ST21" s="161"/>
      <c r="SU21" s="161"/>
      <c r="SV21" s="161"/>
      <c r="SW21" s="161"/>
      <c r="SX21" s="161"/>
      <c r="SY21" s="161"/>
      <c r="SZ21" s="161"/>
      <c r="TA21" s="161"/>
      <c r="TB21" s="161"/>
      <c r="TC21" s="161"/>
      <c r="TD21" s="161"/>
      <c r="TE21" s="161"/>
      <c r="TF21" s="161"/>
      <c r="TG21" s="161"/>
      <c r="TH21" s="161"/>
      <c r="TI21" s="161"/>
      <c r="TJ21" s="161"/>
      <c r="TK21" s="161"/>
      <c r="TL21" s="161"/>
      <c r="TM21" s="161"/>
      <c r="TN21" s="161"/>
      <c r="TO21" s="161"/>
      <c r="TP21" s="161"/>
      <c r="TQ21" s="161"/>
      <c r="TR21" s="161"/>
      <c r="TS21" s="161"/>
      <c r="TT21" s="161"/>
      <c r="TU21" s="161"/>
      <c r="TV21" s="161"/>
      <c r="TW21" s="161"/>
      <c r="TX21" s="161"/>
      <c r="TY21" s="161"/>
      <c r="TZ21" s="161"/>
      <c r="UA21" s="161"/>
      <c r="UB21" s="161"/>
      <c r="UC21" s="161"/>
      <c r="UD21" s="161"/>
      <c r="UE21" s="161"/>
      <c r="UF21" s="161"/>
      <c r="UG21" s="161"/>
      <c r="UH21" s="161"/>
      <c r="UI21" s="161"/>
      <c r="UJ21" s="161"/>
      <c r="UK21" s="161"/>
      <c r="UL21" s="161"/>
      <c r="UM21" s="161"/>
      <c r="UN21" s="161"/>
      <c r="UO21" s="161"/>
      <c r="UP21" s="161"/>
      <c r="UQ21" s="161"/>
      <c r="UR21" s="161"/>
      <c r="US21" s="161"/>
      <c r="UT21" s="161"/>
      <c r="UU21" s="161"/>
      <c r="UV21" s="161"/>
      <c r="UW21" s="161"/>
      <c r="UX21" s="161"/>
      <c r="UY21" s="161"/>
      <c r="UZ21" s="161"/>
      <c r="VA21" s="161"/>
      <c r="VB21" s="161"/>
      <c r="VC21" s="161"/>
      <c r="VD21" s="161"/>
      <c r="VE21" s="161"/>
      <c r="VF21" s="161"/>
      <c r="VG21" s="161"/>
      <c r="VH21" s="161"/>
      <c r="VI21" s="161"/>
      <c r="VJ21" s="161"/>
      <c r="VK21" s="161"/>
      <c r="VL21" s="161"/>
      <c r="VM21" s="161"/>
      <c r="VN21" s="161"/>
      <c r="VO21" s="161"/>
      <c r="VP21" s="161"/>
      <c r="VQ21" s="161"/>
      <c r="VR21" s="161"/>
      <c r="VS21" s="161"/>
      <c r="VT21" s="161"/>
      <c r="VU21" s="161"/>
      <c r="VV21" s="161"/>
      <c r="VW21" s="161"/>
      <c r="VX21" s="161"/>
      <c r="VY21" s="161"/>
      <c r="VZ21" s="161"/>
      <c r="WA21" s="161"/>
      <c r="WB21" s="161"/>
      <c r="WC21" s="161"/>
      <c r="WD21" s="161"/>
      <c r="WE21" s="161"/>
      <c r="WF21" s="161"/>
      <c r="WG21" s="161"/>
      <c r="WH21" s="161"/>
      <c r="WI21" s="161"/>
      <c r="WJ21" s="161"/>
      <c r="WK21" s="161"/>
      <c r="WL21" s="161"/>
      <c r="WM21" s="161"/>
      <c r="WN21" s="161"/>
      <c r="WO21" s="161"/>
      <c r="WP21" s="161"/>
      <c r="WQ21" s="161"/>
      <c r="WR21" s="161"/>
      <c r="WS21" s="161"/>
      <c r="WT21" s="161"/>
      <c r="WU21" s="161"/>
      <c r="WV21" s="161"/>
      <c r="WW21" s="161"/>
      <c r="WX21" s="161"/>
      <c r="WY21" s="161"/>
      <c r="WZ21" s="161"/>
      <c r="XA21" s="161"/>
      <c r="XB21" s="161"/>
      <c r="XC21" s="161"/>
      <c r="XD21" s="161"/>
      <c r="XE21" s="161"/>
      <c r="XF21" s="161"/>
      <c r="XG21" s="161"/>
      <c r="XH21" s="161"/>
      <c r="XI21" s="161"/>
      <c r="XJ21" s="161"/>
      <c r="XK21" s="161"/>
      <c r="XL21" s="161"/>
      <c r="XM21" s="161"/>
      <c r="XN21" s="161"/>
      <c r="XO21" s="161"/>
      <c r="XP21" s="161"/>
      <c r="XQ21" s="161"/>
      <c r="XR21" s="161"/>
      <c r="XS21" s="161"/>
      <c r="XT21" s="161"/>
      <c r="XU21" s="161"/>
      <c r="XV21" s="161"/>
      <c r="XW21" s="161"/>
      <c r="XX21" s="161"/>
      <c r="XY21" s="161"/>
      <c r="XZ21" s="161"/>
      <c r="YA21" s="161"/>
      <c r="YB21" s="161"/>
      <c r="YC21" s="161"/>
      <c r="YD21" s="161"/>
      <c r="YE21" s="161"/>
      <c r="YF21" s="161"/>
      <c r="YG21" s="161"/>
      <c r="YH21" s="161"/>
      <c r="YI21" s="161"/>
      <c r="YJ21" s="161"/>
      <c r="YK21" s="161"/>
      <c r="YL21" s="161"/>
      <c r="YM21" s="161"/>
      <c r="YN21" s="161"/>
      <c r="YO21" s="161"/>
      <c r="YP21" s="161"/>
      <c r="YQ21" s="161"/>
      <c r="YR21" s="161"/>
      <c r="YS21" s="161"/>
      <c r="YT21" s="161"/>
      <c r="YU21" s="161"/>
      <c r="YV21" s="161"/>
      <c r="YW21" s="161"/>
      <c r="YX21" s="161"/>
      <c r="YY21" s="161"/>
      <c r="YZ21" s="161"/>
      <c r="ZA21" s="161"/>
      <c r="ZB21" s="161"/>
      <c r="ZC21" s="161"/>
      <c r="ZD21" s="161"/>
      <c r="ZE21" s="161"/>
      <c r="ZF21" s="161"/>
      <c r="ZG21" s="161"/>
      <c r="ZH21" s="161"/>
      <c r="ZI21" s="161"/>
      <c r="ZJ21" s="161"/>
      <c r="ZK21" s="161"/>
      <c r="ZL21" s="161"/>
      <c r="ZM21" s="161"/>
      <c r="ZN21" s="161"/>
      <c r="ZO21" s="161"/>
      <c r="ZP21" s="161"/>
      <c r="ZQ21" s="161"/>
      <c r="ZR21" s="161"/>
      <c r="ZS21" s="161"/>
      <c r="ZT21" s="161"/>
      <c r="ZU21" s="161"/>
      <c r="ZV21" s="161"/>
      <c r="ZW21" s="161"/>
      <c r="ZX21" s="161"/>
      <c r="ZY21" s="161"/>
      <c r="ZZ21" s="161"/>
      <c r="AAA21" s="161"/>
      <c r="AAB21" s="161"/>
      <c r="AAC21" s="161"/>
      <c r="AAD21" s="161"/>
      <c r="AAE21" s="161"/>
      <c r="AAF21" s="161"/>
      <c r="AAG21" s="161"/>
      <c r="AAH21" s="161"/>
      <c r="AAI21" s="161"/>
      <c r="AAJ21" s="161"/>
      <c r="AAK21" s="161"/>
      <c r="AAL21" s="161"/>
      <c r="AAM21" s="161"/>
      <c r="AAN21" s="161"/>
      <c r="AAO21" s="161"/>
      <c r="AAP21" s="161"/>
      <c r="AAQ21" s="161"/>
      <c r="AAR21" s="161"/>
      <c r="AAS21" s="161"/>
      <c r="AAT21" s="161"/>
      <c r="AAU21" s="161"/>
      <c r="AAV21" s="161"/>
      <c r="AAW21" s="161"/>
      <c r="AAX21" s="161"/>
      <c r="AAY21" s="161"/>
      <c r="AAZ21" s="161"/>
      <c r="ABA21" s="161"/>
      <c r="ABB21" s="161"/>
      <c r="ABC21" s="161"/>
      <c r="ABD21" s="161"/>
      <c r="ABE21" s="161"/>
      <c r="ABF21" s="161"/>
      <c r="ABG21" s="161"/>
      <c r="ABH21" s="161"/>
      <c r="ABI21" s="161"/>
      <c r="ABJ21" s="161"/>
      <c r="ABK21" s="161"/>
      <c r="ABL21" s="161"/>
      <c r="ABM21" s="161"/>
      <c r="ABN21" s="161"/>
      <c r="ABO21" s="161"/>
      <c r="ABP21" s="161"/>
      <c r="ABQ21" s="161"/>
      <c r="ABR21" s="161"/>
      <c r="ABS21" s="161"/>
      <c r="ABT21" s="161"/>
      <c r="ABU21" s="161"/>
      <c r="ABV21" s="161"/>
      <c r="ABW21" s="161"/>
      <c r="ABX21" s="161"/>
      <c r="ABY21" s="161"/>
      <c r="ABZ21" s="161"/>
      <c r="ACA21" s="161"/>
      <c r="ACB21" s="161"/>
      <c r="ACC21" s="161"/>
      <c r="ACD21" s="161"/>
      <c r="ACE21" s="161"/>
      <c r="ACF21" s="161"/>
      <c r="ACG21" s="161"/>
      <c r="ACH21" s="161"/>
      <c r="ACI21" s="161"/>
      <c r="ACJ21" s="161"/>
      <c r="ACK21" s="161"/>
      <c r="ACL21" s="161"/>
      <c r="ACM21" s="161"/>
      <c r="ACN21" s="161"/>
      <c r="ACO21" s="161"/>
      <c r="ACP21" s="161"/>
      <c r="ACQ21" s="161"/>
      <c r="ACR21" s="161"/>
      <c r="ACS21" s="161"/>
      <c r="ACT21" s="161"/>
      <c r="ACU21" s="161"/>
      <c r="ACV21" s="161"/>
      <c r="ACW21" s="161"/>
      <c r="ACX21" s="161"/>
      <c r="ACY21" s="161"/>
      <c r="ACZ21" s="161"/>
      <c r="ADA21" s="161"/>
      <c r="ADB21" s="161"/>
      <c r="ADC21" s="161"/>
      <c r="ADD21" s="161"/>
      <c r="ADE21" s="161"/>
      <c r="ADF21" s="161"/>
      <c r="ADG21" s="161"/>
      <c r="ADH21" s="161"/>
      <c r="ADI21" s="161"/>
      <c r="ADJ21" s="161"/>
      <c r="ADK21" s="161"/>
      <c r="ADL21" s="161"/>
      <c r="ADM21" s="161"/>
      <c r="ADN21" s="161"/>
      <c r="ADO21" s="161"/>
      <c r="ADP21" s="161"/>
      <c r="ADQ21" s="161"/>
      <c r="ADR21" s="161"/>
      <c r="ADS21" s="161"/>
      <c r="ADT21" s="161"/>
      <c r="ADU21" s="161"/>
      <c r="ADV21" s="161"/>
      <c r="ADW21" s="161"/>
      <c r="ADX21" s="161"/>
      <c r="ADY21" s="161"/>
      <c r="ADZ21" s="161"/>
      <c r="AEA21" s="161"/>
      <c r="AEB21" s="161"/>
      <c r="AEC21" s="161"/>
      <c r="AED21" s="161"/>
      <c r="AEE21" s="161"/>
      <c r="AEF21" s="161"/>
      <c r="AEG21" s="161"/>
      <c r="AEH21" s="161"/>
      <c r="AEI21" s="161"/>
      <c r="AEJ21" s="161"/>
      <c r="AEK21" s="161"/>
      <c r="AEL21" s="161"/>
      <c r="AEM21" s="161"/>
      <c r="AEN21" s="161"/>
      <c r="AEO21" s="161"/>
      <c r="AEP21" s="161"/>
      <c r="AEQ21" s="161"/>
      <c r="AER21" s="161"/>
      <c r="AES21" s="161"/>
      <c r="AET21" s="161"/>
      <c r="AEU21" s="161"/>
      <c r="AEV21" s="161"/>
      <c r="AEW21" s="161"/>
      <c r="AEX21" s="161"/>
      <c r="AEY21" s="161"/>
      <c r="AEZ21" s="161"/>
      <c r="AFA21" s="161"/>
      <c r="AFB21" s="161"/>
      <c r="AFC21" s="161"/>
      <c r="AFD21" s="161"/>
      <c r="AFE21" s="161"/>
      <c r="AFF21" s="161"/>
      <c r="AFG21" s="161"/>
      <c r="AFH21" s="161"/>
      <c r="AFI21" s="161"/>
      <c r="AFJ21" s="161"/>
      <c r="AFK21" s="161"/>
      <c r="AFL21" s="161"/>
      <c r="AFM21" s="161"/>
      <c r="AFN21" s="161"/>
      <c r="AFO21" s="161"/>
      <c r="AFP21" s="161"/>
      <c r="AFQ21" s="161"/>
      <c r="AFR21" s="161"/>
      <c r="AFS21" s="161"/>
      <c r="AFT21" s="161"/>
      <c r="AFU21" s="161"/>
      <c r="AFV21" s="161"/>
      <c r="AFW21" s="161"/>
      <c r="AFX21" s="161"/>
      <c r="AFY21" s="161"/>
      <c r="AFZ21" s="161"/>
      <c r="AGA21" s="161"/>
      <c r="AGB21" s="161"/>
      <c r="AGC21" s="161"/>
      <c r="AGD21" s="161"/>
      <c r="AGE21" s="161"/>
      <c r="AGF21" s="161"/>
      <c r="AGG21" s="161"/>
      <c r="AGH21" s="161"/>
      <c r="AGI21" s="161"/>
      <c r="AGJ21" s="161"/>
      <c r="AGK21" s="161"/>
      <c r="AGL21" s="161"/>
      <c r="AGM21" s="161"/>
      <c r="AGN21" s="161"/>
      <c r="AGO21" s="161"/>
      <c r="AGP21" s="161"/>
      <c r="AGQ21" s="161"/>
      <c r="AGR21" s="161"/>
      <c r="AGS21" s="161"/>
      <c r="AGT21" s="161"/>
      <c r="AGU21" s="161"/>
      <c r="AGV21" s="161"/>
      <c r="AGW21" s="161"/>
      <c r="AGX21" s="161"/>
      <c r="AGY21" s="161"/>
      <c r="AGZ21" s="161"/>
      <c r="AHA21" s="161"/>
      <c r="AHB21" s="161"/>
      <c r="AHC21" s="161"/>
      <c r="AHD21" s="161"/>
      <c r="AHE21" s="161"/>
      <c r="AHF21" s="161"/>
      <c r="AHG21" s="161"/>
      <c r="AHH21" s="161"/>
      <c r="AHI21" s="161"/>
      <c r="AHJ21" s="161"/>
      <c r="AHK21" s="161"/>
      <c r="AHL21" s="161"/>
      <c r="AHM21" s="161"/>
      <c r="AHN21" s="161"/>
      <c r="AHO21" s="161"/>
      <c r="AHP21" s="161"/>
      <c r="AHQ21" s="161"/>
      <c r="AHR21" s="161"/>
      <c r="AHS21" s="161"/>
      <c r="AHT21" s="161"/>
      <c r="AHU21" s="161"/>
      <c r="AHV21" s="161"/>
      <c r="AHW21" s="161"/>
      <c r="AHX21" s="161"/>
      <c r="AHY21" s="161"/>
      <c r="AHZ21" s="161"/>
      <c r="AIA21" s="161"/>
      <c r="AIB21" s="161"/>
      <c r="AIC21" s="161"/>
      <c r="AID21" s="161"/>
      <c r="AIE21" s="161"/>
      <c r="AIF21" s="161"/>
    </row>
    <row r="22" spans="1:916" s="322" customFormat="1" ht="12.75">
      <c r="A22" s="315"/>
      <c r="B22" s="316" t="s">
        <v>460</v>
      </c>
      <c r="C22" s="317"/>
      <c r="D22" s="316"/>
      <c r="E22" s="316"/>
      <c r="F22" s="317"/>
      <c r="G22" s="318"/>
      <c r="H22" s="319">
        <f>SUM(H8:H21,H6)</f>
        <v>2817937.0494999997</v>
      </c>
      <c r="I22" s="319">
        <f>SUM(I8:I21,I6)</f>
        <v>2814382.5894999988</v>
      </c>
      <c r="J22" s="319">
        <f>SUM(J8:J21,J6)</f>
        <v>10449415.779999999</v>
      </c>
      <c r="K22" s="319">
        <f>SUM(K8:K21,K6)</f>
        <v>11298878.98</v>
      </c>
      <c r="L22" s="319">
        <f>SUM(L8:L21,L6)</f>
        <v>21748294.759999994</v>
      </c>
      <c r="M22" s="320"/>
      <c r="N22" s="319">
        <f t="shared" ref="N22:T22" si="8">SUM(N8:N21,N6)</f>
        <v>13537202.043500001</v>
      </c>
      <c r="O22" s="319">
        <f t="shared" si="8"/>
        <v>24562677.3495</v>
      </c>
      <c r="P22" s="319">
        <f t="shared" si="8"/>
        <v>113741.43863300004</v>
      </c>
      <c r="Q22" s="319">
        <f t="shared" si="8"/>
        <v>12675282.812265918</v>
      </c>
      <c r="R22" s="319">
        <f t="shared" si="8"/>
        <v>22998761.563202243</v>
      </c>
      <c r="S22" s="319">
        <f t="shared" si="8"/>
        <v>18829324.521238066</v>
      </c>
      <c r="T22" s="319">
        <f t="shared" si="8"/>
        <v>4549298.3879592502</v>
      </c>
      <c r="U22" s="404">
        <f>S22/Q22</f>
        <v>1.4855151399870037</v>
      </c>
      <c r="V22" s="404">
        <f>(S22*1.1+T22)/R22</f>
        <v>1.0983876367386376</v>
      </c>
      <c r="W22" s="2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D22" s="161"/>
      <c r="HE22" s="161"/>
      <c r="HF22" s="161"/>
      <c r="HG22" s="161"/>
      <c r="HH22" s="161"/>
      <c r="HI22" s="161"/>
      <c r="HJ22" s="161"/>
      <c r="HK22" s="161"/>
      <c r="HL22" s="161"/>
      <c r="HM22" s="161"/>
      <c r="HN22" s="161"/>
      <c r="HO22" s="161"/>
      <c r="HP22" s="161"/>
      <c r="HQ22" s="161"/>
      <c r="HR22" s="161"/>
      <c r="HS22" s="161"/>
      <c r="HT22" s="161"/>
      <c r="HU22" s="161"/>
      <c r="HV22" s="161"/>
      <c r="HW22" s="161"/>
      <c r="HX22" s="161"/>
      <c r="HY22" s="161"/>
      <c r="HZ22" s="161"/>
      <c r="IA22" s="161"/>
      <c r="IB22" s="161"/>
      <c r="IC22" s="161"/>
      <c r="ID22" s="161"/>
      <c r="IE22" s="161"/>
      <c r="IF22" s="161"/>
      <c r="IG22" s="161"/>
      <c r="IH22" s="161"/>
      <c r="II22" s="161"/>
      <c r="IJ22" s="161"/>
      <c r="IK22" s="161"/>
      <c r="IL22" s="161"/>
      <c r="IM22" s="161"/>
      <c r="IN22" s="161"/>
      <c r="IO22" s="161"/>
      <c r="IP22" s="161"/>
      <c r="IQ22" s="161"/>
      <c r="IR22" s="161"/>
      <c r="IS22" s="161"/>
      <c r="IT22" s="161"/>
      <c r="IU22" s="161"/>
      <c r="IV22" s="161"/>
      <c r="IW22" s="161"/>
      <c r="IX22" s="161"/>
      <c r="IY22" s="161"/>
      <c r="IZ22" s="161"/>
      <c r="JA22" s="161"/>
      <c r="JB22" s="161"/>
      <c r="JC22" s="161"/>
      <c r="JD22" s="161"/>
      <c r="JE22" s="161"/>
      <c r="JF22" s="161"/>
      <c r="JG22" s="161"/>
      <c r="JH22" s="161"/>
      <c r="JI22" s="161"/>
      <c r="JJ22" s="161"/>
      <c r="JK22" s="161"/>
      <c r="JL22" s="161"/>
      <c r="JM22" s="161"/>
      <c r="JN22" s="161"/>
      <c r="JO22" s="161"/>
      <c r="JP22" s="161"/>
      <c r="JQ22" s="161"/>
      <c r="JR22" s="161"/>
      <c r="JS22" s="161"/>
      <c r="JT22" s="161"/>
      <c r="JU22" s="161"/>
      <c r="JV22" s="161"/>
      <c r="JW22" s="161"/>
      <c r="JX22" s="161"/>
      <c r="JY22" s="161"/>
      <c r="JZ22" s="161"/>
      <c r="KA22" s="161"/>
      <c r="KB22" s="161"/>
      <c r="KC22" s="161"/>
      <c r="KD22" s="161"/>
      <c r="KE22" s="161"/>
      <c r="KF22" s="161"/>
      <c r="KG22" s="161"/>
      <c r="KH22" s="161"/>
      <c r="KI22" s="161"/>
      <c r="KJ22" s="161"/>
      <c r="KK22" s="161"/>
      <c r="KL22" s="161"/>
      <c r="KM22" s="161"/>
      <c r="KN22" s="161"/>
      <c r="KO22" s="161"/>
      <c r="KP22" s="161"/>
      <c r="KQ22" s="161"/>
      <c r="KR22" s="161"/>
      <c r="KS22" s="161"/>
      <c r="KT22" s="161"/>
      <c r="KU22" s="161"/>
      <c r="KV22" s="161"/>
      <c r="KW22" s="161"/>
      <c r="KX22" s="161"/>
      <c r="KY22" s="161"/>
      <c r="KZ22" s="161"/>
      <c r="LA22" s="161"/>
      <c r="LB22" s="161"/>
      <c r="LC22" s="161"/>
      <c r="LD22" s="161"/>
      <c r="LE22" s="161"/>
      <c r="LF22" s="161"/>
      <c r="LG22" s="161"/>
      <c r="LH22" s="161"/>
      <c r="LI22" s="161"/>
      <c r="LJ22" s="161"/>
      <c r="LK22" s="161"/>
      <c r="LL22" s="161"/>
      <c r="LM22" s="161"/>
      <c r="LN22" s="161"/>
      <c r="LO22" s="161"/>
      <c r="LP22" s="161"/>
      <c r="LQ22" s="161"/>
      <c r="LR22" s="161"/>
      <c r="LS22" s="161"/>
      <c r="LT22" s="161"/>
      <c r="LU22" s="161"/>
      <c r="LV22" s="161"/>
      <c r="LW22" s="161"/>
      <c r="LX22" s="161"/>
      <c r="LY22" s="161"/>
      <c r="LZ22" s="161"/>
      <c r="MA22" s="161"/>
      <c r="MB22" s="161"/>
      <c r="MC22" s="161"/>
      <c r="MD22" s="161"/>
      <c r="ME22" s="161"/>
      <c r="MF22" s="161"/>
      <c r="MG22" s="161"/>
      <c r="MH22" s="161"/>
      <c r="MI22" s="161"/>
      <c r="MJ22" s="161"/>
      <c r="MK22" s="161"/>
      <c r="ML22" s="161"/>
      <c r="MM22" s="161"/>
      <c r="MN22" s="161"/>
      <c r="MO22" s="161"/>
      <c r="MP22" s="161"/>
      <c r="MQ22" s="161"/>
      <c r="MR22" s="161"/>
      <c r="MS22" s="161"/>
      <c r="MT22" s="161"/>
      <c r="MU22" s="161"/>
      <c r="MV22" s="161"/>
      <c r="MW22" s="161"/>
      <c r="MX22" s="161"/>
      <c r="MY22" s="161"/>
      <c r="MZ22" s="161"/>
      <c r="NA22" s="161"/>
      <c r="NB22" s="161"/>
      <c r="NC22" s="161"/>
      <c r="ND22" s="161"/>
      <c r="NE22" s="161"/>
      <c r="NF22" s="161"/>
      <c r="NG22" s="161"/>
      <c r="NH22" s="161"/>
      <c r="NI22" s="161"/>
      <c r="NJ22" s="161"/>
      <c r="NK22" s="161"/>
      <c r="NL22" s="161"/>
      <c r="NM22" s="161"/>
      <c r="NN22" s="161"/>
      <c r="NO22" s="161"/>
      <c r="NP22" s="161"/>
      <c r="NQ22" s="161"/>
      <c r="NR22" s="161"/>
      <c r="NS22" s="161"/>
      <c r="NT22" s="161"/>
      <c r="NU22" s="161"/>
      <c r="NV22" s="161"/>
      <c r="NW22" s="161"/>
      <c r="NX22" s="161"/>
      <c r="NY22" s="161"/>
      <c r="NZ22" s="161"/>
      <c r="OA22" s="161"/>
      <c r="OB22" s="161"/>
      <c r="OC22" s="161"/>
      <c r="OD22" s="161"/>
      <c r="OE22" s="161"/>
      <c r="OF22" s="161"/>
      <c r="OG22" s="161"/>
      <c r="OH22" s="161"/>
      <c r="OI22" s="161"/>
      <c r="OJ22" s="161"/>
      <c r="OK22" s="161"/>
      <c r="OL22" s="161"/>
      <c r="OM22" s="161"/>
      <c r="ON22" s="161"/>
      <c r="OO22" s="161"/>
      <c r="OP22" s="161"/>
      <c r="OQ22" s="161"/>
      <c r="OR22" s="161"/>
      <c r="OS22" s="161"/>
      <c r="OT22" s="161"/>
      <c r="OU22" s="161"/>
      <c r="OV22" s="161"/>
      <c r="OW22" s="161"/>
      <c r="OX22" s="161"/>
      <c r="OY22" s="161"/>
      <c r="OZ22" s="161"/>
      <c r="PA22" s="161"/>
      <c r="PB22" s="161"/>
      <c r="PC22" s="161"/>
      <c r="PD22" s="161"/>
      <c r="PE22" s="161"/>
      <c r="PF22" s="161"/>
      <c r="PG22" s="161"/>
      <c r="PH22" s="161"/>
      <c r="PI22" s="161"/>
      <c r="PJ22" s="161"/>
      <c r="PK22" s="161"/>
      <c r="PL22" s="161"/>
      <c r="PM22" s="161"/>
      <c r="PN22" s="161"/>
      <c r="PO22" s="161"/>
      <c r="PP22" s="161"/>
      <c r="PQ22" s="161"/>
      <c r="PR22" s="161"/>
      <c r="PS22" s="161"/>
      <c r="PT22" s="161"/>
      <c r="PU22" s="161"/>
      <c r="PV22" s="161"/>
      <c r="PW22" s="161"/>
      <c r="PX22" s="161"/>
      <c r="PY22" s="161"/>
      <c r="PZ22" s="161"/>
      <c r="QA22" s="161"/>
      <c r="QB22" s="161"/>
      <c r="QC22" s="161"/>
      <c r="QD22" s="161"/>
      <c r="QE22" s="161"/>
      <c r="QF22" s="161"/>
      <c r="QG22" s="161"/>
      <c r="QH22" s="161"/>
      <c r="QI22" s="161"/>
      <c r="QJ22" s="161"/>
      <c r="QK22" s="161"/>
      <c r="QL22" s="161"/>
      <c r="QM22" s="161"/>
      <c r="QN22" s="161"/>
      <c r="QO22" s="161"/>
      <c r="QP22" s="161"/>
      <c r="QQ22" s="161"/>
      <c r="QR22" s="161"/>
      <c r="QS22" s="161"/>
      <c r="QT22" s="161"/>
      <c r="QU22" s="161"/>
      <c r="QV22" s="161"/>
      <c r="QW22" s="161"/>
      <c r="QX22" s="161"/>
      <c r="QY22" s="161"/>
      <c r="QZ22" s="161"/>
      <c r="RA22" s="161"/>
      <c r="RB22" s="161"/>
      <c r="RC22" s="161"/>
      <c r="RD22" s="161"/>
      <c r="RE22" s="161"/>
      <c r="RF22" s="161"/>
      <c r="RG22" s="161"/>
      <c r="RH22" s="161"/>
      <c r="RI22" s="161"/>
      <c r="RJ22" s="161"/>
      <c r="RK22" s="161"/>
      <c r="RL22" s="161"/>
      <c r="RM22" s="161"/>
      <c r="RN22" s="161"/>
      <c r="RO22" s="161"/>
      <c r="RP22" s="161"/>
      <c r="RQ22" s="161"/>
      <c r="RR22" s="161"/>
      <c r="RS22" s="161"/>
      <c r="RT22" s="161"/>
      <c r="RU22" s="161"/>
      <c r="RV22" s="161"/>
      <c r="RW22" s="161"/>
      <c r="RX22" s="161"/>
      <c r="RY22" s="161"/>
      <c r="RZ22" s="161"/>
      <c r="SA22" s="161"/>
      <c r="SB22" s="161"/>
      <c r="SC22" s="161"/>
      <c r="SD22" s="161"/>
      <c r="SE22" s="161"/>
      <c r="SF22" s="161"/>
      <c r="SG22" s="161"/>
      <c r="SH22" s="161"/>
      <c r="SI22" s="161"/>
      <c r="SJ22" s="161"/>
      <c r="SK22" s="161"/>
      <c r="SL22" s="161"/>
      <c r="SM22" s="161"/>
      <c r="SN22" s="161"/>
      <c r="SO22" s="161"/>
      <c r="SP22" s="161"/>
      <c r="SQ22" s="161"/>
      <c r="SR22" s="161"/>
      <c r="SS22" s="161"/>
      <c r="ST22" s="161"/>
      <c r="SU22" s="161"/>
      <c r="SV22" s="161"/>
      <c r="SW22" s="161"/>
      <c r="SX22" s="161"/>
      <c r="SY22" s="161"/>
      <c r="SZ22" s="161"/>
      <c r="TA22" s="161"/>
      <c r="TB22" s="161"/>
      <c r="TC22" s="161"/>
      <c r="TD22" s="161"/>
      <c r="TE22" s="161"/>
      <c r="TF22" s="161"/>
      <c r="TG22" s="161"/>
      <c r="TH22" s="161"/>
      <c r="TI22" s="161"/>
      <c r="TJ22" s="161"/>
      <c r="TK22" s="161"/>
      <c r="TL22" s="161"/>
      <c r="TM22" s="161"/>
      <c r="TN22" s="161"/>
      <c r="TO22" s="161"/>
      <c r="TP22" s="161"/>
      <c r="TQ22" s="161"/>
      <c r="TR22" s="161"/>
      <c r="TS22" s="161"/>
      <c r="TT22" s="161"/>
      <c r="TU22" s="161"/>
      <c r="TV22" s="161"/>
      <c r="TW22" s="161"/>
      <c r="TX22" s="161"/>
      <c r="TY22" s="161"/>
      <c r="TZ22" s="161"/>
      <c r="UA22" s="161"/>
      <c r="UB22" s="161"/>
      <c r="UC22" s="161"/>
      <c r="UD22" s="161"/>
      <c r="UE22" s="161"/>
      <c r="UF22" s="161"/>
      <c r="UG22" s="161"/>
      <c r="UH22" s="161"/>
      <c r="UI22" s="161"/>
      <c r="UJ22" s="161"/>
      <c r="UK22" s="161"/>
      <c r="UL22" s="161"/>
      <c r="UM22" s="161"/>
      <c r="UN22" s="161"/>
      <c r="UO22" s="161"/>
      <c r="UP22" s="161"/>
      <c r="UQ22" s="161"/>
      <c r="UR22" s="161"/>
      <c r="US22" s="161"/>
      <c r="UT22" s="161"/>
      <c r="UU22" s="161"/>
      <c r="UV22" s="161"/>
      <c r="UW22" s="161"/>
      <c r="UX22" s="161"/>
      <c r="UY22" s="161"/>
      <c r="UZ22" s="161"/>
      <c r="VA22" s="161"/>
      <c r="VB22" s="161"/>
      <c r="VC22" s="161"/>
      <c r="VD22" s="161"/>
      <c r="VE22" s="161"/>
      <c r="VF22" s="161"/>
      <c r="VG22" s="161"/>
      <c r="VH22" s="161"/>
      <c r="VI22" s="161"/>
      <c r="VJ22" s="161"/>
      <c r="VK22" s="161"/>
      <c r="VL22" s="161"/>
      <c r="VM22" s="161"/>
      <c r="VN22" s="161"/>
      <c r="VO22" s="161"/>
      <c r="VP22" s="161"/>
      <c r="VQ22" s="161"/>
      <c r="VR22" s="161"/>
      <c r="VS22" s="161"/>
      <c r="VT22" s="161"/>
      <c r="VU22" s="161"/>
      <c r="VV22" s="161"/>
      <c r="VW22" s="161"/>
      <c r="VX22" s="161"/>
      <c r="VY22" s="161"/>
      <c r="VZ22" s="161"/>
      <c r="WA22" s="161"/>
      <c r="WB22" s="161"/>
      <c r="WC22" s="161"/>
      <c r="WD22" s="161"/>
      <c r="WE22" s="161"/>
      <c r="WF22" s="161"/>
      <c r="WG22" s="161"/>
      <c r="WH22" s="161"/>
      <c r="WI22" s="161"/>
      <c r="WJ22" s="161"/>
      <c r="WK22" s="161"/>
      <c r="WL22" s="161"/>
      <c r="WM22" s="161"/>
      <c r="WN22" s="161"/>
      <c r="WO22" s="161"/>
      <c r="WP22" s="161"/>
      <c r="WQ22" s="161"/>
      <c r="WR22" s="161"/>
      <c r="WS22" s="161"/>
      <c r="WT22" s="161"/>
      <c r="WU22" s="161"/>
      <c r="WV22" s="161"/>
      <c r="WW22" s="161"/>
      <c r="WX22" s="161"/>
      <c r="WY22" s="161"/>
      <c r="WZ22" s="161"/>
      <c r="XA22" s="161"/>
      <c r="XB22" s="161"/>
      <c r="XC22" s="161"/>
      <c r="XD22" s="161"/>
      <c r="XE22" s="161"/>
      <c r="XF22" s="161"/>
      <c r="XG22" s="161"/>
      <c r="XH22" s="161"/>
      <c r="XI22" s="161"/>
      <c r="XJ22" s="161"/>
      <c r="XK22" s="161"/>
      <c r="XL22" s="161"/>
      <c r="XM22" s="161"/>
      <c r="XN22" s="161"/>
      <c r="XO22" s="161"/>
      <c r="XP22" s="161"/>
      <c r="XQ22" s="161"/>
      <c r="XR22" s="161"/>
      <c r="XS22" s="161"/>
      <c r="XT22" s="161"/>
      <c r="XU22" s="161"/>
      <c r="XV22" s="161"/>
      <c r="XW22" s="161"/>
      <c r="XX22" s="161"/>
      <c r="XY22" s="161"/>
      <c r="XZ22" s="161"/>
      <c r="YA22" s="161"/>
      <c r="YB22" s="161"/>
      <c r="YC22" s="161"/>
      <c r="YD22" s="161"/>
      <c r="YE22" s="161"/>
      <c r="YF22" s="161"/>
      <c r="YG22" s="161"/>
      <c r="YH22" s="161"/>
      <c r="YI22" s="161"/>
      <c r="YJ22" s="161"/>
      <c r="YK22" s="161"/>
      <c r="YL22" s="161"/>
      <c r="YM22" s="161"/>
      <c r="YN22" s="161"/>
      <c r="YO22" s="161"/>
      <c r="YP22" s="161"/>
      <c r="YQ22" s="161"/>
      <c r="YR22" s="161"/>
      <c r="YS22" s="161"/>
      <c r="YT22" s="161"/>
      <c r="YU22" s="161"/>
      <c r="YV22" s="161"/>
      <c r="YW22" s="161"/>
      <c r="YX22" s="161"/>
      <c r="YY22" s="161"/>
      <c r="YZ22" s="161"/>
      <c r="ZA22" s="161"/>
      <c r="ZB22" s="161"/>
      <c r="ZC22" s="161"/>
      <c r="ZD22" s="161"/>
      <c r="ZE22" s="161"/>
      <c r="ZF22" s="161"/>
      <c r="ZG22" s="161"/>
      <c r="ZH22" s="161"/>
      <c r="ZI22" s="161"/>
      <c r="ZJ22" s="161"/>
      <c r="ZK22" s="161"/>
      <c r="ZL22" s="161"/>
      <c r="ZM22" s="161"/>
      <c r="ZN22" s="161"/>
      <c r="ZO22" s="161"/>
      <c r="ZP22" s="161"/>
      <c r="ZQ22" s="161"/>
      <c r="ZR22" s="161"/>
      <c r="ZS22" s="161"/>
      <c r="ZT22" s="161"/>
      <c r="ZU22" s="161"/>
      <c r="ZV22" s="161"/>
      <c r="ZW22" s="161"/>
      <c r="ZX22" s="161"/>
      <c r="ZY22" s="161"/>
      <c r="ZZ22" s="161"/>
      <c r="AAA22" s="161"/>
      <c r="AAB22" s="161"/>
      <c r="AAC22" s="161"/>
      <c r="AAD22" s="161"/>
      <c r="AAE22" s="161"/>
      <c r="AAF22" s="161"/>
      <c r="AAG22" s="161"/>
      <c r="AAH22" s="161"/>
      <c r="AAI22" s="161"/>
      <c r="AAJ22" s="161"/>
      <c r="AAK22" s="161"/>
      <c r="AAL22" s="161"/>
      <c r="AAM22" s="161"/>
      <c r="AAN22" s="161"/>
      <c r="AAO22" s="161"/>
      <c r="AAP22" s="161"/>
      <c r="AAQ22" s="161"/>
      <c r="AAR22" s="161"/>
      <c r="AAS22" s="161"/>
      <c r="AAT22" s="161"/>
      <c r="AAU22" s="161"/>
      <c r="AAV22" s="161"/>
      <c r="AAW22" s="161"/>
      <c r="AAX22" s="161"/>
      <c r="AAY22" s="161"/>
      <c r="AAZ22" s="161"/>
      <c r="ABA22" s="161"/>
      <c r="ABB22" s="161"/>
      <c r="ABC22" s="161"/>
      <c r="ABD22" s="161"/>
      <c r="ABE22" s="161"/>
      <c r="ABF22" s="161"/>
      <c r="ABG22" s="161"/>
      <c r="ABH22" s="161"/>
      <c r="ABI22" s="161"/>
      <c r="ABJ22" s="161"/>
      <c r="ABK22" s="161"/>
      <c r="ABL22" s="161"/>
      <c r="ABM22" s="161"/>
      <c r="ABN22" s="161"/>
      <c r="ABO22" s="161"/>
      <c r="ABP22" s="161"/>
      <c r="ABQ22" s="161"/>
      <c r="ABR22" s="161"/>
      <c r="ABS22" s="161"/>
      <c r="ABT22" s="161"/>
      <c r="ABU22" s="161"/>
      <c r="ABV22" s="161"/>
      <c r="ABW22" s="161"/>
      <c r="ABX22" s="161"/>
      <c r="ABY22" s="161"/>
      <c r="ABZ22" s="161"/>
      <c r="ACA22" s="161"/>
      <c r="ACB22" s="161"/>
      <c r="ACC22" s="161"/>
      <c r="ACD22" s="161"/>
      <c r="ACE22" s="161"/>
      <c r="ACF22" s="161"/>
      <c r="ACG22" s="161"/>
      <c r="ACH22" s="161"/>
      <c r="ACI22" s="161"/>
      <c r="ACJ22" s="161"/>
      <c r="ACK22" s="161"/>
      <c r="ACL22" s="161"/>
      <c r="ACM22" s="161"/>
      <c r="ACN22" s="161"/>
      <c r="ACO22" s="161"/>
      <c r="ACP22" s="161"/>
      <c r="ACQ22" s="161"/>
      <c r="ACR22" s="161"/>
      <c r="ACS22" s="161"/>
      <c r="ACT22" s="161"/>
      <c r="ACU22" s="161"/>
      <c r="ACV22" s="161"/>
      <c r="ACW22" s="161"/>
      <c r="ACX22" s="161"/>
      <c r="ACY22" s="161"/>
      <c r="ACZ22" s="161"/>
      <c r="ADA22" s="161"/>
      <c r="ADB22" s="161"/>
      <c r="ADC22" s="161"/>
      <c r="ADD22" s="161"/>
      <c r="ADE22" s="161"/>
      <c r="ADF22" s="161"/>
      <c r="ADG22" s="161"/>
      <c r="ADH22" s="161"/>
      <c r="ADI22" s="161"/>
      <c r="ADJ22" s="161"/>
      <c r="ADK22" s="161"/>
      <c r="ADL22" s="161"/>
      <c r="ADM22" s="161"/>
      <c r="ADN22" s="161"/>
      <c r="ADO22" s="161"/>
      <c r="ADP22" s="161"/>
      <c r="ADQ22" s="161"/>
      <c r="ADR22" s="161"/>
      <c r="ADS22" s="161"/>
      <c r="ADT22" s="161"/>
      <c r="ADU22" s="161"/>
      <c r="ADV22" s="161"/>
      <c r="ADW22" s="161"/>
      <c r="ADX22" s="161"/>
      <c r="ADY22" s="161"/>
      <c r="ADZ22" s="161"/>
      <c r="AEA22" s="161"/>
      <c r="AEB22" s="161"/>
      <c r="AEC22" s="161"/>
      <c r="AED22" s="161"/>
      <c r="AEE22" s="161"/>
      <c r="AEF22" s="161"/>
      <c r="AEG22" s="161"/>
      <c r="AEH22" s="161"/>
      <c r="AEI22" s="161"/>
      <c r="AEJ22" s="161"/>
      <c r="AEK22" s="161"/>
      <c r="AEL22" s="161"/>
      <c r="AEM22" s="161"/>
      <c r="AEN22" s="161"/>
      <c r="AEO22" s="161"/>
      <c r="AEP22" s="161"/>
      <c r="AEQ22" s="161"/>
      <c r="AER22" s="161"/>
      <c r="AES22" s="161"/>
      <c r="AET22" s="161"/>
      <c r="AEU22" s="161"/>
      <c r="AEV22" s="161"/>
      <c r="AEW22" s="161"/>
      <c r="AEX22" s="161"/>
      <c r="AEY22" s="161"/>
      <c r="AEZ22" s="161"/>
      <c r="AFA22" s="161"/>
      <c r="AFB22" s="161"/>
      <c r="AFC22" s="161"/>
      <c r="AFD22" s="161"/>
      <c r="AFE22" s="161"/>
      <c r="AFF22" s="161"/>
      <c r="AFG22" s="161"/>
      <c r="AFH22" s="161"/>
      <c r="AFI22" s="161"/>
      <c r="AFJ22" s="161"/>
      <c r="AFK22" s="161"/>
      <c r="AFL22" s="161"/>
      <c r="AFM22" s="161"/>
      <c r="AFN22" s="161"/>
      <c r="AFO22" s="161"/>
      <c r="AFP22" s="161"/>
      <c r="AFQ22" s="161"/>
      <c r="AFR22" s="161"/>
      <c r="AFS22" s="161"/>
      <c r="AFT22" s="161"/>
      <c r="AFU22" s="161"/>
      <c r="AFV22" s="161"/>
      <c r="AFW22" s="161"/>
      <c r="AFX22" s="161"/>
      <c r="AFY22" s="161"/>
      <c r="AFZ22" s="161"/>
      <c r="AGA22" s="161"/>
      <c r="AGB22" s="161"/>
      <c r="AGC22" s="161"/>
      <c r="AGD22" s="161"/>
      <c r="AGE22" s="161"/>
      <c r="AGF22" s="161"/>
      <c r="AGG22" s="161"/>
      <c r="AGH22" s="161"/>
      <c r="AGI22" s="161"/>
      <c r="AGJ22" s="161"/>
      <c r="AGK22" s="161"/>
      <c r="AGL22" s="161"/>
      <c r="AGM22" s="161"/>
      <c r="AGN22" s="161"/>
      <c r="AGO22" s="161"/>
      <c r="AGP22" s="161"/>
      <c r="AGQ22" s="161"/>
      <c r="AGR22" s="161"/>
      <c r="AGS22" s="161"/>
      <c r="AGT22" s="161"/>
      <c r="AGU22" s="161"/>
      <c r="AGV22" s="161"/>
      <c r="AGW22" s="161"/>
      <c r="AGX22" s="161"/>
      <c r="AGY22" s="161"/>
      <c r="AGZ22" s="161"/>
      <c r="AHA22" s="161"/>
      <c r="AHB22" s="161"/>
      <c r="AHC22" s="161"/>
      <c r="AHD22" s="161"/>
      <c r="AHE22" s="161"/>
      <c r="AHF22" s="161"/>
      <c r="AHG22" s="161"/>
      <c r="AHH22" s="161"/>
      <c r="AHI22" s="161"/>
      <c r="AHJ22" s="161"/>
      <c r="AHK22" s="161"/>
      <c r="AHL22" s="161"/>
      <c r="AHM22" s="161"/>
      <c r="AHN22" s="161"/>
      <c r="AHO22" s="161"/>
      <c r="AHP22" s="161"/>
      <c r="AHQ22" s="161"/>
      <c r="AHR22" s="161"/>
      <c r="AHS22" s="161"/>
      <c r="AHT22" s="161"/>
      <c r="AHU22" s="161"/>
      <c r="AHV22" s="161"/>
      <c r="AHW22" s="161"/>
      <c r="AHX22" s="161"/>
      <c r="AHY22" s="161"/>
      <c r="AHZ22" s="161"/>
      <c r="AIA22" s="161"/>
      <c r="AIB22" s="161"/>
      <c r="AIC22" s="161"/>
      <c r="AID22" s="161"/>
      <c r="AIE22" s="161"/>
      <c r="AIF22" s="161"/>
    </row>
    <row r="23" spans="1:916" s="322" customFormat="1" ht="12.75">
      <c r="A23" s="315"/>
      <c r="B23" s="323" t="s">
        <v>461</v>
      </c>
      <c r="C23" s="402"/>
      <c r="D23" s="157"/>
      <c r="E23" s="316"/>
      <c r="F23" s="317"/>
      <c r="G23" s="318"/>
      <c r="H23" s="319">
        <f t="shared" ref="H23:T23" si="9">H22-H6</f>
        <v>2798466.2194999997</v>
      </c>
      <c r="I23" s="319">
        <f t="shared" si="9"/>
        <v>2733946.1919999989</v>
      </c>
      <c r="J23" s="319">
        <f t="shared" si="9"/>
        <v>9538070.1999999993</v>
      </c>
      <c r="K23" s="319">
        <f t="shared" si="9"/>
        <v>11298878.98</v>
      </c>
      <c r="L23" s="319">
        <f t="shared" si="9"/>
        <v>20836949.179999996</v>
      </c>
      <c r="M23" s="320">
        <f t="shared" si="9"/>
        <v>0</v>
      </c>
      <c r="N23" s="319">
        <f t="shared" si="9"/>
        <v>12272016.392000001</v>
      </c>
      <c r="O23" s="319">
        <f t="shared" si="9"/>
        <v>23570895.372000001</v>
      </c>
      <c r="P23" s="319">
        <f t="shared" si="9"/>
        <v>2487.7096330000059</v>
      </c>
      <c r="Q23" s="319">
        <f t="shared" si="9"/>
        <v>11490652.052434457</v>
      </c>
      <c r="R23" s="319">
        <f t="shared" si="9"/>
        <v>22070126.752808984</v>
      </c>
      <c r="S23" s="319">
        <f t="shared" si="9"/>
        <v>18524615.479408648</v>
      </c>
      <c r="T23" s="319">
        <f t="shared" si="9"/>
        <v>4266111.5954031684</v>
      </c>
      <c r="U23" s="404">
        <f>S23/Q23</f>
        <v>1.6121465861882003</v>
      </c>
      <c r="V23" s="404">
        <f>(S23*1.1+T23)/R23</f>
        <v>1.1165857314170708</v>
      </c>
      <c r="W23" s="2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  <c r="PJ23" s="161"/>
      <c r="PK23" s="161"/>
      <c r="PL23" s="161"/>
      <c r="PM23" s="161"/>
      <c r="PN23" s="161"/>
      <c r="PO23" s="161"/>
      <c r="PP23" s="161"/>
      <c r="PQ23" s="161"/>
      <c r="PR23" s="161"/>
      <c r="PS23" s="161"/>
      <c r="PT23" s="161"/>
      <c r="PU23" s="161"/>
      <c r="PV23" s="161"/>
      <c r="PW23" s="161"/>
      <c r="PX23" s="161"/>
      <c r="PY23" s="161"/>
      <c r="PZ23" s="161"/>
      <c r="QA23" s="161"/>
      <c r="QB23" s="161"/>
      <c r="QC23" s="161"/>
      <c r="QD23" s="161"/>
      <c r="QE23" s="161"/>
      <c r="QF23" s="161"/>
      <c r="QG23" s="161"/>
      <c r="QH23" s="161"/>
      <c r="QI23" s="161"/>
      <c r="QJ23" s="161"/>
      <c r="QK23" s="161"/>
      <c r="QL23" s="161"/>
      <c r="QM23" s="161"/>
      <c r="QN23" s="161"/>
      <c r="QO23" s="161"/>
      <c r="QP23" s="161"/>
      <c r="QQ23" s="161"/>
      <c r="QR23" s="161"/>
      <c r="QS23" s="161"/>
      <c r="QT23" s="161"/>
      <c r="QU23" s="161"/>
      <c r="QV23" s="161"/>
      <c r="QW23" s="161"/>
      <c r="QX23" s="161"/>
      <c r="QY23" s="161"/>
      <c r="QZ23" s="161"/>
      <c r="RA23" s="161"/>
      <c r="RB23" s="161"/>
      <c r="RC23" s="161"/>
      <c r="RD23" s="161"/>
      <c r="RE23" s="161"/>
      <c r="RF23" s="161"/>
      <c r="RG23" s="161"/>
      <c r="RH23" s="161"/>
      <c r="RI23" s="161"/>
      <c r="RJ23" s="161"/>
      <c r="RK23" s="161"/>
      <c r="RL23" s="161"/>
      <c r="RM23" s="161"/>
      <c r="RN23" s="161"/>
      <c r="RO23" s="161"/>
      <c r="RP23" s="161"/>
      <c r="RQ23" s="161"/>
      <c r="RR23" s="161"/>
      <c r="RS23" s="161"/>
      <c r="RT23" s="161"/>
      <c r="RU23" s="161"/>
      <c r="RV23" s="161"/>
      <c r="RW23" s="161"/>
      <c r="RX23" s="161"/>
      <c r="RY23" s="161"/>
      <c r="RZ23" s="161"/>
      <c r="SA23" s="161"/>
      <c r="SB23" s="161"/>
      <c r="SC23" s="161"/>
      <c r="SD23" s="161"/>
      <c r="SE23" s="161"/>
      <c r="SF23" s="161"/>
      <c r="SG23" s="161"/>
      <c r="SH23" s="161"/>
      <c r="SI23" s="161"/>
      <c r="SJ23" s="161"/>
      <c r="SK23" s="161"/>
      <c r="SL23" s="161"/>
      <c r="SM23" s="161"/>
      <c r="SN23" s="161"/>
      <c r="SO23" s="161"/>
      <c r="SP23" s="161"/>
      <c r="SQ23" s="161"/>
      <c r="SR23" s="161"/>
      <c r="SS23" s="161"/>
      <c r="ST23" s="161"/>
      <c r="SU23" s="161"/>
      <c r="SV23" s="161"/>
      <c r="SW23" s="161"/>
      <c r="SX23" s="161"/>
      <c r="SY23" s="161"/>
      <c r="SZ23" s="161"/>
      <c r="TA23" s="161"/>
      <c r="TB23" s="161"/>
      <c r="TC23" s="161"/>
      <c r="TD23" s="161"/>
      <c r="TE23" s="161"/>
      <c r="TF23" s="161"/>
      <c r="TG23" s="161"/>
      <c r="TH23" s="161"/>
      <c r="TI23" s="161"/>
      <c r="TJ23" s="161"/>
      <c r="TK23" s="161"/>
      <c r="TL23" s="161"/>
      <c r="TM23" s="161"/>
      <c r="TN23" s="161"/>
      <c r="TO23" s="161"/>
      <c r="TP23" s="161"/>
      <c r="TQ23" s="161"/>
      <c r="TR23" s="161"/>
      <c r="TS23" s="161"/>
      <c r="TT23" s="161"/>
      <c r="TU23" s="161"/>
      <c r="TV23" s="161"/>
      <c r="TW23" s="161"/>
      <c r="TX23" s="161"/>
      <c r="TY23" s="161"/>
      <c r="TZ23" s="161"/>
      <c r="UA23" s="161"/>
      <c r="UB23" s="161"/>
      <c r="UC23" s="161"/>
      <c r="UD23" s="161"/>
      <c r="UE23" s="161"/>
      <c r="UF23" s="161"/>
      <c r="UG23" s="161"/>
      <c r="UH23" s="161"/>
      <c r="UI23" s="161"/>
      <c r="UJ23" s="161"/>
      <c r="UK23" s="161"/>
      <c r="UL23" s="161"/>
      <c r="UM23" s="161"/>
      <c r="UN23" s="161"/>
      <c r="UO23" s="161"/>
      <c r="UP23" s="161"/>
      <c r="UQ23" s="161"/>
      <c r="UR23" s="161"/>
      <c r="US23" s="161"/>
      <c r="UT23" s="161"/>
      <c r="UU23" s="161"/>
      <c r="UV23" s="161"/>
      <c r="UW23" s="161"/>
      <c r="UX23" s="161"/>
      <c r="UY23" s="161"/>
      <c r="UZ23" s="161"/>
      <c r="VA23" s="161"/>
      <c r="VB23" s="161"/>
      <c r="VC23" s="161"/>
      <c r="VD23" s="161"/>
      <c r="VE23" s="161"/>
      <c r="VF23" s="161"/>
      <c r="VG23" s="161"/>
      <c r="VH23" s="161"/>
      <c r="VI23" s="161"/>
      <c r="VJ23" s="161"/>
      <c r="VK23" s="161"/>
      <c r="VL23" s="161"/>
      <c r="VM23" s="161"/>
      <c r="VN23" s="161"/>
      <c r="VO23" s="161"/>
      <c r="VP23" s="161"/>
      <c r="VQ23" s="161"/>
      <c r="VR23" s="161"/>
      <c r="VS23" s="161"/>
      <c r="VT23" s="161"/>
      <c r="VU23" s="161"/>
      <c r="VV23" s="161"/>
      <c r="VW23" s="161"/>
      <c r="VX23" s="161"/>
      <c r="VY23" s="161"/>
      <c r="VZ23" s="161"/>
      <c r="WA23" s="161"/>
      <c r="WB23" s="161"/>
      <c r="WC23" s="161"/>
      <c r="WD23" s="161"/>
      <c r="WE23" s="161"/>
      <c r="WF23" s="161"/>
      <c r="WG23" s="161"/>
      <c r="WH23" s="161"/>
      <c r="WI23" s="161"/>
      <c r="WJ23" s="161"/>
      <c r="WK23" s="161"/>
      <c r="WL23" s="161"/>
      <c r="WM23" s="161"/>
      <c r="WN23" s="161"/>
      <c r="WO23" s="161"/>
      <c r="WP23" s="161"/>
      <c r="WQ23" s="161"/>
      <c r="WR23" s="161"/>
      <c r="WS23" s="161"/>
      <c r="WT23" s="161"/>
      <c r="WU23" s="161"/>
      <c r="WV23" s="161"/>
      <c r="WW23" s="161"/>
      <c r="WX23" s="161"/>
      <c r="WY23" s="161"/>
      <c r="WZ23" s="161"/>
      <c r="XA23" s="161"/>
      <c r="XB23" s="161"/>
      <c r="XC23" s="161"/>
      <c r="XD23" s="161"/>
      <c r="XE23" s="161"/>
      <c r="XF23" s="161"/>
      <c r="XG23" s="161"/>
      <c r="XH23" s="161"/>
      <c r="XI23" s="161"/>
      <c r="XJ23" s="161"/>
      <c r="XK23" s="161"/>
      <c r="XL23" s="161"/>
      <c r="XM23" s="161"/>
      <c r="XN23" s="161"/>
      <c r="XO23" s="161"/>
      <c r="XP23" s="161"/>
      <c r="XQ23" s="161"/>
      <c r="XR23" s="161"/>
      <c r="XS23" s="161"/>
      <c r="XT23" s="161"/>
      <c r="XU23" s="161"/>
      <c r="XV23" s="161"/>
      <c r="XW23" s="161"/>
      <c r="XX23" s="161"/>
      <c r="XY23" s="161"/>
      <c r="XZ23" s="161"/>
      <c r="YA23" s="161"/>
      <c r="YB23" s="161"/>
      <c r="YC23" s="161"/>
      <c r="YD23" s="161"/>
      <c r="YE23" s="161"/>
      <c r="YF23" s="161"/>
      <c r="YG23" s="161"/>
      <c r="YH23" s="161"/>
      <c r="YI23" s="161"/>
      <c r="YJ23" s="161"/>
      <c r="YK23" s="161"/>
      <c r="YL23" s="161"/>
      <c r="YM23" s="161"/>
      <c r="YN23" s="161"/>
      <c r="YO23" s="161"/>
      <c r="YP23" s="161"/>
      <c r="YQ23" s="161"/>
      <c r="YR23" s="161"/>
      <c r="YS23" s="161"/>
      <c r="YT23" s="161"/>
      <c r="YU23" s="161"/>
      <c r="YV23" s="161"/>
      <c r="YW23" s="161"/>
      <c r="YX23" s="161"/>
      <c r="YY23" s="161"/>
      <c r="YZ23" s="161"/>
      <c r="ZA23" s="161"/>
      <c r="ZB23" s="161"/>
      <c r="ZC23" s="161"/>
      <c r="ZD23" s="161"/>
      <c r="ZE23" s="161"/>
      <c r="ZF23" s="161"/>
      <c r="ZG23" s="161"/>
      <c r="ZH23" s="161"/>
      <c r="ZI23" s="161"/>
      <c r="ZJ23" s="161"/>
      <c r="ZK23" s="161"/>
      <c r="ZL23" s="161"/>
      <c r="ZM23" s="161"/>
      <c r="ZN23" s="161"/>
      <c r="ZO23" s="161"/>
      <c r="ZP23" s="161"/>
      <c r="ZQ23" s="161"/>
      <c r="ZR23" s="161"/>
      <c r="ZS23" s="161"/>
      <c r="ZT23" s="161"/>
      <c r="ZU23" s="161"/>
      <c r="ZV23" s="161"/>
      <c r="ZW23" s="161"/>
      <c r="ZX23" s="161"/>
      <c r="ZY23" s="161"/>
      <c r="ZZ23" s="161"/>
      <c r="AAA23" s="161"/>
      <c r="AAB23" s="161"/>
      <c r="AAC23" s="161"/>
      <c r="AAD23" s="161"/>
      <c r="AAE23" s="161"/>
      <c r="AAF23" s="161"/>
      <c r="AAG23" s="161"/>
      <c r="AAH23" s="161"/>
      <c r="AAI23" s="161"/>
      <c r="AAJ23" s="161"/>
      <c r="AAK23" s="161"/>
      <c r="AAL23" s="161"/>
      <c r="AAM23" s="161"/>
      <c r="AAN23" s="161"/>
      <c r="AAO23" s="161"/>
      <c r="AAP23" s="161"/>
      <c r="AAQ23" s="161"/>
      <c r="AAR23" s="161"/>
      <c r="AAS23" s="161"/>
      <c r="AAT23" s="161"/>
      <c r="AAU23" s="161"/>
      <c r="AAV23" s="161"/>
      <c r="AAW23" s="161"/>
      <c r="AAX23" s="161"/>
      <c r="AAY23" s="161"/>
      <c r="AAZ23" s="161"/>
      <c r="ABA23" s="161"/>
      <c r="ABB23" s="161"/>
      <c r="ABC23" s="161"/>
      <c r="ABD23" s="161"/>
      <c r="ABE23" s="161"/>
      <c r="ABF23" s="161"/>
      <c r="ABG23" s="161"/>
      <c r="ABH23" s="161"/>
      <c r="ABI23" s="161"/>
      <c r="ABJ23" s="161"/>
      <c r="ABK23" s="161"/>
      <c r="ABL23" s="161"/>
      <c r="ABM23" s="161"/>
      <c r="ABN23" s="161"/>
      <c r="ABO23" s="161"/>
      <c r="ABP23" s="161"/>
      <c r="ABQ23" s="161"/>
      <c r="ABR23" s="161"/>
      <c r="ABS23" s="161"/>
      <c r="ABT23" s="161"/>
      <c r="ABU23" s="161"/>
      <c r="ABV23" s="161"/>
      <c r="ABW23" s="161"/>
      <c r="ABX23" s="161"/>
      <c r="ABY23" s="161"/>
      <c r="ABZ23" s="161"/>
      <c r="ACA23" s="161"/>
      <c r="ACB23" s="161"/>
      <c r="ACC23" s="161"/>
      <c r="ACD23" s="161"/>
      <c r="ACE23" s="161"/>
      <c r="ACF23" s="161"/>
      <c r="ACG23" s="161"/>
      <c r="ACH23" s="161"/>
      <c r="ACI23" s="161"/>
      <c r="ACJ23" s="161"/>
      <c r="ACK23" s="161"/>
      <c r="ACL23" s="161"/>
      <c r="ACM23" s="161"/>
      <c r="ACN23" s="161"/>
      <c r="ACO23" s="161"/>
      <c r="ACP23" s="161"/>
      <c r="ACQ23" s="161"/>
      <c r="ACR23" s="161"/>
      <c r="ACS23" s="161"/>
      <c r="ACT23" s="161"/>
      <c r="ACU23" s="161"/>
      <c r="ACV23" s="161"/>
      <c r="ACW23" s="161"/>
      <c r="ACX23" s="161"/>
      <c r="ACY23" s="161"/>
      <c r="ACZ23" s="161"/>
      <c r="ADA23" s="161"/>
      <c r="ADB23" s="161"/>
      <c r="ADC23" s="161"/>
      <c r="ADD23" s="161"/>
      <c r="ADE23" s="161"/>
      <c r="ADF23" s="161"/>
      <c r="ADG23" s="161"/>
      <c r="ADH23" s="161"/>
      <c r="ADI23" s="161"/>
      <c r="ADJ23" s="161"/>
      <c r="ADK23" s="161"/>
      <c r="ADL23" s="161"/>
      <c r="ADM23" s="161"/>
      <c r="ADN23" s="161"/>
      <c r="ADO23" s="161"/>
      <c r="ADP23" s="161"/>
      <c r="ADQ23" s="161"/>
      <c r="ADR23" s="161"/>
      <c r="ADS23" s="161"/>
      <c r="ADT23" s="161"/>
      <c r="ADU23" s="161"/>
      <c r="ADV23" s="161"/>
      <c r="ADW23" s="161"/>
      <c r="ADX23" s="161"/>
      <c r="ADY23" s="161"/>
      <c r="ADZ23" s="161"/>
      <c r="AEA23" s="161"/>
      <c r="AEB23" s="161"/>
      <c r="AEC23" s="161"/>
      <c r="AED23" s="161"/>
      <c r="AEE23" s="161"/>
      <c r="AEF23" s="161"/>
      <c r="AEG23" s="161"/>
      <c r="AEH23" s="161"/>
      <c r="AEI23" s="161"/>
      <c r="AEJ23" s="161"/>
      <c r="AEK23" s="161"/>
      <c r="AEL23" s="161"/>
      <c r="AEM23" s="161"/>
      <c r="AEN23" s="161"/>
      <c r="AEO23" s="161"/>
      <c r="AEP23" s="161"/>
      <c r="AEQ23" s="161"/>
      <c r="AER23" s="161"/>
      <c r="AES23" s="161"/>
      <c r="AET23" s="161"/>
      <c r="AEU23" s="161"/>
      <c r="AEV23" s="161"/>
      <c r="AEW23" s="161"/>
      <c r="AEX23" s="161"/>
      <c r="AEY23" s="161"/>
      <c r="AEZ23" s="161"/>
      <c r="AFA23" s="161"/>
      <c r="AFB23" s="161"/>
      <c r="AFC23" s="161"/>
      <c r="AFD23" s="161"/>
      <c r="AFE23" s="161"/>
      <c r="AFF23" s="161"/>
      <c r="AFG23" s="161"/>
      <c r="AFH23" s="161"/>
      <c r="AFI23" s="161"/>
      <c r="AFJ23" s="161"/>
      <c r="AFK23" s="161"/>
      <c r="AFL23" s="161"/>
      <c r="AFM23" s="161"/>
      <c r="AFN23" s="161"/>
      <c r="AFO23" s="161"/>
      <c r="AFP23" s="161"/>
      <c r="AFQ23" s="161"/>
      <c r="AFR23" s="161"/>
      <c r="AFS23" s="161"/>
      <c r="AFT23" s="161"/>
      <c r="AFU23" s="161"/>
      <c r="AFV23" s="161"/>
      <c r="AFW23" s="161"/>
      <c r="AFX23" s="161"/>
      <c r="AFY23" s="161"/>
      <c r="AFZ23" s="161"/>
      <c r="AGA23" s="161"/>
      <c r="AGB23" s="161"/>
      <c r="AGC23" s="161"/>
      <c r="AGD23" s="161"/>
      <c r="AGE23" s="161"/>
      <c r="AGF23" s="161"/>
      <c r="AGG23" s="161"/>
      <c r="AGH23" s="161"/>
      <c r="AGI23" s="161"/>
      <c r="AGJ23" s="161"/>
      <c r="AGK23" s="161"/>
      <c r="AGL23" s="161"/>
      <c r="AGM23" s="161"/>
      <c r="AGN23" s="161"/>
      <c r="AGO23" s="161"/>
      <c r="AGP23" s="161"/>
      <c r="AGQ23" s="161"/>
      <c r="AGR23" s="161"/>
      <c r="AGS23" s="161"/>
      <c r="AGT23" s="161"/>
      <c r="AGU23" s="161"/>
      <c r="AGV23" s="161"/>
      <c r="AGW23" s="161"/>
      <c r="AGX23" s="161"/>
      <c r="AGY23" s="161"/>
      <c r="AGZ23" s="161"/>
      <c r="AHA23" s="161"/>
      <c r="AHB23" s="161"/>
      <c r="AHC23" s="161"/>
      <c r="AHD23" s="161"/>
      <c r="AHE23" s="161"/>
      <c r="AHF23" s="161"/>
      <c r="AHG23" s="161"/>
      <c r="AHH23" s="161"/>
      <c r="AHI23" s="161"/>
      <c r="AHJ23" s="161"/>
      <c r="AHK23" s="161"/>
      <c r="AHL23" s="161"/>
      <c r="AHM23" s="161"/>
      <c r="AHN23" s="161"/>
      <c r="AHO23" s="161"/>
      <c r="AHP23" s="161"/>
      <c r="AHQ23" s="161"/>
      <c r="AHR23" s="161"/>
      <c r="AHS23" s="161"/>
      <c r="AHT23" s="161"/>
      <c r="AHU23" s="161"/>
      <c r="AHV23" s="161"/>
      <c r="AHW23" s="161"/>
      <c r="AHX23" s="161"/>
      <c r="AHY23" s="161"/>
      <c r="AHZ23" s="161"/>
      <c r="AIA23" s="161"/>
      <c r="AIB23" s="161"/>
      <c r="AIC23" s="161"/>
      <c r="AID23" s="161"/>
      <c r="AIE23" s="161"/>
      <c r="AIF23" s="161"/>
    </row>
    <row r="24" spans="1:916" s="21" customFormat="1" ht="12.75">
      <c r="B24" s="309" t="s">
        <v>140</v>
      </c>
      <c r="C24" s="399" t="s">
        <v>739</v>
      </c>
      <c r="D24" s="406"/>
      <c r="E24" s="324"/>
      <c r="F24" s="144"/>
      <c r="G24" s="325"/>
      <c r="H24" s="258">
        <f t="shared" ref="H24:T24" si="10">SUM(H25:H28)</f>
        <v>507000</v>
      </c>
      <c r="I24" s="259">
        <f t="shared" si="10"/>
        <v>823974.70860000001</v>
      </c>
      <c r="J24" s="259">
        <f t="shared" si="10"/>
        <v>2030030</v>
      </c>
      <c r="K24" s="259">
        <f t="shared" si="10"/>
        <v>2040997</v>
      </c>
      <c r="L24" s="259">
        <f t="shared" si="10"/>
        <v>4071027</v>
      </c>
      <c r="M24" s="259">
        <f t="shared" si="10"/>
        <v>0</v>
      </c>
      <c r="N24" s="260">
        <f t="shared" si="10"/>
        <v>2693974.7086</v>
      </c>
      <c r="O24" s="259">
        <f t="shared" si="10"/>
        <v>4895001.7085999995</v>
      </c>
      <c r="P24" s="259">
        <f t="shared" si="10"/>
        <v>0</v>
      </c>
      <c r="Q24" s="261">
        <f t="shared" si="10"/>
        <v>2522448.229026217</v>
      </c>
      <c r="R24" s="261">
        <f t="shared" si="10"/>
        <v>4583334.9331460679</v>
      </c>
      <c r="S24" s="259">
        <f t="shared" si="10"/>
        <v>4927756.4443464661</v>
      </c>
      <c r="T24" s="259">
        <f t="shared" si="10"/>
        <v>0</v>
      </c>
      <c r="U24" s="133">
        <f>IFERROR(S24/Q24,0)</f>
        <v>1.9535609839845198</v>
      </c>
      <c r="V24" s="133">
        <f>IFERROR(((S24*1.1)+(T24))/R24,0)</f>
        <v>1.1826611338352226</v>
      </c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</row>
    <row r="25" spans="1:916" s="21" customFormat="1" ht="12.75">
      <c r="B25" s="309" t="s">
        <v>140</v>
      </c>
      <c r="C25" s="146" t="s">
        <v>394</v>
      </c>
      <c r="D25" s="406"/>
      <c r="E25" s="324"/>
      <c r="F25" s="144">
        <f>'CI Retrofit {G}'!A$16</f>
        <v>15</v>
      </c>
      <c r="G25" s="325" t="s">
        <v>375</v>
      </c>
      <c r="H25" s="258">
        <f>'CI Retrofit {G}'!A$10</f>
        <v>360000</v>
      </c>
      <c r="I25" s="259">
        <f>'CI Retrofit {G}'!A$8</f>
        <v>474385</v>
      </c>
      <c r="J25" s="259">
        <f>'CI Retrofit {G}'!A$12</f>
        <v>1570000</v>
      </c>
      <c r="K25" s="259">
        <f>'CI Retrofit {G}'!A$14</f>
        <v>1727000</v>
      </c>
      <c r="L25" s="259">
        <f>SUM('CI Retrofit {G}'!Q$5:Q$1000)</f>
        <v>3297000</v>
      </c>
      <c r="M25" s="259"/>
      <c r="N25" s="260">
        <f>'CI Retrofit {G}'!A$18</f>
        <v>2044385</v>
      </c>
      <c r="O25" s="259">
        <f>'CI Retrofit {G}'!A$20</f>
        <v>3771385</v>
      </c>
      <c r="P25" s="259">
        <f>SUM('CI Retrofit {G}'!R$5:R$1000)</f>
        <v>0</v>
      </c>
      <c r="Q25" s="261">
        <f t="shared" ref="Q25:Q31" si="11">N25/(1+ElecDiscountRate)^1</f>
        <v>1914218.1647940073</v>
      </c>
      <c r="R25" s="261">
        <f t="shared" ref="R25:R31" si="12">O25/(1+ElecDiscountRate)^1</f>
        <v>3531259.3632958801</v>
      </c>
      <c r="S25" s="259">
        <f>SUM('CI Retrofit {G}'!AM$5:AM$1000)</f>
        <v>4101072.1452995045</v>
      </c>
      <c r="T25" s="259">
        <f>SUM('CI Retrofit {G}'!AD$5:AD$1000)</f>
        <v>0</v>
      </c>
      <c r="U25" s="133">
        <f t="shared" ref="U25:U31" si="13">IFERROR(S25/Q25,0)</f>
        <v>2.1424267205931717</v>
      </c>
      <c r="V25" s="133">
        <f t="shared" ref="V25:V31" si="14">IFERROR(((S25*1.1)+(T25))/R25,0)</f>
        <v>1.2774987322423614</v>
      </c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  <c r="PJ25" s="161"/>
      <c r="PK25" s="161"/>
      <c r="PL25" s="161"/>
      <c r="PM25" s="161"/>
      <c r="PN25" s="161"/>
      <c r="PO25" s="161"/>
      <c r="PP25" s="161"/>
      <c r="PQ25" s="161"/>
      <c r="PR25" s="161"/>
      <c r="PS25" s="161"/>
      <c r="PT25" s="161"/>
      <c r="PU25" s="161"/>
      <c r="PV25" s="161"/>
      <c r="PW25" s="161"/>
      <c r="PX25" s="161"/>
      <c r="PY25" s="161"/>
      <c r="PZ25" s="161"/>
      <c r="QA25" s="161"/>
      <c r="QB25" s="161"/>
      <c r="QC25" s="161"/>
      <c r="QD25" s="161"/>
      <c r="QE25" s="161"/>
      <c r="QF25" s="161"/>
      <c r="QG25" s="161"/>
      <c r="QH25" s="161"/>
      <c r="QI25" s="161"/>
      <c r="QJ25" s="161"/>
      <c r="QK25" s="161"/>
      <c r="QL25" s="161"/>
      <c r="QM25" s="161"/>
      <c r="QN25" s="161"/>
      <c r="QO25" s="161"/>
      <c r="QP25" s="161"/>
      <c r="QQ25" s="161"/>
      <c r="QR25" s="161"/>
      <c r="QS25" s="161"/>
      <c r="QT25" s="161"/>
      <c r="QU25" s="161"/>
      <c r="QV25" s="161"/>
      <c r="QW25" s="161"/>
      <c r="QX25" s="161"/>
      <c r="QY25" s="161"/>
      <c r="QZ25" s="161"/>
      <c r="RA25" s="161"/>
      <c r="RB25" s="161"/>
      <c r="RC25" s="161"/>
      <c r="RD25" s="161"/>
      <c r="RE25" s="161"/>
      <c r="RF25" s="161"/>
      <c r="RG25" s="161"/>
      <c r="RH25" s="161"/>
      <c r="RI25" s="161"/>
      <c r="RJ25" s="161"/>
      <c r="RK25" s="161"/>
      <c r="RL25" s="161"/>
      <c r="RM25" s="161"/>
      <c r="RN25" s="161"/>
      <c r="RO25" s="161"/>
      <c r="RP25" s="161"/>
      <c r="RQ25" s="161"/>
      <c r="RR25" s="161"/>
      <c r="RS25" s="161"/>
      <c r="RT25" s="161"/>
      <c r="RU25" s="161"/>
      <c r="RV25" s="161"/>
      <c r="RW25" s="161"/>
      <c r="RX25" s="161"/>
      <c r="RY25" s="161"/>
      <c r="RZ25" s="161"/>
      <c r="SA25" s="161"/>
      <c r="SB25" s="161"/>
      <c r="SC25" s="161"/>
      <c r="SD25" s="161"/>
      <c r="SE25" s="161"/>
      <c r="SF25" s="161"/>
      <c r="SG25" s="161"/>
      <c r="SH25" s="161"/>
      <c r="SI25" s="161"/>
      <c r="SJ25" s="161"/>
      <c r="SK25" s="161"/>
      <c r="SL25" s="161"/>
      <c r="SM25" s="161"/>
      <c r="SN25" s="161"/>
      <c r="SO25" s="161"/>
      <c r="SP25" s="161"/>
      <c r="SQ25" s="161"/>
      <c r="SR25" s="161"/>
      <c r="SS25" s="161"/>
      <c r="ST25" s="161"/>
      <c r="SU25" s="161"/>
      <c r="SV25" s="161"/>
      <c r="SW25" s="161"/>
      <c r="SX25" s="161"/>
      <c r="SY25" s="161"/>
      <c r="SZ25" s="161"/>
      <c r="TA25" s="161"/>
      <c r="TB25" s="161"/>
      <c r="TC25" s="161"/>
      <c r="TD25" s="161"/>
      <c r="TE25" s="161"/>
      <c r="TF25" s="161"/>
      <c r="TG25" s="161"/>
      <c r="TH25" s="161"/>
      <c r="TI25" s="161"/>
      <c r="TJ25" s="161"/>
      <c r="TK25" s="161"/>
      <c r="TL25" s="161"/>
      <c r="TM25" s="161"/>
      <c r="TN25" s="161"/>
      <c r="TO25" s="161"/>
      <c r="TP25" s="161"/>
      <c r="TQ25" s="161"/>
      <c r="TR25" s="161"/>
      <c r="TS25" s="161"/>
      <c r="TT25" s="161"/>
      <c r="TU25" s="161"/>
      <c r="TV25" s="161"/>
      <c r="TW25" s="161"/>
      <c r="TX25" s="161"/>
      <c r="TY25" s="161"/>
      <c r="TZ25" s="161"/>
      <c r="UA25" s="161"/>
      <c r="UB25" s="161"/>
      <c r="UC25" s="161"/>
      <c r="UD25" s="161"/>
      <c r="UE25" s="161"/>
      <c r="UF25" s="161"/>
      <c r="UG25" s="161"/>
      <c r="UH25" s="161"/>
      <c r="UI25" s="161"/>
      <c r="UJ25" s="161"/>
      <c r="UK25" s="161"/>
      <c r="UL25" s="161"/>
      <c r="UM25" s="161"/>
      <c r="UN25" s="161"/>
      <c r="UO25" s="161"/>
      <c r="UP25" s="161"/>
      <c r="UQ25" s="161"/>
      <c r="UR25" s="161"/>
      <c r="US25" s="161"/>
      <c r="UT25" s="161"/>
      <c r="UU25" s="161"/>
      <c r="UV25" s="161"/>
      <c r="UW25" s="161"/>
      <c r="UX25" s="161"/>
      <c r="UY25" s="161"/>
      <c r="UZ25" s="161"/>
      <c r="VA25" s="161"/>
      <c r="VB25" s="161"/>
      <c r="VC25" s="161"/>
      <c r="VD25" s="161"/>
      <c r="VE25" s="161"/>
      <c r="VF25" s="161"/>
      <c r="VG25" s="161"/>
      <c r="VH25" s="161"/>
      <c r="VI25" s="161"/>
      <c r="VJ25" s="161"/>
      <c r="VK25" s="161"/>
      <c r="VL25" s="161"/>
      <c r="VM25" s="161"/>
      <c r="VN25" s="161"/>
      <c r="VO25" s="161"/>
      <c r="VP25" s="161"/>
      <c r="VQ25" s="161"/>
      <c r="VR25" s="161"/>
      <c r="VS25" s="161"/>
      <c r="VT25" s="161"/>
      <c r="VU25" s="161"/>
      <c r="VV25" s="161"/>
      <c r="VW25" s="161"/>
      <c r="VX25" s="161"/>
      <c r="VY25" s="161"/>
      <c r="VZ25" s="161"/>
      <c r="WA25" s="161"/>
      <c r="WB25" s="161"/>
      <c r="WC25" s="161"/>
      <c r="WD25" s="161"/>
      <c r="WE25" s="161"/>
      <c r="WF25" s="161"/>
      <c r="WG25" s="161"/>
      <c r="WH25" s="161"/>
      <c r="WI25" s="161"/>
      <c r="WJ25" s="161"/>
      <c r="WK25" s="161"/>
      <c r="WL25" s="161"/>
      <c r="WM25" s="161"/>
      <c r="WN25" s="161"/>
      <c r="WO25" s="161"/>
      <c r="WP25" s="161"/>
      <c r="WQ25" s="161"/>
      <c r="WR25" s="161"/>
      <c r="WS25" s="161"/>
      <c r="WT25" s="161"/>
      <c r="WU25" s="161"/>
      <c r="WV25" s="161"/>
      <c r="WW25" s="161"/>
      <c r="WX25" s="161"/>
      <c r="WY25" s="161"/>
      <c r="WZ25" s="161"/>
      <c r="XA25" s="161"/>
      <c r="XB25" s="161"/>
      <c r="XC25" s="161"/>
      <c r="XD25" s="161"/>
      <c r="XE25" s="161"/>
      <c r="XF25" s="161"/>
      <c r="XG25" s="161"/>
      <c r="XH25" s="161"/>
      <c r="XI25" s="161"/>
      <c r="XJ25" s="161"/>
      <c r="XK25" s="161"/>
      <c r="XL25" s="161"/>
      <c r="XM25" s="161"/>
      <c r="XN25" s="161"/>
      <c r="XO25" s="161"/>
      <c r="XP25" s="161"/>
      <c r="XQ25" s="161"/>
      <c r="XR25" s="161"/>
      <c r="XS25" s="161"/>
      <c r="XT25" s="161"/>
      <c r="XU25" s="161"/>
      <c r="XV25" s="161"/>
      <c r="XW25" s="161"/>
      <c r="XX25" s="161"/>
      <c r="XY25" s="161"/>
      <c r="XZ25" s="161"/>
      <c r="YA25" s="161"/>
      <c r="YB25" s="161"/>
      <c r="YC25" s="161"/>
      <c r="YD25" s="161"/>
      <c r="YE25" s="161"/>
      <c r="YF25" s="161"/>
      <c r="YG25" s="161"/>
      <c r="YH25" s="161"/>
      <c r="YI25" s="161"/>
      <c r="YJ25" s="161"/>
      <c r="YK25" s="161"/>
      <c r="YL25" s="161"/>
      <c r="YM25" s="161"/>
      <c r="YN25" s="161"/>
      <c r="YO25" s="161"/>
      <c r="YP25" s="161"/>
      <c r="YQ25" s="161"/>
      <c r="YR25" s="161"/>
      <c r="YS25" s="161"/>
      <c r="YT25" s="161"/>
      <c r="YU25" s="161"/>
      <c r="YV25" s="161"/>
      <c r="YW25" s="161"/>
      <c r="YX25" s="161"/>
      <c r="YY25" s="161"/>
      <c r="YZ25" s="161"/>
      <c r="ZA25" s="161"/>
      <c r="ZB25" s="161"/>
      <c r="ZC25" s="161"/>
      <c r="ZD25" s="161"/>
      <c r="ZE25" s="161"/>
      <c r="ZF25" s="161"/>
      <c r="ZG25" s="161"/>
      <c r="ZH25" s="161"/>
      <c r="ZI25" s="161"/>
      <c r="ZJ25" s="161"/>
      <c r="ZK25" s="161"/>
      <c r="ZL25" s="161"/>
      <c r="ZM25" s="161"/>
      <c r="ZN25" s="161"/>
      <c r="ZO25" s="161"/>
      <c r="ZP25" s="161"/>
      <c r="ZQ25" s="161"/>
      <c r="ZR25" s="161"/>
      <c r="ZS25" s="161"/>
      <c r="ZT25" s="161"/>
      <c r="ZU25" s="161"/>
      <c r="ZV25" s="161"/>
      <c r="ZW25" s="161"/>
      <c r="ZX25" s="161"/>
      <c r="ZY25" s="161"/>
      <c r="ZZ25" s="161"/>
      <c r="AAA25" s="161"/>
      <c r="AAB25" s="161"/>
      <c r="AAC25" s="161"/>
      <c r="AAD25" s="161"/>
      <c r="AAE25" s="161"/>
      <c r="AAF25" s="161"/>
      <c r="AAG25" s="161"/>
      <c r="AAH25" s="161"/>
      <c r="AAI25" s="161"/>
      <c r="AAJ25" s="161"/>
      <c r="AAK25" s="161"/>
      <c r="AAL25" s="161"/>
      <c r="AAM25" s="161"/>
      <c r="AAN25" s="161"/>
      <c r="AAO25" s="161"/>
      <c r="AAP25" s="161"/>
      <c r="AAQ25" s="161"/>
      <c r="AAR25" s="161"/>
      <c r="AAS25" s="161"/>
      <c r="AAT25" s="161"/>
      <c r="AAU25" s="161"/>
      <c r="AAV25" s="161"/>
      <c r="AAW25" s="161"/>
      <c r="AAX25" s="161"/>
      <c r="AAY25" s="161"/>
      <c r="AAZ25" s="161"/>
      <c r="ABA25" s="161"/>
      <c r="ABB25" s="161"/>
      <c r="ABC25" s="161"/>
      <c r="ABD25" s="161"/>
      <c r="ABE25" s="161"/>
      <c r="ABF25" s="161"/>
      <c r="ABG25" s="161"/>
      <c r="ABH25" s="161"/>
      <c r="ABI25" s="161"/>
      <c r="ABJ25" s="161"/>
      <c r="ABK25" s="161"/>
      <c r="ABL25" s="161"/>
      <c r="ABM25" s="161"/>
      <c r="ABN25" s="161"/>
      <c r="ABO25" s="161"/>
      <c r="ABP25" s="161"/>
      <c r="ABQ25" s="161"/>
      <c r="ABR25" s="161"/>
      <c r="ABS25" s="161"/>
      <c r="ABT25" s="161"/>
      <c r="ABU25" s="161"/>
      <c r="ABV25" s="161"/>
      <c r="ABW25" s="161"/>
      <c r="ABX25" s="161"/>
      <c r="ABY25" s="161"/>
      <c r="ABZ25" s="161"/>
      <c r="ACA25" s="161"/>
      <c r="ACB25" s="161"/>
      <c r="ACC25" s="161"/>
      <c r="ACD25" s="161"/>
      <c r="ACE25" s="161"/>
      <c r="ACF25" s="161"/>
      <c r="ACG25" s="161"/>
      <c r="ACH25" s="161"/>
      <c r="ACI25" s="161"/>
      <c r="ACJ25" s="161"/>
      <c r="ACK25" s="161"/>
      <c r="ACL25" s="161"/>
      <c r="ACM25" s="161"/>
      <c r="ACN25" s="161"/>
      <c r="ACO25" s="161"/>
      <c r="ACP25" s="161"/>
      <c r="ACQ25" s="161"/>
      <c r="ACR25" s="161"/>
      <c r="ACS25" s="161"/>
      <c r="ACT25" s="161"/>
      <c r="ACU25" s="161"/>
      <c r="ACV25" s="161"/>
      <c r="ACW25" s="161"/>
      <c r="ACX25" s="161"/>
      <c r="ACY25" s="161"/>
      <c r="ACZ25" s="161"/>
      <c r="ADA25" s="161"/>
      <c r="ADB25" s="161"/>
      <c r="ADC25" s="161"/>
      <c r="ADD25" s="161"/>
      <c r="ADE25" s="161"/>
      <c r="ADF25" s="161"/>
      <c r="ADG25" s="161"/>
      <c r="ADH25" s="161"/>
      <c r="ADI25" s="161"/>
      <c r="ADJ25" s="161"/>
      <c r="ADK25" s="161"/>
      <c r="ADL25" s="161"/>
      <c r="ADM25" s="161"/>
      <c r="ADN25" s="161"/>
      <c r="ADO25" s="161"/>
      <c r="ADP25" s="161"/>
      <c r="ADQ25" s="161"/>
      <c r="ADR25" s="161"/>
      <c r="ADS25" s="161"/>
      <c r="ADT25" s="161"/>
      <c r="ADU25" s="161"/>
      <c r="ADV25" s="161"/>
      <c r="ADW25" s="161"/>
      <c r="ADX25" s="161"/>
      <c r="ADY25" s="161"/>
      <c r="ADZ25" s="161"/>
      <c r="AEA25" s="161"/>
      <c r="AEB25" s="161"/>
      <c r="AEC25" s="161"/>
      <c r="AED25" s="161"/>
      <c r="AEE25" s="161"/>
      <c r="AEF25" s="161"/>
      <c r="AEG25" s="161"/>
      <c r="AEH25" s="161"/>
      <c r="AEI25" s="161"/>
      <c r="AEJ25" s="161"/>
      <c r="AEK25" s="161"/>
      <c r="AEL25" s="161"/>
      <c r="AEM25" s="161"/>
      <c r="AEN25" s="161"/>
      <c r="AEO25" s="161"/>
      <c r="AEP25" s="161"/>
      <c r="AEQ25" s="161"/>
      <c r="AER25" s="161"/>
      <c r="AES25" s="161"/>
      <c r="AET25" s="161"/>
      <c r="AEU25" s="161"/>
      <c r="AEV25" s="161"/>
      <c r="AEW25" s="161"/>
      <c r="AEX25" s="161"/>
      <c r="AEY25" s="161"/>
      <c r="AEZ25" s="161"/>
      <c r="AFA25" s="161"/>
      <c r="AFB25" s="161"/>
      <c r="AFC25" s="161"/>
      <c r="AFD25" s="161"/>
      <c r="AFE25" s="161"/>
      <c r="AFF25" s="161"/>
      <c r="AFG25" s="161"/>
      <c r="AFH25" s="161"/>
      <c r="AFI25" s="161"/>
      <c r="AFJ25" s="161"/>
      <c r="AFK25" s="161"/>
      <c r="AFL25" s="161"/>
      <c r="AFM25" s="161"/>
      <c r="AFN25" s="161"/>
      <c r="AFO25" s="161"/>
      <c r="AFP25" s="161"/>
      <c r="AFQ25" s="161"/>
      <c r="AFR25" s="161"/>
      <c r="AFS25" s="161"/>
      <c r="AFT25" s="161"/>
      <c r="AFU25" s="161"/>
      <c r="AFV25" s="161"/>
      <c r="AFW25" s="161"/>
      <c r="AFX25" s="161"/>
      <c r="AFY25" s="161"/>
      <c r="AFZ25" s="161"/>
      <c r="AGA25" s="161"/>
      <c r="AGB25" s="161"/>
      <c r="AGC25" s="161"/>
      <c r="AGD25" s="161"/>
      <c r="AGE25" s="161"/>
      <c r="AGF25" s="161"/>
      <c r="AGG25" s="161"/>
      <c r="AGH25" s="161"/>
      <c r="AGI25" s="161"/>
      <c r="AGJ25" s="161"/>
      <c r="AGK25" s="161"/>
      <c r="AGL25" s="161"/>
      <c r="AGM25" s="161"/>
      <c r="AGN25" s="161"/>
      <c r="AGO25" s="161"/>
      <c r="AGP25" s="161"/>
      <c r="AGQ25" s="161"/>
      <c r="AGR25" s="161"/>
      <c r="AGS25" s="161"/>
      <c r="AGT25" s="161"/>
      <c r="AGU25" s="161"/>
      <c r="AGV25" s="161"/>
      <c r="AGW25" s="161"/>
      <c r="AGX25" s="161"/>
      <c r="AGY25" s="161"/>
      <c r="AGZ25" s="161"/>
      <c r="AHA25" s="161"/>
      <c r="AHB25" s="161"/>
      <c r="AHC25" s="161"/>
      <c r="AHD25" s="161"/>
      <c r="AHE25" s="161"/>
      <c r="AHF25" s="161"/>
      <c r="AHG25" s="161"/>
      <c r="AHH25" s="161"/>
      <c r="AHI25" s="161"/>
      <c r="AHJ25" s="161"/>
      <c r="AHK25" s="161"/>
      <c r="AHL25" s="161"/>
      <c r="AHM25" s="161"/>
      <c r="AHN25" s="161"/>
      <c r="AHO25" s="161"/>
      <c r="AHP25" s="161"/>
      <c r="AHQ25" s="161"/>
      <c r="AHR25" s="161"/>
      <c r="AHS25" s="161"/>
      <c r="AHT25" s="161"/>
      <c r="AHU25" s="161"/>
      <c r="AHV25" s="161"/>
      <c r="AHW25" s="161"/>
      <c r="AHX25" s="161"/>
      <c r="AHY25" s="161"/>
      <c r="AHZ25" s="161"/>
      <c r="AIA25" s="161"/>
      <c r="AIB25" s="161"/>
      <c r="AIC25" s="161"/>
      <c r="AID25" s="161"/>
      <c r="AIE25" s="161"/>
      <c r="AIF25" s="161"/>
    </row>
    <row r="26" spans="1:916" s="21" customFormat="1" ht="12.75">
      <c r="B26" s="309" t="s">
        <v>140</v>
      </c>
      <c r="C26" s="146" t="s">
        <v>738</v>
      </c>
      <c r="D26" s="406"/>
      <c r="E26" s="324"/>
      <c r="F26" s="144">
        <f>'CBA {G}'!A$16</f>
        <v>5</v>
      </c>
      <c r="G26" s="325" t="s">
        <v>375</v>
      </c>
      <c r="H26" s="258">
        <f>'CBA {G}'!A$10</f>
        <v>90000</v>
      </c>
      <c r="I26" s="259">
        <f>'CBA {G}'!A$8</f>
        <v>180030</v>
      </c>
      <c r="J26" s="259">
        <f>'CBA {G}'!A$12</f>
        <v>160030</v>
      </c>
      <c r="K26" s="259">
        <f>'CBA {G}'!A$14</f>
        <v>-16003</v>
      </c>
      <c r="L26" s="259">
        <f>SUM('CBA {G}'!Q$5:Q$1000)</f>
        <v>144027</v>
      </c>
      <c r="M26" s="259"/>
      <c r="N26" s="260">
        <f>'CBA {G}'!A$18</f>
        <v>180030</v>
      </c>
      <c r="O26" s="259">
        <f>'CBA {G}'!A$20</f>
        <v>324057</v>
      </c>
      <c r="P26" s="259">
        <f>SUM('CBA {G}'!R$5:R$1000)</f>
        <v>0</v>
      </c>
      <c r="Q26" s="261">
        <f t="shared" si="11"/>
        <v>168567.41573033706</v>
      </c>
      <c r="R26" s="261">
        <f t="shared" si="12"/>
        <v>303424.15730337077</v>
      </c>
      <c r="S26" s="259">
        <f>SUM('CBA {G}'!AM$5:AM$1000)</f>
        <v>314381.21944606089</v>
      </c>
      <c r="T26" s="259">
        <f>SUM('CBA {G}'!AD$5:AD$1000)</f>
        <v>0</v>
      </c>
      <c r="U26" s="133">
        <f>IFERROR(S26/Q26,0)</f>
        <v>1.8650177324245574</v>
      </c>
      <c r="V26" s="133">
        <f>IFERROR(((S26*1.1)+(T26))/R26,0)</f>
        <v>1.1397225074762538</v>
      </c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  <c r="PJ26" s="161"/>
      <c r="PK26" s="161"/>
      <c r="PL26" s="161"/>
      <c r="PM26" s="161"/>
      <c r="PN26" s="161"/>
      <c r="PO26" s="161"/>
      <c r="PP26" s="161"/>
      <c r="PQ26" s="161"/>
      <c r="PR26" s="161"/>
      <c r="PS26" s="161"/>
      <c r="PT26" s="161"/>
      <c r="PU26" s="161"/>
      <c r="PV26" s="161"/>
      <c r="PW26" s="161"/>
      <c r="PX26" s="161"/>
      <c r="PY26" s="161"/>
      <c r="PZ26" s="161"/>
      <c r="QA26" s="161"/>
      <c r="QB26" s="161"/>
      <c r="QC26" s="161"/>
      <c r="QD26" s="161"/>
      <c r="QE26" s="161"/>
      <c r="QF26" s="161"/>
      <c r="QG26" s="161"/>
      <c r="QH26" s="161"/>
      <c r="QI26" s="161"/>
      <c r="QJ26" s="161"/>
      <c r="QK26" s="161"/>
      <c r="QL26" s="161"/>
      <c r="QM26" s="161"/>
      <c r="QN26" s="161"/>
      <c r="QO26" s="161"/>
      <c r="QP26" s="161"/>
      <c r="QQ26" s="161"/>
      <c r="QR26" s="161"/>
      <c r="QS26" s="161"/>
      <c r="QT26" s="161"/>
      <c r="QU26" s="161"/>
      <c r="QV26" s="161"/>
      <c r="QW26" s="161"/>
      <c r="QX26" s="161"/>
      <c r="QY26" s="161"/>
      <c r="QZ26" s="161"/>
      <c r="RA26" s="161"/>
      <c r="RB26" s="161"/>
      <c r="RC26" s="161"/>
      <c r="RD26" s="161"/>
      <c r="RE26" s="161"/>
      <c r="RF26" s="161"/>
      <c r="RG26" s="161"/>
      <c r="RH26" s="161"/>
      <c r="RI26" s="161"/>
      <c r="RJ26" s="161"/>
      <c r="RK26" s="161"/>
      <c r="RL26" s="161"/>
      <c r="RM26" s="161"/>
      <c r="RN26" s="161"/>
      <c r="RO26" s="161"/>
      <c r="RP26" s="161"/>
      <c r="RQ26" s="161"/>
      <c r="RR26" s="161"/>
      <c r="RS26" s="161"/>
      <c r="RT26" s="161"/>
      <c r="RU26" s="161"/>
      <c r="RV26" s="161"/>
      <c r="RW26" s="161"/>
      <c r="RX26" s="161"/>
      <c r="RY26" s="161"/>
      <c r="RZ26" s="161"/>
      <c r="SA26" s="161"/>
      <c r="SB26" s="161"/>
      <c r="SC26" s="161"/>
      <c r="SD26" s="161"/>
      <c r="SE26" s="161"/>
      <c r="SF26" s="161"/>
      <c r="SG26" s="161"/>
      <c r="SH26" s="161"/>
      <c r="SI26" s="161"/>
      <c r="SJ26" s="161"/>
      <c r="SK26" s="161"/>
      <c r="SL26" s="161"/>
      <c r="SM26" s="161"/>
      <c r="SN26" s="161"/>
      <c r="SO26" s="161"/>
      <c r="SP26" s="161"/>
      <c r="SQ26" s="161"/>
      <c r="SR26" s="161"/>
      <c r="SS26" s="161"/>
      <c r="ST26" s="161"/>
      <c r="SU26" s="161"/>
      <c r="SV26" s="161"/>
      <c r="SW26" s="161"/>
      <c r="SX26" s="161"/>
      <c r="SY26" s="161"/>
      <c r="SZ26" s="161"/>
      <c r="TA26" s="161"/>
      <c r="TB26" s="161"/>
      <c r="TC26" s="161"/>
      <c r="TD26" s="161"/>
      <c r="TE26" s="161"/>
      <c r="TF26" s="161"/>
      <c r="TG26" s="161"/>
      <c r="TH26" s="161"/>
      <c r="TI26" s="161"/>
      <c r="TJ26" s="161"/>
      <c r="TK26" s="161"/>
      <c r="TL26" s="161"/>
      <c r="TM26" s="161"/>
      <c r="TN26" s="161"/>
      <c r="TO26" s="161"/>
      <c r="TP26" s="161"/>
      <c r="TQ26" s="161"/>
      <c r="TR26" s="161"/>
      <c r="TS26" s="161"/>
      <c r="TT26" s="161"/>
      <c r="TU26" s="161"/>
      <c r="TV26" s="161"/>
      <c r="TW26" s="161"/>
      <c r="TX26" s="161"/>
      <c r="TY26" s="161"/>
      <c r="TZ26" s="161"/>
      <c r="UA26" s="161"/>
      <c r="UB26" s="161"/>
      <c r="UC26" s="161"/>
      <c r="UD26" s="161"/>
      <c r="UE26" s="161"/>
      <c r="UF26" s="161"/>
      <c r="UG26" s="161"/>
      <c r="UH26" s="161"/>
      <c r="UI26" s="161"/>
      <c r="UJ26" s="161"/>
      <c r="UK26" s="161"/>
      <c r="UL26" s="161"/>
      <c r="UM26" s="161"/>
      <c r="UN26" s="161"/>
      <c r="UO26" s="161"/>
      <c r="UP26" s="161"/>
      <c r="UQ26" s="161"/>
      <c r="UR26" s="161"/>
      <c r="US26" s="161"/>
      <c r="UT26" s="161"/>
      <c r="UU26" s="161"/>
      <c r="UV26" s="161"/>
      <c r="UW26" s="161"/>
      <c r="UX26" s="161"/>
      <c r="UY26" s="161"/>
      <c r="UZ26" s="161"/>
      <c r="VA26" s="161"/>
      <c r="VB26" s="161"/>
      <c r="VC26" s="161"/>
      <c r="VD26" s="161"/>
      <c r="VE26" s="161"/>
      <c r="VF26" s="161"/>
      <c r="VG26" s="161"/>
      <c r="VH26" s="161"/>
      <c r="VI26" s="161"/>
      <c r="VJ26" s="161"/>
      <c r="VK26" s="161"/>
      <c r="VL26" s="161"/>
      <c r="VM26" s="161"/>
      <c r="VN26" s="161"/>
      <c r="VO26" s="161"/>
      <c r="VP26" s="161"/>
      <c r="VQ26" s="161"/>
      <c r="VR26" s="161"/>
      <c r="VS26" s="161"/>
      <c r="VT26" s="161"/>
      <c r="VU26" s="161"/>
      <c r="VV26" s="161"/>
      <c r="VW26" s="161"/>
      <c r="VX26" s="161"/>
      <c r="VY26" s="161"/>
      <c r="VZ26" s="161"/>
      <c r="WA26" s="161"/>
      <c r="WB26" s="161"/>
      <c r="WC26" s="161"/>
      <c r="WD26" s="161"/>
      <c r="WE26" s="161"/>
      <c r="WF26" s="161"/>
      <c r="WG26" s="161"/>
      <c r="WH26" s="161"/>
      <c r="WI26" s="161"/>
      <c r="WJ26" s="161"/>
      <c r="WK26" s="161"/>
      <c r="WL26" s="161"/>
      <c r="WM26" s="161"/>
      <c r="WN26" s="161"/>
      <c r="WO26" s="161"/>
      <c r="WP26" s="161"/>
      <c r="WQ26" s="161"/>
      <c r="WR26" s="161"/>
      <c r="WS26" s="161"/>
      <c r="WT26" s="161"/>
      <c r="WU26" s="161"/>
      <c r="WV26" s="161"/>
      <c r="WW26" s="161"/>
      <c r="WX26" s="161"/>
      <c r="WY26" s="161"/>
      <c r="WZ26" s="161"/>
      <c r="XA26" s="161"/>
      <c r="XB26" s="161"/>
      <c r="XC26" s="161"/>
      <c r="XD26" s="161"/>
      <c r="XE26" s="161"/>
      <c r="XF26" s="161"/>
      <c r="XG26" s="161"/>
      <c r="XH26" s="161"/>
      <c r="XI26" s="161"/>
      <c r="XJ26" s="161"/>
      <c r="XK26" s="161"/>
      <c r="XL26" s="161"/>
      <c r="XM26" s="161"/>
      <c r="XN26" s="161"/>
      <c r="XO26" s="161"/>
      <c r="XP26" s="161"/>
      <c r="XQ26" s="161"/>
      <c r="XR26" s="161"/>
      <c r="XS26" s="161"/>
      <c r="XT26" s="161"/>
      <c r="XU26" s="161"/>
      <c r="XV26" s="161"/>
      <c r="XW26" s="161"/>
      <c r="XX26" s="161"/>
      <c r="XY26" s="161"/>
      <c r="XZ26" s="161"/>
      <c r="YA26" s="161"/>
      <c r="YB26" s="161"/>
      <c r="YC26" s="161"/>
      <c r="YD26" s="161"/>
      <c r="YE26" s="161"/>
      <c r="YF26" s="161"/>
      <c r="YG26" s="161"/>
      <c r="YH26" s="161"/>
      <c r="YI26" s="161"/>
      <c r="YJ26" s="161"/>
      <c r="YK26" s="161"/>
      <c r="YL26" s="161"/>
      <c r="YM26" s="161"/>
      <c r="YN26" s="161"/>
      <c r="YO26" s="161"/>
      <c r="YP26" s="161"/>
      <c r="YQ26" s="161"/>
      <c r="YR26" s="161"/>
      <c r="YS26" s="161"/>
      <c r="YT26" s="161"/>
      <c r="YU26" s="161"/>
      <c r="YV26" s="161"/>
      <c r="YW26" s="161"/>
      <c r="YX26" s="161"/>
      <c r="YY26" s="161"/>
      <c r="YZ26" s="161"/>
      <c r="ZA26" s="161"/>
      <c r="ZB26" s="161"/>
      <c r="ZC26" s="161"/>
      <c r="ZD26" s="161"/>
      <c r="ZE26" s="161"/>
      <c r="ZF26" s="161"/>
      <c r="ZG26" s="161"/>
      <c r="ZH26" s="161"/>
      <c r="ZI26" s="161"/>
      <c r="ZJ26" s="161"/>
      <c r="ZK26" s="161"/>
      <c r="ZL26" s="161"/>
      <c r="ZM26" s="161"/>
      <c r="ZN26" s="161"/>
      <c r="ZO26" s="161"/>
      <c r="ZP26" s="161"/>
      <c r="ZQ26" s="161"/>
      <c r="ZR26" s="161"/>
      <c r="ZS26" s="161"/>
      <c r="ZT26" s="161"/>
      <c r="ZU26" s="161"/>
      <c r="ZV26" s="161"/>
      <c r="ZW26" s="161"/>
      <c r="ZX26" s="161"/>
      <c r="ZY26" s="161"/>
      <c r="ZZ26" s="161"/>
      <c r="AAA26" s="161"/>
      <c r="AAB26" s="161"/>
      <c r="AAC26" s="161"/>
      <c r="AAD26" s="161"/>
      <c r="AAE26" s="161"/>
      <c r="AAF26" s="161"/>
      <c r="AAG26" s="161"/>
      <c r="AAH26" s="161"/>
      <c r="AAI26" s="161"/>
      <c r="AAJ26" s="161"/>
      <c r="AAK26" s="161"/>
      <c r="AAL26" s="161"/>
      <c r="AAM26" s="161"/>
      <c r="AAN26" s="161"/>
      <c r="AAO26" s="161"/>
      <c r="AAP26" s="161"/>
      <c r="AAQ26" s="161"/>
      <c r="AAR26" s="161"/>
      <c r="AAS26" s="161"/>
      <c r="AAT26" s="161"/>
      <c r="AAU26" s="161"/>
      <c r="AAV26" s="161"/>
      <c r="AAW26" s="161"/>
      <c r="AAX26" s="161"/>
      <c r="AAY26" s="161"/>
      <c r="AAZ26" s="161"/>
      <c r="ABA26" s="161"/>
      <c r="ABB26" s="161"/>
      <c r="ABC26" s="161"/>
      <c r="ABD26" s="161"/>
      <c r="ABE26" s="161"/>
      <c r="ABF26" s="161"/>
      <c r="ABG26" s="161"/>
      <c r="ABH26" s="161"/>
      <c r="ABI26" s="161"/>
      <c r="ABJ26" s="161"/>
      <c r="ABK26" s="161"/>
      <c r="ABL26" s="161"/>
      <c r="ABM26" s="161"/>
      <c r="ABN26" s="161"/>
      <c r="ABO26" s="161"/>
      <c r="ABP26" s="161"/>
      <c r="ABQ26" s="161"/>
      <c r="ABR26" s="161"/>
      <c r="ABS26" s="161"/>
      <c r="ABT26" s="161"/>
      <c r="ABU26" s="161"/>
      <c r="ABV26" s="161"/>
      <c r="ABW26" s="161"/>
      <c r="ABX26" s="161"/>
      <c r="ABY26" s="161"/>
      <c r="ABZ26" s="161"/>
      <c r="ACA26" s="161"/>
      <c r="ACB26" s="161"/>
      <c r="ACC26" s="161"/>
      <c r="ACD26" s="161"/>
      <c r="ACE26" s="161"/>
      <c r="ACF26" s="161"/>
      <c r="ACG26" s="161"/>
      <c r="ACH26" s="161"/>
      <c r="ACI26" s="161"/>
      <c r="ACJ26" s="161"/>
      <c r="ACK26" s="161"/>
      <c r="ACL26" s="161"/>
      <c r="ACM26" s="161"/>
      <c r="ACN26" s="161"/>
      <c r="ACO26" s="161"/>
      <c r="ACP26" s="161"/>
      <c r="ACQ26" s="161"/>
      <c r="ACR26" s="161"/>
      <c r="ACS26" s="161"/>
      <c r="ACT26" s="161"/>
      <c r="ACU26" s="161"/>
      <c r="ACV26" s="161"/>
      <c r="ACW26" s="161"/>
      <c r="ACX26" s="161"/>
      <c r="ACY26" s="161"/>
      <c r="ACZ26" s="161"/>
      <c r="ADA26" s="161"/>
      <c r="ADB26" s="161"/>
      <c r="ADC26" s="161"/>
      <c r="ADD26" s="161"/>
      <c r="ADE26" s="161"/>
      <c r="ADF26" s="161"/>
      <c r="ADG26" s="161"/>
      <c r="ADH26" s="161"/>
      <c r="ADI26" s="161"/>
      <c r="ADJ26" s="161"/>
      <c r="ADK26" s="161"/>
      <c r="ADL26" s="161"/>
      <c r="ADM26" s="161"/>
      <c r="ADN26" s="161"/>
      <c r="ADO26" s="161"/>
      <c r="ADP26" s="161"/>
      <c r="ADQ26" s="161"/>
      <c r="ADR26" s="161"/>
      <c r="ADS26" s="161"/>
      <c r="ADT26" s="161"/>
      <c r="ADU26" s="161"/>
      <c r="ADV26" s="161"/>
      <c r="ADW26" s="161"/>
      <c r="ADX26" s="161"/>
      <c r="ADY26" s="161"/>
      <c r="ADZ26" s="161"/>
      <c r="AEA26" s="161"/>
      <c r="AEB26" s="161"/>
      <c r="AEC26" s="161"/>
      <c r="AED26" s="161"/>
      <c r="AEE26" s="161"/>
      <c r="AEF26" s="161"/>
      <c r="AEG26" s="161"/>
      <c r="AEH26" s="161"/>
      <c r="AEI26" s="161"/>
      <c r="AEJ26" s="161"/>
      <c r="AEK26" s="161"/>
      <c r="AEL26" s="161"/>
      <c r="AEM26" s="161"/>
      <c r="AEN26" s="161"/>
      <c r="AEO26" s="161"/>
      <c r="AEP26" s="161"/>
      <c r="AEQ26" s="161"/>
      <c r="AER26" s="161"/>
      <c r="AES26" s="161"/>
      <c r="AET26" s="161"/>
      <c r="AEU26" s="161"/>
      <c r="AEV26" s="161"/>
      <c r="AEW26" s="161"/>
      <c r="AEX26" s="161"/>
      <c r="AEY26" s="161"/>
      <c r="AEZ26" s="161"/>
      <c r="AFA26" s="161"/>
      <c r="AFB26" s="161"/>
      <c r="AFC26" s="161"/>
      <c r="AFD26" s="161"/>
      <c r="AFE26" s="161"/>
      <c r="AFF26" s="161"/>
      <c r="AFG26" s="161"/>
      <c r="AFH26" s="161"/>
      <c r="AFI26" s="161"/>
      <c r="AFJ26" s="161"/>
      <c r="AFK26" s="161"/>
      <c r="AFL26" s="161"/>
      <c r="AFM26" s="161"/>
      <c r="AFN26" s="161"/>
      <c r="AFO26" s="161"/>
      <c r="AFP26" s="161"/>
      <c r="AFQ26" s="161"/>
      <c r="AFR26" s="161"/>
      <c r="AFS26" s="161"/>
      <c r="AFT26" s="161"/>
      <c r="AFU26" s="161"/>
      <c r="AFV26" s="161"/>
      <c r="AFW26" s="161"/>
      <c r="AFX26" s="161"/>
      <c r="AFY26" s="161"/>
      <c r="AFZ26" s="161"/>
      <c r="AGA26" s="161"/>
      <c r="AGB26" s="161"/>
      <c r="AGC26" s="161"/>
      <c r="AGD26" s="161"/>
      <c r="AGE26" s="161"/>
      <c r="AGF26" s="161"/>
      <c r="AGG26" s="161"/>
      <c r="AGH26" s="161"/>
      <c r="AGI26" s="161"/>
      <c r="AGJ26" s="161"/>
      <c r="AGK26" s="161"/>
      <c r="AGL26" s="161"/>
      <c r="AGM26" s="161"/>
      <c r="AGN26" s="161"/>
      <c r="AGO26" s="161"/>
      <c r="AGP26" s="161"/>
      <c r="AGQ26" s="161"/>
      <c r="AGR26" s="161"/>
      <c r="AGS26" s="161"/>
      <c r="AGT26" s="161"/>
      <c r="AGU26" s="161"/>
      <c r="AGV26" s="161"/>
      <c r="AGW26" s="161"/>
      <c r="AGX26" s="161"/>
      <c r="AGY26" s="161"/>
      <c r="AGZ26" s="161"/>
      <c r="AHA26" s="161"/>
      <c r="AHB26" s="161"/>
      <c r="AHC26" s="161"/>
      <c r="AHD26" s="161"/>
      <c r="AHE26" s="161"/>
      <c r="AHF26" s="161"/>
      <c r="AHG26" s="161"/>
      <c r="AHH26" s="161"/>
      <c r="AHI26" s="161"/>
      <c r="AHJ26" s="161"/>
      <c r="AHK26" s="161"/>
      <c r="AHL26" s="161"/>
      <c r="AHM26" s="161"/>
      <c r="AHN26" s="161"/>
      <c r="AHO26" s="161"/>
      <c r="AHP26" s="161"/>
      <c r="AHQ26" s="161"/>
      <c r="AHR26" s="161"/>
      <c r="AHS26" s="161"/>
      <c r="AHT26" s="161"/>
      <c r="AHU26" s="161"/>
      <c r="AHV26" s="161"/>
      <c r="AHW26" s="161"/>
      <c r="AHX26" s="161"/>
      <c r="AHY26" s="161"/>
      <c r="AHZ26" s="161"/>
      <c r="AIA26" s="161"/>
      <c r="AIB26" s="161"/>
      <c r="AIC26" s="161"/>
      <c r="AID26" s="161"/>
      <c r="AIE26" s="161"/>
      <c r="AIF26" s="161"/>
    </row>
    <row r="27" spans="1:916" s="21" customFormat="1" ht="12.75">
      <c r="B27" s="309" t="s">
        <v>140</v>
      </c>
      <c r="C27" s="146" t="s">
        <v>732</v>
      </c>
      <c r="D27" s="406"/>
      <c r="E27" s="324"/>
      <c r="F27" s="144">
        <f>IFERROR('Industrial EM {G}'!A$16,0)</f>
        <v>15</v>
      </c>
      <c r="G27" s="325" t="s">
        <v>375</v>
      </c>
      <c r="H27" s="258">
        <f>'Industrial EM {G}'!A$10</f>
        <v>50000</v>
      </c>
      <c r="I27" s="259">
        <f>'Industrial EM {G}'!A$8</f>
        <v>166417.70860000001</v>
      </c>
      <c r="J27" s="259">
        <f>'Industrial EM {G}'!A$12</f>
        <v>300000</v>
      </c>
      <c r="K27" s="259">
        <f>'Industrial EM {G}'!A$14</f>
        <v>330000</v>
      </c>
      <c r="L27" s="259">
        <f>SUM('Industrial EM {G}'!Q$5:Q$1000)</f>
        <v>630000</v>
      </c>
      <c r="M27" s="259"/>
      <c r="N27" s="260">
        <f>'Industrial EM {G}'!A$18</f>
        <v>466417.70860000001</v>
      </c>
      <c r="O27" s="259">
        <f>'Industrial EM {G}'!A$20</f>
        <v>796417.70860000001</v>
      </c>
      <c r="P27" s="259">
        <f>SUM('Industrial EM {G}'!R$5:R$1000)</f>
        <v>0</v>
      </c>
      <c r="Q27" s="261">
        <f t="shared" si="11"/>
        <v>436720.70093632955</v>
      </c>
      <c r="R27" s="261">
        <f t="shared" si="12"/>
        <v>745709.4649812734</v>
      </c>
      <c r="S27" s="259">
        <f>SUM('Industrial EM {G}'!AM$5:AM$1000)</f>
        <v>482300.69962083932</v>
      </c>
      <c r="T27" s="259">
        <f>SUM('Industrial EM {G}'!AD$5:AD$1000)</f>
        <v>0</v>
      </c>
      <c r="U27" s="133">
        <f>IFERROR(S27/Q27,0)</f>
        <v>1.1043687615145932</v>
      </c>
      <c r="V27" s="133">
        <f>IFERROR(((S27*1.1)+(T27))/R27,0)</f>
        <v>0.71144432851773742</v>
      </c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  <c r="PJ27" s="161"/>
      <c r="PK27" s="161"/>
      <c r="PL27" s="161"/>
      <c r="PM27" s="161"/>
      <c r="PN27" s="161"/>
      <c r="PO27" s="161"/>
      <c r="PP27" s="161"/>
      <c r="PQ27" s="161"/>
      <c r="PR27" s="161"/>
      <c r="PS27" s="161"/>
      <c r="PT27" s="161"/>
      <c r="PU27" s="161"/>
      <c r="PV27" s="161"/>
      <c r="PW27" s="161"/>
      <c r="PX27" s="161"/>
      <c r="PY27" s="161"/>
      <c r="PZ27" s="161"/>
      <c r="QA27" s="161"/>
      <c r="QB27" s="161"/>
      <c r="QC27" s="161"/>
      <c r="QD27" s="161"/>
      <c r="QE27" s="161"/>
      <c r="QF27" s="161"/>
      <c r="QG27" s="161"/>
      <c r="QH27" s="161"/>
      <c r="QI27" s="161"/>
      <c r="QJ27" s="161"/>
      <c r="QK27" s="161"/>
      <c r="QL27" s="161"/>
      <c r="QM27" s="161"/>
      <c r="QN27" s="161"/>
      <c r="QO27" s="161"/>
      <c r="QP27" s="161"/>
      <c r="QQ27" s="161"/>
      <c r="QR27" s="161"/>
      <c r="QS27" s="161"/>
      <c r="QT27" s="161"/>
      <c r="QU27" s="161"/>
      <c r="QV27" s="161"/>
      <c r="QW27" s="161"/>
      <c r="QX27" s="161"/>
      <c r="QY27" s="161"/>
      <c r="QZ27" s="161"/>
      <c r="RA27" s="161"/>
      <c r="RB27" s="161"/>
      <c r="RC27" s="161"/>
      <c r="RD27" s="161"/>
      <c r="RE27" s="161"/>
      <c r="RF27" s="161"/>
      <c r="RG27" s="161"/>
      <c r="RH27" s="161"/>
      <c r="RI27" s="161"/>
      <c r="RJ27" s="161"/>
      <c r="RK27" s="161"/>
      <c r="RL27" s="161"/>
      <c r="RM27" s="161"/>
      <c r="RN27" s="161"/>
      <c r="RO27" s="161"/>
      <c r="RP27" s="161"/>
      <c r="RQ27" s="161"/>
      <c r="RR27" s="161"/>
      <c r="RS27" s="161"/>
      <c r="RT27" s="161"/>
      <c r="RU27" s="161"/>
      <c r="RV27" s="161"/>
      <c r="RW27" s="161"/>
      <c r="RX27" s="161"/>
      <c r="RY27" s="161"/>
      <c r="RZ27" s="161"/>
      <c r="SA27" s="161"/>
      <c r="SB27" s="161"/>
      <c r="SC27" s="161"/>
      <c r="SD27" s="161"/>
      <c r="SE27" s="161"/>
      <c r="SF27" s="161"/>
      <c r="SG27" s="161"/>
      <c r="SH27" s="161"/>
      <c r="SI27" s="161"/>
      <c r="SJ27" s="161"/>
      <c r="SK27" s="161"/>
      <c r="SL27" s="161"/>
      <c r="SM27" s="161"/>
      <c r="SN27" s="161"/>
      <c r="SO27" s="161"/>
      <c r="SP27" s="161"/>
      <c r="SQ27" s="161"/>
      <c r="SR27" s="161"/>
      <c r="SS27" s="161"/>
      <c r="ST27" s="161"/>
      <c r="SU27" s="161"/>
      <c r="SV27" s="161"/>
      <c r="SW27" s="161"/>
      <c r="SX27" s="161"/>
      <c r="SY27" s="161"/>
      <c r="SZ27" s="161"/>
      <c r="TA27" s="161"/>
      <c r="TB27" s="161"/>
      <c r="TC27" s="161"/>
      <c r="TD27" s="161"/>
      <c r="TE27" s="161"/>
      <c r="TF27" s="161"/>
      <c r="TG27" s="161"/>
      <c r="TH27" s="161"/>
      <c r="TI27" s="161"/>
      <c r="TJ27" s="161"/>
      <c r="TK27" s="161"/>
      <c r="TL27" s="161"/>
      <c r="TM27" s="161"/>
      <c r="TN27" s="161"/>
      <c r="TO27" s="161"/>
      <c r="TP27" s="161"/>
      <c r="TQ27" s="161"/>
      <c r="TR27" s="161"/>
      <c r="TS27" s="161"/>
      <c r="TT27" s="161"/>
      <c r="TU27" s="161"/>
      <c r="TV27" s="161"/>
      <c r="TW27" s="161"/>
      <c r="TX27" s="161"/>
      <c r="TY27" s="161"/>
      <c r="TZ27" s="161"/>
      <c r="UA27" s="161"/>
      <c r="UB27" s="161"/>
      <c r="UC27" s="161"/>
      <c r="UD27" s="161"/>
      <c r="UE27" s="161"/>
      <c r="UF27" s="161"/>
      <c r="UG27" s="161"/>
      <c r="UH27" s="161"/>
      <c r="UI27" s="161"/>
      <c r="UJ27" s="161"/>
      <c r="UK27" s="161"/>
      <c r="UL27" s="161"/>
      <c r="UM27" s="161"/>
      <c r="UN27" s="161"/>
      <c r="UO27" s="161"/>
      <c r="UP27" s="161"/>
      <c r="UQ27" s="161"/>
      <c r="UR27" s="161"/>
      <c r="US27" s="161"/>
      <c r="UT27" s="161"/>
      <c r="UU27" s="161"/>
      <c r="UV27" s="161"/>
      <c r="UW27" s="161"/>
      <c r="UX27" s="161"/>
      <c r="UY27" s="161"/>
      <c r="UZ27" s="161"/>
      <c r="VA27" s="161"/>
      <c r="VB27" s="161"/>
      <c r="VC27" s="161"/>
      <c r="VD27" s="161"/>
      <c r="VE27" s="161"/>
      <c r="VF27" s="161"/>
      <c r="VG27" s="161"/>
      <c r="VH27" s="161"/>
      <c r="VI27" s="161"/>
      <c r="VJ27" s="161"/>
      <c r="VK27" s="161"/>
      <c r="VL27" s="161"/>
      <c r="VM27" s="161"/>
      <c r="VN27" s="161"/>
      <c r="VO27" s="161"/>
      <c r="VP27" s="161"/>
      <c r="VQ27" s="161"/>
      <c r="VR27" s="161"/>
      <c r="VS27" s="161"/>
      <c r="VT27" s="161"/>
      <c r="VU27" s="161"/>
      <c r="VV27" s="161"/>
      <c r="VW27" s="161"/>
      <c r="VX27" s="161"/>
      <c r="VY27" s="161"/>
      <c r="VZ27" s="161"/>
      <c r="WA27" s="161"/>
      <c r="WB27" s="161"/>
      <c r="WC27" s="161"/>
      <c r="WD27" s="161"/>
      <c r="WE27" s="161"/>
      <c r="WF27" s="161"/>
      <c r="WG27" s="161"/>
      <c r="WH27" s="161"/>
      <c r="WI27" s="161"/>
      <c r="WJ27" s="161"/>
      <c r="WK27" s="161"/>
      <c r="WL27" s="161"/>
      <c r="WM27" s="161"/>
      <c r="WN27" s="161"/>
      <c r="WO27" s="161"/>
      <c r="WP27" s="161"/>
      <c r="WQ27" s="161"/>
      <c r="WR27" s="161"/>
      <c r="WS27" s="161"/>
      <c r="WT27" s="161"/>
      <c r="WU27" s="161"/>
      <c r="WV27" s="161"/>
      <c r="WW27" s="161"/>
      <c r="WX27" s="161"/>
      <c r="WY27" s="161"/>
      <c r="WZ27" s="161"/>
      <c r="XA27" s="161"/>
      <c r="XB27" s="161"/>
      <c r="XC27" s="161"/>
      <c r="XD27" s="161"/>
      <c r="XE27" s="161"/>
      <c r="XF27" s="161"/>
      <c r="XG27" s="161"/>
      <c r="XH27" s="161"/>
      <c r="XI27" s="161"/>
      <c r="XJ27" s="161"/>
      <c r="XK27" s="161"/>
      <c r="XL27" s="161"/>
      <c r="XM27" s="161"/>
      <c r="XN27" s="161"/>
      <c r="XO27" s="161"/>
      <c r="XP27" s="161"/>
      <c r="XQ27" s="161"/>
      <c r="XR27" s="161"/>
      <c r="XS27" s="161"/>
      <c r="XT27" s="161"/>
      <c r="XU27" s="161"/>
      <c r="XV27" s="161"/>
      <c r="XW27" s="161"/>
      <c r="XX27" s="161"/>
      <c r="XY27" s="161"/>
      <c r="XZ27" s="161"/>
      <c r="YA27" s="161"/>
      <c r="YB27" s="161"/>
      <c r="YC27" s="161"/>
      <c r="YD27" s="161"/>
      <c r="YE27" s="161"/>
      <c r="YF27" s="161"/>
      <c r="YG27" s="161"/>
      <c r="YH27" s="161"/>
      <c r="YI27" s="161"/>
      <c r="YJ27" s="161"/>
      <c r="YK27" s="161"/>
      <c r="YL27" s="161"/>
      <c r="YM27" s="161"/>
      <c r="YN27" s="161"/>
      <c r="YO27" s="161"/>
      <c r="YP27" s="161"/>
      <c r="YQ27" s="161"/>
      <c r="YR27" s="161"/>
      <c r="YS27" s="161"/>
      <c r="YT27" s="161"/>
      <c r="YU27" s="161"/>
      <c r="YV27" s="161"/>
      <c r="YW27" s="161"/>
      <c r="YX27" s="161"/>
      <c r="YY27" s="161"/>
      <c r="YZ27" s="161"/>
      <c r="ZA27" s="161"/>
      <c r="ZB27" s="161"/>
      <c r="ZC27" s="161"/>
      <c r="ZD27" s="161"/>
      <c r="ZE27" s="161"/>
      <c r="ZF27" s="161"/>
      <c r="ZG27" s="161"/>
      <c r="ZH27" s="161"/>
      <c r="ZI27" s="161"/>
      <c r="ZJ27" s="161"/>
      <c r="ZK27" s="161"/>
      <c r="ZL27" s="161"/>
      <c r="ZM27" s="161"/>
      <c r="ZN27" s="161"/>
      <c r="ZO27" s="161"/>
      <c r="ZP27" s="161"/>
      <c r="ZQ27" s="161"/>
      <c r="ZR27" s="161"/>
      <c r="ZS27" s="161"/>
      <c r="ZT27" s="161"/>
      <c r="ZU27" s="161"/>
      <c r="ZV27" s="161"/>
      <c r="ZW27" s="161"/>
      <c r="ZX27" s="161"/>
      <c r="ZY27" s="161"/>
      <c r="ZZ27" s="161"/>
      <c r="AAA27" s="161"/>
      <c r="AAB27" s="161"/>
      <c r="AAC27" s="161"/>
      <c r="AAD27" s="161"/>
      <c r="AAE27" s="161"/>
      <c r="AAF27" s="161"/>
      <c r="AAG27" s="161"/>
      <c r="AAH27" s="161"/>
      <c r="AAI27" s="161"/>
      <c r="AAJ27" s="161"/>
      <c r="AAK27" s="161"/>
      <c r="AAL27" s="161"/>
      <c r="AAM27" s="161"/>
      <c r="AAN27" s="161"/>
      <c r="AAO27" s="161"/>
      <c r="AAP27" s="161"/>
      <c r="AAQ27" s="161"/>
      <c r="AAR27" s="161"/>
      <c r="AAS27" s="161"/>
      <c r="AAT27" s="161"/>
      <c r="AAU27" s="161"/>
      <c r="AAV27" s="161"/>
      <c r="AAW27" s="161"/>
      <c r="AAX27" s="161"/>
      <c r="AAY27" s="161"/>
      <c r="AAZ27" s="161"/>
      <c r="ABA27" s="161"/>
      <c r="ABB27" s="161"/>
      <c r="ABC27" s="161"/>
      <c r="ABD27" s="161"/>
      <c r="ABE27" s="161"/>
      <c r="ABF27" s="161"/>
      <c r="ABG27" s="161"/>
      <c r="ABH27" s="161"/>
      <c r="ABI27" s="161"/>
      <c r="ABJ27" s="161"/>
      <c r="ABK27" s="161"/>
      <c r="ABL27" s="161"/>
      <c r="ABM27" s="161"/>
      <c r="ABN27" s="161"/>
      <c r="ABO27" s="161"/>
      <c r="ABP27" s="161"/>
      <c r="ABQ27" s="161"/>
      <c r="ABR27" s="161"/>
      <c r="ABS27" s="161"/>
      <c r="ABT27" s="161"/>
      <c r="ABU27" s="161"/>
      <c r="ABV27" s="161"/>
      <c r="ABW27" s="161"/>
      <c r="ABX27" s="161"/>
      <c r="ABY27" s="161"/>
      <c r="ABZ27" s="161"/>
      <c r="ACA27" s="161"/>
      <c r="ACB27" s="161"/>
      <c r="ACC27" s="161"/>
      <c r="ACD27" s="161"/>
      <c r="ACE27" s="161"/>
      <c r="ACF27" s="161"/>
      <c r="ACG27" s="161"/>
      <c r="ACH27" s="161"/>
      <c r="ACI27" s="161"/>
      <c r="ACJ27" s="161"/>
      <c r="ACK27" s="161"/>
      <c r="ACL27" s="161"/>
      <c r="ACM27" s="161"/>
      <c r="ACN27" s="161"/>
      <c r="ACO27" s="161"/>
      <c r="ACP27" s="161"/>
      <c r="ACQ27" s="161"/>
      <c r="ACR27" s="161"/>
      <c r="ACS27" s="161"/>
      <c r="ACT27" s="161"/>
      <c r="ACU27" s="161"/>
      <c r="ACV27" s="161"/>
      <c r="ACW27" s="161"/>
      <c r="ACX27" s="161"/>
      <c r="ACY27" s="161"/>
      <c r="ACZ27" s="161"/>
      <c r="ADA27" s="161"/>
      <c r="ADB27" s="161"/>
      <c r="ADC27" s="161"/>
      <c r="ADD27" s="161"/>
      <c r="ADE27" s="161"/>
      <c r="ADF27" s="161"/>
      <c r="ADG27" s="161"/>
      <c r="ADH27" s="161"/>
      <c r="ADI27" s="161"/>
      <c r="ADJ27" s="161"/>
      <c r="ADK27" s="161"/>
      <c r="ADL27" s="161"/>
      <c r="ADM27" s="161"/>
      <c r="ADN27" s="161"/>
      <c r="ADO27" s="161"/>
      <c r="ADP27" s="161"/>
      <c r="ADQ27" s="161"/>
      <c r="ADR27" s="161"/>
      <c r="ADS27" s="161"/>
      <c r="ADT27" s="161"/>
      <c r="ADU27" s="161"/>
      <c r="ADV27" s="161"/>
      <c r="ADW27" s="161"/>
      <c r="ADX27" s="161"/>
      <c r="ADY27" s="161"/>
      <c r="ADZ27" s="161"/>
      <c r="AEA27" s="161"/>
      <c r="AEB27" s="161"/>
      <c r="AEC27" s="161"/>
      <c r="AED27" s="161"/>
      <c r="AEE27" s="161"/>
      <c r="AEF27" s="161"/>
      <c r="AEG27" s="161"/>
      <c r="AEH27" s="161"/>
      <c r="AEI27" s="161"/>
      <c r="AEJ27" s="161"/>
      <c r="AEK27" s="161"/>
      <c r="AEL27" s="161"/>
      <c r="AEM27" s="161"/>
      <c r="AEN27" s="161"/>
      <c r="AEO27" s="161"/>
      <c r="AEP27" s="161"/>
      <c r="AEQ27" s="161"/>
      <c r="AER27" s="161"/>
      <c r="AES27" s="161"/>
      <c r="AET27" s="161"/>
      <c r="AEU27" s="161"/>
      <c r="AEV27" s="161"/>
      <c r="AEW27" s="161"/>
      <c r="AEX27" s="161"/>
      <c r="AEY27" s="161"/>
      <c r="AEZ27" s="161"/>
      <c r="AFA27" s="161"/>
      <c r="AFB27" s="161"/>
      <c r="AFC27" s="161"/>
      <c r="AFD27" s="161"/>
      <c r="AFE27" s="161"/>
      <c r="AFF27" s="161"/>
      <c r="AFG27" s="161"/>
      <c r="AFH27" s="161"/>
      <c r="AFI27" s="161"/>
      <c r="AFJ27" s="161"/>
      <c r="AFK27" s="161"/>
      <c r="AFL27" s="161"/>
      <c r="AFM27" s="161"/>
      <c r="AFN27" s="161"/>
      <c r="AFO27" s="161"/>
      <c r="AFP27" s="161"/>
      <c r="AFQ27" s="161"/>
      <c r="AFR27" s="161"/>
      <c r="AFS27" s="161"/>
      <c r="AFT27" s="161"/>
      <c r="AFU27" s="161"/>
      <c r="AFV27" s="161"/>
      <c r="AFW27" s="161"/>
      <c r="AFX27" s="161"/>
      <c r="AFY27" s="161"/>
      <c r="AFZ27" s="161"/>
      <c r="AGA27" s="161"/>
      <c r="AGB27" s="161"/>
      <c r="AGC27" s="161"/>
      <c r="AGD27" s="161"/>
      <c r="AGE27" s="161"/>
      <c r="AGF27" s="161"/>
      <c r="AGG27" s="161"/>
      <c r="AGH27" s="161"/>
      <c r="AGI27" s="161"/>
      <c r="AGJ27" s="161"/>
      <c r="AGK27" s="161"/>
      <c r="AGL27" s="161"/>
      <c r="AGM27" s="161"/>
      <c r="AGN27" s="161"/>
      <c r="AGO27" s="161"/>
      <c r="AGP27" s="161"/>
      <c r="AGQ27" s="161"/>
      <c r="AGR27" s="161"/>
      <c r="AGS27" s="161"/>
      <c r="AGT27" s="161"/>
      <c r="AGU27" s="161"/>
      <c r="AGV27" s="161"/>
      <c r="AGW27" s="161"/>
      <c r="AGX27" s="161"/>
      <c r="AGY27" s="161"/>
      <c r="AGZ27" s="161"/>
      <c r="AHA27" s="161"/>
      <c r="AHB27" s="161"/>
      <c r="AHC27" s="161"/>
      <c r="AHD27" s="161"/>
      <c r="AHE27" s="161"/>
      <c r="AHF27" s="161"/>
      <c r="AHG27" s="161"/>
      <c r="AHH27" s="161"/>
      <c r="AHI27" s="161"/>
      <c r="AHJ27" s="161"/>
      <c r="AHK27" s="161"/>
      <c r="AHL27" s="161"/>
      <c r="AHM27" s="161"/>
      <c r="AHN27" s="161"/>
      <c r="AHO27" s="161"/>
      <c r="AHP27" s="161"/>
      <c r="AHQ27" s="161"/>
      <c r="AHR27" s="161"/>
      <c r="AHS27" s="161"/>
      <c r="AHT27" s="161"/>
      <c r="AHU27" s="161"/>
      <c r="AHV27" s="161"/>
      <c r="AHW27" s="161"/>
      <c r="AHX27" s="161"/>
      <c r="AHY27" s="161"/>
      <c r="AHZ27" s="161"/>
      <c r="AIA27" s="161"/>
      <c r="AIB27" s="161"/>
      <c r="AIC27" s="161"/>
      <c r="AID27" s="161"/>
      <c r="AIE27" s="161"/>
      <c r="AIF27" s="161"/>
    </row>
    <row r="28" spans="1:916" s="21" customFormat="1" ht="12.75">
      <c r="B28" s="309" t="s">
        <v>140</v>
      </c>
      <c r="C28" s="146" t="s">
        <v>1155</v>
      </c>
      <c r="D28" s="406"/>
      <c r="E28" s="324"/>
      <c r="F28" s="144">
        <f>'Virtual Cx {G}'!A$16</f>
        <v>5</v>
      </c>
      <c r="G28" s="325" t="s">
        <v>375</v>
      </c>
      <c r="H28" s="258">
        <f>'Virtual Cx {G}'!A$10</f>
        <v>7000</v>
      </c>
      <c r="I28" s="259">
        <f>'Virtual Cx {G}'!A$8</f>
        <v>3142</v>
      </c>
      <c r="J28" s="259">
        <f>'Virtual Cx {G}'!A$12</f>
        <v>0</v>
      </c>
      <c r="K28" s="259">
        <f>'Virtual Cx {G}'!A$14</f>
        <v>0</v>
      </c>
      <c r="L28" s="259">
        <f>SUM('Virtual Cx {G}'!Q$5:Q$1000)</f>
        <v>0</v>
      </c>
      <c r="M28" s="259"/>
      <c r="N28" s="260">
        <f>'Virtual Cx {G}'!A$18</f>
        <v>3142</v>
      </c>
      <c r="O28" s="259">
        <f>'Virtual Cx {G}'!A$20</f>
        <v>3142</v>
      </c>
      <c r="P28" s="259">
        <f>SUM('Virtual Cx {G}'!R$5:R$1000)</f>
        <v>0</v>
      </c>
      <c r="Q28" s="261">
        <f t="shared" ref="Q28" si="15">N28/(1+ElecDiscountRate)^1</f>
        <v>2941.9475655430711</v>
      </c>
      <c r="R28" s="261">
        <f t="shared" ref="R28" si="16">O28/(1+ElecDiscountRate)^1</f>
        <v>2941.9475655430711</v>
      </c>
      <c r="S28" s="259">
        <f>SUM('Virtual Cx {G}'!AM$5:AM$1000)</f>
        <v>30002.379980061633</v>
      </c>
      <c r="T28" s="259">
        <f>SUM('Virtual Cx {G}'!AD$5:AD$1000)</f>
        <v>0</v>
      </c>
      <c r="U28" s="133">
        <f>IFERROR(S28/Q28,0)</f>
        <v>10.198135524731326</v>
      </c>
      <c r="V28" s="133">
        <f>IFERROR(((S28*1.1)+(T28))/R28,0)</f>
        <v>11.217949077204459</v>
      </c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  <c r="PJ28" s="161"/>
      <c r="PK28" s="161"/>
      <c r="PL28" s="161"/>
      <c r="PM28" s="161"/>
      <c r="PN28" s="161"/>
      <c r="PO28" s="161"/>
      <c r="PP28" s="161"/>
      <c r="PQ28" s="161"/>
      <c r="PR28" s="161"/>
      <c r="PS28" s="161"/>
      <c r="PT28" s="161"/>
      <c r="PU28" s="161"/>
      <c r="PV28" s="161"/>
      <c r="PW28" s="161"/>
      <c r="PX28" s="161"/>
      <c r="PY28" s="161"/>
      <c r="PZ28" s="161"/>
      <c r="QA28" s="161"/>
      <c r="QB28" s="161"/>
      <c r="QC28" s="161"/>
      <c r="QD28" s="161"/>
      <c r="QE28" s="161"/>
      <c r="QF28" s="161"/>
      <c r="QG28" s="161"/>
      <c r="QH28" s="161"/>
      <c r="QI28" s="161"/>
      <c r="QJ28" s="161"/>
      <c r="QK28" s="161"/>
      <c r="QL28" s="161"/>
      <c r="QM28" s="161"/>
      <c r="QN28" s="161"/>
      <c r="QO28" s="161"/>
      <c r="QP28" s="161"/>
      <c r="QQ28" s="161"/>
      <c r="QR28" s="161"/>
      <c r="QS28" s="161"/>
      <c r="QT28" s="161"/>
      <c r="QU28" s="161"/>
      <c r="QV28" s="161"/>
      <c r="QW28" s="161"/>
      <c r="QX28" s="161"/>
      <c r="QY28" s="161"/>
      <c r="QZ28" s="161"/>
      <c r="RA28" s="161"/>
      <c r="RB28" s="161"/>
      <c r="RC28" s="161"/>
      <c r="RD28" s="161"/>
      <c r="RE28" s="161"/>
      <c r="RF28" s="161"/>
      <c r="RG28" s="161"/>
      <c r="RH28" s="161"/>
      <c r="RI28" s="161"/>
      <c r="RJ28" s="161"/>
      <c r="RK28" s="161"/>
      <c r="RL28" s="161"/>
      <c r="RM28" s="161"/>
      <c r="RN28" s="161"/>
      <c r="RO28" s="161"/>
      <c r="RP28" s="161"/>
      <c r="RQ28" s="161"/>
      <c r="RR28" s="161"/>
      <c r="RS28" s="161"/>
      <c r="RT28" s="161"/>
      <c r="RU28" s="161"/>
      <c r="RV28" s="161"/>
      <c r="RW28" s="161"/>
      <c r="RX28" s="161"/>
      <c r="RY28" s="161"/>
      <c r="RZ28" s="161"/>
      <c r="SA28" s="161"/>
      <c r="SB28" s="161"/>
      <c r="SC28" s="161"/>
      <c r="SD28" s="161"/>
      <c r="SE28" s="161"/>
      <c r="SF28" s="161"/>
      <c r="SG28" s="161"/>
      <c r="SH28" s="161"/>
      <c r="SI28" s="161"/>
      <c r="SJ28" s="161"/>
      <c r="SK28" s="161"/>
      <c r="SL28" s="161"/>
      <c r="SM28" s="161"/>
      <c r="SN28" s="161"/>
      <c r="SO28" s="161"/>
      <c r="SP28" s="161"/>
      <c r="SQ28" s="161"/>
      <c r="SR28" s="161"/>
      <c r="SS28" s="161"/>
      <c r="ST28" s="161"/>
      <c r="SU28" s="161"/>
      <c r="SV28" s="161"/>
      <c r="SW28" s="161"/>
      <c r="SX28" s="161"/>
      <c r="SY28" s="161"/>
      <c r="SZ28" s="161"/>
      <c r="TA28" s="161"/>
      <c r="TB28" s="161"/>
      <c r="TC28" s="161"/>
      <c r="TD28" s="161"/>
      <c r="TE28" s="161"/>
      <c r="TF28" s="161"/>
      <c r="TG28" s="161"/>
      <c r="TH28" s="161"/>
      <c r="TI28" s="161"/>
      <c r="TJ28" s="161"/>
      <c r="TK28" s="161"/>
      <c r="TL28" s="161"/>
      <c r="TM28" s="161"/>
      <c r="TN28" s="161"/>
      <c r="TO28" s="161"/>
      <c r="TP28" s="161"/>
      <c r="TQ28" s="161"/>
      <c r="TR28" s="161"/>
      <c r="TS28" s="161"/>
      <c r="TT28" s="161"/>
      <c r="TU28" s="161"/>
      <c r="TV28" s="161"/>
      <c r="TW28" s="161"/>
      <c r="TX28" s="161"/>
      <c r="TY28" s="161"/>
      <c r="TZ28" s="161"/>
      <c r="UA28" s="161"/>
      <c r="UB28" s="161"/>
      <c r="UC28" s="161"/>
      <c r="UD28" s="161"/>
      <c r="UE28" s="161"/>
      <c r="UF28" s="161"/>
      <c r="UG28" s="161"/>
      <c r="UH28" s="161"/>
      <c r="UI28" s="161"/>
      <c r="UJ28" s="161"/>
      <c r="UK28" s="161"/>
      <c r="UL28" s="161"/>
      <c r="UM28" s="161"/>
      <c r="UN28" s="161"/>
      <c r="UO28" s="161"/>
      <c r="UP28" s="161"/>
      <c r="UQ28" s="161"/>
      <c r="UR28" s="161"/>
      <c r="US28" s="161"/>
      <c r="UT28" s="161"/>
      <c r="UU28" s="161"/>
      <c r="UV28" s="161"/>
      <c r="UW28" s="161"/>
      <c r="UX28" s="161"/>
      <c r="UY28" s="161"/>
      <c r="UZ28" s="161"/>
      <c r="VA28" s="161"/>
      <c r="VB28" s="161"/>
      <c r="VC28" s="161"/>
      <c r="VD28" s="161"/>
      <c r="VE28" s="161"/>
      <c r="VF28" s="161"/>
      <c r="VG28" s="161"/>
      <c r="VH28" s="161"/>
      <c r="VI28" s="161"/>
      <c r="VJ28" s="161"/>
      <c r="VK28" s="161"/>
      <c r="VL28" s="161"/>
      <c r="VM28" s="161"/>
      <c r="VN28" s="161"/>
      <c r="VO28" s="161"/>
      <c r="VP28" s="161"/>
      <c r="VQ28" s="161"/>
      <c r="VR28" s="161"/>
      <c r="VS28" s="161"/>
      <c r="VT28" s="161"/>
      <c r="VU28" s="161"/>
      <c r="VV28" s="161"/>
      <c r="VW28" s="161"/>
      <c r="VX28" s="161"/>
      <c r="VY28" s="161"/>
      <c r="VZ28" s="161"/>
      <c r="WA28" s="161"/>
      <c r="WB28" s="161"/>
      <c r="WC28" s="161"/>
      <c r="WD28" s="161"/>
      <c r="WE28" s="161"/>
      <c r="WF28" s="161"/>
      <c r="WG28" s="161"/>
      <c r="WH28" s="161"/>
      <c r="WI28" s="161"/>
      <c r="WJ28" s="161"/>
      <c r="WK28" s="161"/>
      <c r="WL28" s="161"/>
      <c r="WM28" s="161"/>
      <c r="WN28" s="161"/>
      <c r="WO28" s="161"/>
      <c r="WP28" s="161"/>
      <c r="WQ28" s="161"/>
      <c r="WR28" s="161"/>
      <c r="WS28" s="161"/>
      <c r="WT28" s="161"/>
      <c r="WU28" s="161"/>
      <c r="WV28" s="161"/>
      <c r="WW28" s="161"/>
      <c r="WX28" s="161"/>
      <c r="WY28" s="161"/>
      <c r="WZ28" s="161"/>
      <c r="XA28" s="161"/>
      <c r="XB28" s="161"/>
      <c r="XC28" s="161"/>
      <c r="XD28" s="161"/>
      <c r="XE28" s="161"/>
      <c r="XF28" s="161"/>
      <c r="XG28" s="161"/>
      <c r="XH28" s="161"/>
      <c r="XI28" s="161"/>
      <c r="XJ28" s="161"/>
      <c r="XK28" s="161"/>
      <c r="XL28" s="161"/>
      <c r="XM28" s="161"/>
      <c r="XN28" s="161"/>
      <c r="XO28" s="161"/>
      <c r="XP28" s="161"/>
      <c r="XQ28" s="161"/>
      <c r="XR28" s="161"/>
      <c r="XS28" s="161"/>
      <c r="XT28" s="161"/>
      <c r="XU28" s="161"/>
      <c r="XV28" s="161"/>
      <c r="XW28" s="161"/>
      <c r="XX28" s="161"/>
      <c r="XY28" s="161"/>
      <c r="XZ28" s="161"/>
      <c r="YA28" s="161"/>
      <c r="YB28" s="161"/>
      <c r="YC28" s="161"/>
      <c r="YD28" s="161"/>
      <c r="YE28" s="161"/>
      <c r="YF28" s="161"/>
      <c r="YG28" s="161"/>
      <c r="YH28" s="161"/>
      <c r="YI28" s="161"/>
      <c r="YJ28" s="161"/>
      <c r="YK28" s="161"/>
      <c r="YL28" s="161"/>
      <c r="YM28" s="161"/>
      <c r="YN28" s="161"/>
      <c r="YO28" s="161"/>
      <c r="YP28" s="161"/>
      <c r="YQ28" s="161"/>
      <c r="YR28" s="161"/>
      <c r="YS28" s="161"/>
      <c r="YT28" s="161"/>
      <c r="YU28" s="161"/>
      <c r="YV28" s="161"/>
      <c r="YW28" s="161"/>
      <c r="YX28" s="161"/>
      <c r="YY28" s="161"/>
      <c r="YZ28" s="161"/>
      <c r="ZA28" s="161"/>
      <c r="ZB28" s="161"/>
      <c r="ZC28" s="161"/>
      <c r="ZD28" s="161"/>
      <c r="ZE28" s="161"/>
      <c r="ZF28" s="161"/>
      <c r="ZG28" s="161"/>
      <c r="ZH28" s="161"/>
      <c r="ZI28" s="161"/>
      <c r="ZJ28" s="161"/>
      <c r="ZK28" s="161"/>
      <c r="ZL28" s="161"/>
      <c r="ZM28" s="161"/>
      <c r="ZN28" s="161"/>
      <c r="ZO28" s="161"/>
      <c r="ZP28" s="161"/>
      <c r="ZQ28" s="161"/>
      <c r="ZR28" s="161"/>
      <c r="ZS28" s="161"/>
      <c r="ZT28" s="161"/>
      <c r="ZU28" s="161"/>
      <c r="ZV28" s="161"/>
      <c r="ZW28" s="161"/>
      <c r="ZX28" s="161"/>
      <c r="ZY28" s="161"/>
      <c r="ZZ28" s="161"/>
      <c r="AAA28" s="161"/>
      <c r="AAB28" s="161"/>
      <c r="AAC28" s="161"/>
      <c r="AAD28" s="161"/>
      <c r="AAE28" s="161"/>
      <c r="AAF28" s="161"/>
      <c r="AAG28" s="161"/>
      <c r="AAH28" s="161"/>
      <c r="AAI28" s="161"/>
      <c r="AAJ28" s="161"/>
      <c r="AAK28" s="161"/>
      <c r="AAL28" s="161"/>
      <c r="AAM28" s="161"/>
      <c r="AAN28" s="161"/>
      <c r="AAO28" s="161"/>
      <c r="AAP28" s="161"/>
      <c r="AAQ28" s="161"/>
      <c r="AAR28" s="161"/>
      <c r="AAS28" s="161"/>
      <c r="AAT28" s="161"/>
      <c r="AAU28" s="161"/>
      <c r="AAV28" s="161"/>
      <c r="AAW28" s="161"/>
      <c r="AAX28" s="161"/>
      <c r="AAY28" s="161"/>
      <c r="AAZ28" s="161"/>
      <c r="ABA28" s="161"/>
      <c r="ABB28" s="161"/>
      <c r="ABC28" s="161"/>
      <c r="ABD28" s="161"/>
      <c r="ABE28" s="161"/>
      <c r="ABF28" s="161"/>
      <c r="ABG28" s="161"/>
      <c r="ABH28" s="161"/>
      <c r="ABI28" s="161"/>
      <c r="ABJ28" s="161"/>
      <c r="ABK28" s="161"/>
      <c r="ABL28" s="161"/>
      <c r="ABM28" s="161"/>
      <c r="ABN28" s="161"/>
      <c r="ABO28" s="161"/>
      <c r="ABP28" s="161"/>
      <c r="ABQ28" s="161"/>
      <c r="ABR28" s="161"/>
      <c r="ABS28" s="161"/>
      <c r="ABT28" s="161"/>
      <c r="ABU28" s="161"/>
      <c r="ABV28" s="161"/>
      <c r="ABW28" s="161"/>
      <c r="ABX28" s="161"/>
      <c r="ABY28" s="161"/>
      <c r="ABZ28" s="161"/>
      <c r="ACA28" s="161"/>
      <c r="ACB28" s="161"/>
      <c r="ACC28" s="161"/>
      <c r="ACD28" s="161"/>
      <c r="ACE28" s="161"/>
      <c r="ACF28" s="161"/>
      <c r="ACG28" s="161"/>
      <c r="ACH28" s="161"/>
      <c r="ACI28" s="161"/>
      <c r="ACJ28" s="161"/>
      <c r="ACK28" s="161"/>
      <c r="ACL28" s="161"/>
      <c r="ACM28" s="161"/>
      <c r="ACN28" s="161"/>
      <c r="ACO28" s="161"/>
      <c r="ACP28" s="161"/>
      <c r="ACQ28" s="161"/>
      <c r="ACR28" s="161"/>
      <c r="ACS28" s="161"/>
      <c r="ACT28" s="161"/>
      <c r="ACU28" s="161"/>
      <c r="ACV28" s="161"/>
      <c r="ACW28" s="161"/>
      <c r="ACX28" s="161"/>
      <c r="ACY28" s="161"/>
      <c r="ACZ28" s="161"/>
      <c r="ADA28" s="161"/>
      <c r="ADB28" s="161"/>
      <c r="ADC28" s="161"/>
      <c r="ADD28" s="161"/>
      <c r="ADE28" s="161"/>
      <c r="ADF28" s="161"/>
      <c r="ADG28" s="161"/>
      <c r="ADH28" s="161"/>
      <c r="ADI28" s="161"/>
      <c r="ADJ28" s="161"/>
      <c r="ADK28" s="161"/>
      <c r="ADL28" s="161"/>
      <c r="ADM28" s="161"/>
      <c r="ADN28" s="161"/>
      <c r="ADO28" s="161"/>
      <c r="ADP28" s="161"/>
      <c r="ADQ28" s="161"/>
      <c r="ADR28" s="161"/>
      <c r="ADS28" s="161"/>
      <c r="ADT28" s="161"/>
      <c r="ADU28" s="161"/>
      <c r="ADV28" s="161"/>
      <c r="ADW28" s="161"/>
      <c r="ADX28" s="161"/>
      <c r="ADY28" s="161"/>
      <c r="ADZ28" s="161"/>
      <c r="AEA28" s="161"/>
      <c r="AEB28" s="161"/>
      <c r="AEC28" s="161"/>
      <c r="AED28" s="161"/>
      <c r="AEE28" s="161"/>
      <c r="AEF28" s="161"/>
      <c r="AEG28" s="161"/>
      <c r="AEH28" s="161"/>
      <c r="AEI28" s="161"/>
      <c r="AEJ28" s="161"/>
      <c r="AEK28" s="161"/>
      <c r="AEL28" s="161"/>
      <c r="AEM28" s="161"/>
      <c r="AEN28" s="161"/>
      <c r="AEO28" s="161"/>
      <c r="AEP28" s="161"/>
      <c r="AEQ28" s="161"/>
      <c r="AER28" s="161"/>
      <c r="AES28" s="161"/>
      <c r="AET28" s="161"/>
      <c r="AEU28" s="161"/>
      <c r="AEV28" s="161"/>
      <c r="AEW28" s="161"/>
      <c r="AEX28" s="161"/>
      <c r="AEY28" s="161"/>
      <c r="AEZ28" s="161"/>
      <c r="AFA28" s="161"/>
      <c r="AFB28" s="161"/>
      <c r="AFC28" s="161"/>
      <c r="AFD28" s="161"/>
      <c r="AFE28" s="161"/>
      <c r="AFF28" s="161"/>
      <c r="AFG28" s="161"/>
      <c r="AFH28" s="161"/>
      <c r="AFI28" s="161"/>
      <c r="AFJ28" s="161"/>
      <c r="AFK28" s="161"/>
      <c r="AFL28" s="161"/>
      <c r="AFM28" s="161"/>
      <c r="AFN28" s="161"/>
      <c r="AFO28" s="161"/>
      <c r="AFP28" s="161"/>
      <c r="AFQ28" s="161"/>
      <c r="AFR28" s="161"/>
      <c r="AFS28" s="161"/>
      <c r="AFT28" s="161"/>
      <c r="AFU28" s="161"/>
      <c r="AFV28" s="161"/>
      <c r="AFW28" s="161"/>
      <c r="AFX28" s="161"/>
      <c r="AFY28" s="161"/>
      <c r="AFZ28" s="161"/>
      <c r="AGA28" s="161"/>
      <c r="AGB28" s="161"/>
      <c r="AGC28" s="161"/>
      <c r="AGD28" s="161"/>
      <c r="AGE28" s="161"/>
      <c r="AGF28" s="161"/>
      <c r="AGG28" s="161"/>
      <c r="AGH28" s="161"/>
      <c r="AGI28" s="161"/>
      <c r="AGJ28" s="161"/>
      <c r="AGK28" s="161"/>
      <c r="AGL28" s="161"/>
      <c r="AGM28" s="161"/>
      <c r="AGN28" s="161"/>
      <c r="AGO28" s="161"/>
      <c r="AGP28" s="161"/>
      <c r="AGQ28" s="161"/>
      <c r="AGR28" s="161"/>
      <c r="AGS28" s="161"/>
      <c r="AGT28" s="161"/>
      <c r="AGU28" s="161"/>
      <c r="AGV28" s="161"/>
      <c r="AGW28" s="161"/>
      <c r="AGX28" s="161"/>
      <c r="AGY28" s="161"/>
      <c r="AGZ28" s="161"/>
      <c r="AHA28" s="161"/>
      <c r="AHB28" s="161"/>
      <c r="AHC28" s="161"/>
      <c r="AHD28" s="161"/>
      <c r="AHE28" s="161"/>
      <c r="AHF28" s="161"/>
      <c r="AHG28" s="161"/>
      <c r="AHH28" s="161"/>
      <c r="AHI28" s="161"/>
      <c r="AHJ28" s="161"/>
      <c r="AHK28" s="161"/>
      <c r="AHL28" s="161"/>
      <c r="AHM28" s="161"/>
      <c r="AHN28" s="161"/>
      <c r="AHO28" s="161"/>
      <c r="AHP28" s="161"/>
      <c r="AHQ28" s="161"/>
      <c r="AHR28" s="161"/>
      <c r="AHS28" s="161"/>
      <c r="AHT28" s="161"/>
      <c r="AHU28" s="161"/>
      <c r="AHV28" s="161"/>
      <c r="AHW28" s="161"/>
      <c r="AHX28" s="161"/>
      <c r="AHY28" s="161"/>
      <c r="AHZ28" s="161"/>
      <c r="AIA28" s="161"/>
      <c r="AIB28" s="161"/>
      <c r="AIC28" s="161"/>
      <c r="AID28" s="161"/>
      <c r="AIE28" s="161"/>
      <c r="AIF28" s="161"/>
    </row>
    <row r="29" spans="1:916" s="21" customFormat="1" ht="12.75">
      <c r="B29" s="309" t="s">
        <v>123</v>
      </c>
      <c r="C29" s="174" t="s">
        <v>395</v>
      </c>
      <c r="D29" s="174"/>
      <c r="E29" s="324"/>
      <c r="F29" s="144">
        <f>'CI New Construction {G}'!A$16</f>
        <v>15</v>
      </c>
      <c r="G29" s="325" t="s">
        <v>375</v>
      </c>
      <c r="H29" s="258">
        <f>'CI New Construction {G}'!A$10</f>
        <v>90000</v>
      </c>
      <c r="I29" s="259">
        <f>'CI New Construction {G}'!A$8</f>
        <v>164918.09</v>
      </c>
      <c r="J29" s="259">
        <f>'CI New Construction {G}'!A$12</f>
        <v>155000</v>
      </c>
      <c r="K29" s="259">
        <f>'CI New Construction {G}'!A$14</f>
        <v>45864.5</v>
      </c>
      <c r="L29" s="259">
        <f>SUM('CI New Construction {G}'!Q$5:Q$1000)</f>
        <v>200864.5</v>
      </c>
      <c r="M29" s="259"/>
      <c r="N29" s="260">
        <f>'CI New Construction {G}'!A$18</f>
        <v>319918.09000000003</v>
      </c>
      <c r="O29" s="259">
        <f>'CI New Construction {G}'!A$20</f>
        <v>365782.58999999997</v>
      </c>
      <c r="P29" s="259">
        <f>SUM('CI New Construction {G}'!R$5:R$1000)</f>
        <v>0</v>
      </c>
      <c r="Q29" s="261">
        <f t="shared" si="11"/>
        <v>299548.77340823971</v>
      </c>
      <c r="R29" s="261">
        <f t="shared" si="12"/>
        <v>342493.06179775274</v>
      </c>
      <c r="S29" s="259">
        <f>SUM('CI New Construction {G}'!AM$5:AM$1000)</f>
        <v>1025268.0363248761</v>
      </c>
      <c r="T29" s="259">
        <f>SUM('CI New Construction {G}'!AD$5:AD$1000)</f>
        <v>0</v>
      </c>
      <c r="U29" s="133">
        <f t="shared" si="13"/>
        <v>3.4227081775681008</v>
      </c>
      <c r="V29" s="133">
        <f t="shared" si="14"/>
        <v>3.2928983554806828</v>
      </c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  <c r="PJ29" s="161"/>
      <c r="PK29" s="161"/>
      <c r="PL29" s="161"/>
      <c r="PM29" s="161"/>
      <c r="PN29" s="161"/>
      <c r="PO29" s="161"/>
      <c r="PP29" s="161"/>
      <c r="PQ29" s="161"/>
      <c r="PR29" s="161"/>
      <c r="PS29" s="161"/>
      <c r="PT29" s="161"/>
      <c r="PU29" s="161"/>
      <c r="PV29" s="161"/>
      <c r="PW29" s="161"/>
      <c r="PX29" s="161"/>
      <c r="PY29" s="161"/>
      <c r="PZ29" s="161"/>
      <c r="QA29" s="161"/>
      <c r="QB29" s="161"/>
      <c r="QC29" s="161"/>
      <c r="QD29" s="161"/>
      <c r="QE29" s="161"/>
      <c r="QF29" s="161"/>
      <c r="QG29" s="161"/>
      <c r="QH29" s="161"/>
      <c r="QI29" s="161"/>
      <c r="QJ29" s="161"/>
      <c r="QK29" s="161"/>
      <c r="QL29" s="161"/>
      <c r="QM29" s="161"/>
      <c r="QN29" s="161"/>
      <c r="QO29" s="161"/>
      <c r="QP29" s="161"/>
      <c r="QQ29" s="161"/>
      <c r="QR29" s="161"/>
      <c r="QS29" s="161"/>
      <c r="QT29" s="161"/>
      <c r="QU29" s="161"/>
      <c r="QV29" s="161"/>
      <c r="QW29" s="161"/>
      <c r="QX29" s="161"/>
      <c r="QY29" s="161"/>
      <c r="QZ29" s="161"/>
      <c r="RA29" s="161"/>
      <c r="RB29" s="161"/>
      <c r="RC29" s="161"/>
      <c r="RD29" s="161"/>
      <c r="RE29" s="161"/>
      <c r="RF29" s="161"/>
      <c r="RG29" s="161"/>
      <c r="RH29" s="161"/>
      <c r="RI29" s="161"/>
      <c r="RJ29" s="161"/>
      <c r="RK29" s="161"/>
      <c r="RL29" s="161"/>
      <c r="RM29" s="161"/>
      <c r="RN29" s="161"/>
      <c r="RO29" s="161"/>
      <c r="RP29" s="161"/>
      <c r="RQ29" s="161"/>
      <c r="RR29" s="161"/>
      <c r="RS29" s="161"/>
      <c r="RT29" s="161"/>
      <c r="RU29" s="161"/>
      <c r="RV29" s="161"/>
      <c r="RW29" s="161"/>
      <c r="RX29" s="161"/>
      <c r="RY29" s="161"/>
      <c r="RZ29" s="161"/>
      <c r="SA29" s="161"/>
      <c r="SB29" s="161"/>
      <c r="SC29" s="161"/>
      <c r="SD29" s="161"/>
      <c r="SE29" s="161"/>
      <c r="SF29" s="161"/>
      <c r="SG29" s="161"/>
      <c r="SH29" s="161"/>
      <c r="SI29" s="161"/>
      <c r="SJ29" s="161"/>
      <c r="SK29" s="161"/>
      <c r="SL29" s="161"/>
      <c r="SM29" s="161"/>
      <c r="SN29" s="161"/>
      <c r="SO29" s="161"/>
      <c r="SP29" s="161"/>
      <c r="SQ29" s="161"/>
      <c r="SR29" s="161"/>
      <c r="SS29" s="161"/>
      <c r="ST29" s="161"/>
      <c r="SU29" s="161"/>
      <c r="SV29" s="161"/>
      <c r="SW29" s="161"/>
      <c r="SX29" s="161"/>
      <c r="SY29" s="161"/>
      <c r="SZ29" s="161"/>
      <c r="TA29" s="161"/>
      <c r="TB29" s="161"/>
      <c r="TC29" s="161"/>
      <c r="TD29" s="161"/>
      <c r="TE29" s="161"/>
      <c r="TF29" s="161"/>
      <c r="TG29" s="161"/>
      <c r="TH29" s="161"/>
      <c r="TI29" s="161"/>
      <c r="TJ29" s="161"/>
      <c r="TK29" s="161"/>
      <c r="TL29" s="161"/>
      <c r="TM29" s="161"/>
      <c r="TN29" s="161"/>
      <c r="TO29" s="161"/>
      <c r="TP29" s="161"/>
      <c r="TQ29" s="161"/>
      <c r="TR29" s="161"/>
      <c r="TS29" s="161"/>
      <c r="TT29" s="161"/>
      <c r="TU29" s="161"/>
      <c r="TV29" s="161"/>
      <c r="TW29" s="161"/>
      <c r="TX29" s="161"/>
      <c r="TY29" s="161"/>
      <c r="TZ29" s="161"/>
      <c r="UA29" s="161"/>
      <c r="UB29" s="161"/>
      <c r="UC29" s="161"/>
      <c r="UD29" s="161"/>
      <c r="UE29" s="161"/>
      <c r="UF29" s="161"/>
      <c r="UG29" s="161"/>
      <c r="UH29" s="161"/>
      <c r="UI29" s="161"/>
      <c r="UJ29" s="161"/>
      <c r="UK29" s="161"/>
      <c r="UL29" s="161"/>
      <c r="UM29" s="161"/>
      <c r="UN29" s="161"/>
      <c r="UO29" s="161"/>
      <c r="UP29" s="161"/>
      <c r="UQ29" s="161"/>
      <c r="UR29" s="161"/>
      <c r="US29" s="161"/>
      <c r="UT29" s="161"/>
      <c r="UU29" s="161"/>
      <c r="UV29" s="161"/>
      <c r="UW29" s="161"/>
      <c r="UX29" s="161"/>
      <c r="UY29" s="161"/>
      <c r="UZ29" s="161"/>
      <c r="VA29" s="161"/>
      <c r="VB29" s="161"/>
      <c r="VC29" s="161"/>
      <c r="VD29" s="161"/>
      <c r="VE29" s="161"/>
      <c r="VF29" s="161"/>
      <c r="VG29" s="161"/>
      <c r="VH29" s="161"/>
      <c r="VI29" s="161"/>
      <c r="VJ29" s="161"/>
      <c r="VK29" s="161"/>
      <c r="VL29" s="161"/>
      <c r="VM29" s="161"/>
      <c r="VN29" s="161"/>
      <c r="VO29" s="161"/>
      <c r="VP29" s="161"/>
      <c r="VQ29" s="161"/>
      <c r="VR29" s="161"/>
      <c r="VS29" s="161"/>
      <c r="VT29" s="161"/>
      <c r="VU29" s="161"/>
      <c r="VV29" s="161"/>
      <c r="VW29" s="161"/>
      <c r="VX29" s="161"/>
      <c r="VY29" s="161"/>
      <c r="VZ29" s="161"/>
      <c r="WA29" s="161"/>
      <c r="WB29" s="161"/>
      <c r="WC29" s="161"/>
      <c r="WD29" s="161"/>
      <c r="WE29" s="161"/>
      <c r="WF29" s="161"/>
      <c r="WG29" s="161"/>
      <c r="WH29" s="161"/>
      <c r="WI29" s="161"/>
      <c r="WJ29" s="161"/>
      <c r="WK29" s="161"/>
      <c r="WL29" s="161"/>
      <c r="WM29" s="161"/>
      <c r="WN29" s="161"/>
      <c r="WO29" s="161"/>
      <c r="WP29" s="161"/>
      <c r="WQ29" s="161"/>
      <c r="WR29" s="161"/>
      <c r="WS29" s="161"/>
      <c r="WT29" s="161"/>
      <c r="WU29" s="161"/>
      <c r="WV29" s="161"/>
      <c r="WW29" s="161"/>
      <c r="WX29" s="161"/>
      <c r="WY29" s="161"/>
      <c r="WZ29" s="161"/>
      <c r="XA29" s="161"/>
      <c r="XB29" s="161"/>
      <c r="XC29" s="161"/>
      <c r="XD29" s="161"/>
      <c r="XE29" s="161"/>
      <c r="XF29" s="161"/>
      <c r="XG29" s="161"/>
      <c r="XH29" s="161"/>
      <c r="XI29" s="161"/>
      <c r="XJ29" s="161"/>
      <c r="XK29" s="161"/>
      <c r="XL29" s="161"/>
      <c r="XM29" s="161"/>
      <c r="XN29" s="161"/>
      <c r="XO29" s="161"/>
      <c r="XP29" s="161"/>
      <c r="XQ29" s="161"/>
      <c r="XR29" s="161"/>
      <c r="XS29" s="161"/>
      <c r="XT29" s="161"/>
      <c r="XU29" s="161"/>
      <c r="XV29" s="161"/>
      <c r="XW29" s="161"/>
      <c r="XX29" s="161"/>
      <c r="XY29" s="161"/>
      <c r="XZ29" s="161"/>
      <c r="YA29" s="161"/>
      <c r="YB29" s="161"/>
      <c r="YC29" s="161"/>
      <c r="YD29" s="161"/>
      <c r="YE29" s="161"/>
      <c r="YF29" s="161"/>
      <c r="YG29" s="161"/>
      <c r="YH29" s="161"/>
      <c r="YI29" s="161"/>
      <c r="YJ29" s="161"/>
      <c r="YK29" s="161"/>
      <c r="YL29" s="161"/>
      <c r="YM29" s="161"/>
      <c r="YN29" s="161"/>
      <c r="YO29" s="161"/>
      <c r="YP29" s="161"/>
      <c r="YQ29" s="161"/>
      <c r="YR29" s="161"/>
      <c r="YS29" s="161"/>
      <c r="YT29" s="161"/>
      <c r="YU29" s="161"/>
      <c r="YV29" s="161"/>
      <c r="YW29" s="161"/>
      <c r="YX29" s="161"/>
      <c r="YY29" s="161"/>
      <c r="YZ29" s="161"/>
      <c r="ZA29" s="161"/>
      <c r="ZB29" s="161"/>
      <c r="ZC29" s="161"/>
      <c r="ZD29" s="161"/>
      <c r="ZE29" s="161"/>
      <c r="ZF29" s="161"/>
      <c r="ZG29" s="161"/>
      <c r="ZH29" s="161"/>
      <c r="ZI29" s="161"/>
      <c r="ZJ29" s="161"/>
      <c r="ZK29" s="161"/>
      <c r="ZL29" s="161"/>
      <c r="ZM29" s="161"/>
      <c r="ZN29" s="161"/>
      <c r="ZO29" s="161"/>
      <c r="ZP29" s="161"/>
      <c r="ZQ29" s="161"/>
      <c r="ZR29" s="161"/>
      <c r="ZS29" s="161"/>
      <c r="ZT29" s="161"/>
      <c r="ZU29" s="161"/>
      <c r="ZV29" s="161"/>
      <c r="ZW29" s="161"/>
      <c r="ZX29" s="161"/>
      <c r="ZY29" s="161"/>
      <c r="ZZ29" s="161"/>
      <c r="AAA29" s="161"/>
      <c r="AAB29" s="161"/>
      <c r="AAC29" s="161"/>
      <c r="AAD29" s="161"/>
      <c r="AAE29" s="161"/>
      <c r="AAF29" s="161"/>
      <c r="AAG29" s="161"/>
      <c r="AAH29" s="161"/>
      <c r="AAI29" s="161"/>
      <c r="AAJ29" s="161"/>
      <c r="AAK29" s="161"/>
      <c r="AAL29" s="161"/>
      <c r="AAM29" s="161"/>
      <c r="AAN29" s="161"/>
      <c r="AAO29" s="161"/>
      <c r="AAP29" s="161"/>
      <c r="AAQ29" s="161"/>
      <c r="AAR29" s="161"/>
      <c r="AAS29" s="161"/>
      <c r="AAT29" s="161"/>
      <c r="AAU29" s="161"/>
      <c r="AAV29" s="161"/>
      <c r="AAW29" s="161"/>
      <c r="AAX29" s="161"/>
      <c r="AAY29" s="161"/>
      <c r="AAZ29" s="161"/>
      <c r="ABA29" s="161"/>
      <c r="ABB29" s="161"/>
      <c r="ABC29" s="161"/>
      <c r="ABD29" s="161"/>
      <c r="ABE29" s="161"/>
      <c r="ABF29" s="161"/>
      <c r="ABG29" s="161"/>
      <c r="ABH29" s="161"/>
      <c r="ABI29" s="161"/>
      <c r="ABJ29" s="161"/>
      <c r="ABK29" s="161"/>
      <c r="ABL29" s="161"/>
      <c r="ABM29" s="161"/>
      <c r="ABN29" s="161"/>
      <c r="ABO29" s="161"/>
      <c r="ABP29" s="161"/>
      <c r="ABQ29" s="161"/>
      <c r="ABR29" s="161"/>
      <c r="ABS29" s="161"/>
      <c r="ABT29" s="161"/>
      <c r="ABU29" s="161"/>
      <c r="ABV29" s="161"/>
      <c r="ABW29" s="161"/>
      <c r="ABX29" s="161"/>
      <c r="ABY29" s="161"/>
      <c r="ABZ29" s="161"/>
      <c r="ACA29" s="161"/>
      <c r="ACB29" s="161"/>
      <c r="ACC29" s="161"/>
      <c r="ACD29" s="161"/>
      <c r="ACE29" s="161"/>
      <c r="ACF29" s="161"/>
      <c r="ACG29" s="161"/>
      <c r="ACH29" s="161"/>
      <c r="ACI29" s="161"/>
      <c r="ACJ29" s="161"/>
      <c r="ACK29" s="161"/>
      <c r="ACL29" s="161"/>
      <c r="ACM29" s="161"/>
      <c r="ACN29" s="161"/>
      <c r="ACO29" s="161"/>
      <c r="ACP29" s="161"/>
      <c r="ACQ29" s="161"/>
      <c r="ACR29" s="161"/>
      <c r="ACS29" s="161"/>
      <c r="ACT29" s="161"/>
      <c r="ACU29" s="161"/>
      <c r="ACV29" s="161"/>
      <c r="ACW29" s="161"/>
      <c r="ACX29" s="161"/>
      <c r="ACY29" s="161"/>
      <c r="ACZ29" s="161"/>
      <c r="ADA29" s="161"/>
      <c r="ADB29" s="161"/>
      <c r="ADC29" s="161"/>
      <c r="ADD29" s="161"/>
      <c r="ADE29" s="161"/>
      <c r="ADF29" s="161"/>
      <c r="ADG29" s="161"/>
      <c r="ADH29" s="161"/>
      <c r="ADI29" s="161"/>
      <c r="ADJ29" s="161"/>
      <c r="ADK29" s="161"/>
      <c r="ADL29" s="161"/>
      <c r="ADM29" s="161"/>
      <c r="ADN29" s="161"/>
      <c r="ADO29" s="161"/>
      <c r="ADP29" s="161"/>
      <c r="ADQ29" s="161"/>
      <c r="ADR29" s="161"/>
      <c r="ADS29" s="161"/>
      <c r="ADT29" s="161"/>
      <c r="ADU29" s="161"/>
      <c r="ADV29" s="161"/>
      <c r="ADW29" s="161"/>
      <c r="ADX29" s="161"/>
      <c r="ADY29" s="161"/>
      <c r="ADZ29" s="161"/>
      <c r="AEA29" s="161"/>
      <c r="AEB29" s="161"/>
      <c r="AEC29" s="161"/>
      <c r="AED29" s="161"/>
      <c r="AEE29" s="161"/>
      <c r="AEF29" s="161"/>
      <c r="AEG29" s="161"/>
      <c r="AEH29" s="161"/>
      <c r="AEI29" s="161"/>
      <c r="AEJ29" s="161"/>
      <c r="AEK29" s="161"/>
      <c r="AEL29" s="161"/>
      <c r="AEM29" s="161"/>
      <c r="AEN29" s="161"/>
      <c r="AEO29" s="161"/>
      <c r="AEP29" s="161"/>
      <c r="AEQ29" s="161"/>
      <c r="AER29" s="161"/>
      <c r="AES29" s="161"/>
      <c r="AET29" s="161"/>
      <c r="AEU29" s="161"/>
      <c r="AEV29" s="161"/>
      <c r="AEW29" s="161"/>
      <c r="AEX29" s="161"/>
      <c r="AEY29" s="161"/>
      <c r="AEZ29" s="161"/>
      <c r="AFA29" s="161"/>
      <c r="AFB29" s="161"/>
      <c r="AFC29" s="161"/>
      <c r="AFD29" s="161"/>
      <c r="AFE29" s="161"/>
      <c r="AFF29" s="161"/>
      <c r="AFG29" s="161"/>
      <c r="AFH29" s="161"/>
      <c r="AFI29" s="161"/>
      <c r="AFJ29" s="161"/>
      <c r="AFK29" s="161"/>
      <c r="AFL29" s="161"/>
      <c r="AFM29" s="161"/>
      <c r="AFN29" s="161"/>
      <c r="AFO29" s="161"/>
      <c r="AFP29" s="161"/>
      <c r="AFQ29" s="161"/>
      <c r="AFR29" s="161"/>
      <c r="AFS29" s="161"/>
      <c r="AFT29" s="161"/>
      <c r="AFU29" s="161"/>
      <c r="AFV29" s="161"/>
      <c r="AFW29" s="161"/>
      <c r="AFX29" s="161"/>
      <c r="AFY29" s="161"/>
      <c r="AFZ29" s="161"/>
      <c r="AGA29" s="161"/>
      <c r="AGB29" s="161"/>
      <c r="AGC29" s="161"/>
      <c r="AGD29" s="161"/>
      <c r="AGE29" s="161"/>
      <c r="AGF29" s="161"/>
      <c r="AGG29" s="161"/>
      <c r="AGH29" s="161"/>
      <c r="AGI29" s="161"/>
      <c r="AGJ29" s="161"/>
      <c r="AGK29" s="161"/>
      <c r="AGL29" s="161"/>
      <c r="AGM29" s="161"/>
      <c r="AGN29" s="161"/>
      <c r="AGO29" s="161"/>
      <c r="AGP29" s="161"/>
      <c r="AGQ29" s="161"/>
      <c r="AGR29" s="161"/>
      <c r="AGS29" s="161"/>
      <c r="AGT29" s="161"/>
      <c r="AGU29" s="161"/>
      <c r="AGV29" s="161"/>
      <c r="AGW29" s="161"/>
      <c r="AGX29" s="161"/>
      <c r="AGY29" s="161"/>
      <c r="AGZ29" s="161"/>
      <c r="AHA29" s="161"/>
      <c r="AHB29" s="161"/>
      <c r="AHC29" s="161"/>
      <c r="AHD29" s="161"/>
      <c r="AHE29" s="161"/>
      <c r="AHF29" s="161"/>
      <c r="AHG29" s="161"/>
      <c r="AHH29" s="161"/>
      <c r="AHI29" s="161"/>
      <c r="AHJ29" s="161"/>
      <c r="AHK29" s="161"/>
      <c r="AHL29" s="161"/>
      <c r="AHM29" s="161"/>
      <c r="AHN29" s="161"/>
      <c r="AHO29" s="161"/>
      <c r="AHP29" s="161"/>
      <c r="AHQ29" s="161"/>
      <c r="AHR29" s="161"/>
      <c r="AHS29" s="161"/>
      <c r="AHT29" s="161"/>
      <c r="AHU29" s="161"/>
      <c r="AHV29" s="161"/>
      <c r="AHW29" s="161"/>
      <c r="AHX29" s="161"/>
      <c r="AHY29" s="161"/>
      <c r="AHZ29" s="161"/>
      <c r="AIA29" s="161"/>
      <c r="AIB29" s="161"/>
      <c r="AIC29" s="161"/>
      <c r="AID29" s="161"/>
      <c r="AIE29" s="161"/>
      <c r="AIF29" s="161"/>
    </row>
    <row r="30" spans="1:916" s="21" customFormat="1" ht="12.75">
      <c r="B30" s="309" t="s">
        <v>112</v>
      </c>
      <c r="C30" s="174" t="s">
        <v>396</v>
      </c>
      <c r="D30" s="174"/>
      <c r="E30" s="324"/>
      <c r="F30" s="144">
        <f>'Com SEM {G}'!A$16</f>
        <v>3</v>
      </c>
      <c r="G30" s="325" t="s">
        <v>462</v>
      </c>
      <c r="H30" s="258">
        <f>'Com SEM {G}'!A$10</f>
        <v>400000</v>
      </c>
      <c r="I30" s="259">
        <f>'Com SEM {G}'!A$8</f>
        <v>636848.52500000002</v>
      </c>
      <c r="J30" s="259">
        <f>'Com SEM {G}'!A$12</f>
        <v>200000</v>
      </c>
      <c r="K30" s="259">
        <f>'Com SEM {G}'!A$14</f>
        <v>615743.99999999988</v>
      </c>
      <c r="L30" s="259">
        <f>SUM('Com SEM {G}'!Q$5:Q$1000)</f>
        <v>815743.99999999988</v>
      </c>
      <c r="M30" s="259"/>
      <c r="N30" s="260">
        <f>'Com SEM {G}'!A$18</f>
        <v>836848.52500000002</v>
      </c>
      <c r="O30" s="259">
        <f>'Com SEM {G}'!A$20</f>
        <v>1452592.5249999999</v>
      </c>
      <c r="P30" s="259">
        <f>SUM('Com SEM {G}'!R$5:R$1000)</f>
        <v>0</v>
      </c>
      <c r="Q30" s="261">
        <f t="shared" si="11"/>
        <v>783566.03464419476</v>
      </c>
      <c r="R30" s="261">
        <f t="shared" si="12"/>
        <v>1360105.3604868911</v>
      </c>
      <c r="S30" s="259">
        <f>SUM('Com SEM {G}'!AM$5:AM$1000)</f>
        <v>1066355.3455915267</v>
      </c>
      <c r="T30" s="259">
        <f>SUM('Com SEM {G}'!AD$5:AD$1000)</f>
        <v>0</v>
      </c>
      <c r="U30" s="133">
        <f t="shared" si="13"/>
        <v>1.3609004199317321</v>
      </c>
      <c r="V30" s="133">
        <f t="shared" si="14"/>
        <v>0.86242648123287424</v>
      </c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  <c r="PJ30" s="161"/>
      <c r="PK30" s="161"/>
      <c r="PL30" s="161"/>
      <c r="PM30" s="161"/>
      <c r="PN30" s="161"/>
      <c r="PO30" s="161"/>
      <c r="PP30" s="161"/>
      <c r="PQ30" s="161"/>
      <c r="PR30" s="161"/>
      <c r="PS30" s="161"/>
      <c r="PT30" s="161"/>
      <c r="PU30" s="161"/>
      <c r="PV30" s="161"/>
      <c r="PW30" s="161"/>
      <c r="PX30" s="161"/>
      <c r="PY30" s="161"/>
      <c r="PZ30" s="161"/>
      <c r="QA30" s="161"/>
      <c r="QB30" s="161"/>
      <c r="QC30" s="161"/>
      <c r="QD30" s="161"/>
      <c r="QE30" s="161"/>
      <c r="QF30" s="161"/>
      <c r="QG30" s="161"/>
      <c r="QH30" s="161"/>
      <c r="QI30" s="161"/>
      <c r="QJ30" s="161"/>
      <c r="QK30" s="161"/>
      <c r="QL30" s="161"/>
      <c r="QM30" s="161"/>
      <c r="QN30" s="161"/>
      <c r="QO30" s="161"/>
      <c r="QP30" s="161"/>
      <c r="QQ30" s="161"/>
      <c r="QR30" s="161"/>
      <c r="QS30" s="161"/>
      <c r="QT30" s="161"/>
      <c r="QU30" s="161"/>
      <c r="QV30" s="161"/>
      <c r="QW30" s="161"/>
      <c r="QX30" s="161"/>
      <c r="QY30" s="161"/>
      <c r="QZ30" s="161"/>
      <c r="RA30" s="161"/>
      <c r="RB30" s="161"/>
      <c r="RC30" s="161"/>
      <c r="RD30" s="161"/>
      <c r="RE30" s="161"/>
      <c r="RF30" s="161"/>
      <c r="RG30" s="161"/>
      <c r="RH30" s="161"/>
      <c r="RI30" s="161"/>
      <c r="RJ30" s="161"/>
      <c r="RK30" s="161"/>
      <c r="RL30" s="161"/>
      <c r="RM30" s="161"/>
      <c r="RN30" s="161"/>
      <c r="RO30" s="161"/>
      <c r="RP30" s="161"/>
      <c r="RQ30" s="161"/>
      <c r="RR30" s="161"/>
      <c r="RS30" s="161"/>
      <c r="RT30" s="161"/>
      <c r="RU30" s="161"/>
      <c r="RV30" s="161"/>
      <c r="RW30" s="161"/>
      <c r="RX30" s="161"/>
      <c r="RY30" s="161"/>
      <c r="RZ30" s="161"/>
      <c r="SA30" s="161"/>
      <c r="SB30" s="161"/>
      <c r="SC30" s="161"/>
      <c r="SD30" s="161"/>
      <c r="SE30" s="161"/>
      <c r="SF30" s="161"/>
      <c r="SG30" s="161"/>
      <c r="SH30" s="161"/>
      <c r="SI30" s="161"/>
      <c r="SJ30" s="161"/>
      <c r="SK30" s="161"/>
      <c r="SL30" s="161"/>
      <c r="SM30" s="161"/>
      <c r="SN30" s="161"/>
      <c r="SO30" s="161"/>
      <c r="SP30" s="161"/>
      <c r="SQ30" s="161"/>
      <c r="SR30" s="161"/>
      <c r="SS30" s="161"/>
      <c r="ST30" s="161"/>
      <c r="SU30" s="161"/>
      <c r="SV30" s="161"/>
      <c r="SW30" s="161"/>
      <c r="SX30" s="161"/>
      <c r="SY30" s="161"/>
      <c r="SZ30" s="161"/>
      <c r="TA30" s="161"/>
      <c r="TB30" s="161"/>
      <c r="TC30" s="161"/>
      <c r="TD30" s="161"/>
      <c r="TE30" s="161"/>
      <c r="TF30" s="161"/>
      <c r="TG30" s="161"/>
      <c r="TH30" s="161"/>
      <c r="TI30" s="161"/>
      <c r="TJ30" s="161"/>
      <c r="TK30" s="161"/>
      <c r="TL30" s="161"/>
      <c r="TM30" s="161"/>
      <c r="TN30" s="161"/>
      <c r="TO30" s="161"/>
      <c r="TP30" s="161"/>
      <c r="TQ30" s="161"/>
      <c r="TR30" s="161"/>
      <c r="TS30" s="161"/>
      <c r="TT30" s="161"/>
      <c r="TU30" s="161"/>
      <c r="TV30" s="161"/>
      <c r="TW30" s="161"/>
      <c r="TX30" s="161"/>
      <c r="TY30" s="161"/>
      <c r="TZ30" s="161"/>
      <c r="UA30" s="161"/>
      <c r="UB30" s="161"/>
      <c r="UC30" s="161"/>
      <c r="UD30" s="161"/>
      <c r="UE30" s="161"/>
      <c r="UF30" s="161"/>
      <c r="UG30" s="161"/>
      <c r="UH30" s="161"/>
      <c r="UI30" s="161"/>
      <c r="UJ30" s="161"/>
      <c r="UK30" s="161"/>
      <c r="UL30" s="161"/>
      <c r="UM30" s="161"/>
      <c r="UN30" s="161"/>
      <c r="UO30" s="161"/>
      <c r="UP30" s="161"/>
      <c r="UQ30" s="161"/>
      <c r="UR30" s="161"/>
      <c r="US30" s="161"/>
      <c r="UT30" s="161"/>
      <c r="UU30" s="161"/>
      <c r="UV30" s="161"/>
      <c r="UW30" s="161"/>
      <c r="UX30" s="161"/>
      <c r="UY30" s="161"/>
      <c r="UZ30" s="161"/>
      <c r="VA30" s="161"/>
      <c r="VB30" s="161"/>
      <c r="VC30" s="161"/>
      <c r="VD30" s="161"/>
      <c r="VE30" s="161"/>
      <c r="VF30" s="161"/>
      <c r="VG30" s="161"/>
      <c r="VH30" s="161"/>
      <c r="VI30" s="161"/>
      <c r="VJ30" s="161"/>
      <c r="VK30" s="161"/>
      <c r="VL30" s="161"/>
      <c r="VM30" s="161"/>
      <c r="VN30" s="161"/>
      <c r="VO30" s="161"/>
      <c r="VP30" s="161"/>
      <c r="VQ30" s="161"/>
      <c r="VR30" s="161"/>
      <c r="VS30" s="161"/>
      <c r="VT30" s="161"/>
      <c r="VU30" s="161"/>
      <c r="VV30" s="161"/>
      <c r="VW30" s="161"/>
      <c r="VX30" s="161"/>
      <c r="VY30" s="161"/>
      <c r="VZ30" s="161"/>
      <c r="WA30" s="161"/>
      <c r="WB30" s="161"/>
      <c r="WC30" s="161"/>
      <c r="WD30" s="161"/>
      <c r="WE30" s="161"/>
      <c r="WF30" s="161"/>
      <c r="WG30" s="161"/>
      <c r="WH30" s="161"/>
      <c r="WI30" s="161"/>
      <c r="WJ30" s="161"/>
      <c r="WK30" s="161"/>
      <c r="WL30" s="161"/>
      <c r="WM30" s="161"/>
      <c r="WN30" s="161"/>
      <c r="WO30" s="161"/>
      <c r="WP30" s="161"/>
      <c r="WQ30" s="161"/>
      <c r="WR30" s="161"/>
      <c r="WS30" s="161"/>
      <c r="WT30" s="161"/>
      <c r="WU30" s="161"/>
      <c r="WV30" s="161"/>
      <c r="WW30" s="161"/>
      <c r="WX30" s="161"/>
      <c r="WY30" s="161"/>
      <c r="WZ30" s="161"/>
      <c r="XA30" s="161"/>
      <c r="XB30" s="161"/>
      <c r="XC30" s="161"/>
      <c r="XD30" s="161"/>
      <c r="XE30" s="161"/>
      <c r="XF30" s="161"/>
      <c r="XG30" s="161"/>
      <c r="XH30" s="161"/>
      <c r="XI30" s="161"/>
      <c r="XJ30" s="161"/>
      <c r="XK30" s="161"/>
      <c r="XL30" s="161"/>
      <c r="XM30" s="161"/>
      <c r="XN30" s="161"/>
      <c r="XO30" s="161"/>
      <c r="XP30" s="161"/>
      <c r="XQ30" s="161"/>
      <c r="XR30" s="161"/>
      <c r="XS30" s="161"/>
      <c r="XT30" s="161"/>
      <c r="XU30" s="161"/>
      <c r="XV30" s="161"/>
      <c r="XW30" s="161"/>
      <c r="XX30" s="161"/>
      <c r="XY30" s="161"/>
      <c r="XZ30" s="161"/>
      <c r="YA30" s="161"/>
      <c r="YB30" s="161"/>
      <c r="YC30" s="161"/>
      <c r="YD30" s="161"/>
      <c r="YE30" s="161"/>
      <c r="YF30" s="161"/>
      <c r="YG30" s="161"/>
      <c r="YH30" s="161"/>
      <c r="YI30" s="161"/>
      <c r="YJ30" s="161"/>
      <c r="YK30" s="161"/>
      <c r="YL30" s="161"/>
      <c r="YM30" s="161"/>
      <c r="YN30" s="161"/>
      <c r="YO30" s="161"/>
      <c r="YP30" s="161"/>
      <c r="YQ30" s="161"/>
      <c r="YR30" s="161"/>
      <c r="YS30" s="161"/>
      <c r="YT30" s="161"/>
      <c r="YU30" s="161"/>
      <c r="YV30" s="161"/>
      <c r="YW30" s="161"/>
      <c r="YX30" s="161"/>
      <c r="YY30" s="161"/>
      <c r="YZ30" s="161"/>
      <c r="ZA30" s="161"/>
      <c r="ZB30" s="161"/>
      <c r="ZC30" s="161"/>
      <c r="ZD30" s="161"/>
      <c r="ZE30" s="161"/>
      <c r="ZF30" s="161"/>
      <c r="ZG30" s="161"/>
      <c r="ZH30" s="161"/>
      <c r="ZI30" s="161"/>
      <c r="ZJ30" s="161"/>
      <c r="ZK30" s="161"/>
      <c r="ZL30" s="161"/>
      <c r="ZM30" s="161"/>
      <c r="ZN30" s="161"/>
      <c r="ZO30" s="161"/>
      <c r="ZP30" s="161"/>
      <c r="ZQ30" s="161"/>
      <c r="ZR30" s="161"/>
      <c r="ZS30" s="161"/>
      <c r="ZT30" s="161"/>
      <c r="ZU30" s="161"/>
      <c r="ZV30" s="161"/>
      <c r="ZW30" s="161"/>
      <c r="ZX30" s="161"/>
      <c r="ZY30" s="161"/>
      <c r="ZZ30" s="161"/>
      <c r="AAA30" s="161"/>
      <c r="AAB30" s="161"/>
      <c r="AAC30" s="161"/>
      <c r="AAD30" s="161"/>
      <c r="AAE30" s="161"/>
      <c r="AAF30" s="161"/>
      <c r="AAG30" s="161"/>
      <c r="AAH30" s="161"/>
      <c r="AAI30" s="161"/>
      <c r="AAJ30" s="161"/>
      <c r="AAK30" s="161"/>
      <c r="AAL30" s="161"/>
      <c r="AAM30" s="161"/>
      <c r="AAN30" s="161"/>
      <c r="AAO30" s="161"/>
      <c r="AAP30" s="161"/>
      <c r="AAQ30" s="161"/>
      <c r="AAR30" s="161"/>
      <c r="AAS30" s="161"/>
      <c r="AAT30" s="161"/>
      <c r="AAU30" s="161"/>
      <c r="AAV30" s="161"/>
      <c r="AAW30" s="161"/>
      <c r="AAX30" s="161"/>
      <c r="AAY30" s="161"/>
      <c r="AAZ30" s="161"/>
      <c r="ABA30" s="161"/>
      <c r="ABB30" s="161"/>
      <c r="ABC30" s="161"/>
      <c r="ABD30" s="161"/>
      <c r="ABE30" s="161"/>
      <c r="ABF30" s="161"/>
      <c r="ABG30" s="161"/>
      <c r="ABH30" s="161"/>
      <c r="ABI30" s="161"/>
      <c r="ABJ30" s="161"/>
      <c r="ABK30" s="161"/>
      <c r="ABL30" s="161"/>
      <c r="ABM30" s="161"/>
      <c r="ABN30" s="161"/>
      <c r="ABO30" s="161"/>
      <c r="ABP30" s="161"/>
      <c r="ABQ30" s="161"/>
      <c r="ABR30" s="161"/>
      <c r="ABS30" s="161"/>
      <c r="ABT30" s="161"/>
      <c r="ABU30" s="161"/>
      <c r="ABV30" s="161"/>
      <c r="ABW30" s="161"/>
      <c r="ABX30" s="161"/>
      <c r="ABY30" s="161"/>
      <c r="ABZ30" s="161"/>
      <c r="ACA30" s="161"/>
      <c r="ACB30" s="161"/>
      <c r="ACC30" s="161"/>
      <c r="ACD30" s="161"/>
      <c r="ACE30" s="161"/>
      <c r="ACF30" s="161"/>
      <c r="ACG30" s="161"/>
      <c r="ACH30" s="161"/>
      <c r="ACI30" s="161"/>
      <c r="ACJ30" s="161"/>
      <c r="ACK30" s="161"/>
      <c r="ACL30" s="161"/>
      <c r="ACM30" s="161"/>
      <c r="ACN30" s="161"/>
      <c r="ACO30" s="161"/>
      <c r="ACP30" s="161"/>
      <c r="ACQ30" s="161"/>
      <c r="ACR30" s="161"/>
      <c r="ACS30" s="161"/>
      <c r="ACT30" s="161"/>
      <c r="ACU30" s="161"/>
      <c r="ACV30" s="161"/>
      <c r="ACW30" s="161"/>
      <c r="ACX30" s="161"/>
      <c r="ACY30" s="161"/>
      <c r="ACZ30" s="161"/>
      <c r="ADA30" s="161"/>
      <c r="ADB30" s="161"/>
      <c r="ADC30" s="161"/>
      <c r="ADD30" s="161"/>
      <c r="ADE30" s="161"/>
      <c r="ADF30" s="161"/>
      <c r="ADG30" s="161"/>
      <c r="ADH30" s="161"/>
      <c r="ADI30" s="161"/>
      <c r="ADJ30" s="161"/>
      <c r="ADK30" s="161"/>
      <c r="ADL30" s="161"/>
      <c r="ADM30" s="161"/>
      <c r="ADN30" s="161"/>
      <c r="ADO30" s="161"/>
      <c r="ADP30" s="161"/>
      <c r="ADQ30" s="161"/>
      <c r="ADR30" s="161"/>
      <c r="ADS30" s="161"/>
      <c r="ADT30" s="161"/>
      <c r="ADU30" s="161"/>
      <c r="ADV30" s="161"/>
      <c r="ADW30" s="161"/>
      <c r="ADX30" s="161"/>
      <c r="ADY30" s="161"/>
      <c r="ADZ30" s="161"/>
      <c r="AEA30" s="161"/>
      <c r="AEB30" s="161"/>
      <c r="AEC30" s="161"/>
      <c r="AED30" s="161"/>
      <c r="AEE30" s="161"/>
      <c r="AEF30" s="161"/>
      <c r="AEG30" s="161"/>
      <c r="AEH30" s="161"/>
      <c r="AEI30" s="161"/>
      <c r="AEJ30" s="161"/>
      <c r="AEK30" s="161"/>
      <c r="AEL30" s="161"/>
      <c r="AEM30" s="161"/>
      <c r="AEN30" s="161"/>
      <c r="AEO30" s="161"/>
      <c r="AEP30" s="161"/>
      <c r="AEQ30" s="161"/>
      <c r="AER30" s="161"/>
      <c r="AES30" s="161"/>
      <c r="AET30" s="161"/>
      <c r="AEU30" s="161"/>
      <c r="AEV30" s="161"/>
      <c r="AEW30" s="161"/>
      <c r="AEX30" s="161"/>
      <c r="AEY30" s="161"/>
      <c r="AEZ30" s="161"/>
      <c r="AFA30" s="161"/>
      <c r="AFB30" s="161"/>
      <c r="AFC30" s="161"/>
      <c r="AFD30" s="161"/>
      <c r="AFE30" s="161"/>
      <c r="AFF30" s="161"/>
      <c r="AFG30" s="161"/>
      <c r="AFH30" s="161"/>
      <c r="AFI30" s="161"/>
      <c r="AFJ30" s="161"/>
      <c r="AFK30" s="161"/>
      <c r="AFL30" s="161"/>
      <c r="AFM30" s="161"/>
      <c r="AFN30" s="161"/>
      <c r="AFO30" s="161"/>
      <c r="AFP30" s="161"/>
      <c r="AFQ30" s="161"/>
      <c r="AFR30" s="161"/>
      <c r="AFS30" s="161"/>
      <c r="AFT30" s="161"/>
      <c r="AFU30" s="161"/>
      <c r="AFV30" s="161"/>
      <c r="AFW30" s="161"/>
      <c r="AFX30" s="161"/>
      <c r="AFY30" s="161"/>
      <c r="AFZ30" s="161"/>
      <c r="AGA30" s="161"/>
      <c r="AGB30" s="161"/>
      <c r="AGC30" s="161"/>
      <c r="AGD30" s="161"/>
      <c r="AGE30" s="161"/>
      <c r="AGF30" s="161"/>
      <c r="AGG30" s="161"/>
      <c r="AGH30" s="161"/>
      <c r="AGI30" s="161"/>
      <c r="AGJ30" s="161"/>
      <c r="AGK30" s="161"/>
      <c r="AGL30" s="161"/>
      <c r="AGM30" s="161"/>
      <c r="AGN30" s="161"/>
      <c r="AGO30" s="161"/>
      <c r="AGP30" s="161"/>
      <c r="AGQ30" s="161"/>
      <c r="AGR30" s="161"/>
      <c r="AGS30" s="161"/>
      <c r="AGT30" s="161"/>
      <c r="AGU30" s="161"/>
      <c r="AGV30" s="161"/>
      <c r="AGW30" s="161"/>
      <c r="AGX30" s="161"/>
      <c r="AGY30" s="161"/>
      <c r="AGZ30" s="161"/>
      <c r="AHA30" s="161"/>
      <c r="AHB30" s="161"/>
      <c r="AHC30" s="161"/>
      <c r="AHD30" s="161"/>
      <c r="AHE30" s="161"/>
      <c r="AHF30" s="161"/>
      <c r="AHG30" s="161"/>
      <c r="AHH30" s="161"/>
      <c r="AHI30" s="161"/>
      <c r="AHJ30" s="161"/>
      <c r="AHK30" s="161"/>
      <c r="AHL30" s="161"/>
      <c r="AHM30" s="161"/>
      <c r="AHN30" s="161"/>
      <c r="AHO30" s="161"/>
      <c r="AHP30" s="161"/>
      <c r="AHQ30" s="161"/>
      <c r="AHR30" s="161"/>
      <c r="AHS30" s="161"/>
      <c r="AHT30" s="161"/>
      <c r="AHU30" s="161"/>
      <c r="AHV30" s="161"/>
      <c r="AHW30" s="161"/>
      <c r="AHX30" s="161"/>
      <c r="AHY30" s="161"/>
      <c r="AHZ30" s="161"/>
      <c r="AIA30" s="161"/>
      <c r="AIB30" s="161"/>
      <c r="AIC30" s="161"/>
      <c r="AID30" s="161"/>
      <c r="AIE30" s="161"/>
      <c r="AIF30" s="161"/>
    </row>
    <row r="31" spans="1:916" s="21" customFormat="1">
      <c r="B31" s="313" t="s">
        <v>112</v>
      </c>
      <c r="C31" s="174" t="s">
        <v>397</v>
      </c>
      <c r="D31" s="174"/>
      <c r="E31" s="324"/>
      <c r="F31" s="144">
        <f>IFERROR('P4P {G}'!A$16,0)</f>
        <v>12</v>
      </c>
      <c r="G31" s="325" t="s">
        <v>462</v>
      </c>
      <c r="H31" s="258">
        <f>'P4P {G}'!A$10</f>
        <v>1500</v>
      </c>
      <c r="I31" s="259">
        <f>'P4P {G}'!A$8</f>
        <v>20570.55</v>
      </c>
      <c r="J31" s="259">
        <f>'P4P {G}'!A$12</f>
        <v>9000</v>
      </c>
      <c r="K31" s="259">
        <f>'P4P {G}'!A$14</f>
        <v>11700</v>
      </c>
      <c r="L31" s="259">
        <f>SUM('P4P {G}'!Q$5:Q$1000)</f>
        <v>20700</v>
      </c>
      <c r="M31" s="259"/>
      <c r="N31" s="260">
        <f>'P4P {G}'!A$18</f>
        <v>29570.55</v>
      </c>
      <c r="O31" s="259">
        <f>'P4P {G}'!A$20</f>
        <v>41270.550000000003</v>
      </c>
      <c r="P31" s="259">
        <f>SUM('P4P {G}'!R$5:R$1000)</f>
        <v>0</v>
      </c>
      <c r="Q31" s="261">
        <f t="shared" si="11"/>
        <v>27687.780898876401</v>
      </c>
      <c r="R31" s="261">
        <f t="shared" si="12"/>
        <v>38642.837078651683</v>
      </c>
      <c r="S31" s="259">
        <f>SUM('P4P {G}'!AM$5:AM$1000)</f>
        <v>14138.70010954329</v>
      </c>
      <c r="T31" s="259">
        <f>SUM('P4P {G}'!AD$5:AD$1000)</f>
        <v>0</v>
      </c>
      <c r="U31" s="133">
        <f t="shared" si="13"/>
        <v>0.51064764493701453</v>
      </c>
      <c r="V31" s="133">
        <f t="shared" si="14"/>
        <v>0.40246967604481787</v>
      </c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  <c r="PJ31" s="161"/>
      <c r="PK31" s="161"/>
      <c r="PL31" s="161"/>
      <c r="PM31" s="161"/>
      <c r="PN31" s="161"/>
      <c r="PO31" s="161"/>
      <c r="PP31" s="161"/>
      <c r="PQ31" s="161"/>
      <c r="PR31" s="161"/>
      <c r="PS31" s="161"/>
      <c r="PT31" s="161"/>
      <c r="PU31" s="161"/>
      <c r="PV31" s="161"/>
      <c r="PW31" s="161"/>
      <c r="PX31" s="161"/>
      <c r="PY31" s="161"/>
      <c r="PZ31" s="161"/>
      <c r="QA31" s="161"/>
      <c r="QB31" s="161"/>
      <c r="QC31" s="161"/>
      <c r="QD31" s="161"/>
      <c r="QE31" s="161"/>
      <c r="QF31" s="161"/>
      <c r="QG31" s="161"/>
      <c r="QH31" s="161"/>
      <c r="QI31" s="161"/>
      <c r="QJ31" s="161"/>
      <c r="QK31" s="161"/>
      <c r="QL31" s="161"/>
      <c r="QM31" s="161"/>
      <c r="QN31" s="161"/>
      <c r="QO31" s="161"/>
      <c r="QP31" s="161"/>
      <c r="QQ31" s="161"/>
      <c r="QR31" s="161"/>
      <c r="QS31" s="161"/>
      <c r="QT31" s="161"/>
      <c r="QU31" s="161"/>
      <c r="QV31" s="161"/>
      <c r="QW31" s="161"/>
      <c r="QX31" s="161"/>
      <c r="QY31" s="161"/>
      <c r="QZ31" s="161"/>
      <c r="RA31" s="161"/>
      <c r="RB31" s="161"/>
      <c r="RC31" s="161"/>
      <c r="RD31" s="161"/>
      <c r="RE31" s="161"/>
      <c r="RF31" s="161"/>
      <c r="RG31" s="161"/>
      <c r="RH31" s="161"/>
      <c r="RI31" s="161"/>
      <c r="RJ31" s="161"/>
      <c r="RK31" s="161"/>
      <c r="RL31" s="161"/>
      <c r="RM31" s="161"/>
      <c r="RN31" s="161"/>
      <c r="RO31" s="161"/>
      <c r="RP31" s="161"/>
      <c r="RQ31" s="161"/>
      <c r="RR31" s="161"/>
      <c r="RS31" s="161"/>
      <c r="RT31" s="161"/>
      <c r="RU31" s="161"/>
      <c r="RV31" s="161"/>
      <c r="RW31" s="161"/>
      <c r="RX31" s="161"/>
      <c r="RY31" s="161"/>
      <c r="RZ31" s="161"/>
      <c r="SA31" s="161"/>
      <c r="SB31" s="161"/>
      <c r="SC31" s="161"/>
      <c r="SD31" s="161"/>
      <c r="SE31" s="161"/>
      <c r="SF31" s="161"/>
      <c r="SG31" s="161"/>
      <c r="SH31" s="161"/>
      <c r="SI31" s="161"/>
      <c r="SJ31" s="161"/>
      <c r="SK31" s="161"/>
      <c r="SL31" s="161"/>
      <c r="SM31" s="161"/>
      <c r="SN31" s="161"/>
      <c r="SO31" s="161"/>
      <c r="SP31" s="161"/>
      <c r="SQ31" s="161"/>
      <c r="SR31" s="161"/>
      <c r="SS31" s="161"/>
      <c r="ST31" s="161"/>
      <c r="SU31" s="161"/>
      <c r="SV31" s="161"/>
      <c r="SW31" s="161"/>
      <c r="SX31" s="161"/>
      <c r="SY31" s="161"/>
      <c r="SZ31" s="161"/>
      <c r="TA31" s="161"/>
      <c r="TB31" s="161"/>
      <c r="TC31" s="161"/>
      <c r="TD31" s="161"/>
      <c r="TE31" s="161"/>
      <c r="TF31" s="161"/>
      <c r="TG31" s="161"/>
      <c r="TH31" s="161"/>
      <c r="TI31" s="161"/>
      <c r="TJ31" s="161"/>
      <c r="TK31" s="161"/>
      <c r="TL31" s="161"/>
      <c r="TM31" s="161"/>
      <c r="TN31" s="161"/>
      <c r="TO31" s="161"/>
      <c r="TP31" s="161"/>
      <c r="TQ31" s="161"/>
      <c r="TR31" s="161"/>
      <c r="TS31" s="161"/>
      <c r="TT31" s="161"/>
      <c r="TU31" s="161"/>
      <c r="TV31" s="161"/>
      <c r="TW31" s="161"/>
      <c r="TX31" s="161"/>
      <c r="TY31" s="161"/>
      <c r="TZ31" s="161"/>
      <c r="UA31" s="161"/>
      <c r="UB31" s="161"/>
      <c r="UC31" s="161"/>
      <c r="UD31" s="161"/>
      <c r="UE31" s="161"/>
      <c r="UF31" s="161"/>
      <c r="UG31" s="161"/>
      <c r="UH31" s="161"/>
      <c r="UI31" s="161"/>
      <c r="UJ31" s="161"/>
      <c r="UK31" s="161"/>
      <c r="UL31" s="161"/>
      <c r="UM31" s="161"/>
      <c r="UN31" s="161"/>
      <c r="UO31" s="161"/>
      <c r="UP31" s="161"/>
      <c r="UQ31" s="161"/>
      <c r="UR31" s="161"/>
      <c r="US31" s="161"/>
      <c r="UT31" s="161"/>
      <c r="UU31" s="161"/>
      <c r="UV31" s="161"/>
      <c r="UW31" s="161"/>
      <c r="UX31" s="161"/>
      <c r="UY31" s="161"/>
      <c r="UZ31" s="161"/>
      <c r="VA31" s="161"/>
      <c r="VB31" s="161"/>
      <c r="VC31" s="161"/>
      <c r="VD31" s="161"/>
      <c r="VE31" s="161"/>
      <c r="VF31" s="161"/>
      <c r="VG31" s="161"/>
      <c r="VH31" s="161"/>
      <c r="VI31" s="161"/>
      <c r="VJ31" s="161"/>
      <c r="VK31" s="161"/>
      <c r="VL31" s="161"/>
      <c r="VM31" s="161"/>
      <c r="VN31" s="161"/>
      <c r="VO31" s="161"/>
      <c r="VP31" s="161"/>
      <c r="VQ31" s="161"/>
      <c r="VR31" s="161"/>
      <c r="VS31" s="161"/>
      <c r="VT31" s="161"/>
      <c r="VU31" s="161"/>
      <c r="VV31" s="161"/>
      <c r="VW31" s="161"/>
      <c r="VX31" s="161"/>
      <c r="VY31" s="161"/>
      <c r="VZ31" s="161"/>
      <c r="WA31" s="161"/>
      <c r="WB31" s="161"/>
      <c r="WC31" s="161"/>
      <c r="WD31" s="161"/>
      <c r="WE31" s="161"/>
      <c r="WF31" s="161"/>
      <c r="WG31" s="161"/>
      <c r="WH31" s="161"/>
      <c r="WI31" s="161"/>
      <c r="WJ31" s="161"/>
      <c r="WK31" s="161"/>
      <c r="WL31" s="161"/>
      <c r="WM31" s="161"/>
      <c r="WN31" s="161"/>
      <c r="WO31" s="161"/>
      <c r="WP31" s="161"/>
      <c r="WQ31" s="161"/>
      <c r="WR31" s="161"/>
      <c r="WS31" s="161"/>
      <c r="WT31" s="161"/>
      <c r="WU31" s="161"/>
      <c r="WV31" s="161"/>
      <c r="WW31" s="161"/>
      <c r="WX31" s="161"/>
      <c r="WY31" s="161"/>
      <c r="WZ31" s="161"/>
      <c r="XA31" s="161"/>
      <c r="XB31" s="161"/>
      <c r="XC31" s="161"/>
      <c r="XD31" s="161"/>
      <c r="XE31" s="161"/>
      <c r="XF31" s="161"/>
      <c r="XG31" s="161"/>
      <c r="XH31" s="161"/>
      <c r="XI31" s="161"/>
      <c r="XJ31" s="161"/>
      <c r="XK31" s="161"/>
      <c r="XL31" s="161"/>
      <c r="XM31" s="161"/>
      <c r="XN31" s="161"/>
      <c r="XO31" s="161"/>
      <c r="XP31" s="161"/>
      <c r="XQ31" s="161"/>
      <c r="XR31" s="161"/>
      <c r="XS31" s="161"/>
      <c r="XT31" s="161"/>
      <c r="XU31" s="161"/>
      <c r="XV31" s="161"/>
      <c r="XW31" s="161"/>
      <c r="XX31" s="161"/>
      <c r="XY31" s="161"/>
      <c r="XZ31" s="161"/>
      <c r="YA31" s="161"/>
      <c r="YB31" s="161"/>
      <c r="YC31" s="161"/>
      <c r="YD31" s="161"/>
      <c r="YE31" s="161"/>
      <c r="YF31" s="161"/>
      <c r="YG31" s="161"/>
      <c r="YH31" s="161"/>
      <c r="YI31" s="161"/>
      <c r="YJ31" s="161"/>
      <c r="YK31" s="161"/>
      <c r="YL31" s="161"/>
      <c r="YM31" s="161"/>
      <c r="YN31" s="161"/>
      <c r="YO31" s="161"/>
      <c r="YP31" s="161"/>
      <c r="YQ31" s="161"/>
      <c r="YR31" s="161"/>
      <c r="YS31" s="161"/>
      <c r="YT31" s="161"/>
      <c r="YU31" s="161"/>
      <c r="YV31" s="161"/>
      <c r="YW31" s="161"/>
      <c r="YX31" s="161"/>
      <c r="YY31" s="161"/>
      <c r="YZ31" s="161"/>
      <c r="ZA31" s="161"/>
      <c r="ZB31" s="161"/>
      <c r="ZC31" s="161"/>
      <c r="ZD31" s="161"/>
      <c r="ZE31" s="161"/>
      <c r="ZF31" s="161"/>
      <c r="ZG31" s="161"/>
      <c r="ZH31" s="161"/>
      <c r="ZI31" s="161"/>
      <c r="ZJ31" s="161"/>
      <c r="ZK31" s="161"/>
      <c r="ZL31" s="161"/>
      <c r="ZM31" s="161"/>
      <c r="ZN31" s="161"/>
      <c r="ZO31" s="161"/>
      <c r="ZP31" s="161"/>
      <c r="ZQ31" s="161"/>
      <c r="ZR31" s="161"/>
      <c r="ZS31" s="161"/>
      <c r="ZT31" s="161"/>
      <c r="ZU31" s="161"/>
      <c r="ZV31" s="161"/>
      <c r="ZW31" s="161"/>
      <c r="ZX31" s="161"/>
      <c r="ZY31" s="161"/>
      <c r="ZZ31" s="161"/>
      <c r="AAA31" s="161"/>
      <c r="AAB31" s="161"/>
      <c r="AAC31" s="161"/>
      <c r="AAD31" s="161"/>
      <c r="AAE31" s="161"/>
      <c r="AAF31" s="161"/>
      <c r="AAG31" s="161"/>
      <c r="AAH31" s="161"/>
      <c r="AAI31" s="161"/>
      <c r="AAJ31" s="161"/>
      <c r="AAK31" s="161"/>
      <c r="AAL31" s="161"/>
      <c r="AAM31" s="161"/>
      <c r="AAN31" s="161"/>
      <c r="AAO31" s="161"/>
      <c r="AAP31" s="161"/>
      <c r="AAQ31" s="161"/>
      <c r="AAR31" s="161"/>
      <c r="AAS31" s="161"/>
      <c r="AAT31" s="161"/>
      <c r="AAU31" s="161"/>
      <c r="AAV31" s="161"/>
      <c r="AAW31" s="161"/>
      <c r="AAX31" s="161"/>
      <c r="AAY31" s="161"/>
      <c r="AAZ31" s="161"/>
      <c r="ABA31" s="161"/>
      <c r="ABB31" s="161"/>
      <c r="ABC31" s="161"/>
      <c r="ABD31" s="161"/>
      <c r="ABE31" s="161"/>
      <c r="ABF31" s="161"/>
      <c r="ABG31" s="161"/>
      <c r="ABH31" s="161"/>
      <c r="ABI31" s="161"/>
      <c r="ABJ31" s="161"/>
      <c r="ABK31" s="161"/>
      <c r="ABL31" s="161"/>
      <c r="ABM31" s="161"/>
      <c r="ABN31" s="161"/>
      <c r="ABO31" s="161"/>
      <c r="ABP31" s="161"/>
      <c r="ABQ31" s="161"/>
      <c r="ABR31" s="161"/>
      <c r="ABS31" s="161"/>
      <c r="ABT31" s="161"/>
      <c r="ABU31" s="161"/>
      <c r="ABV31" s="161"/>
      <c r="ABW31" s="161"/>
      <c r="ABX31" s="161"/>
      <c r="ABY31" s="161"/>
      <c r="ABZ31" s="161"/>
      <c r="ACA31" s="161"/>
      <c r="ACB31" s="161"/>
      <c r="ACC31" s="161"/>
      <c r="ACD31" s="161"/>
      <c r="ACE31" s="161"/>
      <c r="ACF31" s="161"/>
      <c r="ACG31" s="161"/>
      <c r="ACH31" s="161"/>
      <c r="ACI31" s="161"/>
      <c r="ACJ31" s="161"/>
      <c r="ACK31" s="161"/>
      <c r="ACL31" s="161"/>
      <c r="ACM31" s="161"/>
      <c r="ACN31" s="161"/>
      <c r="ACO31" s="161"/>
      <c r="ACP31" s="161"/>
      <c r="ACQ31" s="161"/>
      <c r="ACR31" s="161"/>
      <c r="ACS31" s="161"/>
      <c r="ACT31" s="161"/>
      <c r="ACU31" s="161"/>
      <c r="ACV31" s="161"/>
      <c r="ACW31" s="161"/>
      <c r="ACX31" s="161"/>
      <c r="ACY31" s="161"/>
      <c r="ACZ31" s="161"/>
      <c r="ADA31" s="161"/>
      <c r="ADB31" s="161"/>
      <c r="ADC31" s="161"/>
      <c r="ADD31" s="161"/>
      <c r="ADE31" s="161"/>
      <c r="ADF31" s="161"/>
      <c r="ADG31" s="161"/>
      <c r="ADH31" s="161"/>
      <c r="ADI31" s="161"/>
      <c r="ADJ31" s="161"/>
      <c r="ADK31" s="161"/>
      <c r="ADL31" s="161"/>
      <c r="ADM31" s="161"/>
      <c r="ADN31" s="161"/>
      <c r="ADO31" s="161"/>
      <c r="ADP31" s="161"/>
      <c r="ADQ31" s="161"/>
      <c r="ADR31" s="161"/>
      <c r="ADS31" s="161"/>
      <c r="ADT31" s="161"/>
      <c r="ADU31" s="161"/>
      <c r="ADV31" s="161"/>
      <c r="ADW31" s="161"/>
      <c r="ADX31" s="161"/>
      <c r="ADY31" s="161"/>
      <c r="ADZ31" s="161"/>
      <c r="AEA31" s="161"/>
      <c r="AEB31" s="161"/>
      <c r="AEC31" s="161"/>
      <c r="AED31" s="161"/>
      <c r="AEE31" s="161"/>
      <c r="AEF31" s="161"/>
      <c r="AEG31" s="161"/>
      <c r="AEH31" s="161"/>
      <c r="AEI31" s="161"/>
      <c r="AEJ31" s="161"/>
      <c r="AEK31" s="161"/>
      <c r="AEL31" s="161"/>
      <c r="AEM31" s="161"/>
      <c r="AEN31" s="161"/>
      <c r="AEO31" s="161"/>
      <c r="AEP31" s="161"/>
      <c r="AEQ31" s="161"/>
      <c r="AER31" s="161"/>
      <c r="AES31" s="161"/>
      <c r="AET31" s="161"/>
      <c r="AEU31" s="161"/>
      <c r="AEV31" s="161"/>
      <c r="AEW31" s="161"/>
      <c r="AEX31" s="161"/>
      <c r="AEY31" s="161"/>
      <c r="AEZ31" s="161"/>
      <c r="AFA31" s="161"/>
      <c r="AFB31" s="161"/>
      <c r="AFC31" s="161"/>
      <c r="AFD31" s="161"/>
      <c r="AFE31" s="161"/>
      <c r="AFF31" s="161"/>
      <c r="AFG31" s="161"/>
      <c r="AFH31" s="161"/>
      <c r="AFI31" s="161"/>
      <c r="AFJ31" s="161"/>
      <c r="AFK31" s="161"/>
      <c r="AFL31" s="161"/>
      <c r="AFM31" s="161"/>
      <c r="AFN31" s="161"/>
      <c r="AFO31" s="161"/>
      <c r="AFP31" s="161"/>
      <c r="AFQ31" s="161"/>
      <c r="AFR31" s="161"/>
      <c r="AFS31" s="161"/>
      <c r="AFT31" s="161"/>
      <c r="AFU31" s="161"/>
      <c r="AFV31" s="161"/>
      <c r="AFW31" s="161"/>
      <c r="AFX31" s="161"/>
      <c r="AFY31" s="161"/>
      <c r="AFZ31" s="161"/>
      <c r="AGA31" s="161"/>
      <c r="AGB31" s="161"/>
      <c r="AGC31" s="161"/>
      <c r="AGD31" s="161"/>
      <c r="AGE31" s="161"/>
      <c r="AGF31" s="161"/>
      <c r="AGG31" s="161"/>
      <c r="AGH31" s="161"/>
      <c r="AGI31" s="161"/>
      <c r="AGJ31" s="161"/>
      <c r="AGK31" s="161"/>
      <c r="AGL31" s="161"/>
      <c r="AGM31" s="161"/>
      <c r="AGN31" s="161"/>
      <c r="AGO31" s="161"/>
      <c r="AGP31" s="161"/>
      <c r="AGQ31" s="161"/>
      <c r="AGR31" s="161"/>
      <c r="AGS31" s="161"/>
      <c r="AGT31" s="161"/>
      <c r="AGU31" s="161"/>
      <c r="AGV31" s="161"/>
      <c r="AGW31" s="161"/>
      <c r="AGX31" s="161"/>
      <c r="AGY31" s="161"/>
      <c r="AGZ31" s="161"/>
      <c r="AHA31" s="161"/>
      <c r="AHB31" s="161"/>
      <c r="AHC31" s="161"/>
      <c r="AHD31" s="161"/>
      <c r="AHE31" s="161"/>
      <c r="AHF31" s="161"/>
      <c r="AHG31" s="161"/>
      <c r="AHH31" s="161"/>
      <c r="AHI31" s="161"/>
      <c r="AHJ31" s="161"/>
      <c r="AHK31" s="161"/>
      <c r="AHL31" s="161"/>
      <c r="AHM31" s="161"/>
      <c r="AHN31" s="161"/>
      <c r="AHO31" s="161"/>
      <c r="AHP31" s="161"/>
      <c r="AHQ31" s="161"/>
      <c r="AHR31" s="161"/>
      <c r="AHS31" s="161"/>
      <c r="AHT31" s="161"/>
      <c r="AHU31" s="161"/>
      <c r="AHV31" s="161"/>
      <c r="AHW31" s="161"/>
      <c r="AHX31" s="161"/>
      <c r="AHY31" s="161"/>
      <c r="AHZ31" s="161"/>
      <c r="AIA31" s="161"/>
      <c r="AIB31" s="161"/>
      <c r="AIC31" s="161"/>
      <c r="AID31" s="161"/>
      <c r="AIE31" s="161"/>
      <c r="AIF31" s="161"/>
    </row>
    <row r="32" spans="1:916" s="21" customFormat="1">
      <c r="B32" s="305" t="s">
        <v>31</v>
      </c>
      <c r="C32" s="401" t="s">
        <v>463</v>
      </c>
      <c r="D32" s="306"/>
      <c r="E32" s="326"/>
      <c r="F32" s="305"/>
      <c r="G32" s="305"/>
      <c r="H32" s="327">
        <f>SUM(H33:H36)</f>
        <v>576802</v>
      </c>
      <c r="I32" s="328">
        <f>SUM(I33:I36)</f>
        <v>1663494.1725000001</v>
      </c>
      <c r="J32" s="305">
        <f>SUM(J33:J36)</f>
        <v>1634704</v>
      </c>
      <c r="K32" s="327">
        <f>SUM(K33:K36)</f>
        <v>340960</v>
      </c>
      <c r="L32" s="327">
        <f>SUM(L33:L36)</f>
        <v>1975664</v>
      </c>
      <c r="M32" s="305"/>
      <c r="N32" s="327">
        <f t="shared" ref="N32:T32" si="17">SUM(N33:N36)</f>
        <v>3298198.1725000003</v>
      </c>
      <c r="O32" s="305">
        <f t="shared" si="17"/>
        <v>3639158.1725000003</v>
      </c>
      <c r="P32" s="330">
        <f>SUM(P33:P36)</f>
        <v>415777.50560000003</v>
      </c>
      <c r="Q32" s="329">
        <f t="shared" si="17"/>
        <v>3088200.5360486889</v>
      </c>
      <c r="R32" s="329">
        <f t="shared" si="17"/>
        <v>3407451.4723782772</v>
      </c>
      <c r="S32" s="305">
        <f>SUM(S33:S36)</f>
        <v>5032871.4292470962</v>
      </c>
      <c r="T32" s="330">
        <f t="shared" si="17"/>
        <v>3338298.2538808878</v>
      </c>
      <c r="U32" s="403">
        <f>S32/Q32</f>
        <v>1.6297100432754239</v>
      </c>
      <c r="V32" s="403">
        <f>(S32*1.1+T32)/R32</f>
        <v>2.6044264747396815</v>
      </c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  <c r="PJ32" s="161"/>
      <c r="PK32" s="161"/>
      <c r="PL32" s="161"/>
      <c r="PM32" s="161"/>
      <c r="PN32" s="161"/>
      <c r="PO32" s="161"/>
      <c r="PP32" s="161"/>
      <c r="PQ32" s="161"/>
      <c r="PR32" s="161"/>
      <c r="PS32" s="161"/>
      <c r="PT32" s="161"/>
      <c r="PU32" s="161"/>
      <c r="PV32" s="161"/>
      <c r="PW32" s="161"/>
      <c r="PX32" s="161"/>
      <c r="PY32" s="161"/>
      <c r="PZ32" s="161"/>
      <c r="QA32" s="161"/>
      <c r="QB32" s="161"/>
      <c r="QC32" s="161"/>
      <c r="QD32" s="161"/>
      <c r="QE32" s="161"/>
      <c r="QF32" s="161"/>
      <c r="QG32" s="161"/>
      <c r="QH32" s="161"/>
      <c r="QI32" s="161"/>
      <c r="QJ32" s="161"/>
      <c r="QK32" s="161"/>
      <c r="QL32" s="161"/>
      <c r="QM32" s="161"/>
      <c r="QN32" s="161"/>
      <c r="QO32" s="161"/>
      <c r="QP32" s="161"/>
      <c r="QQ32" s="161"/>
      <c r="QR32" s="161"/>
      <c r="QS32" s="161"/>
      <c r="QT32" s="161"/>
      <c r="QU32" s="161"/>
      <c r="QV32" s="161"/>
      <c r="QW32" s="161"/>
      <c r="QX32" s="161"/>
      <c r="QY32" s="161"/>
      <c r="QZ32" s="161"/>
      <c r="RA32" s="161"/>
      <c r="RB32" s="161"/>
      <c r="RC32" s="161"/>
      <c r="RD32" s="161"/>
      <c r="RE32" s="161"/>
      <c r="RF32" s="161"/>
      <c r="RG32" s="161"/>
      <c r="RH32" s="161"/>
      <c r="RI32" s="161"/>
      <c r="RJ32" s="161"/>
      <c r="RK32" s="161"/>
      <c r="RL32" s="161"/>
      <c r="RM32" s="161"/>
      <c r="RN32" s="161"/>
      <c r="RO32" s="161"/>
      <c r="RP32" s="161"/>
      <c r="RQ32" s="161"/>
      <c r="RR32" s="161"/>
      <c r="RS32" s="161"/>
      <c r="RT32" s="161"/>
      <c r="RU32" s="161"/>
      <c r="RV32" s="161"/>
      <c r="RW32" s="161"/>
      <c r="RX32" s="161"/>
      <c r="RY32" s="161"/>
      <c r="RZ32" s="161"/>
      <c r="SA32" s="161"/>
      <c r="SB32" s="161"/>
      <c r="SC32" s="161"/>
      <c r="SD32" s="161"/>
      <c r="SE32" s="161"/>
      <c r="SF32" s="161"/>
      <c r="SG32" s="161"/>
      <c r="SH32" s="161"/>
      <c r="SI32" s="161"/>
      <c r="SJ32" s="161"/>
      <c r="SK32" s="161"/>
      <c r="SL32" s="161"/>
      <c r="SM32" s="161"/>
      <c r="SN32" s="161"/>
      <c r="SO32" s="161"/>
      <c r="SP32" s="161"/>
      <c r="SQ32" s="161"/>
      <c r="SR32" s="161"/>
      <c r="SS32" s="161"/>
      <c r="ST32" s="161"/>
      <c r="SU32" s="161"/>
      <c r="SV32" s="161"/>
      <c r="SW32" s="161"/>
      <c r="SX32" s="161"/>
      <c r="SY32" s="161"/>
      <c r="SZ32" s="161"/>
      <c r="TA32" s="161"/>
      <c r="TB32" s="161"/>
      <c r="TC32" s="161"/>
      <c r="TD32" s="161"/>
      <c r="TE32" s="161"/>
      <c r="TF32" s="161"/>
      <c r="TG32" s="161"/>
      <c r="TH32" s="161"/>
      <c r="TI32" s="161"/>
      <c r="TJ32" s="161"/>
      <c r="TK32" s="161"/>
      <c r="TL32" s="161"/>
      <c r="TM32" s="161"/>
      <c r="TN32" s="161"/>
      <c r="TO32" s="161"/>
      <c r="TP32" s="161"/>
      <c r="TQ32" s="161"/>
      <c r="TR32" s="161"/>
      <c r="TS32" s="161"/>
      <c r="TT32" s="161"/>
      <c r="TU32" s="161"/>
      <c r="TV32" s="161"/>
      <c r="TW32" s="161"/>
      <c r="TX32" s="161"/>
      <c r="TY32" s="161"/>
      <c r="TZ32" s="161"/>
      <c r="UA32" s="161"/>
      <c r="UB32" s="161"/>
      <c r="UC32" s="161"/>
      <c r="UD32" s="161"/>
      <c r="UE32" s="161"/>
      <c r="UF32" s="161"/>
      <c r="UG32" s="161"/>
      <c r="UH32" s="161"/>
      <c r="UI32" s="161"/>
      <c r="UJ32" s="161"/>
      <c r="UK32" s="161"/>
      <c r="UL32" s="161"/>
      <c r="UM32" s="161"/>
      <c r="UN32" s="161"/>
      <c r="UO32" s="161"/>
      <c r="UP32" s="161"/>
      <c r="UQ32" s="161"/>
      <c r="UR32" s="161"/>
      <c r="US32" s="161"/>
      <c r="UT32" s="161"/>
      <c r="UU32" s="161"/>
      <c r="UV32" s="161"/>
      <c r="UW32" s="161"/>
      <c r="UX32" s="161"/>
      <c r="UY32" s="161"/>
      <c r="UZ32" s="161"/>
      <c r="VA32" s="161"/>
      <c r="VB32" s="161"/>
      <c r="VC32" s="161"/>
      <c r="VD32" s="161"/>
      <c r="VE32" s="161"/>
      <c r="VF32" s="161"/>
      <c r="VG32" s="161"/>
      <c r="VH32" s="161"/>
      <c r="VI32" s="161"/>
      <c r="VJ32" s="161"/>
      <c r="VK32" s="161"/>
      <c r="VL32" s="161"/>
      <c r="VM32" s="161"/>
      <c r="VN32" s="161"/>
      <c r="VO32" s="161"/>
      <c r="VP32" s="161"/>
      <c r="VQ32" s="161"/>
      <c r="VR32" s="161"/>
      <c r="VS32" s="161"/>
      <c r="VT32" s="161"/>
      <c r="VU32" s="161"/>
      <c r="VV32" s="161"/>
      <c r="VW32" s="161"/>
      <c r="VX32" s="161"/>
      <c r="VY32" s="161"/>
      <c r="VZ32" s="161"/>
      <c r="WA32" s="161"/>
      <c r="WB32" s="161"/>
      <c r="WC32" s="161"/>
      <c r="WD32" s="161"/>
      <c r="WE32" s="161"/>
      <c r="WF32" s="161"/>
      <c r="WG32" s="161"/>
      <c r="WH32" s="161"/>
      <c r="WI32" s="161"/>
      <c r="WJ32" s="161"/>
      <c r="WK32" s="161"/>
      <c r="WL32" s="161"/>
      <c r="WM32" s="161"/>
      <c r="WN32" s="161"/>
      <c r="WO32" s="161"/>
      <c r="WP32" s="161"/>
      <c r="WQ32" s="161"/>
      <c r="WR32" s="161"/>
      <c r="WS32" s="161"/>
      <c r="WT32" s="161"/>
      <c r="WU32" s="161"/>
      <c r="WV32" s="161"/>
      <c r="WW32" s="161"/>
      <c r="WX32" s="161"/>
      <c r="WY32" s="161"/>
      <c r="WZ32" s="161"/>
      <c r="XA32" s="161"/>
      <c r="XB32" s="161"/>
      <c r="XC32" s="161"/>
      <c r="XD32" s="161"/>
      <c r="XE32" s="161"/>
      <c r="XF32" s="161"/>
      <c r="XG32" s="161"/>
      <c r="XH32" s="161"/>
      <c r="XI32" s="161"/>
      <c r="XJ32" s="161"/>
      <c r="XK32" s="161"/>
      <c r="XL32" s="161"/>
      <c r="XM32" s="161"/>
      <c r="XN32" s="161"/>
      <c r="XO32" s="161"/>
      <c r="XP32" s="161"/>
      <c r="XQ32" s="161"/>
      <c r="XR32" s="161"/>
      <c r="XS32" s="161"/>
      <c r="XT32" s="161"/>
      <c r="XU32" s="161"/>
      <c r="XV32" s="161"/>
      <c r="XW32" s="161"/>
      <c r="XX32" s="161"/>
      <c r="XY32" s="161"/>
      <c r="XZ32" s="161"/>
      <c r="YA32" s="161"/>
      <c r="YB32" s="161"/>
      <c r="YC32" s="161"/>
      <c r="YD32" s="161"/>
      <c r="YE32" s="161"/>
      <c r="YF32" s="161"/>
      <c r="YG32" s="161"/>
      <c r="YH32" s="161"/>
      <c r="YI32" s="161"/>
      <c r="YJ32" s="161"/>
      <c r="YK32" s="161"/>
      <c r="YL32" s="161"/>
      <c r="YM32" s="161"/>
      <c r="YN32" s="161"/>
      <c r="YO32" s="161"/>
      <c r="YP32" s="161"/>
      <c r="YQ32" s="161"/>
      <c r="YR32" s="161"/>
      <c r="YS32" s="161"/>
      <c r="YT32" s="161"/>
      <c r="YU32" s="161"/>
      <c r="YV32" s="161"/>
      <c r="YW32" s="161"/>
      <c r="YX32" s="161"/>
      <c r="YY32" s="161"/>
      <c r="YZ32" s="161"/>
      <c r="ZA32" s="161"/>
      <c r="ZB32" s="161"/>
      <c r="ZC32" s="161"/>
      <c r="ZD32" s="161"/>
      <c r="ZE32" s="161"/>
      <c r="ZF32" s="161"/>
      <c r="ZG32" s="161"/>
      <c r="ZH32" s="161"/>
      <c r="ZI32" s="161"/>
      <c r="ZJ32" s="161"/>
      <c r="ZK32" s="161"/>
      <c r="ZL32" s="161"/>
      <c r="ZM32" s="161"/>
      <c r="ZN32" s="161"/>
      <c r="ZO32" s="161"/>
      <c r="ZP32" s="161"/>
      <c r="ZQ32" s="161"/>
      <c r="ZR32" s="161"/>
      <c r="ZS32" s="161"/>
      <c r="ZT32" s="161"/>
      <c r="ZU32" s="161"/>
      <c r="ZV32" s="161"/>
      <c r="ZW32" s="161"/>
      <c r="ZX32" s="161"/>
      <c r="ZY32" s="161"/>
      <c r="ZZ32" s="161"/>
      <c r="AAA32" s="161"/>
      <c r="AAB32" s="161"/>
      <c r="AAC32" s="161"/>
      <c r="AAD32" s="161"/>
      <c r="AAE32" s="161"/>
      <c r="AAF32" s="161"/>
      <c r="AAG32" s="161"/>
      <c r="AAH32" s="161"/>
      <c r="AAI32" s="161"/>
      <c r="AAJ32" s="161"/>
      <c r="AAK32" s="161"/>
      <c r="AAL32" s="161"/>
      <c r="AAM32" s="161"/>
      <c r="AAN32" s="161"/>
      <c r="AAO32" s="161"/>
      <c r="AAP32" s="161"/>
      <c r="AAQ32" s="161"/>
      <c r="AAR32" s="161"/>
      <c r="AAS32" s="161"/>
      <c r="AAT32" s="161"/>
      <c r="AAU32" s="161"/>
      <c r="AAV32" s="161"/>
      <c r="AAW32" s="161"/>
      <c r="AAX32" s="161"/>
      <c r="AAY32" s="161"/>
      <c r="AAZ32" s="161"/>
      <c r="ABA32" s="161"/>
      <c r="ABB32" s="161"/>
      <c r="ABC32" s="161"/>
      <c r="ABD32" s="161"/>
      <c r="ABE32" s="161"/>
      <c r="ABF32" s="161"/>
      <c r="ABG32" s="161"/>
      <c r="ABH32" s="161"/>
      <c r="ABI32" s="161"/>
      <c r="ABJ32" s="161"/>
      <c r="ABK32" s="161"/>
      <c r="ABL32" s="161"/>
      <c r="ABM32" s="161"/>
      <c r="ABN32" s="161"/>
      <c r="ABO32" s="161"/>
      <c r="ABP32" s="161"/>
      <c r="ABQ32" s="161"/>
      <c r="ABR32" s="161"/>
      <c r="ABS32" s="161"/>
      <c r="ABT32" s="161"/>
      <c r="ABU32" s="161"/>
      <c r="ABV32" s="161"/>
      <c r="ABW32" s="161"/>
      <c r="ABX32" s="161"/>
      <c r="ABY32" s="161"/>
      <c r="ABZ32" s="161"/>
      <c r="ACA32" s="161"/>
      <c r="ACB32" s="161"/>
      <c r="ACC32" s="161"/>
      <c r="ACD32" s="161"/>
      <c r="ACE32" s="161"/>
      <c r="ACF32" s="161"/>
      <c r="ACG32" s="161"/>
      <c r="ACH32" s="161"/>
      <c r="ACI32" s="161"/>
      <c r="ACJ32" s="161"/>
      <c r="ACK32" s="161"/>
      <c r="ACL32" s="161"/>
      <c r="ACM32" s="161"/>
      <c r="ACN32" s="161"/>
      <c r="ACO32" s="161"/>
      <c r="ACP32" s="161"/>
      <c r="ACQ32" s="161"/>
      <c r="ACR32" s="161"/>
      <c r="ACS32" s="161"/>
      <c r="ACT32" s="161"/>
      <c r="ACU32" s="161"/>
      <c r="ACV32" s="161"/>
      <c r="ACW32" s="161"/>
      <c r="ACX32" s="161"/>
      <c r="ACY32" s="161"/>
      <c r="ACZ32" s="161"/>
      <c r="ADA32" s="161"/>
      <c r="ADB32" s="161"/>
      <c r="ADC32" s="161"/>
      <c r="ADD32" s="161"/>
      <c r="ADE32" s="161"/>
      <c r="ADF32" s="161"/>
      <c r="ADG32" s="161"/>
      <c r="ADH32" s="161"/>
      <c r="ADI32" s="161"/>
      <c r="ADJ32" s="161"/>
      <c r="ADK32" s="161"/>
      <c r="ADL32" s="161"/>
      <c r="ADM32" s="161"/>
      <c r="ADN32" s="161"/>
      <c r="ADO32" s="161"/>
      <c r="ADP32" s="161"/>
      <c r="ADQ32" s="161"/>
      <c r="ADR32" s="161"/>
      <c r="ADS32" s="161"/>
      <c r="ADT32" s="161"/>
      <c r="ADU32" s="161"/>
      <c r="ADV32" s="161"/>
      <c r="ADW32" s="161"/>
      <c r="ADX32" s="161"/>
      <c r="ADY32" s="161"/>
      <c r="ADZ32" s="161"/>
      <c r="AEA32" s="161"/>
      <c r="AEB32" s="161"/>
      <c r="AEC32" s="161"/>
      <c r="AED32" s="161"/>
      <c r="AEE32" s="161"/>
      <c r="AEF32" s="161"/>
      <c r="AEG32" s="161"/>
      <c r="AEH32" s="161"/>
      <c r="AEI32" s="161"/>
      <c r="AEJ32" s="161"/>
      <c r="AEK32" s="161"/>
      <c r="AEL32" s="161"/>
      <c r="AEM32" s="161"/>
      <c r="AEN32" s="161"/>
      <c r="AEO32" s="161"/>
      <c r="AEP32" s="161"/>
      <c r="AEQ32" s="161"/>
      <c r="AER32" s="161"/>
      <c r="AES32" s="161"/>
      <c r="AET32" s="161"/>
      <c r="AEU32" s="161"/>
      <c r="AEV32" s="161"/>
      <c r="AEW32" s="161"/>
      <c r="AEX32" s="161"/>
      <c r="AEY32" s="161"/>
      <c r="AEZ32" s="161"/>
      <c r="AFA32" s="161"/>
      <c r="AFB32" s="161"/>
      <c r="AFC32" s="161"/>
      <c r="AFD32" s="161"/>
      <c r="AFE32" s="161"/>
      <c r="AFF32" s="161"/>
      <c r="AFG32" s="161"/>
      <c r="AFH32" s="161"/>
      <c r="AFI32" s="161"/>
      <c r="AFJ32" s="161"/>
      <c r="AFK32" s="161"/>
      <c r="AFL32" s="161"/>
      <c r="AFM32" s="161"/>
      <c r="AFN32" s="161"/>
      <c r="AFO32" s="161"/>
      <c r="AFP32" s="161"/>
      <c r="AFQ32" s="161"/>
      <c r="AFR32" s="161"/>
      <c r="AFS32" s="161"/>
      <c r="AFT32" s="161"/>
      <c r="AFU32" s="161"/>
      <c r="AFV32" s="161"/>
      <c r="AFW32" s="161"/>
      <c r="AFX32" s="161"/>
      <c r="AFY32" s="161"/>
      <c r="AFZ32" s="161"/>
      <c r="AGA32" s="161"/>
      <c r="AGB32" s="161"/>
      <c r="AGC32" s="161"/>
      <c r="AGD32" s="161"/>
      <c r="AGE32" s="161"/>
      <c r="AGF32" s="161"/>
      <c r="AGG32" s="161"/>
      <c r="AGH32" s="161"/>
      <c r="AGI32" s="161"/>
      <c r="AGJ32" s="161"/>
      <c r="AGK32" s="161"/>
      <c r="AGL32" s="161"/>
      <c r="AGM32" s="161"/>
      <c r="AGN32" s="161"/>
      <c r="AGO32" s="161"/>
      <c r="AGP32" s="161"/>
      <c r="AGQ32" s="161"/>
      <c r="AGR32" s="161"/>
      <c r="AGS32" s="161"/>
      <c r="AGT32" s="161"/>
      <c r="AGU32" s="161"/>
      <c r="AGV32" s="161"/>
      <c r="AGW32" s="161"/>
      <c r="AGX32" s="161"/>
      <c r="AGY32" s="161"/>
      <c r="AGZ32" s="161"/>
      <c r="AHA32" s="161"/>
      <c r="AHB32" s="161"/>
      <c r="AHC32" s="161"/>
      <c r="AHD32" s="161"/>
      <c r="AHE32" s="161"/>
      <c r="AHF32" s="161"/>
      <c r="AHG32" s="161"/>
      <c r="AHH32" s="161"/>
      <c r="AHI32" s="161"/>
      <c r="AHJ32" s="161"/>
      <c r="AHK32" s="161"/>
      <c r="AHL32" s="161"/>
      <c r="AHM32" s="161"/>
      <c r="AHN32" s="161"/>
      <c r="AHO32" s="161"/>
      <c r="AHP32" s="161"/>
      <c r="AHQ32" s="161"/>
      <c r="AHR32" s="161"/>
      <c r="AHS32" s="161"/>
      <c r="AHT32" s="161"/>
      <c r="AHU32" s="161"/>
      <c r="AHV32" s="161"/>
      <c r="AHW32" s="161"/>
      <c r="AHX32" s="161"/>
      <c r="AHY32" s="161"/>
      <c r="AHZ32" s="161"/>
      <c r="AIA32" s="161"/>
      <c r="AIB32" s="161"/>
      <c r="AIC32" s="161"/>
      <c r="AID32" s="161"/>
      <c r="AIE32" s="161"/>
      <c r="AIF32" s="161"/>
    </row>
    <row r="33" spans="1:916" s="21" customFormat="1" ht="13.5" customHeight="1">
      <c r="A33" s="331"/>
      <c r="B33" s="309" t="s">
        <v>31</v>
      </c>
      <c r="C33" s="146" t="s">
        <v>464</v>
      </c>
      <c r="D33" s="146"/>
      <c r="E33" s="324"/>
      <c r="F33" s="144">
        <f>'Commercial Kitchen Laundry {G}'!A$16</f>
        <v>12</v>
      </c>
      <c r="G33" s="325" t="s">
        <v>462</v>
      </c>
      <c r="H33" s="258">
        <f>'Commercial Kitchen Laundry {G}'!A$10</f>
        <v>213020</v>
      </c>
      <c r="I33" s="259">
        <f>'Commercial Kitchen Laundry {G}'!A$8</f>
        <v>736714.25750000007</v>
      </c>
      <c r="J33" s="259">
        <f>'Commercial Kitchen Laundry {G}'!A$12</f>
        <v>993504</v>
      </c>
      <c r="K33" s="259">
        <f>'Commercial Kitchen Laundry {G}'!A$14</f>
        <v>144960</v>
      </c>
      <c r="L33" s="259">
        <f>SUM('Commercial Kitchen Laundry {G}'!Q$5:Q$999)</f>
        <v>1138464</v>
      </c>
      <c r="M33" s="259"/>
      <c r="N33" s="260">
        <f>'Commercial Kitchen Laundry {G}'!A$18</f>
        <v>1730218.2575000001</v>
      </c>
      <c r="O33" s="259">
        <f>'Commercial Kitchen Laundry {G}'!A$20</f>
        <v>1875178.2575000001</v>
      </c>
      <c r="P33" s="259">
        <f>SUM('Commercial Kitchen Laundry {G}'!R$5:R$999)</f>
        <v>415774</v>
      </c>
      <c r="Q33" s="261">
        <f t="shared" ref="Q33:R36" si="18">N33/(1+ElecDiscountRate)^1</f>
        <v>1620054.5482209737</v>
      </c>
      <c r="R33" s="261">
        <f t="shared" si="18"/>
        <v>1755784.8852996253</v>
      </c>
      <c r="S33" s="259">
        <f>SUM('Commercial Kitchen Laundry {G}'!AM$5:AM$999)</f>
        <v>1773919.2553363596</v>
      </c>
      <c r="T33" s="259">
        <f>SUM('Commercial Kitchen Laundry {G}'!AD$5:AD$999)</f>
        <v>3337850.9886537762</v>
      </c>
      <c r="U33" s="133">
        <f>IFERROR(S33/Q33,0)</f>
        <v>1.0949750162945742</v>
      </c>
      <c r="V33" s="133">
        <f>IFERROR(((S33*1.1)+(T33))/R33,0)</f>
        <v>3.0124203789470338</v>
      </c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  <c r="PJ33" s="161"/>
      <c r="PK33" s="161"/>
      <c r="PL33" s="161"/>
      <c r="PM33" s="161"/>
      <c r="PN33" s="161"/>
      <c r="PO33" s="161"/>
      <c r="PP33" s="161"/>
      <c r="PQ33" s="161"/>
      <c r="PR33" s="161"/>
      <c r="PS33" s="161"/>
      <c r="PT33" s="161"/>
      <c r="PU33" s="161"/>
      <c r="PV33" s="161"/>
      <c r="PW33" s="161"/>
      <c r="PX33" s="161"/>
      <c r="PY33" s="161"/>
      <c r="PZ33" s="161"/>
      <c r="QA33" s="161"/>
      <c r="QB33" s="161"/>
      <c r="QC33" s="161"/>
      <c r="QD33" s="161"/>
      <c r="QE33" s="161"/>
      <c r="QF33" s="161"/>
      <c r="QG33" s="161"/>
      <c r="QH33" s="161"/>
      <c r="QI33" s="161"/>
      <c r="QJ33" s="161"/>
      <c r="QK33" s="161"/>
      <c r="QL33" s="161"/>
      <c r="QM33" s="161"/>
      <c r="QN33" s="161"/>
      <c r="QO33" s="161"/>
      <c r="QP33" s="161"/>
      <c r="QQ33" s="161"/>
      <c r="QR33" s="161"/>
      <c r="QS33" s="161"/>
      <c r="QT33" s="161"/>
      <c r="QU33" s="161"/>
      <c r="QV33" s="161"/>
      <c r="QW33" s="161"/>
      <c r="QX33" s="161"/>
      <c r="QY33" s="161"/>
      <c r="QZ33" s="161"/>
      <c r="RA33" s="161"/>
      <c r="RB33" s="161"/>
      <c r="RC33" s="161"/>
      <c r="RD33" s="161"/>
      <c r="RE33" s="161"/>
      <c r="RF33" s="161"/>
      <c r="RG33" s="161"/>
      <c r="RH33" s="161"/>
      <c r="RI33" s="161"/>
      <c r="RJ33" s="161"/>
      <c r="RK33" s="161"/>
      <c r="RL33" s="161"/>
      <c r="RM33" s="161"/>
      <c r="RN33" s="161"/>
      <c r="RO33" s="161"/>
      <c r="RP33" s="161"/>
      <c r="RQ33" s="161"/>
      <c r="RR33" s="161"/>
      <c r="RS33" s="161"/>
      <c r="RT33" s="161"/>
      <c r="RU33" s="161"/>
      <c r="RV33" s="161"/>
      <c r="RW33" s="161"/>
      <c r="RX33" s="161"/>
      <c r="RY33" s="161"/>
      <c r="RZ33" s="161"/>
      <c r="SA33" s="161"/>
      <c r="SB33" s="161"/>
      <c r="SC33" s="161"/>
      <c r="SD33" s="161"/>
      <c r="SE33" s="161"/>
      <c r="SF33" s="161"/>
      <c r="SG33" s="161"/>
      <c r="SH33" s="161"/>
      <c r="SI33" s="161"/>
      <c r="SJ33" s="161"/>
      <c r="SK33" s="161"/>
      <c r="SL33" s="161"/>
      <c r="SM33" s="161"/>
      <c r="SN33" s="161"/>
      <c r="SO33" s="161"/>
      <c r="SP33" s="161"/>
      <c r="SQ33" s="161"/>
      <c r="SR33" s="161"/>
      <c r="SS33" s="161"/>
      <c r="ST33" s="161"/>
      <c r="SU33" s="161"/>
      <c r="SV33" s="161"/>
      <c r="SW33" s="161"/>
      <c r="SX33" s="161"/>
      <c r="SY33" s="161"/>
      <c r="SZ33" s="161"/>
      <c r="TA33" s="161"/>
      <c r="TB33" s="161"/>
      <c r="TC33" s="161"/>
      <c r="TD33" s="161"/>
      <c r="TE33" s="161"/>
      <c r="TF33" s="161"/>
      <c r="TG33" s="161"/>
      <c r="TH33" s="161"/>
      <c r="TI33" s="161"/>
      <c r="TJ33" s="161"/>
      <c r="TK33" s="161"/>
      <c r="TL33" s="161"/>
      <c r="TM33" s="161"/>
      <c r="TN33" s="161"/>
      <c r="TO33" s="161"/>
      <c r="TP33" s="161"/>
      <c r="TQ33" s="161"/>
      <c r="TR33" s="161"/>
      <c r="TS33" s="161"/>
      <c r="TT33" s="161"/>
      <c r="TU33" s="161"/>
      <c r="TV33" s="161"/>
      <c r="TW33" s="161"/>
      <c r="TX33" s="161"/>
      <c r="TY33" s="161"/>
      <c r="TZ33" s="161"/>
      <c r="UA33" s="161"/>
      <c r="UB33" s="161"/>
      <c r="UC33" s="161"/>
      <c r="UD33" s="161"/>
      <c r="UE33" s="161"/>
      <c r="UF33" s="161"/>
      <c r="UG33" s="161"/>
      <c r="UH33" s="161"/>
      <c r="UI33" s="161"/>
      <c r="UJ33" s="161"/>
      <c r="UK33" s="161"/>
      <c r="UL33" s="161"/>
      <c r="UM33" s="161"/>
      <c r="UN33" s="161"/>
      <c r="UO33" s="161"/>
      <c r="UP33" s="161"/>
      <c r="UQ33" s="161"/>
      <c r="UR33" s="161"/>
      <c r="US33" s="161"/>
      <c r="UT33" s="161"/>
      <c r="UU33" s="161"/>
      <c r="UV33" s="161"/>
      <c r="UW33" s="161"/>
      <c r="UX33" s="161"/>
      <c r="UY33" s="161"/>
      <c r="UZ33" s="161"/>
      <c r="VA33" s="161"/>
      <c r="VB33" s="161"/>
      <c r="VC33" s="161"/>
      <c r="VD33" s="161"/>
      <c r="VE33" s="161"/>
      <c r="VF33" s="161"/>
      <c r="VG33" s="161"/>
      <c r="VH33" s="161"/>
      <c r="VI33" s="161"/>
      <c r="VJ33" s="161"/>
      <c r="VK33" s="161"/>
      <c r="VL33" s="161"/>
      <c r="VM33" s="161"/>
      <c r="VN33" s="161"/>
      <c r="VO33" s="161"/>
      <c r="VP33" s="161"/>
      <c r="VQ33" s="161"/>
      <c r="VR33" s="161"/>
      <c r="VS33" s="161"/>
      <c r="VT33" s="161"/>
      <c r="VU33" s="161"/>
      <c r="VV33" s="161"/>
      <c r="VW33" s="161"/>
      <c r="VX33" s="161"/>
      <c r="VY33" s="161"/>
      <c r="VZ33" s="161"/>
      <c r="WA33" s="161"/>
      <c r="WB33" s="161"/>
      <c r="WC33" s="161"/>
      <c r="WD33" s="161"/>
      <c r="WE33" s="161"/>
      <c r="WF33" s="161"/>
      <c r="WG33" s="161"/>
      <c r="WH33" s="161"/>
      <c r="WI33" s="161"/>
      <c r="WJ33" s="161"/>
      <c r="WK33" s="161"/>
      <c r="WL33" s="161"/>
      <c r="WM33" s="161"/>
      <c r="WN33" s="161"/>
      <c r="WO33" s="161"/>
      <c r="WP33" s="161"/>
      <c r="WQ33" s="161"/>
      <c r="WR33" s="161"/>
      <c r="WS33" s="161"/>
      <c r="WT33" s="161"/>
      <c r="WU33" s="161"/>
      <c r="WV33" s="161"/>
      <c r="WW33" s="161"/>
      <c r="WX33" s="161"/>
      <c r="WY33" s="161"/>
      <c r="WZ33" s="161"/>
      <c r="XA33" s="161"/>
      <c r="XB33" s="161"/>
      <c r="XC33" s="161"/>
      <c r="XD33" s="161"/>
      <c r="XE33" s="161"/>
      <c r="XF33" s="161"/>
      <c r="XG33" s="161"/>
      <c r="XH33" s="161"/>
      <c r="XI33" s="161"/>
      <c r="XJ33" s="161"/>
      <c r="XK33" s="161"/>
      <c r="XL33" s="161"/>
      <c r="XM33" s="161"/>
      <c r="XN33" s="161"/>
      <c r="XO33" s="161"/>
      <c r="XP33" s="161"/>
      <c r="XQ33" s="161"/>
      <c r="XR33" s="161"/>
      <c r="XS33" s="161"/>
      <c r="XT33" s="161"/>
      <c r="XU33" s="161"/>
      <c r="XV33" s="161"/>
      <c r="XW33" s="161"/>
      <c r="XX33" s="161"/>
      <c r="XY33" s="161"/>
      <c r="XZ33" s="161"/>
      <c r="YA33" s="161"/>
      <c r="YB33" s="161"/>
      <c r="YC33" s="161"/>
      <c r="YD33" s="161"/>
      <c r="YE33" s="161"/>
      <c r="YF33" s="161"/>
      <c r="YG33" s="161"/>
      <c r="YH33" s="161"/>
      <c r="YI33" s="161"/>
      <c r="YJ33" s="161"/>
      <c r="YK33" s="161"/>
      <c r="YL33" s="161"/>
      <c r="YM33" s="161"/>
      <c r="YN33" s="161"/>
      <c r="YO33" s="161"/>
      <c r="YP33" s="161"/>
      <c r="YQ33" s="161"/>
      <c r="YR33" s="161"/>
      <c r="YS33" s="161"/>
      <c r="YT33" s="161"/>
      <c r="YU33" s="161"/>
      <c r="YV33" s="161"/>
      <c r="YW33" s="161"/>
      <c r="YX33" s="161"/>
      <c r="YY33" s="161"/>
      <c r="YZ33" s="161"/>
      <c r="ZA33" s="161"/>
      <c r="ZB33" s="161"/>
      <c r="ZC33" s="161"/>
      <c r="ZD33" s="161"/>
      <c r="ZE33" s="161"/>
      <c r="ZF33" s="161"/>
      <c r="ZG33" s="161"/>
      <c r="ZH33" s="161"/>
      <c r="ZI33" s="161"/>
      <c r="ZJ33" s="161"/>
      <c r="ZK33" s="161"/>
      <c r="ZL33" s="161"/>
      <c r="ZM33" s="161"/>
      <c r="ZN33" s="161"/>
      <c r="ZO33" s="161"/>
      <c r="ZP33" s="161"/>
      <c r="ZQ33" s="161"/>
      <c r="ZR33" s="161"/>
      <c r="ZS33" s="161"/>
      <c r="ZT33" s="161"/>
      <c r="ZU33" s="161"/>
      <c r="ZV33" s="161"/>
      <c r="ZW33" s="161"/>
      <c r="ZX33" s="161"/>
      <c r="ZY33" s="161"/>
      <c r="ZZ33" s="161"/>
      <c r="AAA33" s="161"/>
      <c r="AAB33" s="161"/>
      <c r="AAC33" s="161"/>
      <c r="AAD33" s="161"/>
      <c r="AAE33" s="161"/>
      <c r="AAF33" s="161"/>
      <c r="AAG33" s="161"/>
      <c r="AAH33" s="161"/>
      <c r="AAI33" s="161"/>
      <c r="AAJ33" s="161"/>
      <c r="AAK33" s="161"/>
      <c r="AAL33" s="161"/>
      <c r="AAM33" s="161"/>
      <c r="AAN33" s="161"/>
      <c r="AAO33" s="161"/>
      <c r="AAP33" s="161"/>
      <c r="AAQ33" s="161"/>
      <c r="AAR33" s="161"/>
      <c r="AAS33" s="161"/>
      <c r="AAT33" s="161"/>
      <c r="AAU33" s="161"/>
      <c r="AAV33" s="161"/>
      <c r="AAW33" s="161"/>
      <c r="AAX33" s="161"/>
      <c r="AAY33" s="161"/>
      <c r="AAZ33" s="161"/>
      <c r="ABA33" s="161"/>
      <c r="ABB33" s="161"/>
      <c r="ABC33" s="161"/>
      <c r="ABD33" s="161"/>
      <c r="ABE33" s="161"/>
      <c r="ABF33" s="161"/>
      <c r="ABG33" s="161"/>
      <c r="ABH33" s="161"/>
      <c r="ABI33" s="161"/>
      <c r="ABJ33" s="161"/>
      <c r="ABK33" s="161"/>
      <c r="ABL33" s="161"/>
      <c r="ABM33" s="161"/>
      <c r="ABN33" s="161"/>
      <c r="ABO33" s="161"/>
      <c r="ABP33" s="161"/>
      <c r="ABQ33" s="161"/>
      <c r="ABR33" s="161"/>
      <c r="ABS33" s="161"/>
      <c r="ABT33" s="161"/>
      <c r="ABU33" s="161"/>
      <c r="ABV33" s="161"/>
      <c r="ABW33" s="161"/>
      <c r="ABX33" s="161"/>
      <c r="ABY33" s="161"/>
      <c r="ABZ33" s="161"/>
      <c r="ACA33" s="161"/>
      <c r="ACB33" s="161"/>
      <c r="ACC33" s="161"/>
      <c r="ACD33" s="161"/>
      <c r="ACE33" s="161"/>
      <c r="ACF33" s="161"/>
      <c r="ACG33" s="161"/>
      <c r="ACH33" s="161"/>
      <c r="ACI33" s="161"/>
      <c r="ACJ33" s="161"/>
      <c r="ACK33" s="161"/>
      <c r="ACL33" s="161"/>
      <c r="ACM33" s="161"/>
      <c r="ACN33" s="161"/>
      <c r="ACO33" s="161"/>
      <c r="ACP33" s="161"/>
      <c r="ACQ33" s="161"/>
      <c r="ACR33" s="161"/>
      <c r="ACS33" s="161"/>
      <c r="ACT33" s="161"/>
      <c r="ACU33" s="161"/>
      <c r="ACV33" s="161"/>
      <c r="ACW33" s="161"/>
      <c r="ACX33" s="161"/>
      <c r="ACY33" s="161"/>
      <c r="ACZ33" s="161"/>
      <c r="ADA33" s="161"/>
      <c r="ADB33" s="161"/>
      <c r="ADC33" s="161"/>
      <c r="ADD33" s="161"/>
      <c r="ADE33" s="161"/>
      <c r="ADF33" s="161"/>
      <c r="ADG33" s="161"/>
      <c r="ADH33" s="161"/>
      <c r="ADI33" s="161"/>
      <c r="ADJ33" s="161"/>
      <c r="ADK33" s="161"/>
      <c r="ADL33" s="161"/>
      <c r="ADM33" s="161"/>
      <c r="ADN33" s="161"/>
      <c r="ADO33" s="161"/>
      <c r="ADP33" s="161"/>
      <c r="ADQ33" s="161"/>
      <c r="ADR33" s="161"/>
      <c r="ADS33" s="161"/>
      <c r="ADT33" s="161"/>
      <c r="ADU33" s="161"/>
      <c r="ADV33" s="161"/>
      <c r="ADW33" s="161"/>
      <c r="ADX33" s="161"/>
      <c r="ADY33" s="161"/>
      <c r="ADZ33" s="161"/>
      <c r="AEA33" s="161"/>
      <c r="AEB33" s="161"/>
      <c r="AEC33" s="161"/>
      <c r="AED33" s="161"/>
      <c r="AEE33" s="161"/>
      <c r="AEF33" s="161"/>
      <c r="AEG33" s="161"/>
      <c r="AEH33" s="161"/>
      <c r="AEI33" s="161"/>
      <c r="AEJ33" s="161"/>
      <c r="AEK33" s="161"/>
      <c r="AEL33" s="161"/>
      <c r="AEM33" s="161"/>
      <c r="AEN33" s="161"/>
      <c r="AEO33" s="161"/>
      <c r="AEP33" s="161"/>
      <c r="AEQ33" s="161"/>
      <c r="AER33" s="161"/>
      <c r="AES33" s="161"/>
      <c r="AET33" s="161"/>
      <c r="AEU33" s="161"/>
      <c r="AEV33" s="161"/>
      <c r="AEW33" s="161"/>
      <c r="AEX33" s="161"/>
      <c r="AEY33" s="161"/>
      <c r="AEZ33" s="161"/>
      <c r="AFA33" s="161"/>
      <c r="AFB33" s="161"/>
      <c r="AFC33" s="161"/>
      <c r="AFD33" s="161"/>
      <c r="AFE33" s="161"/>
      <c r="AFF33" s="161"/>
      <c r="AFG33" s="161"/>
      <c r="AFH33" s="161"/>
      <c r="AFI33" s="161"/>
      <c r="AFJ33" s="161"/>
      <c r="AFK33" s="161"/>
      <c r="AFL33" s="161"/>
      <c r="AFM33" s="161"/>
      <c r="AFN33" s="161"/>
      <c r="AFO33" s="161"/>
      <c r="AFP33" s="161"/>
      <c r="AFQ33" s="161"/>
      <c r="AFR33" s="161"/>
      <c r="AFS33" s="161"/>
      <c r="AFT33" s="161"/>
      <c r="AFU33" s="161"/>
      <c r="AFV33" s="161"/>
      <c r="AFW33" s="161"/>
      <c r="AFX33" s="161"/>
      <c r="AFY33" s="161"/>
      <c r="AFZ33" s="161"/>
      <c r="AGA33" s="161"/>
      <c r="AGB33" s="161"/>
      <c r="AGC33" s="161"/>
      <c r="AGD33" s="161"/>
      <c r="AGE33" s="161"/>
      <c r="AGF33" s="161"/>
      <c r="AGG33" s="161"/>
      <c r="AGH33" s="161"/>
      <c r="AGI33" s="161"/>
      <c r="AGJ33" s="161"/>
      <c r="AGK33" s="161"/>
      <c r="AGL33" s="161"/>
      <c r="AGM33" s="161"/>
      <c r="AGN33" s="161"/>
      <c r="AGO33" s="161"/>
      <c r="AGP33" s="161"/>
      <c r="AGQ33" s="161"/>
      <c r="AGR33" s="161"/>
      <c r="AGS33" s="161"/>
      <c r="AGT33" s="161"/>
      <c r="AGU33" s="161"/>
      <c r="AGV33" s="161"/>
      <c r="AGW33" s="161"/>
      <c r="AGX33" s="161"/>
      <c r="AGY33" s="161"/>
      <c r="AGZ33" s="161"/>
      <c r="AHA33" s="161"/>
      <c r="AHB33" s="161"/>
      <c r="AHC33" s="161"/>
      <c r="AHD33" s="161"/>
      <c r="AHE33" s="161"/>
      <c r="AHF33" s="161"/>
      <c r="AHG33" s="161"/>
      <c r="AHH33" s="161"/>
      <c r="AHI33" s="161"/>
      <c r="AHJ33" s="161"/>
      <c r="AHK33" s="161"/>
      <c r="AHL33" s="161"/>
      <c r="AHM33" s="161"/>
      <c r="AHN33" s="161"/>
      <c r="AHO33" s="161"/>
      <c r="AHP33" s="161"/>
      <c r="AHQ33" s="161"/>
      <c r="AHR33" s="161"/>
      <c r="AHS33" s="161"/>
      <c r="AHT33" s="161"/>
      <c r="AHU33" s="161"/>
      <c r="AHV33" s="161"/>
      <c r="AHW33" s="161"/>
      <c r="AHX33" s="161"/>
      <c r="AHY33" s="161"/>
      <c r="AHZ33" s="161"/>
      <c r="AIA33" s="161"/>
      <c r="AIB33" s="161"/>
      <c r="AIC33" s="161"/>
      <c r="AID33" s="161"/>
      <c r="AIE33" s="161"/>
      <c r="AIF33" s="161"/>
    </row>
    <row r="34" spans="1:916" s="21" customFormat="1" ht="12.75">
      <c r="A34" s="331"/>
      <c r="B34" s="309" t="s">
        <v>31</v>
      </c>
      <c r="C34" s="146" t="s">
        <v>403</v>
      </c>
      <c r="D34" s="146"/>
      <c r="E34" s="324"/>
      <c r="F34" s="144">
        <f>'Commercial HVAC Rebates {G}'!A$16</f>
        <v>14.482453553524035</v>
      </c>
      <c r="G34" s="325" t="s">
        <v>375</v>
      </c>
      <c r="H34" s="258">
        <f>'Commercial HVAC Rebates {G}'!A$10</f>
        <v>6782</v>
      </c>
      <c r="I34" s="259">
        <f>'Commercial HVAC Rebates {G}'!A$8</f>
        <v>38148.300000000003</v>
      </c>
      <c r="J34" s="259">
        <f>'Commercial HVAC Rebates {G}'!A$12</f>
        <v>0</v>
      </c>
      <c r="K34" s="259">
        <f>'Commercial HVAC Rebates {G}'!A$14</f>
        <v>0</v>
      </c>
      <c r="L34" s="259">
        <f>SUM('Commercial HVAC Rebates {G}'!Q$5:Q$999)</f>
        <v>0</v>
      </c>
      <c r="M34" s="259"/>
      <c r="N34" s="260">
        <f>'Commercial HVAC Rebates {G}'!A$18</f>
        <v>38148.300000000003</v>
      </c>
      <c r="O34" s="259">
        <f>'Commercial HVAC Rebates {G}'!A$20</f>
        <v>38148.300000000003</v>
      </c>
      <c r="P34" s="259">
        <f>SUM('Commercial HVAC Rebates {G}'!R$5:R$999)</f>
        <v>0.7</v>
      </c>
      <c r="Q34" s="261">
        <f t="shared" si="18"/>
        <v>35719.382022471909</v>
      </c>
      <c r="R34" s="261">
        <f t="shared" si="18"/>
        <v>35719.382022471909</v>
      </c>
      <c r="S34" s="259">
        <f>SUM('Commercial HVAC Rebates {G}'!AM$5:AM$999)</f>
        <v>64299.847709270573</v>
      </c>
      <c r="T34" s="259">
        <f>SUM('Commercial HVAC Rebates {G}'!AD$5:AD$999)</f>
        <v>423.54886601471287</v>
      </c>
      <c r="U34" s="133">
        <f>IFERROR(S34/Q34,0)</f>
        <v>1.8001388621118366</v>
      </c>
      <c r="V34" s="133">
        <f>IFERROR(((S34*1.1)+(T34))/R34,0)</f>
        <v>1.9920104245210086</v>
      </c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  <c r="PJ34" s="161"/>
      <c r="PK34" s="161"/>
      <c r="PL34" s="161"/>
      <c r="PM34" s="161"/>
      <c r="PN34" s="161"/>
      <c r="PO34" s="161"/>
      <c r="PP34" s="161"/>
      <c r="PQ34" s="161"/>
      <c r="PR34" s="161"/>
      <c r="PS34" s="161"/>
      <c r="PT34" s="161"/>
      <c r="PU34" s="161"/>
      <c r="PV34" s="161"/>
      <c r="PW34" s="161"/>
      <c r="PX34" s="161"/>
      <c r="PY34" s="161"/>
      <c r="PZ34" s="161"/>
      <c r="QA34" s="161"/>
      <c r="QB34" s="161"/>
      <c r="QC34" s="161"/>
      <c r="QD34" s="161"/>
      <c r="QE34" s="161"/>
      <c r="QF34" s="161"/>
      <c r="QG34" s="161"/>
      <c r="QH34" s="161"/>
      <c r="QI34" s="161"/>
      <c r="QJ34" s="161"/>
      <c r="QK34" s="161"/>
      <c r="QL34" s="161"/>
      <c r="QM34" s="161"/>
      <c r="QN34" s="161"/>
      <c r="QO34" s="161"/>
      <c r="QP34" s="161"/>
      <c r="QQ34" s="161"/>
      <c r="QR34" s="161"/>
      <c r="QS34" s="161"/>
      <c r="QT34" s="161"/>
      <c r="QU34" s="161"/>
      <c r="QV34" s="161"/>
      <c r="QW34" s="161"/>
      <c r="QX34" s="161"/>
      <c r="QY34" s="161"/>
      <c r="QZ34" s="161"/>
      <c r="RA34" s="161"/>
      <c r="RB34" s="161"/>
      <c r="RC34" s="161"/>
      <c r="RD34" s="161"/>
      <c r="RE34" s="161"/>
      <c r="RF34" s="161"/>
      <c r="RG34" s="161"/>
      <c r="RH34" s="161"/>
      <c r="RI34" s="161"/>
      <c r="RJ34" s="161"/>
      <c r="RK34" s="161"/>
      <c r="RL34" s="161"/>
      <c r="RM34" s="161"/>
      <c r="RN34" s="161"/>
      <c r="RO34" s="161"/>
      <c r="RP34" s="161"/>
      <c r="RQ34" s="161"/>
      <c r="RR34" s="161"/>
      <c r="RS34" s="161"/>
      <c r="RT34" s="161"/>
      <c r="RU34" s="161"/>
      <c r="RV34" s="161"/>
      <c r="RW34" s="161"/>
      <c r="RX34" s="161"/>
      <c r="RY34" s="161"/>
      <c r="RZ34" s="161"/>
      <c r="SA34" s="161"/>
      <c r="SB34" s="161"/>
      <c r="SC34" s="161"/>
      <c r="SD34" s="161"/>
      <c r="SE34" s="161"/>
      <c r="SF34" s="161"/>
      <c r="SG34" s="161"/>
      <c r="SH34" s="161"/>
      <c r="SI34" s="161"/>
      <c r="SJ34" s="161"/>
      <c r="SK34" s="161"/>
      <c r="SL34" s="161"/>
      <c r="SM34" s="161"/>
      <c r="SN34" s="161"/>
      <c r="SO34" s="161"/>
      <c r="SP34" s="161"/>
      <c r="SQ34" s="161"/>
      <c r="SR34" s="161"/>
      <c r="SS34" s="161"/>
      <c r="ST34" s="161"/>
      <c r="SU34" s="161"/>
      <c r="SV34" s="161"/>
      <c r="SW34" s="161"/>
      <c r="SX34" s="161"/>
      <c r="SY34" s="161"/>
      <c r="SZ34" s="161"/>
      <c r="TA34" s="161"/>
      <c r="TB34" s="161"/>
      <c r="TC34" s="161"/>
      <c r="TD34" s="161"/>
      <c r="TE34" s="161"/>
      <c r="TF34" s="161"/>
      <c r="TG34" s="161"/>
      <c r="TH34" s="161"/>
      <c r="TI34" s="161"/>
      <c r="TJ34" s="161"/>
      <c r="TK34" s="161"/>
      <c r="TL34" s="161"/>
      <c r="TM34" s="161"/>
      <c r="TN34" s="161"/>
      <c r="TO34" s="161"/>
      <c r="TP34" s="161"/>
      <c r="TQ34" s="161"/>
      <c r="TR34" s="161"/>
      <c r="TS34" s="161"/>
      <c r="TT34" s="161"/>
      <c r="TU34" s="161"/>
      <c r="TV34" s="161"/>
      <c r="TW34" s="161"/>
      <c r="TX34" s="161"/>
      <c r="TY34" s="161"/>
      <c r="TZ34" s="161"/>
      <c r="UA34" s="161"/>
      <c r="UB34" s="161"/>
      <c r="UC34" s="161"/>
      <c r="UD34" s="161"/>
      <c r="UE34" s="161"/>
      <c r="UF34" s="161"/>
      <c r="UG34" s="161"/>
      <c r="UH34" s="161"/>
      <c r="UI34" s="161"/>
      <c r="UJ34" s="161"/>
      <c r="UK34" s="161"/>
      <c r="UL34" s="161"/>
      <c r="UM34" s="161"/>
      <c r="UN34" s="161"/>
      <c r="UO34" s="161"/>
      <c r="UP34" s="161"/>
      <c r="UQ34" s="161"/>
      <c r="UR34" s="161"/>
      <c r="US34" s="161"/>
      <c r="UT34" s="161"/>
      <c r="UU34" s="161"/>
      <c r="UV34" s="161"/>
      <c r="UW34" s="161"/>
      <c r="UX34" s="161"/>
      <c r="UY34" s="161"/>
      <c r="UZ34" s="161"/>
      <c r="VA34" s="161"/>
      <c r="VB34" s="161"/>
      <c r="VC34" s="161"/>
      <c r="VD34" s="161"/>
      <c r="VE34" s="161"/>
      <c r="VF34" s="161"/>
      <c r="VG34" s="161"/>
      <c r="VH34" s="161"/>
      <c r="VI34" s="161"/>
      <c r="VJ34" s="161"/>
      <c r="VK34" s="161"/>
      <c r="VL34" s="161"/>
      <c r="VM34" s="161"/>
      <c r="VN34" s="161"/>
      <c r="VO34" s="161"/>
      <c r="VP34" s="161"/>
      <c r="VQ34" s="161"/>
      <c r="VR34" s="161"/>
      <c r="VS34" s="161"/>
      <c r="VT34" s="161"/>
      <c r="VU34" s="161"/>
      <c r="VV34" s="161"/>
      <c r="VW34" s="161"/>
      <c r="VX34" s="161"/>
      <c r="VY34" s="161"/>
      <c r="VZ34" s="161"/>
      <c r="WA34" s="161"/>
      <c r="WB34" s="161"/>
      <c r="WC34" s="161"/>
      <c r="WD34" s="161"/>
      <c r="WE34" s="161"/>
      <c r="WF34" s="161"/>
      <c r="WG34" s="161"/>
      <c r="WH34" s="161"/>
      <c r="WI34" s="161"/>
      <c r="WJ34" s="161"/>
      <c r="WK34" s="161"/>
      <c r="WL34" s="161"/>
      <c r="WM34" s="161"/>
      <c r="WN34" s="161"/>
      <c r="WO34" s="161"/>
      <c r="WP34" s="161"/>
      <c r="WQ34" s="161"/>
      <c r="WR34" s="161"/>
      <c r="WS34" s="161"/>
      <c r="WT34" s="161"/>
      <c r="WU34" s="161"/>
      <c r="WV34" s="161"/>
      <c r="WW34" s="161"/>
      <c r="WX34" s="161"/>
      <c r="WY34" s="161"/>
      <c r="WZ34" s="161"/>
      <c r="XA34" s="161"/>
      <c r="XB34" s="161"/>
      <c r="XC34" s="161"/>
      <c r="XD34" s="161"/>
      <c r="XE34" s="161"/>
      <c r="XF34" s="161"/>
      <c r="XG34" s="161"/>
      <c r="XH34" s="161"/>
      <c r="XI34" s="161"/>
      <c r="XJ34" s="161"/>
      <c r="XK34" s="161"/>
      <c r="XL34" s="161"/>
      <c r="XM34" s="161"/>
      <c r="XN34" s="161"/>
      <c r="XO34" s="161"/>
      <c r="XP34" s="161"/>
      <c r="XQ34" s="161"/>
      <c r="XR34" s="161"/>
      <c r="XS34" s="161"/>
      <c r="XT34" s="161"/>
      <c r="XU34" s="161"/>
      <c r="XV34" s="161"/>
      <c r="XW34" s="161"/>
      <c r="XX34" s="161"/>
      <c r="XY34" s="161"/>
      <c r="XZ34" s="161"/>
      <c r="YA34" s="161"/>
      <c r="YB34" s="161"/>
      <c r="YC34" s="161"/>
      <c r="YD34" s="161"/>
      <c r="YE34" s="161"/>
      <c r="YF34" s="161"/>
      <c r="YG34" s="161"/>
      <c r="YH34" s="161"/>
      <c r="YI34" s="161"/>
      <c r="YJ34" s="161"/>
      <c r="YK34" s="161"/>
      <c r="YL34" s="161"/>
      <c r="YM34" s="161"/>
      <c r="YN34" s="161"/>
      <c r="YO34" s="161"/>
      <c r="YP34" s="161"/>
      <c r="YQ34" s="161"/>
      <c r="YR34" s="161"/>
      <c r="YS34" s="161"/>
      <c r="YT34" s="161"/>
      <c r="YU34" s="161"/>
      <c r="YV34" s="161"/>
      <c r="YW34" s="161"/>
      <c r="YX34" s="161"/>
      <c r="YY34" s="161"/>
      <c r="YZ34" s="161"/>
      <c r="ZA34" s="161"/>
      <c r="ZB34" s="161"/>
      <c r="ZC34" s="161"/>
      <c r="ZD34" s="161"/>
      <c r="ZE34" s="161"/>
      <c r="ZF34" s="161"/>
      <c r="ZG34" s="161"/>
      <c r="ZH34" s="161"/>
      <c r="ZI34" s="161"/>
      <c r="ZJ34" s="161"/>
      <c r="ZK34" s="161"/>
      <c r="ZL34" s="161"/>
      <c r="ZM34" s="161"/>
      <c r="ZN34" s="161"/>
      <c r="ZO34" s="161"/>
      <c r="ZP34" s="161"/>
      <c r="ZQ34" s="161"/>
      <c r="ZR34" s="161"/>
      <c r="ZS34" s="161"/>
      <c r="ZT34" s="161"/>
      <c r="ZU34" s="161"/>
      <c r="ZV34" s="161"/>
      <c r="ZW34" s="161"/>
      <c r="ZX34" s="161"/>
      <c r="ZY34" s="161"/>
      <c r="ZZ34" s="161"/>
      <c r="AAA34" s="161"/>
      <c r="AAB34" s="161"/>
      <c r="AAC34" s="161"/>
      <c r="AAD34" s="161"/>
      <c r="AAE34" s="161"/>
      <c r="AAF34" s="161"/>
      <c r="AAG34" s="161"/>
      <c r="AAH34" s="161"/>
      <c r="AAI34" s="161"/>
      <c r="AAJ34" s="161"/>
      <c r="AAK34" s="161"/>
      <c r="AAL34" s="161"/>
      <c r="AAM34" s="161"/>
      <c r="AAN34" s="161"/>
      <c r="AAO34" s="161"/>
      <c r="AAP34" s="161"/>
      <c r="AAQ34" s="161"/>
      <c r="AAR34" s="161"/>
      <c r="AAS34" s="161"/>
      <c r="AAT34" s="161"/>
      <c r="AAU34" s="161"/>
      <c r="AAV34" s="161"/>
      <c r="AAW34" s="161"/>
      <c r="AAX34" s="161"/>
      <c r="AAY34" s="161"/>
      <c r="AAZ34" s="161"/>
      <c r="ABA34" s="161"/>
      <c r="ABB34" s="161"/>
      <c r="ABC34" s="161"/>
      <c r="ABD34" s="161"/>
      <c r="ABE34" s="161"/>
      <c r="ABF34" s="161"/>
      <c r="ABG34" s="161"/>
      <c r="ABH34" s="161"/>
      <c r="ABI34" s="161"/>
      <c r="ABJ34" s="161"/>
      <c r="ABK34" s="161"/>
      <c r="ABL34" s="161"/>
      <c r="ABM34" s="161"/>
      <c r="ABN34" s="161"/>
      <c r="ABO34" s="161"/>
      <c r="ABP34" s="161"/>
      <c r="ABQ34" s="161"/>
      <c r="ABR34" s="161"/>
      <c r="ABS34" s="161"/>
      <c r="ABT34" s="161"/>
      <c r="ABU34" s="161"/>
      <c r="ABV34" s="161"/>
      <c r="ABW34" s="161"/>
      <c r="ABX34" s="161"/>
      <c r="ABY34" s="161"/>
      <c r="ABZ34" s="161"/>
      <c r="ACA34" s="161"/>
      <c r="ACB34" s="161"/>
      <c r="ACC34" s="161"/>
      <c r="ACD34" s="161"/>
      <c r="ACE34" s="161"/>
      <c r="ACF34" s="161"/>
      <c r="ACG34" s="161"/>
      <c r="ACH34" s="161"/>
      <c r="ACI34" s="161"/>
      <c r="ACJ34" s="161"/>
      <c r="ACK34" s="161"/>
      <c r="ACL34" s="161"/>
      <c r="ACM34" s="161"/>
      <c r="ACN34" s="161"/>
      <c r="ACO34" s="161"/>
      <c r="ACP34" s="161"/>
      <c r="ACQ34" s="161"/>
      <c r="ACR34" s="161"/>
      <c r="ACS34" s="161"/>
      <c r="ACT34" s="161"/>
      <c r="ACU34" s="161"/>
      <c r="ACV34" s="161"/>
      <c r="ACW34" s="161"/>
      <c r="ACX34" s="161"/>
      <c r="ACY34" s="161"/>
      <c r="ACZ34" s="161"/>
      <c r="ADA34" s="161"/>
      <c r="ADB34" s="161"/>
      <c r="ADC34" s="161"/>
      <c r="ADD34" s="161"/>
      <c r="ADE34" s="161"/>
      <c r="ADF34" s="161"/>
      <c r="ADG34" s="161"/>
      <c r="ADH34" s="161"/>
      <c r="ADI34" s="161"/>
      <c r="ADJ34" s="161"/>
      <c r="ADK34" s="161"/>
      <c r="ADL34" s="161"/>
      <c r="ADM34" s="161"/>
      <c r="ADN34" s="161"/>
      <c r="ADO34" s="161"/>
      <c r="ADP34" s="161"/>
      <c r="ADQ34" s="161"/>
      <c r="ADR34" s="161"/>
      <c r="ADS34" s="161"/>
      <c r="ADT34" s="161"/>
      <c r="ADU34" s="161"/>
      <c r="ADV34" s="161"/>
      <c r="ADW34" s="161"/>
      <c r="ADX34" s="161"/>
      <c r="ADY34" s="161"/>
      <c r="ADZ34" s="161"/>
      <c r="AEA34" s="161"/>
      <c r="AEB34" s="161"/>
      <c r="AEC34" s="161"/>
      <c r="AED34" s="161"/>
      <c r="AEE34" s="161"/>
      <c r="AEF34" s="161"/>
      <c r="AEG34" s="161"/>
      <c r="AEH34" s="161"/>
      <c r="AEI34" s="161"/>
      <c r="AEJ34" s="161"/>
      <c r="AEK34" s="161"/>
      <c r="AEL34" s="161"/>
      <c r="AEM34" s="161"/>
      <c r="AEN34" s="161"/>
      <c r="AEO34" s="161"/>
      <c r="AEP34" s="161"/>
      <c r="AEQ34" s="161"/>
      <c r="AER34" s="161"/>
      <c r="AES34" s="161"/>
      <c r="AET34" s="161"/>
      <c r="AEU34" s="161"/>
      <c r="AEV34" s="161"/>
      <c r="AEW34" s="161"/>
      <c r="AEX34" s="161"/>
      <c r="AEY34" s="161"/>
      <c r="AEZ34" s="161"/>
      <c r="AFA34" s="161"/>
      <c r="AFB34" s="161"/>
      <c r="AFC34" s="161"/>
      <c r="AFD34" s="161"/>
      <c r="AFE34" s="161"/>
      <c r="AFF34" s="161"/>
      <c r="AFG34" s="161"/>
      <c r="AFH34" s="161"/>
      <c r="AFI34" s="161"/>
      <c r="AFJ34" s="161"/>
      <c r="AFK34" s="161"/>
      <c r="AFL34" s="161"/>
      <c r="AFM34" s="161"/>
      <c r="AFN34" s="161"/>
      <c r="AFO34" s="161"/>
      <c r="AFP34" s="161"/>
      <c r="AFQ34" s="161"/>
      <c r="AFR34" s="161"/>
      <c r="AFS34" s="161"/>
      <c r="AFT34" s="161"/>
      <c r="AFU34" s="161"/>
      <c r="AFV34" s="161"/>
      <c r="AFW34" s="161"/>
      <c r="AFX34" s="161"/>
      <c r="AFY34" s="161"/>
      <c r="AFZ34" s="161"/>
      <c r="AGA34" s="161"/>
      <c r="AGB34" s="161"/>
      <c r="AGC34" s="161"/>
      <c r="AGD34" s="161"/>
      <c r="AGE34" s="161"/>
      <c r="AGF34" s="161"/>
      <c r="AGG34" s="161"/>
      <c r="AGH34" s="161"/>
      <c r="AGI34" s="161"/>
      <c r="AGJ34" s="161"/>
      <c r="AGK34" s="161"/>
      <c r="AGL34" s="161"/>
      <c r="AGM34" s="161"/>
      <c r="AGN34" s="161"/>
      <c r="AGO34" s="161"/>
      <c r="AGP34" s="161"/>
      <c r="AGQ34" s="161"/>
      <c r="AGR34" s="161"/>
      <c r="AGS34" s="161"/>
      <c r="AGT34" s="161"/>
      <c r="AGU34" s="161"/>
      <c r="AGV34" s="161"/>
      <c r="AGW34" s="161"/>
      <c r="AGX34" s="161"/>
      <c r="AGY34" s="161"/>
      <c r="AGZ34" s="161"/>
      <c r="AHA34" s="161"/>
      <c r="AHB34" s="161"/>
      <c r="AHC34" s="161"/>
      <c r="AHD34" s="161"/>
      <c r="AHE34" s="161"/>
      <c r="AHF34" s="161"/>
      <c r="AHG34" s="161"/>
      <c r="AHH34" s="161"/>
      <c r="AHI34" s="161"/>
      <c r="AHJ34" s="161"/>
      <c r="AHK34" s="161"/>
      <c r="AHL34" s="161"/>
      <c r="AHM34" s="161"/>
      <c r="AHN34" s="161"/>
      <c r="AHO34" s="161"/>
      <c r="AHP34" s="161"/>
      <c r="AHQ34" s="161"/>
      <c r="AHR34" s="161"/>
      <c r="AHS34" s="161"/>
      <c r="AHT34" s="161"/>
      <c r="AHU34" s="161"/>
      <c r="AHV34" s="161"/>
      <c r="AHW34" s="161"/>
      <c r="AHX34" s="161"/>
      <c r="AHY34" s="161"/>
      <c r="AHZ34" s="161"/>
      <c r="AIA34" s="161"/>
      <c r="AIB34" s="161"/>
      <c r="AIC34" s="161"/>
      <c r="AID34" s="161"/>
      <c r="AIE34" s="161"/>
      <c r="AIF34" s="161"/>
    </row>
    <row r="35" spans="1:916" s="21" customFormat="1" ht="12.75">
      <c r="A35" s="331"/>
      <c r="B35" s="309" t="s">
        <v>31</v>
      </c>
      <c r="C35" s="146" t="s">
        <v>404</v>
      </c>
      <c r="D35" s="146"/>
      <c r="E35" s="324"/>
      <c r="F35" s="144">
        <f>'Commercial Midstream {G}'!A$16</f>
        <v>13</v>
      </c>
      <c r="G35" s="325" t="s">
        <v>375</v>
      </c>
      <c r="H35" s="258">
        <f>'Commercial Midstream {G}'!A$10</f>
        <v>357000</v>
      </c>
      <c r="I35" s="259">
        <f>'Commercial Midstream {G}'!A$8</f>
        <v>886471.61499999999</v>
      </c>
      <c r="J35" s="259">
        <f>'Commercial Midstream {G}'!A$12</f>
        <v>641200</v>
      </c>
      <c r="K35" s="259">
        <f>'Commercial Midstream {G}'!A$14</f>
        <v>196000</v>
      </c>
      <c r="L35" s="259">
        <f>SUM('Commercial Midstream {G}'!Q$5:Q$1000)</f>
        <v>837200</v>
      </c>
      <c r="M35" s="259"/>
      <c r="N35" s="260">
        <f>'Commercial Midstream {G}'!A$18</f>
        <v>1527671.615</v>
      </c>
      <c r="O35" s="259">
        <f>'Commercial Midstream {G}'!A$20</f>
        <v>1723671.615</v>
      </c>
      <c r="P35" s="259">
        <f>SUM('Commercial Midstream {G}'!R$5:R$1000)</f>
        <v>2.8056000000000001</v>
      </c>
      <c r="Q35" s="261">
        <f t="shared" si="18"/>
        <v>1430404.1338951311</v>
      </c>
      <c r="R35" s="261">
        <f t="shared" si="18"/>
        <v>1613924.7331460672</v>
      </c>
      <c r="S35" s="259">
        <f>SUM('Commercial Midstream {G}'!AM$5:AM$1000)</f>
        <v>3194652.3262014659</v>
      </c>
      <c r="T35" s="259">
        <f>SUM('Commercial Midstream {G}'!AD$5:AD$1000)</f>
        <v>23.716361096433307</v>
      </c>
      <c r="U35" s="133">
        <f>IFERROR(S35/Q35,0)</f>
        <v>2.2333914244935196</v>
      </c>
      <c r="V35" s="133">
        <f>IFERROR(((S35*1.1)+(T35))/R35,0)</f>
        <v>2.1773885751986084</v>
      </c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  <c r="PJ35" s="161"/>
      <c r="PK35" s="161"/>
      <c r="PL35" s="161"/>
      <c r="PM35" s="161"/>
      <c r="PN35" s="161"/>
      <c r="PO35" s="161"/>
      <c r="PP35" s="161"/>
      <c r="PQ35" s="161"/>
      <c r="PR35" s="161"/>
      <c r="PS35" s="161"/>
      <c r="PT35" s="161"/>
      <c r="PU35" s="161"/>
      <c r="PV35" s="161"/>
      <c r="PW35" s="161"/>
      <c r="PX35" s="161"/>
      <c r="PY35" s="161"/>
      <c r="PZ35" s="161"/>
      <c r="QA35" s="161"/>
      <c r="QB35" s="161"/>
      <c r="QC35" s="161"/>
      <c r="QD35" s="161"/>
      <c r="QE35" s="161"/>
      <c r="QF35" s="161"/>
      <c r="QG35" s="161"/>
      <c r="QH35" s="161"/>
      <c r="QI35" s="161"/>
      <c r="QJ35" s="161"/>
      <c r="QK35" s="161"/>
      <c r="QL35" s="161"/>
      <c r="QM35" s="161"/>
      <c r="QN35" s="161"/>
      <c r="QO35" s="161"/>
      <c r="QP35" s="161"/>
      <c r="QQ35" s="161"/>
      <c r="QR35" s="161"/>
      <c r="QS35" s="161"/>
      <c r="QT35" s="161"/>
      <c r="QU35" s="161"/>
      <c r="QV35" s="161"/>
      <c r="QW35" s="161"/>
      <c r="QX35" s="161"/>
      <c r="QY35" s="161"/>
      <c r="QZ35" s="161"/>
      <c r="RA35" s="161"/>
      <c r="RB35" s="161"/>
      <c r="RC35" s="161"/>
      <c r="RD35" s="161"/>
      <c r="RE35" s="161"/>
      <c r="RF35" s="161"/>
      <c r="RG35" s="161"/>
      <c r="RH35" s="161"/>
      <c r="RI35" s="161"/>
      <c r="RJ35" s="161"/>
      <c r="RK35" s="161"/>
      <c r="RL35" s="161"/>
      <c r="RM35" s="161"/>
      <c r="RN35" s="161"/>
      <c r="RO35" s="161"/>
      <c r="RP35" s="161"/>
      <c r="RQ35" s="161"/>
      <c r="RR35" s="161"/>
      <c r="RS35" s="161"/>
      <c r="RT35" s="161"/>
      <c r="RU35" s="161"/>
      <c r="RV35" s="161"/>
      <c r="RW35" s="161"/>
      <c r="RX35" s="161"/>
      <c r="RY35" s="161"/>
      <c r="RZ35" s="161"/>
      <c r="SA35" s="161"/>
      <c r="SB35" s="161"/>
      <c r="SC35" s="161"/>
      <c r="SD35" s="161"/>
      <c r="SE35" s="161"/>
      <c r="SF35" s="161"/>
      <c r="SG35" s="161"/>
      <c r="SH35" s="161"/>
      <c r="SI35" s="161"/>
      <c r="SJ35" s="161"/>
      <c r="SK35" s="161"/>
      <c r="SL35" s="161"/>
      <c r="SM35" s="161"/>
      <c r="SN35" s="161"/>
      <c r="SO35" s="161"/>
      <c r="SP35" s="161"/>
      <c r="SQ35" s="161"/>
      <c r="SR35" s="161"/>
      <c r="SS35" s="161"/>
      <c r="ST35" s="161"/>
      <c r="SU35" s="161"/>
      <c r="SV35" s="161"/>
      <c r="SW35" s="161"/>
      <c r="SX35" s="161"/>
      <c r="SY35" s="161"/>
      <c r="SZ35" s="161"/>
      <c r="TA35" s="161"/>
      <c r="TB35" s="161"/>
      <c r="TC35" s="161"/>
      <c r="TD35" s="161"/>
      <c r="TE35" s="161"/>
      <c r="TF35" s="161"/>
      <c r="TG35" s="161"/>
      <c r="TH35" s="161"/>
      <c r="TI35" s="161"/>
      <c r="TJ35" s="161"/>
      <c r="TK35" s="161"/>
      <c r="TL35" s="161"/>
      <c r="TM35" s="161"/>
      <c r="TN35" s="161"/>
      <c r="TO35" s="161"/>
      <c r="TP35" s="161"/>
      <c r="TQ35" s="161"/>
      <c r="TR35" s="161"/>
      <c r="TS35" s="161"/>
      <c r="TT35" s="161"/>
      <c r="TU35" s="161"/>
      <c r="TV35" s="161"/>
      <c r="TW35" s="161"/>
      <c r="TX35" s="161"/>
      <c r="TY35" s="161"/>
      <c r="TZ35" s="161"/>
      <c r="UA35" s="161"/>
      <c r="UB35" s="161"/>
      <c r="UC35" s="161"/>
      <c r="UD35" s="161"/>
      <c r="UE35" s="161"/>
      <c r="UF35" s="161"/>
      <c r="UG35" s="161"/>
      <c r="UH35" s="161"/>
      <c r="UI35" s="161"/>
      <c r="UJ35" s="161"/>
      <c r="UK35" s="161"/>
      <c r="UL35" s="161"/>
      <c r="UM35" s="161"/>
      <c r="UN35" s="161"/>
      <c r="UO35" s="161"/>
      <c r="UP35" s="161"/>
      <c r="UQ35" s="161"/>
      <c r="UR35" s="161"/>
      <c r="US35" s="161"/>
      <c r="UT35" s="161"/>
      <c r="UU35" s="161"/>
      <c r="UV35" s="161"/>
      <c r="UW35" s="161"/>
      <c r="UX35" s="161"/>
      <c r="UY35" s="161"/>
      <c r="UZ35" s="161"/>
      <c r="VA35" s="161"/>
      <c r="VB35" s="161"/>
      <c r="VC35" s="161"/>
      <c r="VD35" s="161"/>
      <c r="VE35" s="161"/>
      <c r="VF35" s="161"/>
      <c r="VG35" s="161"/>
      <c r="VH35" s="161"/>
      <c r="VI35" s="161"/>
      <c r="VJ35" s="161"/>
      <c r="VK35" s="161"/>
      <c r="VL35" s="161"/>
      <c r="VM35" s="161"/>
      <c r="VN35" s="161"/>
      <c r="VO35" s="161"/>
      <c r="VP35" s="161"/>
      <c r="VQ35" s="161"/>
      <c r="VR35" s="161"/>
      <c r="VS35" s="161"/>
      <c r="VT35" s="161"/>
      <c r="VU35" s="161"/>
      <c r="VV35" s="161"/>
      <c r="VW35" s="161"/>
      <c r="VX35" s="161"/>
      <c r="VY35" s="161"/>
      <c r="VZ35" s="161"/>
      <c r="WA35" s="161"/>
      <c r="WB35" s="161"/>
      <c r="WC35" s="161"/>
      <c r="WD35" s="161"/>
      <c r="WE35" s="161"/>
      <c r="WF35" s="161"/>
      <c r="WG35" s="161"/>
      <c r="WH35" s="161"/>
      <c r="WI35" s="161"/>
      <c r="WJ35" s="161"/>
      <c r="WK35" s="161"/>
      <c r="WL35" s="161"/>
      <c r="WM35" s="161"/>
      <c r="WN35" s="161"/>
      <c r="WO35" s="161"/>
      <c r="WP35" s="161"/>
      <c r="WQ35" s="161"/>
      <c r="WR35" s="161"/>
      <c r="WS35" s="161"/>
      <c r="WT35" s="161"/>
      <c r="WU35" s="161"/>
      <c r="WV35" s="161"/>
      <c r="WW35" s="161"/>
      <c r="WX35" s="161"/>
      <c r="WY35" s="161"/>
      <c r="WZ35" s="161"/>
      <c r="XA35" s="161"/>
      <c r="XB35" s="161"/>
      <c r="XC35" s="161"/>
      <c r="XD35" s="161"/>
      <c r="XE35" s="161"/>
      <c r="XF35" s="161"/>
      <c r="XG35" s="161"/>
      <c r="XH35" s="161"/>
      <c r="XI35" s="161"/>
      <c r="XJ35" s="161"/>
      <c r="XK35" s="161"/>
      <c r="XL35" s="161"/>
      <c r="XM35" s="161"/>
      <c r="XN35" s="161"/>
      <c r="XO35" s="161"/>
      <c r="XP35" s="161"/>
      <c r="XQ35" s="161"/>
      <c r="XR35" s="161"/>
      <c r="XS35" s="161"/>
      <c r="XT35" s="161"/>
      <c r="XU35" s="161"/>
      <c r="XV35" s="161"/>
      <c r="XW35" s="161"/>
      <c r="XX35" s="161"/>
      <c r="XY35" s="161"/>
      <c r="XZ35" s="161"/>
      <c r="YA35" s="161"/>
      <c r="YB35" s="161"/>
      <c r="YC35" s="161"/>
      <c r="YD35" s="161"/>
      <c r="YE35" s="161"/>
      <c r="YF35" s="161"/>
      <c r="YG35" s="161"/>
      <c r="YH35" s="161"/>
      <c r="YI35" s="161"/>
      <c r="YJ35" s="161"/>
      <c r="YK35" s="161"/>
      <c r="YL35" s="161"/>
      <c r="YM35" s="161"/>
      <c r="YN35" s="161"/>
      <c r="YO35" s="161"/>
      <c r="YP35" s="161"/>
      <c r="YQ35" s="161"/>
      <c r="YR35" s="161"/>
      <c r="YS35" s="161"/>
      <c r="YT35" s="161"/>
      <c r="YU35" s="161"/>
      <c r="YV35" s="161"/>
      <c r="YW35" s="161"/>
      <c r="YX35" s="161"/>
      <c r="YY35" s="161"/>
      <c r="YZ35" s="161"/>
      <c r="ZA35" s="161"/>
      <c r="ZB35" s="161"/>
      <c r="ZC35" s="161"/>
      <c r="ZD35" s="161"/>
      <c r="ZE35" s="161"/>
      <c r="ZF35" s="161"/>
      <c r="ZG35" s="161"/>
      <c r="ZH35" s="161"/>
      <c r="ZI35" s="161"/>
      <c r="ZJ35" s="161"/>
      <c r="ZK35" s="161"/>
      <c r="ZL35" s="161"/>
      <c r="ZM35" s="161"/>
      <c r="ZN35" s="161"/>
      <c r="ZO35" s="161"/>
      <c r="ZP35" s="161"/>
      <c r="ZQ35" s="161"/>
      <c r="ZR35" s="161"/>
      <c r="ZS35" s="161"/>
      <c r="ZT35" s="161"/>
      <c r="ZU35" s="161"/>
      <c r="ZV35" s="161"/>
      <c r="ZW35" s="161"/>
      <c r="ZX35" s="161"/>
      <c r="ZY35" s="161"/>
      <c r="ZZ35" s="161"/>
      <c r="AAA35" s="161"/>
      <c r="AAB35" s="161"/>
      <c r="AAC35" s="161"/>
      <c r="AAD35" s="161"/>
      <c r="AAE35" s="161"/>
      <c r="AAF35" s="161"/>
      <c r="AAG35" s="161"/>
      <c r="AAH35" s="161"/>
      <c r="AAI35" s="161"/>
      <c r="AAJ35" s="161"/>
      <c r="AAK35" s="161"/>
      <c r="AAL35" s="161"/>
      <c r="AAM35" s="161"/>
      <c r="AAN35" s="161"/>
      <c r="AAO35" s="161"/>
      <c r="AAP35" s="161"/>
      <c r="AAQ35" s="161"/>
      <c r="AAR35" s="161"/>
      <c r="AAS35" s="161"/>
      <c r="AAT35" s="161"/>
      <c r="AAU35" s="161"/>
      <c r="AAV35" s="161"/>
      <c r="AAW35" s="161"/>
      <c r="AAX35" s="161"/>
      <c r="AAY35" s="161"/>
      <c r="AAZ35" s="161"/>
      <c r="ABA35" s="161"/>
      <c r="ABB35" s="161"/>
      <c r="ABC35" s="161"/>
      <c r="ABD35" s="161"/>
      <c r="ABE35" s="161"/>
      <c r="ABF35" s="161"/>
      <c r="ABG35" s="161"/>
      <c r="ABH35" s="161"/>
      <c r="ABI35" s="161"/>
      <c r="ABJ35" s="161"/>
      <c r="ABK35" s="161"/>
      <c r="ABL35" s="161"/>
      <c r="ABM35" s="161"/>
      <c r="ABN35" s="161"/>
      <c r="ABO35" s="161"/>
      <c r="ABP35" s="161"/>
      <c r="ABQ35" s="161"/>
      <c r="ABR35" s="161"/>
      <c r="ABS35" s="161"/>
      <c r="ABT35" s="161"/>
      <c r="ABU35" s="161"/>
      <c r="ABV35" s="161"/>
      <c r="ABW35" s="161"/>
      <c r="ABX35" s="161"/>
      <c r="ABY35" s="161"/>
      <c r="ABZ35" s="161"/>
      <c r="ACA35" s="161"/>
      <c r="ACB35" s="161"/>
      <c r="ACC35" s="161"/>
      <c r="ACD35" s="161"/>
      <c r="ACE35" s="161"/>
      <c r="ACF35" s="161"/>
      <c r="ACG35" s="161"/>
      <c r="ACH35" s="161"/>
      <c r="ACI35" s="161"/>
      <c r="ACJ35" s="161"/>
      <c r="ACK35" s="161"/>
      <c r="ACL35" s="161"/>
      <c r="ACM35" s="161"/>
      <c r="ACN35" s="161"/>
      <c r="ACO35" s="161"/>
      <c r="ACP35" s="161"/>
      <c r="ACQ35" s="161"/>
      <c r="ACR35" s="161"/>
      <c r="ACS35" s="161"/>
      <c r="ACT35" s="161"/>
      <c r="ACU35" s="161"/>
      <c r="ACV35" s="161"/>
      <c r="ACW35" s="161"/>
      <c r="ACX35" s="161"/>
      <c r="ACY35" s="161"/>
      <c r="ACZ35" s="161"/>
      <c r="ADA35" s="161"/>
      <c r="ADB35" s="161"/>
      <c r="ADC35" s="161"/>
      <c r="ADD35" s="161"/>
      <c r="ADE35" s="161"/>
      <c r="ADF35" s="161"/>
      <c r="ADG35" s="161"/>
      <c r="ADH35" s="161"/>
      <c r="ADI35" s="161"/>
      <c r="ADJ35" s="161"/>
      <c r="ADK35" s="161"/>
      <c r="ADL35" s="161"/>
      <c r="ADM35" s="161"/>
      <c r="ADN35" s="161"/>
      <c r="ADO35" s="161"/>
      <c r="ADP35" s="161"/>
      <c r="ADQ35" s="161"/>
      <c r="ADR35" s="161"/>
      <c r="ADS35" s="161"/>
      <c r="ADT35" s="161"/>
      <c r="ADU35" s="161"/>
      <c r="ADV35" s="161"/>
      <c r="ADW35" s="161"/>
      <c r="ADX35" s="161"/>
      <c r="ADY35" s="161"/>
      <c r="ADZ35" s="161"/>
      <c r="AEA35" s="161"/>
      <c r="AEB35" s="161"/>
      <c r="AEC35" s="161"/>
      <c r="AED35" s="161"/>
      <c r="AEE35" s="161"/>
      <c r="AEF35" s="161"/>
      <c r="AEG35" s="161"/>
      <c r="AEH35" s="161"/>
      <c r="AEI35" s="161"/>
      <c r="AEJ35" s="161"/>
      <c r="AEK35" s="161"/>
      <c r="AEL35" s="161"/>
      <c r="AEM35" s="161"/>
      <c r="AEN35" s="161"/>
      <c r="AEO35" s="161"/>
      <c r="AEP35" s="161"/>
      <c r="AEQ35" s="161"/>
      <c r="AER35" s="161"/>
      <c r="AES35" s="161"/>
      <c r="AET35" s="161"/>
      <c r="AEU35" s="161"/>
      <c r="AEV35" s="161"/>
      <c r="AEW35" s="161"/>
      <c r="AEX35" s="161"/>
      <c r="AEY35" s="161"/>
      <c r="AEZ35" s="161"/>
      <c r="AFA35" s="161"/>
      <c r="AFB35" s="161"/>
      <c r="AFC35" s="161"/>
      <c r="AFD35" s="161"/>
      <c r="AFE35" s="161"/>
      <c r="AFF35" s="161"/>
      <c r="AFG35" s="161"/>
      <c r="AFH35" s="161"/>
      <c r="AFI35" s="161"/>
      <c r="AFJ35" s="161"/>
      <c r="AFK35" s="161"/>
      <c r="AFL35" s="161"/>
      <c r="AFM35" s="161"/>
      <c r="AFN35" s="161"/>
      <c r="AFO35" s="161"/>
      <c r="AFP35" s="161"/>
      <c r="AFQ35" s="161"/>
      <c r="AFR35" s="161"/>
      <c r="AFS35" s="161"/>
      <c r="AFT35" s="161"/>
      <c r="AFU35" s="161"/>
      <c r="AFV35" s="161"/>
      <c r="AFW35" s="161"/>
      <c r="AFX35" s="161"/>
      <c r="AFY35" s="161"/>
      <c r="AFZ35" s="161"/>
      <c r="AGA35" s="161"/>
      <c r="AGB35" s="161"/>
      <c r="AGC35" s="161"/>
      <c r="AGD35" s="161"/>
      <c r="AGE35" s="161"/>
      <c r="AGF35" s="161"/>
      <c r="AGG35" s="161"/>
      <c r="AGH35" s="161"/>
      <c r="AGI35" s="161"/>
      <c r="AGJ35" s="161"/>
      <c r="AGK35" s="161"/>
      <c r="AGL35" s="161"/>
      <c r="AGM35" s="161"/>
      <c r="AGN35" s="161"/>
      <c r="AGO35" s="161"/>
      <c r="AGP35" s="161"/>
      <c r="AGQ35" s="161"/>
      <c r="AGR35" s="161"/>
      <c r="AGS35" s="161"/>
      <c r="AGT35" s="161"/>
      <c r="AGU35" s="161"/>
      <c r="AGV35" s="161"/>
      <c r="AGW35" s="161"/>
      <c r="AGX35" s="161"/>
      <c r="AGY35" s="161"/>
      <c r="AGZ35" s="161"/>
      <c r="AHA35" s="161"/>
      <c r="AHB35" s="161"/>
      <c r="AHC35" s="161"/>
      <c r="AHD35" s="161"/>
      <c r="AHE35" s="161"/>
      <c r="AHF35" s="161"/>
      <c r="AHG35" s="161"/>
      <c r="AHH35" s="161"/>
      <c r="AHI35" s="161"/>
      <c r="AHJ35" s="161"/>
      <c r="AHK35" s="161"/>
      <c r="AHL35" s="161"/>
      <c r="AHM35" s="161"/>
      <c r="AHN35" s="161"/>
      <c r="AHO35" s="161"/>
      <c r="AHP35" s="161"/>
      <c r="AHQ35" s="161"/>
      <c r="AHR35" s="161"/>
      <c r="AHS35" s="161"/>
      <c r="AHT35" s="161"/>
      <c r="AHU35" s="161"/>
      <c r="AHV35" s="161"/>
      <c r="AHW35" s="161"/>
      <c r="AHX35" s="161"/>
      <c r="AHY35" s="161"/>
      <c r="AHZ35" s="161"/>
      <c r="AIA35" s="161"/>
      <c r="AIB35" s="161"/>
      <c r="AIC35" s="161"/>
      <c r="AID35" s="161"/>
      <c r="AIE35" s="161"/>
      <c r="AIF35" s="161"/>
    </row>
    <row r="36" spans="1:916" s="21" customFormat="1" ht="12.75">
      <c r="A36" s="331"/>
      <c r="B36" s="309" t="s">
        <v>31</v>
      </c>
      <c r="C36" s="146" t="s">
        <v>405</v>
      </c>
      <c r="D36" s="146"/>
      <c r="E36" s="324"/>
      <c r="F36" s="144" t="e">
        <f>'SBDI {G}'!A$16</f>
        <v>#DIV/0!</v>
      </c>
      <c r="G36" s="325" t="s">
        <v>274</v>
      </c>
      <c r="H36" s="258">
        <f>'SBDI {G}'!A$10</f>
        <v>0</v>
      </c>
      <c r="I36" s="259">
        <f>'SBDI {G}'!A$8</f>
        <v>2160</v>
      </c>
      <c r="J36" s="259">
        <f>'SBDI {G}'!A$12</f>
        <v>0</v>
      </c>
      <c r="K36" s="259">
        <f>'SBDI {G}'!A$14</f>
        <v>0</v>
      </c>
      <c r="L36" s="259">
        <f>SUM('SBDI {G}'!Q$5:Q$999)</f>
        <v>0</v>
      </c>
      <c r="M36" s="259"/>
      <c r="N36" s="260">
        <f>'SBDI {G}'!A$18</f>
        <v>2160</v>
      </c>
      <c r="O36" s="259">
        <f>'SBDI {G}'!A$20</f>
        <v>2160</v>
      </c>
      <c r="P36" s="259">
        <f>SUM('SBDI {G}'!R$5:R$999)</f>
        <v>0</v>
      </c>
      <c r="Q36" s="261">
        <f t="shared" si="18"/>
        <v>2022.4719101123594</v>
      </c>
      <c r="R36" s="261">
        <f t="shared" si="18"/>
        <v>2022.4719101123594</v>
      </c>
      <c r="S36" s="259">
        <f>SUM('SBDI {G}'!AM$5:AM$999)</f>
        <v>0</v>
      </c>
      <c r="T36" s="259">
        <f>SUM('SBDI {G}'!AD$5:AD$999)</f>
        <v>0</v>
      </c>
      <c r="U36" s="133">
        <f>IFERROR(S36/Q36,0)</f>
        <v>0</v>
      </c>
      <c r="V36" s="133">
        <f>IFERROR(((S36*1.1)+(T36))/R36,0)</f>
        <v>0</v>
      </c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  <c r="PJ36" s="161"/>
      <c r="PK36" s="161"/>
      <c r="PL36" s="161"/>
      <c r="PM36" s="161"/>
      <c r="PN36" s="161"/>
      <c r="PO36" s="161"/>
      <c r="PP36" s="161"/>
      <c r="PQ36" s="161"/>
      <c r="PR36" s="161"/>
      <c r="PS36" s="161"/>
      <c r="PT36" s="161"/>
      <c r="PU36" s="161"/>
      <c r="PV36" s="161"/>
      <c r="PW36" s="161"/>
      <c r="PX36" s="161"/>
      <c r="PY36" s="161"/>
      <c r="PZ36" s="161"/>
      <c r="QA36" s="161"/>
      <c r="QB36" s="161"/>
      <c r="QC36" s="161"/>
      <c r="QD36" s="161"/>
      <c r="QE36" s="161"/>
      <c r="QF36" s="161"/>
      <c r="QG36" s="161"/>
      <c r="QH36" s="161"/>
      <c r="QI36" s="161"/>
      <c r="QJ36" s="161"/>
      <c r="QK36" s="161"/>
      <c r="QL36" s="161"/>
      <c r="QM36" s="161"/>
      <c r="QN36" s="161"/>
      <c r="QO36" s="161"/>
      <c r="QP36" s="161"/>
      <c r="QQ36" s="161"/>
      <c r="QR36" s="161"/>
      <c r="QS36" s="161"/>
      <c r="QT36" s="161"/>
      <c r="QU36" s="161"/>
      <c r="QV36" s="161"/>
      <c r="QW36" s="161"/>
      <c r="QX36" s="161"/>
      <c r="QY36" s="161"/>
      <c r="QZ36" s="161"/>
      <c r="RA36" s="161"/>
      <c r="RB36" s="161"/>
      <c r="RC36" s="161"/>
      <c r="RD36" s="161"/>
      <c r="RE36" s="161"/>
      <c r="RF36" s="161"/>
      <c r="RG36" s="161"/>
      <c r="RH36" s="161"/>
      <c r="RI36" s="161"/>
      <c r="RJ36" s="161"/>
      <c r="RK36" s="161"/>
      <c r="RL36" s="161"/>
      <c r="RM36" s="161"/>
      <c r="RN36" s="161"/>
      <c r="RO36" s="161"/>
      <c r="RP36" s="161"/>
      <c r="RQ36" s="161"/>
      <c r="RR36" s="161"/>
      <c r="RS36" s="161"/>
      <c r="RT36" s="161"/>
      <c r="RU36" s="161"/>
      <c r="RV36" s="161"/>
      <c r="RW36" s="161"/>
      <c r="RX36" s="161"/>
      <c r="RY36" s="161"/>
      <c r="RZ36" s="161"/>
      <c r="SA36" s="161"/>
      <c r="SB36" s="161"/>
      <c r="SC36" s="161"/>
      <c r="SD36" s="161"/>
      <c r="SE36" s="161"/>
      <c r="SF36" s="161"/>
      <c r="SG36" s="161"/>
      <c r="SH36" s="161"/>
      <c r="SI36" s="161"/>
      <c r="SJ36" s="161"/>
      <c r="SK36" s="161"/>
      <c r="SL36" s="161"/>
      <c r="SM36" s="161"/>
      <c r="SN36" s="161"/>
      <c r="SO36" s="161"/>
      <c r="SP36" s="161"/>
      <c r="SQ36" s="161"/>
      <c r="SR36" s="161"/>
      <c r="SS36" s="161"/>
      <c r="ST36" s="161"/>
      <c r="SU36" s="161"/>
      <c r="SV36" s="161"/>
      <c r="SW36" s="161"/>
      <c r="SX36" s="161"/>
      <c r="SY36" s="161"/>
      <c r="SZ36" s="161"/>
      <c r="TA36" s="161"/>
      <c r="TB36" s="161"/>
      <c r="TC36" s="161"/>
      <c r="TD36" s="161"/>
      <c r="TE36" s="161"/>
      <c r="TF36" s="161"/>
      <c r="TG36" s="161"/>
      <c r="TH36" s="161"/>
      <c r="TI36" s="161"/>
      <c r="TJ36" s="161"/>
      <c r="TK36" s="161"/>
      <c r="TL36" s="161"/>
      <c r="TM36" s="161"/>
      <c r="TN36" s="161"/>
      <c r="TO36" s="161"/>
      <c r="TP36" s="161"/>
      <c r="TQ36" s="161"/>
      <c r="TR36" s="161"/>
      <c r="TS36" s="161"/>
      <c r="TT36" s="161"/>
      <c r="TU36" s="161"/>
      <c r="TV36" s="161"/>
      <c r="TW36" s="161"/>
      <c r="TX36" s="161"/>
      <c r="TY36" s="161"/>
      <c r="TZ36" s="161"/>
      <c r="UA36" s="161"/>
      <c r="UB36" s="161"/>
      <c r="UC36" s="161"/>
      <c r="UD36" s="161"/>
      <c r="UE36" s="161"/>
      <c r="UF36" s="161"/>
      <c r="UG36" s="161"/>
      <c r="UH36" s="161"/>
      <c r="UI36" s="161"/>
      <c r="UJ36" s="161"/>
      <c r="UK36" s="161"/>
      <c r="UL36" s="161"/>
      <c r="UM36" s="161"/>
      <c r="UN36" s="161"/>
      <c r="UO36" s="161"/>
      <c r="UP36" s="161"/>
      <c r="UQ36" s="161"/>
      <c r="UR36" s="161"/>
      <c r="US36" s="161"/>
      <c r="UT36" s="161"/>
      <c r="UU36" s="161"/>
      <c r="UV36" s="161"/>
      <c r="UW36" s="161"/>
      <c r="UX36" s="161"/>
      <c r="UY36" s="161"/>
      <c r="UZ36" s="161"/>
      <c r="VA36" s="161"/>
      <c r="VB36" s="161"/>
      <c r="VC36" s="161"/>
      <c r="VD36" s="161"/>
      <c r="VE36" s="161"/>
      <c r="VF36" s="161"/>
      <c r="VG36" s="161"/>
      <c r="VH36" s="161"/>
      <c r="VI36" s="161"/>
      <c r="VJ36" s="161"/>
      <c r="VK36" s="161"/>
      <c r="VL36" s="161"/>
      <c r="VM36" s="161"/>
      <c r="VN36" s="161"/>
      <c r="VO36" s="161"/>
      <c r="VP36" s="161"/>
      <c r="VQ36" s="161"/>
      <c r="VR36" s="161"/>
      <c r="VS36" s="161"/>
      <c r="VT36" s="161"/>
      <c r="VU36" s="161"/>
      <c r="VV36" s="161"/>
      <c r="VW36" s="161"/>
      <c r="VX36" s="161"/>
      <c r="VY36" s="161"/>
      <c r="VZ36" s="161"/>
      <c r="WA36" s="161"/>
      <c r="WB36" s="161"/>
      <c r="WC36" s="161"/>
      <c r="WD36" s="161"/>
      <c r="WE36" s="161"/>
      <c r="WF36" s="161"/>
      <c r="WG36" s="161"/>
      <c r="WH36" s="161"/>
      <c r="WI36" s="161"/>
      <c r="WJ36" s="161"/>
      <c r="WK36" s="161"/>
      <c r="WL36" s="161"/>
      <c r="WM36" s="161"/>
      <c r="WN36" s="161"/>
      <c r="WO36" s="161"/>
      <c r="WP36" s="161"/>
      <c r="WQ36" s="161"/>
      <c r="WR36" s="161"/>
      <c r="WS36" s="161"/>
      <c r="WT36" s="161"/>
      <c r="WU36" s="161"/>
      <c r="WV36" s="161"/>
      <c r="WW36" s="161"/>
      <c r="WX36" s="161"/>
      <c r="WY36" s="161"/>
      <c r="WZ36" s="161"/>
      <c r="XA36" s="161"/>
      <c r="XB36" s="161"/>
      <c r="XC36" s="161"/>
      <c r="XD36" s="161"/>
      <c r="XE36" s="161"/>
      <c r="XF36" s="161"/>
      <c r="XG36" s="161"/>
      <c r="XH36" s="161"/>
      <c r="XI36" s="161"/>
      <c r="XJ36" s="161"/>
      <c r="XK36" s="161"/>
      <c r="XL36" s="161"/>
      <c r="XM36" s="161"/>
      <c r="XN36" s="161"/>
      <c r="XO36" s="161"/>
      <c r="XP36" s="161"/>
      <c r="XQ36" s="161"/>
      <c r="XR36" s="161"/>
      <c r="XS36" s="161"/>
      <c r="XT36" s="161"/>
      <c r="XU36" s="161"/>
      <c r="XV36" s="161"/>
      <c r="XW36" s="161"/>
      <c r="XX36" s="161"/>
      <c r="XY36" s="161"/>
      <c r="XZ36" s="161"/>
      <c r="YA36" s="161"/>
      <c r="YB36" s="161"/>
      <c r="YC36" s="161"/>
      <c r="YD36" s="161"/>
      <c r="YE36" s="161"/>
      <c r="YF36" s="161"/>
      <c r="YG36" s="161"/>
      <c r="YH36" s="161"/>
      <c r="YI36" s="161"/>
      <c r="YJ36" s="161"/>
      <c r="YK36" s="161"/>
      <c r="YL36" s="161"/>
      <c r="YM36" s="161"/>
      <c r="YN36" s="161"/>
      <c r="YO36" s="161"/>
      <c r="YP36" s="161"/>
      <c r="YQ36" s="161"/>
      <c r="YR36" s="161"/>
      <c r="YS36" s="161"/>
      <c r="YT36" s="161"/>
      <c r="YU36" s="161"/>
      <c r="YV36" s="161"/>
      <c r="YW36" s="161"/>
      <c r="YX36" s="161"/>
      <c r="YY36" s="161"/>
      <c r="YZ36" s="161"/>
      <c r="ZA36" s="161"/>
      <c r="ZB36" s="161"/>
      <c r="ZC36" s="161"/>
      <c r="ZD36" s="161"/>
      <c r="ZE36" s="161"/>
      <c r="ZF36" s="161"/>
      <c r="ZG36" s="161"/>
      <c r="ZH36" s="161"/>
      <c r="ZI36" s="161"/>
      <c r="ZJ36" s="161"/>
      <c r="ZK36" s="161"/>
      <c r="ZL36" s="161"/>
      <c r="ZM36" s="161"/>
      <c r="ZN36" s="161"/>
      <c r="ZO36" s="161"/>
      <c r="ZP36" s="161"/>
      <c r="ZQ36" s="161"/>
      <c r="ZR36" s="161"/>
      <c r="ZS36" s="161"/>
      <c r="ZT36" s="161"/>
      <c r="ZU36" s="161"/>
      <c r="ZV36" s="161"/>
      <c r="ZW36" s="161"/>
      <c r="ZX36" s="161"/>
      <c r="ZY36" s="161"/>
      <c r="ZZ36" s="161"/>
      <c r="AAA36" s="161"/>
      <c r="AAB36" s="161"/>
      <c r="AAC36" s="161"/>
      <c r="AAD36" s="161"/>
      <c r="AAE36" s="161"/>
      <c r="AAF36" s="161"/>
      <c r="AAG36" s="161"/>
      <c r="AAH36" s="161"/>
      <c r="AAI36" s="161"/>
      <c r="AAJ36" s="161"/>
      <c r="AAK36" s="161"/>
      <c r="AAL36" s="161"/>
      <c r="AAM36" s="161"/>
      <c r="AAN36" s="161"/>
      <c r="AAO36" s="161"/>
      <c r="AAP36" s="161"/>
      <c r="AAQ36" s="161"/>
      <c r="AAR36" s="161"/>
      <c r="AAS36" s="161"/>
      <c r="AAT36" s="161"/>
      <c r="AAU36" s="161"/>
      <c r="AAV36" s="161"/>
      <c r="AAW36" s="161"/>
      <c r="AAX36" s="161"/>
      <c r="AAY36" s="161"/>
      <c r="AAZ36" s="161"/>
      <c r="ABA36" s="161"/>
      <c r="ABB36" s="161"/>
      <c r="ABC36" s="161"/>
      <c r="ABD36" s="161"/>
      <c r="ABE36" s="161"/>
      <c r="ABF36" s="161"/>
      <c r="ABG36" s="161"/>
      <c r="ABH36" s="161"/>
      <c r="ABI36" s="161"/>
      <c r="ABJ36" s="161"/>
      <c r="ABK36" s="161"/>
      <c r="ABL36" s="161"/>
      <c r="ABM36" s="161"/>
      <c r="ABN36" s="161"/>
      <c r="ABO36" s="161"/>
      <c r="ABP36" s="161"/>
      <c r="ABQ36" s="161"/>
      <c r="ABR36" s="161"/>
      <c r="ABS36" s="161"/>
      <c r="ABT36" s="161"/>
      <c r="ABU36" s="161"/>
      <c r="ABV36" s="161"/>
      <c r="ABW36" s="161"/>
      <c r="ABX36" s="161"/>
      <c r="ABY36" s="161"/>
      <c r="ABZ36" s="161"/>
      <c r="ACA36" s="161"/>
      <c r="ACB36" s="161"/>
      <c r="ACC36" s="161"/>
      <c r="ACD36" s="161"/>
      <c r="ACE36" s="161"/>
      <c r="ACF36" s="161"/>
      <c r="ACG36" s="161"/>
      <c r="ACH36" s="161"/>
      <c r="ACI36" s="161"/>
      <c r="ACJ36" s="161"/>
      <c r="ACK36" s="161"/>
      <c r="ACL36" s="161"/>
      <c r="ACM36" s="161"/>
      <c r="ACN36" s="161"/>
      <c r="ACO36" s="161"/>
      <c r="ACP36" s="161"/>
      <c r="ACQ36" s="161"/>
      <c r="ACR36" s="161"/>
      <c r="ACS36" s="161"/>
      <c r="ACT36" s="161"/>
      <c r="ACU36" s="161"/>
      <c r="ACV36" s="161"/>
      <c r="ACW36" s="161"/>
      <c r="ACX36" s="161"/>
      <c r="ACY36" s="161"/>
      <c r="ACZ36" s="161"/>
      <c r="ADA36" s="161"/>
      <c r="ADB36" s="161"/>
      <c r="ADC36" s="161"/>
      <c r="ADD36" s="161"/>
      <c r="ADE36" s="161"/>
      <c r="ADF36" s="161"/>
      <c r="ADG36" s="161"/>
      <c r="ADH36" s="161"/>
      <c r="ADI36" s="161"/>
      <c r="ADJ36" s="161"/>
      <c r="ADK36" s="161"/>
      <c r="ADL36" s="161"/>
      <c r="ADM36" s="161"/>
      <c r="ADN36" s="161"/>
      <c r="ADO36" s="161"/>
      <c r="ADP36" s="161"/>
      <c r="ADQ36" s="161"/>
      <c r="ADR36" s="161"/>
      <c r="ADS36" s="161"/>
      <c r="ADT36" s="161"/>
      <c r="ADU36" s="161"/>
      <c r="ADV36" s="161"/>
      <c r="ADW36" s="161"/>
      <c r="ADX36" s="161"/>
      <c r="ADY36" s="161"/>
      <c r="ADZ36" s="161"/>
      <c r="AEA36" s="161"/>
      <c r="AEB36" s="161"/>
      <c r="AEC36" s="161"/>
      <c r="AED36" s="161"/>
      <c r="AEE36" s="161"/>
      <c r="AEF36" s="161"/>
      <c r="AEG36" s="161"/>
      <c r="AEH36" s="161"/>
      <c r="AEI36" s="161"/>
      <c r="AEJ36" s="161"/>
      <c r="AEK36" s="161"/>
      <c r="AEL36" s="161"/>
      <c r="AEM36" s="161"/>
      <c r="AEN36" s="161"/>
      <c r="AEO36" s="161"/>
      <c r="AEP36" s="161"/>
      <c r="AEQ36" s="161"/>
      <c r="AER36" s="161"/>
      <c r="AES36" s="161"/>
      <c r="AET36" s="161"/>
      <c r="AEU36" s="161"/>
      <c r="AEV36" s="161"/>
      <c r="AEW36" s="161"/>
      <c r="AEX36" s="161"/>
      <c r="AEY36" s="161"/>
      <c r="AEZ36" s="161"/>
      <c r="AFA36" s="161"/>
      <c r="AFB36" s="161"/>
      <c r="AFC36" s="161"/>
      <c r="AFD36" s="161"/>
      <c r="AFE36" s="161"/>
      <c r="AFF36" s="161"/>
      <c r="AFG36" s="161"/>
      <c r="AFH36" s="161"/>
      <c r="AFI36" s="161"/>
      <c r="AFJ36" s="161"/>
      <c r="AFK36" s="161"/>
      <c r="AFL36" s="161"/>
      <c r="AFM36" s="161"/>
      <c r="AFN36" s="161"/>
      <c r="AFO36" s="161"/>
      <c r="AFP36" s="161"/>
      <c r="AFQ36" s="161"/>
      <c r="AFR36" s="161"/>
      <c r="AFS36" s="161"/>
      <c r="AFT36" s="161"/>
      <c r="AFU36" s="161"/>
      <c r="AFV36" s="161"/>
      <c r="AFW36" s="161"/>
      <c r="AFX36" s="161"/>
      <c r="AFY36" s="161"/>
      <c r="AFZ36" s="161"/>
      <c r="AGA36" s="161"/>
      <c r="AGB36" s="161"/>
      <c r="AGC36" s="161"/>
      <c r="AGD36" s="161"/>
      <c r="AGE36" s="161"/>
      <c r="AGF36" s="161"/>
      <c r="AGG36" s="161"/>
      <c r="AGH36" s="161"/>
      <c r="AGI36" s="161"/>
      <c r="AGJ36" s="161"/>
      <c r="AGK36" s="161"/>
      <c r="AGL36" s="161"/>
      <c r="AGM36" s="161"/>
      <c r="AGN36" s="161"/>
      <c r="AGO36" s="161"/>
      <c r="AGP36" s="161"/>
      <c r="AGQ36" s="161"/>
      <c r="AGR36" s="161"/>
      <c r="AGS36" s="161"/>
      <c r="AGT36" s="161"/>
      <c r="AGU36" s="161"/>
      <c r="AGV36" s="161"/>
      <c r="AGW36" s="161"/>
      <c r="AGX36" s="161"/>
      <c r="AGY36" s="161"/>
      <c r="AGZ36" s="161"/>
      <c r="AHA36" s="161"/>
      <c r="AHB36" s="161"/>
      <c r="AHC36" s="161"/>
      <c r="AHD36" s="161"/>
      <c r="AHE36" s="161"/>
      <c r="AHF36" s="161"/>
      <c r="AHG36" s="161"/>
      <c r="AHH36" s="161"/>
      <c r="AHI36" s="161"/>
      <c r="AHJ36" s="161"/>
      <c r="AHK36" s="161"/>
      <c r="AHL36" s="161"/>
      <c r="AHM36" s="161"/>
      <c r="AHN36" s="161"/>
      <c r="AHO36" s="161"/>
      <c r="AHP36" s="161"/>
      <c r="AHQ36" s="161"/>
      <c r="AHR36" s="161"/>
      <c r="AHS36" s="161"/>
      <c r="AHT36" s="161"/>
      <c r="AHU36" s="161"/>
      <c r="AHV36" s="161"/>
      <c r="AHW36" s="161"/>
      <c r="AHX36" s="161"/>
      <c r="AHY36" s="161"/>
      <c r="AHZ36" s="161"/>
      <c r="AIA36" s="161"/>
      <c r="AIB36" s="161"/>
      <c r="AIC36" s="161"/>
      <c r="AID36" s="161"/>
      <c r="AIE36" s="161"/>
      <c r="AIF36" s="161"/>
    </row>
    <row r="37" spans="1:916" s="21" customFormat="1" ht="12.75">
      <c r="B37" s="316" t="s">
        <v>466</v>
      </c>
      <c r="C37" s="317"/>
      <c r="D37" s="316"/>
      <c r="E37" s="316"/>
      <c r="F37" s="332"/>
      <c r="G37" s="332"/>
      <c r="H37" s="333">
        <f>SUM(H25:H31,H33:H36)</f>
        <v>1575302</v>
      </c>
      <c r="I37" s="334">
        <f>SUM(I25:I31,I33:I36)</f>
        <v>3309806.0460999999</v>
      </c>
      <c r="J37" s="334">
        <f>SUM(J25:J31,J33:J36)</f>
        <v>4028734</v>
      </c>
      <c r="K37" s="334">
        <f>SUM(K25:K31,K33:K36)</f>
        <v>3055265.5</v>
      </c>
      <c r="L37" s="334">
        <f>SUM(L25:L31,L33:L36)</f>
        <v>7083999.5</v>
      </c>
      <c r="M37" s="335"/>
      <c r="N37" s="333">
        <f>SUM(N25:N31,N33:N36)</f>
        <v>7178510.0460999999</v>
      </c>
      <c r="O37" s="334">
        <f>SUM(O25:O31,O33:O36)</f>
        <v>10393805.5461</v>
      </c>
      <c r="P37" s="334">
        <f t="shared" ref="P37:T37" si="19">SUM(P25:P30,P33:P36)</f>
        <v>415777.50560000003</v>
      </c>
      <c r="Q37" s="334">
        <f>SUM(Q25:Q31,Q33:Q36)</f>
        <v>6721451.354026217</v>
      </c>
      <c r="R37" s="334">
        <f>SUM(R25:R31,R33:R36)</f>
        <v>9732027.6648876406</v>
      </c>
      <c r="S37" s="334">
        <f>SUM(S25:S31,S33:S36)</f>
        <v>12066389.955619507</v>
      </c>
      <c r="T37" s="334">
        <f t="shared" si="19"/>
        <v>3338298.2538808878</v>
      </c>
      <c r="U37" s="404">
        <f>S37/Q37</f>
        <v>1.7952060232336009</v>
      </c>
      <c r="V37" s="404">
        <f>(S37*1.1+T37)/R37</f>
        <v>1.7068721726916845</v>
      </c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  <c r="PJ37" s="161"/>
      <c r="PK37" s="161"/>
      <c r="PL37" s="161"/>
      <c r="PM37" s="161"/>
      <c r="PN37" s="161"/>
      <c r="PO37" s="161"/>
      <c r="PP37" s="161"/>
      <c r="PQ37" s="161"/>
      <c r="PR37" s="161"/>
      <c r="PS37" s="161"/>
      <c r="PT37" s="161"/>
      <c r="PU37" s="161"/>
      <c r="PV37" s="161"/>
      <c r="PW37" s="161"/>
      <c r="PX37" s="161"/>
      <c r="PY37" s="161"/>
      <c r="PZ37" s="161"/>
      <c r="QA37" s="161"/>
      <c r="QB37" s="161"/>
      <c r="QC37" s="161"/>
      <c r="QD37" s="161"/>
      <c r="QE37" s="161"/>
      <c r="QF37" s="161"/>
      <c r="QG37" s="161"/>
      <c r="QH37" s="161"/>
      <c r="QI37" s="161"/>
      <c r="QJ37" s="161"/>
      <c r="QK37" s="161"/>
      <c r="QL37" s="161"/>
      <c r="QM37" s="161"/>
      <c r="QN37" s="161"/>
      <c r="QO37" s="161"/>
      <c r="QP37" s="161"/>
      <c r="QQ37" s="161"/>
      <c r="QR37" s="161"/>
      <c r="QS37" s="161"/>
      <c r="QT37" s="161"/>
      <c r="QU37" s="161"/>
      <c r="QV37" s="161"/>
      <c r="QW37" s="161"/>
      <c r="QX37" s="161"/>
      <c r="QY37" s="161"/>
      <c r="QZ37" s="161"/>
      <c r="RA37" s="161"/>
      <c r="RB37" s="161"/>
      <c r="RC37" s="161"/>
      <c r="RD37" s="161"/>
      <c r="RE37" s="161"/>
      <c r="RF37" s="161"/>
      <c r="RG37" s="161"/>
      <c r="RH37" s="161"/>
      <c r="RI37" s="161"/>
      <c r="RJ37" s="161"/>
      <c r="RK37" s="161"/>
      <c r="RL37" s="161"/>
      <c r="RM37" s="161"/>
      <c r="RN37" s="161"/>
      <c r="RO37" s="161"/>
      <c r="RP37" s="161"/>
      <c r="RQ37" s="161"/>
      <c r="RR37" s="161"/>
      <c r="RS37" s="161"/>
      <c r="RT37" s="161"/>
      <c r="RU37" s="161"/>
      <c r="RV37" s="161"/>
      <c r="RW37" s="161"/>
      <c r="RX37" s="161"/>
      <c r="RY37" s="161"/>
      <c r="RZ37" s="161"/>
      <c r="SA37" s="161"/>
      <c r="SB37" s="161"/>
      <c r="SC37" s="161"/>
      <c r="SD37" s="161"/>
      <c r="SE37" s="161"/>
      <c r="SF37" s="161"/>
      <c r="SG37" s="161"/>
      <c r="SH37" s="161"/>
      <c r="SI37" s="161"/>
      <c r="SJ37" s="161"/>
      <c r="SK37" s="161"/>
      <c r="SL37" s="161"/>
      <c r="SM37" s="161"/>
      <c r="SN37" s="161"/>
      <c r="SO37" s="161"/>
      <c r="SP37" s="161"/>
      <c r="SQ37" s="161"/>
      <c r="SR37" s="161"/>
      <c r="SS37" s="161"/>
      <c r="ST37" s="161"/>
      <c r="SU37" s="161"/>
      <c r="SV37" s="161"/>
      <c r="SW37" s="161"/>
      <c r="SX37" s="161"/>
      <c r="SY37" s="161"/>
      <c r="SZ37" s="161"/>
      <c r="TA37" s="161"/>
      <c r="TB37" s="161"/>
      <c r="TC37" s="161"/>
      <c r="TD37" s="161"/>
      <c r="TE37" s="161"/>
      <c r="TF37" s="161"/>
      <c r="TG37" s="161"/>
      <c r="TH37" s="161"/>
      <c r="TI37" s="161"/>
      <c r="TJ37" s="161"/>
      <c r="TK37" s="161"/>
      <c r="TL37" s="161"/>
      <c r="TM37" s="161"/>
      <c r="TN37" s="161"/>
      <c r="TO37" s="161"/>
      <c r="TP37" s="161"/>
      <c r="TQ37" s="161"/>
      <c r="TR37" s="161"/>
      <c r="TS37" s="161"/>
      <c r="TT37" s="161"/>
      <c r="TU37" s="161"/>
      <c r="TV37" s="161"/>
      <c r="TW37" s="161"/>
      <c r="TX37" s="161"/>
      <c r="TY37" s="161"/>
      <c r="TZ37" s="161"/>
      <c r="UA37" s="161"/>
      <c r="UB37" s="161"/>
      <c r="UC37" s="161"/>
      <c r="UD37" s="161"/>
      <c r="UE37" s="161"/>
      <c r="UF37" s="161"/>
      <c r="UG37" s="161"/>
      <c r="UH37" s="161"/>
      <c r="UI37" s="161"/>
      <c r="UJ37" s="161"/>
      <c r="UK37" s="161"/>
      <c r="UL37" s="161"/>
      <c r="UM37" s="161"/>
      <c r="UN37" s="161"/>
      <c r="UO37" s="161"/>
      <c r="UP37" s="161"/>
      <c r="UQ37" s="161"/>
      <c r="UR37" s="161"/>
      <c r="US37" s="161"/>
      <c r="UT37" s="161"/>
      <c r="UU37" s="161"/>
      <c r="UV37" s="161"/>
      <c r="UW37" s="161"/>
      <c r="UX37" s="161"/>
      <c r="UY37" s="161"/>
      <c r="UZ37" s="161"/>
      <c r="VA37" s="161"/>
      <c r="VB37" s="161"/>
      <c r="VC37" s="161"/>
      <c r="VD37" s="161"/>
      <c r="VE37" s="161"/>
      <c r="VF37" s="161"/>
      <c r="VG37" s="161"/>
      <c r="VH37" s="161"/>
      <c r="VI37" s="161"/>
      <c r="VJ37" s="161"/>
      <c r="VK37" s="161"/>
      <c r="VL37" s="161"/>
      <c r="VM37" s="161"/>
      <c r="VN37" s="161"/>
      <c r="VO37" s="161"/>
      <c r="VP37" s="161"/>
      <c r="VQ37" s="161"/>
      <c r="VR37" s="161"/>
      <c r="VS37" s="161"/>
      <c r="VT37" s="161"/>
      <c r="VU37" s="161"/>
      <c r="VV37" s="161"/>
      <c r="VW37" s="161"/>
      <c r="VX37" s="161"/>
      <c r="VY37" s="161"/>
      <c r="VZ37" s="161"/>
      <c r="WA37" s="161"/>
      <c r="WB37" s="161"/>
      <c r="WC37" s="161"/>
      <c r="WD37" s="161"/>
      <c r="WE37" s="161"/>
      <c r="WF37" s="161"/>
      <c r="WG37" s="161"/>
      <c r="WH37" s="161"/>
      <c r="WI37" s="161"/>
      <c r="WJ37" s="161"/>
      <c r="WK37" s="161"/>
      <c r="WL37" s="161"/>
      <c r="WM37" s="161"/>
      <c r="WN37" s="161"/>
      <c r="WO37" s="161"/>
      <c r="WP37" s="161"/>
      <c r="WQ37" s="161"/>
      <c r="WR37" s="161"/>
      <c r="WS37" s="161"/>
      <c r="WT37" s="161"/>
      <c r="WU37" s="161"/>
      <c r="WV37" s="161"/>
      <c r="WW37" s="161"/>
      <c r="WX37" s="161"/>
      <c r="WY37" s="161"/>
      <c r="WZ37" s="161"/>
      <c r="XA37" s="161"/>
      <c r="XB37" s="161"/>
      <c r="XC37" s="161"/>
      <c r="XD37" s="161"/>
      <c r="XE37" s="161"/>
      <c r="XF37" s="161"/>
      <c r="XG37" s="161"/>
      <c r="XH37" s="161"/>
      <c r="XI37" s="161"/>
      <c r="XJ37" s="161"/>
      <c r="XK37" s="161"/>
      <c r="XL37" s="161"/>
      <c r="XM37" s="161"/>
      <c r="XN37" s="161"/>
      <c r="XO37" s="161"/>
      <c r="XP37" s="161"/>
      <c r="XQ37" s="161"/>
      <c r="XR37" s="161"/>
      <c r="XS37" s="161"/>
      <c r="XT37" s="161"/>
      <c r="XU37" s="161"/>
      <c r="XV37" s="161"/>
      <c r="XW37" s="161"/>
      <c r="XX37" s="161"/>
      <c r="XY37" s="161"/>
      <c r="XZ37" s="161"/>
      <c r="YA37" s="161"/>
      <c r="YB37" s="161"/>
      <c r="YC37" s="161"/>
      <c r="YD37" s="161"/>
      <c r="YE37" s="161"/>
      <c r="YF37" s="161"/>
      <c r="YG37" s="161"/>
      <c r="YH37" s="161"/>
      <c r="YI37" s="161"/>
      <c r="YJ37" s="161"/>
      <c r="YK37" s="161"/>
      <c r="YL37" s="161"/>
      <c r="YM37" s="161"/>
      <c r="YN37" s="161"/>
      <c r="YO37" s="161"/>
      <c r="YP37" s="161"/>
      <c r="YQ37" s="161"/>
      <c r="YR37" s="161"/>
      <c r="YS37" s="161"/>
      <c r="YT37" s="161"/>
      <c r="YU37" s="161"/>
      <c r="YV37" s="161"/>
      <c r="YW37" s="161"/>
      <c r="YX37" s="161"/>
      <c r="YY37" s="161"/>
      <c r="YZ37" s="161"/>
      <c r="ZA37" s="161"/>
      <c r="ZB37" s="161"/>
      <c r="ZC37" s="161"/>
      <c r="ZD37" s="161"/>
      <c r="ZE37" s="161"/>
      <c r="ZF37" s="161"/>
      <c r="ZG37" s="161"/>
      <c r="ZH37" s="161"/>
      <c r="ZI37" s="161"/>
      <c r="ZJ37" s="161"/>
      <c r="ZK37" s="161"/>
      <c r="ZL37" s="161"/>
      <c r="ZM37" s="161"/>
      <c r="ZN37" s="161"/>
      <c r="ZO37" s="161"/>
      <c r="ZP37" s="161"/>
      <c r="ZQ37" s="161"/>
      <c r="ZR37" s="161"/>
      <c r="ZS37" s="161"/>
      <c r="ZT37" s="161"/>
      <c r="ZU37" s="161"/>
      <c r="ZV37" s="161"/>
      <c r="ZW37" s="161"/>
      <c r="ZX37" s="161"/>
      <c r="ZY37" s="161"/>
      <c r="ZZ37" s="161"/>
      <c r="AAA37" s="161"/>
      <c r="AAB37" s="161"/>
      <c r="AAC37" s="161"/>
      <c r="AAD37" s="161"/>
      <c r="AAE37" s="161"/>
      <c r="AAF37" s="161"/>
      <c r="AAG37" s="161"/>
      <c r="AAH37" s="161"/>
      <c r="AAI37" s="161"/>
      <c r="AAJ37" s="161"/>
      <c r="AAK37" s="161"/>
      <c r="AAL37" s="161"/>
      <c r="AAM37" s="161"/>
      <c r="AAN37" s="161"/>
      <c r="AAO37" s="161"/>
      <c r="AAP37" s="161"/>
      <c r="AAQ37" s="161"/>
      <c r="AAR37" s="161"/>
      <c r="AAS37" s="161"/>
      <c r="AAT37" s="161"/>
      <c r="AAU37" s="161"/>
      <c r="AAV37" s="161"/>
      <c r="AAW37" s="161"/>
      <c r="AAX37" s="161"/>
      <c r="AAY37" s="161"/>
      <c r="AAZ37" s="161"/>
      <c r="ABA37" s="161"/>
      <c r="ABB37" s="161"/>
      <c r="ABC37" s="161"/>
      <c r="ABD37" s="161"/>
      <c r="ABE37" s="161"/>
      <c r="ABF37" s="161"/>
      <c r="ABG37" s="161"/>
      <c r="ABH37" s="161"/>
      <c r="ABI37" s="161"/>
      <c r="ABJ37" s="161"/>
      <c r="ABK37" s="161"/>
      <c r="ABL37" s="161"/>
      <c r="ABM37" s="161"/>
      <c r="ABN37" s="161"/>
      <c r="ABO37" s="161"/>
      <c r="ABP37" s="161"/>
      <c r="ABQ37" s="161"/>
      <c r="ABR37" s="161"/>
      <c r="ABS37" s="161"/>
      <c r="ABT37" s="161"/>
      <c r="ABU37" s="161"/>
      <c r="ABV37" s="161"/>
      <c r="ABW37" s="161"/>
      <c r="ABX37" s="161"/>
      <c r="ABY37" s="161"/>
      <c r="ABZ37" s="161"/>
      <c r="ACA37" s="161"/>
      <c r="ACB37" s="161"/>
      <c r="ACC37" s="161"/>
      <c r="ACD37" s="161"/>
      <c r="ACE37" s="161"/>
      <c r="ACF37" s="161"/>
      <c r="ACG37" s="161"/>
      <c r="ACH37" s="161"/>
      <c r="ACI37" s="161"/>
      <c r="ACJ37" s="161"/>
      <c r="ACK37" s="161"/>
      <c r="ACL37" s="161"/>
      <c r="ACM37" s="161"/>
      <c r="ACN37" s="161"/>
      <c r="ACO37" s="161"/>
      <c r="ACP37" s="161"/>
      <c r="ACQ37" s="161"/>
      <c r="ACR37" s="161"/>
      <c r="ACS37" s="161"/>
      <c r="ACT37" s="161"/>
      <c r="ACU37" s="161"/>
      <c r="ACV37" s="161"/>
      <c r="ACW37" s="161"/>
      <c r="ACX37" s="161"/>
      <c r="ACY37" s="161"/>
      <c r="ACZ37" s="161"/>
      <c r="ADA37" s="161"/>
      <c r="ADB37" s="161"/>
      <c r="ADC37" s="161"/>
      <c r="ADD37" s="161"/>
      <c r="ADE37" s="161"/>
      <c r="ADF37" s="161"/>
      <c r="ADG37" s="161"/>
      <c r="ADH37" s="161"/>
      <c r="ADI37" s="161"/>
      <c r="ADJ37" s="161"/>
      <c r="ADK37" s="161"/>
      <c r="ADL37" s="161"/>
      <c r="ADM37" s="161"/>
      <c r="ADN37" s="161"/>
      <c r="ADO37" s="161"/>
      <c r="ADP37" s="161"/>
      <c r="ADQ37" s="161"/>
      <c r="ADR37" s="161"/>
      <c r="ADS37" s="161"/>
      <c r="ADT37" s="161"/>
      <c r="ADU37" s="161"/>
      <c r="ADV37" s="161"/>
      <c r="ADW37" s="161"/>
      <c r="ADX37" s="161"/>
      <c r="ADY37" s="161"/>
      <c r="ADZ37" s="161"/>
      <c r="AEA37" s="161"/>
      <c r="AEB37" s="161"/>
      <c r="AEC37" s="161"/>
      <c r="AED37" s="161"/>
      <c r="AEE37" s="161"/>
      <c r="AEF37" s="161"/>
      <c r="AEG37" s="161"/>
      <c r="AEH37" s="161"/>
      <c r="AEI37" s="161"/>
      <c r="AEJ37" s="161"/>
      <c r="AEK37" s="161"/>
      <c r="AEL37" s="161"/>
      <c r="AEM37" s="161"/>
      <c r="AEN37" s="161"/>
      <c r="AEO37" s="161"/>
      <c r="AEP37" s="161"/>
      <c r="AEQ37" s="161"/>
      <c r="AER37" s="161"/>
      <c r="AES37" s="161"/>
      <c r="AET37" s="161"/>
      <c r="AEU37" s="161"/>
      <c r="AEV37" s="161"/>
      <c r="AEW37" s="161"/>
      <c r="AEX37" s="161"/>
      <c r="AEY37" s="161"/>
      <c r="AEZ37" s="161"/>
      <c r="AFA37" s="161"/>
      <c r="AFB37" s="161"/>
      <c r="AFC37" s="161"/>
      <c r="AFD37" s="161"/>
      <c r="AFE37" s="161"/>
      <c r="AFF37" s="161"/>
      <c r="AFG37" s="161"/>
      <c r="AFH37" s="161"/>
      <c r="AFI37" s="161"/>
      <c r="AFJ37" s="161"/>
      <c r="AFK37" s="161"/>
      <c r="AFL37" s="161"/>
      <c r="AFM37" s="161"/>
      <c r="AFN37" s="161"/>
      <c r="AFO37" s="161"/>
      <c r="AFP37" s="161"/>
      <c r="AFQ37" s="161"/>
      <c r="AFR37" s="161"/>
      <c r="AFS37" s="161"/>
      <c r="AFT37" s="161"/>
      <c r="AFU37" s="161"/>
      <c r="AFV37" s="161"/>
      <c r="AFW37" s="161"/>
      <c r="AFX37" s="161"/>
      <c r="AFY37" s="161"/>
      <c r="AFZ37" s="161"/>
      <c r="AGA37" s="161"/>
      <c r="AGB37" s="161"/>
      <c r="AGC37" s="161"/>
      <c r="AGD37" s="161"/>
      <c r="AGE37" s="161"/>
      <c r="AGF37" s="161"/>
      <c r="AGG37" s="161"/>
      <c r="AGH37" s="161"/>
      <c r="AGI37" s="161"/>
      <c r="AGJ37" s="161"/>
      <c r="AGK37" s="161"/>
      <c r="AGL37" s="161"/>
      <c r="AGM37" s="161"/>
      <c r="AGN37" s="161"/>
      <c r="AGO37" s="161"/>
      <c r="AGP37" s="161"/>
      <c r="AGQ37" s="161"/>
      <c r="AGR37" s="161"/>
      <c r="AGS37" s="161"/>
      <c r="AGT37" s="161"/>
      <c r="AGU37" s="161"/>
      <c r="AGV37" s="161"/>
      <c r="AGW37" s="161"/>
      <c r="AGX37" s="161"/>
      <c r="AGY37" s="161"/>
      <c r="AGZ37" s="161"/>
      <c r="AHA37" s="161"/>
      <c r="AHB37" s="161"/>
      <c r="AHC37" s="161"/>
      <c r="AHD37" s="161"/>
      <c r="AHE37" s="161"/>
      <c r="AHF37" s="161"/>
      <c r="AHG37" s="161"/>
      <c r="AHH37" s="161"/>
      <c r="AHI37" s="161"/>
      <c r="AHJ37" s="161"/>
      <c r="AHK37" s="161"/>
      <c r="AHL37" s="161"/>
      <c r="AHM37" s="161"/>
      <c r="AHN37" s="161"/>
      <c r="AHO37" s="161"/>
      <c r="AHP37" s="161"/>
      <c r="AHQ37" s="161"/>
      <c r="AHR37" s="161"/>
      <c r="AHS37" s="161"/>
      <c r="AHT37" s="161"/>
      <c r="AHU37" s="161"/>
      <c r="AHV37" s="161"/>
      <c r="AHW37" s="161"/>
      <c r="AHX37" s="161"/>
      <c r="AHY37" s="161"/>
      <c r="AHZ37" s="161"/>
      <c r="AIA37" s="161"/>
      <c r="AIB37" s="161"/>
      <c r="AIC37" s="161"/>
      <c r="AID37" s="161"/>
      <c r="AIE37" s="161"/>
      <c r="AIF37" s="161"/>
    </row>
    <row r="38" spans="1:916" s="322" customFormat="1">
      <c r="A38" s="308"/>
      <c r="B38" s="309" t="s">
        <v>467</v>
      </c>
      <c r="C38" s="336" t="s">
        <v>468</v>
      </c>
      <c r="D38" s="336"/>
      <c r="E38" s="337"/>
      <c r="F38" s="325">
        <v>5</v>
      </c>
      <c r="G38" s="338" t="s">
        <v>269</v>
      </c>
      <c r="H38" s="339">
        <f>'G245 NEEA GAS'!A$10</f>
        <v>0</v>
      </c>
      <c r="I38" s="259">
        <f>'G245 NEEA GAS'!A$8</f>
        <v>1590236</v>
      </c>
      <c r="J38" s="259">
        <f>'G245 NEEA GAS'!A$12</f>
        <v>0</v>
      </c>
      <c r="K38" s="259">
        <f>'G245 NEEA GAS'!A$14</f>
        <v>0</v>
      </c>
      <c r="L38" s="259">
        <f>SUM('G245 NEEA GAS'!Q$5:Q$999)</f>
        <v>0</v>
      </c>
      <c r="M38" s="342"/>
      <c r="N38" s="260">
        <f>'G245 NEEA GAS'!A$18</f>
        <v>1590236</v>
      </c>
      <c r="O38" s="259">
        <f>'G245 NEEA GAS'!A$20</f>
        <v>1590236</v>
      </c>
      <c r="P38" s="259">
        <f>SUM('SBDI {G}'!R$5:R$999)</f>
        <v>0</v>
      </c>
      <c r="Q38" s="261">
        <f>N38/(1+ElecDiscountRate)^1</f>
        <v>1488985.0187265917</v>
      </c>
      <c r="R38" s="261">
        <f>O38/(1+ElecDiscountRate)^1</f>
        <v>1488985.0187265917</v>
      </c>
      <c r="S38" s="259">
        <f>SUM('G245 NEEA GAS'!AM$5:AM$999)</f>
        <v>0</v>
      </c>
      <c r="T38" s="259">
        <f>SUM('G245 NEEA GAS'!AD$5:AD$999)</f>
        <v>0</v>
      </c>
      <c r="U38" s="405">
        <f>S38/Q38</f>
        <v>0</v>
      </c>
      <c r="V38" s="405">
        <f>((S38*1.1)+(T38))/R38</f>
        <v>0</v>
      </c>
      <c r="W38" s="21"/>
      <c r="X38" s="161">
        <v>18230660</v>
      </c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  <c r="PJ38" s="161"/>
      <c r="PK38" s="161"/>
      <c r="PL38" s="161"/>
      <c r="PM38" s="161"/>
      <c r="PN38" s="161"/>
      <c r="PO38" s="161"/>
      <c r="PP38" s="161"/>
      <c r="PQ38" s="161"/>
      <c r="PR38" s="161"/>
      <c r="PS38" s="161"/>
      <c r="PT38" s="161"/>
      <c r="PU38" s="161"/>
      <c r="PV38" s="161"/>
      <c r="PW38" s="161"/>
      <c r="PX38" s="161"/>
      <c r="PY38" s="161"/>
      <c r="PZ38" s="161"/>
      <c r="QA38" s="161"/>
      <c r="QB38" s="161"/>
      <c r="QC38" s="161"/>
      <c r="QD38" s="161"/>
      <c r="QE38" s="161"/>
      <c r="QF38" s="161"/>
      <c r="QG38" s="161"/>
      <c r="QH38" s="161"/>
      <c r="QI38" s="161"/>
      <c r="QJ38" s="161"/>
      <c r="QK38" s="161"/>
      <c r="QL38" s="161"/>
      <c r="QM38" s="161"/>
      <c r="QN38" s="161"/>
      <c r="QO38" s="161"/>
      <c r="QP38" s="161"/>
      <c r="QQ38" s="161"/>
      <c r="QR38" s="161"/>
      <c r="QS38" s="161"/>
      <c r="QT38" s="161"/>
      <c r="QU38" s="161"/>
      <c r="QV38" s="161"/>
      <c r="QW38" s="161"/>
      <c r="QX38" s="161"/>
      <c r="QY38" s="161"/>
      <c r="QZ38" s="161"/>
      <c r="RA38" s="161"/>
      <c r="RB38" s="161"/>
      <c r="RC38" s="161"/>
      <c r="RD38" s="161"/>
      <c r="RE38" s="161"/>
      <c r="RF38" s="161"/>
      <c r="RG38" s="161"/>
      <c r="RH38" s="161"/>
      <c r="RI38" s="161"/>
      <c r="RJ38" s="161"/>
      <c r="RK38" s="161"/>
      <c r="RL38" s="161"/>
      <c r="RM38" s="161"/>
      <c r="RN38" s="161"/>
      <c r="RO38" s="161"/>
      <c r="RP38" s="161"/>
      <c r="RQ38" s="161"/>
      <c r="RR38" s="161"/>
      <c r="RS38" s="161"/>
      <c r="RT38" s="161"/>
      <c r="RU38" s="161"/>
      <c r="RV38" s="161"/>
      <c r="RW38" s="161"/>
      <c r="RX38" s="161"/>
      <c r="RY38" s="161"/>
      <c r="RZ38" s="161"/>
      <c r="SA38" s="161"/>
      <c r="SB38" s="161"/>
      <c r="SC38" s="161"/>
      <c r="SD38" s="161"/>
      <c r="SE38" s="161"/>
      <c r="SF38" s="161"/>
      <c r="SG38" s="161"/>
      <c r="SH38" s="161"/>
      <c r="SI38" s="161"/>
      <c r="SJ38" s="161"/>
      <c r="SK38" s="161"/>
      <c r="SL38" s="161"/>
      <c r="SM38" s="161"/>
      <c r="SN38" s="161"/>
      <c r="SO38" s="161"/>
      <c r="SP38" s="161"/>
      <c r="SQ38" s="161"/>
      <c r="SR38" s="161"/>
      <c r="SS38" s="161"/>
      <c r="ST38" s="161"/>
      <c r="SU38" s="161"/>
      <c r="SV38" s="161"/>
      <c r="SW38" s="161"/>
      <c r="SX38" s="161"/>
      <c r="SY38" s="161"/>
      <c r="SZ38" s="161"/>
      <c r="TA38" s="161"/>
      <c r="TB38" s="161"/>
      <c r="TC38" s="161"/>
      <c r="TD38" s="161"/>
      <c r="TE38" s="161"/>
      <c r="TF38" s="161"/>
      <c r="TG38" s="161"/>
      <c r="TH38" s="161"/>
      <c r="TI38" s="161"/>
      <c r="TJ38" s="161"/>
      <c r="TK38" s="161"/>
      <c r="TL38" s="161"/>
      <c r="TM38" s="161"/>
      <c r="TN38" s="161"/>
      <c r="TO38" s="161"/>
      <c r="TP38" s="161"/>
      <c r="TQ38" s="161"/>
      <c r="TR38" s="161"/>
      <c r="TS38" s="161"/>
      <c r="TT38" s="161"/>
      <c r="TU38" s="161"/>
      <c r="TV38" s="161"/>
      <c r="TW38" s="161"/>
      <c r="TX38" s="161"/>
      <c r="TY38" s="161"/>
      <c r="TZ38" s="161"/>
      <c r="UA38" s="161"/>
      <c r="UB38" s="161"/>
      <c r="UC38" s="161"/>
      <c r="UD38" s="161"/>
      <c r="UE38" s="161"/>
      <c r="UF38" s="161"/>
      <c r="UG38" s="161"/>
      <c r="UH38" s="161"/>
      <c r="UI38" s="161"/>
      <c r="UJ38" s="161"/>
      <c r="UK38" s="161"/>
      <c r="UL38" s="161"/>
      <c r="UM38" s="161"/>
      <c r="UN38" s="161"/>
      <c r="UO38" s="161"/>
      <c r="UP38" s="161"/>
      <c r="UQ38" s="161"/>
      <c r="UR38" s="161"/>
      <c r="US38" s="161"/>
      <c r="UT38" s="161"/>
      <c r="UU38" s="161"/>
      <c r="UV38" s="161"/>
      <c r="UW38" s="161"/>
      <c r="UX38" s="161"/>
      <c r="UY38" s="161"/>
      <c r="UZ38" s="161"/>
      <c r="VA38" s="161"/>
      <c r="VB38" s="161"/>
      <c r="VC38" s="161"/>
      <c r="VD38" s="161"/>
      <c r="VE38" s="161"/>
      <c r="VF38" s="161"/>
      <c r="VG38" s="161"/>
      <c r="VH38" s="161"/>
      <c r="VI38" s="161"/>
      <c r="VJ38" s="161"/>
      <c r="VK38" s="161"/>
      <c r="VL38" s="161"/>
      <c r="VM38" s="161"/>
      <c r="VN38" s="161"/>
      <c r="VO38" s="161"/>
      <c r="VP38" s="161"/>
      <c r="VQ38" s="161"/>
      <c r="VR38" s="161"/>
      <c r="VS38" s="161"/>
      <c r="VT38" s="161"/>
      <c r="VU38" s="161"/>
      <c r="VV38" s="161"/>
      <c r="VW38" s="161"/>
      <c r="VX38" s="161"/>
      <c r="VY38" s="161"/>
      <c r="VZ38" s="161"/>
      <c r="WA38" s="161"/>
      <c r="WB38" s="161"/>
      <c r="WC38" s="161"/>
      <c r="WD38" s="161"/>
      <c r="WE38" s="161"/>
      <c r="WF38" s="161"/>
      <c r="WG38" s="161"/>
      <c r="WH38" s="161"/>
      <c r="WI38" s="161"/>
      <c r="WJ38" s="161"/>
      <c r="WK38" s="161"/>
      <c r="WL38" s="161"/>
      <c r="WM38" s="161"/>
      <c r="WN38" s="161"/>
      <c r="WO38" s="161"/>
      <c r="WP38" s="161"/>
      <c r="WQ38" s="161"/>
      <c r="WR38" s="161"/>
      <c r="WS38" s="161"/>
      <c r="WT38" s="161"/>
      <c r="WU38" s="161"/>
      <c r="WV38" s="161"/>
      <c r="WW38" s="161"/>
      <c r="WX38" s="161"/>
      <c r="WY38" s="161"/>
      <c r="WZ38" s="161"/>
      <c r="XA38" s="161"/>
      <c r="XB38" s="161"/>
      <c r="XC38" s="161"/>
      <c r="XD38" s="161"/>
      <c r="XE38" s="161"/>
      <c r="XF38" s="161"/>
      <c r="XG38" s="161"/>
      <c r="XH38" s="161"/>
      <c r="XI38" s="161"/>
      <c r="XJ38" s="161"/>
      <c r="XK38" s="161"/>
      <c r="XL38" s="161"/>
      <c r="XM38" s="161"/>
      <c r="XN38" s="161"/>
      <c r="XO38" s="161"/>
      <c r="XP38" s="161"/>
      <c r="XQ38" s="161"/>
      <c r="XR38" s="161"/>
      <c r="XS38" s="161"/>
      <c r="XT38" s="161"/>
      <c r="XU38" s="161"/>
      <c r="XV38" s="161"/>
      <c r="XW38" s="161"/>
      <c r="XX38" s="161"/>
      <c r="XY38" s="161"/>
      <c r="XZ38" s="161"/>
      <c r="YA38" s="161"/>
      <c r="YB38" s="161"/>
      <c r="YC38" s="161"/>
      <c r="YD38" s="161"/>
      <c r="YE38" s="161"/>
      <c r="YF38" s="161"/>
      <c r="YG38" s="161"/>
      <c r="YH38" s="161"/>
      <c r="YI38" s="161"/>
      <c r="YJ38" s="161"/>
      <c r="YK38" s="161"/>
      <c r="YL38" s="161"/>
      <c r="YM38" s="161"/>
      <c r="YN38" s="161"/>
      <c r="YO38" s="161"/>
      <c r="YP38" s="161"/>
      <c r="YQ38" s="161"/>
      <c r="YR38" s="161"/>
      <c r="YS38" s="161"/>
      <c r="YT38" s="161"/>
      <c r="YU38" s="161"/>
      <c r="YV38" s="161"/>
      <c r="YW38" s="161"/>
      <c r="YX38" s="161"/>
      <c r="YY38" s="161"/>
      <c r="YZ38" s="161"/>
      <c r="ZA38" s="161"/>
      <c r="ZB38" s="161"/>
      <c r="ZC38" s="161"/>
      <c r="ZD38" s="161"/>
      <c r="ZE38" s="161"/>
      <c r="ZF38" s="161"/>
      <c r="ZG38" s="161"/>
      <c r="ZH38" s="161"/>
      <c r="ZI38" s="161"/>
      <c r="ZJ38" s="161"/>
      <c r="ZK38" s="161"/>
      <c r="ZL38" s="161"/>
      <c r="ZM38" s="161"/>
      <c r="ZN38" s="161"/>
      <c r="ZO38" s="161"/>
      <c r="ZP38" s="161"/>
      <c r="ZQ38" s="161"/>
      <c r="ZR38" s="161"/>
      <c r="ZS38" s="161"/>
      <c r="ZT38" s="161"/>
      <c r="ZU38" s="161"/>
      <c r="ZV38" s="161"/>
      <c r="ZW38" s="161"/>
      <c r="ZX38" s="161"/>
      <c r="ZY38" s="161"/>
      <c r="ZZ38" s="161"/>
      <c r="AAA38" s="161"/>
      <c r="AAB38" s="161"/>
      <c r="AAC38" s="161"/>
      <c r="AAD38" s="161"/>
      <c r="AAE38" s="161"/>
      <c r="AAF38" s="161"/>
      <c r="AAG38" s="161"/>
      <c r="AAH38" s="161"/>
      <c r="AAI38" s="161"/>
      <c r="AAJ38" s="161"/>
      <c r="AAK38" s="161"/>
      <c r="AAL38" s="161"/>
      <c r="AAM38" s="161"/>
      <c r="AAN38" s="161"/>
      <c r="AAO38" s="161"/>
      <c r="AAP38" s="161"/>
      <c r="AAQ38" s="161"/>
      <c r="AAR38" s="161"/>
      <c r="AAS38" s="161"/>
      <c r="AAT38" s="161"/>
      <c r="AAU38" s="161"/>
      <c r="AAV38" s="161"/>
      <c r="AAW38" s="161"/>
      <c r="AAX38" s="161"/>
      <c r="AAY38" s="161"/>
      <c r="AAZ38" s="161"/>
      <c r="ABA38" s="161"/>
      <c r="ABB38" s="161"/>
      <c r="ABC38" s="161"/>
      <c r="ABD38" s="161"/>
      <c r="ABE38" s="161"/>
      <c r="ABF38" s="161"/>
      <c r="ABG38" s="161"/>
      <c r="ABH38" s="161"/>
      <c r="ABI38" s="161"/>
      <c r="ABJ38" s="161"/>
      <c r="ABK38" s="161"/>
      <c r="ABL38" s="161"/>
      <c r="ABM38" s="161"/>
      <c r="ABN38" s="161"/>
      <c r="ABO38" s="161"/>
      <c r="ABP38" s="161"/>
      <c r="ABQ38" s="161"/>
      <c r="ABR38" s="161"/>
      <c r="ABS38" s="161"/>
      <c r="ABT38" s="161"/>
      <c r="ABU38" s="161"/>
      <c r="ABV38" s="161"/>
      <c r="ABW38" s="161"/>
      <c r="ABX38" s="161"/>
      <c r="ABY38" s="161"/>
      <c r="ABZ38" s="161"/>
      <c r="ACA38" s="161"/>
      <c r="ACB38" s="161"/>
      <c r="ACC38" s="161"/>
      <c r="ACD38" s="161"/>
      <c r="ACE38" s="161"/>
      <c r="ACF38" s="161"/>
      <c r="ACG38" s="161"/>
      <c r="ACH38" s="161"/>
      <c r="ACI38" s="161"/>
      <c r="ACJ38" s="161"/>
      <c r="ACK38" s="161"/>
      <c r="ACL38" s="161"/>
      <c r="ACM38" s="161"/>
      <c r="ACN38" s="161"/>
      <c r="ACO38" s="161"/>
      <c r="ACP38" s="161"/>
      <c r="ACQ38" s="161"/>
      <c r="ACR38" s="161"/>
      <c r="ACS38" s="161"/>
      <c r="ACT38" s="161"/>
      <c r="ACU38" s="161"/>
      <c r="ACV38" s="161"/>
      <c r="ACW38" s="161"/>
      <c r="ACX38" s="161"/>
      <c r="ACY38" s="161"/>
      <c r="ACZ38" s="161"/>
      <c r="ADA38" s="161"/>
      <c r="ADB38" s="161"/>
      <c r="ADC38" s="161"/>
      <c r="ADD38" s="161"/>
      <c r="ADE38" s="161"/>
      <c r="ADF38" s="161"/>
      <c r="ADG38" s="161"/>
      <c r="ADH38" s="161"/>
      <c r="ADI38" s="161"/>
      <c r="ADJ38" s="161"/>
      <c r="ADK38" s="161"/>
      <c r="ADL38" s="161"/>
      <c r="ADM38" s="161"/>
      <c r="ADN38" s="161"/>
      <c r="ADO38" s="161"/>
      <c r="ADP38" s="161"/>
      <c r="ADQ38" s="161"/>
      <c r="ADR38" s="161"/>
      <c r="ADS38" s="161"/>
      <c r="ADT38" s="161"/>
      <c r="ADU38" s="161"/>
      <c r="ADV38" s="161"/>
      <c r="ADW38" s="161"/>
      <c r="ADX38" s="161"/>
      <c r="ADY38" s="161"/>
      <c r="ADZ38" s="161"/>
      <c r="AEA38" s="161"/>
      <c r="AEB38" s="161"/>
      <c r="AEC38" s="161"/>
      <c r="AED38" s="161"/>
      <c r="AEE38" s="161"/>
      <c r="AEF38" s="161"/>
      <c r="AEG38" s="161"/>
      <c r="AEH38" s="161"/>
      <c r="AEI38" s="161"/>
      <c r="AEJ38" s="161"/>
      <c r="AEK38" s="161"/>
      <c r="AEL38" s="161"/>
      <c r="AEM38" s="161"/>
      <c r="AEN38" s="161"/>
      <c r="AEO38" s="161"/>
      <c r="AEP38" s="161"/>
      <c r="AEQ38" s="161"/>
      <c r="AER38" s="161"/>
      <c r="AES38" s="161"/>
      <c r="AET38" s="161"/>
      <c r="AEU38" s="161"/>
      <c r="AEV38" s="161"/>
      <c r="AEW38" s="161"/>
      <c r="AEX38" s="161"/>
      <c r="AEY38" s="161"/>
      <c r="AEZ38" s="161"/>
      <c r="AFA38" s="161"/>
      <c r="AFB38" s="161"/>
      <c r="AFC38" s="161"/>
      <c r="AFD38" s="161"/>
      <c r="AFE38" s="161"/>
      <c r="AFF38" s="161"/>
      <c r="AFG38" s="161"/>
      <c r="AFH38" s="161"/>
      <c r="AFI38" s="161"/>
      <c r="AFJ38" s="161"/>
      <c r="AFK38" s="161"/>
      <c r="AFL38" s="161"/>
      <c r="AFM38" s="161"/>
      <c r="AFN38" s="161"/>
      <c r="AFO38" s="161"/>
      <c r="AFP38" s="161"/>
      <c r="AFQ38" s="161"/>
      <c r="AFR38" s="161"/>
      <c r="AFS38" s="161"/>
      <c r="AFT38" s="161"/>
      <c r="AFU38" s="161"/>
      <c r="AFV38" s="161"/>
      <c r="AFW38" s="161"/>
      <c r="AFX38" s="161"/>
      <c r="AFY38" s="161"/>
      <c r="AFZ38" s="161"/>
      <c r="AGA38" s="161"/>
      <c r="AGB38" s="161"/>
      <c r="AGC38" s="161"/>
      <c r="AGD38" s="161"/>
      <c r="AGE38" s="161"/>
      <c r="AGF38" s="161"/>
      <c r="AGG38" s="161"/>
      <c r="AGH38" s="161"/>
      <c r="AGI38" s="161"/>
      <c r="AGJ38" s="161"/>
      <c r="AGK38" s="161"/>
      <c r="AGL38" s="161"/>
      <c r="AGM38" s="161"/>
      <c r="AGN38" s="161"/>
      <c r="AGO38" s="161"/>
      <c r="AGP38" s="161"/>
      <c r="AGQ38" s="161"/>
      <c r="AGR38" s="161"/>
      <c r="AGS38" s="161"/>
      <c r="AGT38" s="161"/>
      <c r="AGU38" s="161"/>
      <c r="AGV38" s="161"/>
      <c r="AGW38" s="161"/>
      <c r="AGX38" s="161"/>
      <c r="AGY38" s="161"/>
      <c r="AGZ38" s="161"/>
      <c r="AHA38" s="161"/>
      <c r="AHB38" s="161"/>
      <c r="AHC38" s="161"/>
      <c r="AHD38" s="161"/>
      <c r="AHE38" s="161"/>
      <c r="AHF38" s="161"/>
      <c r="AHG38" s="161"/>
      <c r="AHH38" s="161"/>
      <c r="AHI38" s="161"/>
      <c r="AHJ38" s="161"/>
      <c r="AHK38" s="161"/>
      <c r="AHL38" s="161"/>
      <c r="AHM38" s="161"/>
      <c r="AHN38" s="161"/>
      <c r="AHO38" s="161"/>
      <c r="AHP38" s="161"/>
      <c r="AHQ38" s="161"/>
      <c r="AHR38" s="161"/>
      <c r="AHS38" s="161"/>
      <c r="AHT38" s="161"/>
      <c r="AHU38" s="161"/>
      <c r="AHV38" s="161"/>
      <c r="AHW38" s="161"/>
      <c r="AHX38" s="161"/>
      <c r="AHY38" s="161"/>
      <c r="AHZ38" s="161"/>
      <c r="AIA38" s="161"/>
      <c r="AIB38" s="161"/>
      <c r="AIC38" s="161"/>
      <c r="AID38" s="161"/>
      <c r="AIE38" s="161"/>
      <c r="AIF38" s="161"/>
    </row>
    <row r="39" spans="1:916" s="322" customFormat="1">
      <c r="A39" s="308"/>
      <c r="B39" s="313" t="s">
        <v>176</v>
      </c>
      <c r="C39" s="336" t="s">
        <v>416</v>
      </c>
      <c r="D39" s="336"/>
      <c r="E39" s="337"/>
      <c r="F39" s="325">
        <f>IFERROR('TDSM {G}'!A$16,0)</f>
        <v>0</v>
      </c>
      <c r="G39" s="338" t="s">
        <v>274</v>
      </c>
      <c r="H39" s="339">
        <f>'TDSM {G}'!A$10</f>
        <v>0</v>
      </c>
      <c r="I39" s="223">
        <f>'TDSM {G}'!A$8</f>
        <v>267632.01250000001</v>
      </c>
      <c r="J39" s="223">
        <f>'TDSM {G}'!A$12</f>
        <v>35000</v>
      </c>
      <c r="K39" s="340">
        <f>'TDSM {G}'!A$14</f>
        <v>0</v>
      </c>
      <c r="L39" s="341">
        <f>SUM('TDSM {G}'!Q$5:Q$999)</f>
        <v>35000</v>
      </c>
      <c r="M39" s="342"/>
      <c r="N39" s="343">
        <f>'TDSM {G}'!A$18</f>
        <v>302632.01250000001</v>
      </c>
      <c r="O39" s="342">
        <f>'TDSM {G}'!A$20</f>
        <v>302632.01250000001</v>
      </c>
      <c r="P39" s="345">
        <f>SUM('TDSM {G}'!R$5:R$999)</f>
        <v>0</v>
      </c>
      <c r="Q39" s="344">
        <f>N39/(1+ElecDiscountRate)^1</f>
        <v>283363.30758426967</v>
      </c>
      <c r="R39" s="344">
        <f>O39/(1+ElecDiscountRate)^1</f>
        <v>283363.30758426967</v>
      </c>
      <c r="S39" s="344">
        <f>SUM('TDSM {G}'!AM$5:AM$999)</f>
        <v>0</v>
      </c>
      <c r="T39" s="345">
        <f>SUM('TDSM {G}'!AD$5:AD$999)</f>
        <v>0</v>
      </c>
      <c r="U39" s="405">
        <f>S39/Q39</f>
        <v>0</v>
      </c>
      <c r="V39" s="405">
        <f>((S39*1.1)+(T39))/R39</f>
        <v>0</v>
      </c>
      <c r="W39" s="21"/>
      <c r="X39" s="161">
        <v>18230218</v>
      </c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  <c r="PJ39" s="161"/>
      <c r="PK39" s="161"/>
      <c r="PL39" s="161"/>
      <c r="PM39" s="161"/>
      <c r="PN39" s="161"/>
      <c r="PO39" s="161"/>
      <c r="PP39" s="161"/>
      <c r="PQ39" s="161"/>
      <c r="PR39" s="161"/>
      <c r="PS39" s="161"/>
      <c r="PT39" s="161"/>
      <c r="PU39" s="161"/>
      <c r="PV39" s="161"/>
      <c r="PW39" s="161"/>
      <c r="PX39" s="161"/>
      <c r="PY39" s="161"/>
      <c r="PZ39" s="161"/>
      <c r="QA39" s="161"/>
      <c r="QB39" s="161"/>
      <c r="QC39" s="161"/>
      <c r="QD39" s="161"/>
      <c r="QE39" s="161"/>
      <c r="QF39" s="161"/>
      <c r="QG39" s="161"/>
      <c r="QH39" s="161"/>
      <c r="QI39" s="161"/>
      <c r="QJ39" s="161"/>
      <c r="QK39" s="161"/>
      <c r="QL39" s="161"/>
      <c r="QM39" s="161"/>
      <c r="QN39" s="161"/>
      <c r="QO39" s="161"/>
      <c r="QP39" s="161"/>
      <c r="QQ39" s="161"/>
      <c r="QR39" s="161"/>
      <c r="QS39" s="161"/>
      <c r="QT39" s="161"/>
      <c r="QU39" s="161"/>
      <c r="QV39" s="161"/>
      <c r="QW39" s="161"/>
      <c r="QX39" s="161"/>
      <c r="QY39" s="161"/>
      <c r="QZ39" s="161"/>
      <c r="RA39" s="161"/>
      <c r="RB39" s="161"/>
      <c r="RC39" s="161"/>
      <c r="RD39" s="161"/>
      <c r="RE39" s="161"/>
      <c r="RF39" s="161"/>
      <c r="RG39" s="161"/>
      <c r="RH39" s="161"/>
      <c r="RI39" s="161"/>
      <c r="RJ39" s="161"/>
      <c r="RK39" s="161"/>
      <c r="RL39" s="161"/>
      <c r="RM39" s="161"/>
      <c r="RN39" s="161"/>
      <c r="RO39" s="161"/>
      <c r="RP39" s="161"/>
      <c r="RQ39" s="161"/>
      <c r="RR39" s="161"/>
      <c r="RS39" s="161"/>
      <c r="RT39" s="161"/>
      <c r="RU39" s="161"/>
      <c r="RV39" s="161"/>
      <c r="RW39" s="161"/>
      <c r="RX39" s="161"/>
      <c r="RY39" s="161"/>
      <c r="RZ39" s="161"/>
      <c r="SA39" s="161"/>
      <c r="SB39" s="161"/>
      <c r="SC39" s="161"/>
      <c r="SD39" s="161"/>
      <c r="SE39" s="161"/>
      <c r="SF39" s="161"/>
      <c r="SG39" s="161"/>
      <c r="SH39" s="161"/>
      <c r="SI39" s="161"/>
      <c r="SJ39" s="161"/>
      <c r="SK39" s="161"/>
      <c r="SL39" s="161"/>
      <c r="SM39" s="161"/>
      <c r="SN39" s="161"/>
      <c r="SO39" s="161"/>
      <c r="SP39" s="161"/>
      <c r="SQ39" s="161"/>
      <c r="SR39" s="161"/>
      <c r="SS39" s="161"/>
      <c r="ST39" s="161"/>
      <c r="SU39" s="161"/>
      <c r="SV39" s="161"/>
      <c r="SW39" s="161"/>
      <c r="SX39" s="161"/>
      <c r="SY39" s="161"/>
      <c r="SZ39" s="161"/>
      <c r="TA39" s="161"/>
      <c r="TB39" s="161"/>
      <c r="TC39" s="161"/>
      <c r="TD39" s="161"/>
      <c r="TE39" s="161"/>
      <c r="TF39" s="161"/>
      <c r="TG39" s="161"/>
      <c r="TH39" s="161"/>
      <c r="TI39" s="161"/>
      <c r="TJ39" s="161"/>
      <c r="TK39" s="161"/>
      <c r="TL39" s="161"/>
      <c r="TM39" s="161"/>
      <c r="TN39" s="161"/>
      <c r="TO39" s="161"/>
      <c r="TP39" s="161"/>
      <c r="TQ39" s="161"/>
      <c r="TR39" s="161"/>
      <c r="TS39" s="161"/>
      <c r="TT39" s="161"/>
      <c r="TU39" s="161"/>
      <c r="TV39" s="161"/>
      <c r="TW39" s="161"/>
      <c r="TX39" s="161"/>
      <c r="TY39" s="161"/>
      <c r="TZ39" s="161"/>
      <c r="UA39" s="161"/>
      <c r="UB39" s="161"/>
      <c r="UC39" s="161"/>
      <c r="UD39" s="161"/>
      <c r="UE39" s="161"/>
      <c r="UF39" s="161"/>
      <c r="UG39" s="161"/>
      <c r="UH39" s="161"/>
      <c r="UI39" s="161"/>
      <c r="UJ39" s="161"/>
      <c r="UK39" s="161"/>
      <c r="UL39" s="161"/>
      <c r="UM39" s="161"/>
      <c r="UN39" s="161"/>
      <c r="UO39" s="161"/>
      <c r="UP39" s="161"/>
      <c r="UQ39" s="161"/>
      <c r="UR39" s="161"/>
      <c r="US39" s="161"/>
      <c r="UT39" s="161"/>
      <c r="UU39" s="161"/>
      <c r="UV39" s="161"/>
      <c r="UW39" s="161"/>
      <c r="UX39" s="161"/>
      <c r="UY39" s="161"/>
      <c r="UZ39" s="161"/>
      <c r="VA39" s="161"/>
      <c r="VB39" s="161"/>
      <c r="VC39" s="161"/>
      <c r="VD39" s="161"/>
      <c r="VE39" s="161"/>
      <c r="VF39" s="161"/>
      <c r="VG39" s="161"/>
      <c r="VH39" s="161"/>
      <c r="VI39" s="161"/>
      <c r="VJ39" s="161"/>
      <c r="VK39" s="161"/>
      <c r="VL39" s="161"/>
      <c r="VM39" s="161"/>
      <c r="VN39" s="161"/>
      <c r="VO39" s="161"/>
      <c r="VP39" s="161"/>
      <c r="VQ39" s="161"/>
      <c r="VR39" s="161"/>
      <c r="VS39" s="161"/>
      <c r="VT39" s="161"/>
      <c r="VU39" s="161"/>
      <c r="VV39" s="161"/>
      <c r="VW39" s="161"/>
      <c r="VX39" s="161"/>
      <c r="VY39" s="161"/>
      <c r="VZ39" s="161"/>
      <c r="WA39" s="161"/>
      <c r="WB39" s="161"/>
      <c r="WC39" s="161"/>
      <c r="WD39" s="161"/>
      <c r="WE39" s="161"/>
      <c r="WF39" s="161"/>
      <c r="WG39" s="161"/>
      <c r="WH39" s="161"/>
      <c r="WI39" s="161"/>
      <c r="WJ39" s="161"/>
      <c r="WK39" s="161"/>
      <c r="WL39" s="161"/>
      <c r="WM39" s="161"/>
      <c r="WN39" s="161"/>
      <c r="WO39" s="161"/>
      <c r="WP39" s="161"/>
      <c r="WQ39" s="161"/>
      <c r="WR39" s="161"/>
      <c r="WS39" s="161"/>
      <c r="WT39" s="161"/>
      <c r="WU39" s="161"/>
      <c r="WV39" s="161"/>
      <c r="WW39" s="161"/>
      <c r="WX39" s="161"/>
      <c r="WY39" s="161"/>
      <c r="WZ39" s="161"/>
      <c r="XA39" s="161"/>
      <c r="XB39" s="161"/>
      <c r="XC39" s="161"/>
      <c r="XD39" s="161"/>
      <c r="XE39" s="161"/>
      <c r="XF39" s="161"/>
      <c r="XG39" s="161"/>
      <c r="XH39" s="161"/>
      <c r="XI39" s="161"/>
      <c r="XJ39" s="161"/>
      <c r="XK39" s="161"/>
      <c r="XL39" s="161"/>
      <c r="XM39" s="161"/>
      <c r="XN39" s="161"/>
      <c r="XO39" s="161"/>
      <c r="XP39" s="161"/>
      <c r="XQ39" s="161"/>
      <c r="XR39" s="161"/>
      <c r="XS39" s="161"/>
      <c r="XT39" s="161"/>
      <c r="XU39" s="161"/>
      <c r="XV39" s="161"/>
      <c r="XW39" s="161"/>
      <c r="XX39" s="161"/>
      <c r="XY39" s="161"/>
      <c r="XZ39" s="161"/>
      <c r="YA39" s="161"/>
      <c r="YB39" s="161"/>
      <c r="YC39" s="161"/>
      <c r="YD39" s="161"/>
      <c r="YE39" s="161"/>
      <c r="YF39" s="161"/>
      <c r="YG39" s="161"/>
      <c r="YH39" s="161"/>
      <c r="YI39" s="161"/>
      <c r="YJ39" s="161"/>
      <c r="YK39" s="161"/>
      <c r="YL39" s="161"/>
      <c r="YM39" s="161"/>
      <c r="YN39" s="161"/>
      <c r="YO39" s="161"/>
      <c r="YP39" s="161"/>
      <c r="YQ39" s="161"/>
      <c r="YR39" s="161"/>
      <c r="YS39" s="161"/>
      <c r="YT39" s="161"/>
      <c r="YU39" s="161"/>
      <c r="YV39" s="161"/>
      <c r="YW39" s="161"/>
      <c r="YX39" s="161"/>
      <c r="YY39" s="161"/>
      <c r="YZ39" s="161"/>
      <c r="ZA39" s="161"/>
      <c r="ZB39" s="161"/>
      <c r="ZC39" s="161"/>
      <c r="ZD39" s="161"/>
      <c r="ZE39" s="161"/>
      <c r="ZF39" s="161"/>
      <c r="ZG39" s="161"/>
      <c r="ZH39" s="161"/>
      <c r="ZI39" s="161"/>
      <c r="ZJ39" s="161"/>
      <c r="ZK39" s="161"/>
      <c r="ZL39" s="161"/>
      <c r="ZM39" s="161"/>
      <c r="ZN39" s="161"/>
      <c r="ZO39" s="161"/>
      <c r="ZP39" s="161"/>
      <c r="ZQ39" s="161"/>
      <c r="ZR39" s="161"/>
      <c r="ZS39" s="161"/>
      <c r="ZT39" s="161"/>
      <c r="ZU39" s="161"/>
      <c r="ZV39" s="161"/>
      <c r="ZW39" s="161"/>
      <c r="ZX39" s="161"/>
      <c r="ZY39" s="161"/>
      <c r="ZZ39" s="161"/>
      <c r="AAA39" s="161"/>
      <c r="AAB39" s="161"/>
      <c r="AAC39" s="161"/>
      <c r="AAD39" s="161"/>
      <c r="AAE39" s="161"/>
      <c r="AAF39" s="161"/>
      <c r="AAG39" s="161"/>
      <c r="AAH39" s="161"/>
      <c r="AAI39" s="161"/>
      <c r="AAJ39" s="161"/>
      <c r="AAK39" s="161"/>
      <c r="AAL39" s="161"/>
      <c r="AAM39" s="161"/>
      <c r="AAN39" s="161"/>
      <c r="AAO39" s="161"/>
      <c r="AAP39" s="161"/>
      <c r="AAQ39" s="161"/>
      <c r="AAR39" s="161"/>
      <c r="AAS39" s="161"/>
      <c r="AAT39" s="161"/>
      <c r="AAU39" s="161"/>
      <c r="AAV39" s="161"/>
      <c r="AAW39" s="161"/>
      <c r="AAX39" s="161"/>
      <c r="AAY39" s="161"/>
      <c r="AAZ39" s="161"/>
      <c r="ABA39" s="161"/>
      <c r="ABB39" s="161"/>
      <c r="ABC39" s="161"/>
      <c r="ABD39" s="161"/>
      <c r="ABE39" s="161"/>
      <c r="ABF39" s="161"/>
      <c r="ABG39" s="161"/>
      <c r="ABH39" s="161"/>
      <c r="ABI39" s="161"/>
      <c r="ABJ39" s="161"/>
      <c r="ABK39" s="161"/>
      <c r="ABL39" s="161"/>
      <c r="ABM39" s="161"/>
      <c r="ABN39" s="161"/>
      <c r="ABO39" s="161"/>
      <c r="ABP39" s="161"/>
      <c r="ABQ39" s="161"/>
      <c r="ABR39" s="161"/>
      <c r="ABS39" s="161"/>
      <c r="ABT39" s="161"/>
      <c r="ABU39" s="161"/>
      <c r="ABV39" s="161"/>
      <c r="ABW39" s="161"/>
      <c r="ABX39" s="161"/>
      <c r="ABY39" s="161"/>
      <c r="ABZ39" s="161"/>
      <c r="ACA39" s="161"/>
      <c r="ACB39" s="161"/>
      <c r="ACC39" s="161"/>
      <c r="ACD39" s="161"/>
      <c r="ACE39" s="161"/>
      <c r="ACF39" s="161"/>
      <c r="ACG39" s="161"/>
      <c r="ACH39" s="161"/>
      <c r="ACI39" s="161"/>
      <c r="ACJ39" s="161"/>
      <c r="ACK39" s="161"/>
      <c r="ACL39" s="161"/>
      <c r="ACM39" s="161"/>
      <c r="ACN39" s="161"/>
      <c r="ACO39" s="161"/>
      <c r="ACP39" s="161"/>
      <c r="ACQ39" s="161"/>
      <c r="ACR39" s="161"/>
      <c r="ACS39" s="161"/>
      <c r="ACT39" s="161"/>
      <c r="ACU39" s="161"/>
      <c r="ACV39" s="161"/>
      <c r="ACW39" s="161"/>
      <c r="ACX39" s="161"/>
      <c r="ACY39" s="161"/>
      <c r="ACZ39" s="161"/>
      <c r="ADA39" s="161"/>
      <c r="ADB39" s="161"/>
      <c r="ADC39" s="161"/>
      <c r="ADD39" s="161"/>
      <c r="ADE39" s="161"/>
      <c r="ADF39" s="161"/>
      <c r="ADG39" s="161"/>
      <c r="ADH39" s="161"/>
      <c r="ADI39" s="161"/>
      <c r="ADJ39" s="161"/>
      <c r="ADK39" s="161"/>
      <c r="ADL39" s="161"/>
      <c r="ADM39" s="161"/>
      <c r="ADN39" s="161"/>
      <c r="ADO39" s="161"/>
      <c r="ADP39" s="161"/>
      <c r="ADQ39" s="161"/>
      <c r="ADR39" s="161"/>
      <c r="ADS39" s="161"/>
      <c r="ADT39" s="161"/>
      <c r="ADU39" s="161"/>
      <c r="ADV39" s="161"/>
      <c r="ADW39" s="161"/>
      <c r="ADX39" s="161"/>
      <c r="ADY39" s="161"/>
      <c r="ADZ39" s="161"/>
      <c r="AEA39" s="161"/>
      <c r="AEB39" s="161"/>
      <c r="AEC39" s="161"/>
      <c r="AED39" s="161"/>
      <c r="AEE39" s="161"/>
      <c r="AEF39" s="161"/>
      <c r="AEG39" s="161"/>
      <c r="AEH39" s="161"/>
      <c r="AEI39" s="161"/>
      <c r="AEJ39" s="161"/>
      <c r="AEK39" s="161"/>
      <c r="AEL39" s="161"/>
      <c r="AEM39" s="161"/>
      <c r="AEN39" s="161"/>
      <c r="AEO39" s="161"/>
      <c r="AEP39" s="161"/>
      <c r="AEQ39" s="161"/>
      <c r="AER39" s="161"/>
      <c r="AES39" s="161"/>
      <c r="AET39" s="161"/>
      <c r="AEU39" s="161"/>
      <c r="AEV39" s="161"/>
      <c r="AEW39" s="161"/>
      <c r="AEX39" s="161"/>
      <c r="AEY39" s="161"/>
      <c r="AEZ39" s="161"/>
      <c r="AFA39" s="161"/>
      <c r="AFB39" s="161"/>
      <c r="AFC39" s="161"/>
      <c r="AFD39" s="161"/>
      <c r="AFE39" s="161"/>
      <c r="AFF39" s="161"/>
      <c r="AFG39" s="161"/>
      <c r="AFH39" s="161"/>
      <c r="AFI39" s="161"/>
      <c r="AFJ39" s="161"/>
      <c r="AFK39" s="161"/>
      <c r="AFL39" s="161"/>
      <c r="AFM39" s="161"/>
      <c r="AFN39" s="161"/>
      <c r="AFO39" s="161"/>
      <c r="AFP39" s="161"/>
      <c r="AFQ39" s="161"/>
      <c r="AFR39" s="161"/>
      <c r="AFS39" s="161"/>
      <c r="AFT39" s="161"/>
      <c r="AFU39" s="161"/>
      <c r="AFV39" s="161"/>
      <c r="AFW39" s="161"/>
      <c r="AFX39" s="161"/>
      <c r="AFY39" s="161"/>
      <c r="AFZ39" s="161"/>
      <c r="AGA39" s="161"/>
      <c r="AGB39" s="161"/>
      <c r="AGC39" s="161"/>
      <c r="AGD39" s="161"/>
      <c r="AGE39" s="161"/>
      <c r="AGF39" s="161"/>
      <c r="AGG39" s="161"/>
      <c r="AGH39" s="161"/>
      <c r="AGI39" s="161"/>
      <c r="AGJ39" s="161"/>
      <c r="AGK39" s="161"/>
      <c r="AGL39" s="161"/>
      <c r="AGM39" s="161"/>
      <c r="AGN39" s="161"/>
      <c r="AGO39" s="161"/>
      <c r="AGP39" s="161"/>
      <c r="AGQ39" s="161"/>
      <c r="AGR39" s="161"/>
      <c r="AGS39" s="161"/>
      <c r="AGT39" s="161"/>
      <c r="AGU39" s="161"/>
      <c r="AGV39" s="161"/>
      <c r="AGW39" s="161"/>
      <c r="AGX39" s="161"/>
      <c r="AGY39" s="161"/>
      <c r="AGZ39" s="161"/>
      <c r="AHA39" s="161"/>
      <c r="AHB39" s="161"/>
      <c r="AHC39" s="161"/>
      <c r="AHD39" s="161"/>
      <c r="AHE39" s="161"/>
      <c r="AHF39" s="161"/>
      <c r="AHG39" s="161"/>
      <c r="AHH39" s="161"/>
      <c r="AHI39" s="161"/>
      <c r="AHJ39" s="161"/>
      <c r="AHK39" s="161"/>
      <c r="AHL39" s="161"/>
      <c r="AHM39" s="161"/>
      <c r="AHN39" s="161"/>
      <c r="AHO39" s="161"/>
      <c r="AHP39" s="161"/>
      <c r="AHQ39" s="161"/>
      <c r="AHR39" s="161"/>
      <c r="AHS39" s="161"/>
      <c r="AHT39" s="161"/>
      <c r="AHU39" s="161"/>
      <c r="AHV39" s="161"/>
      <c r="AHW39" s="161"/>
      <c r="AHX39" s="161"/>
      <c r="AHY39" s="161"/>
      <c r="AHZ39" s="161"/>
      <c r="AIA39" s="161"/>
      <c r="AIB39" s="161"/>
      <c r="AIC39" s="161"/>
      <c r="AID39" s="161"/>
      <c r="AIE39" s="161"/>
      <c r="AIF39" s="161"/>
    </row>
    <row r="40" spans="1:916" s="21" customFormat="1" ht="12.75">
      <c r="B40" s="316" t="s">
        <v>469</v>
      </c>
      <c r="C40" s="317"/>
      <c r="D40" s="316"/>
      <c r="E40" s="316"/>
      <c r="F40" s="332"/>
      <c r="G40" s="332"/>
      <c r="H40" s="346">
        <v>0</v>
      </c>
      <c r="I40" s="347">
        <f t="shared" ref="I40:N40" si="20">SUM(I38:I39)</f>
        <v>1857868.0125</v>
      </c>
      <c r="J40" s="347">
        <f t="shared" si="20"/>
        <v>35000</v>
      </c>
      <c r="K40" s="347">
        <f t="shared" si="20"/>
        <v>0</v>
      </c>
      <c r="L40" s="347">
        <f t="shared" si="20"/>
        <v>35000</v>
      </c>
      <c r="M40" s="347">
        <f t="shared" si="20"/>
        <v>0</v>
      </c>
      <c r="N40" s="347">
        <f t="shared" si="20"/>
        <v>1892868.0125</v>
      </c>
      <c r="O40" s="347">
        <f t="shared" ref="O40:T40" si="21">SUM(O38:O39)</f>
        <v>1892868.0125</v>
      </c>
      <c r="P40" s="347">
        <f>SUM(P38:P39)</f>
        <v>0</v>
      </c>
      <c r="Q40" s="347">
        <f t="shared" si="21"/>
        <v>1772348.3263108614</v>
      </c>
      <c r="R40" s="347">
        <f t="shared" si="21"/>
        <v>1772348.3263108614</v>
      </c>
      <c r="S40" s="347">
        <f t="shared" si="21"/>
        <v>0</v>
      </c>
      <c r="T40" s="347">
        <f t="shared" si="21"/>
        <v>0</v>
      </c>
      <c r="U40" s="404">
        <f>S40/Q40</f>
        <v>0</v>
      </c>
      <c r="V40" s="404">
        <f>(S40*1.1+T40)/R40</f>
        <v>0</v>
      </c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1"/>
      <c r="PU40" s="161"/>
      <c r="PV40" s="161"/>
      <c r="PW40" s="161"/>
      <c r="PX40" s="161"/>
      <c r="PY40" s="161"/>
      <c r="PZ40" s="161"/>
      <c r="QA40" s="161"/>
      <c r="QB40" s="161"/>
      <c r="QC40" s="161"/>
      <c r="QD40" s="161"/>
      <c r="QE40" s="161"/>
      <c r="QF40" s="161"/>
      <c r="QG40" s="161"/>
      <c r="QH40" s="161"/>
      <c r="QI40" s="161"/>
      <c r="QJ40" s="161"/>
      <c r="QK40" s="161"/>
      <c r="QL40" s="161"/>
      <c r="QM40" s="161"/>
      <c r="QN40" s="161"/>
      <c r="QO40" s="161"/>
      <c r="QP40" s="161"/>
      <c r="QQ40" s="161"/>
      <c r="QR40" s="161"/>
      <c r="QS40" s="161"/>
      <c r="QT40" s="161"/>
      <c r="QU40" s="161"/>
      <c r="QV40" s="161"/>
      <c r="QW40" s="161"/>
      <c r="QX40" s="161"/>
      <c r="QY40" s="161"/>
      <c r="QZ40" s="161"/>
      <c r="RA40" s="161"/>
      <c r="RB40" s="161"/>
      <c r="RC40" s="161"/>
      <c r="RD40" s="161"/>
      <c r="RE40" s="161"/>
      <c r="RF40" s="161"/>
      <c r="RG40" s="161"/>
      <c r="RH40" s="161"/>
      <c r="RI40" s="161"/>
      <c r="RJ40" s="161"/>
      <c r="RK40" s="161"/>
      <c r="RL40" s="161"/>
      <c r="RM40" s="161"/>
      <c r="RN40" s="161"/>
      <c r="RO40" s="161"/>
      <c r="RP40" s="161"/>
      <c r="RQ40" s="161"/>
      <c r="RR40" s="161"/>
      <c r="RS40" s="161"/>
      <c r="RT40" s="161"/>
      <c r="RU40" s="161"/>
      <c r="RV40" s="161"/>
      <c r="RW40" s="161"/>
      <c r="RX40" s="161"/>
      <c r="RY40" s="161"/>
      <c r="RZ40" s="161"/>
      <c r="SA40" s="161"/>
      <c r="SB40" s="161"/>
      <c r="SC40" s="161"/>
      <c r="SD40" s="161"/>
      <c r="SE40" s="161"/>
      <c r="SF40" s="161"/>
      <c r="SG40" s="161"/>
      <c r="SH40" s="161"/>
      <c r="SI40" s="161"/>
      <c r="SJ40" s="161"/>
      <c r="SK40" s="161"/>
      <c r="SL40" s="161"/>
      <c r="SM40" s="161"/>
      <c r="SN40" s="161"/>
      <c r="SO40" s="161"/>
      <c r="SP40" s="161"/>
      <c r="SQ40" s="161"/>
      <c r="SR40" s="161"/>
      <c r="SS40" s="161"/>
      <c r="ST40" s="161"/>
      <c r="SU40" s="161"/>
      <c r="SV40" s="161"/>
      <c r="SW40" s="161"/>
      <c r="SX40" s="161"/>
      <c r="SY40" s="161"/>
      <c r="SZ40" s="161"/>
      <c r="TA40" s="161"/>
      <c r="TB40" s="161"/>
      <c r="TC40" s="161"/>
      <c r="TD40" s="161"/>
      <c r="TE40" s="161"/>
      <c r="TF40" s="161"/>
      <c r="TG40" s="161"/>
      <c r="TH40" s="161"/>
      <c r="TI40" s="161"/>
      <c r="TJ40" s="161"/>
      <c r="TK40" s="161"/>
      <c r="TL40" s="161"/>
      <c r="TM40" s="161"/>
      <c r="TN40" s="161"/>
      <c r="TO40" s="161"/>
      <c r="TP40" s="161"/>
      <c r="TQ40" s="161"/>
      <c r="TR40" s="161"/>
      <c r="TS40" s="161"/>
      <c r="TT40" s="161"/>
      <c r="TU40" s="161"/>
      <c r="TV40" s="161"/>
      <c r="TW40" s="161"/>
      <c r="TX40" s="161"/>
      <c r="TY40" s="161"/>
      <c r="TZ40" s="161"/>
      <c r="UA40" s="161"/>
      <c r="UB40" s="161"/>
      <c r="UC40" s="161"/>
      <c r="UD40" s="161"/>
      <c r="UE40" s="161"/>
      <c r="UF40" s="161"/>
      <c r="UG40" s="161"/>
      <c r="UH40" s="161"/>
      <c r="UI40" s="161"/>
      <c r="UJ40" s="161"/>
      <c r="UK40" s="161"/>
      <c r="UL40" s="161"/>
      <c r="UM40" s="161"/>
      <c r="UN40" s="161"/>
      <c r="UO40" s="161"/>
      <c r="UP40" s="161"/>
      <c r="UQ40" s="161"/>
      <c r="UR40" s="161"/>
      <c r="US40" s="161"/>
      <c r="UT40" s="161"/>
      <c r="UU40" s="161"/>
      <c r="UV40" s="161"/>
      <c r="UW40" s="161"/>
      <c r="UX40" s="161"/>
      <c r="UY40" s="161"/>
      <c r="UZ40" s="161"/>
      <c r="VA40" s="161"/>
      <c r="VB40" s="161"/>
      <c r="VC40" s="161"/>
      <c r="VD40" s="161"/>
      <c r="VE40" s="161"/>
      <c r="VF40" s="161"/>
      <c r="VG40" s="161"/>
      <c r="VH40" s="161"/>
      <c r="VI40" s="161"/>
      <c r="VJ40" s="161"/>
      <c r="VK40" s="161"/>
      <c r="VL40" s="161"/>
      <c r="VM40" s="161"/>
      <c r="VN40" s="161"/>
      <c r="VO40" s="161"/>
      <c r="VP40" s="161"/>
      <c r="VQ40" s="161"/>
      <c r="VR40" s="161"/>
      <c r="VS40" s="161"/>
      <c r="VT40" s="161"/>
      <c r="VU40" s="161"/>
      <c r="VV40" s="161"/>
      <c r="VW40" s="161"/>
      <c r="VX40" s="161"/>
      <c r="VY40" s="161"/>
      <c r="VZ40" s="161"/>
      <c r="WA40" s="161"/>
      <c r="WB40" s="161"/>
      <c r="WC40" s="161"/>
      <c r="WD40" s="161"/>
      <c r="WE40" s="161"/>
      <c r="WF40" s="161"/>
      <c r="WG40" s="161"/>
      <c r="WH40" s="161"/>
      <c r="WI40" s="161"/>
      <c r="WJ40" s="161"/>
      <c r="WK40" s="161"/>
      <c r="WL40" s="161"/>
      <c r="WM40" s="161"/>
      <c r="WN40" s="161"/>
      <c r="WO40" s="161"/>
      <c r="WP40" s="161"/>
      <c r="WQ40" s="161"/>
      <c r="WR40" s="161"/>
      <c r="WS40" s="161"/>
      <c r="WT40" s="161"/>
      <c r="WU40" s="161"/>
      <c r="WV40" s="161"/>
      <c r="WW40" s="161"/>
      <c r="WX40" s="161"/>
      <c r="WY40" s="161"/>
      <c r="WZ40" s="161"/>
      <c r="XA40" s="161"/>
      <c r="XB40" s="161"/>
      <c r="XC40" s="161"/>
      <c r="XD40" s="161"/>
      <c r="XE40" s="161"/>
      <c r="XF40" s="161"/>
      <c r="XG40" s="161"/>
      <c r="XH40" s="161"/>
      <c r="XI40" s="161"/>
      <c r="XJ40" s="161"/>
      <c r="XK40" s="161"/>
      <c r="XL40" s="161"/>
      <c r="XM40" s="161"/>
      <c r="XN40" s="161"/>
      <c r="XO40" s="161"/>
      <c r="XP40" s="161"/>
      <c r="XQ40" s="161"/>
      <c r="XR40" s="161"/>
      <c r="XS40" s="161"/>
      <c r="XT40" s="161"/>
      <c r="XU40" s="161"/>
      <c r="XV40" s="161"/>
      <c r="XW40" s="161"/>
      <c r="XX40" s="161"/>
      <c r="XY40" s="161"/>
      <c r="XZ40" s="161"/>
      <c r="YA40" s="161"/>
      <c r="YB40" s="161"/>
      <c r="YC40" s="161"/>
      <c r="YD40" s="161"/>
      <c r="YE40" s="161"/>
      <c r="YF40" s="161"/>
      <c r="YG40" s="161"/>
      <c r="YH40" s="161"/>
      <c r="YI40" s="161"/>
      <c r="YJ40" s="161"/>
      <c r="YK40" s="161"/>
      <c r="YL40" s="161"/>
      <c r="YM40" s="161"/>
      <c r="YN40" s="161"/>
      <c r="YO40" s="161"/>
      <c r="YP40" s="161"/>
      <c r="YQ40" s="161"/>
      <c r="YR40" s="161"/>
      <c r="YS40" s="161"/>
      <c r="YT40" s="161"/>
      <c r="YU40" s="161"/>
      <c r="YV40" s="161"/>
      <c r="YW40" s="161"/>
      <c r="YX40" s="161"/>
      <c r="YY40" s="161"/>
      <c r="YZ40" s="161"/>
      <c r="ZA40" s="161"/>
      <c r="ZB40" s="161"/>
      <c r="ZC40" s="161"/>
      <c r="ZD40" s="161"/>
      <c r="ZE40" s="161"/>
      <c r="ZF40" s="161"/>
      <c r="ZG40" s="161"/>
      <c r="ZH40" s="161"/>
      <c r="ZI40" s="161"/>
      <c r="ZJ40" s="161"/>
      <c r="ZK40" s="161"/>
      <c r="ZL40" s="161"/>
      <c r="ZM40" s="161"/>
      <c r="ZN40" s="161"/>
      <c r="ZO40" s="161"/>
      <c r="ZP40" s="161"/>
      <c r="ZQ40" s="161"/>
      <c r="ZR40" s="161"/>
      <c r="ZS40" s="161"/>
      <c r="ZT40" s="161"/>
      <c r="ZU40" s="161"/>
      <c r="ZV40" s="161"/>
      <c r="ZW40" s="161"/>
      <c r="ZX40" s="161"/>
      <c r="ZY40" s="161"/>
      <c r="ZZ40" s="161"/>
      <c r="AAA40" s="161"/>
      <c r="AAB40" s="161"/>
      <c r="AAC40" s="161"/>
      <c r="AAD40" s="161"/>
      <c r="AAE40" s="161"/>
      <c r="AAF40" s="161"/>
      <c r="AAG40" s="161"/>
      <c r="AAH40" s="161"/>
      <c r="AAI40" s="161"/>
      <c r="AAJ40" s="161"/>
      <c r="AAK40" s="161"/>
      <c r="AAL40" s="161"/>
      <c r="AAM40" s="161"/>
      <c r="AAN40" s="161"/>
      <c r="AAO40" s="161"/>
      <c r="AAP40" s="161"/>
      <c r="AAQ40" s="161"/>
      <c r="AAR40" s="161"/>
      <c r="AAS40" s="161"/>
      <c r="AAT40" s="161"/>
      <c r="AAU40" s="161"/>
      <c r="AAV40" s="161"/>
      <c r="AAW40" s="161"/>
      <c r="AAX40" s="161"/>
      <c r="AAY40" s="161"/>
      <c r="AAZ40" s="161"/>
      <c r="ABA40" s="161"/>
      <c r="ABB40" s="161"/>
      <c r="ABC40" s="161"/>
      <c r="ABD40" s="161"/>
      <c r="ABE40" s="161"/>
      <c r="ABF40" s="161"/>
      <c r="ABG40" s="161"/>
      <c r="ABH40" s="161"/>
      <c r="ABI40" s="161"/>
      <c r="ABJ40" s="161"/>
      <c r="ABK40" s="161"/>
      <c r="ABL40" s="161"/>
      <c r="ABM40" s="161"/>
      <c r="ABN40" s="161"/>
      <c r="ABO40" s="161"/>
      <c r="ABP40" s="161"/>
      <c r="ABQ40" s="161"/>
      <c r="ABR40" s="161"/>
      <c r="ABS40" s="161"/>
      <c r="ABT40" s="161"/>
      <c r="ABU40" s="161"/>
      <c r="ABV40" s="161"/>
      <c r="ABW40" s="161"/>
      <c r="ABX40" s="161"/>
      <c r="ABY40" s="161"/>
      <c r="ABZ40" s="161"/>
      <c r="ACA40" s="161"/>
      <c r="ACB40" s="161"/>
      <c r="ACC40" s="161"/>
      <c r="ACD40" s="161"/>
      <c r="ACE40" s="161"/>
      <c r="ACF40" s="161"/>
      <c r="ACG40" s="161"/>
      <c r="ACH40" s="161"/>
      <c r="ACI40" s="161"/>
      <c r="ACJ40" s="161"/>
      <c r="ACK40" s="161"/>
      <c r="ACL40" s="161"/>
      <c r="ACM40" s="161"/>
      <c r="ACN40" s="161"/>
      <c r="ACO40" s="161"/>
      <c r="ACP40" s="161"/>
      <c r="ACQ40" s="161"/>
      <c r="ACR40" s="161"/>
      <c r="ACS40" s="161"/>
      <c r="ACT40" s="161"/>
      <c r="ACU40" s="161"/>
      <c r="ACV40" s="161"/>
      <c r="ACW40" s="161"/>
      <c r="ACX40" s="161"/>
      <c r="ACY40" s="161"/>
      <c r="ACZ40" s="161"/>
      <c r="ADA40" s="161"/>
      <c r="ADB40" s="161"/>
      <c r="ADC40" s="161"/>
      <c r="ADD40" s="161"/>
      <c r="ADE40" s="161"/>
      <c r="ADF40" s="161"/>
      <c r="ADG40" s="161"/>
      <c r="ADH40" s="161"/>
      <c r="ADI40" s="161"/>
      <c r="ADJ40" s="161"/>
      <c r="ADK40" s="161"/>
      <c r="ADL40" s="161"/>
      <c r="ADM40" s="161"/>
      <c r="ADN40" s="161"/>
      <c r="ADO40" s="161"/>
      <c r="ADP40" s="161"/>
      <c r="ADQ40" s="161"/>
      <c r="ADR40" s="161"/>
      <c r="ADS40" s="161"/>
      <c r="ADT40" s="161"/>
      <c r="ADU40" s="161"/>
      <c r="ADV40" s="161"/>
      <c r="ADW40" s="161"/>
      <c r="ADX40" s="161"/>
      <c r="ADY40" s="161"/>
      <c r="ADZ40" s="161"/>
      <c r="AEA40" s="161"/>
      <c r="AEB40" s="161"/>
      <c r="AEC40" s="161"/>
      <c r="AED40" s="161"/>
      <c r="AEE40" s="161"/>
      <c r="AEF40" s="161"/>
      <c r="AEG40" s="161"/>
      <c r="AEH40" s="161"/>
      <c r="AEI40" s="161"/>
      <c r="AEJ40" s="161"/>
      <c r="AEK40" s="161"/>
      <c r="AEL40" s="161"/>
      <c r="AEM40" s="161"/>
      <c r="AEN40" s="161"/>
      <c r="AEO40" s="161"/>
      <c r="AEP40" s="161"/>
      <c r="AEQ40" s="161"/>
      <c r="AER40" s="161"/>
      <c r="AES40" s="161"/>
      <c r="AET40" s="161"/>
      <c r="AEU40" s="161"/>
      <c r="AEV40" s="161"/>
      <c r="AEW40" s="161"/>
      <c r="AEX40" s="161"/>
      <c r="AEY40" s="161"/>
      <c r="AEZ40" s="161"/>
      <c r="AFA40" s="161"/>
      <c r="AFB40" s="161"/>
      <c r="AFC40" s="161"/>
      <c r="AFD40" s="161"/>
      <c r="AFE40" s="161"/>
      <c r="AFF40" s="161"/>
      <c r="AFG40" s="161"/>
      <c r="AFH40" s="161"/>
      <c r="AFI40" s="161"/>
      <c r="AFJ40" s="161"/>
      <c r="AFK40" s="161"/>
      <c r="AFL40" s="161"/>
      <c r="AFM40" s="161"/>
      <c r="AFN40" s="161"/>
      <c r="AFO40" s="161"/>
      <c r="AFP40" s="161"/>
      <c r="AFQ40" s="161"/>
      <c r="AFR40" s="161"/>
      <c r="AFS40" s="161"/>
      <c r="AFT40" s="161"/>
      <c r="AFU40" s="161"/>
      <c r="AFV40" s="161"/>
      <c r="AFW40" s="161"/>
      <c r="AFX40" s="161"/>
      <c r="AFY40" s="161"/>
      <c r="AFZ40" s="161"/>
      <c r="AGA40" s="161"/>
      <c r="AGB40" s="161"/>
      <c r="AGC40" s="161"/>
      <c r="AGD40" s="161"/>
      <c r="AGE40" s="161"/>
      <c r="AGF40" s="161"/>
      <c r="AGG40" s="161"/>
      <c r="AGH40" s="161"/>
      <c r="AGI40" s="161"/>
      <c r="AGJ40" s="161"/>
      <c r="AGK40" s="161"/>
      <c r="AGL40" s="161"/>
      <c r="AGM40" s="161"/>
      <c r="AGN40" s="161"/>
      <c r="AGO40" s="161"/>
      <c r="AGP40" s="161"/>
      <c r="AGQ40" s="161"/>
      <c r="AGR40" s="161"/>
      <c r="AGS40" s="161"/>
      <c r="AGT40" s="161"/>
      <c r="AGU40" s="161"/>
      <c r="AGV40" s="161"/>
      <c r="AGW40" s="161"/>
      <c r="AGX40" s="161"/>
      <c r="AGY40" s="161"/>
      <c r="AGZ40" s="161"/>
      <c r="AHA40" s="161"/>
      <c r="AHB40" s="161"/>
      <c r="AHC40" s="161"/>
      <c r="AHD40" s="161"/>
      <c r="AHE40" s="161"/>
      <c r="AHF40" s="161"/>
      <c r="AHG40" s="161"/>
      <c r="AHH40" s="161"/>
      <c r="AHI40" s="161"/>
      <c r="AHJ40" s="161"/>
      <c r="AHK40" s="161"/>
      <c r="AHL40" s="161"/>
      <c r="AHM40" s="161"/>
      <c r="AHN40" s="161"/>
      <c r="AHO40" s="161"/>
      <c r="AHP40" s="161"/>
      <c r="AHQ40" s="161"/>
      <c r="AHR40" s="161"/>
      <c r="AHS40" s="161"/>
      <c r="AHT40" s="161"/>
      <c r="AHU40" s="161"/>
      <c r="AHV40" s="161"/>
      <c r="AHW40" s="161"/>
      <c r="AHX40" s="161"/>
      <c r="AHY40" s="161"/>
      <c r="AHZ40" s="161"/>
      <c r="AIA40" s="161"/>
      <c r="AIB40" s="161"/>
      <c r="AIC40" s="161"/>
      <c r="AID40" s="161"/>
      <c r="AIE40" s="161"/>
      <c r="AIF40" s="161"/>
    </row>
    <row r="41" spans="1:916" s="21" customFormat="1">
      <c r="A41" s="308"/>
      <c r="B41" s="309" t="s">
        <v>336</v>
      </c>
      <c r="C41" s="131" t="s">
        <v>409</v>
      </c>
      <c r="D41" s="348"/>
      <c r="E41" s="337"/>
      <c r="F41" s="325">
        <f>IFERROR('G249 Res Gas Pilot'!A$16,0)</f>
        <v>0</v>
      </c>
      <c r="G41" s="325"/>
      <c r="H41" s="258">
        <f>'G249 Res Gas Pilot'!A$10</f>
        <v>0</v>
      </c>
      <c r="I41" s="259">
        <f>'G249 Res Gas Pilot'!A$8</f>
        <v>211983.55000000005</v>
      </c>
      <c r="J41" s="259">
        <f>'G249 Res Gas Pilot'!A$12</f>
        <v>660000</v>
      </c>
      <c r="K41" s="259">
        <f>'G249 Res Gas Pilot'!A$14</f>
        <v>3808750</v>
      </c>
      <c r="L41" s="259">
        <f>SUM('G249 Res Gas Pilot'!Q$5:Q$1000)</f>
        <v>4468750</v>
      </c>
      <c r="M41" s="259"/>
      <c r="N41" s="260">
        <f>'G249 Res Gas Pilot'!A$18</f>
        <v>871983.55</v>
      </c>
      <c r="O41" s="259">
        <f>'G249 Res Gas Pilot'!A$20</f>
        <v>4680733.55</v>
      </c>
      <c r="P41" s="259">
        <f>SUM('G249 Res Gas Pilot'!R$5:R$1000)</f>
        <v>0</v>
      </c>
      <c r="Q41" s="261">
        <f t="shared" ref="Q41" si="22">N41/(1+ElecDiscountRate)^1</f>
        <v>816463.9981273408</v>
      </c>
      <c r="R41" s="261">
        <f t="shared" ref="R41" si="23">O41/(1+ElecDiscountRate)^1</f>
        <v>4382709.3164794007</v>
      </c>
      <c r="S41" s="259">
        <f>SUM('G249 Res Gas Pilot'!AM$5:AM$1000)</f>
        <v>0</v>
      </c>
      <c r="T41" s="259">
        <f>SUM('G249 Res Gas Pilot'!AD$5:AD$1000)</f>
        <v>0</v>
      </c>
      <c r="U41" s="133">
        <f>IFERROR(S41/Q41,0)</f>
        <v>0</v>
      </c>
      <c r="V41" s="133">
        <f>IFERROR(((S41*1.1)+(T41))/R41,0)</f>
        <v>0</v>
      </c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  <c r="PJ41" s="161"/>
      <c r="PK41" s="161"/>
      <c r="PL41" s="161"/>
      <c r="PM41" s="161"/>
      <c r="PN41" s="161"/>
      <c r="PO41" s="161"/>
      <c r="PP41" s="161"/>
      <c r="PQ41" s="161"/>
      <c r="PR41" s="161"/>
      <c r="PS41" s="161"/>
      <c r="PT41" s="161"/>
      <c r="PU41" s="161"/>
      <c r="PV41" s="161"/>
      <c r="PW41" s="161"/>
      <c r="PX41" s="161"/>
      <c r="PY41" s="161"/>
      <c r="PZ41" s="161"/>
      <c r="QA41" s="161"/>
      <c r="QB41" s="161"/>
      <c r="QC41" s="161"/>
      <c r="QD41" s="161"/>
      <c r="QE41" s="161"/>
      <c r="QF41" s="161"/>
      <c r="QG41" s="161"/>
      <c r="QH41" s="161"/>
      <c r="QI41" s="161"/>
      <c r="QJ41" s="161"/>
      <c r="QK41" s="161"/>
      <c r="QL41" s="161"/>
      <c r="QM41" s="161"/>
      <c r="QN41" s="161"/>
      <c r="QO41" s="161"/>
      <c r="QP41" s="161"/>
      <c r="QQ41" s="161"/>
      <c r="QR41" s="161"/>
      <c r="QS41" s="161"/>
      <c r="QT41" s="161"/>
      <c r="QU41" s="161"/>
      <c r="QV41" s="161"/>
      <c r="QW41" s="161"/>
      <c r="QX41" s="161"/>
      <c r="QY41" s="161"/>
      <c r="QZ41" s="161"/>
      <c r="RA41" s="161"/>
      <c r="RB41" s="161"/>
      <c r="RC41" s="161"/>
      <c r="RD41" s="161"/>
      <c r="RE41" s="161"/>
      <c r="RF41" s="161"/>
      <c r="RG41" s="161"/>
      <c r="RH41" s="161"/>
      <c r="RI41" s="161"/>
      <c r="RJ41" s="161"/>
      <c r="RK41" s="161"/>
      <c r="RL41" s="161"/>
      <c r="RM41" s="161"/>
      <c r="RN41" s="161"/>
      <c r="RO41" s="161"/>
      <c r="RP41" s="161"/>
      <c r="RQ41" s="161"/>
      <c r="RR41" s="161"/>
      <c r="RS41" s="161"/>
      <c r="RT41" s="161"/>
      <c r="RU41" s="161"/>
      <c r="RV41" s="161"/>
      <c r="RW41" s="161"/>
      <c r="RX41" s="161"/>
      <c r="RY41" s="161"/>
      <c r="RZ41" s="161"/>
      <c r="SA41" s="161"/>
      <c r="SB41" s="161"/>
      <c r="SC41" s="161"/>
      <c r="SD41" s="161"/>
      <c r="SE41" s="161"/>
      <c r="SF41" s="161"/>
      <c r="SG41" s="161"/>
      <c r="SH41" s="161"/>
      <c r="SI41" s="161"/>
      <c r="SJ41" s="161"/>
      <c r="SK41" s="161"/>
      <c r="SL41" s="161"/>
      <c r="SM41" s="161"/>
      <c r="SN41" s="161"/>
      <c r="SO41" s="161"/>
      <c r="SP41" s="161"/>
      <c r="SQ41" s="161"/>
      <c r="SR41" s="161"/>
      <c r="SS41" s="161"/>
      <c r="ST41" s="161"/>
      <c r="SU41" s="161"/>
      <c r="SV41" s="161"/>
      <c r="SW41" s="161"/>
      <c r="SX41" s="161"/>
      <c r="SY41" s="161"/>
      <c r="SZ41" s="161"/>
      <c r="TA41" s="161"/>
      <c r="TB41" s="161"/>
      <c r="TC41" s="161"/>
      <c r="TD41" s="161"/>
      <c r="TE41" s="161"/>
      <c r="TF41" s="161"/>
      <c r="TG41" s="161"/>
      <c r="TH41" s="161"/>
      <c r="TI41" s="161"/>
      <c r="TJ41" s="161"/>
      <c r="TK41" s="161"/>
      <c r="TL41" s="161"/>
      <c r="TM41" s="161"/>
      <c r="TN41" s="161"/>
      <c r="TO41" s="161"/>
      <c r="TP41" s="161"/>
      <c r="TQ41" s="161"/>
      <c r="TR41" s="161"/>
      <c r="TS41" s="161"/>
      <c r="TT41" s="161"/>
      <c r="TU41" s="161"/>
      <c r="TV41" s="161"/>
      <c r="TW41" s="161"/>
      <c r="TX41" s="161"/>
      <c r="TY41" s="161"/>
      <c r="TZ41" s="161"/>
      <c r="UA41" s="161"/>
      <c r="UB41" s="161"/>
      <c r="UC41" s="161"/>
      <c r="UD41" s="161"/>
      <c r="UE41" s="161"/>
      <c r="UF41" s="161"/>
      <c r="UG41" s="161"/>
      <c r="UH41" s="161"/>
      <c r="UI41" s="161"/>
      <c r="UJ41" s="161"/>
      <c r="UK41" s="161"/>
      <c r="UL41" s="161"/>
      <c r="UM41" s="161"/>
      <c r="UN41" s="161"/>
      <c r="UO41" s="161"/>
      <c r="UP41" s="161"/>
      <c r="UQ41" s="161"/>
      <c r="UR41" s="161"/>
      <c r="US41" s="161"/>
      <c r="UT41" s="161"/>
      <c r="UU41" s="161"/>
      <c r="UV41" s="161"/>
      <c r="UW41" s="161"/>
      <c r="UX41" s="161"/>
      <c r="UY41" s="161"/>
      <c r="UZ41" s="161"/>
      <c r="VA41" s="161"/>
      <c r="VB41" s="161"/>
      <c r="VC41" s="161"/>
      <c r="VD41" s="161"/>
      <c r="VE41" s="161"/>
      <c r="VF41" s="161"/>
      <c r="VG41" s="161"/>
      <c r="VH41" s="161"/>
      <c r="VI41" s="161"/>
      <c r="VJ41" s="161"/>
      <c r="VK41" s="161"/>
      <c r="VL41" s="161"/>
      <c r="VM41" s="161"/>
      <c r="VN41" s="161"/>
      <c r="VO41" s="161"/>
      <c r="VP41" s="161"/>
      <c r="VQ41" s="161"/>
      <c r="VR41" s="161"/>
      <c r="VS41" s="161"/>
      <c r="VT41" s="161"/>
      <c r="VU41" s="161"/>
      <c r="VV41" s="161"/>
      <c r="VW41" s="161"/>
      <c r="VX41" s="161"/>
      <c r="VY41" s="161"/>
      <c r="VZ41" s="161"/>
      <c r="WA41" s="161"/>
      <c r="WB41" s="161"/>
      <c r="WC41" s="161"/>
      <c r="WD41" s="161"/>
      <c r="WE41" s="161"/>
      <c r="WF41" s="161"/>
      <c r="WG41" s="161"/>
      <c r="WH41" s="161"/>
      <c r="WI41" s="161"/>
      <c r="WJ41" s="161"/>
      <c r="WK41" s="161"/>
      <c r="WL41" s="161"/>
      <c r="WM41" s="161"/>
      <c r="WN41" s="161"/>
      <c r="WO41" s="161"/>
      <c r="WP41" s="161"/>
      <c r="WQ41" s="161"/>
      <c r="WR41" s="161"/>
      <c r="WS41" s="161"/>
      <c r="WT41" s="161"/>
      <c r="WU41" s="161"/>
      <c r="WV41" s="161"/>
      <c r="WW41" s="161"/>
      <c r="WX41" s="161"/>
      <c r="WY41" s="161"/>
      <c r="WZ41" s="161"/>
      <c r="XA41" s="161"/>
      <c r="XB41" s="161"/>
      <c r="XC41" s="161"/>
      <c r="XD41" s="161"/>
      <c r="XE41" s="161"/>
      <c r="XF41" s="161"/>
      <c r="XG41" s="161"/>
      <c r="XH41" s="161"/>
      <c r="XI41" s="161"/>
      <c r="XJ41" s="161"/>
      <c r="XK41" s="161"/>
      <c r="XL41" s="161"/>
      <c r="XM41" s="161"/>
      <c r="XN41" s="161"/>
      <c r="XO41" s="161"/>
      <c r="XP41" s="161"/>
      <c r="XQ41" s="161"/>
      <c r="XR41" s="161"/>
      <c r="XS41" s="161"/>
      <c r="XT41" s="161"/>
      <c r="XU41" s="161"/>
      <c r="XV41" s="161"/>
      <c r="XW41" s="161"/>
      <c r="XX41" s="161"/>
      <c r="XY41" s="161"/>
      <c r="XZ41" s="161"/>
      <c r="YA41" s="161"/>
      <c r="YB41" s="161"/>
      <c r="YC41" s="161"/>
      <c r="YD41" s="161"/>
      <c r="YE41" s="161"/>
      <c r="YF41" s="161"/>
      <c r="YG41" s="161"/>
      <c r="YH41" s="161"/>
      <c r="YI41" s="161"/>
      <c r="YJ41" s="161"/>
      <c r="YK41" s="161"/>
      <c r="YL41" s="161"/>
      <c r="YM41" s="161"/>
      <c r="YN41" s="161"/>
      <c r="YO41" s="161"/>
      <c r="YP41" s="161"/>
      <c r="YQ41" s="161"/>
      <c r="YR41" s="161"/>
      <c r="YS41" s="161"/>
      <c r="YT41" s="161"/>
      <c r="YU41" s="161"/>
      <c r="YV41" s="161"/>
      <c r="YW41" s="161"/>
      <c r="YX41" s="161"/>
      <c r="YY41" s="161"/>
      <c r="YZ41" s="161"/>
      <c r="ZA41" s="161"/>
      <c r="ZB41" s="161"/>
      <c r="ZC41" s="161"/>
      <c r="ZD41" s="161"/>
      <c r="ZE41" s="161"/>
      <c r="ZF41" s="161"/>
      <c r="ZG41" s="161"/>
      <c r="ZH41" s="161"/>
      <c r="ZI41" s="161"/>
      <c r="ZJ41" s="161"/>
      <c r="ZK41" s="161"/>
      <c r="ZL41" s="161"/>
      <c r="ZM41" s="161"/>
      <c r="ZN41" s="161"/>
      <c r="ZO41" s="161"/>
      <c r="ZP41" s="161"/>
      <c r="ZQ41" s="161"/>
      <c r="ZR41" s="161"/>
      <c r="ZS41" s="161"/>
      <c r="ZT41" s="161"/>
      <c r="ZU41" s="161"/>
      <c r="ZV41" s="161"/>
      <c r="ZW41" s="161"/>
      <c r="ZX41" s="161"/>
      <c r="ZY41" s="161"/>
      <c r="ZZ41" s="161"/>
      <c r="AAA41" s="161"/>
      <c r="AAB41" s="161"/>
      <c r="AAC41" s="161"/>
      <c r="AAD41" s="161"/>
      <c r="AAE41" s="161"/>
      <c r="AAF41" s="161"/>
      <c r="AAG41" s="161"/>
      <c r="AAH41" s="161"/>
      <c r="AAI41" s="161"/>
      <c r="AAJ41" s="161"/>
      <c r="AAK41" s="161"/>
      <c r="AAL41" s="161"/>
      <c r="AAM41" s="161"/>
      <c r="AAN41" s="161"/>
      <c r="AAO41" s="161"/>
      <c r="AAP41" s="161"/>
      <c r="AAQ41" s="161"/>
      <c r="AAR41" s="161"/>
      <c r="AAS41" s="161"/>
      <c r="AAT41" s="161"/>
      <c r="AAU41" s="161"/>
      <c r="AAV41" s="161"/>
      <c r="AAW41" s="161"/>
      <c r="AAX41" s="161"/>
      <c r="AAY41" s="161"/>
      <c r="AAZ41" s="161"/>
      <c r="ABA41" s="161"/>
      <c r="ABB41" s="161"/>
      <c r="ABC41" s="161"/>
      <c r="ABD41" s="161"/>
      <c r="ABE41" s="161"/>
      <c r="ABF41" s="161"/>
      <c r="ABG41" s="161"/>
      <c r="ABH41" s="161"/>
      <c r="ABI41" s="161"/>
      <c r="ABJ41" s="161"/>
      <c r="ABK41" s="161"/>
      <c r="ABL41" s="161"/>
      <c r="ABM41" s="161"/>
      <c r="ABN41" s="161"/>
      <c r="ABO41" s="161"/>
      <c r="ABP41" s="161"/>
      <c r="ABQ41" s="161"/>
      <c r="ABR41" s="161"/>
      <c r="ABS41" s="161"/>
      <c r="ABT41" s="161"/>
      <c r="ABU41" s="161"/>
      <c r="ABV41" s="161"/>
      <c r="ABW41" s="161"/>
      <c r="ABX41" s="161"/>
      <c r="ABY41" s="161"/>
      <c r="ABZ41" s="161"/>
      <c r="ACA41" s="161"/>
      <c r="ACB41" s="161"/>
      <c r="ACC41" s="161"/>
      <c r="ACD41" s="161"/>
      <c r="ACE41" s="161"/>
      <c r="ACF41" s="161"/>
      <c r="ACG41" s="161"/>
      <c r="ACH41" s="161"/>
      <c r="ACI41" s="161"/>
      <c r="ACJ41" s="161"/>
      <c r="ACK41" s="161"/>
      <c r="ACL41" s="161"/>
      <c r="ACM41" s="161"/>
      <c r="ACN41" s="161"/>
      <c r="ACO41" s="161"/>
      <c r="ACP41" s="161"/>
      <c r="ACQ41" s="161"/>
      <c r="ACR41" s="161"/>
      <c r="ACS41" s="161"/>
      <c r="ACT41" s="161"/>
      <c r="ACU41" s="161"/>
      <c r="ACV41" s="161"/>
      <c r="ACW41" s="161"/>
      <c r="ACX41" s="161"/>
      <c r="ACY41" s="161"/>
      <c r="ACZ41" s="161"/>
      <c r="ADA41" s="161"/>
      <c r="ADB41" s="161"/>
      <c r="ADC41" s="161"/>
      <c r="ADD41" s="161"/>
      <c r="ADE41" s="161"/>
      <c r="ADF41" s="161"/>
      <c r="ADG41" s="161"/>
      <c r="ADH41" s="161"/>
      <c r="ADI41" s="161"/>
      <c r="ADJ41" s="161"/>
      <c r="ADK41" s="161"/>
      <c r="ADL41" s="161"/>
      <c r="ADM41" s="161"/>
      <c r="ADN41" s="161"/>
      <c r="ADO41" s="161"/>
      <c r="ADP41" s="161"/>
      <c r="ADQ41" s="161"/>
      <c r="ADR41" s="161"/>
      <c r="ADS41" s="161"/>
      <c r="ADT41" s="161"/>
      <c r="ADU41" s="161"/>
      <c r="ADV41" s="161"/>
      <c r="ADW41" s="161"/>
      <c r="ADX41" s="161"/>
      <c r="ADY41" s="161"/>
      <c r="ADZ41" s="161"/>
      <c r="AEA41" s="161"/>
      <c r="AEB41" s="161"/>
      <c r="AEC41" s="161"/>
      <c r="AED41" s="161"/>
      <c r="AEE41" s="161"/>
      <c r="AEF41" s="161"/>
      <c r="AEG41" s="161"/>
      <c r="AEH41" s="161"/>
      <c r="AEI41" s="161"/>
      <c r="AEJ41" s="161"/>
      <c r="AEK41" s="161"/>
      <c r="AEL41" s="161"/>
      <c r="AEM41" s="161"/>
      <c r="AEN41" s="161"/>
      <c r="AEO41" s="161"/>
      <c r="AEP41" s="161"/>
      <c r="AEQ41" s="161"/>
      <c r="AER41" s="161"/>
      <c r="AES41" s="161"/>
      <c r="AET41" s="161"/>
      <c r="AEU41" s="161"/>
      <c r="AEV41" s="161"/>
      <c r="AEW41" s="161"/>
      <c r="AEX41" s="161"/>
      <c r="AEY41" s="161"/>
      <c r="AEZ41" s="161"/>
      <c r="AFA41" s="161"/>
      <c r="AFB41" s="161"/>
      <c r="AFC41" s="161"/>
      <c r="AFD41" s="161"/>
      <c r="AFE41" s="161"/>
      <c r="AFF41" s="161"/>
      <c r="AFG41" s="161"/>
      <c r="AFH41" s="161"/>
      <c r="AFI41" s="161"/>
      <c r="AFJ41" s="161"/>
      <c r="AFK41" s="161"/>
      <c r="AFL41" s="161"/>
      <c r="AFM41" s="161"/>
      <c r="AFN41" s="161"/>
      <c r="AFO41" s="161"/>
      <c r="AFP41" s="161"/>
      <c r="AFQ41" s="161"/>
      <c r="AFR41" s="161"/>
      <c r="AFS41" s="161"/>
      <c r="AFT41" s="161"/>
      <c r="AFU41" s="161"/>
      <c r="AFV41" s="161"/>
      <c r="AFW41" s="161"/>
      <c r="AFX41" s="161"/>
      <c r="AFY41" s="161"/>
      <c r="AFZ41" s="161"/>
      <c r="AGA41" s="161"/>
      <c r="AGB41" s="161"/>
      <c r="AGC41" s="161"/>
      <c r="AGD41" s="161"/>
      <c r="AGE41" s="161"/>
      <c r="AGF41" s="161"/>
      <c r="AGG41" s="161"/>
      <c r="AGH41" s="161"/>
      <c r="AGI41" s="161"/>
      <c r="AGJ41" s="161"/>
      <c r="AGK41" s="161"/>
      <c r="AGL41" s="161"/>
      <c r="AGM41" s="161"/>
      <c r="AGN41" s="161"/>
      <c r="AGO41" s="161"/>
      <c r="AGP41" s="161"/>
      <c r="AGQ41" s="161"/>
      <c r="AGR41" s="161"/>
      <c r="AGS41" s="161"/>
      <c r="AGT41" s="161"/>
      <c r="AGU41" s="161"/>
      <c r="AGV41" s="161"/>
      <c r="AGW41" s="161"/>
      <c r="AGX41" s="161"/>
      <c r="AGY41" s="161"/>
      <c r="AGZ41" s="161"/>
      <c r="AHA41" s="161"/>
      <c r="AHB41" s="161"/>
      <c r="AHC41" s="161"/>
      <c r="AHD41" s="161"/>
      <c r="AHE41" s="161"/>
      <c r="AHF41" s="161"/>
      <c r="AHG41" s="161"/>
      <c r="AHH41" s="161"/>
      <c r="AHI41" s="161"/>
      <c r="AHJ41" s="161"/>
      <c r="AHK41" s="161"/>
      <c r="AHL41" s="161"/>
      <c r="AHM41" s="161"/>
      <c r="AHN41" s="161"/>
      <c r="AHO41" s="161"/>
      <c r="AHP41" s="161"/>
      <c r="AHQ41" s="161"/>
      <c r="AHR41" s="161"/>
      <c r="AHS41" s="161"/>
      <c r="AHT41" s="161"/>
      <c r="AHU41" s="161"/>
      <c r="AHV41" s="161"/>
      <c r="AHW41" s="161"/>
      <c r="AHX41" s="161"/>
      <c r="AHY41" s="161"/>
      <c r="AHZ41" s="161"/>
      <c r="AIA41" s="161"/>
      <c r="AIB41" s="161"/>
      <c r="AIC41" s="161"/>
      <c r="AID41" s="161"/>
      <c r="AIE41" s="161"/>
      <c r="AIF41" s="161"/>
    </row>
    <row r="42" spans="1:916" s="352" customFormat="1">
      <c r="A42" s="21"/>
      <c r="B42" s="313" t="s">
        <v>336</v>
      </c>
      <c r="C42" s="131" t="s">
        <v>470</v>
      </c>
      <c r="D42" s="348"/>
      <c r="E42" s="337"/>
      <c r="F42" s="170"/>
      <c r="G42" s="351"/>
      <c r="H42" s="325">
        <f>'G249 Com Gas Pilot'!A10</f>
        <v>0</v>
      </c>
      <c r="I42" s="223">
        <f>'G249 Com Gas Pilot'!A8</f>
        <v>0</v>
      </c>
      <c r="J42" s="223">
        <v>0</v>
      </c>
      <c r="K42" s="223">
        <v>0</v>
      </c>
      <c r="L42" s="349">
        <v>0</v>
      </c>
      <c r="M42" s="342"/>
      <c r="N42" s="350">
        <f>I42</f>
        <v>0</v>
      </c>
      <c r="O42" s="342">
        <f>SUM(I42:K42)</f>
        <v>0</v>
      </c>
      <c r="P42" s="259">
        <f>SUM('G249 Com Gas Pilot'!R$5:R$1000)</f>
        <v>0</v>
      </c>
      <c r="Q42" s="344">
        <f>N42/(1+GasDiscountRate)^1</f>
        <v>0</v>
      </c>
      <c r="R42" s="344">
        <f>O42/(1+GasDiscountRate)^1</f>
        <v>0</v>
      </c>
      <c r="S42" s="259">
        <f>SUM('G249 Com Gas Pilot'!AM$5:AM$1000)</f>
        <v>0</v>
      </c>
      <c r="T42" s="259">
        <f>SUM('G249 Com Gas Pilot'!AD$5:AD$1000)</f>
        <v>0</v>
      </c>
      <c r="U42" s="405">
        <f>IFERROR(S42/Q42,0)</f>
        <v>0</v>
      </c>
      <c r="V42" s="405">
        <f>IFERROR(((S42*1.1)+(T42))/R42,0)</f>
        <v>0</v>
      </c>
      <c r="W42" s="2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  <c r="ER42" s="161"/>
      <c r="ES42" s="161"/>
      <c r="ET42" s="161"/>
      <c r="EU42" s="161"/>
      <c r="EV42" s="161"/>
      <c r="EW42" s="161"/>
      <c r="EX42" s="161"/>
      <c r="EY42" s="161"/>
      <c r="EZ42" s="161"/>
      <c r="FA42" s="161"/>
      <c r="FB42" s="161"/>
      <c r="FC42" s="161"/>
      <c r="FD42" s="161"/>
      <c r="FE42" s="161"/>
      <c r="FF42" s="161"/>
      <c r="FG42" s="161"/>
      <c r="FH42" s="161"/>
      <c r="FI42" s="161"/>
      <c r="FJ42" s="161"/>
      <c r="FK42" s="161"/>
      <c r="FL42" s="161"/>
      <c r="FM42" s="161"/>
      <c r="FN42" s="161"/>
      <c r="FO42" s="161"/>
      <c r="FP42" s="161"/>
      <c r="FQ42" s="161"/>
      <c r="FR42" s="161"/>
      <c r="FS42" s="161"/>
      <c r="FT42" s="161"/>
      <c r="FU42" s="161"/>
      <c r="FV42" s="161"/>
      <c r="FW42" s="161"/>
      <c r="FX42" s="161"/>
      <c r="FY42" s="161"/>
      <c r="FZ42" s="161"/>
      <c r="GA42" s="161"/>
      <c r="GB42" s="161"/>
      <c r="GC42" s="161"/>
      <c r="GD42" s="161"/>
      <c r="GE42" s="161"/>
      <c r="GF42" s="161"/>
      <c r="GG42" s="161"/>
      <c r="GH42" s="161"/>
      <c r="GI42" s="161"/>
      <c r="GJ42" s="161"/>
      <c r="GK42" s="161"/>
      <c r="GL42" s="161"/>
      <c r="GM42" s="161"/>
      <c r="GN42" s="161"/>
      <c r="GO42" s="161"/>
      <c r="GP42" s="161"/>
      <c r="GQ42" s="161"/>
      <c r="GR42" s="161"/>
      <c r="GS42" s="161"/>
      <c r="GT42" s="161"/>
      <c r="GU42" s="161"/>
      <c r="GV42" s="161"/>
      <c r="GW42" s="161"/>
      <c r="GX42" s="161"/>
      <c r="GY42" s="161"/>
      <c r="GZ42" s="161"/>
      <c r="HA42" s="161"/>
      <c r="HB42" s="161"/>
      <c r="HC42" s="161"/>
      <c r="HD42" s="161"/>
      <c r="HE42" s="161"/>
      <c r="HF42" s="161"/>
      <c r="HG42" s="161"/>
      <c r="HH42" s="161"/>
      <c r="HI42" s="161"/>
      <c r="HJ42" s="161"/>
      <c r="HK42" s="161"/>
      <c r="HL42" s="161"/>
      <c r="HM42" s="161"/>
      <c r="HN42" s="161"/>
      <c r="HO42" s="161"/>
      <c r="HP42" s="161"/>
      <c r="HQ42" s="161"/>
      <c r="HR42" s="161"/>
      <c r="HS42" s="161"/>
      <c r="HT42" s="161"/>
      <c r="HU42" s="161"/>
      <c r="HV42" s="161"/>
      <c r="HW42" s="161"/>
      <c r="HX42" s="161"/>
      <c r="HY42" s="161"/>
      <c r="HZ42" s="161"/>
      <c r="IA42" s="161"/>
      <c r="IB42" s="161"/>
      <c r="IC42" s="161"/>
      <c r="ID42" s="161"/>
      <c r="IE42" s="161"/>
      <c r="IF42" s="161"/>
      <c r="IG42" s="161"/>
      <c r="IH42" s="161"/>
      <c r="II42" s="161"/>
      <c r="IJ42" s="161"/>
      <c r="IK42" s="161"/>
      <c r="IL42" s="161"/>
      <c r="IM42" s="161"/>
      <c r="IN42" s="161"/>
      <c r="IO42" s="161"/>
      <c r="IP42" s="161"/>
      <c r="IQ42" s="161"/>
      <c r="IR42" s="161"/>
      <c r="IS42" s="161"/>
      <c r="IT42" s="161"/>
      <c r="IU42" s="161"/>
      <c r="IV42" s="161"/>
      <c r="IW42" s="161"/>
      <c r="IX42" s="161"/>
      <c r="IY42" s="161"/>
      <c r="IZ42" s="161"/>
      <c r="JA42" s="161"/>
      <c r="JB42" s="161"/>
      <c r="JC42" s="161"/>
      <c r="JD42" s="161"/>
      <c r="JE42" s="161"/>
      <c r="JF42" s="161"/>
      <c r="JG42" s="161"/>
      <c r="JH42" s="161"/>
      <c r="JI42" s="161"/>
      <c r="JJ42" s="161"/>
      <c r="JK42" s="161"/>
      <c r="JL42" s="161"/>
      <c r="JM42" s="161"/>
      <c r="JN42" s="161"/>
      <c r="JO42" s="161"/>
      <c r="JP42" s="161"/>
      <c r="JQ42" s="161"/>
      <c r="JR42" s="161"/>
      <c r="JS42" s="161"/>
      <c r="JT42" s="161"/>
      <c r="JU42" s="161"/>
      <c r="JV42" s="161"/>
      <c r="JW42" s="161"/>
      <c r="JX42" s="161"/>
      <c r="JY42" s="161"/>
      <c r="JZ42" s="161"/>
      <c r="KA42" s="161"/>
      <c r="KB42" s="161"/>
      <c r="KC42" s="161"/>
      <c r="KD42" s="161"/>
      <c r="KE42" s="161"/>
      <c r="KF42" s="161"/>
      <c r="KG42" s="161"/>
      <c r="KH42" s="161"/>
      <c r="KI42" s="161"/>
      <c r="KJ42" s="161"/>
      <c r="KK42" s="161"/>
      <c r="KL42" s="161"/>
      <c r="KM42" s="161"/>
      <c r="KN42" s="161"/>
      <c r="KO42" s="161"/>
      <c r="KP42" s="161"/>
      <c r="KQ42" s="161"/>
      <c r="KR42" s="161"/>
      <c r="KS42" s="161"/>
      <c r="KT42" s="161"/>
      <c r="KU42" s="161"/>
      <c r="KV42" s="161"/>
      <c r="KW42" s="161"/>
      <c r="KX42" s="161"/>
      <c r="KY42" s="161"/>
      <c r="KZ42" s="161"/>
      <c r="LA42" s="161"/>
      <c r="LB42" s="161"/>
      <c r="LC42" s="161"/>
      <c r="LD42" s="161"/>
      <c r="LE42" s="161"/>
      <c r="LF42" s="161"/>
      <c r="LG42" s="161"/>
      <c r="LH42" s="161"/>
      <c r="LI42" s="161"/>
      <c r="LJ42" s="161"/>
      <c r="LK42" s="161"/>
      <c r="LL42" s="161"/>
      <c r="LM42" s="161"/>
      <c r="LN42" s="161"/>
      <c r="LO42" s="161"/>
      <c r="LP42" s="161"/>
      <c r="LQ42" s="161"/>
      <c r="LR42" s="161"/>
      <c r="LS42" s="161"/>
      <c r="LT42" s="161"/>
      <c r="LU42" s="161"/>
      <c r="LV42" s="161"/>
      <c r="LW42" s="161"/>
      <c r="LX42" s="161"/>
      <c r="LY42" s="161"/>
      <c r="LZ42" s="161"/>
      <c r="MA42" s="161"/>
      <c r="MB42" s="161"/>
      <c r="MC42" s="161"/>
      <c r="MD42" s="161"/>
      <c r="ME42" s="161"/>
      <c r="MF42" s="161"/>
      <c r="MG42" s="161"/>
      <c r="MH42" s="161"/>
      <c r="MI42" s="161"/>
      <c r="MJ42" s="161"/>
      <c r="MK42" s="161"/>
      <c r="ML42" s="161"/>
      <c r="MM42" s="161"/>
      <c r="MN42" s="161"/>
      <c r="MO42" s="161"/>
      <c r="MP42" s="161"/>
      <c r="MQ42" s="161"/>
      <c r="MR42" s="161"/>
      <c r="MS42" s="161"/>
      <c r="MT42" s="161"/>
      <c r="MU42" s="161"/>
      <c r="MV42" s="161"/>
      <c r="MW42" s="161"/>
      <c r="MX42" s="161"/>
      <c r="MY42" s="161"/>
      <c r="MZ42" s="161"/>
      <c r="NA42" s="161"/>
      <c r="NB42" s="161"/>
      <c r="NC42" s="161"/>
      <c r="ND42" s="161"/>
      <c r="NE42" s="161"/>
      <c r="NF42" s="161"/>
      <c r="NG42" s="161"/>
      <c r="NH42" s="161"/>
      <c r="NI42" s="161"/>
      <c r="NJ42" s="161"/>
      <c r="NK42" s="161"/>
      <c r="NL42" s="161"/>
      <c r="NM42" s="161"/>
      <c r="NN42" s="161"/>
      <c r="NO42" s="161"/>
      <c r="NP42" s="161"/>
      <c r="NQ42" s="161"/>
      <c r="NR42" s="161"/>
      <c r="NS42" s="161"/>
      <c r="NT42" s="161"/>
      <c r="NU42" s="161"/>
      <c r="NV42" s="161"/>
      <c r="NW42" s="161"/>
      <c r="NX42" s="161"/>
      <c r="NY42" s="161"/>
      <c r="NZ42" s="161"/>
      <c r="OA42" s="161"/>
      <c r="OB42" s="161"/>
      <c r="OC42" s="161"/>
      <c r="OD42" s="161"/>
      <c r="OE42" s="161"/>
      <c r="OF42" s="161"/>
      <c r="OG42" s="161"/>
      <c r="OH42" s="161"/>
      <c r="OI42" s="161"/>
      <c r="OJ42" s="161"/>
      <c r="OK42" s="161"/>
      <c r="OL42" s="161"/>
      <c r="OM42" s="161"/>
      <c r="ON42" s="161"/>
      <c r="OO42" s="161"/>
      <c r="OP42" s="161"/>
      <c r="OQ42" s="161"/>
      <c r="OR42" s="161"/>
      <c r="OS42" s="161"/>
      <c r="OT42" s="161"/>
      <c r="OU42" s="161"/>
      <c r="OV42" s="161"/>
      <c r="OW42" s="161"/>
      <c r="OX42" s="161"/>
      <c r="OY42" s="161"/>
      <c r="OZ42" s="161"/>
      <c r="PA42" s="161"/>
      <c r="PB42" s="161"/>
      <c r="PC42" s="161"/>
      <c r="PD42" s="161"/>
      <c r="PE42" s="161"/>
      <c r="PF42" s="161"/>
      <c r="PG42" s="161"/>
      <c r="PH42" s="161"/>
      <c r="PI42" s="161"/>
      <c r="PJ42" s="161"/>
      <c r="PK42" s="161"/>
      <c r="PL42" s="161"/>
      <c r="PM42" s="161"/>
      <c r="PN42" s="161"/>
      <c r="PO42" s="161"/>
      <c r="PP42" s="161"/>
      <c r="PQ42" s="161"/>
      <c r="PR42" s="161"/>
      <c r="PS42" s="161"/>
      <c r="PT42" s="161"/>
      <c r="PU42" s="161"/>
      <c r="PV42" s="161"/>
      <c r="PW42" s="161"/>
      <c r="PX42" s="161"/>
      <c r="PY42" s="161"/>
      <c r="PZ42" s="161"/>
      <c r="QA42" s="161"/>
      <c r="QB42" s="161"/>
      <c r="QC42" s="161"/>
      <c r="QD42" s="161"/>
      <c r="QE42" s="161"/>
      <c r="QF42" s="161"/>
      <c r="QG42" s="161"/>
      <c r="QH42" s="161"/>
      <c r="QI42" s="161"/>
      <c r="QJ42" s="161"/>
      <c r="QK42" s="161"/>
      <c r="QL42" s="161"/>
      <c r="QM42" s="161"/>
      <c r="QN42" s="161"/>
      <c r="QO42" s="161"/>
      <c r="QP42" s="161"/>
      <c r="QQ42" s="161"/>
      <c r="QR42" s="161"/>
      <c r="QS42" s="161"/>
      <c r="QT42" s="161"/>
      <c r="QU42" s="161"/>
      <c r="QV42" s="161"/>
      <c r="QW42" s="161"/>
      <c r="QX42" s="161"/>
      <c r="QY42" s="161"/>
      <c r="QZ42" s="161"/>
      <c r="RA42" s="161"/>
      <c r="RB42" s="161"/>
      <c r="RC42" s="161"/>
      <c r="RD42" s="161"/>
      <c r="RE42" s="161"/>
      <c r="RF42" s="161"/>
      <c r="RG42" s="161"/>
      <c r="RH42" s="161"/>
      <c r="RI42" s="161"/>
      <c r="RJ42" s="161"/>
      <c r="RK42" s="161"/>
      <c r="RL42" s="161"/>
      <c r="RM42" s="161"/>
      <c r="RN42" s="161"/>
      <c r="RO42" s="161"/>
      <c r="RP42" s="161"/>
      <c r="RQ42" s="161"/>
      <c r="RR42" s="161"/>
      <c r="RS42" s="161"/>
      <c r="RT42" s="161"/>
      <c r="RU42" s="161"/>
      <c r="RV42" s="161"/>
      <c r="RW42" s="161"/>
      <c r="RX42" s="161"/>
      <c r="RY42" s="161"/>
      <c r="RZ42" s="161"/>
      <c r="SA42" s="161"/>
      <c r="SB42" s="161"/>
      <c r="SC42" s="161"/>
      <c r="SD42" s="161"/>
      <c r="SE42" s="161"/>
      <c r="SF42" s="161"/>
      <c r="SG42" s="161"/>
      <c r="SH42" s="161"/>
      <c r="SI42" s="161"/>
      <c r="SJ42" s="161"/>
      <c r="SK42" s="161"/>
      <c r="SL42" s="161"/>
      <c r="SM42" s="161"/>
      <c r="SN42" s="161"/>
      <c r="SO42" s="161"/>
      <c r="SP42" s="161"/>
      <c r="SQ42" s="161"/>
      <c r="SR42" s="161"/>
      <c r="SS42" s="161"/>
      <c r="ST42" s="161"/>
      <c r="SU42" s="161"/>
      <c r="SV42" s="161"/>
      <c r="SW42" s="161"/>
      <c r="SX42" s="161"/>
      <c r="SY42" s="161"/>
      <c r="SZ42" s="161"/>
      <c r="TA42" s="161"/>
      <c r="TB42" s="161"/>
      <c r="TC42" s="161"/>
      <c r="TD42" s="161"/>
      <c r="TE42" s="161"/>
      <c r="TF42" s="161"/>
      <c r="TG42" s="161"/>
      <c r="TH42" s="161"/>
      <c r="TI42" s="161"/>
      <c r="TJ42" s="161"/>
      <c r="TK42" s="161"/>
      <c r="TL42" s="161"/>
      <c r="TM42" s="161"/>
      <c r="TN42" s="161"/>
      <c r="TO42" s="161"/>
      <c r="TP42" s="161"/>
      <c r="TQ42" s="161"/>
      <c r="TR42" s="161"/>
      <c r="TS42" s="161"/>
      <c r="TT42" s="161"/>
      <c r="TU42" s="161"/>
      <c r="TV42" s="161"/>
      <c r="TW42" s="161"/>
      <c r="TX42" s="161"/>
      <c r="TY42" s="161"/>
      <c r="TZ42" s="161"/>
      <c r="UA42" s="161"/>
      <c r="UB42" s="161"/>
      <c r="UC42" s="161"/>
      <c r="UD42" s="161"/>
      <c r="UE42" s="161"/>
      <c r="UF42" s="161"/>
      <c r="UG42" s="161"/>
      <c r="UH42" s="161"/>
      <c r="UI42" s="161"/>
      <c r="UJ42" s="161"/>
      <c r="UK42" s="161"/>
      <c r="UL42" s="161"/>
      <c r="UM42" s="161"/>
      <c r="UN42" s="161"/>
      <c r="UO42" s="161"/>
      <c r="UP42" s="161"/>
      <c r="UQ42" s="161"/>
      <c r="UR42" s="161"/>
      <c r="US42" s="161"/>
      <c r="UT42" s="161"/>
      <c r="UU42" s="161"/>
      <c r="UV42" s="161"/>
      <c r="UW42" s="161"/>
      <c r="UX42" s="161"/>
      <c r="UY42" s="161"/>
      <c r="UZ42" s="161"/>
      <c r="VA42" s="161"/>
      <c r="VB42" s="161"/>
      <c r="VC42" s="161"/>
      <c r="VD42" s="161"/>
      <c r="VE42" s="161"/>
      <c r="VF42" s="161"/>
      <c r="VG42" s="161"/>
      <c r="VH42" s="161"/>
      <c r="VI42" s="161"/>
      <c r="VJ42" s="161"/>
      <c r="VK42" s="161"/>
      <c r="VL42" s="161"/>
      <c r="VM42" s="161"/>
      <c r="VN42" s="161"/>
      <c r="VO42" s="161"/>
      <c r="VP42" s="161"/>
      <c r="VQ42" s="161"/>
      <c r="VR42" s="161"/>
      <c r="VS42" s="161"/>
      <c r="VT42" s="161"/>
      <c r="VU42" s="161"/>
      <c r="VV42" s="161"/>
      <c r="VW42" s="161"/>
      <c r="VX42" s="161"/>
      <c r="VY42" s="161"/>
      <c r="VZ42" s="161"/>
      <c r="WA42" s="161"/>
      <c r="WB42" s="161"/>
      <c r="WC42" s="161"/>
      <c r="WD42" s="161"/>
      <c r="WE42" s="161"/>
      <c r="WF42" s="161"/>
      <c r="WG42" s="161"/>
      <c r="WH42" s="161"/>
      <c r="WI42" s="161"/>
      <c r="WJ42" s="161"/>
      <c r="WK42" s="161"/>
      <c r="WL42" s="161"/>
      <c r="WM42" s="161"/>
      <c r="WN42" s="161"/>
      <c r="WO42" s="161"/>
      <c r="WP42" s="161"/>
      <c r="WQ42" s="161"/>
      <c r="WR42" s="161"/>
      <c r="WS42" s="161"/>
      <c r="WT42" s="161"/>
      <c r="WU42" s="161"/>
      <c r="WV42" s="161"/>
      <c r="WW42" s="161"/>
      <c r="WX42" s="161"/>
      <c r="WY42" s="161"/>
      <c r="WZ42" s="161"/>
      <c r="XA42" s="161"/>
      <c r="XB42" s="161"/>
      <c r="XC42" s="161"/>
      <c r="XD42" s="161"/>
      <c r="XE42" s="161"/>
      <c r="XF42" s="161"/>
      <c r="XG42" s="161"/>
      <c r="XH42" s="161"/>
      <c r="XI42" s="161"/>
      <c r="XJ42" s="161"/>
      <c r="XK42" s="161"/>
      <c r="XL42" s="161"/>
      <c r="XM42" s="161"/>
      <c r="XN42" s="161"/>
      <c r="XO42" s="161"/>
      <c r="XP42" s="161"/>
      <c r="XQ42" s="161"/>
      <c r="XR42" s="161"/>
      <c r="XS42" s="161"/>
      <c r="XT42" s="161"/>
      <c r="XU42" s="161"/>
      <c r="XV42" s="161"/>
      <c r="XW42" s="161"/>
      <c r="XX42" s="161"/>
      <c r="XY42" s="161"/>
      <c r="XZ42" s="161"/>
      <c r="YA42" s="161"/>
      <c r="YB42" s="161"/>
      <c r="YC42" s="161"/>
      <c r="YD42" s="161"/>
      <c r="YE42" s="161"/>
      <c r="YF42" s="161"/>
      <c r="YG42" s="161"/>
      <c r="YH42" s="161"/>
      <c r="YI42" s="161"/>
      <c r="YJ42" s="161"/>
      <c r="YK42" s="161"/>
      <c r="YL42" s="161"/>
      <c r="YM42" s="161"/>
      <c r="YN42" s="161"/>
      <c r="YO42" s="161"/>
      <c r="YP42" s="161"/>
      <c r="YQ42" s="161"/>
      <c r="YR42" s="161"/>
      <c r="YS42" s="161"/>
      <c r="YT42" s="161"/>
      <c r="YU42" s="161"/>
      <c r="YV42" s="161"/>
      <c r="YW42" s="161"/>
      <c r="YX42" s="161"/>
      <c r="YY42" s="161"/>
      <c r="YZ42" s="161"/>
      <c r="ZA42" s="161"/>
      <c r="ZB42" s="161"/>
      <c r="ZC42" s="161"/>
      <c r="ZD42" s="161"/>
      <c r="ZE42" s="161"/>
      <c r="ZF42" s="161"/>
      <c r="ZG42" s="161"/>
      <c r="ZH42" s="161"/>
      <c r="ZI42" s="161"/>
      <c r="ZJ42" s="161"/>
      <c r="ZK42" s="161"/>
      <c r="ZL42" s="161"/>
      <c r="ZM42" s="161"/>
      <c r="ZN42" s="161"/>
      <c r="ZO42" s="161"/>
      <c r="ZP42" s="161"/>
      <c r="ZQ42" s="161"/>
      <c r="ZR42" s="161"/>
      <c r="ZS42" s="161"/>
      <c r="ZT42" s="161"/>
      <c r="ZU42" s="161"/>
      <c r="ZV42" s="161"/>
      <c r="ZW42" s="161"/>
      <c r="ZX42" s="161"/>
      <c r="ZY42" s="161"/>
      <c r="ZZ42" s="161"/>
      <c r="AAA42" s="161"/>
      <c r="AAB42" s="161"/>
      <c r="AAC42" s="161"/>
      <c r="AAD42" s="161"/>
      <c r="AAE42" s="161"/>
      <c r="AAF42" s="161"/>
      <c r="AAG42" s="161"/>
      <c r="AAH42" s="161"/>
      <c r="AAI42" s="161"/>
      <c r="AAJ42" s="161"/>
      <c r="AAK42" s="161"/>
      <c r="AAL42" s="161"/>
      <c r="AAM42" s="161"/>
      <c r="AAN42" s="161"/>
      <c r="AAO42" s="161"/>
      <c r="AAP42" s="161"/>
      <c r="AAQ42" s="161"/>
      <c r="AAR42" s="161"/>
      <c r="AAS42" s="161"/>
      <c r="AAT42" s="161"/>
      <c r="AAU42" s="161"/>
      <c r="AAV42" s="161"/>
      <c r="AAW42" s="161"/>
      <c r="AAX42" s="161"/>
      <c r="AAY42" s="161"/>
      <c r="AAZ42" s="161"/>
      <c r="ABA42" s="161"/>
      <c r="ABB42" s="161"/>
      <c r="ABC42" s="161"/>
      <c r="ABD42" s="161"/>
      <c r="ABE42" s="161"/>
      <c r="ABF42" s="161"/>
      <c r="ABG42" s="161"/>
      <c r="ABH42" s="161"/>
      <c r="ABI42" s="161"/>
      <c r="ABJ42" s="161"/>
      <c r="ABK42" s="161"/>
      <c r="ABL42" s="161"/>
      <c r="ABM42" s="161"/>
      <c r="ABN42" s="161"/>
      <c r="ABO42" s="161"/>
      <c r="ABP42" s="161"/>
      <c r="ABQ42" s="161"/>
      <c r="ABR42" s="161"/>
      <c r="ABS42" s="161"/>
      <c r="ABT42" s="161"/>
      <c r="ABU42" s="161"/>
      <c r="ABV42" s="161"/>
      <c r="ABW42" s="161"/>
      <c r="ABX42" s="161"/>
      <c r="ABY42" s="161"/>
      <c r="ABZ42" s="161"/>
      <c r="ACA42" s="161"/>
      <c r="ACB42" s="161"/>
      <c r="ACC42" s="161"/>
      <c r="ACD42" s="161"/>
      <c r="ACE42" s="161"/>
      <c r="ACF42" s="161"/>
      <c r="ACG42" s="161"/>
      <c r="ACH42" s="161"/>
      <c r="ACI42" s="161"/>
      <c r="ACJ42" s="161"/>
      <c r="ACK42" s="161"/>
      <c r="ACL42" s="161"/>
      <c r="ACM42" s="161"/>
      <c r="ACN42" s="161"/>
      <c r="ACO42" s="161"/>
      <c r="ACP42" s="161"/>
      <c r="ACQ42" s="161"/>
      <c r="ACR42" s="161"/>
      <c r="ACS42" s="161"/>
      <c r="ACT42" s="161"/>
      <c r="ACU42" s="161"/>
      <c r="ACV42" s="161"/>
      <c r="ACW42" s="161"/>
      <c r="ACX42" s="161"/>
      <c r="ACY42" s="161"/>
      <c r="ACZ42" s="161"/>
      <c r="ADA42" s="161"/>
      <c r="ADB42" s="161"/>
      <c r="ADC42" s="161"/>
      <c r="ADD42" s="161"/>
      <c r="ADE42" s="161"/>
      <c r="ADF42" s="161"/>
      <c r="ADG42" s="161"/>
      <c r="ADH42" s="161"/>
      <c r="ADI42" s="161"/>
      <c r="ADJ42" s="161"/>
      <c r="ADK42" s="161"/>
      <c r="ADL42" s="161"/>
      <c r="ADM42" s="161"/>
      <c r="ADN42" s="161"/>
      <c r="ADO42" s="161"/>
      <c r="ADP42" s="161"/>
      <c r="ADQ42" s="161"/>
      <c r="ADR42" s="161"/>
      <c r="ADS42" s="161"/>
      <c r="ADT42" s="161"/>
      <c r="ADU42" s="161"/>
      <c r="ADV42" s="161"/>
      <c r="ADW42" s="161"/>
      <c r="ADX42" s="161"/>
      <c r="ADY42" s="161"/>
      <c r="ADZ42" s="161"/>
      <c r="AEA42" s="161"/>
      <c r="AEB42" s="161"/>
      <c r="AEC42" s="161"/>
      <c r="AED42" s="161"/>
      <c r="AEE42" s="161"/>
      <c r="AEF42" s="161"/>
      <c r="AEG42" s="161"/>
      <c r="AEH42" s="161"/>
      <c r="AEI42" s="161"/>
      <c r="AEJ42" s="161"/>
      <c r="AEK42" s="161"/>
      <c r="AEL42" s="161"/>
      <c r="AEM42" s="161"/>
      <c r="AEN42" s="161"/>
      <c r="AEO42" s="161"/>
      <c r="AEP42" s="161"/>
      <c r="AEQ42" s="161"/>
      <c r="AER42" s="161"/>
      <c r="AES42" s="161"/>
      <c r="AET42" s="161"/>
      <c r="AEU42" s="161"/>
      <c r="AEV42" s="161"/>
      <c r="AEW42" s="161"/>
      <c r="AEX42" s="161"/>
      <c r="AEY42" s="161"/>
      <c r="AEZ42" s="161"/>
      <c r="AFA42" s="161"/>
      <c r="AFB42" s="161"/>
      <c r="AFC42" s="161"/>
      <c r="AFD42" s="161"/>
      <c r="AFE42" s="161"/>
      <c r="AFF42" s="161"/>
      <c r="AFG42" s="161"/>
      <c r="AFH42" s="161"/>
      <c r="AFI42" s="161"/>
      <c r="AFJ42" s="161"/>
      <c r="AFK42" s="161"/>
      <c r="AFL42" s="161"/>
      <c r="AFM42" s="161"/>
      <c r="AFN42" s="161"/>
      <c r="AFO42" s="161"/>
      <c r="AFP42" s="161"/>
      <c r="AFQ42" s="161"/>
      <c r="AFR42" s="161"/>
      <c r="AFS42" s="161"/>
      <c r="AFT42" s="161"/>
      <c r="AFU42" s="161"/>
      <c r="AFV42" s="161"/>
      <c r="AFW42" s="161"/>
      <c r="AFX42" s="161"/>
      <c r="AFY42" s="161"/>
      <c r="AFZ42" s="161"/>
      <c r="AGA42" s="161"/>
      <c r="AGB42" s="161"/>
      <c r="AGC42" s="161"/>
      <c r="AGD42" s="161"/>
      <c r="AGE42" s="161"/>
      <c r="AGF42" s="161"/>
      <c r="AGG42" s="161"/>
      <c r="AGH42" s="161"/>
      <c r="AGI42" s="161"/>
      <c r="AGJ42" s="161"/>
      <c r="AGK42" s="161"/>
      <c r="AGL42" s="161"/>
      <c r="AGM42" s="161"/>
      <c r="AGN42" s="161"/>
      <c r="AGO42" s="161"/>
      <c r="AGP42" s="161"/>
      <c r="AGQ42" s="161"/>
      <c r="AGR42" s="161"/>
      <c r="AGS42" s="161"/>
      <c r="AGT42" s="161"/>
      <c r="AGU42" s="161"/>
      <c r="AGV42" s="161"/>
      <c r="AGW42" s="161"/>
      <c r="AGX42" s="161"/>
      <c r="AGY42" s="161"/>
      <c r="AGZ42" s="161"/>
      <c r="AHA42" s="161"/>
      <c r="AHB42" s="161"/>
      <c r="AHC42" s="161"/>
      <c r="AHD42" s="161"/>
      <c r="AHE42" s="161"/>
      <c r="AHF42" s="161"/>
      <c r="AHG42" s="161"/>
      <c r="AHH42" s="161"/>
      <c r="AHI42" s="161"/>
      <c r="AHJ42" s="161"/>
      <c r="AHK42" s="161"/>
      <c r="AHL42" s="161"/>
      <c r="AHM42" s="161"/>
      <c r="AHN42" s="161"/>
      <c r="AHO42" s="161"/>
      <c r="AHP42" s="161"/>
      <c r="AHQ42" s="161"/>
      <c r="AHR42" s="161"/>
      <c r="AHS42" s="161"/>
      <c r="AHT42" s="161"/>
      <c r="AHU42" s="161"/>
      <c r="AHV42" s="161"/>
      <c r="AHW42" s="161"/>
      <c r="AHX42" s="161"/>
      <c r="AHY42" s="161"/>
      <c r="AHZ42" s="161"/>
      <c r="AIA42" s="161"/>
      <c r="AIB42" s="161"/>
      <c r="AIC42" s="161"/>
      <c r="AID42" s="161"/>
      <c r="AIE42" s="161"/>
      <c r="AIF42" s="161"/>
    </row>
    <row r="43" spans="1:916" s="21" customFormat="1" ht="12.75">
      <c r="B43" s="316" t="s">
        <v>411</v>
      </c>
      <c r="C43" s="316"/>
      <c r="D43" s="316"/>
      <c r="E43" s="353"/>
      <c r="F43" s="316"/>
      <c r="G43" s="332"/>
      <c r="H43" s="334">
        <f>SUM(H41:H42)</f>
        <v>0</v>
      </c>
      <c r="I43" s="354">
        <f t="shared" ref="I43:T43" si="24">SUM(I41:I42)</f>
        <v>211983.55000000005</v>
      </c>
      <c r="J43" s="355">
        <f t="shared" si="24"/>
        <v>660000</v>
      </c>
      <c r="K43" s="355">
        <f t="shared" si="24"/>
        <v>3808750</v>
      </c>
      <c r="L43" s="355">
        <f t="shared" si="24"/>
        <v>4468750</v>
      </c>
      <c r="M43" s="355">
        <f t="shared" si="24"/>
        <v>0</v>
      </c>
      <c r="N43" s="356">
        <f t="shared" si="24"/>
        <v>871983.55</v>
      </c>
      <c r="O43" s="354">
        <f t="shared" si="24"/>
        <v>4680733.55</v>
      </c>
      <c r="P43" s="355">
        <f>SUM(P41:P42)</f>
        <v>0</v>
      </c>
      <c r="Q43" s="354">
        <f t="shared" si="24"/>
        <v>816463.9981273408</v>
      </c>
      <c r="R43" s="354">
        <f t="shared" si="24"/>
        <v>4382709.3164794007</v>
      </c>
      <c r="S43" s="355">
        <f t="shared" si="24"/>
        <v>0</v>
      </c>
      <c r="T43" s="355">
        <f t="shared" si="24"/>
        <v>0</v>
      </c>
      <c r="U43" s="404">
        <f>S43/Q43</f>
        <v>0</v>
      </c>
      <c r="V43" s="404">
        <f>(S43*1.1+T43)/R43</f>
        <v>0</v>
      </c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  <c r="BV43" s="161"/>
      <c r="BW43" s="161"/>
      <c r="BX43" s="161"/>
      <c r="BY43" s="161"/>
      <c r="BZ43" s="161"/>
      <c r="CA43" s="161"/>
      <c r="CB43" s="161"/>
      <c r="CC43" s="161"/>
      <c r="CD43" s="161"/>
      <c r="CE43" s="161"/>
      <c r="CF43" s="161"/>
      <c r="CG43" s="161"/>
      <c r="CH43" s="161"/>
      <c r="CI43" s="161"/>
      <c r="CJ43" s="161"/>
      <c r="CK43" s="161"/>
      <c r="CL43" s="161"/>
      <c r="CM43" s="161"/>
      <c r="CN43" s="161"/>
      <c r="CO43" s="161"/>
      <c r="CP43" s="161"/>
      <c r="CQ43" s="161"/>
      <c r="CR43" s="161"/>
      <c r="CS43" s="161"/>
      <c r="CT43" s="161"/>
      <c r="CU43" s="161"/>
      <c r="CV43" s="161"/>
      <c r="CW43" s="161"/>
      <c r="CX43" s="161"/>
      <c r="CY43" s="161"/>
      <c r="CZ43" s="161"/>
      <c r="DA43" s="161"/>
      <c r="DB43" s="161"/>
      <c r="DC43" s="161"/>
      <c r="DD43" s="161"/>
      <c r="DE43" s="161"/>
      <c r="DF43" s="161"/>
      <c r="DG43" s="161"/>
      <c r="DH43" s="161"/>
      <c r="DI43" s="161"/>
      <c r="DJ43" s="161"/>
      <c r="DK43" s="161"/>
      <c r="DL43" s="161"/>
      <c r="DM43" s="161"/>
      <c r="DN43" s="161"/>
      <c r="DO43" s="161"/>
      <c r="DP43" s="161"/>
      <c r="DQ43" s="161"/>
      <c r="DR43" s="161"/>
      <c r="DS43" s="161"/>
      <c r="DT43" s="161"/>
      <c r="DU43" s="161"/>
      <c r="DV43" s="161"/>
      <c r="DW43" s="161"/>
      <c r="DX43" s="161"/>
      <c r="DY43" s="161"/>
      <c r="DZ43" s="161"/>
      <c r="EA43" s="161"/>
      <c r="EB43" s="161"/>
      <c r="EC43" s="161"/>
      <c r="ED43" s="161"/>
      <c r="EE43" s="161"/>
      <c r="EF43" s="161"/>
      <c r="EG43" s="161"/>
      <c r="EH43" s="161"/>
      <c r="EI43" s="161"/>
      <c r="EJ43" s="161"/>
      <c r="EK43" s="161"/>
      <c r="EL43" s="161"/>
      <c r="EM43" s="161"/>
      <c r="EN43" s="161"/>
      <c r="EO43" s="161"/>
      <c r="EP43" s="161"/>
      <c r="EQ43" s="161"/>
      <c r="ER43" s="161"/>
      <c r="ES43" s="161"/>
      <c r="ET43" s="161"/>
      <c r="EU43" s="161"/>
      <c r="EV43" s="161"/>
      <c r="EW43" s="161"/>
      <c r="EX43" s="161"/>
      <c r="EY43" s="161"/>
      <c r="EZ43" s="161"/>
      <c r="FA43" s="161"/>
      <c r="FB43" s="161"/>
      <c r="FC43" s="161"/>
      <c r="FD43" s="161"/>
      <c r="FE43" s="161"/>
      <c r="FF43" s="161"/>
      <c r="FG43" s="161"/>
      <c r="FH43" s="161"/>
      <c r="FI43" s="161"/>
      <c r="FJ43" s="161"/>
      <c r="FK43" s="161"/>
      <c r="FL43" s="161"/>
      <c r="FM43" s="161"/>
      <c r="FN43" s="161"/>
      <c r="FO43" s="161"/>
      <c r="FP43" s="161"/>
      <c r="FQ43" s="161"/>
      <c r="FR43" s="161"/>
      <c r="FS43" s="161"/>
      <c r="FT43" s="161"/>
      <c r="FU43" s="161"/>
      <c r="FV43" s="161"/>
      <c r="FW43" s="161"/>
      <c r="FX43" s="161"/>
      <c r="FY43" s="161"/>
      <c r="FZ43" s="161"/>
      <c r="GA43" s="161"/>
      <c r="GB43" s="161"/>
      <c r="GC43" s="161"/>
      <c r="GD43" s="161"/>
      <c r="GE43" s="161"/>
      <c r="GF43" s="161"/>
      <c r="GG43" s="161"/>
      <c r="GH43" s="161"/>
      <c r="GI43" s="161"/>
      <c r="GJ43" s="161"/>
      <c r="GK43" s="161"/>
      <c r="GL43" s="161"/>
      <c r="GM43" s="161"/>
      <c r="GN43" s="161"/>
      <c r="GO43" s="161"/>
      <c r="GP43" s="161"/>
      <c r="GQ43" s="161"/>
      <c r="GR43" s="161"/>
      <c r="GS43" s="161"/>
      <c r="GT43" s="161"/>
      <c r="GU43" s="161"/>
      <c r="GV43" s="161"/>
      <c r="GW43" s="161"/>
      <c r="GX43" s="161"/>
      <c r="GY43" s="161"/>
      <c r="GZ43" s="161"/>
      <c r="HA43" s="161"/>
      <c r="HB43" s="161"/>
      <c r="HC43" s="161"/>
      <c r="HD43" s="161"/>
      <c r="HE43" s="161"/>
      <c r="HF43" s="161"/>
      <c r="HG43" s="161"/>
      <c r="HH43" s="161"/>
      <c r="HI43" s="161"/>
      <c r="HJ43" s="161"/>
      <c r="HK43" s="161"/>
      <c r="HL43" s="161"/>
      <c r="HM43" s="161"/>
      <c r="HN43" s="161"/>
      <c r="HO43" s="161"/>
      <c r="HP43" s="161"/>
      <c r="HQ43" s="161"/>
      <c r="HR43" s="161"/>
      <c r="HS43" s="161"/>
      <c r="HT43" s="161"/>
      <c r="HU43" s="161"/>
      <c r="HV43" s="161"/>
      <c r="HW43" s="161"/>
      <c r="HX43" s="161"/>
      <c r="HY43" s="161"/>
      <c r="HZ43" s="161"/>
      <c r="IA43" s="161"/>
      <c r="IB43" s="161"/>
      <c r="IC43" s="161"/>
      <c r="ID43" s="161"/>
      <c r="IE43" s="161"/>
      <c r="IF43" s="161"/>
      <c r="IG43" s="161"/>
      <c r="IH43" s="161"/>
      <c r="II43" s="161"/>
      <c r="IJ43" s="161"/>
      <c r="IK43" s="161"/>
      <c r="IL43" s="161"/>
      <c r="IM43" s="161"/>
      <c r="IN43" s="161"/>
      <c r="IO43" s="161"/>
      <c r="IP43" s="161"/>
      <c r="IQ43" s="161"/>
      <c r="IR43" s="161"/>
      <c r="IS43" s="161"/>
      <c r="IT43" s="161"/>
      <c r="IU43" s="161"/>
      <c r="IV43" s="161"/>
      <c r="IW43" s="161"/>
      <c r="IX43" s="161"/>
      <c r="IY43" s="161"/>
      <c r="IZ43" s="161"/>
      <c r="JA43" s="161"/>
      <c r="JB43" s="161"/>
      <c r="JC43" s="161"/>
      <c r="JD43" s="161"/>
      <c r="JE43" s="161"/>
      <c r="JF43" s="161"/>
      <c r="JG43" s="161"/>
      <c r="JH43" s="161"/>
      <c r="JI43" s="161"/>
      <c r="JJ43" s="161"/>
      <c r="JK43" s="161"/>
      <c r="JL43" s="161"/>
      <c r="JM43" s="161"/>
      <c r="JN43" s="161"/>
      <c r="JO43" s="161"/>
      <c r="JP43" s="161"/>
      <c r="JQ43" s="161"/>
      <c r="JR43" s="161"/>
      <c r="JS43" s="161"/>
      <c r="JT43" s="161"/>
      <c r="JU43" s="161"/>
      <c r="JV43" s="161"/>
      <c r="JW43" s="161"/>
      <c r="JX43" s="161"/>
      <c r="JY43" s="161"/>
      <c r="JZ43" s="161"/>
      <c r="KA43" s="161"/>
      <c r="KB43" s="161"/>
      <c r="KC43" s="161"/>
      <c r="KD43" s="161"/>
      <c r="KE43" s="161"/>
      <c r="KF43" s="161"/>
      <c r="KG43" s="161"/>
      <c r="KH43" s="161"/>
      <c r="KI43" s="161"/>
      <c r="KJ43" s="161"/>
      <c r="KK43" s="161"/>
      <c r="KL43" s="161"/>
      <c r="KM43" s="161"/>
      <c r="KN43" s="161"/>
      <c r="KO43" s="161"/>
      <c r="KP43" s="161"/>
      <c r="KQ43" s="161"/>
      <c r="KR43" s="161"/>
      <c r="KS43" s="161"/>
      <c r="KT43" s="161"/>
      <c r="KU43" s="161"/>
      <c r="KV43" s="161"/>
      <c r="KW43" s="161"/>
      <c r="KX43" s="161"/>
      <c r="KY43" s="161"/>
      <c r="KZ43" s="161"/>
      <c r="LA43" s="161"/>
      <c r="LB43" s="161"/>
      <c r="LC43" s="161"/>
      <c r="LD43" s="161"/>
      <c r="LE43" s="161"/>
      <c r="LF43" s="161"/>
      <c r="LG43" s="161"/>
      <c r="LH43" s="161"/>
      <c r="LI43" s="161"/>
      <c r="LJ43" s="161"/>
      <c r="LK43" s="161"/>
      <c r="LL43" s="161"/>
      <c r="LM43" s="161"/>
      <c r="LN43" s="161"/>
      <c r="LO43" s="161"/>
      <c r="LP43" s="161"/>
      <c r="LQ43" s="161"/>
      <c r="LR43" s="161"/>
      <c r="LS43" s="161"/>
      <c r="LT43" s="161"/>
      <c r="LU43" s="161"/>
      <c r="LV43" s="161"/>
      <c r="LW43" s="161"/>
      <c r="LX43" s="161"/>
      <c r="LY43" s="161"/>
      <c r="LZ43" s="161"/>
      <c r="MA43" s="161"/>
      <c r="MB43" s="161"/>
      <c r="MC43" s="161"/>
      <c r="MD43" s="161"/>
      <c r="ME43" s="161"/>
      <c r="MF43" s="161"/>
      <c r="MG43" s="161"/>
      <c r="MH43" s="161"/>
      <c r="MI43" s="161"/>
      <c r="MJ43" s="161"/>
      <c r="MK43" s="161"/>
      <c r="ML43" s="161"/>
      <c r="MM43" s="161"/>
      <c r="MN43" s="161"/>
      <c r="MO43" s="161"/>
      <c r="MP43" s="161"/>
      <c r="MQ43" s="161"/>
      <c r="MR43" s="161"/>
      <c r="MS43" s="161"/>
      <c r="MT43" s="161"/>
      <c r="MU43" s="161"/>
      <c r="MV43" s="161"/>
      <c r="MW43" s="161"/>
      <c r="MX43" s="161"/>
      <c r="MY43" s="161"/>
      <c r="MZ43" s="161"/>
      <c r="NA43" s="161"/>
      <c r="NB43" s="161"/>
      <c r="NC43" s="161"/>
      <c r="ND43" s="161"/>
      <c r="NE43" s="161"/>
      <c r="NF43" s="161"/>
      <c r="NG43" s="161"/>
      <c r="NH43" s="161"/>
      <c r="NI43" s="161"/>
      <c r="NJ43" s="161"/>
      <c r="NK43" s="161"/>
      <c r="NL43" s="161"/>
      <c r="NM43" s="161"/>
      <c r="NN43" s="161"/>
      <c r="NO43" s="161"/>
      <c r="NP43" s="161"/>
      <c r="NQ43" s="161"/>
      <c r="NR43" s="161"/>
      <c r="NS43" s="161"/>
      <c r="NT43" s="161"/>
      <c r="NU43" s="161"/>
      <c r="NV43" s="161"/>
      <c r="NW43" s="161"/>
      <c r="NX43" s="161"/>
      <c r="NY43" s="161"/>
      <c r="NZ43" s="161"/>
      <c r="OA43" s="161"/>
      <c r="OB43" s="161"/>
      <c r="OC43" s="161"/>
      <c r="OD43" s="161"/>
      <c r="OE43" s="161"/>
      <c r="OF43" s="161"/>
      <c r="OG43" s="161"/>
      <c r="OH43" s="161"/>
      <c r="OI43" s="161"/>
      <c r="OJ43" s="161"/>
      <c r="OK43" s="161"/>
      <c r="OL43" s="161"/>
      <c r="OM43" s="161"/>
      <c r="ON43" s="161"/>
      <c r="OO43" s="161"/>
      <c r="OP43" s="161"/>
      <c r="OQ43" s="161"/>
      <c r="OR43" s="161"/>
      <c r="OS43" s="161"/>
      <c r="OT43" s="161"/>
      <c r="OU43" s="161"/>
      <c r="OV43" s="161"/>
      <c r="OW43" s="161"/>
      <c r="OX43" s="161"/>
      <c r="OY43" s="161"/>
      <c r="OZ43" s="161"/>
      <c r="PA43" s="161"/>
      <c r="PB43" s="161"/>
      <c r="PC43" s="161"/>
      <c r="PD43" s="161"/>
      <c r="PE43" s="161"/>
      <c r="PF43" s="161"/>
      <c r="PG43" s="161"/>
      <c r="PH43" s="161"/>
      <c r="PI43" s="161"/>
      <c r="PJ43" s="161"/>
      <c r="PK43" s="161"/>
      <c r="PL43" s="161"/>
      <c r="PM43" s="161"/>
      <c r="PN43" s="161"/>
      <c r="PO43" s="161"/>
      <c r="PP43" s="161"/>
      <c r="PQ43" s="161"/>
      <c r="PR43" s="161"/>
      <c r="PS43" s="161"/>
      <c r="PT43" s="161"/>
      <c r="PU43" s="161"/>
      <c r="PV43" s="161"/>
      <c r="PW43" s="161"/>
      <c r="PX43" s="161"/>
      <c r="PY43" s="161"/>
      <c r="PZ43" s="161"/>
      <c r="QA43" s="161"/>
      <c r="QB43" s="161"/>
      <c r="QC43" s="161"/>
      <c r="QD43" s="161"/>
      <c r="QE43" s="161"/>
      <c r="QF43" s="161"/>
      <c r="QG43" s="161"/>
      <c r="QH43" s="161"/>
      <c r="QI43" s="161"/>
      <c r="QJ43" s="161"/>
      <c r="QK43" s="161"/>
      <c r="QL43" s="161"/>
      <c r="QM43" s="161"/>
      <c r="QN43" s="161"/>
      <c r="QO43" s="161"/>
      <c r="QP43" s="161"/>
      <c r="QQ43" s="161"/>
      <c r="QR43" s="161"/>
      <c r="QS43" s="161"/>
      <c r="QT43" s="161"/>
      <c r="QU43" s="161"/>
      <c r="QV43" s="161"/>
      <c r="QW43" s="161"/>
      <c r="QX43" s="161"/>
      <c r="QY43" s="161"/>
      <c r="QZ43" s="161"/>
      <c r="RA43" s="161"/>
      <c r="RB43" s="161"/>
      <c r="RC43" s="161"/>
      <c r="RD43" s="161"/>
      <c r="RE43" s="161"/>
      <c r="RF43" s="161"/>
      <c r="RG43" s="161"/>
      <c r="RH43" s="161"/>
      <c r="RI43" s="161"/>
      <c r="RJ43" s="161"/>
      <c r="RK43" s="161"/>
      <c r="RL43" s="161"/>
      <c r="RM43" s="161"/>
      <c r="RN43" s="161"/>
      <c r="RO43" s="161"/>
      <c r="RP43" s="161"/>
      <c r="RQ43" s="161"/>
      <c r="RR43" s="161"/>
      <c r="RS43" s="161"/>
      <c r="RT43" s="161"/>
      <c r="RU43" s="161"/>
      <c r="RV43" s="161"/>
      <c r="RW43" s="161"/>
      <c r="RX43" s="161"/>
      <c r="RY43" s="161"/>
      <c r="RZ43" s="161"/>
      <c r="SA43" s="161"/>
      <c r="SB43" s="161"/>
      <c r="SC43" s="161"/>
      <c r="SD43" s="161"/>
      <c r="SE43" s="161"/>
      <c r="SF43" s="161"/>
      <c r="SG43" s="161"/>
      <c r="SH43" s="161"/>
      <c r="SI43" s="161"/>
      <c r="SJ43" s="161"/>
      <c r="SK43" s="161"/>
      <c r="SL43" s="161"/>
      <c r="SM43" s="161"/>
      <c r="SN43" s="161"/>
      <c r="SO43" s="161"/>
      <c r="SP43" s="161"/>
      <c r="SQ43" s="161"/>
      <c r="SR43" s="161"/>
      <c r="SS43" s="161"/>
      <c r="ST43" s="161"/>
      <c r="SU43" s="161"/>
      <c r="SV43" s="161"/>
      <c r="SW43" s="161"/>
      <c r="SX43" s="161"/>
      <c r="SY43" s="161"/>
      <c r="SZ43" s="161"/>
      <c r="TA43" s="161"/>
      <c r="TB43" s="161"/>
      <c r="TC43" s="161"/>
      <c r="TD43" s="161"/>
      <c r="TE43" s="161"/>
      <c r="TF43" s="161"/>
      <c r="TG43" s="161"/>
      <c r="TH43" s="161"/>
      <c r="TI43" s="161"/>
      <c r="TJ43" s="161"/>
      <c r="TK43" s="161"/>
      <c r="TL43" s="161"/>
      <c r="TM43" s="161"/>
      <c r="TN43" s="161"/>
      <c r="TO43" s="161"/>
      <c r="TP43" s="161"/>
      <c r="TQ43" s="161"/>
      <c r="TR43" s="161"/>
      <c r="TS43" s="161"/>
      <c r="TT43" s="161"/>
      <c r="TU43" s="161"/>
      <c r="TV43" s="161"/>
      <c r="TW43" s="161"/>
      <c r="TX43" s="161"/>
      <c r="TY43" s="161"/>
      <c r="TZ43" s="161"/>
      <c r="UA43" s="161"/>
      <c r="UB43" s="161"/>
      <c r="UC43" s="161"/>
      <c r="UD43" s="161"/>
      <c r="UE43" s="161"/>
      <c r="UF43" s="161"/>
      <c r="UG43" s="161"/>
      <c r="UH43" s="161"/>
      <c r="UI43" s="161"/>
      <c r="UJ43" s="161"/>
      <c r="UK43" s="161"/>
      <c r="UL43" s="161"/>
      <c r="UM43" s="161"/>
      <c r="UN43" s="161"/>
      <c r="UO43" s="161"/>
      <c r="UP43" s="161"/>
      <c r="UQ43" s="161"/>
      <c r="UR43" s="161"/>
      <c r="US43" s="161"/>
      <c r="UT43" s="161"/>
      <c r="UU43" s="161"/>
      <c r="UV43" s="161"/>
      <c r="UW43" s="161"/>
      <c r="UX43" s="161"/>
      <c r="UY43" s="161"/>
      <c r="UZ43" s="161"/>
      <c r="VA43" s="161"/>
      <c r="VB43" s="161"/>
      <c r="VC43" s="161"/>
      <c r="VD43" s="161"/>
      <c r="VE43" s="161"/>
      <c r="VF43" s="161"/>
      <c r="VG43" s="161"/>
      <c r="VH43" s="161"/>
      <c r="VI43" s="161"/>
      <c r="VJ43" s="161"/>
      <c r="VK43" s="161"/>
      <c r="VL43" s="161"/>
      <c r="VM43" s="161"/>
      <c r="VN43" s="161"/>
      <c r="VO43" s="161"/>
      <c r="VP43" s="161"/>
      <c r="VQ43" s="161"/>
      <c r="VR43" s="161"/>
      <c r="VS43" s="161"/>
      <c r="VT43" s="161"/>
      <c r="VU43" s="161"/>
      <c r="VV43" s="161"/>
      <c r="VW43" s="161"/>
      <c r="VX43" s="161"/>
      <c r="VY43" s="161"/>
      <c r="VZ43" s="161"/>
      <c r="WA43" s="161"/>
      <c r="WB43" s="161"/>
      <c r="WC43" s="161"/>
      <c r="WD43" s="161"/>
      <c r="WE43" s="161"/>
      <c r="WF43" s="161"/>
      <c r="WG43" s="161"/>
      <c r="WH43" s="161"/>
      <c r="WI43" s="161"/>
      <c r="WJ43" s="161"/>
      <c r="WK43" s="161"/>
      <c r="WL43" s="161"/>
      <c r="WM43" s="161"/>
      <c r="WN43" s="161"/>
      <c r="WO43" s="161"/>
      <c r="WP43" s="161"/>
      <c r="WQ43" s="161"/>
      <c r="WR43" s="161"/>
      <c r="WS43" s="161"/>
      <c r="WT43" s="161"/>
      <c r="WU43" s="161"/>
      <c r="WV43" s="161"/>
      <c r="WW43" s="161"/>
      <c r="WX43" s="161"/>
      <c r="WY43" s="161"/>
      <c r="WZ43" s="161"/>
      <c r="XA43" s="161"/>
      <c r="XB43" s="161"/>
      <c r="XC43" s="161"/>
      <c r="XD43" s="161"/>
      <c r="XE43" s="161"/>
      <c r="XF43" s="161"/>
      <c r="XG43" s="161"/>
      <c r="XH43" s="161"/>
      <c r="XI43" s="161"/>
      <c r="XJ43" s="161"/>
      <c r="XK43" s="161"/>
      <c r="XL43" s="161"/>
      <c r="XM43" s="161"/>
      <c r="XN43" s="161"/>
      <c r="XO43" s="161"/>
      <c r="XP43" s="161"/>
      <c r="XQ43" s="161"/>
      <c r="XR43" s="161"/>
      <c r="XS43" s="161"/>
      <c r="XT43" s="161"/>
      <c r="XU43" s="161"/>
      <c r="XV43" s="161"/>
      <c r="XW43" s="161"/>
      <c r="XX43" s="161"/>
      <c r="XY43" s="161"/>
      <c r="XZ43" s="161"/>
      <c r="YA43" s="161"/>
      <c r="YB43" s="161"/>
      <c r="YC43" s="161"/>
      <c r="YD43" s="161"/>
      <c r="YE43" s="161"/>
      <c r="YF43" s="161"/>
      <c r="YG43" s="161"/>
      <c r="YH43" s="161"/>
      <c r="YI43" s="161"/>
      <c r="YJ43" s="161"/>
      <c r="YK43" s="161"/>
      <c r="YL43" s="161"/>
      <c r="YM43" s="161"/>
      <c r="YN43" s="161"/>
      <c r="YO43" s="161"/>
      <c r="YP43" s="161"/>
      <c r="YQ43" s="161"/>
      <c r="YR43" s="161"/>
      <c r="YS43" s="161"/>
      <c r="YT43" s="161"/>
      <c r="YU43" s="161"/>
      <c r="YV43" s="161"/>
      <c r="YW43" s="161"/>
      <c r="YX43" s="161"/>
      <c r="YY43" s="161"/>
      <c r="YZ43" s="161"/>
      <c r="ZA43" s="161"/>
      <c r="ZB43" s="161"/>
      <c r="ZC43" s="161"/>
      <c r="ZD43" s="161"/>
      <c r="ZE43" s="161"/>
      <c r="ZF43" s="161"/>
      <c r="ZG43" s="161"/>
      <c r="ZH43" s="161"/>
      <c r="ZI43" s="161"/>
      <c r="ZJ43" s="161"/>
      <c r="ZK43" s="161"/>
      <c r="ZL43" s="161"/>
      <c r="ZM43" s="161"/>
      <c r="ZN43" s="161"/>
      <c r="ZO43" s="161"/>
      <c r="ZP43" s="161"/>
      <c r="ZQ43" s="161"/>
      <c r="ZR43" s="161"/>
      <c r="ZS43" s="161"/>
      <c r="ZT43" s="161"/>
      <c r="ZU43" s="161"/>
      <c r="ZV43" s="161"/>
      <c r="ZW43" s="161"/>
      <c r="ZX43" s="161"/>
      <c r="ZY43" s="161"/>
      <c r="ZZ43" s="161"/>
      <c r="AAA43" s="161"/>
      <c r="AAB43" s="161"/>
      <c r="AAC43" s="161"/>
      <c r="AAD43" s="161"/>
      <c r="AAE43" s="161"/>
      <c r="AAF43" s="161"/>
      <c r="AAG43" s="161"/>
      <c r="AAH43" s="161"/>
      <c r="AAI43" s="161"/>
      <c r="AAJ43" s="161"/>
      <c r="AAK43" s="161"/>
      <c r="AAL43" s="161"/>
      <c r="AAM43" s="161"/>
      <c r="AAN43" s="161"/>
      <c r="AAO43" s="161"/>
      <c r="AAP43" s="161"/>
      <c r="AAQ43" s="161"/>
      <c r="AAR43" s="161"/>
      <c r="AAS43" s="161"/>
      <c r="AAT43" s="161"/>
      <c r="AAU43" s="161"/>
      <c r="AAV43" s="161"/>
      <c r="AAW43" s="161"/>
      <c r="AAX43" s="161"/>
      <c r="AAY43" s="161"/>
      <c r="AAZ43" s="161"/>
      <c r="ABA43" s="161"/>
      <c r="ABB43" s="161"/>
      <c r="ABC43" s="161"/>
      <c r="ABD43" s="161"/>
      <c r="ABE43" s="161"/>
      <c r="ABF43" s="161"/>
      <c r="ABG43" s="161"/>
      <c r="ABH43" s="161"/>
      <c r="ABI43" s="161"/>
      <c r="ABJ43" s="161"/>
      <c r="ABK43" s="161"/>
      <c r="ABL43" s="161"/>
      <c r="ABM43" s="161"/>
      <c r="ABN43" s="161"/>
      <c r="ABO43" s="161"/>
      <c r="ABP43" s="161"/>
      <c r="ABQ43" s="161"/>
      <c r="ABR43" s="161"/>
      <c r="ABS43" s="161"/>
      <c r="ABT43" s="161"/>
      <c r="ABU43" s="161"/>
      <c r="ABV43" s="161"/>
      <c r="ABW43" s="161"/>
      <c r="ABX43" s="161"/>
      <c r="ABY43" s="161"/>
      <c r="ABZ43" s="161"/>
      <c r="ACA43" s="161"/>
      <c r="ACB43" s="161"/>
      <c r="ACC43" s="161"/>
      <c r="ACD43" s="161"/>
      <c r="ACE43" s="161"/>
      <c r="ACF43" s="161"/>
      <c r="ACG43" s="161"/>
      <c r="ACH43" s="161"/>
      <c r="ACI43" s="161"/>
      <c r="ACJ43" s="161"/>
      <c r="ACK43" s="161"/>
      <c r="ACL43" s="161"/>
      <c r="ACM43" s="161"/>
      <c r="ACN43" s="161"/>
      <c r="ACO43" s="161"/>
      <c r="ACP43" s="161"/>
      <c r="ACQ43" s="161"/>
      <c r="ACR43" s="161"/>
      <c r="ACS43" s="161"/>
      <c r="ACT43" s="161"/>
      <c r="ACU43" s="161"/>
      <c r="ACV43" s="161"/>
      <c r="ACW43" s="161"/>
      <c r="ACX43" s="161"/>
      <c r="ACY43" s="161"/>
      <c r="ACZ43" s="161"/>
      <c r="ADA43" s="161"/>
      <c r="ADB43" s="161"/>
      <c r="ADC43" s="161"/>
      <c r="ADD43" s="161"/>
      <c r="ADE43" s="161"/>
      <c r="ADF43" s="161"/>
      <c r="ADG43" s="161"/>
      <c r="ADH43" s="161"/>
      <c r="ADI43" s="161"/>
      <c r="ADJ43" s="161"/>
      <c r="ADK43" s="161"/>
      <c r="ADL43" s="161"/>
      <c r="ADM43" s="161"/>
      <c r="ADN43" s="161"/>
      <c r="ADO43" s="161"/>
      <c r="ADP43" s="161"/>
      <c r="ADQ43" s="161"/>
      <c r="ADR43" s="161"/>
      <c r="ADS43" s="161"/>
      <c r="ADT43" s="161"/>
      <c r="ADU43" s="161"/>
      <c r="ADV43" s="161"/>
      <c r="ADW43" s="161"/>
      <c r="ADX43" s="161"/>
      <c r="ADY43" s="161"/>
      <c r="ADZ43" s="161"/>
      <c r="AEA43" s="161"/>
      <c r="AEB43" s="161"/>
      <c r="AEC43" s="161"/>
      <c r="AED43" s="161"/>
      <c r="AEE43" s="161"/>
      <c r="AEF43" s="161"/>
      <c r="AEG43" s="161"/>
      <c r="AEH43" s="161"/>
      <c r="AEI43" s="161"/>
      <c r="AEJ43" s="161"/>
      <c r="AEK43" s="161"/>
      <c r="AEL43" s="161"/>
      <c r="AEM43" s="161"/>
      <c r="AEN43" s="161"/>
      <c r="AEO43" s="161"/>
      <c r="AEP43" s="161"/>
      <c r="AEQ43" s="161"/>
      <c r="AER43" s="161"/>
      <c r="AES43" s="161"/>
      <c r="AET43" s="161"/>
      <c r="AEU43" s="161"/>
      <c r="AEV43" s="161"/>
      <c r="AEW43" s="161"/>
      <c r="AEX43" s="161"/>
      <c r="AEY43" s="161"/>
      <c r="AEZ43" s="161"/>
      <c r="AFA43" s="161"/>
      <c r="AFB43" s="161"/>
      <c r="AFC43" s="161"/>
      <c r="AFD43" s="161"/>
      <c r="AFE43" s="161"/>
      <c r="AFF43" s="161"/>
      <c r="AFG43" s="161"/>
      <c r="AFH43" s="161"/>
      <c r="AFI43" s="161"/>
      <c r="AFJ43" s="161"/>
      <c r="AFK43" s="161"/>
      <c r="AFL43" s="161"/>
      <c r="AFM43" s="161"/>
      <c r="AFN43" s="161"/>
      <c r="AFO43" s="161"/>
      <c r="AFP43" s="161"/>
      <c r="AFQ43" s="161"/>
      <c r="AFR43" s="161"/>
      <c r="AFS43" s="161"/>
      <c r="AFT43" s="161"/>
      <c r="AFU43" s="161"/>
      <c r="AFV43" s="161"/>
      <c r="AFW43" s="161"/>
      <c r="AFX43" s="161"/>
      <c r="AFY43" s="161"/>
      <c r="AFZ43" s="161"/>
      <c r="AGA43" s="161"/>
      <c r="AGB43" s="161"/>
      <c r="AGC43" s="161"/>
      <c r="AGD43" s="161"/>
      <c r="AGE43" s="161"/>
      <c r="AGF43" s="161"/>
      <c r="AGG43" s="161"/>
      <c r="AGH43" s="161"/>
      <c r="AGI43" s="161"/>
      <c r="AGJ43" s="161"/>
      <c r="AGK43" s="161"/>
      <c r="AGL43" s="161"/>
      <c r="AGM43" s="161"/>
      <c r="AGN43" s="161"/>
      <c r="AGO43" s="161"/>
      <c r="AGP43" s="161"/>
      <c r="AGQ43" s="161"/>
      <c r="AGR43" s="161"/>
      <c r="AGS43" s="161"/>
      <c r="AGT43" s="161"/>
      <c r="AGU43" s="161"/>
      <c r="AGV43" s="161"/>
      <c r="AGW43" s="161"/>
      <c r="AGX43" s="161"/>
      <c r="AGY43" s="161"/>
      <c r="AGZ43" s="161"/>
      <c r="AHA43" s="161"/>
      <c r="AHB43" s="161"/>
      <c r="AHC43" s="161"/>
      <c r="AHD43" s="161"/>
      <c r="AHE43" s="161"/>
      <c r="AHF43" s="161"/>
      <c r="AHG43" s="161"/>
      <c r="AHH43" s="161"/>
      <c r="AHI43" s="161"/>
      <c r="AHJ43" s="161"/>
      <c r="AHK43" s="161"/>
      <c r="AHL43" s="161"/>
      <c r="AHM43" s="161"/>
      <c r="AHN43" s="161"/>
      <c r="AHO43" s="161"/>
      <c r="AHP43" s="161"/>
      <c r="AHQ43" s="161"/>
      <c r="AHR43" s="161"/>
      <c r="AHS43" s="161"/>
      <c r="AHT43" s="161"/>
      <c r="AHU43" s="161"/>
      <c r="AHV43" s="161"/>
      <c r="AHW43" s="161"/>
      <c r="AHX43" s="161"/>
      <c r="AHY43" s="161"/>
      <c r="AHZ43" s="161"/>
      <c r="AIA43" s="161"/>
      <c r="AIB43" s="161"/>
      <c r="AIC43" s="161"/>
      <c r="AID43" s="161"/>
      <c r="AIE43" s="161"/>
      <c r="AIF43" s="161"/>
    </row>
    <row r="44" spans="1:916" s="102" customFormat="1">
      <c r="B44" s="191"/>
      <c r="C44" s="357" t="s">
        <v>418</v>
      </c>
      <c r="D44" s="357"/>
      <c r="E44" s="358"/>
      <c r="F44" s="358"/>
      <c r="G44" s="359"/>
      <c r="H44" s="360"/>
      <c r="I44" s="361"/>
      <c r="J44" s="362"/>
      <c r="K44" s="363"/>
      <c r="L44" s="363"/>
      <c r="M44" s="363"/>
      <c r="N44" s="364"/>
      <c r="O44" s="365"/>
      <c r="P44" s="365"/>
      <c r="Q44" s="365"/>
      <c r="R44" s="365"/>
      <c r="S44" s="366"/>
      <c r="T44" s="367"/>
      <c r="U44" s="368"/>
      <c r="V44" s="368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916" s="102" customFormat="1">
      <c r="B45" s="191"/>
      <c r="C45" s="192" t="s">
        <v>419</v>
      </c>
      <c r="D45" s="191">
        <v>18231005</v>
      </c>
      <c r="E45" s="191"/>
      <c r="F45" s="191"/>
      <c r="G45" s="193"/>
      <c r="H45" s="191"/>
      <c r="I45" s="194">
        <f>SUMIF('Program Costs'!D:D,'Gas CE'!D45,'Program Costs'!N:N)</f>
        <v>158111.97999999998</v>
      </c>
      <c r="J45" s="194"/>
      <c r="K45" s="191"/>
      <c r="L45" s="191"/>
      <c r="M45" s="191"/>
      <c r="N45" s="350">
        <f>I45</f>
        <v>158111.97999999998</v>
      </c>
      <c r="O45" s="194">
        <f t="shared" ref="O45:O56" si="25">I45</f>
        <v>158111.97999999998</v>
      </c>
      <c r="P45" s="195"/>
      <c r="Q45" s="196">
        <f t="shared" ref="Q45:Q56" si="26">N45/(1+ElecDiscountRate)^1</f>
        <v>148044.92509363292</v>
      </c>
      <c r="R45" s="196">
        <f t="shared" ref="R45:R56" si="27">O45/(1+ElecDiscountRate)^1</f>
        <v>148044.92509363292</v>
      </c>
      <c r="S45" s="191"/>
      <c r="T45" s="197"/>
      <c r="U45" s="191"/>
      <c r="V45" s="198"/>
      <c r="W45" s="106"/>
      <c r="X45">
        <v>18231005</v>
      </c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916" s="102" customFormat="1">
      <c r="B46" s="191"/>
      <c r="C46" s="199" t="s">
        <v>420</v>
      </c>
      <c r="D46" s="200">
        <v>18230659</v>
      </c>
      <c r="E46" s="201"/>
      <c r="F46" s="201"/>
      <c r="G46" s="202"/>
      <c r="H46" s="203"/>
      <c r="I46" s="194">
        <f>SUMIF('Program Costs'!D:D,'Gas CE'!D46,'Program Costs'!N:N)</f>
        <v>158299.93</v>
      </c>
      <c r="J46" s="194"/>
      <c r="K46" s="204"/>
      <c r="L46" s="204"/>
      <c r="M46" s="204"/>
      <c r="N46" s="350">
        <f t="shared" ref="N46:N56" si="28">I46</f>
        <v>158299.93</v>
      </c>
      <c r="O46" s="194">
        <f t="shared" si="25"/>
        <v>158299.93</v>
      </c>
      <c r="P46" s="205"/>
      <c r="Q46" s="196">
        <f t="shared" si="26"/>
        <v>148220.90823970037</v>
      </c>
      <c r="R46" s="196">
        <f t="shared" si="27"/>
        <v>148220.90823970037</v>
      </c>
      <c r="S46" s="206"/>
      <c r="T46" s="206"/>
      <c r="U46" s="207"/>
      <c r="V46" s="207"/>
      <c r="W46" s="106"/>
      <c r="X46">
        <v>18230659</v>
      </c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916" s="102" customFormat="1">
      <c r="B47" s="191"/>
      <c r="C47" s="208" t="s">
        <v>421</v>
      </c>
      <c r="D47" s="209">
        <v>18230668</v>
      </c>
      <c r="E47" s="201"/>
      <c r="F47" s="201"/>
      <c r="G47" s="202"/>
      <c r="H47" s="203"/>
      <c r="I47" s="194">
        <f>SUMIF('Program Costs'!D:D,'Gas CE'!D47,'Program Costs'!N:N)</f>
        <v>109275.651</v>
      </c>
      <c r="J47" s="194"/>
      <c r="K47" s="204"/>
      <c r="L47" s="204"/>
      <c r="M47" s="204"/>
      <c r="N47" s="350">
        <f t="shared" si="28"/>
        <v>109275.651</v>
      </c>
      <c r="O47" s="194">
        <f t="shared" si="25"/>
        <v>109275.651</v>
      </c>
      <c r="P47" s="196"/>
      <c r="Q47" s="196">
        <f t="shared" si="26"/>
        <v>102318.02528089887</v>
      </c>
      <c r="R47" s="196">
        <f t="shared" si="27"/>
        <v>102318.02528089887</v>
      </c>
      <c r="S47" s="206"/>
      <c r="T47" s="206"/>
      <c r="U47" s="207"/>
      <c r="V47" s="207"/>
      <c r="W47" s="106"/>
      <c r="X47">
        <v>18230668</v>
      </c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916" s="102" customFormat="1">
      <c r="B48" s="191"/>
      <c r="C48" s="192" t="s">
        <v>422</v>
      </c>
      <c r="D48" s="191">
        <v>18230688</v>
      </c>
      <c r="E48" s="191"/>
      <c r="F48" s="191"/>
      <c r="G48" s="191"/>
      <c r="H48" s="191"/>
      <c r="I48" s="194">
        <f>SUMIF('Program Costs'!D:D,'Gas CE'!D48,'Program Costs'!N:N)</f>
        <v>169612.7</v>
      </c>
      <c r="J48" s="194"/>
      <c r="K48" s="191"/>
      <c r="L48" s="191"/>
      <c r="M48" s="191"/>
      <c r="N48" s="350">
        <f t="shared" si="28"/>
        <v>169612.7</v>
      </c>
      <c r="O48" s="194">
        <f t="shared" si="25"/>
        <v>169612.7</v>
      </c>
      <c r="P48" s="195"/>
      <c r="Q48" s="196">
        <f t="shared" si="26"/>
        <v>158813.38951310862</v>
      </c>
      <c r="R48" s="196">
        <f t="shared" si="27"/>
        <v>158813.38951310862</v>
      </c>
      <c r="S48" s="191"/>
      <c r="T48" s="197"/>
      <c r="U48" s="191"/>
      <c r="V48" s="198"/>
      <c r="W48" s="106"/>
      <c r="X48">
        <v>18230688</v>
      </c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916" s="214" customFormat="1">
      <c r="A49" s="210"/>
      <c r="B49" s="191"/>
      <c r="C49" s="211" t="s">
        <v>423</v>
      </c>
      <c r="D49" s="212">
        <v>18230698</v>
      </c>
      <c r="E49" s="191"/>
      <c r="F49" s="191"/>
      <c r="G49" s="191"/>
      <c r="H49" s="191"/>
      <c r="I49" s="194">
        <f>SUMIF('Program Costs'!D:D,'Gas CE'!D49,'Program Costs'!N:N)</f>
        <v>18200</v>
      </c>
      <c r="J49" s="194"/>
      <c r="K49" s="191"/>
      <c r="L49" s="191"/>
      <c r="M49" s="191"/>
      <c r="N49" s="350">
        <f t="shared" si="28"/>
        <v>18200</v>
      </c>
      <c r="O49" s="194">
        <f t="shared" si="25"/>
        <v>18200</v>
      </c>
      <c r="P49" s="195"/>
      <c r="Q49" s="196">
        <f t="shared" si="26"/>
        <v>17041.198501872659</v>
      </c>
      <c r="R49" s="196">
        <f t="shared" si="27"/>
        <v>17041.198501872659</v>
      </c>
      <c r="S49" s="191"/>
      <c r="T49" s="197"/>
      <c r="U49" s="191"/>
      <c r="V49" s="198"/>
      <c r="W49" s="213"/>
      <c r="X49">
        <v>18230698</v>
      </c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3"/>
      <c r="BN49" s="213"/>
      <c r="BO49" s="213"/>
      <c r="BP49" s="213"/>
      <c r="BQ49" s="213"/>
      <c r="BR49" s="213"/>
      <c r="BS49" s="213"/>
      <c r="BT49" s="213"/>
      <c r="BU49" s="213"/>
      <c r="BV49" s="213"/>
      <c r="BW49" s="213"/>
      <c r="BX49" s="213"/>
      <c r="BY49" s="213"/>
      <c r="BZ49" s="213"/>
      <c r="CA49" s="213"/>
      <c r="CB49" s="213"/>
      <c r="CC49" s="213"/>
      <c r="CD49" s="213"/>
      <c r="CE49" s="213"/>
      <c r="CF49" s="213"/>
      <c r="CG49" s="213"/>
      <c r="CH49" s="213"/>
      <c r="CI49" s="213"/>
      <c r="CJ49" s="213"/>
      <c r="CK49" s="213"/>
      <c r="CL49" s="213"/>
      <c r="CM49" s="213"/>
      <c r="CN49" s="213"/>
      <c r="CO49" s="213"/>
      <c r="CP49" s="213"/>
      <c r="CQ49" s="213"/>
      <c r="CR49" s="213"/>
      <c r="CS49" s="213"/>
      <c r="CT49" s="213"/>
      <c r="CU49" s="213"/>
      <c r="CV49" s="213"/>
      <c r="CW49" s="213"/>
      <c r="CX49" s="213"/>
      <c r="CY49" s="213"/>
      <c r="CZ49" s="213"/>
      <c r="DA49" s="213"/>
      <c r="DB49" s="213"/>
      <c r="DC49" s="213"/>
      <c r="DD49" s="213"/>
      <c r="DE49" s="213"/>
      <c r="DF49" s="213"/>
      <c r="DG49" s="213"/>
      <c r="DH49" s="213"/>
      <c r="DI49" s="213"/>
      <c r="DJ49" s="213"/>
      <c r="DK49" s="213"/>
      <c r="DL49" s="213"/>
      <c r="DM49" s="213"/>
      <c r="DN49" s="213"/>
      <c r="DO49" s="213"/>
      <c r="DP49" s="213"/>
      <c r="DQ49" s="213"/>
      <c r="DR49" s="213"/>
      <c r="DS49" s="213"/>
      <c r="DT49" s="213"/>
      <c r="DU49" s="213"/>
      <c r="DV49" s="213"/>
      <c r="DW49" s="213"/>
      <c r="DX49" s="213"/>
      <c r="DY49" s="213"/>
      <c r="DZ49" s="213"/>
      <c r="EA49" s="213"/>
      <c r="EB49" s="213"/>
      <c r="EC49" s="213"/>
      <c r="ED49" s="213"/>
      <c r="EE49" s="213"/>
      <c r="EF49" s="213"/>
      <c r="EG49" s="213"/>
      <c r="EH49" s="213"/>
      <c r="EI49" s="213"/>
      <c r="EJ49" s="213"/>
      <c r="EK49" s="213"/>
      <c r="EL49" s="213"/>
      <c r="EM49" s="213"/>
      <c r="EN49" s="213"/>
      <c r="EO49" s="213"/>
      <c r="EP49" s="213"/>
      <c r="EQ49" s="213"/>
      <c r="ER49" s="213"/>
      <c r="ES49" s="213"/>
      <c r="ET49" s="213"/>
      <c r="EU49" s="213"/>
      <c r="EV49" s="213"/>
      <c r="EW49" s="213"/>
      <c r="EX49" s="213"/>
      <c r="EY49" s="213"/>
      <c r="EZ49" s="213"/>
      <c r="FA49" s="213"/>
      <c r="FB49" s="213"/>
      <c r="FC49" s="213"/>
      <c r="FD49" s="213"/>
      <c r="FE49" s="213"/>
      <c r="FF49" s="213"/>
      <c r="FG49" s="213"/>
      <c r="FH49" s="213"/>
      <c r="FI49" s="213"/>
      <c r="FJ49" s="213"/>
      <c r="FK49" s="213"/>
      <c r="FL49" s="213"/>
      <c r="FM49" s="213"/>
      <c r="FN49" s="213"/>
      <c r="FO49" s="213"/>
      <c r="FP49" s="213"/>
      <c r="FQ49" s="213"/>
      <c r="FR49" s="213"/>
      <c r="FS49" s="213"/>
      <c r="FT49" s="213"/>
      <c r="FU49" s="213"/>
      <c r="FV49" s="213"/>
      <c r="FW49" s="213"/>
      <c r="FX49" s="213"/>
      <c r="FY49" s="213"/>
      <c r="FZ49" s="213"/>
      <c r="GA49" s="213"/>
      <c r="GB49" s="213"/>
      <c r="GC49" s="213"/>
      <c r="GD49" s="213"/>
      <c r="GE49" s="213"/>
      <c r="GF49" s="213"/>
      <c r="GG49" s="213"/>
      <c r="GH49" s="213"/>
      <c r="GI49" s="213"/>
      <c r="GJ49" s="213"/>
      <c r="GK49" s="213"/>
      <c r="GL49" s="213"/>
      <c r="GM49" s="213"/>
      <c r="GN49" s="213"/>
      <c r="GO49" s="213"/>
      <c r="GP49" s="213"/>
      <c r="GQ49" s="213"/>
      <c r="GR49" s="213"/>
      <c r="GS49" s="213"/>
      <c r="GT49" s="213"/>
      <c r="GU49" s="213"/>
      <c r="GV49" s="213"/>
      <c r="GW49" s="213"/>
      <c r="GX49" s="213"/>
      <c r="GY49" s="213"/>
      <c r="GZ49" s="213"/>
      <c r="HA49" s="213"/>
      <c r="HB49" s="213"/>
      <c r="HC49" s="213"/>
      <c r="HD49" s="213"/>
      <c r="HE49" s="213"/>
      <c r="HF49" s="213"/>
      <c r="HG49" s="213"/>
      <c r="HH49" s="213"/>
      <c r="HI49" s="213"/>
      <c r="HJ49" s="213"/>
      <c r="HK49" s="213"/>
      <c r="HL49" s="213"/>
      <c r="HM49" s="213"/>
      <c r="HN49" s="213"/>
      <c r="HO49" s="213"/>
      <c r="HP49" s="213"/>
      <c r="HQ49" s="213"/>
      <c r="HR49" s="213"/>
      <c r="HS49" s="213"/>
      <c r="HT49" s="213"/>
      <c r="HU49" s="213"/>
      <c r="HV49" s="213"/>
      <c r="HW49" s="213"/>
      <c r="HX49" s="213"/>
      <c r="HY49" s="213"/>
      <c r="HZ49" s="213"/>
      <c r="IA49" s="213"/>
      <c r="IB49" s="213"/>
      <c r="IC49" s="213"/>
      <c r="ID49" s="213"/>
      <c r="IE49" s="213"/>
      <c r="IF49" s="213"/>
      <c r="IG49" s="213"/>
      <c r="IH49" s="213"/>
      <c r="II49" s="213"/>
      <c r="IJ49" s="213"/>
      <c r="IK49" s="213"/>
      <c r="IL49" s="213"/>
      <c r="IM49" s="213"/>
      <c r="IN49" s="213"/>
      <c r="IO49" s="213"/>
      <c r="IP49" s="213"/>
      <c r="IQ49" s="213"/>
      <c r="IR49" s="213"/>
      <c r="IS49" s="213"/>
      <c r="IT49" s="213"/>
      <c r="IU49" s="213"/>
      <c r="IV49" s="213"/>
      <c r="IW49" s="213"/>
      <c r="IX49" s="213"/>
      <c r="IY49" s="213"/>
      <c r="IZ49" s="213"/>
      <c r="JA49" s="213"/>
      <c r="JB49" s="213"/>
      <c r="JC49" s="213"/>
      <c r="JD49" s="213"/>
      <c r="JE49" s="213"/>
      <c r="JF49" s="213"/>
      <c r="JG49" s="213"/>
      <c r="JH49" s="213"/>
      <c r="JI49" s="213"/>
      <c r="JJ49" s="213"/>
      <c r="JK49" s="213"/>
      <c r="JL49" s="213"/>
      <c r="JM49" s="213"/>
      <c r="JN49" s="213"/>
      <c r="JO49" s="213"/>
      <c r="JP49" s="213"/>
      <c r="JQ49" s="213"/>
      <c r="JR49" s="213"/>
      <c r="JS49" s="213"/>
      <c r="JT49" s="213"/>
      <c r="JU49" s="213"/>
      <c r="JV49" s="213"/>
      <c r="JW49" s="213"/>
      <c r="JX49" s="213"/>
      <c r="JY49" s="213"/>
      <c r="JZ49" s="213"/>
      <c r="KA49" s="213"/>
      <c r="KB49" s="213"/>
      <c r="KC49" s="213"/>
      <c r="KD49" s="213"/>
      <c r="KE49" s="213"/>
      <c r="KF49" s="213"/>
      <c r="KG49" s="213"/>
      <c r="KH49" s="213"/>
      <c r="KI49" s="213"/>
      <c r="KJ49" s="213"/>
      <c r="KK49" s="213"/>
      <c r="KL49" s="213"/>
      <c r="KM49" s="213"/>
      <c r="KN49" s="213"/>
      <c r="KO49" s="213"/>
      <c r="KP49" s="213"/>
      <c r="KQ49" s="213"/>
      <c r="KR49" s="213"/>
      <c r="KS49" s="213"/>
      <c r="KT49" s="213"/>
      <c r="KU49" s="213"/>
      <c r="KV49" s="213"/>
      <c r="KW49" s="213"/>
      <c r="KX49" s="213"/>
      <c r="KY49" s="213"/>
      <c r="KZ49" s="213"/>
      <c r="LA49" s="213"/>
      <c r="LB49" s="213"/>
      <c r="LC49" s="213"/>
      <c r="LD49" s="213"/>
      <c r="LE49" s="213"/>
      <c r="LF49" s="213"/>
      <c r="LG49" s="213"/>
      <c r="LH49" s="213"/>
      <c r="LI49" s="213"/>
      <c r="LJ49" s="213"/>
      <c r="LK49" s="213"/>
      <c r="LL49" s="213"/>
      <c r="LM49" s="213"/>
      <c r="LN49" s="213"/>
      <c r="LO49" s="213"/>
      <c r="LP49" s="213"/>
      <c r="LQ49" s="213"/>
      <c r="LR49" s="213"/>
      <c r="LS49" s="213"/>
      <c r="LT49" s="213"/>
      <c r="LU49" s="213"/>
      <c r="LV49" s="213"/>
      <c r="LW49" s="213"/>
      <c r="LX49" s="213"/>
      <c r="LY49" s="213"/>
      <c r="LZ49" s="213"/>
      <c r="MA49" s="213"/>
      <c r="MB49" s="213"/>
      <c r="MC49" s="213"/>
      <c r="MD49" s="213"/>
      <c r="ME49" s="213"/>
      <c r="MF49" s="213"/>
      <c r="MG49" s="213"/>
      <c r="MH49" s="213"/>
      <c r="MI49" s="213"/>
      <c r="MJ49" s="213"/>
      <c r="MK49" s="213"/>
      <c r="ML49" s="213"/>
      <c r="MM49" s="213"/>
      <c r="MN49" s="213"/>
      <c r="MO49" s="213"/>
      <c r="MP49" s="213"/>
      <c r="MQ49" s="213"/>
      <c r="MR49" s="213"/>
      <c r="MS49" s="213"/>
      <c r="MT49" s="213"/>
      <c r="MU49" s="213"/>
      <c r="MV49" s="213"/>
      <c r="MW49" s="213"/>
      <c r="MX49" s="213"/>
      <c r="MY49" s="213"/>
      <c r="MZ49" s="213"/>
      <c r="NA49" s="213"/>
      <c r="NB49" s="213"/>
      <c r="NC49" s="213"/>
      <c r="ND49" s="213"/>
      <c r="NE49" s="213"/>
      <c r="NF49" s="213"/>
      <c r="NG49" s="213"/>
      <c r="NH49" s="213"/>
      <c r="NI49" s="213"/>
      <c r="NJ49" s="213"/>
      <c r="NK49" s="213"/>
      <c r="NL49" s="213"/>
      <c r="NM49" s="213"/>
      <c r="NN49" s="213"/>
      <c r="NO49" s="213"/>
      <c r="NP49" s="213"/>
      <c r="NQ49" s="213"/>
      <c r="NR49" s="213"/>
      <c r="NS49" s="213"/>
      <c r="NT49" s="213"/>
      <c r="NU49" s="213"/>
      <c r="NV49" s="213"/>
      <c r="NW49" s="213"/>
      <c r="NX49" s="213"/>
      <c r="NY49" s="213"/>
      <c r="NZ49" s="213"/>
      <c r="OA49" s="213"/>
      <c r="OB49" s="213"/>
      <c r="OC49" s="213"/>
      <c r="OD49" s="213"/>
      <c r="OE49" s="213"/>
      <c r="OF49" s="213"/>
      <c r="OG49" s="213"/>
      <c r="OH49" s="213"/>
      <c r="OI49" s="213"/>
      <c r="OJ49" s="213"/>
      <c r="OK49" s="213"/>
      <c r="OL49" s="213"/>
      <c r="OM49" s="213"/>
      <c r="ON49" s="213"/>
      <c r="OO49" s="213"/>
      <c r="OP49" s="213"/>
      <c r="OQ49" s="213"/>
      <c r="OR49" s="213"/>
      <c r="OS49" s="213"/>
      <c r="OT49" s="213"/>
      <c r="OU49" s="213"/>
      <c r="OV49" s="213"/>
      <c r="OW49" s="213"/>
      <c r="OX49" s="213"/>
      <c r="OY49" s="213"/>
      <c r="OZ49" s="213"/>
      <c r="PA49" s="213"/>
      <c r="PB49" s="213"/>
      <c r="PC49" s="213"/>
      <c r="PD49" s="213"/>
      <c r="PE49" s="213"/>
      <c r="PF49" s="213"/>
      <c r="PG49" s="213"/>
      <c r="PH49" s="213"/>
      <c r="PI49" s="213"/>
    </row>
    <row r="50" spans="1:916" s="102" customFormat="1">
      <c r="B50" s="191"/>
      <c r="C50" s="211" t="s">
        <v>424</v>
      </c>
      <c r="D50" s="212">
        <v>18231031</v>
      </c>
      <c r="E50" s="191"/>
      <c r="F50" s="191"/>
      <c r="G50" s="191"/>
      <c r="H50" s="191"/>
      <c r="I50" s="194">
        <f>SUMIF('Program Costs'!D:D,'Gas CE'!D50,'Program Costs'!N:N)</f>
        <v>54967.31</v>
      </c>
      <c r="J50" s="194"/>
      <c r="K50" s="191"/>
      <c r="L50" s="191"/>
      <c r="M50" s="191"/>
      <c r="N50" s="350">
        <f t="shared" si="28"/>
        <v>54967.31</v>
      </c>
      <c r="O50" s="194">
        <f t="shared" si="25"/>
        <v>54967.31</v>
      </c>
      <c r="P50" s="195"/>
      <c r="Q50" s="196">
        <f t="shared" si="26"/>
        <v>51467.518726591756</v>
      </c>
      <c r="R50" s="196">
        <f t="shared" si="27"/>
        <v>51467.518726591756</v>
      </c>
      <c r="S50" s="191"/>
      <c r="T50" s="197"/>
      <c r="U50" s="191"/>
      <c r="V50" s="198"/>
      <c r="W50" s="106"/>
      <c r="X50">
        <v>18231031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916" s="102" customFormat="1">
      <c r="B51" s="191"/>
      <c r="C51" s="211" t="s">
        <v>425</v>
      </c>
      <c r="D51" s="212">
        <v>18230667</v>
      </c>
      <c r="E51" s="191"/>
      <c r="F51" s="191"/>
      <c r="G51" s="191"/>
      <c r="H51" s="191"/>
      <c r="I51" s="194">
        <f>SUMIF('Program Costs'!D:D,'Gas CE'!D51,'Program Costs'!N:N)</f>
        <v>209356.47500000001</v>
      </c>
      <c r="J51" s="194"/>
      <c r="K51" s="191"/>
      <c r="L51" s="191"/>
      <c r="M51" s="191"/>
      <c r="N51" s="350">
        <f t="shared" si="28"/>
        <v>209356.47500000001</v>
      </c>
      <c r="O51" s="194">
        <f t="shared" si="25"/>
        <v>209356.47500000001</v>
      </c>
      <c r="P51" s="195"/>
      <c r="Q51" s="196">
        <f t="shared" si="26"/>
        <v>196026.66198501873</v>
      </c>
      <c r="R51" s="196">
        <f t="shared" si="27"/>
        <v>196026.66198501873</v>
      </c>
      <c r="S51" s="191"/>
      <c r="T51" s="197"/>
      <c r="U51" s="191"/>
      <c r="V51" s="198"/>
      <c r="W51" s="106"/>
      <c r="X51">
        <v>18230667</v>
      </c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916" s="102" customFormat="1">
      <c r="B52" s="191"/>
      <c r="C52" s="215" t="s">
        <v>426</v>
      </c>
      <c r="D52" s="216">
        <v>18230704</v>
      </c>
      <c r="E52" s="201"/>
      <c r="F52" s="201"/>
      <c r="G52" s="202"/>
      <c r="H52" s="203"/>
      <c r="I52" s="194">
        <f>SUMIF('Program Costs'!D:D,'Gas CE'!D52,'Program Costs'!N:N)</f>
        <v>225072.48499999999</v>
      </c>
      <c r="J52" s="194"/>
      <c r="K52" s="204"/>
      <c r="L52" s="204"/>
      <c r="M52" s="204"/>
      <c r="N52" s="350">
        <f t="shared" si="28"/>
        <v>225072.48499999999</v>
      </c>
      <c r="O52" s="194">
        <f t="shared" si="25"/>
        <v>225072.48499999999</v>
      </c>
      <c r="P52" s="196"/>
      <c r="Q52" s="196">
        <f t="shared" si="26"/>
        <v>210742.02715355804</v>
      </c>
      <c r="R52" s="196">
        <f t="shared" si="27"/>
        <v>210742.02715355804</v>
      </c>
      <c r="S52" s="206"/>
      <c r="T52" s="206"/>
      <c r="U52" s="207"/>
      <c r="V52" s="207"/>
      <c r="W52" s="106"/>
      <c r="X52">
        <v>18230704</v>
      </c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916" s="102" customFormat="1">
      <c r="A53" s="134"/>
      <c r="B53" s="191"/>
      <c r="C53" s="192" t="s">
        <v>427</v>
      </c>
      <c r="D53" s="191">
        <v>18230657</v>
      </c>
      <c r="E53" s="191"/>
      <c r="F53" s="191"/>
      <c r="G53" s="191"/>
      <c r="H53" s="191"/>
      <c r="I53" s="194">
        <f>SUMIF('Program Costs'!D:D,'Gas CE'!D53,'Program Costs'!N:N)</f>
        <v>201030.42373399998</v>
      </c>
      <c r="J53" s="194"/>
      <c r="K53" s="191"/>
      <c r="L53" s="191"/>
      <c r="M53" s="191"/>
      <c r="N53" s="350">
        <f t="shared" si="28"/>
        <v>201030.42373399998</v>
      </c>
      <c r="O53" s="194">
        <f t="shared" si="25"/>
        <v>201030.42373399998</v>
      </c>
      <c r="P53" s="195"/>
      <c r="Q53" s="196">
        <f t="shared" si="26"/>
        <v>188230.7338333333</v>
      </c>
      <c r="R53" s="196">
        <f t="shared" si="27"/>
        <v>188230.7338333333</v>
      </c>
      <c r="S53" s="191"/>
      <c r="T53" s="197"/>
      <c r="U53" s="191"/>
      <c r="V53" s="198"/>
      <c r="W53" s="106"/>
      <c r="X53">
        <v>18230657</v>
      </c>
      <c r="Y53"/>
      <c r="Z53"/>
      <c r="AA53"/>
      <c r="AB53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916" s="102" customFormat="1">
      <c r="B54" s="191"/>
      <c r="C54" s="215" t="s">
        <v>428</v>
      </c>
      <c r="D54" s="369" t="s">
        <v>471</v>
      </c>
      <c r="E54" s="201"/>
      <c r="F54" s="201"/>
      <c r="G54" s="202"/>
      <c r="H54" s="203"/>
      <c r="I54" s="194">
        <f>SUMIF('Program Costs'!D:D,'Gas CE'!X54,'Program Costs'!N:N)+SUMIF('Program Costs'!D:D,'Gas CE'!Y54,'Program Costs'!N:N)+SUMIF('Program Costs'!D:D,'Gas CE'!Z54,'Program Costs'!N:N)+SUMIF('Program Costs'!D:D,'Gas CE'!AA54,'Program Costs'!N:N)</f>
        <v>615743.27500000002</v>
      </c>
      <c r="J54" s="194"/>
      <c r="K54" s="204"/>
      <c r="L54" s="204"/>
      <c r="M54" s="204"/>
      <c r="N54" s="350">
        <f t="shared" si="28"/>
        <v>615743.27500000002</v>
      </c>
      <c r="O54" s="194">
        <f t="shared" si="25"/>
        <v>615743.27500000002</v>
      </c>
      <c r="P54" s="196"/>
      <c r="Q54" s="196">
        <f t="shared" si="26"/>
        <v>576538.64700374531</v>
      </c>
      <c r="R54" s="196">
        <f t="shared" si="27"/>
        <v>576538.64700374531</v>
      </c>
      <c r="S54" s="206"/>
      <c r="T54" s="206"/>
      <c r="U54" s="207"/>
      <c r="V54" s="207"/>
      <c r="W54" s="106"/>
      <c r="X54">
        <v>18230665</v>
      </c>
      <c r="Y54">
        <v>18230737</v>
      </c>
      <c r="Z54">
        <v>18230690</v>
      </c>
      <c r="AA54">
        <v>18230662</v>
      </c>
      <c r="AB54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</row>
    <row r="55" spans="1:916" s="102" customFormat="1">
      <c r="B55" s="191"/>
      <c r="C55" s="192" t="s">
        <v>429</v>
      </c>
      <c r="D55" s="191">
        <v>18230732</v>
      </c>
      <c r="E55" s="201"/>
      <c r="F55" s="201"/>
      <c r="G55" s="202"/>
      <c r="H55" s="203"/>
      <c r="I55" s="194">
        <f>SUMIF('Program Costs'!D:D,'Gas CE'!D55,'Program Costs'!N:N)</f>
        <v>226385.495</v>
      </c>
      <c r="J55" s="194"/>
      <c r="K55" s="218"/>
      <c r="L55" s="218"/>
      <c r="M55" s="218"/>
      <c r="N55" s="350">
        <f t="shared" si="28"/>
        <v>226385.495</v>
      </c>
      <c r="O55" s="194">
        <f t="shared" si="25"/>
        <v>226385.495</v>
      </c>
      <c r="P55" s="219"/>
      <c r="Q55" s="196">
        <f t="shared" si="26"/>
        <v>211971.4372659176</v>
      </c>
      <c r="R55" s="196">
        <f t="shared" si="27"/>
        <v>211971.4372659176</v>
      </c>
      <c r="S55" s="219"/>
      <c r="T55" s="194"/>
      <c r="U55" s="207"/>
      <c r="V55" s="207"/>
      <c r="W55" s="106"/>
      <c r="X55">
        <v>18230732</v>
      </c>
      <c r="Y55"/>
      <c r="Z55"/>
      <c r="AA55"/>
      <c r="AB55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916" s="102" customFormat="1">
      <c r="B56" s="191"/>
      <c r="C56" s="215" t="s">
        <v>430</v>
      </c>
      <c r="D56" s="216">
        <v>18230675</v>
      </c>
      <c r="E56" s="201"/>
      <c r="F56" s="201"/>
      <c r="G56" s="202"/>
      <c r="H56" s="203"/>
      <c r="I56" s="194">
        <f>SUMIF('Program Costs'!D:D,'Gas CE'!D56,'Program Costs'!N:N)</f>
        <v>202192.02499999999</v>
      </c>
      <c r="J56" s="194"/>
      <c r="K56" s="204"/>
      <c r="L56" s="204"/>
      <c r="M56" s="204"/>
      <c r="N56" s="350">
        <f t="shared" si="28"/>
        <v>202192.02499999999</v>
      </c>
      <c r="O56" s="194">
        <f t="shared" si="25"/>
        <v>202192.02499999999</v>
      </c>
      <c r="P56" s="196"/>
      <c r="Q56" s="196">
        <f t="shared" si="26"/>
        <v>189318.37546816477</v>
      </c>
      <c r="R56" s="196">
        <f t="shared" si="27"/>
        <v>189318.37546816477</v>
      </c>
      <c r="S56" s="206"/>
      <c r="T56" s="206"/>
      <c r="U56" s="207"/>
      <c r="V56" s="207"/>
      <c r="W56" s="106"/>
      <c r="X56">
        <v>18230675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916" s="102" customFormat="1">
      <c r="B57" s="137"/>
      <c r="C57" s="137" t="s">
        <v>431</v>
      </c>
      <c r="D57" s="137"/>
      <c r="E57" s="137"/>
      <c r="F57" s="137"/>
      <c r="G57" s="137"/>
      <c r="H57" s="137">
        <f>SUM(H52:H56)</f>
        <v>0</v>
      </c>
      <c r="I57" s="221">
        <f>SUM(I45:I56)</f>
        <v>2348247.7497339998</v>
      </c>
      <c r="J57" s="137">
        <f>SUM(J45:J56)</f>
        <v>0</v>
      </c>
      <c r="K57" s="137">
        <f>SUM(K52:K56)</f>
        <v>0</v>
      </c>
      <c r="L57" s="137">
        <f>SUM(L52:L56)</f>
        <v>0</v>
      </c>
      <c r="M57" s="137">
        <f>SUM(M52:M56)</f>
        <v>0</v>
      </c>
      <c r="N57" s="370">
        <f>SUM(N45:N56)</f>
        <v>2348247.7497339998</v>
      </c>
      <c r="O57" s="221">
        <f>SUM(O45:O56)</f>
        <v>2348247.7497339998</v>
      </c>
      <c r="P57" s="221">
        <f>SUM(P45:P56)</f>
        <v>0</v>
      </c>
      <c r="Q57" s="221">
        <f>SUM(Q45:Q56)</f>
        <v>2198733.848065543</v>
      </c>
      <c r="R57" s="221">
        <f>SUM(R45:R56)</f>
        <v>2198733.848065543</v>
      </c>
      <c r="S57" s="137">
        <f>SUM(S52:S56)</f>
        <v>0</v>
      </c>
      <c r="T57" s="137">
        <f>SUM(T52:T56)</f>
        <v>0</v>
      </c>
      <c r="U57" s="137"/>
      <c r="V57" s="137"/>
      <c r="W57" s="106"/>
      <c r="X57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916" s="102" customFormat="1">
      <c r="B58" s="371"/>
      <c r="C58" s="208" t="s">
        <v>432</v>
      </c>
      <c r="D58" s="372">
        <v>18230703</v>
      </c>
      <c r="E58" s="373"/>
      <c r="F58" s="374"/>
      <c r="G58" s="160"/>
      <c r="H58" s="267"/>
      <c r="I58" s="194">
        <f>SUMIF('Program Costs'!D:D,'Gas CE'!D58,'Program Costs'!N:N)</f>
        <v>70376.09</v>
      </c>
      <c r="J58" s="265"/>
      <c r="K58" s="375"/>
      <c r="L58" s="375"/>
      <c r="M58" s="375"/>
      <c r="N58" s="376">
        <f>I58</f>
        <v>70376.09</v>
      </c>
      <c r="O58" s="222">
        <f>I58</f>
        <v>70376.09</v>
      </c>
      <c r="P58" s="268"/>
      <c r="Q58" s="377">
        <f t="shared" ref="Q58:R62" si="29">N58/(1+ElecDiscountRate)^1</f>
        <v>65895.215355805238</v>
      </c>
      <c r="R58" s="377">
        <f t="shared" si="29"/>
        <v>65895.215355805238</v>
      </c>
      <c r="S58" s="378"/>
      <c r="T58" s="379"/>
      <c r="U58" s="380"/>
      <c r="V58" s="380"/>
      <c r="W58" s="106"/>
      <c r="X58" s="106">
        <v>18230703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916" s="102" customFormat="1">
      <c r="A59" s="134"/>
      <c r="B59" s="371"/>
      <c r="C59" s="208" t="s">
        <v>433</v>
      </c>
      <c r="D59" s="372">
        <v>18230679</v>
      </c>
      <c r="E59" s="373"/>
      <c r="F59" s="374"/>
      <c r="G59" s="160"/>
      <c r="H59" s="267"/>
      <c r="I59" s="194">
        <f>SUMIF('Program Costs'!D:D,'Gas CE'!D59,'Program Costs'!N:N)</f>
        <v>83886.725000000006</v>
      </c>
      <c r="J59" s="265"/>
      <c r="K59" s="375"/>
      <c r="L59" s="375"/>
      <c r="M59" s="375"/>
      <c r="N59" s="376">
        <f>I59</f>
        <v>83886.725000000006</v>
      </c>
      <c r="O59" s="222">
        <f>I59</f>
        <v>83886.725000000006</v>
      </c>
      <c r="P59" s="268"/>
      <c r="Q59" s="377">
        <f t="shared" si="29"/>
        <v>78545.622659176035</v>
      </c>
      <c r="R59" s="377">
        <f t="shared" si="29"/>
        <v>78545.622659176035</v>
      </c>
      <c r="S59" s="378"/>
      <c r="T59" s="379"/>
      <c r="U59" s="380"/>
      <c r="V59" s="380"/>
      <c r="W59" s="106"/>
      <c r="X59" s="106">
        <v>18230679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916" s="176" customFormat="1">
      <c r="A60" s="102"/>
      <c r="B60" s="371"/>
      <c r="C60" s="208" t="s">
        <v>434</v>
      </c>
      <c r="D60" s="372">
        <v>18230669</v>
      </c>
      <c r="E60" s="373"/>
      <c r="F60" s="374"/>
      <c r="G60" s="160"/>
      <c r="H60" s="267"/>
      <c r="I60" s="194">
        <f>SUMIF('Program Costs'!D:D,'Gas CE'!D60,'Program Costs'!N:N)</f>
        <v>33570.237999999998</v>
      </c>
      <c r="J60" s="265"/>
      <c r="K60" s="375"/>
      <c r="L60" s="375"/>
      <c r="M60" s="375"/>
      <c r="N60" s="376">
        <f>I60</f>
        <v>33570.237999999998</v>
      </c>
      <c r="O60" s="222">
        <f>I60</f>
        <v>33570.237999999998</v>
      </c>
      <c r="P60" s="268"/>
      <c r="Q60" s="377">
        <f t="shared" si="29"/>
        <v>31432.807116104865</v>
      </c>
      <c r="R60" s="377">
        <f t="shared" si="29"/>
        <v>31432.807116104865</v>
      </c>
      <c r="S60" s="378"/>
      <c r="T60" s="379"/>
      <c r="U60" s="380"/>
      <c r="V60" s="380"/>
      <c r="W60" s="106"/>
      <c r="X60" s="106">
        <v>18230669</v>
      </c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916" s="224" customFormat="1" ht="14.1" customHeight="1">
      <c r="A61" s="102"/>
      <c r="B61" s="371"/>
      <c r="C61" s="208" t="s">
        <v>435</v>
      </c>
      <c r="D61" s="372">
        <v>18230699</v>
      </c>
      <c r="E61" s="373"/>
      <c r="F61" s="374"/>
      <c r="G61" s="160"/>
      <c r="H61" s="267"/>
      <c r="I61" s="194">
        <f>SUMIF('Program Costs'!D:D,'Gas CE'!D61,'Program Costs'!N:N)</f>
        <v>363901.73</v>
      </c>
      <c r="J61" s="265"/>
      <c r="K61" s="375"/>
      <c r="L61" s="375"/>
      <c r="M61" s="375"/>
      <c r="N61" s="376">
        <f>I61</f>
        <v>363901.73</v>
      </c>
      <c r="O61" s="222">
        <f>I61</f>
        <v>363901.73</v>
      </c>
      <c r="P61" s="268"/>
      <c r="Q61" s="377">
        <f t="shared" si="29"/>
        <v>340731.95692883892</v>
      </c>
      <c r="R61" s="377">
        <f t="shared" si="29"/>
        <v>340731.95692883892</v>
      </c>
      <c r="S61" s="378"/>
      <c r="T61" s="379"/>
      <c r="U61" s="380"/>
      <c r="V61" s="380"/>
      <c r="W61" s="106"/>
      <c r="X61" s="106">
        <v>18230699</v>
      </c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</row>
    <row r="62" spans="1:916" s="229" customFormat="1">
      <c r="A62" s="225"/>
      <c r="B62" s="137"/>
      <c r="C62" s="137" t="s">
        <v>437</v>
      </c>
      <c r="D62" s="137"/>
      <c r="E62" s="137"/>
      <c r="F62" s="137"/>
      <c r="G62" s="137"/>
      <c r="H62" s="137">
        <f t="shared" ref="H62:P62" si="30">SUM(H58:H61)</f>
        <v>0</v>
      </c>
      <c r="I62" s="221">
        <f t="shared" si="30"/>
        <v>551734.78300000005</v>
      </c>
      <c r="J62" s="137">
        <f t="shared" si="30"/>
        <v>0</v>
      </c>
      <c r="K62" s="137">
        <f t="shared" si="30"/>
        <v>0</v>
      </c>
      <c r="L62" s="137">
        <f t="shared" si="30"/>
        <v>0</v>
      </c>
      <c r="M62" s="137">
        <f t="shared" si="30"/>
        <v>0</v>
      </c>
      <c r="N62" s="370">
        <f t="shared" si="30"/>
        <v>551734.78300000005</v>
      </c>
      <c r="O62" s="221">
        <f t="shared" si="30"/>
        <v>551734.78300000005</v>
      </c>
      <c r="P62" s="221">
        <f t="shared" si="30"/>
        <v>0</v>
      </c>
      <c r="Q62" s="221">
        <f t="shared" si="29"/>
        <v>516605.60205992509</v>
      </c>
      <c r="R62" s="221">
        <f t="shared" si="29"/>
        <v>516605.60205992509</v>
      </c>
      <c r="S62" s="137">
        <f>SUM(S58:S61)</f>
        <v>0</v>
      </c>
      <c r="T62" s="137">
        <f>SUM(T58:T61)</f>
        <v>0</v>
      </c>
      <c r="U62" s="137"/>
      <c r="V62" s="137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</row>
    <row r="63" spans="1:916" s="21" customFormat="1" ht="12.75">
      <c r="B63" s="316" t="s">
        <v>472</v>
      </c>
      <c r="C63" s="316"/>
      <c r="D63" s="316"/>
      <c r="E63" s="353"/>
      <c r="F63" s="317"/>
      <c r="G63" s="318"/>
      <c r="H63" s="381">
        <f>SUM(H61:H61)</f>
        <v>0</v>
      </c>
      <c r="I63" s="321">
        <f>I57+I62</f>
        <v>2899982.5327340001</v>
      </c>
      <c r="J63" s="321">
        <f t="shared" ref="J63:T63" si="31">J57+J62</f>
        <v>0</v>
      </c>
      <c r="K63" s="321">
        <f t="shared" si="31"/>
        <v>0</v>
      </c>
      <c r="L63" s="321">
        <f t="shared" si="31"/>
        <v>0</v>
      </c>
      <c r="M63" s="321">
        <f t="shared" si="31"/>
        <v>0</v>
      </c>
      <c r="N63" s="347">
        <f t="shared" si="31"/>
        <v>2899982.5327340001</v>
      </c>
      <c r="O63" s="321">
        <f t="shared" si="31"/>
        <v>2899982.5327340001</v>
      </c>
      <c r="P63" s="321">
        <f t="shared" si="31"/>
        <v>0</v>
      </c>
      <c r="Q63" s="321">
        <f t="shared" si="31"/>
        <v>2715339.450125468</v>
      </c>
      <c r="R63" s="321">
        <f t="shared" si="31"/>
        <v>2715339.450125468</v>
      </c>
      <c r="S63" s="321">
        <f t="shared" si="31"/>
        <v>0</v>
      </c>
      <c r="T63" s="321">
        <f t="shared" si="31"/>
        <v>0</v>
      </c>
      <c r="U63" s="321"/>
      <c r="V63" s="32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  <c r="BV63" s="161"/>
      <c r="BW63" s="161"/>
      <c r="BX63" s="161"/>
      <c r="BY63" s="161"/>
      <c r="BZ63" s="161"/>
      <c r="CA63" s="161"/>
      <c r="CB63" s="161"/>
      <c r="CC63" s="161"/>
      <c r="CD63" s="161"/>
      <c r="CE63" s="161"/>
      <c r="CF63" s="161"/>
      <c r="CG63" s="161"/>
      <c r="CH63" s="161"/>
      <c r="CI63" s="161"/>
      <c r="CJ63" s="161"/>
      <c r="CK63" s="161"/>
      <c r="CL63" s="161"/>
      <c r="CM63" s="161"/>
      <c r="CN63" s="161"/>
      <c r="CO63" s="161"/>
      <c r="CP63" s="161"/>
      <c r="CQ63" s="161"/>
      <c r="CR63" s="161"/>
      <c r="CS63" s="161"/>
      <c r="CT63" s="161"/>
      <c r="CU63" s="161"/>
      <c r="CV63" s="161"/>
      <c r="CW63" s="161"/>
      <c r="CX63" s="161"/>
      <c r="CY63" s="161"/>
      <c r="CZ63" s="161"/>
      <c r="DA63" s="161"/>
      <c r="DB63" s="161"/>
      <c r="DC63" s="161"/>
      <c r="DD63" s="161"/>
      <c r="DE63" s="161"/>
      <c r="DF63" s="161"/>
      <c r="DG63" s="161"/>
      <c r="DH63" s="161"/>
      <c r="DI63" s="161"/>
      <c r="DJ63" s="161"/>
      <c r="DK63" s="161"/>
      <c r="DL63" s="161"/>
      <c r="DM63" s="161"/>
      <c r="DN63" s="161"/>
      <c r="DO63" s="161"/>
      <c r="DP63" s="161"/>
      <c r="DQ63" s="161"/>
      <c r="DR63" s="161"/>
      <c r="DS63" s="161"/>
      <c r="DT63" s="161"/>
      <c r="DU63" s="161"/>
      <c r="DV63" s="161"/>
      <c r="DW63" s="161"/>
      <c r="DX63" s="161"/>
      <c r="DY63" s="161"/>
      <c r="DZ63" s="161"/>
      <c r="EA63" s="161"/>
      <c r="EB63" s="161"/>
      <c r="EC63" s="161"/>
      <c r="ED63" s="161"/>
      <c r="EE63" s="161"/>
      <c r="EF63" s="161"/>
      <c r="EG63" s="161"/>
      <c r="EH63" s="161"/>
      <c r="EI63" s="161"/>
      <c r="EJ63" s="161"/>
      <c r="EK63" s="161"/>
      <c r="EL63" s="161"/>
      <c r="EM63" s="161"/>
      <c r="EN63" s="161"/>
      <c r="EO63" s="161"/>
      <c r="EP63" s="161"/>
      <c r="EQ63" s="161"/>
      <c r="ER63" s="161"/>
      <c r="ES63" s="161"/>
      <c r="ET63" s="161"/>
      <c r="EU63" s="161"/>
      <c r="EV63" s="161"/>
      <c r="EW63" s="161"/>
      <c r="EX63" s="161"/>
      <c r="EY63" s="161"/>
      <c r="EZ63" s="161"/>
      <c r="FA63" s="161"/>
      <c r="FB63" s="161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GT63" s="161"/>
      <c r="GU63" s="161"/>
      <c r="GV63" s="161"/>
      <c r="GW63" s="161"/>
      <c r="GX63" s="161"/>
      <c r="GY63" s="161"/>
      <c r="GZ63" s="161"/>
      <c r="HA63" s="161"/>
      <c r="HB63" s="161"/>
      <c r="HC63" s="161"/>
      <c r="HD63" s="161"/>
      <c r="HE63" s="161"/>
      <c r="HF63" s="161"/>
      <c r="HG63" s="161"/>
      <c r="HH63" s="161"/>
      <c r="HI63" s="161"/>
      <c r="HJ63" s="161"/>
      <c r="HK63" s="161"/>
      <c r="HL63" s="161"/>
      <c r="HM63" s="161"/>
      <c r="HN63" s="161"/>
      <c r="HO63" s="161"/>
      <c r="HP63" s="161"/>
      <c r="HQ63" s="161"/>
      <c r="HR63" s="161"/>
      <c r="HS63" s="161"/>
      <c r="HT63" s="161"/>
      <c r="HU63" s="161"/>
      <c r="HV63" s="161"/>
      <c r="HW63" s="161"/>
      <c r="HX63" s="161"/>
      <c r="HY63" s="161"/>
      <c r="HZ63" s="161"/>
      <c r="IA63" s="161"/>
      <c r="IB63" s="161"/>
      <c r="IC63" s="161"/>
      <c r="ID63" s="161"/>
      <c r="IE63" s="161"/>
      <c r="IF63" s="161"/>
      <c r="IG63" s="161"/>
      <c r="IH63" s="161"/>
      <c r="II63" s="161"/>
      <c r="IJ63" s="161"/>
      <c r="IK63" s="161"/>
      <c r="IL63" s="161"/>
      <c r="IM63" s="161"/>
      <c r="IN63" s="161"/>
      <c r="IO63" s="161"/>
      <c r="IP63" s="161"/>
      <c r="IQ63" s="161"/>
      <c r="IR63" s="161"/>
      <c r="IS63" s="161"/>
      <c r="IT63" s="161"/>
      <c r="IU63" s="161"/>
      <c r="IV63" s="161"/>
      <c r="IW63" s="161"/>
      <c r="IX63" s="161"/>
      <c r="IY63" s="161"/>
      <c r="IZ63" s="161"/>
      <c r="JA63" s="161"/>
      <c r="JB63" s="161"/>
      <c r="JC63" s="161"/>
      <c r="JD63" s="161"/>
      <c r="JE63" s="161"/>
      <c r="JF63" s="161"/>
      <c r="JG63" s="161"/>
      <c r="JH63" s="161"/>
      <c r="JI63" s="161"/>
      <c r="JJ63" s="161"/>
      <c r="JK63" s="161"/>
      <c r="JL63" s="161"/>
      <c r="JM63" s="161"/>
      <c r="JN63" s="161"/>
      <c r="JO63" s="161"/>
      <c r="JP63" s="161"/>
      <c r="JQ63" s="161"/>
      <c r="JR63" s="161"/>
      <c r="JS63" s="161"/>
      <c r="JT63" s="161"/>
      <c r="JU63" s="161"/>
      <c r="JV63" s="161"/>
      <c r="JW63" s="161"/>
      <c r="JX63" s="161"/>
      <c r="JY63" s="161"/>
      <c r="JZ63" s="161"/>
      <c r="KA63" s="161"/>
      <c r="KB63" s="161"/>
      <c r="KC63" s="161"/>
      <c r="KD63" s="161"/>
      <c r="KE63" s="161"/>
      <c r="KF63" s="161"/>
      <c r="KG63" s="161"/>
      <c r="KH63" s="161"/>
      <c r="KI63" s="161"/>
      <c r="KJ63" s="161"/>
      <c r="KK63" s="161"/>
      <c r="KL63" s="161"/>
      <c r="KM63" s="161"/>
      <c r="KN63" s="161"/>
      <c r="KO63" s="161"/>
      <c r="KP63" s="161"/>
      <c r="KQ63" s="161"/>
      <c r="KR63" s="161"/>
      <c r="KS63" s="161"/>
      <c r="KT63" s="161"/>
      <c r="KU63" s="161"/>
      <c r="KV63" s="161"/>
      <c r="KW63" s="161"/>
      <c r="KX63" s="161"/>
      <c r="KY63" s="161"/>
      <c r="KZ63" s="161"/>
      <c r="LA63" s="161"/>
      <c r="LB63" s="161"/>
      <c r="LC63" s="161"/>
      <c r="LD63" s="161"/>
      <c r="LE63" s="161"/>
      <c r="LF63" s="161"/>
      <c r="LG63" s="161"/>
      <c r="LH63" s="161"/>
      <c r="LI63" s="161"/>
      <c r="LJ63" s="161"/>
      <c r="LK63" s="161"/>
      <c r="LL63" s="161"/>
      <c r="LM63" s="161"/>
      <c r="LN63" s="161"/>
      <c r="LO63" s="161"/>
      <c r="LP63" s="161"/>
      <c r="LQ63" s="161"/>
      <c r="LR63" s="161"/>
      <c r="LS63" s="161"/>
      <c r="LT63" s="161"/>
      <c r="LU63" s="161"/>
      <c r="LV63" s="161"/>
      <c r="LW63" s="161"/>
      <c r="LX63" s="161"/>
      <c r="LY63" s="161"/>
      <c r="LZ63" s="161"/>
      <c r="MA63" s="161"/>
      <c r="MB63" s="161"/>
      <c r="MC63" s="161"/>
      <c r="MD63" s="161"/>
      <c r="ME63" s="161"/>
      <c r="MF63" s="161"/>
      <c r="MG63" s="161"/>
      <c r="MH63" s="161"/>
      <c r="MI63" s="161"/>
      <c r="MJ63" s="161"/>
      <c r="MK63" s="161"/>
      <c r="ML63" s="161"/>
      <c r="MM63" s="161"/>
      <c r="MN63" s="161"/>
      <c r="MO63" s="161"/>
      <c r="MP63" s="161"/>
      <c r="MQ63" s="161"/>
      <c r="MR63" s="161"/>
      <c r="MS63" s="161"/>
      <c r="MT63" s="161"/>
      <c r="MU63" s="161"/>
      <c r="MV63" s="161"/>
      <c r="MW63" s="161"/>
      <c r="MX63" s="161"/>
      <c r="MY63" s="161"/>
      <c r="MZ63" s="161"/>
      <c r="NA63" s="161"/>
      <c r="NB63" s="161"/>
      <c r="NC63" s="161"/>
      <c r="ND63" s="161"/>
      <c r="NE63" s="161"/>
      <c r="NF63" s="161"/>
      <c r="NG63" s="161"/>
      <c r="NH63" s="161"/>
      <c r="NI63" s="161"/>
      <c r="NJ63" s="161"/>
      <c r="NK63" s="161"/>
      <c r="NL63" s="161"/>
      <c r="NM63" s="161"/>
      <c r="NN63" s="161"/>
      <c r="NO63" s="161"/>
      <c r="NP63" s="161"/>
      <c r="NQ63" s="161"/>
      <c r="NR63" s="161"/>
      <c r="NS63" s="161"/>
      <c r="NT63" s="161"/>
      <c r="NU63" s="161"/>
      <c r="NV63" s="161"/>
      <c r="NW63" s="161"/>
      <c r="NX63" s="161"/>
      <c r="NY63" s="161"/>
      <c r="NZ63" s="161"/>
      <c r="OA63" s="161"/>
      <c r="OB63" s="161"/>
      <c r="OC63" s="161"/>
      <c r="OD63" s="161"/>
      <c r="OE63" s="161"/>
      <c r="OF63" s="161"/>
      <c r="OG63" s="161"/>
      <c r="OH63" s="161"/>
      <c r="OI63" s="161"/>
      <c r="OJ63" s="161"/>
      <c r="OK63" s="161"/>
      <c r="OL63" s="161"/>
      <c r="OM63" s="161"/>
      <c r="ON63" s="161"/>
      <c r="OO63" s="161"/>
      <c r="OP63" s="161"/>
      <c r="OQ63" s="161"/>
      <c r="OR63" s="161"/>
      <c r="OS63" s="161"/>
      <c r="OT63" s="161"/>
      <c r="OU63" s="161"/>
      <c r="OV63" s="161"/>
      <c r="OW63" s="161"/>
      <c r="OX63" s="161"/>
      <c r="OY63" s="161"/>
      <c r="OZ63" s="161"/>
      <c r="PA63" s="161"/>
      <c r="PB63" s="161"/>
      <c r="PC63" s="161"/>
      <c r="PD63" s="161"/>
      <c r="PE63" s="161"/>
      <c r="PF63" s="161"/>
      <c r="PG63" s="161"/>
      <c r="PH63" s="161"/>
      <c r="PI63" s="161"/>
      <c r="PJ63" s="161"/>
      <c r="PK63" s="161"/>
      <c r="PL63" s="161"/>
      <c r="PM63" s="161"/>
      <c r="PN63" s="161"/>
      <c r="PO63" s="161"/>
      <c r="PP63" s="161"/>
      <c r="PQ63" s="161"/>
      <c r="PR63" s="161"/>
      <c r="PS63" s="161"/>
      <c r="PT63" s="161"/>
      <c r="PU63" s="161"/>
      <c r="PV63" s="161"/>
      <c r="PW63" s="161"/>
      <c r="PX63" s="161"/>
      <c r="PY63" s="161"/>
      <c r="PZ63" s="161"/>
      <c r="QA63" s="161"/>
      <c r="QB63" s="161"/>
      <c r="QC63" s="161"/>
      <c r="QD63" s="161"/>
      <c r="QE63" s="161"/>
      <c r="QF63" s="161"/>
      <c r="QG63" s="161"/>
      <c r="QH63" s="161"/>
      <c r="QI63" s="161"/>
      <c r="QJ63" s="161"/>
      <c r="QK63" s="161"/>
      <c r="QL63" s="161"/>
      <c r="QM63" s="161"/>
      <c r="QN63" s="161"/>
      <c r="QO63" s="161"/>
      <c r="QP63" s="161"/>
      <c r="QQ63" s="161"/>
      <c r="QR63" s="161"/>
      <c r="QS63" s="161"/>
      <c r="QT63" s="161"/>
      <c r="QU63" s="161"/>
      <c r="QV63" s="161"/>
      <c r="QW63" s="161"/>
      <c r="QX63" s="161"/>
      <c r="QY63" s="161"/>
      <c r="QZ63" s="161"/>
      <c r="RA63" s="161"/>
      <c r="RB63" s="161"/>
      <c r="RC63" s="161"/>
      <c r="RD63" s="161"/>
      <c r="RE63" s="161"/>
      <c r="RF63" s="161"/>
      <c r="RG63" s="161"/>
      <c r="RH63" s="161"/>
      <c r="RI63" s="161"/>
      <c r="RJ63" s="161"/>
      <c r="RK63" s="161"/>
      <c r="RL63" s="161"/>
      <c r="RM63" s="161"/>
      <c r="RN63" s="161"/>
      <c r="RO63" s="161"/>
      <c r="RP63" s="161"/>
      <c r="RQ63" s="161"/>
      <c r="RR63" s="161"/>
      <c r="RS63" s="161"/>
      <c r="RT63" s="161"/>
      <c r="RU63" s="161"/>
      <c r="RV63" s="161"/>
      <c r="RW63" s="161"/>
      <c r="RX63" s="161"/>
      <c r="RY63" s="161"/>
      <c r="RZ63" s="161"/>
      <c r="SA63" s="161"/>
      <c r="SB63" s="161"/>
      <c r="SC63" s="161"/>
      <c r="SD63" s="161"/>
      <c r="SE63" s="161"/>
      <c r="SF63" s="161"/>
      <c r="SG63" s="161"/>
      <c r="SH63" s="161"/>
      <c r="SI63" s="161"/>
      <c r="SJ63" s="161"/>
      <c r="SK63" s="161"/>
      <c r="SL63" s="161"/>
      <c r="SM63" s="161"/>
      <c r="SN63" s="161"/>
      <c r="SO63" s="161"/>
      <c r="SP63" s="161"/>
      <c r="SQ63" s="161"/>
      <c r="SR63" s="161"/>
      <c r="SS63" s="161"/>
      <c r="ST63" s="161"/>
      <c r="SU63" s="161"/>
      <c r="SV63" s="161"/>
      <c r="SW63" s="161"/>
      <c r="SX63" s="161"/>
      <c r="SY63" s="161"/>
      <c r="SZ63" s="161"/>
      <c r="TA63" s="161"/>
      <c r="TB63" s="161"/>
      <c r="TC63" s="161"/>
      <c r="TD63" s="161"/>
      <c r="TE63" s="161"/>
      <c r="TF63" s="161"/>
      <c r="TG63" s="161"/>
      <c r="TH63" s="161"/>
      <c r="TI63" s="161"/>
      <c r="TJ63" s="161"/>
      <c r="TK63" s="161"/>
      <c r="TL63" s="161"/>
      <c r="TM63" s="161"/>
      <c r="TN63" s="161"/>
      <c r="TO63" s="161"/>
      <c r="TP63" s="161"/>
      <c r="TQ63" s="161"/>
      <c r="TR63" s="161"/>
      <c r="TS63" s="161"/>
      <c r="TT63" s="161"/>
      <c r="TU63" s="161"/>
      <c r="TV63" s="161"/>
      <c r="TW63" s="161"/>
      <c r="TX63" s="161"/>
      <c r="TY63" s="161"/>
      <c r="TZ63" s="161"/>
      <c r="UA63" s="161"/>
      <c r="UB63" s="161"/>
      <c r="UC63" s="161"/>
      <c r="UD63" s="161"/>
      <c r="UE63" s="161"/>
      <c r="UF63" s="161"/>
      <c r="UG63" s="161"/>
      <c r="UH63" s="161"/>
      <c r="UI63" s="161"/>
      <c r="UJ63" s="161"/>
      <c r="UK63" s="161"/>
      <c r="UL63" s="161"/>
      <c r="UM63" s="161"/>
      <c r="UN63" s="161"/>
      <c r="UO63" s="161"/>
      <c r="UP63" s="161"/>
      <c r="UQ63" s="161"/>
      <c r="UR63" s="161"/>
      <c r="US63" s="161"/>
      <c r="UT63" s="161"/>
      <c r="UU63" s="161"/>
      <c r="UV63" s="161"/>
      <c r="UW63" s="161"/>
      <c r="UX63" s="161"/>
      <c r="UY63" s="161"/>
      <c r="UZ63" s="161"/>
      <c r="VA63" s="161"/>
      <c r="VB63" s="161"/>
      <c r="VC63" s="161"/>
      <c r="VD63" s="161"/>
      <c r="VE63" s="161"/>
      <c r="VF63" s="161"/>
      <c r="VG63" s="161"/>
      <c r="VH63" s="161"/>
      <c r="VI63" s="161"/>
      <c r="VJ63" s="161"/>
      <c r="VK63" s="161"/>
      <c r="VL63" s="161"/>
      <c r="VM63" s="161"/>
      <c r="VN63" s="161"/>
      <c r="VO63" s="161"/>
      <c r="VP63" s="161"/>
      <c r="VQ63" s="161"/>
      <c r="VR63" s="161"/>
      <c r="VS63" s="161"/>
      <c r="VT63" s="161"/>
      <c r="VU63" s="161"/>
      <c r="VV63" s="161"/>
      <c r="VW63" s="161"/>
      <c r="VX63" s="161"/>
      <c r="VY63" s="161"/>
      <c r="VZ63" s="161"/>
      <c r="WA63" s="161"/>
      <c r="WB63" s="161"/>
      <c r="WC63" s="161"/>
      <c r="WD63" s="161"/>
      <c r="WE63" s="161"/>
      <c r="WF63" s="161"/>
      <c r="WG63" s="161"/>
      <c r="WH63" s="161"/>
      <c r="WI63" s="161"/>
      <c r="WJ63" s="161"/>
      <c r="WK63" s="161"/>
      <c r="WL63" s="161"/>
      <c r="WM63" s="161"/>
      <c r="WN63" s="161"/>
      <c r="WO63" s="161"/>
      <c r="WP63" s="161"/>
      <c r="WQ63" s="161"/>
      <c r="WR63" s="161"/>
      <c r="WS63" s="161"/>
      <c r="WT63" s="161"/>
      <c r="WU63" s="161"/>
      <c r="WV63" s="161"/>
      <c r="WW63" s="161"/>
      <c r="WX63" s="161"/>
      <c r="WY63" s="161"/>
      <c r="WZ63" s="161"/>
      <c r="XA63" s="161"/>
      <c r="XB63" s="161"/>
      <c r="XC63" s="161"/>
      <c r="XD63" s="161"/>
      <c r="XE63" s="161"/>
      <c r="XF63" s="161"/>
      <c r="XG63" s="161"/>
      <c r="XH63" s="161"/>
      <c r="XI63" s="161"/>
      <c r="XJ63" s="161"/>
      <c r="XK63" s="161"/>
      <c r="XL63" s="161"/>
      <c r="XM63" s="161"/>
      <c r="XN63" s="161"/>
      <c r="XO63" s="161"/>
      <c r="XP63" s="161"/>
      <c r="XQ63" s="161"/>
      <c r="XR63" s="161"/>
      <c r="XS63" s="161"/>
      <c r="XT63" s="161"/>
      <c r="XU63" s="161"/>
      <c r="XV63" s="161"/>
      <c r="XW63" s="161"/>
      <c r="XX63" s="161"/>
      <c r="XY63" s="161"/>
      <c r="XZ63" s="161"/>
      <c r="YA63" s="161"/>
      <c r="YB63" s="161"/>
      <c r="YC63" s="161"/>
      <c r="YD63" s="161"/>
      <c r="YE63" s="161"/>
      <c r="YF63" s="161"/>
      <c r="YG63" s="161"/>
      <c r="YH63" s="161"/>
      <c r="YI63" s="161"/>
      <c r="YJ63" s="161"/>
      <c r="YK63" s="161"/>
      <c r="YL63" s="161"/>
      <c r="YM63" s="161"/>
      <c r="YN63" s="161"/>
      <c r="YO63" s="161"/>
      <c r="YP63" s="161"/>
      <c r="YQ63" s="161"/>
      <c r="YR63" s="161"/>
      <c r="YS63" s="161"/>
      <c r="YT63" s="161"/>
      <c r="YU63" s="161"/>
      <c r="YV63" s="161"/>
      <c r="YW63" s="161"/>
      <c r="YX63" s="161"/>
      <c r="YY63" s="161"/>
      <c r="YZ63" s="161"/>
      <c r="ZA63" s="161"/>
      <c r="ZB63" s="161"/>
      <c r="ZC63" s="161"/>
      <c r="ZD63" s="161"/>
      <c r="ZE63" s="161"/>
      <c r="ZF63" s="161"/>
      <c r="ZG63" s="161"/>
      <c r="ZH63" s="161"/>
      <c r="ZI63" s="161"/>
      <c r="ZJ63" s="161"/>
      <c r="ZK63" s="161"/>
      <c r="ZL63" s="161"/>
      <c r="ZM63" s="161"/>
      <c r="ZN63" s="161"/>
      <c r="ZO63" s="161"/>
      <c r="ZP63" s="161"/>
      <c r="ZQ63" s="161"/>
      <c r="ZR63" s="161"/>
      <c r="ZS63" s="161"/>
      <c r="ZT63" s="161"/>
      <c r="ZU63" s="161"/>
      <c r="ZV63" s="161"/>
      <c r="ZW63" s="161"/>
      <c r="ZX63" s="161"/>
      <c r="ZY63" s="161"/>
      <c r="ZZ63" s="161"/>
      <c r="AAA63" s="161"/>
      <c r="AAB63" s="161"/>
      <c r="AAC63" s="161"/>
      <c r="AAD63" s="161"/>
      <c r="AAE63" s="161"/>
      <c r="AAF63" s="161"/>
      <c r="AAG63" s="161"/>
      <c r="AAH63" s="161"/>
      <c r="AAI63" s="161"/>
      <c r="AAJ63" s="161"/>
      <c r="AAK63" s="161"/>
      <c r="AAL63" s="161"/>
      <c r="AAM63" s="161"/>
      <c r="AAN63" s="161"/>
      <c r="AAO63" s="161"/>
      <c r="AAP63" s="161"/>
      <c r="AAQ63" s="161"/>
      <c r="AAR63" s="161"/>
      <c r="AAS63" s="161"/>
      <c r="AAT63" s="161"/>
      <c r="AAU63" s="161"/>
      <c r="AAV63" s="161"/>
      <c r="AAW63" s="161"/>
      <c r="AAX63" s="161"/>
      <c r="AAY63" s="161"/>
      <c r="AAZ63" s="161"/>
      <c r="ABA63" s="161"/>
      <c r="ABB63" s="161"/>
      <c r="ABC63" s="161"/>
      <c r="ABD63" s="161"/>
      <c r="ABE63" s="161"/>
      <c r="ABF63" s="161"/>
      <c r="ABG63" s="161"/>
      <c r="ABH63" s="161"/>
      <c r="ABI63" s="161"/>
      <c r="ABJ63" s="161"/>
      <c r="ABK63" s="161"/>
      <c r="ABL63" s="161"/>
      <c r="ABM63" s="161"/>
      <c r="ABN63" s="161"/>
      <c r="ABO63" s="161"/>
      <c r="ABP63" s="161"/>
      <c r="ABQ63" s="161"/>
      <c r="ABR63" s="161"/>
      <c r="ABS63" s="161"/>
      <c r="ABT63" s="161"/>
      <c r="ABU63" s="161"/>
      <c r="ABV63" s="161"/>
      <c r="ABW63" s="161"/>
      <c r="ABX63" s="161"/>
      <c r="ABY63" s="161"/>
      <c r="ABZ63" s="161"/>
      <c r="ACA63" s="161"/>
      <c r="ACB63" s="161"/>
      <c r="ACC63" s="161"/>
      <c r="ACD63" s="161"/>
      <c r="ACE63" s="161"/>
      <c r="ACF63" s="161"/>
      <c r="ACG63" s="161"/>
      <c r="ACH63" s="161"/>
      <c r="ACI63" s="161"/>
      <c r="ACJ63" s="161"/>
      <c r="ACK63" s="161"/>
      <c r="ACL63" s="161"/>
      <c r="ACM63" s="161"/>
      <c r="ACN63" s="161"/>
      <c r="ACO63" s="161"/>
      <c r="ACP63" s="161"/>
      <c r="ACQ63" s="161"/>
      <c r="ACR63" s="161"/>
      <c r="ACS63" s="161"/>
      <c r="ACT63" s="161"/>
      <c r="ACU63" s="161"/>
      <c r="ACV63" s="161"/>
      <c r="ACW63" s="161"/>
      <c r="ACX63" s="161"/>
      <c r="ACY63" s="161"/>
      <c r="ACZ63" s="161"/>
      <c r="ADA63" s="161"/>
      <c r="ADB63" s="161"/>
      <c r="ADC63" s="161"/>
      <c r="ADD63" s="161"/>
      <c r="ADE63" s="161"/>
      <c r="ADF63" s="161"/>
      <c r="ADG63" s="161"/>
      <c r="ADH63" s="161"/>
      <c r="ADI63" s="161"/>
      <c r="ADJ63" s="161"/>
      <c r="ADK63" s="161"/>
      <c r="ADL63" s="161"/>
      <c r="ADM63" s="161"/>
      <c r="ADN63" s="161"/>
      <c r="ADO63" s="161"/>
      <c r="ADP63" s="161"/>
      <c r="ADQ63" s="161"/>
      <c r="ADR63" s="161"/>
      <c r="ADS63" s="161"/>
      <c r="ADT63" s="161"/>
      <c r="ADU63" s="161"/>
      <c r="ADV63" s="161"/>
      <c r="ADW63" s="161"/>
      <c r="ADX63" s="161"/>
      <c r="ADY63" s="161"/>
      <c r="ADZ63" s="161"/>
      <c r="AEA63" s="161"/>
      <c r="AEB63" s="161"/>
      <c r="AEC63" s="161"/>
      <c r="AED63" s="161"/>
      <c r="AEE63" s="161"/>
      <c r="AEF63" s="161"/>
      <c r="AEG63" s="161"/>
      <c r="AEH63" s="161"/>
      <c r="AEI63" s="161"/>
      <c r="AEJ63" s="161"/>
      <c r="AEK63" s="161"/>
      <c r="AEL63" s="161"/>
      <c r="AEM63" s="161"/>
      <c r="AEN63" s="161"/>
      <c r="AEO63" s="161"/>
      <c r="AEP63" s="161"/>
      <c r="AEQ63" s="161"/>
      <c r="AER63" s="161"/>
      <c r="AES63" s="161"/>
      <c r="AET63" s="161"/>
      <c r="AEU63" s="161"/>
      <c r="AEV63" s="161"/>
      <c r="AEW63" s="161"/>
      <c r="AEX63" s="161"/>
      <c r="AEY63" s="161"/>
      <c r="AEZ63" s="161"/>
      <c r="AFA63" s="161"/>
      <c r="AFB63" s="161"/>
      <c r="AFC63" s="161"/>
      <c r="AFD63" s="161"/>
      <c r="AFE63" s="161"/>
      <c r="AFF63" s="161"/>
      <c r="AFG63" s="161"/>
      <c r="AFH63" s="161"/>
      <c r="AFI63" s="161"/>
      <c r="AFJ63" s="161"/>
      <c r="AFK63" s="161"/>
      <c r="AFL63" s="161"/>
      <c r="AFM63" s="161"/>
      <c r="AFN63" s="161"/>
      <c r="AFO63" s="161"/>
      <c r="AFP63" s="161"/>
      <c r="AFQ63" s="161"/>
      <c r="AFR63" s="161"/>
      <c r="AFS63" s="161"/>
      <c r="AFT63" s="161"/>
      <c r="AFU63" s="161"/>
      <c r="AFV63" s="161"/>
      <c r="AFW63" s="161"/>
      <c r="AFX63" s="161"/>
      <c r="AFY63" s="161"/>
      <c r="AFZ63" s="161"/>
      <c r="AGA63" s="161"/>
      <c r="AGB63" s="161"/>
      <c r="AGC63" s="161"/>
      <c r="AGD63" s="161"/>
      <c r="AGE63" s="161"/>
      <c r="AGF63" s="161"/>
      <c r="AGG63" s="161"/>
      <c r="AGH63" s="161"/>
      <c r="AGI63" s="161"/>
      <c r="AGJ63" s="161"/>
      <c r="AGK63" s="161"/>
      <c r="AGL63" s="161"/>
      <c r="AGM63" s="161"/>
      <c r="AGN63" s="161"/>
      <c r="AGO63" s="161"/>
      <c r="AGP63" s="161"/>
      <c r="AGQ63" s="161"/>
      <c r="AGR63" s="161"/>
      <c r="AGS63" s="161"/>
      <c r="AGT63" s="161"/>
      <c r="AGU63" s="161"/>
      <c r="AGV63" s="161"/>
      <c r="AGW63" s="161"/>
      <c r="AGX63" s="161"/>
      <c r="AGY63" s="161"/>
      <c r="AGZ63" s="161"/>
      <c r="AHA63" s="161"/>
      <c r="AHB63" s="161"/>
      <c r="AHC63" s="161"/>
      <c r="AHD63" s="161"/>
      <c r="AHE63" s="161"/>
      <c r="AHF63" s="161"/>
      <c r="AHG63" s="161"/>
      <c r="AHH63" s="161"/>
      <c r="AHI63" s="161"/>
      <c r="AHJ63" s="161"/>
      <c r="AHK63" s="161"/>
      <c r="AHL63" s="161"/>
      <c r="AHM63" s="161"/>
      <c r="AHN63" s="161"/>
      <c r="AHO63" s="161"/>
      <c r="AHP63" s="161"/>
      <c r="AHQ63" s="161"/>
      <c r="AHR63" s="161"/>
      <c r="AHS63" s="161"/>
      <c r="AHT63" s="161"/>
      <c r="AHU63" s="161"/>
      <c r="AHV63" s="161"/>
      <c r="AHW63" s="161"/>
      <c r="AHX63" s="161"/>
      <c r="AHY63" s="161"/>
      <c r="AHZ63" s="161"/>
      <c r="AIA63" s="161"/>
      <c r="AIB63" s="161"/>
      <c r="AIC63" s="161"/>
      <c r="AID63" s="161"/>
      <c r="AIE63" s="161"/>
      <c r="AIF63" s="161"/>
    </row>
    <row r="64" spans="1:916" s="286" customFormat="1">
      <c r="A64" s="230"/>
      <c r="B64" s="382" t="s">
        <v>473</v>
      </c>
      <c r="C64" s="382"/>
      <c r="D64" s="382"/>
      <c r="E64" s="382"/>
      <c r="F64" s="382"/>
      <c r="G64" s="382"/>
      <c r="H64" s="383">
        <f t="shared" ref="H64:T64" si="32">SUM(H23,H37,H40,H43,H63)</f>
        <v>4373768.2194999997</v>
      </c>
      <c r="I64" s="383">
        <f t="shared" si="32"/>
        <v>11013586.333333999</v>
      </c>
      <c r="J64" s="383">
        <f t="shared" si="32"/>
        <v>14261804.199999999</v>
      </c>
      <c r="K64" s="383">
        <f t="shared" si="32"/>
        <v>18162894.48</v>
      </c>
      <c r="L64" s="383">
        <f t="shared" si="32"/>
        <v>32424698.679999996</v>
      </c>
      <c r="M64" s="383">
        <f t="shared" si="32"/>
        <v>0</v>
      </c>
      <c r="N64" s="384">
        <f t="shared" si="32"/>
        <v>25115360.533334002</v>
      </c>
      <c r="O64" s="383">
        <f t="shared" si="32"/>
        <v>43438285.013333999</v>
      </c>
      <c r="P64" s="383">
        <f t="shared" si="32"/>
        <v>418265.21523300005</v>
      </c>
      <c r="Q64" s="383">
        <f t="shared" si="32"/>
        <v>23516255.181024343</v>
      </c>
      <c r="R64" s="383">
        <f t="shared" si="32"/>
        <v>40672551.510612354</v>
      </c>
      <c r="S64" s="383">
        <f t="shared" si="32"/>
        <v>30591005.435028154</v>
      </c>
      <c r="T64" s="383">
        <f t="shared" si="32"/>
        <v>7604409.8492840566</v>
      </c>
      <c r="U64" s="385">
        <f>S64/Q64</f>
        <v>1.3008451047815022</v>
      </c>
      <c r="V64" s="385">
        <f>(S64*1.1+T64)/R64</f>
        <v>1.014308527387342</v>
      </c>
      <c r="W64" s="230"/>
      <c r="X64" s="239"/>
      <c r="Y64" s="239"/>
      <c r="Z64" s="239"/>
      <c r="AA64" s="23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  <c r="IO64" s="239"/>
      <c r="IP64" s="239"/>
      <c r="IQ64" s="239"/>
      <c r="IR64" s="239"/>
      <c r="IS64" s="239"/>
      <c r="IT64" s="239"/>
      <c r="IU64" s="239"/>
      <c r="IV64" s="239"/>
      <c r="IW64" s="239"/>
      <c r="IX64" s="239"/>
      <c r="IY64" s="239"/>
      <c r="IZ64" s="239"/>
      <c r="JA64" s="239"/>
      <c r="JB64" s="239"/>
      <c r="JC64" s="239"/>
      <c r="JD64" s="239"/>
      <c r="JE64" s="239"/>
      <c r="JF64" s="239"/>
      <c r="JG64" s="239"/>
      <c r="JH64" s="239"/>
      <c r="JI64" s="239"/>
      <c r="JJ64" s="239"/>
      <c r="JK64" s="239"/>
      <c r="JL64" s="239"/>
      <c r="JM64" s="239"/>
      <c r="JN64" s="239"/>
      <c r="JO64" s="239"/>
      <c r="JP64" s="239"/>
      <c r="JQ64" s="239"/>
      <c r="JR64" s="239"/>
      <c r="JS64" s="239"/>
      <c r="JT64" s="239"/>
      <c r="JU64" s="239"/>
      <c r="JV64" s="239"/>
      <c r="JW64" s="239"/>
      <c r="JX64" s="239"/>
      <c r="JY64" s="239"/>
      <c r="JZ64" s="239"/>
      <c r="KA64" s="239"/>
      <c r="KB64" s="239"/>
      <c r="KC64" s="239"/>
      <c r="KD64" s="239"/>
      <c r="KE64" s="239"/>
      <c r="KF64" s="239"/>
      <c r="KG64" s="239"/>
      <c r="KH64" s="239"/>
      <c r="KI64" s="239"/>
      <c r="KJ64" s="239"/>
      <c r="KK64" s="239"/>
      <c r="KL64" s="239"/>
      <c r="KM64" s="239"/>
      <c r="KN64" s="239"/>
      <c r="KO64" s="239"/>
      <c r="KP64" s="239"/>
      <c r="KQ64" s="239"/>
      <c r="KR64" s="239"/>
      <c r="KS64" s="239"/>
      <c r="KT64" s="239"/>
      <c r="KU64" s="239"/>
      <c r="KV64" s="239"/>
      <c r="KW64" s="239"/>
      <c r="KX64" s="239"/>
      <c r="KY64" s="239"/>
      <c r="KZ64" s="239"/>
      <c r="LA64" s="239"/>
      <c r="LB64" s="239"/>
      <c r="LC64" s="239"/>
      <c r="LD64" s="239"/>
      <c r="LE64" s="239"/>
      <c r="LF64" s="239"/>
      <c r="LG64" s="239"/>
      <c r="LH64" s="239"/>
      <c r="LI64" s="239"/>
      <c r="LJ64" s="239"/>
      <c r="LK64" s="239"/>
      <c r="LL64" s="239"/>
      <c r="LM64" s="239"/>
      <c r="LN64" s="239"/>
      <c r="LO64" s="239"/>
      <c r="LP64" s="239"/>
      <c r="LQ64" s="239"/>
      <c r="LR64" s="239"/>
      <c r="LS64" s="239"/>
      <c r="LT64" s="239"/>
      <c r="LU64" s="239"/>
      <c r="LV64" s="239"/>
      <c r="LW64" s="239"/>
      <c r="LX64" s="239"/>
      <c r="LY64" s="239"/>
      <c r="LZ64" s="239"/>
      <c r="MA64" s="239"/>
      <c r="MB64" s="239"/>
      <c r="MC64" s="239"/>
      <c r="MD64" s="239"/>
      <c r="ME64" s="239"/>
      <c r="MF64" s="239"/>
      <c r="MG64" s="239"/>
      <c r="MH64" s="239"/>
      <c r="MI64" s="239"/>
      <c r="MJ64" s="239"/>
      <c r="MK64" s="239"/>
      <c r="ML64" s="239"/>
      <c r="MM64" s="239"/>
      <c r="MN64" s="239"/>
      <c r="MO64" s="239"/>
      <c r="MP64" s="239"/>
      <c r="MQ64" s="239"/>
      <c r="MR64" s="239"/>
      <c r="MS64" s="239"/>
      <c r="MT64" s="239"/>
      <c r="MU64" s="239"/>
      <c r="MV64" s="239"/>
      <c r="MW64" s="239"/>
      <c r="MX64" s="239"/>
      <c r="MY64" s="239"/>
      <c r="MZ64" s="239"/>
      <c r="NA64" s="239"/>
      <c r="NB64" s="239"/>
      <c r="NC64" s="239"/>
      <c r="ND64" s="239"/>
      <c r="NE64" s="239"/>
      <c r="NF64" s="239"/>
      <c r="NG64" s="239"/>
      <c r="NH64" s="239"/>
      <c r="NI64" s="239"/>
      <c r="NJ64" s="239"/>
      <c r="NK64" s="239"/>
      <c r="NL64" s="239"/>
      <c r="NM64" s="239"/>
      <c r="NN64" s="239"/>
      <c r="NO64" s="239"/>
      <c r="NP64" s="239"/>
      <c r="NQ64" s="239"/>
      <c r="NR64" s="239"/>
      <c r="NS64" s="239"/>
      <c r="NT64" s="239"/>
      <c r="NU64" s="239"/>
      <c r="NV64" s="239"/>
      <c r="NW64" s="239"/>
      <c r="NX64" s="239"/>
      <c r="NY64" s="239"/>
      <c r="NZ64" s="239"/>
      <c r="OA64" s="239"/>
      <c r="OB64" s="239"/>
      <c r="OC64" s="239"/>
      <c r="OD64" s="239"/>
      <c r="OE64" s="239"/>
      <c r="OF64" s="239"/>
      <c r="OG64" s="239"/>
      <c r="OH64" s="239"/>
      <c r="OI64" s="239"/>
      <c r="OJ64" s="239"/>
      <c r="OK64" s="239"/>
      <c r="OL64" s="239"/>
      <c r="OM64" s="239"/>
      <c r="ON64" s="239"/>
      <c r="OO64" s="239"/>
      <c r="OP64" s="239"/>
      <c r="OQ64" s="239"/>
      <c r="OR64" s="239"/>
      <c r="OS64" s="239"/>
      <c r="OT64" s="239"/>
      <c r="OU64" s="239"/>
      <c r="OV64" s="239"/>
      <c r="OW64" s="239"/>
      <c r="OX64" s="239"/>
      <c r="OY64" s="239"/>
      <c r="OZ64" s="239"/>
      <c r="PA64" s="239"/>
      <c r="PB64" s="239"/>
      <c r="PC64" s="239"/>
      <c r="PD64" s="239"/>
      <c r="PE64" s="239"/>
      <c r="PF64" s="239"/>
      <c r="PG64" s="239"/>
      <c r="PH64" s="239"/>
      <c r="PI64" s="239"/>
      <c r="PJ64" s="239"/>
      <c r="PK64" s="239"/>
      <c r="PL64" s="239"/>
      <c r="PM64" s="239"/>
      <c r="PN64" s="239"/>
      <c r="PO64" s="239"/>
      <c r="PP64" s="239"/>
      <c r="PQ64" s="239"/>
      <c r="PR64" s="239"/>
      <c r="PS64" s="239"/>
      <c r="PT64" s="239"/>
      <c r="PU64" s="239"/>
      <c r="PV64" s="239"/>
      <c r="PW64" s="239"/>
      <c r="PX64" s="239"/>
      <c r="PY64" s="239"/>
      <c r="PZ64" s="239"/>
      <c r="QA64" s="239"/>
      <c r="QB64" s="239"/>
      <c r="QC64" s="239"/>
      <c r="QD64" s="239"/>
      <c r="QE64" s="239"/>
      <c r="QF64" s="239"/>
      <c r="QG64" s="239"/>
      <c r="QH64" s="239"/>
      <c r="QI64" s="239"/>
      <c r="QJ64" s="239"/>
      <c r="QK64" s="239"/>
      <c r="QL64" s="239"/>
      <c r="QM64" s="239"/>
      <c r="QN64" s="239"/>
      <c r="QO64" s="239"/>
      <c r="QP64" s="239"/>
      <c r="QQ64" s="239"/>
      <c r="QR64" s="239"/>
      <c r="QS64" s="239"/>
      <c r="QT64" s="239"/>
      <c r="QU64" s="239"/>
      <c r="QV64" s="239"/>
      <c r="QW64" s="239"/>
      <c r="QX64" s="239"/>
      <c r="QY64" s="239"/>
      <c r="QZ64" s="239"/>
      <c r="RA64" s="239"/>
      <c r="RB64" s="239"/>
      <c r="RC64" s="239"/>
      <c r="RD64" s="239"/>
      <c r="RE64" s="239"/>
      <c r="RF64" s="239"/>
      <c r="RG64" s="239"/>
      <c r="RH64" s="239"/>
      <c r="RI64" s="239"/>
      <c r="RJ64" s="239"/>
      <c r="RK64" s="239"/>
      <c r="RL64" s="239"/>
      <c r="RM64" s="239"/>
      <c r="RN64" s="239"/>
      <c r="RO64" s="239"/>
      <c r="RP64" s="239"/>
      <c r="RQ64" s="239"/>
      <c r="RR64" s="239"/>
      <c r="RS64" s="239"/>
      <c r="RT64" s="239"/>
      <c r="RU64" s="239"/>
      <c r="RV64" s="239"/>
      <c r="RW64" s="239"/>
      <c r="RX64" s="239"/>
      <c r="RY64" s="239"/>
      <c r="RZ64" s="239"/>
      <c r="SA64" s="239"/>
      <c r="SB64" s="239"/>
      <c r="SC64" s="239"/>
      <c r="SD64" s="239"/>
      <c r="SE64" s="239"/>
      <c r="SF64" s="239"/>
      <c r="SG64" s="239"/>
      <c r="SH64" s="239"/>
      <c r="SI64" s="239"/>
      <c r="SJ64" s="239"/>
      <c r="SK64" s="239"/>
      <c r="SL64" s="239"/>
      <c r="SM64" s="239"/>
      <c r="SN64" s="239"/>
      <c r="SO64" s="239"/>
      <c r="SP64" s="239"/>
      <c r="SQ64" s="239"/>
      <c r="SR64" s="239"/>
      <c r="SS64" s="239"/>
      <c r="ST64" s="239"/>
      <c r="SU64" s="239"/>
      <c r="SV64" s="239"/>
      <c r="SW64" s="239"/>
      <c r="SX64" s="239"/>
      <c r="SY64" s="239"/>
      <c r="SZ64" s="239"/>
      <c r="TA64" s="239"/>
      <c r="TB64" s="239"/>
      <c r="TC64" s="239"/>
      <c r="TD64" s="239"/>
      <c r="TE64" s="239"/>
      <c r="TF64" s="239"/>
      <c r="TG64" s="239"/>
      <c r="TH64" s="239"/>
      <c r="TI64" s="239"/>
      <c r="TJ64" s="239"/>
      <c r="TK64" s="239"/>
      <c r="TL64" s="239"/>
      <c r="TM64" s="239"/>
      <c r="TN64" s="239"/>
      <c r="TO64" s="239"/>
      <c r="TP64" s="239"/>
      <c r="TQ64" s="239"/>
      <c r="TR64" s="239"/>
      <c r="TS64" s="239"/>
      <c r="TT64" s="239"/>
      <c r="TU64" s="239"/>
      <c r="TV64" s="239"/>
      <c r="TW64" s="239"/>
      <c r="TX64" s="239"/>
      <c r="TY64" s="239"/>
      <c r="TZ64" s="239"/>
      <c r="UA64" s="239"/>
      <c r="UB64" s="239"/>
      <c r="UC64" s="239"/>
      <c r="UD64" s="239"/>
      <c r="UE64" s="239"/>
      <c r="UF64" s="239"/>
      <c r="UG64" s="239"/>
      <c r="UH64" s="239"/>
      <c r="UI64" s="239"/>
      <c r="UJ64" s="239"/>
      <c r="UK64" s="239"/>
      <c r="UL64" s="239"/>
      <c r="UM64" s="239"/>
      <c r="UN64" s="239"/>
      <c r="UO64" s="239"/>
      <c r="UP64" s="239"/>
      <c r="UQ64" s="239"/>
      <c r="UR64" s="239"/>
      <c r="US64" s="239"/>
      <c r="UT64" s="239"/>
      <c r="UU64" s="239"/>
      <c r="UV64" s="239"/>
      <c r="UW64" s="239"/>
      <c r="UX64" s="239"/>
      <c r="UY64" s="239"/>
      <c r="UZ64" s="239"/>
      <c r="VA64" s="239"/>
      <c r="VB64" s="239"/>
      <c r="VC64" s="239"/>
      <c r="VD64" s="239"/>
      <c r="VE64" s="239"/>
      <c r="VF64" s="239"/>
      <c r="VG64" s="239"/>
      <c r="VH64" s="239"/>
      <c r="VI64" s="239"/>
      <c r="VJ64" s="239"/>
      <c r="VK64" s="239"/>
      <c r="VL64" s="239"/>
      <c r="VM64" s="239"/>
      <c r="VN64" s="239"/>
      <c r="VO64" s="239"/>
      <c r="VP64" s="239"/>
      <c r="VQ64" s="239"/>
      <c r="VR64" s="239"/>
      <c r="VS64" s="239"/>
      <c r="VT64" s="239"/>
      <c r="VU64" s="239"/>
      <c r="VV64" s="239"/>
      <c r="VW64" s="239"/>
      <c r="VX64" s="239"/>
      <c r="VY64" s="239"/>
      <c r="VZ64" s="239"/>
      <c r="WA64" s="239"/>
      <c r="WB64" s="239"/>
      <c r="WC64" s="239"/>
      <c r="WD64" s="239"/>
      <c r="WE64" s="239"/>
      <c r="WF64" s="239"/>
      <c r="WG64" s="239"/>
      <c r="WH64" s="239"/>
      <c r="WI64" s="239"/>
      <c r="WJ64" s="239"/>
      <c r="WK64" s="239"/>
      <c r="WL64" s="239"/>
      <c r="WM64" s="239"/>
      <c r="WN64" s="239"/>
      <c r="WO64" s="239"/>
      <c r="WP64" s="239"/>
      <c r="WQ64" s="239"/>
      <c r="WR64" s="239"/>
      <c r="WS64" s="239"/>
      <c r="WT64" s="239"/>
      <c r="WU64" s="239"/>
      <c r="WV64" s="239"/>
      <c r="WW64" s="239"/>
      <c r="WX64" s="239"/>
      <c r="WY64" s="239"/>
      <c r="WZ64" s="239"/>
      <c r="XA64" s="239"/>
      <c r="XB64" s="239"/>
      <c r="XC64" s="239"/>
      <c r="XD64" s="239"/>
      <c r="XE64" s="239"/>
      <c r="XF64" s="239"/>
      <c r="XG64" s="239"/>
      <c r="XH64" s="239"/>
      <c r="XI64" s="239"/>
      <c r="XJ64" s="239"/>
      <c r="XK64" s="239"/>
      <c r="XL64" s="239"/>
      <c r="XM64" s="239"/>
      <c r="XN64" s="239"/>
      <c r="XO64" s="239"/>
      <c r="XP64" s="239"/>
      <c r="XQ64" s="239"/>
      <c r="XR64" s="239"/>
      <c r="XS64" s="239"/>
      <c r="XT64" s="239"/>
      <c r="XU64" s="239"/>
      <c r="XV64" s="239"/>
      <c r="XW64" s="239"/>
      <c r="XX64" s="239"/>
      <c r="XY64" s="239"/>
      <c r="XZ64" s="239"/>
      <c r="YA64" s="239"/>
      <c r="YB64" s="239"/>
      <c r="YC64" s="239"/>
      <c r="YD64" s="239"/>
      <c r="YE64" s="239"/>
      <c r="YF64" s="239"/>
      <c r="YG64" s="239"/>
      <c r="YH64" s="239"/>
      <c r="YI64" s="239"/>
      <c r="YJ64" s="239"/>
      <c r="YK64" s="239"/>
      <c r="YL64" s="239"/>
      <c r="YM64" s="239"/>
      <c r="YN64" s="239"/>
      <c r="YO64" s="239"/>
      <c r="YP64" s="239"/>
      <c r="YQ64" s="239"/>
      <c r="YR64" s="239"/>
      <c r="YS64" s="239"/>
      <c r="YT64" s="239"/>
      <c r="YU64" s="239"/>
      <c r="YV64" s="239"/>
      <c r="YW64" s="239"/>
      <c r="YX64" s="239"/>
      <c r="YY64" s="239"/>
      <c r="YZ64" s="239"/>
      <c r="ZA64" s="239"/>
      <c r="ZB64" s="239"/>
      <c r="ZC64" s="239"/>
      <c r="ZD64" s="239"/>
      <c r="ZE64" s="239"/>
      <c r="ZF64" s="239"/>
      <c r="ZG64" s="239"/>
      <c r="ZH64" s="239"/>
      <c r="ZI64" s="239"/>
      <c r="ZJ64" s="239"/>
      <c r="ZK64" s="239"/>
      <c r="ZL64" s="239"/>
      <c r="ZM64" s="239"/>
      <c r="ZN64" s="239"/>
      <c r="ZO64" s="239"/>
      <c r="ZP64" s="239"/>
      <c r="ZQ64" s="239"/>
      <c r="ZR64" s="239"/>
      <c r="ZS64" s="239"/>
      <c r="ZT64" s="239"/>
      <c r="ZU64" s="239"/>
      <c r="ZV64" s="239"/>
      <c r="ZW64" s="239"/>
      <c r="ZX64" s="239"/>
      <c r="ZY64" s="239"/>
      <c r="ZZ64" s="239"/>
      <c r="AAA64" s="239"/>
      <c r="AAB64" s="239"/>
      <c r="AAC64" s="239"/>
      <c r="AAD64" s="239"/>
      <c r="AAE64" s="239"/>
      <c r="AAF64" s="239"/>
      <c r="AAG64" s="239"/>
      <c r="AAH64" s="239"/>
      <c r="AAI64" s="239"/>
      <c r="AAJ64" s="239"/>
      <c r="AAK64" s="239"/>
      <c r="AAL64" s="239"/>
      <c r="AAM64" s="239"/>
      <c r="AAN64" s="239"/>
      <c r="AAO64" s="239"/>
      <c r="AAP64" s="239"/>
      <c r="AAQ64" s="239"/>
      <c r="AAR64" s="239"/>
      <c r="AAS64" s="239"/>
      <c r="AAT64" s="239"/>
      <c r="AAU64" s="239"/>
      <c r="AAV64" s="239"/>
      <c r="AAW64" s="239"/>
      <c r="AAX64" s="239"/>
      <c r="AAY64" s="239"/>
      <c r="AAZ64" s="239"/>
      <c r="ABA64" s="239"/>
      <c r="ABB64" s="239"/>
      <c r="ABC64" s="239"/>
      <c r="ABD64" s="239"/>
      <c r="ABE64" s="239"/>
      <c r="ABF64" s="239"/>
      <c r="ABG64" s="239"/>
      <c r="ABH64" s="239"/>
      <c r="ABI64" s="239"/>
      <c r="ABJ64" s="239"/>
      <c r="ABK64" s="239"/>
      <c r="ABL64" s="239"/>
      <c r="ABM64" s="239"/>
      <c r="ABN64" s="239"/>
      <c r="ABO64" s="239"/>
      <c r="ABP64" s="239"/>
      <c r="ABQ64" s="239"/>
      <c r="ABR64" s="239"/>
      <c r="ABS64" s="239"/>
      <c r="ABT64" s="239"/>
      <c r="ABU64" s="239"/>
      <c r="ABV64" s="239"/>
      <c r="ABW64" s="239"/>
      <c r="ABX64" s="239"/>
      <c r="ABY64" s="239"/>
      <c r="ABZ64" s="239"/>
      <c r="ACA64" s="239"/>
      <c r="ACB64" s="239"/>
      <c r="ACC64" s="239"/>
      <c r="ACD64" s="239"/>
      <c r="ACE64" s="239"/>
      <c r="ACF64" s="239"/>
      <c r="ACG64" s="239"/>
      <c r="ACH64" s="239"/>
      <c r="ACI64" s="239"/>
      <c r="ACJ64" s="239"/>
      <c r="ACK64" s="239"/>
      <c r="ACL64" s="239"/>
      <c r="ACM64" s="239"/>
      <c r="ACN64" s="239"/>
      <c r="ACO64" s="239"/>
      <c r="ACP64" s="239"/>
      <c r="ACQ64" s="239"/>
      <c r="ACR64" s="239"/>
      <c r="ACS64" s="239"/>
      <c r="ACT64" s="239"/>
      <c r="ACU64" s="239"/>
      <c r="ACV64" s="239"/>
      <c r="ACW64" s="239"/>
      <c r="ACX64" s="239"/>
      <c r="ACY64" s="239"/>
      <c r="ACZ64" s="239"/>
      <c r="ADA64" s="239"/>
      <c r="ADB64" s="239"/>
      <c r="ADC64" s="239"/>
      <c r="ADD64" s="239"/>
      <c r="ADE64" s="239"/>
      <c r="ADF64" s="239"/>
      <c r="ADG64" s="239"/>
      <c r="ADH64" s="239"/>
      <c r="ADI64" s="239"/>
      <c r="ADJ64" s="239"/>
      <c r="ADK64" s="239"/>
      <c r="ADL64" s="239"/>
      <c r="ADM64" s="239"/>
      <c r="ADN64" s="239"/>
      <c r="ADO64" s="239"/>
      <c r="ADP64" s="239"/>
      <c r="ADQ64" s="239"/>
      <c r="ADR64" s="239"/>
      <c r="ADS64" s="239"/>
      <c r="ADT64" s="239"/>
      <c r="ADU64" s="239"/>
      <c r="ADV64" s="239"/>
      <c r="ADW64" s="239"/>
      <c r="ADX64" s="239"/>
      <c r="ADY64" s="239"/>
      <c r="ADZ64" s="239"/>
      <c r="AEA64" s="239"/>
      <c r="AEB64" s="239"/>
      <c r="AEC64" s="239"/>
      <c r="AED64" s="239"/>
      <c r="AEE64" s="239"/>
      <c r="AEF64" s="239"/>
      <c r="AEG64" s="239"/>
      <c r="AEH64" s="239"/>
      <c r="AEI64" s="239"/>
      <c r="AEJ64" s="239"/>
      <c r="AEK64" s="239"/>
      <c r="AEL64" s="239"/>
      <c r="AEM64" s="239"/>
      <c r="AEN64" s="239"/>
      <c r="AEO64" s="239"/>
      <c r="AEP64" s="239"/>
      <c r="AEQ64" s="239"/>
      <c r="AER64" s="239"/>
      <c r="AES64" s="239"/>
      <c r="AET64" s="239"/>
      <c r="AEU64" s="239"/>
      <c r="AEV64" s="239"/>
      <c r="AEW64" s="239"/>
      <c r="AEX64" s="239"/>
      <c r="AEY64" s="239"/>
      <c r="AEZ64" s="239"/>
      <c r="AFA64" s="239"/>
      <c r="AFB64" s="239"/>
      <c r="AFC64" s="239"/>
      <c r="AFD64" s="239"/>
      <c r="AFE64" s="239"/>
      <c r="AFF64" s="239"/>
      <c r="AFG64" s="239"/>
      <c r="AFH64" s="239"/>
      <c r="AFI64" s="239"/>
      <c r="AFJ64" s="239"/>
      <c r="AFK64" s="239"/>
      <c r="AFL64" s="239"/>
      <c r="AFM64" s="239"/>
      <c r="AFN64" s="239"/>
      <c r="AFO64" s="239"/>
      <c r="AFP64" s="239"/>
      <c r="AFQ64" s="239"/>
      <c r="AFR64" s="239"/>
      <c r="AFS64" s="239"/>
      <c r="AFT64" s="239"/>
      <c r="AFU64" s="239"/>
      <c r="AFV64" s="239"/>
      <c r="AFW64" s="239"/>
      <c r="AFX64" s="239"/>
      <c r="AFY64" s="239"/>
      <c r="AFZ64" s="239"/>
      <c r="AGA64" s="239"/>
      <c r="AGB64" s="239"/>
      <c r="AGC64" s="239"/>
      <c r="AGD64" s="239"/>
      <c r="AGE64" s="239"/>
      <c r="AGF64" s="239"/>
      <c r="AGG64" s="239"/>
      <c r="AGH64" s="239"/>
      <c r="AGI64" s="239"/>
      <c r="AGJ64" s="239"/>
      <c r="AGK64" s="239"/>
      <c r="AGL64" s="239"/>
      <c r="AGM64" s="239"/>
      <c r="AGN64" s="239"/>
      <c r="AGO64" s="239"/>
      <c r="AGP64" s="239"/>
      <c r="AGQ64" s="239"/>
      <c r="AGR64" s="239"/>
      <c r="AGS64" s="239"/>
      <c r="AGT64" s="239"/>
      <c r="AGU64" s="239"/>
      <c r="AGV64" s="239"/>
      <c r="AGW64" s="239"/>
      <c r="AGX64" s="239"/>
      <c r="AGY64" s="239"/>
      <c r="AGZ64" s="239"/>
      <c r="AHA64" s="239"/>
      <c r="AHB64" s="239"/>
      <c r="AHC64" s="239"/>
      <c r="AHD64" s="239"/>
      <c r="AHE64" s="239"/>
      <c r="AHF64" s="239"/>
      <c r="AHG64" s="239"/>
      <c r="AHH64" s="239"/>
      <c r="AHI64" s="239"/>
      <c r="AHJ64" s="239"/>
      <c r="AHK64" s="239"/>
      <c r="AHL64" s="239"/>
      <c r="AHM64" s="239"/>
      <c r="AHN64" s="239"/>
      <c r="AHO64" s="239"/>
      <c r="AHP64" s="239"/>
      <c r="AHQ64" s="239"/>
      <c r="AHR64" s="239"/>
      <c r="AHS64" s="239"/>
      <c r="AHT64" s="239"/>
      <c r="AHU64" s="239"/>
      <c r="AHV64" s="239"/>
      <c r="AHW64" s="239"/>
      <c r="AHX64" s="239"/>
      <c r="AHY64" s="239"/>
      <c r="AHZ64" s="239"/>
      <c r="AIA64" s="239"/>
      <c r="AIB64" s="239"/>
      <c r="AIC64" s="239"/>
      <c r="AID64" s="239"/>
      <c r="AIE64" s="239"/>
      <c r="AIF64" s="239"/>
    </row>
    <row r="65" spans="1:916" s="102" customFormat="1">
      <c r="B65" s="182"/>
      <c r="C65" s="183" t="s">
        <v>439</v>
      </c>
      <c r="D65" s="183"/>
      <c r="E65" s="184"/>
      <c r="F65" s="184"/>
      <c r="G65" s="185"/>
      <c r="H65" s="241"/>
      <c r="I65" s="242"/>
      <c r="J65" s="243"/>
      <c r="K65" s="186"/>
      <c r="L65" s="186"/>
      <c r="M65" s="186"/>
      <c r="N65" s="244"/>
      <c r="O65" s="187"/>
      <c r="P65" s="187"/>
      <c r="Q65" s="187"/>
      <c r="R65" s="187"/>
      <c r="S65" s="188"/>
      <c r="T65" s="189"/>
      <c r="U65" s="190"/>
      <c r="V65" s="190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</row>
    <row r="66" spans="1:916" s="247" customFormat="1">
      <c r="A66" s="102"/>
      <c r="B66" s="191"/>
      <c r="C66" s="245" t="s">
        <v>440</v>
      </c>
      <c r="D66" s="245"/>
      <c r="E66" s="245"/>
      <c r="F66" s="201"/>
      <c r="G66" s="202"/>
      <c r="H66" s="203"/>
      <c r="I66" s="194">
        <f>SUMIF('Program Costs'!D:D,'Gas CE'!D66,'Program Costs'!O:O)</f>
        <v>0</v>
      </c>
      <c r="J66" s="204"/>
      <c r="K66" s="204"/>
      <c r="L66" s="204" t="s">
        <v>311</v>
      </c>
      <c r="M66" s="204"/>
      <c r="N66" s="340">
        <f>I66</f>
        <v>0</v>
      </c>
      <c r="O66" s="223">
        <f>I66</f>
        <v>0</v>
      </c>
      <c r="P66" s="196">
        <v>0</v>
      </c>
      <c r="Q66" s="196">
        <f>N66/(1+ElecDiscountRate)^1</f>
        <v>0</v>
      </c>
      <c r="R66" s="196">
        <f>O66/(1+ElecDiscountRate)^1</f>
        <v>0</v>
      </c>
      <c r="S66" s="246"/>
      <c r="T66" s="206"/>
      <c r="U66" s="207"/>
      <c r="V66" s="207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</row>
    <row r="67" spans="1:916">
      <c r="B67" s="191"/>
      <c r="C67" s="245" t="s">
        <v>441</v>
      </c>
      <c r="D67" s="245">
        <v>18230217</v>
      </c>
      <c r="E67" s="245"/>
      <c r="F67" s="201"/>
      <c r="G67" s="202"/>
      <c r="H67" s="203"/>
      <c r="I67" s="194">
        <f>SUMIF('Program Costs'!D:D,'Gas CE'!D67,'Program Costs'!O:O)</f>
        <v>100000</v>
      </c>
      <c r="J67" s="204"/>
      <c r="K67" s="204"/>
      <c r="L67" s="204"/>
      <c r="M67" s="204"/>
      <c r="N67" s="340">
        <f>I67</f>
        <v>100000</v>
      </c>
      <c r="O67" s="223">
        <f>I67</f>
        <v>100000</v>
      </c>
      <c r="P67" s="196"/>
      <c r="Q67" s="196">
        <f>N67/(1+ElecDiscountRate)^1</f>
        <v>93632.958801498127</v>
      </c>
      <c r="R67" s="196">
        <f>O67/(1+ElecDiscountRate)^1</f>
        <v>93632.958801498127</v>
      </c>
      <c r="S67" s="246"/>
      <c r="T67" s="206"/>
      <c r="U67" s="207"/>
      <c r="V67" s="207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248"/>
      <c r="ET67" s="248"/>
      <c r="EU67" s="248"/>
      <c r="EV67" s="248"/>
      <c r="EW67" s="248"/>
      <c r="EX67" s="248"/>
      <c r="EY67" s="248"/>
      <c r="EZ67" s="248"/>
      <c r="FA67" s="248"/>
      <c r="FB67" s="248"/>
      <c r="FC67" s="248"/>
      <c r="FD67" s="248"/>
      <c r="FE67" s="248"/>
      <c r="FF67" s="248"/>
      <c r="FG67" s="248"/>
      <c r="FH67" s="248"/>
      <c r="FI67" s="248"/>
      <c r="FJ67" s="248"/>
      <c r="FK67" s="248"/>
      <c r="FL67" s="248"/>
      <c r="FM67" s="248"/>
      <c r="FN67" s="248"/>
      <c r="FO67" s="248"/>
      <c r="FP67" s="248"/>
      <c r="FQ67" s="248"/>
      <c r="FR67" s="248"/>
      <c r="FS67" s="248"/>
      <c r="FT67" s="248"/>
      <c r="FU67" s="248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Q67" s="248"/>
      <c r="HR67" s="248"/>
      <c r="HS67" s="248"/>
      <c r="HT67" s="248"/>
      <c r="HU67" s="248"/>
      <c r="HV67" s="248"/>
      <c r="HW67" s="248"/>
      <c r="HX67" s="248"/>
      <c r="HY67" s="248"/>
      <c r="HZ67" s="248"/>
      <c r="IA67" s="248"/>
      <c r="IB67" s="248"/>
      <c r="IC67" s="248"/>
      <c r="ID67" s="248"/>
      <c r="IE67" s="248"/>
      <c r="IF67" s="248"/>
      <c r="IG67" s="248"/>
      <c r="IH67" s="248"/>
      <c r="II67" s="248"/>
      <c r="IJ67" s="248"/>
      <c r="IK67" s="248"/>
      <c r="IL67" s="248"/>
      <c r="IM67" s="248"/>
      <c r="IN67" s="248"/>
      <c r="IO67" s="248"/>
      <c r="IP67" s="248"/>
      <c r="IQ67" s="248"/>
      <c r="IR67" s="248"/>
      <c r="IS67" s="248"/>
      <c r="IT67" s="248"/>
      <c r="IU67" s="248"/>
      <c r="IV67" s="248"/>
      <c r="IW67" s="248"/>
      <c r="IX67" s="248"/>
      <c r="IY67" s="248"/>
      <c r="IZ67" s="248"/>
      <c r="JA67" s="248"/>
      <c r="JB67" s="248"/>
      <c r="JC67" s="248"/>
      <c r="JD67" s="248"/>
      <c r="JE67" s="248"/>
      <c r="JF67" s="248"/>
      <c r="JG67" s="248"/>
      <c r="JH67" s="248"/>
      <c r="JI67" s="248"/>
      <c r="JJ67" s="248"/>
      <c r="JK67" s="248"/>
      <c r="JL67" s="248"/>
      <c r="JM67" s="248"/>
      <c r="JN67" s="248"/>
      <c r="JO67" s="248"/>
      <c r="JP67" s="248"/>
      <c r="JQ67" s="248"/>
      <c r="JR67" s="248"/>
      <c r="JS67" s="248"/>
      <c r="JT67" s="248"/>
      <c r="JU67" s="248"/>
      <c r="JV67" s="248"/>
      <c r="JW67" s="248"/>
      <c r="JX67" s="248"/>
      <c r="JY67" s="248"/>
      <c r="JZ67" s="248"/>
      <c r="KA67" s="248"/>
      <c r="KB67" s="248"/>
      <c r="KC67" s="248"/>
      <c r="KD67" s="248"/>
      <c r="KE67" s="248"/>
      <c r="KF67" s="248"/>
      <c r="KG67" s="248"/>
      <c r="KH67" s="248"/>
      <c r="KI67" s="248"/>
      <c r="KJ67" s="248"/>
      <c r="KK67" s="248"/>
      <c r="KL67" s="248"/>
      <c r="KM67" s="248"/>
      <c r="KN67" s="248"/>
      <c r="KO67" s="248"/>
      <c r="KP67" s="248"/>
      <c r="KQ67" s="248"/>
      <c r="KR67" s="248"/>
      <c r="KS67" s="248"/>
      <c r="KT67" s="248"/>
      <c r="KU67" s="248"/>
      <c r="KV67" s="248"/>
      <c r="KW67" s="248"/>
      <c r="KX67" s="248"/>
      <c r="KY67" s="248"/>
      <c r="KZ67" s="248"/>
      <c r="LA67" s="248"/>
      <c r="LB67" s="248"/>
      <c r="LC67" s="248"/>
      <c r="LD67" s="248"/>
      <c r="LE67" s="248"/>
      <c r="LF67" s="248"/>
      <c r="LG67" s="248"/>
      <c r="LH67" s="248"/>
      <c r="LI67" s="248"/>
      <c r="LJ67" s="248"/>
      <c r="LK67" s="248"/>
      <c r="LL67" s="248"/>
      <c r="LM67" s="248"/>
      <c r="LN67" s="248"/>
      <c r="LO67" s="248"/>
      <c r="LP67" s="248"/>
      <c r="LQ67" s="248"/>
      <c r="LR67" s="248"/>
      <c r="LS67" s="248"/>
      <c r="LT67" s="248"/>
      <c r="LU67" s="248"/>
      <c r="LV67" s="248"/>
      <c r="LW67" s="248"/>
      <c r="LX67" s="248"/>
      <c r="LY67" s="248"/>
      <c r="LZ67" s="248"/>
      <c r="MA67" s="248"/>
      <c r="MB67" s="248"/>
      <c r="MC67" s="248"/>
      <c r="MD67" s="248"/>
      <c r="ME67" s="248"/>
      <c r="MF67" s="248"/>
      <c r="MG67" s="248"/>
      <c r="MH67" s="248"/>
      <c r="MI67" s="248"/>
      <c r="MJ67" s="248"/>
      <c r="MK67" s="248"/>
      <c r="ML67" s="248"/>
      <c r="MM67" s="248"/>
      <c r="MN67" s="248"/>
      <c r="MO67" s="248"/>
      <c r="MP67" s="248"/>
      <c r="MQ67" s="248"/>
      <c r="MR67" s="248"/>
      <c r="MS67" s="248"/>
      <c r="MT67" s="248"/>
      <c r="MU67" s="248"/>
      <c r="MV67" s="248"/>
      <c r="MW67" s="248"/>
      <c r="MX67" s="248"/>
      <c r="MY67" s="248"/>
      <c r="MZ67" s="248"/>
      <c r="NA67" s="248"/>
      <c r="NB67" s="248"/>
      <c r="NC67" s="248"/>
      <c r="ND67" s="248"/>
      <c r="NE67" s="248"/>
      <c r="NF67" s="248"/>
      <c r="NG67" s="248"/>
      <c r="NH67" s="248"/>
      <c r="NI67" s="248"/>
      <c r="NJ67" s="248"/>
      <c r="NK67" s="248"/>
      <c r="NL67" s="248"/>
      <c r="NM67" s="248"/>
      <c r="NN67" s="248"/>
      <c r="NO67" s="248"/>
      <c r="NP67" s="248"/>
      <c r="NQ67" s="248"/>
      <c r="NR67" s="248"/>
      <c r="NS67" s="248"/>
      <c r="NT67" s="248"/>
      <c r="NU67" s="248"/>
      <c r="NV67" s="248"/>
      <c r="NW67" s="248"/>
      <c r="NX67" s="248"/>
      <c r="NY67" s="248"/>
      <c r="NZ67" s="248"/>
      <c r="OA67" s="248"/>
      <c r="OB67" s="248"/>
      <c r="OC67" s="248"/>
      <c r="OD67" s="248"/>
      <c r="OE67" s="248"/>
      <c r="OF67" s="248"/>
      <c r="OG67" s="248"/>
      <c r="OH67" s="248"/>
      <c r="OI67" s="248"/>
      <c r="OJ67" s="248"/>
      <c r="OK67" s="248"/>
      <c r="OL67" s="248"/>
      <c r="OM67" s="248"/>
      <c r="ON67" s="248"/>
      <c r="OO67" s="248"/>
      <c r="OP67" s="248"/>
      <c r="OQ67" s="248"/>
      <c r="OR67" s="248"/>
      <c r="OS67" s="248"/>
      <c r="OT67" s="248"/>
      <c r="OU67" s="248"/>
      <c r="OV67" s="248"/>
      <c r="OW67" s="248"/>
      <c r="OX67" s="248"/>
      <c r="OY67" s="248"/>
      <c r="OZ67" s="248"/>
      <c r="PA67" s="248"/>
      <c r="PB67" s="248"/>
      <c r="PC67" s="248"/>
      <c r="PD67" s="248"/>
      <c r="PE67" s="248"/>
      <c r="PF67" s="248"/>
      <c r="PG67" s="248"/>
      <c r="PH67" s="248"/>
      <c r="PI67" s="248"/>
      <c r="PJ67" s="248"/>
      <c r="PK67" s="248"/>
      <c r="PL67" s="248"/>
      <c r="PM67" s="248"/>
      <c r="PN67" s="248"/>
      <c r="PO67" s="248"/>
      <c r="PP67" s="248"/>
      <c r="PQ67" s="248"/>
      <c r="PR67" s="248"/>
      <c r="PS67" s="248"/>
      <c r="PT67" s="248"/>
      <c r="PU67" s="248"/>
      <c r="PV67" s="248"/>
      <c r="PW67" s="248"/>
      <c r="PX67" s="248"/>
      <c r="PY67" s="248"/>
      <c r="PZ67" s="248"/>
      <c r="QA67" s="248"/>
      <c r="QB67" s="248"/>
      <c r="QC67" s="248"/>
      <c r="QD67" s="248"/>
      <c r="QE67" s="248"/>
      <c r="QF67" s="248"/>
      <c r="QG67" s="248"/>
      <c r="QH67" s="248"/>
      <c r="QI67" s="248"/>
      <c r="QJ67" s="248"/>
      <c r="QK67" s="248"/>
      <c r="QL67" s="248"/>
      <c r="QM67" s="248"/>
      <c r="QN67" s="248"/>
      <c r="QO67" s="248"/>
      <c r="QP67" s="248"/>
      <c r="QQ67" s="248"/>
      <c r="QR67" s="248"/>
      <c r="QS67" s="248"/>
      <c r="QT67" s="248"/>
      <c r="QU67" s="248"/>
      <c r="QV67" s="248"/>
      <c r="QW67" s="248"/>
      <c r="QX67" s="248"/>
      <c r="QY67" s="248"/>
      <c r="QZ67" s="248"/>
      <c r="RA67" s="248"/>
      <c r="RB67" s="248"/>
      <c r="RC67" s="248"/>
      <c r="RD67" s="248"/>
      <c r="RE67" s="248"/>
      <c r="RF67" s="248"/>
      <c r="RG67" s="248"/>
      <c r="RH67" s="248"/>
      <c r="RI67" s="248"/>
      <c r="RJ67" s="248"/>
      <c r="RK67" s="248"/>
      <c r="RL67" s="248"/>
      <c r="RM67" s="248"/>
      <c r="RN67" s="248"/>
      <c r="RO67" s="248"/>
      <c r="RP67" s="248"/>
      <c r="RQ67" s="248"/>
      <c r="RR67" s="248"/>
      <c r="RS67" s="248"/>
      <c r="RT67" s="248"/>
      <c r="RU67" s="248"/>
      <c r="RV67" s="248"/>
      <c r="RW67" s="248"/>
      <c r="RX67" s="248"/>
      <c r="RY67" s="248"/>
      <c r="RZ67" s="248"/>
      <c r="SA67" s="248"/>
      <c r="SB67" s="248"/>
      <c r="SC67" s="248"/>
      <c r="SD67" s="248"/>
      <c r="SE67" s="248"/>
      <c r="SF67" s="248"/>
      <c r="SG67" s="248"/>
      <c r="SH67" s="248"/>
      <c r="SI67" s="248"/>
      <c r="SJ67" s="248"/>
      <c r="SK67" s="248"/>
      <c r="SL67" s="248"/>
      <c r="SM67" s="248"/>
      <c r="SN67" s="248"/>
      <c r="SO67" s="248"/>
      <c r="SP67" s="248"/>
      <c r="SQ67" s="248"/>
      <c r="SR67" s="248"/>
      <c r="SS67" s="248"/>
      <c r="ST67" s="248"/>
      <c r="SU67" s="248"/>
      <c r="SV67" s="248"/>
      <c r="SW67" s="248"/>
      <c r="SX67" s="248"/>
      <c r="SY67" s="248"/>
      <c r="SZ67" s="248"/>
      <c r="TA67" s="248"/>
      <c r="TB67" s="248"/>
      <c r="TC67" s="248"/>
      <c r="TD67" s="248"/>
      <c r="TE67" s="248"/>
      <c r="TF67" s="248"/>
      <c r="TG67" s="248"/>
      <c r="TH67" s="248"/>
      <c r="TI67" s="248"/>
      <c r="TJ67" s="248"/>
      <c r="TK67" s="248"/>
      <c r="TL67" s="248"/>
      <c r="TM67" s="248"/>
      <c r="TN67" s="248"/>
      <c r="TO67" s="248"/>
      <c r="TP67" s="248"/>
      <c r="TQ67" s="248"/>
      <c r="TR67" s="248"/>
      <c r="TS67" s="248"/>
      <c r="TT67" s="248"/>
      <c r="TU67" s="248"/>
      <c r="TV67" s="248"/>
      <c r="TW67" s="248"/>
      <c r="TX67" s="248"/>
      <c r="TY67" s="248"/>
      <c r="TZ67" s="248"/>
      <c r="UA67" s="248"/>
      <c r="UB67" s="248"/>
      <c r="UC67" s="248"/>
      <c r="UD67" s="248"/>
      <c r="UE67" s="248"/>
      <c r="UF67" s="248"/>
      <c r="UG67" s="248"/>
      <c r="UH67" s="248"/>
      <c r="UI67" s="248"/>
      <c r="UJ67" s="248"/>
      <c r="UK67" s="248"/>
      <c r="UL67" s="248"/>
      <c r="UM67" s="248"/>
      <c r="UN67" s="248"/>
      <c r="UO67" s="248"/>
      <c r="UP67" s="248"/>
      <c r="UQ67" s="248"/>
      <c r="UR67" s="248"/>
      <c r="US67" s="248"/>
      <c r="UT67" s="248"/>
      <c r="UU67" s="248"/>
      <c r="UV67" s="248"/>
      <c r="UW67" s="248"/>
      <c r="UX67" s="248"/>
      <c r="UY67" s="248"/>
      <c r="UZ67" s="248"/>
      <c r="VA67" s="248"/>
      <c r="VB67" s="248"/>
      <c r="VC67" s="248"/>
      <c r="VD67" s="248"/>
      <c r="VE67" s="248"/>
      <c r="VF67" s="248"/>
      <c r="VG67" s="248"/>
      <c r="VH67" s="248"/>
      <c r="VI67" s="248"/>
      <c r="VJ67" s="248"/>
      <c r="VK67" s="248"/>
      <c r="VL67" s="248"/>
      <c r="VM67" s="248"/>
      <c r="VN67" s="248"/>
      <c r="VO67" s="248"/>
      <c r="VP67" s="248"/>
      <c r="VQ67" s="248"/>
      <c r="VR67" s="248"/>
      <c r="VS67" s="248"/>
      <c r="VT67" s="248"/>
      <c r="VU67" s="248"/>
      <c r="VV67" s="248"/>
      <c r="VW67" s="248"/>
      <c r="VX67" s="248"/>
      <c r="VY67" s="248"/>
      <c r="VZ67" s="248"/>
      <c r="WA67" s="248"/>
      <c r="WB67" s="248"/>
      <c r="WC67" s="248"/>
      <c r="WD67" s="248"/>
      <c r="WE67" s="248"/>
      <c r="WF67" s="248"/>
      <c r="WG67" s="248"/>
      <c r="WH67" s="248"/>
      <c r="WI67" s="248"/>
      <c r="WJ67" s="248"/>
      <c r="WK67" s="248"/>
      <c r="WL67" s="248"/>
      <c r="WM67" s="248"/>
      <c r="WN67" s="248"/>
      <c r="WO67" s="248"/>
      <c r="WP67" s="248"/>
      <c r="WQ67" s="248"/>
      <c r="WR67" s="248"/>
      <c r="WS67" s="248"/>
      <c r="WT67" s="248"/>
      <c r="WU67" s="248"/>
      <c r="WV67" s="248"/>
      <c r="WW67" s="248"/>
      <c r="WX67" s="248"/>
      <c r="WY67" s="248"/>
      <c r="WZ67" s="248"/>
      <c r="XA67" s="248"/>
      <c r="XB67" s="248"/>
      <c r="XC67" s="248"/>
      <c r="XD67" s="248"/>
      <c r="XE67" s="248"/>
      <c r="XF67" s="248"/>
      <c r="XG67" s="248"/>
      <c r="XH67" s="248"/>
      <c r="XI67" s="248"/>
      <c r="XJ67" s="248"/>
      <c r="XK67" s="248"/>
      <c r="XL67" s="248"/>
      <c r="XM67" s="248"/>
      <c r="XN67" s="248"/>
      <c r="XO67" s="248"/>
      <c r="XP67" s="248"/>
      <c r="XQ67" s="248"/>
      <c r="XR67" s="248"/>
      <c r="XS67" s="248"/>
      <c r="XT67" s="248"/>
      <c r="XU67" s="248"/>
      <c r="XV67" s="248"/>
      <c r="XW67" s="248"/>
      <c r="XX67" s="248"/>
      <c r="XY67" s="248"/>
      <c r="XZ67" s="248"/>
      <c r="YA67" s="248"/>
      <c r="YB67" s="248"/>
      <c r="YC67" s="248"/>
      <c r="YD67" s="248"/>
      <c r="YE67" s="248"/>
      <c r="YF67" s="248"/>
      <c r="YG67" s="248"/>
      <c r="YH67" s="248"/>
      <c r="YI67" s="248"/>
      <c r="YJ67" s="248"/>
      <c r="YK67" s="248"/>
      <c r="YL67" s="248"/>
      <c r="YM67" s="248"/>
      <c r="YN67" s="248"/>
      <c r="YO67" s="248"/>
      <c r="YP67" s="248"/>
      <c r="YQ67" s="248"/>
      <c r="YR67" s="248"/>
      <c r="YS67" s="248"/>
      <c r="YT67" s="248"/>
      <c r="YU67" s="248"/>
      <c r="YV67" s="248"/>
      <c r="YW67" s="248"/>
      <c r="YX67" s="248"/>
      <c r="YY67" s="248"/>
      <c r="YZ67" s="248"/>
      <c r="ZA67" s="248"/>
      <c r="ZB67" s="248"/>
      <c r="ZC67" s="248"/>
      <c r="ZD67" s="248"/>
      <c r="ZE67" s="248"/>
      <c r="ZF67" s="248"/>
      <c r="ZG67" s="248"/>
      <c r="ZH67" s="248"/>
      <c r="ZI67" s="248"/>
      <c r="ZJ67" s="248"/>
      <c r="ZK67" s="248"/>
      <c r="ZL67" s="248"/>
      <c r="ZM67" s="248"/>
      <c r="ZN67" s="248"/>
      <c r="ZO67" s="248"/>
      <c r="ZP67" s="248"/>
      <c r="ZQ67" s="248"/>
      <c r="ZR67" s="248"/>
      <c r="ZS67" s="248"/>
      <c r="ZT67" s="248"/>
      <c r="ZU67" s="248"/>
      <c r="ZV67" s="248"/>
      <c r="ZW67" s="248"/>
      <c r="ZX67" s="248"/>
      <c r="ZY67" s="248"/>
      <c r="ZZ67" s="248"/>
      <c r="AAA67" s="248"/>
      <c r="AAB67" s="248"/>
      <c r="AAC67" s="248"/>
      <c r="AAD67" s="248"/>
      <c r="AAE67" s="248"/>
      <c r="AAF67" s="248"/>
      <c r="AAG67" s="248"/>
      <c r="AAH67" s="248"/>
      <c r="AAI67" s="248"/>
      <c r="AAJ67" s="248"/>
      <c r="AAK67" s="248"/>
      <c r="AAL67" s="248"/>
      <c r="AAM67" s="248"/>
      <c r="AAN67" s="248"/>
      <c r="AAO67" s="248"/>
      <c r="AAP67" s="248"/>
      <c r="AAQ67" s="248"/>
      <c r="AAR67" s="248"/>
      <c r="AAS67" s="248"/>
      <c r="AAT67" s="248"/>
      <c r="AAU67" s="248"/>
      <c r="AAV67" s="248"/>
      <c r="AAW67" s="248"/>
      <c r="AAX67" s="248"/>
      <c r="AAY67" s="248"/>
      <c r="AAZ67" s="248"/>
      <c r="ABA67" s="248"/>
      <c r="ABB67" s="248"/>
      <c r="ABC67" s="248"/>
      <c r="ABD67" s="248"/>
      <c r="ABE67" s="248"/>
      <c r="ABF67" s="248"/>
      <c r="ABG67" s="248"/>
      <c r="ABH67" s="248"/>
      <c r="ABI67" s="248"/>
      <c r="ABJ67" s="248"/>
      <c r="ABK67" s="248"/>
      <c r="ABL67" s="248"/>
      <c r="ABM67" s="248"/>
      <c r="ABN67" s="248"/>
      <c r="ABO67" s="248"/>
      <c r="ABP67" s="248"/>
      <c r="ABQ67" s="248"/>
      <c r="ABR67" s="248"/>
      <c r="ABS67" s="248"/>
      <c r="ABT67" s="248"/>
      <c r="ABU67" s="248"/>
      <c r="ABV67" s="248"/>
      <c r="ABW67" s="248"/>
      <c r="ABX67" s="248"/>
      <c r="ABY67" s="248"/>
      <c r="ABZ67" s="248"/>
      <c r="ACA67" s="248"/>
      <c r="ACB67" s="248"/>
      <c r="ACC67" s="248"/>
      <c r="ACD67" s="248"/>
      <c r="ACE67" s="248"/>
      <c r="ACF67" s="248"/>
      <c r="ACG67" s="248"/>
      <c r="ACH67" s="248"/>
      <c r="ACI67" s="248"/>
      <c r="ACJ67" s="248"/>
      <c r="ACK67" s="248"/>
      <c r="ACL67" s="248"/>
      <c r="ACM67" s="248"/>
      <c r="ACN67" s="248"/>
      <c r="ACO67" s="248"/>
      <c r="ACP67" s="248"/>
      <c r="ACQ67" s="248"/>
      <c r="ACR67" s="248"/>
      <c r="ACS67" s="248"/>
      <c r="ACT67" s="248"/>
      <c r="ACU67" s="248"/>
      <c r="ACV67" s="248"/>
      <c r="ACW67" s="248"/>
      <c r="ACX67" s="248"/>
      <c r="ACY67" s="248"/>
      <c r="ACZ67" s="248"/>
      <c r="ADA67" s="248"/>
      <c r="ADB67" s="248"/>
      <c r="ADC67" s="248"/>
      <c r="ADD67" s="248"/>
      <c r="ADE67" s="248"/>
      <c r="ADF67" s="248"/>
      <c r="ADG67" s="248"/>
      <c r="ADH67" s="248"/>
      <c r="ADI67" s="248"/>
      <c r="ADJ67" s="248"/>
      <c r="ADK67" s="248"/>
      <c r="ADL67" s="248"/>
      <c r="ADM67" s="248"/>
      <c r="ADN67" s="248"/>
      <c r="ADO67" s="248"/>
      <c r="ADP67" s="248"/>
      <c r="ADQ67" s="248"/>
      <c r="ADR67" s="248"/>
      <c r="ADS67" s="248"/>
      <c r="ADT67" s="248"/>
      <c r="ADU67" s="248"/>
      <c r="ADV67" s="248"/>
      <c r="ADW67" s="248"/>
      <c r="ADX67" s="248"/>
      <c r="ADY67" s="248"/>
      <c r="ADZ67" s="248"/>
      <c r="AEA67" s="248"/>
      <c r="AEB67" s="248"/>
      <c r="AEC67" s="248"/>
      <c r="AED67" s="248"/>
      <c r="AEE67" s="248"/>
      <c r="AEF67" s="248"/>
      <c r="AEG67" s="248"/>
      <c r="AEH67" s="248"/>
      <c r="AEI67" s="248"/>
      <c r="AEJ67" s="248"/>
      <c r="AEK67" s="248"/>
      <c r="AEL67" s="248"/>
      <c r="AEM67" s="248"/>
      <c r="AEN67" s="248"/>
      <c r="AEO67" s="248"/>
      <c r="AEP67" s="248"/>
      <c r="AEQ67" s="248"/>
      <c r="AER67" s="248"/>
      <c r="AES67" s="248"/>
      <c r="AET67" s="248"/>
      <c r="AEU67" s="248"/>
      <c r="AEV67" s="248"/>
      <c r="AEW67" s="248"/>
      <c r="AEX67" s="248"/>
      <c r="AEY67" s="248"/>
      <c r="AEZ67" s="248"/>
      <c r="AFA67" s="248"/>
      <c r="AFB67" s="248"/>
      <c r="AFC67" s="248"/>
      <c r="AFD67" s="248"/>
      <c r="AFE67" s="248"/>
      <c r="AFF67" s="248"/>
      <c r="AFG67" s="248"/>
      <c r="AFH67" s="248"/>
      <c r="AFI67" s="248"/>
      <c r="AFJ67" s="248"/>
      <c r="AFK67" s="248"/>
      <c r="AFL67" s="248"/>
      <c r="AFM67" s="248"/>
      <c r="AFN67" s="248"/>
      <c r="AFO67" s="248"/>
      <c r="AFP67" s="248"/>
      <c r="AFQ67" s="248"/>
      <c r="AFR67" s="248"/>
      <c r="AFS67" s="248"/>
      <c r="AFT67" s="248"/>
      <c r="AFU67" s="248"/>
      <c r="AFV67" s="248"/>
      <c r="AFW67" s="248"/>
      <c r="AFX67" s="248"/>
      <c r="AFY67" s="248"/>
      <c r="AFZ67" s="248"/>
      <c r="AGA67" s="248"/>
      <c r="AGB67" s="248"/>
      <c r="AGC67" s="248"/>
      <c r="AGD67" s="248"/>
      <c r="AGE67" s="248"/>
      <c r="AGF67" s="248"/>
      <c r="AGG67" s="248"/>
      <c r="AGH67" s="248"/>
      <c r="AGI67" s="248"/>
      <c r="AGJ67" s="248"/>
      <c r="AGK67" s="248"/>
      <c r="AGL67" s="248"/>
      <c r="AGM67" s="248"/>
      <c r="AGN67" s="248"/>
      <c r="AGO67" s="248"/>
      <c r="AGP67" s="248"/>
      <c r="AGQ67" s="248"/>
      <c r="AGR67" s="248"/>
      <c r="AGS67" s="248"/>
      <c r="AGT67" s="248"/>
      <c r="AGU67" s="248"/>
      <c r="AGV67" s="248"/>
      <c r="AGW67" s="248"/>
      <c r="AGX67" s="248"/>
      <c r="AGY67" s="248"/>
      <c r="AGZ67" s="248"/>
      <c r="AHA67" s="248"/>
      <c r="AHB67" s="248"/>
      <c r="AHC67" s="248"/>
      <c r="AHD67" s="248"/>
      <c r="AHE67" s="248"/>
      <c r="AHF67" s="248"/>
      <c r="AHG67" s="248"/>
      <c r="AHH67" s="248"/>
      <c r="AHI67" s="248"/>
      <c r="AHJ67" s="248"/>
      <c r="AHK67" s="248"/>
      <c r="AHL67" s="248"/>
      <c r="AHM67" s="248"/>
      <c r="AHN67" s="248"/>
      <c r="AHO67" s="248"/>
      <c r="AHP67" s="248"/>
      <c r="AHQ67" s="248"/>
      <c r="AHR67" s="248"/>
      <c r="AHS67" s="248"/>
      <c r="AHT67" s="248"/>
      <c r="AHU67" s="248"/>
      <c r="AHV67" s="248"/>
      <c r="AHW67" s="248"/>
      <c r="AHX67" s="248"/>
      <c r="AHY67" s="248"/>
      <c r="AHZ67" s="248"/>
      <c r="AIA67" s="248"/>
      <c r="AIB67" s="248"/>
      <c r="AIC67" s="248"/>
      <c r="AID67" s="248"/>
      <c r="AIE67" s="248"/>
      <c r="AIF67" s="248"/>
    </row>
    <row r="68" spans="1:916" ht="15.75">
      <c r="A68" s="249"/>
      <c r="B68" s="226"/>
      <c r="C68" s="226" t="s">
        <v>474</v>
      </c>
      <c r="D68" s="226"/>
      <c r="E68" s="226"/>
      <c r="F68" s="226"/>
      <c r="G68" s="226"/>
      <c r="H68" s="226"/>
      <c r="I68" s="228">
        <f>SUM(I66:I67)</f>
        <v>100000</v>
      </c>
      <c r="J68" s="226">
        <f>SUM(J66:J67)</f>
        <v>0</v>
      </c>
      <c r="K68" s="226">
        <f>SUM(K66)</f>
        <v>0</v>
      </c>
      <c r="L68" s="226">
        <f>SUM(L66)</f>
        <v>0</v>
      </c>
      <c r="M68" s="226">
        <f>SUM(M66)</f>
        <v>0</v>
      </c>
      <c r="N68" s="386">
        <f>SUM(N66:N67)</f>
        <v>100000</v>
      </c>
      <c r="O68" s="228">
        <f>SUM(O66:O67)</f>
        <v>100000</v>
      </c>
      <c r="P68" s="228">
        <f>SUM(P66:P66)</f>
        <v>0</v>
      </c>
      <c r="Q68" s="228">
        <f>SUM(Q66:Q67)</f>
        <v>93632.958801498127</v>
      </c>
      <c r="R68" s="228">
        <f>SUM(R66:R67)</f>
        <v>93632.958801498127</v>
      </c>
      <c r="S68" s="226">
        <f>SUM(S66)</f>
        <v>0</v>
      </c>
      <c r="T68" s="226">
        <f>SUM(T66)</f>
        <v>0</v>
      </c>
      <c r="U68" s="226"/>
      <c r="V68" s="226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248"/>
      <c r="ET68" s="248"/>
      <c r="EU68" s="248"/>
      <c r="EV68" s="248"/>
      <c r="EW68" s="248"/>
      <c r="EX68" s="248"/>
      <c r="EY68" s="248"/>
      <c r="EZ68" s="248"/>
      <c r="FA68" s="248"/>
      <c r="FB68" s="248"/>
      <c r="FC68" s="248"/>
      <c r="FD68" s="248"/>
      <c r="FE68" s="248"/>
      <c r="FF68" s="248"/>
      <c r="FG68" s="248"/>
      <c r="FH68" s="248"/>
      <c r="FI68" s="248"/>
      <c r="FJ68" s="248"/>
      <c r="FK68" s="248"/>
      <c r="FL68" s="248"/>
      <c r="FM68" s="248"/>
      <c r="FN68" s="248"/>
      <c r="FO68" s="248"/>
      <c r="FP68" s="248"/>
      <c r="FQ68" s="248"/>
      <c r="FR68" s="248"/>
      <c r="FS68" s="248"/>
      <c r="FT68" s="248"/>
      <c r="FU68" s="248"/>
      <c r="FV68" s="248"/>
      <c r="FW68" s="248"/>
      <c r="FX68" s="248"/>
      <c r="FY68" s="248"/>
      <c r="FZ68" s="248"/>
      <c r="GA68" s="248"/>
      <c r="GB68" s="248"/>
      <c r="GC68" s="248"/>
      <c r="GD68" s="248"/>
      <c r="GE68" s="248"/>
      <c r="GF68" s="248"/>
      <c r="GG68" s="248"/>
      <c r="GH68" s="248"/>
      <c r="GI68" s="248"/>
      <c r="GJ68" s="248"/>
      <c r="GK68" s="248"/>
      <c r="GL68" s="248"/>
      <c r="GM68" s="248"/>
      <c r="GN68" s="248"/>
      <c r="GO68" s="248"/>
      <c r="GP68" s="248"/>
      <c r="GQ68" s="248"/>
      <c r="GR68" s="248"/>
      <c r="GS68" s="248"/>
      <c r="GT68" s="248"/>
      <c r="GU68" s="248"/>
      <c r="GV68" s="248"/>
      <c r="GW68" s="248"/>
      <c r="GX68" s="248"/>
      <c r="GY68" s="248"/>
      <c r="GZ68" s="248"/>
      <c r="HA68" s="248"/>
      <c r="HB68" s="248"/>
      <c r="HC68" s="248"/>
      <c r="HD68" s="248"/>
      <c r="HE68" s="248"/>
      <c r="HF68" s="248"/>
      <c r="HG68" s="248"/>
      <c r="HH68" s="248"/>
      <c r="HI68" s="248"/>
      <c r="HJ68" s="248"/>
      <c r="HK68" s="248"/>
      <c r="HL68" s="248"/>
      <c r="HM68" s="248"/>
      <c r="HN68" s="248"/>
      <c r="HO68" s="248"/>
      <c r="HP68" s="248"/>
      <c r="HQ68" s="248"/>
      <c r="HR68" s="248"/>
      <c r="HS68" s="248"/>
      <c r="HT68" s="248"/>
      <c r="HU68" s="248"/>
      <c r="HV68" s="248"/>
      <c r="HW68" s="248"/>
      <c r="HX68" s="248"/>
      <c r="HY68" s="248"/>
      <c r="HZ68" s="248"/>
      <c r="IA68" s="248"/>
      <c r="IB68" s="248"/>
      <c r="IC68" s="248"/>
      <c r="ID68" s="248"/>
      <c r="IE68" s="248"/>
      <c r="IF68" s="248"/>
      <c r="IG68" s="248"/>
      <c r="IH68" s="248"/>
      <c r="II68" s="248"/>
      <c r="IJ68" s="248"/>
      <c r="IK68" s="248"/>
      <c r="IL68" s="248"/>
      <c r="IM68" s="248"/>
      <c r="IN68" s="248"/>
      <c r="IO68" s="248"/>
      <c r="IP68" s="248"/>
      <c r="IQ68" s="248"/>
      <c r="IR68" s="248"/>
      <c r="IS68" s="248"/>
      <c r="IT68" s="248"/>
      <c r="IU68" s="248"/>
      <c r="IV68" s="248"/>
      <c r="IW68" s="248"/>
      <c r="IX68" s="248"/>
      <c r="IY68" s="248"/>
      <c r="IZ68" s="248"/>
      <c r="JA68" s="248"/>
      <c r="JB68" s="248"/>
      <c r="JC68" s="248"/>
      <c r="JD68" s="248"/>
      <c r="JE68" s="248"/>
      <c r="JF68" s="248"/>
      <c r="JG68" s="248"/>
      <c r="JH68" s="248"/>
      <c r="JI68" s="248"/>
      <c r="JJ68" s="248"/>
      <c r="JK68" s="248"/>
      <c r="JL68" s="248"/>
      <c r="JM68" s="248"/>
      <c r="JN68" s="248"/>
      <c r="JO68" s="248"/>
      <c r="JP68" s="248"/>
      <c r="JQ68" s="248"/>
      <c r="JR68" s="248"/>
      <c r="JS68" s="248"/>
      <c r="JT68" s="248"/>
      <c r="JU68" s="248"/>
      <c r="JV68" s="248"/>
      <c r="JW68" s="248"/>
      <c r="JX68" s="248"/>
      <c r="JY68" s="248"/>
      <c r="JZ68" s="248"/>
      <c r="KA68" s="248"/>
      <c r="KB68" s="248"/>
      <c r="KC68" s="248"/>
      <c r="KD68" s="248"/>
      <c r="KE68" s="248"/>
      <c r="KF68" s="248"/>
      <c r="KG68" s="248"/>
      <c r="KH68" s="248"/>
      <c r="KI68" s="248"/>
      <c r="KJ68" s="248"/>
      <c r="KK68" s="248"/>
      <c r="KL68" s="248"/>
      <c r="KM68" s="248"/>
      <c r="KN68" s="248"/>
      <c r="KO68" s="248"/>
      <c r="KP68" s="248"/>
      <c r="KQ68" s="248"/>
      <c r="KR68" s="248"/>
      <c r="KS68" s="248"/>
      <c r="KT68" s="248"/>
      <c r="KU68" s="248"/>
      <c r="KV68" s="248"/>
      <c r="KW68" s="248"/>
      <c r="KX68" s="248"/>
      <c r="KY68" s="248"/>
      <c r="KZ68" s="248"/>
      <c r="LA68" s="248"/>
      <c r="LB68" s="248"/>
      <c r="LC68" s="248"/>
      <c r="LD68" s="248"/>
      <c r="LE68" s="248"/>
      <c r="LF68" s="248"/>
      <c r="LG68" s="248"/>
      <c r="LH68" s="248"/>
      <c r="LI68" s="248"/>
      <c r="LJ68" s="248"/>
      <c r="LK68" s="248"/>
      <c r="LL68" s="248"/>
      <c r="LM68" s="248"/>
      <c r="LN68" s="248"/>
      <c r="LO68" s="248"/>
      <c r="LP68" s="248"/>
      <c r="LQ68" s="248"/>
      <c r="LR68" s="248"/>
      <c r="LS68" s="248"/>
      <c r="LT68" s="248"/>
      <c r="LU68" s="248"/>
      <c r="LV68" s="248"/>
      <c r="LW68" s="248"/>
      <c r="LX68" s="248"/>
      <c r="LY68" s="248"/>
      <c r="LZ68" s="248"/>
      <c r="MA68" s="248"/>
      <c r="MB68" s="248"/>
      <c r="MC68" s="248"/>
      <c r="MD68" s="248"/>
      <c r="ME68" s="248"/>
      <c r="MF68" s="248"/>
      <c r="MG68" s="248"/>
      <c r="MH68" s="248"/>
      <c r="MI68" s="248"/>
      <c r="MJ68" s="248"/>
      <c r="MK68" s="248"/>
      <c r="ML68" s="248"/>
      <c r="MM68" s="248"/>
      <c r="MN68" s="248"/>
      <c r="MO68" s="248"/>
      <c r="MP68" s="248"/>
      <c r="MQ68" s="248"/>
      <c r="MR68" s="248"/>
      <c r="MS68" s="248"/>
      <c r="MT68" s="248"/>
      <c r="MU68" s="248"/>
      <c r="MV68" s="248"/>
      <c r="MW68" s="248"/>
      <c r="MX68" s="248"/>
      <c r="MY68" s="248"/>
      <c r="MZ68" s="248"/>
      <c r="NA68" s="248"/>
      <c r="NB68" s="248"/>
      <c r="NC68" s="248"/>
      <c r="ND68" s="248"/>
      <c r="NE68" s="248"/>
      <c r="NF68" s="248"/>
      <c r="NG68" s="248"/>
      <c r="NH68" s="248"/>
      <c r="NI68" s="248"/>
      <c r="NJ68" s="248"/>
      <c r="NK68" s="248"/>
      <c r="NL68" s="248"/>
      <c r="NM68" s="248"/>
      <c r="NN68" s="248"/>
      <c r="NO68" s="248"/>
      <c r="NP68" s="248"/>
      <c r="NQ68" s="248"/>
      <c r="NR68" s="248"/>
      <c r="NS68" s="248"/>
      <c r="NT68" s="248"/>
      <c r="NU68" s="248"/>
      <c r="NV68" s="248"/>
      <c r="NW68" s="248"/>
      <c r="NX68" s="248"/>
      <c r="NY68" s="248"/>
      <c r="NZ68" s="248"/>
      <c r="OA68" s="248"/>
      <c r="OB68" s="248"/>
      <c r="OC68" s="248"/>
      <c r="OD68" s="248"/>
      <c r="OE68" s="248"/>
      <c r="OF68" s="248"/>
      <c r="OG68" s="248"/>
      <c r="OH68" s="248"/>
      <c r="OI68" s="248"/>
      <c r="OJ68" s="248"/>
      <c r="OK68" s="248"/>
      <c r="OL68" s="248"/>
      <c r="OM68" s="248"/>
      <c r="ON68" s="248"/>
      <c r="OO68" s="248"/>
      <c r="OP68" s="248"/>
      <c r="OQ68" s="248"/>
      <c r="OR68" s="248"/>
      <c r="OS68" s="248"/>
      <c r="OT68" s="248"/>
      <c r="OU68" s="248"/>
      <c r="OV68" s="248"/>
      <c r="OW68" s="248"/>
      <c r="OX68" s="248"/>
      <c r="OY68" s="248"/>
      <c r="OZ68" s="248"/>
      <c r="PA68" s="248"/>
      <c r="PB68" s="248"/>
      <c r="PC68" s="248"/>
      <c r="PD68" s="248"/>
      <c r="PE68" s="248"/>
      <c r="PF68" s="248"/>
      <c r="PG68" s="248"/>
      <c r="PH68" s="248"/>
      <c r="PI68" s="248"/>
      <c r="PJ68" s="248"/>
      <c r="PK68" s="248"/>
      <c r="PL68" s="248"/>
      <c r="PM68" s="248"/>
      <c r="PN68" s="248"/>
      <c r="PO68" s="248"/>
      <c r="PP68" s="248"/>
      <c r="PQ68" s="248"/>
      <c r="PR68" s="248"/>
      <c r="PS68" s="248"/>
      <c r="PT68" s="248"/>
      <c r="PU68" s="248"/>
      <c r="PV68" s="248"/>
      <c r="PW68" s="248"/>
      <c r="PX68" s="248"/>
      <c r="PY68" s="248"/>
      <c r="PZ68" s="248"/>
      <c r="QA68" s="248"/>
      <c r="QB68" s="248"/>
      <c r="QC68" s="248"/>
      <c r="QD68" s="248"/>
      <c r="QE68" s="248"/>
      <c r="QF68" s="248"/>
      <c r="QG68" s="248"/>
      <c r="QH68" s="248"/>
      <c r="QI68" s="248"/>
      <c r="QJ68" s="248"/>
      <c r="QK68" s="248"/>
      <c r="QL68" s="248"/>
      <c r="QM68" s="248"/>
      <c r="QN68" s="248"/>
      <c r="QO68" s="248"/>
      <c r="QP68" s="248"/>
      <c r="QQ68" s="248"/>
      <c r="QR68" s="248"/>
      <c r="QS68" s="248"/>
      <c r="QT68" s="248"/>
      <c r="QU68" s="248"/>
      <c r="QV68" s="248"/>
      <c r="QW68" s="248"/>
      <c r="QX68" s="248"/>
      <c r="QY68" s="248"/>
      <c r="QZ68" s="248"/>
      <c r="RA68" s="248"/>
      <c r="RB68" s="248"/>
      <c r="RC68" s="248"/>
      <c r="RD68" s="248"/>
      <c r="RE68" s="248"/>
      <c r="RF68" s="248"/>
      <c r="RG68" s="248"/>
      <c r="RH68" s="248"/>
      <c r="RI68" s="248"/>
      <c r="RJ68" s="248"/>
      <c r="RK68" s="248"/>
      <c r="RL68" s="248"/>
      <c r="RM68" s="248"/>
      <c r="RN68" s="248"/>
      <c r="RO68" s="248"/>
      <c r="RP68" s="248"/>
      <c r="RQ68" s="248"/>
      <c r="RR68" s="248"/>
      <c r="RS68" s="248"/>
      <c r="RT68" s="248"/>
      <c r="RU68" s="248"/>
      <c r="RV68" s="248"/>
      <c r="RW68" s="248"/>
      <c r="RX68" s="248"/>
      <c r="RY68" s="248"/>
      <c r="RZ68" s="248"/>
      <c r="SA68" s="248"/>
      <c r="SB68" s="248"/>
      <c r="SC68" s="248"/>
      <c r="SD68" s="248"/>
      <c r="SE68" s="248"/>
      <c r="SF68" s="248"/>
      <c r="SG68" s="248"/>
      <c r="SH68" s="248"/>
      <c r="SI68" s="248"/>
      <c r="SJ68" s="248"/>
      <c r="SK68" s="248"/>
      <c r="SL68" s="248"/>
      <c r="SM68" s="248"/>
      <c r="SN68" s="248"/>
      <c r="SO68" s="248"/>
      <c r="SP68" s="248"/>
      <c r="SQ68" s="248"/>
      <c r="SR68" s="248"/>
      <c r="SS68" s="248"/>
      <c r="ST68" s="248"/>
      <c r="SU68" s="248"/>
      <c r="SV68" s="248"/>
      <c r="SW68" s="248"/>
      <c r="SX68" s="248"/>
      <c r="SY68" s="248"/>
      <c r="SZ68" s="248"/>
      <c r="TA68" s="248"/>
      <c r="TB68" s="248"/>
      <c r="TC68" s="248"/>
      <c r="TD68" s="248"/>
      <c r="TE68" s="248"/>
      <c r="TF68" s="248"/>
      <c r="TG68" s="248"/>
      <c r="TH68" s="248"/>
      <c r="TI68" s="248"/>
      <c r="TJ68" s="248"/>
      <c r="TK68" s="248"/>
      <c r="TL68" s="248"/>
      <c r="TM68" s="248"/>
      <c r="TN68" s="248"/>
      <c r="TO68" s="248"/>
      <c r="TP68" s="248"/>
      <c r="TQ68" s="248"/>
      <c r="TR68" s="248"/>
      <c r="TS68" s="248"/>
      <c r="TT68" s="248"/>
      <c r="TU68" s="248"/>
      <c r="TV68" s="248"/>
      <c r="TW68" s="248"/>
      <c r="TX68" s="248"/>
      <c r="TY68" s="248"/>
      <c r="TZ68" s="248"/>
      <c r="UA68" s="248"/>
      <c r="UB68" s="248"/>
      <c r="UC68" s="248"/>
      <c r="UD68" s="248"/>
      <c r="UE68" s="248"/>
      <c r="UF68" s="248"/>
      <c r="UG68" s="248"/>
      <c r="UH68" s="248"/>
      <c r="UI68" s="248"/>
      <c r="UJ68" s="248"/>
      <c r="UK68" s="248"/>
      <c r="UL68" s="248"/>
      <c r="UM68" s="248"/>
      <c r="UN68" s="248"/>
      <c r="UO68" s="248"/>
      <c r="UP68" s="248"/>
      <c r="UQ68" s="248"/>
      <c r="UR68" s="248"/>
      <c r="US68" s="248"/>
      <c r="UT68" s="248"/>
      <c r="UU68" s="248"/>
      <c r="UV68" s="248"/>
      <c r="UW68" s="248"/>
      <c r="UX68" s="248"/>
      <c r="UY68" s="248"/>
      <c r="UZ68" s="248"/>
      <c r="VA68" s="248"/>
      <c r="VB68" s="248"/>
      <c r="VC68" s="248"/>
      <c r="VD68" s="248"/>
      <c r="VE68" s="248"/>
      <c r="VF68" s="248"/>
      <c r="VG68" s="248"/>
      <c r="VH68" s="248"/>
      <c r="VI68" s="248"/>
      <c r="VJ68" s="248"/>
      <c r="VK68" s="248"/>
      <c r="VL68" s="248"/>
      <c r="VM68" s="248"/>
      <c r="VN68" s="248"/>
      <c r="VO68" s="248"/>
      <c r="VP68" s="248"/>
      <c r="VQ68" s="248"/>
      <c r="VR68" s="248"/>
      <c r="VS68" s="248"/>
      <c r="VT68" s="248"/>
      <c r="VU68" s="248"/>
      <c r="VV68" s="248"/>
      <c r="VW68" s="248"/>
      <c r="VX68" s="248"/>
      <c r="VY68" s="248"/>
      <c r="VZ68" s="248"/>
      <c r="WA68" s="248"/>
      <c r="WB68" s="248"/>
      <c r="WC68" s="248"/>
      <c r="WD68" s="248"/>
      <c r="WE68" s="248"/>
      <c r="WF68" s="248"/>
      <c r="WG68" s="248"/>
      <c r="WH68" s="248"/>
      <c r="WI68" s="248"/>
      <c r="WJ68" s="248"/>
      <c r="WK68" s="248"/>
      <c r="WL68" s="248"/>
      <c r="WM68" s="248"/>
      <c r="WN68" s="248"/>
      <c r="WO68" s="248"/>
      <c r="WP68" s="248"/>
      <c r="WQ68" s="248"/>
      <c r="WR68" s="248"/>
      <c r="WS68" s="248"/>
      <c r="WT68" s="248"/>
      <c r="WU68" s="248"/>
      <c r="WV68" s="248"/>
      <c r="WW68" s="248"/>
      <c r="WX68" s="248"/>
      <c r="WY68" s="248"/>
      <c r="WZ68" s="248"/>
      <c r="XA68" s="248"/>
      <c r="XB68" s="248"/>
      <c r="XC68" s="248"/>
      <c r="XD68" s="248"/>
      <c r="XE68" s="248"/>
      <c r="XF68" s="248"/>
      <c r="XG68" s="248"/>
      <c r="XH68" s="248"/>
      <c r="XI68" s="248"/>
      <c r="XJ68" s="248"/>
      <c r="XK68" s="248"/>
      <c r="XL68" s="248"/>
      <c r="XM68" s="248"/>
      <c r="XN68" s="248"/>
      <c r="XO68" s="248"/>
      <c r="XP68" s="248"/>
      <c r="XQ68" s="248"/>
      <c r="XR68" s="248"/>
      <c r="XS68" s="248"/>
      <c r="XT68" s="248"/>
      <c r="XU68" s="248"/>
      <c r="XV68" s="248"/>
      <c r="XW68" s="248"/>
      <c r="XX68" s="248"/>
      <c r="XY68" s="248"/>
      <c r="XZ68" s="248"/>
      <c r="YA68" s="248"/>
      <c r="YB68" s="248"/>
      <c r="YC68" s="248"/>
      <c r="YD68" s="248"/>
      <c r="YE68" s="248"/>
      <c r="YF68" s="248"/>
      <c r="YG68" s="248"/>
      <c r="YH68" s="248"/>
      <c r="YI68" s="248"/>
      <c r="YJ68" s="248"/>
      <c r="YK68" s="248"/>
      <c r="YL68" s="248"/>
      <c r="YM68" s="248"/>
      <c r="YN68" s="248"/>
      <c r="YO68" s="248"/>
      <c r="YP68" s="248"/>
      <c r="YQ68" s="248"/>
      <c r="YR68" s="248"/>
      <c r="YS68" s="248"/>
      <c r="YT68" s="248"/>
      <c r="YU68" s="248"/>
      <c r="YV68" s="248"/>
      <c r="YW68" s="248"/>
      <c r="YX68" s="248"/>
      <c r="YY68" s="248"/>
      <c r="YZ68" s="248"/>
      <c r="ZA68" s="248"/>
      <c r="ZB68" s="248"/>
      <c r="ZC68" s="248"/>
      <c r="ZD68" s="248"/>
      <c r="ZE68" s="248"/>
      <c r="ZF68" s="248"/>
      <c r="ZG68" s="248"/>
      <c r="ZH68" s="248"/>
      <c r="ZI68" s="248"/>
      <c r="ZJ68" s="248"/>
      <c r="ZK68" s="248"/>
      <c r="ZL68" s="248"/>
      <c r="ZM68" s="248"/>
      <c r="ZN68" s="248"/>
      <c r="ZO68" s="248"/>
      <c r="ZP68" s="248"/>
      <c r="ZQ68" s="248"/>
      <c r="ZR68" s="248"/>
      <c r="ZS68" s="248"/>
      <c r="ZT68" s="248"/>
      <c r="ZU68" s="248"/>
      <c r="ZV68" s="248"/>
      <c r="ZW68" s="248"/>
      <c r="ZX68" s="248"/>
      <c r="ZY68" s="248"/>
      <c r="ZZ68" s="248"/>
      <c r="AAA68" s="248"/>
      <c r="AAB68" s="248"/>
      <c r="AAC68" s="248"/>
      <c r="AAD68" s="248"/>
      <c r="AAE68" s="248"/>
      <c r="AAF68" s="248"/>
      <c r="AAG68" s="248"/>
      <c r="AAH68" s="248"/>
      <c r="AAI68" s="248"/>
      <c r="AAJ68" s="248"/>
      <c r="AAK68" s="248"/>
      <c r="AAL68" s="248"/>
      <c r="AAM68" s="248"/>
      <c r="AAN68" s="248"/>
      <c r="AAO68" s="248"/>
      <c r="AAP68" s="248"/>
      <c r="AAQ68" s="248"/>
      <c r="AAR68" s="248"/>
      <c r="AAS68" s="248"/>
      <c r="AAT68" s="248"/>
      <c r="AAU68" s="248"/>
      <c r="AAV68" s="248"/>
      <c r="AAW68" s="248"/>
      <c r="AAX68" s="248"/>
      <c r="AAY68" s="248"/>
      <c r="AAZ68" s="248"/>
      <c r="ABA68" s="248"/>
      <c r="ABB68" s="248"/>
      <c r="ABC68" s="248"/>
      <c r="ABD68" s="248"/>
      <c r="ABE68" s="248"/>
      <c r="ABF68" s="248"/>
      <c r="ABG68" s="248"/>
      <c r="ABH68" s="248"/>
      <c r="ABI68" s="248"/>
      <c r="ABJ68" s="248"/>
      <c r="ABK68" s="248"/>
      <c r="ABL68" s="248"/>
      <c r="ABM68" s="248"/>
      <c r="ABN68" s="248"/>
      <c r="ABO68" s="248"/>
      <c r="ABP68" s="248"/>
      <c r="ABQ68" s="248"/>
      <c r="ABR68" s="248"/>
      <c r="ABS68" s="248"/>
      <c r="ABT68" s="248"/>
      <c r="ABU68" s="248"/>
      <c r="ABV68" s="248"/>
      <c r="ABW68" s="248"/>
      <c r="ABX68" s="248"/>
      <c r="ABY68" s="248"/>
      <c r="ABZ68" s="248"/>
      <c r="ACA68" s="248"/>
      <c r="ACB68" s="248"/>
      <c r="ACC68" s="248"/>
      <c r="ACD68" s="248"/>
      <c r="ACE68" s="248"/>
      <c r="ACF68" s="248"/>
      <c r="ACG68" s="248"/>
      <c r="ACH68" s="248"/>
      <c r="ACI68" s="248"/>
      <c r="ACJ68" s="248"/>
      <c r="ACK68" s="248"/>
      <c r="ACL68" s="248"/>
      <c r="ACM68" s="248"/>
      <c r="ACN68" s="248"/>
      <c r="ACO68" s="248"/>
      <c r="ACP68" s="248"/>
      <c r="ACQ68" s="248"/>
      <c r="ACR68" s="248"/>
      <c r="ACS68" s="248"/>
      <c r="ACT68" s="248"/>
      <c r="ACU68" s="248"/>
      <c r="ACV68" s="248"/>
      <c r="ACW68" s="248"/>
      <c r="ACX68" s="248"/>
      <c r="ACY68" s="248"/>
      <c r="ACZ68" s="248"/>
      <c r="ADA68" s="248"/>
      <c r="ADB68" s="248"/>
      <c r="ADC68" s="248"/>
      <c r="ADD68" s="248"/>
      <c r="ADE68" s="248"/>
      <c r="ADF68" s="248"/>
      <c r="ADG68" s="248"/>
      <c r="ADH68" s="248"/>
      <c r="ADI68" s="248"/>
      <c r="ADJ68" s="248"/>
      <c r="ADK68" s="248"/>
      <c r="ADL68" s="248"/>
      <c r="ADM68" s="248"/>
      <c r="ADN68" s="248"/>
      <c r="ADO68" s="248"/>
      <c r="ADP68" s="248"/>
      <c r="ADQ68" s="248"/>
      <c r="ADR68" s="248"/>
      <c r="ADS68" s="248"/>
      <c r="ADT68" s="248"/>
      <c r="ADU68" s="248"/>
      <c r="ADV68" s="248"/>
      <c r="ADW68" s="248"/>
      <c r="ADX68" s="248"/>
      <c r="ADY68" s="248"/>
      <c r="ADZ68" s="248"/>
      <c r="AEA68" s="248"/>
      <c r="AEB68" s="248"/>
      <c r="AEC68" s="248"/>
      <c r="AED68" s="248"/>
      <c r="AEE68" s="248"/>
      <c r="AEF68" s="248"/>
      <c r="AEG68" s="248"/>
      <c r="AEH68" s="248"/>
      <c r="AEI68" s="248"/>
      <c r="AEJ68" s="248"/>
      <c r="AEK68" s="248"/>
      <c r="AEL68" s="248"/>
      <c r="AEM68" s="248"/>
      <c r="AEN68" s="248"/>
      <c r="AEO68" s="248"/>
      <c r="AEP68" s="248"/>
      <c r="AEQ68" s="248"/>
      <c r="AER68" s="248"/>
      <c r="AES68" s="248"/>
      <c r="AET68" s="248"/>
      <c r="AEU68" s="248"/>
      <c r="AEV68" s="248"/>
      <c r="AEW68" s="248"/>
      <c r="AEX68" s="248"/>
      <c r="AEY68" s="248"/>
      <c r="AEZ68" s="248"/>
      <c r="AFA68" s="248"/>
      <c r="AFB68" s="248"/>
      <c r="AFC68" s="248"/>
      <c r="AFD68" s="248"/>
      <c r="AFE68" s="248"/>
      <c r="AFF68" s="248"/>
      <c r="AFG68" s="248"/>
      <c r="AFH68" s="248"/>
      <c r="AFI68" s="248"/>
      <c r="AFJ68" s="248"/>
      <c r="AFK68" s="248"/>
      <c r="AFL68" s="248"/>
      <c r="AFM68" s="248"/>
      <c r="AFN68" s="248"/>
      <c r="AFO68" s="248"/>
      <c r="AFP68" s="248"/>
      <c r="AFQ68" s="248"/>
      <c r="AFR68" s="248"/>
      <c r="AFS68" s="248"/>
      <c r="AFT68" s="248"/>
      <c r="AFU68" s="248"/>
      <c r="AFV68" s="248"/>
      <c r="AFW68" s="248"/>
      <c r="AFX68" s="248"/>
      <c r="AFY68" s="248"/>
      <c r="AFZ68" s="248"/>
      <c r="AGA68" s="248"/>
      <c r="AGB68" s="248"/>
      <c r="AGC68" s="248"/>
      <c r="AGD68" s="248"/>
      <c r="AGE68" s="248"/>
      <c r="AGF68" s="248"/>
      <c r="AGG68" s="248"/>
      <c r="AGH68" s="248"/>
      <c r="AGI68" s="248"/>
      <c r="AGJ68" s="248"/>
      <c r="AGK68" s="248"/>
      <c r="AGL68" s="248"/>
      <c r="AGM68" s="248"/>
      <c r="AGN68" s="248"/>
      <c r="AGO68" s="248"/>
      <c r="AGP68" s="248"/>
      <c r="AGQ68" s="248"/>
      <c r="AGR68" s="248"/>
      <c r="AGS68" s="248"/>
      <c r="AGT68" s="248"/>
      <c r="AGU68" s="248"/>
      <c r="AGV68" s="248"/>
      <c r="AGW68" s="248"/>
      <c r="AGX68" s="248"/>
      <c r="AGY68" s="248"/>
      <c r="AGZ68" s="248"/>
      <c r="AHA68" s="248"/>
      <c r="AHB68" s="248"/>
      <c r="AHC68" s="248"/>
      <c r="AHD68" s="248"/>
      <c r="AHE68" s="248"/>
      <c r="AHF68" s="248"/>
      <c r="AHG68" s="248"/>
      <c r="AHH68" s="248"/>
      <c r="AHI68" s="248"/>
      <c r="AHJ68" s="248"/>
      <c r="AHK68" s="248"/>
      <c r="AHL68" s="248"/>
      <c r="AHM68" s="248"/>
      <c r="AHN68" s="248"/>
      <c r="AHO68" s="248"/>
      <c r="AHP68" s="248"/>
      <c r="AHQ68" s="248"/>
      <c r="AHR68" s="248"/>
      <c r="AHS68" s="248"/>
      <c r="AHT68" s="248"/>
      <c r="AHU68" s="248"/>
      <c r="AHV68" s="248"/>
      <c r="AHW68" s="248"/>
      <c r="AHX68" s="248"/>
      <c r="AHY68" s="248"/>
      <c r="AHZ68" s="248"/>
      <c r="AIA68" s="248"/>
      <c r="AIB68" s="248"/>
      <c r="AIC68" s="248"/>
      <c r="AID68" s="248"/>
      <c r="AIE68" s="248"/>
      <c r="AIF68" s="248"/>
    </row>
    <row r="69" spans="1:916">
      <c r="C69" s="387"/>
      <c r="D69" s="387"/>
      <c r="E69" s="387"/>
      <c r="L69" s="388"/>
      <c r="N69" s="388"/>
      <c r="O69" s="388"/>
      <c r="W69" s="106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  <c r="GO69" s="248"/>
      <c r="GP69" s="248"/>
      <c r="GQ69" s="248"/>
      <c r="GR69" s="248"/>
      <c r="GS69" s="248"/>
      <c r="GT69" s="248"/>
      <c r="GU69" s="248"/>
      <c r="GV69" s="248"/>
      <c r="GW69" s="248"/>
      <c r="GX69" s="248"/>
      <c r="GY69" s="248"/>
      <c r="GZ69" s="248"/>
      <c r="HA69" s="248"/>
      <c r="HB69" s="248"/>
      <c r="HC69" s="248"/>
      <c r="HD69" s="248"/>
      <c r="HE69" s="248"/>
      <c r="HF69" s="248"/>
      <c r="HG69" s="248"/>
      <c r="HH69" s="248"/>
      <c r="HI69" s="248"/>
      <c r="HJ69" s="248"/>
      <c r="HK69" s="248"/>
      <c r="HL69" s="248"/>
      <c r="HM69" s="248"/>
      <c r="HN69" s="248"/>
      <c r="HO69" s="248"/>
      <c r="HP69" s="248"/>
      <c r="HQ69" s="248"/>
      <c r="HR69" s="248"/>
      <c r="HS69" s="248"/>
      <c r="HT69" s="248"/>
      <c r="HU69" s="248"/>
      <c r="HV69" s="248"/>
      <c r="HW69" s="248"/>
      <c r="HX69" s="248"/>
      <c r="HY69" s="248"/>
      <c r="HZ69" s="248"/>
      <c r="IA69" s="248"/>
      <c r="IB69" s="248"/>
      <c r="IC69" s="248"/>
      <c r="ID69" s="248"/>
      <c r="IE69" s="248"/>
      <c r="IF69" s="248"/>
      <c r="IG69" s="248"/>
      <c r="IH69" s="248"/>
      <c r="II69" s="248"/>
      <c r="IJ69" s="248"/>
      <c r="IK69" s="248"/>
      <c r="IL69" s="248"/>
      <c r="IM69" s="248"/>
      <c r="IN69" s="248"/>
      <c r="IO69" s="248"/>
      <c r="IP69" s="248"/>
      <c r="IQ69" s="248"/>
      <c r="IR69" s="248"/>
      <c r="IS69" s="248"/>
      <c r="IT69" s="248"/>
      <c r="IU69" s="248"/>
      <c r="IV69" s="248"/>
      <c r="IW69" s="248"/>
      <c r="IX69" s="248"/>
      <c r="IY69" s="248"/>
      <c r="IZ69" s="248"/>
      <c r="JA69" s="248"/>
      <c r="JB69" s="248"/>
      <c r="JC69" s="248"/>
      <c r="JD69" s="248"/>
      <c r="JE69" s="248"/>
      <c r="JF69" s="248"/>
      <c r="JG69" s="248"/>
      <c r="JH69" s="248"/>
      <c r="JI69" s="248"/>
      <c r="JJ69" s="248"/>
      <c r="JK69" s="248"/>
      <c r="JL69" s="248"/>
      <c r="JM69" s="248"/>
      <c r="JN69" s="248"/>
      <c r="JO69" s="248"/>
      <c r="JP69" s="248"/>
      <c r="JQ69" s="248"/>
      <c r="JR69" s="248"/>
      <c r="JS69" s="248"/>
      <c r="JT69" s="248"/>
      <c r="JU69" s="248"/>
      <c r="JV69" s="248"/>
      <c r="JW69" s="248"/>
      <c r="JX69" s="248"/>
      <c r="JY69" s="248"/>
      <c r="JZ69" s="248"/>
      <c r="KA69" s="248"/>
      <c r="KB69" s="248"/>
      <c r="KC69" s="248"/>
      <c r="KD69" s="248"/>
      <c r="KE69" s="248"/>
      <c r="KF69" s="248"/>
      <c r="KG69" s="248"/>
      <c r="KH69" s="248"/>
      <c r="KI69" s="248"/>
      <c r="KJ69" s="248"/>
      <c r="KK69" s="248"/>
      <c r="KL69" s="248"/>
      <c r="KM69" s="248"/>
      <c r="KN69" s="248"/>
      <c r="KO69" s="248"/>
      <c r="KP69" s="248"/>
      <c r="KQ69" s="248"/>
      <c r="KR69" s="248"/>
      <c r="KS69" s="248"/>
      <c r="KT69" s="248"/>
      <c r="KU69" s="248"/>
      <c r="KV69" s="248"/>
      <c r="KW69" s="248"/>
      <c r="KX69" s="248"/>
      <c r="KY69" s="248"/>
      <c r="KZ69" s="248"/>
      <c r="LA69" s="248"/>
      <c r="LB69" s="248"/>
      <c r="LC69" s="248"/>
      <c r="LD69" s="248"/>
      <c r="LE69" s="248"/>
      <c r="LF69" s="248"/>
      <c r="LG69" s="248"/>
      <c r="LH69" s="248"/>
      <c r="LI69" s="248"/>
      <c r="LJ69" s="248"/>
      <c r="LK69" s="248"/>
      <c r="LL69" s="248"/>
      <c r="LM69" s="248"/>
      <c r="LN69" s="248"/>
      <c r="LO69" s="248"/>
      <c r="LP69" s="248"/>
      <c r="LQ69" s="248"/>
      <c r="LR69" s="248"/>
      <c r="LS69" s="248"/>
      <c r="LT69" s="248"/>
      <c r="LU69" s="248"/>
      <c r="LV69" s="248"/>
      <c r="LW69" s="248"/>
      <c r="LX69" s="248"/>
      <c r="LY69" s="248"/>
      <c r="LZ69" s="248"/>
      <c r="MA69" s="248"/>
      <c r="MB69" s="248"/>
      <c r="MC69" s="248"/>
      <c r="MD69" s="248"/>
      <c r="ME69" s="248"/>
      <c r="MF69" s="248"/>
      <c r="MG69" s="248"/>
      <c r="MH69" s="248"/>
      <c r="MI69" s="248"/>
      <c r="MJ69" s="248"/>
      <c r="MK69" s="248"/>
      <c r="ML69" s="248"/>
      <c r="MM69" s="248"/>
      <c r="MN69" s="248"/>
      <c r="MO69" s="248"/>
      <c r="MP69" s="248"/>
      <c r="MQ69" s="248"/>
      <c r="MR69" s="248"/>
      <c r="MS69" s="248"/>
      <c r="MT69" s="248"/>
      <c r="MU69" s="248"/>
      <c r="MV69" s="248"/>
      <c r="MW69" s="248"/>
      <c r="MX69" s="248"/>
      <c r="MY69" s="248"/>
      <c r="MZ69" s="248"/>
      <c r="NA69" s="248"/>
      <c r="NB69" s="248"/>
      <c r="NC69" s="248"/>
      <c r="ND69" s="248"/>
      <c r="NE69" s="248"/>
      <c r="NF69" s="248"/>
      <c r="NG69" s="248"/>
      <c r="NH69" s="248"/>
      <c r="NI69" s="248"/>
      <c r="NJ69" s="248"/>
      <c r="NK69" s="248"/>
      <c r="NL69" s="248"/>
      <c r="NM69" s="248"/>
      <c r="NN69" s="248"/>
      <c r="NO69" s="248"/>
      <c r="NP69" s="248"/>
      <c r="NQ69" s="248"/>
      <c r="NR69" s="248"/>
      <c r="NS69" s="248"/>
      <c r="NT69" s="248"/>
      <c r="NU69" s="248"/>
      <c r="NV69" s="248"/>
      <c r="NW69" s="248"/>
      <c r="NX69" s="248"/>
      <c r="NY69" s="248"/>
      <c r="NZ69" s="248"/>
      <c r="OA69" s="248"/>
      <c r="OB69" s="248"/>
      <c r="OC69" s="248"/>
      <c r="OD69" s="248"/>
      <c r="OE69" s="248"/>
      <c r="OF69" s="248"/>
      <c r="OG69" s="248"/>
      <c r="OH69" s="248"/>
      <c r="OI69" s="248"/>
      <c r="OJ69" s="248"/>
      <c r="OK69" s="248"/>
      <c r="OL69" s="248"/>
      <c r="OM69" s="248"/>
      <c r="ON69" s="248"/>
      <c r="OO69" s="248"/>
      <c r="OP69" s="248"/>
      <c r="OQ69" s="248"/>
      <c r="OR69" s="248"/>
      <c r="OS69" s="248"/>
      <c r="OT69" s="248"/>
      <c r="OU69" s="248"/>
      <c r="OV69" s="248"/>
      <c r="OW69" s="248"/>
      <c r="OX69" s="248"/>
      <c r="OY69" s="248"/>
      <c r="OZ69" s="248"/>
      <c r="PA69" s="248"/>
      <c r="PB69" s="248"/>
      <c r="PC69" s="248"/>
      <c r="PD69" s="248"/>
      <c r="PE69" s="248"/>
      <c r="PF69" s="248"/>
      <c r="PG69" s="248"/>
      <c r="PH69" s="248"/>
      <c r="PI69" s="248"/>
      <c r="PJ69" s="248"/>
      <c r="PK69" s="248"/>
      <c r="PL69" s="248"/>
      <c r="PM69" s="248"/>
      <c r="PN69" s="248"/>
      <c r="PO69" s="248"/>
      <c r="PP69" s="248"/>
      <c r="PQ69" s="248"/>
      <c r="PR69" s="248"/>
      <c r="PS69" s="248"/>
      <c r="PT69" s="248"/>
      <c r="PU69" s="248"/>
      <c r="PV69" s="248"/>
      <c r="PW69" s="248"/>
      <c r="PX69" s="248"/>
      <c r="PY69" s="248"/>
      <c r="PZ69" s="248"/>
      <c r="QA69" s="248"/>
      <c r="QB69" s="248"/>
      <c r="QC69" s="248"/>
      <c r="QD69" s="248"/>
      <c r="QE69" s="248"/>
      <c r="QF69" s="248"/>
      <c r="QG69" s="248"/>
      <c r="QH69" s="248"/>
      <c r="QI69" s="248"/>
      <c r="QJ69" s="248"/>
      <c r="QK69" s="248"/>
      <c r="QL69" s="248"/>
      <c r="QM69" s="248"/>
      <c r="QN69" s="248"/>
      <c r="QO69" s="248"/>
      <c r="QP69" s="248"/>
      <c r="QQ69" s="248"/>
      <c r="QR69" s="248"/>
      <c r="QS69" s="248"/>
      <c r="QT69" s="248"/>
      <c r="QU69" s="248"/>
      <c r="QV69" s="248"/>
      <c r="QW69" s="248"/>
      <c r="QX69" s="248"/>
      <c r="QY69" s="248"/>
      <c r="QZ69" s="248"/>
      <c r="RA69" s="248"/>
      <c r="RB69" s="248"/>
      <c r="RC69" s="248"/>
      <c r="RD69" s="248"/>
      <c r="RE69" s="248"/>
      <c r="RF69" s="248"/>
      <c r="RG69" s="248"/>
      <c r="RH69" s="248"/>
      <c r="RI69" s="248"/>
      <c r="RJ69" s="248"/>
      <c r="RK69" s="248"/>
      <c r="RL69" s="248"/>
      <c r="RM69" s="248"/>
      <c r="RN69" s="248"/>
      <c r="RO69" s="248"/>
      <c r="RP69" s="248"/>
      <c r="RQ69" s="248"/>
      <c r="RR69" s="248"/>
      <c r="RS69" s="248"/>
      <c r="RT69" s="248"/>
      <c r="RU69" s="248"/>
      <c r="RV69" s="248"/>
      <c r="RW69" s="248"/>
      <c r="RX69" s="248"/>
      <c r="RY69" s="248"/>
      <c r="RZ69" s="248"/>
      <c r="SA69" s="248"/>
      <c r="SB69" s="248"/>
      <c r="SC69" s="248"/>
      <c r="SD69" s="248"/>
      <c r="SE69" s="248"/>
      <c r="SF69" s="248"/>
      <c r="SG69" s="248"/>
      <c r="SH69" s="248"/>
      <c r="SI69" s="248"/>
      <c r="SJ69" s="248"/>
      <c r="SK69" s="248"/>
      <c r="SL69" s="248"/>
      <c r="SM69" s="248"/>
      <c r="SN69" s="248"/>
      <c r="SO69" s="248"/>
      <c r="SP69" s="248"/>
      <c r="SQ69" s="248"/>
      <c r="SR69" s="248"/>
      <c r="SS69" s="248"/>
      <c r="ST69" s="248"/>
      <c r="SU69" s="248"/>
      <c r="SV69" s="248"/>
      <c r="SW69" s="248"/>
      <c r="SX69" s="248"/>
      <c r="SY69" s="248"/>
      <c r="SZ69" s="248"/>
      <c r="TA69" s="248"/>
      <c r="TB69" s="248"/>
      <c r="TC69" s="248"/>
      <c r="TD69" s="248"/>
      <c r="TE69" s="248"/>
      <c r="TF69" s="248"/>
      <c r="TG69" s="248"/>
      <c r="TH69" s="248"/>
      <c r="TI69" s="248"/>
      <c r="TJ69" s="248"/>
      <c r="TK69" s="248"/>
      <c r="TL69" s="248"/>
      <c r="TM69" s="248"/>
      <c r="TN69" s="248"/>
      <c r="TO69" s="248"/>
      <c r="TP69" s="248"/>
      <c r="TQ69" s="248"/>
      <c r="TR69" s="248"/>
      <c r="TS69" s="248"/>
      <c r="TT69" s="248"/>
      <c r="TU69" s="248"/>
      <c r="TV69" s="248"/>
      <c r="TW69" s="248"/>
      <c r="TX69" s="248"/>
      <c r="TY69" s="248"/>
      <c r="TZ69" s="248"/>
      <c r="UA69" s="248"/>
      <c r="UB69" s="248"/>
      <c r="UC69" s="248"/>
      <c r="UD69" s="248"/>
      <c r="UE69" s="248"/>
      <c r="UF69" s="248"/>
      <c r="UG69" s="248"/>
      <c r="UH69" s="248"/>
      <c r="UI69" s="248"/>
      <c r="UJ69" s="248"/>
      <c r="UK69" s="248"/>
      <c r="UL69" s="248"/>
      <c r="UM69" s="248"/>
      <c r="UN69" s="248"/>
      <c r="UO69" s="248"/>
      <c r="UP69" s="248"/>
      <c r="UQ69" s="248"/>
      <c r="UR69" s="248"/>
      <c r="US69" s="248"/>
      <c r="UT69" s="248"/>
      <c r="UU69" s="248"/>
      <c r="UV69" s="248"/>
      <c r="UW69" s="248"/>
      <c r="UX69" s="248"/>
      <c r="UY69" s="248"/>
      <c r="UZ69" s="248"/>
      <c r="VA69" s="248"/>
      <c r="VB69" s="248"/>
      <c r="VC69" s="248"/>
      <c r="VD69" s="248"/>
      <c r="VE69" s="248"/>
      <c r="VF69" s="248"/>
      <c r="VG69" s="248"/>
      <c r="VH69" s="248"/>
      <c r="VI69" s="248"/>
      <c r="VJ69" s="248"/>
      <c r="VK69" s="248"/>
      <c r="VL69" s="248"/>
      <c r="VM69" s="248"/>
      <c r="VN69" s="248"/>
      <c r="VO69" s="248"/>
      <c r="VP69" s="248"/>
      <c r="VQ69" s="248"/>
      <c r="VR69" s="248"/>
      <c r="VS69" s="248"/>
      <c r="VT69" s="248"/>
      <c r="VU69" s="248"/>
      <c r="VV69" s="248"/>
      <c r="VW69" s="248"/>
      <c r="VX69" s="248"/>
      <c r="VY69" s="248"/>
      <c r="VZ69" s="248"/>
      <c r="WA69" s="248"/>
      <c r="WB69" s="248"/>
      <c r="WC69" s="248"/>
      <c r="WD69" s="248"/>
      <c r="WE69" s="248"/>
      <c r="WF69" s="248"/>
      <c r="WG69" s="248"/>
      <c r="WH69" s="248"/>
      <c r="WI69" s="248"/>
      <c r="WJ69" s="248"/>
      <c r="WK69" s="248"/>
      <c r="WL69" s="248"/>
      <c r="WM69" s="248"/>
      <c r="WN69" s="248"/>
      <c r="WO69" s="248"/>
      <c r="WP69" s="248"/>
      <c r="WQ69" s="248"/>
      <c r="WR69" s="248"/>
      <c r="WS69" s="248"/>
      <c r="WT69" s="248"/>
      <c r="WU69" s="248"/>
      <c r="WV69" s="248"/>
      <c r="WW69" s="248"/>
      <c r="WX69" s="248"/>
      <c r="WY69" s="248"/>
      <c r="WZ69" s="248"/>
      <c r="XA69" s="248"/>
      <c r="XB69" s="248"/>
      <c r="XC69" s="248"/>
      <c r="XD69" s="248"/>
      <c r="XE69" s="248"/>
      <c r="XF69" s="248"/>
      <c r="XG69" s="248"/>
      <c r="XH69" s="248"/>
      <c r="XI69" s="248"/>
      <c r="XJ69" s="248"/>
      <c r="XK69" s="248"/>
      <c r="XL69" s="248"/>
      <c r="XM69" s="248"/>
      <c r="XN69" s="248"/>
      <c r="XO69" s="248"/>
      <c r="XP69" s="248"/>
      <c r="XQ69" s="248"/>
      <c r="XR69" s="248"/>
      <c r="XS69" s="248"/>
      <c r="XT69" s="248"/>
      <c r="XU69" s="248"/>
      <c r="XV69" s="248"/>
      <c r="XW69" s="248"/>
      <c r="XX69" s="248"/>
      <c r="XY69" s="248"/>
      <c r="XZ69" s="248"/>
      <c r="YA69" s="248"/>
      <c r="YB69" s="248"/>
      <c r="YC69" s="248"/>
      <c r="YD69" s="248"/>
      <c r="YE69" s="248"/>
      <c r="YF69" s="248"/>
      <c r="YG69" s="248"/>
      <c r="YH69" s="248"/>
      <c r="YI69" s="248"/>
      <c r="YJ69" s="248"/>
      <c r="YK69" s="248"/>
      <c r="YL69" s="248"/>
      <c r="YM69" s="248"/>
      <c r="YN69" s="248"/>
      <c r="YO69" s="248"/>
      <c r="YP69" s="248"/>
      <c r="YQ69" s="248"/>
      <c r="YR69" s="248"/>
      <c r="YS69" s="248"/>
      <c r="YT69" s="248"/>
      <c r="YU69" s="248"/>
      <c r="YV69" s="248"/>
      <c r="YW69" s="248"/>
      <c r="YX69" s="248"/>
      <c r="YY69" s="248"/>
      <c r="YZ69" s="248"/>
      <c r="ZA69" s="248"/>
      <c r="ZB69" s="248"/>
      <c r="ZC69" s="248"/>
      <c r="ZD69" s="248"/>
      <c r="ZE69" s="248"/>
      <c r="ZF69" s="248"/>
      <c r="ZG69" s="248"/>
      <c r="ZH69" s="248"/>
      <c r="ZI69" s="248"/>
      <c r="ZJ69" s="248"/>
      <c r="ZK69" s="248"/>
      <c r="ZL69" s="248"/>
      <c r="ZM69" s="248"/>
      <c r="ZN69" s="248"/>
      <c r="ZO69" s="248"/>
      <c r="ZP69" s="248"/>
      <c r="ZQ69" s="248"/>
      <c r="ZR69" s="248"/>
      <c r="ZS69" s="248"/>
      <c r="ZT69" s="248"/>
      <c r="ZU69" s="248"/>
      <c r="ZV69" s="248"/>
      <c r="ZW69" s="248"/>
      <c r="ZX69" s="248"/>
      <c r="ZY69" s="248"/>
      <c r="ZZ69" s="248"/>
      <c r="AAA69" s="248"/>
      <c r="AAB69" s="248"/>
      <c r="AAC69" s="248"/>
      <c r="AAD69" s="248"/>
      <c r="AAE69" s="248"/>
      <c r="AAF69" s="248"/>
      <c r="AAG69" s="248"/>
      <c r="AAH69" s="248"/>
      <c r="AAI69" s="248"/>
      <c r="AAJ69" s="248"/>
      <c r="AAK69" s="248"/>
      <c r="AAL69" s="248"/>
      <c r="AAM69" s="248"/>
      <c r="AAN69" s="248"/>
      <c r="AAO69" s="248"/>
      <c r="AAP69" s="248"/>
      <c r="AAQ69" s="248"/>
      <c r="AAR69" s="248"/>
      <c r="AAS69" s="248"/>
      <c r="AAT69" s="248"/>
      <c r="AAU69" s="248"/>
      <c r="AAV69" s="248"/>
      <c r="AAW69" s="248"/>
      <c r="AAX69" s="248"/>
      <c r="AAY69" s="248"/>
      <c r="AAZ69" s="248"/>
      <c r="ABA69" s="248"/>
      <c r="ABB69" s="248"/>
      <c r="ABC69" s="248"/>
      <c r="ABD69" s="248"/>
      <c r="ABE69" s="248"/>
      <c r="ABF69" s="248"/>
      <c r="ABG69" s="248"/>
      <c r="ABH69" s="248"/>
      <c r="ABI69" s="248"/>
      <c r="ABJ69" s="248"/>
      <c r="ABK69" s="248"/>
      <c r="ABL69" s="248"/>
      <c r="ABM69" s="248"/>
      <c r="ABN69" s="248"/>
      <c r="ABO69" s="248"/>
      <c r="ABP69" s="248"/>
      <c r="ABQ69" s="248"/>
      <c r="ABR69" s="248"/>
      <c r="ABS69" s="248"/>
      <c r="ABT69" s="248"/>
      <c r="ABU69" s="248"/>
      <c r="ABV69" s="248"/>
      <c r="ABW69" s="248"/>
      <c r="ABX69" s="248"/>
      <c r="ABY69" s="248"/>
      <c r="ABZ69" s="248"/>
      <c r="ACA69" s="248"/>
      <c r="ACB69" s="248"/>
      <c r="ACC69" s="248"/>
      <c r="ACD69" s="248"/>
      <c r="ACE69" s="248"/>
      <c r="ACF69" s="248"/>
      <c r="ACG69" s="248"/>
      <c r="ACH69" s="248"/>
      <c r="ACI69" s="248"/>
      <c r="ACJ69" s="248"/>
      <c r="ACK69" s="248"/>
      <c r="ACL69" s="248"/>
      <c r="ACM69" s="248"/>
      <c r="ACN69" s="248"/>
      <c r="ACO69" s="248"/>
      <c r="ACP69" s="248"/>
      <c r="ACQ69" s="248"/>
      <c r="ACR69" s="248"/>
      <c r="ACS69" s="248"/>
      <c r="ACT69" s="248"/>
      <c r="ACU69" s="248"/>
      <c r="ACV69" s="248"/>
      <c r="ACW69" s="248"/>
      <c r="ACX69" s="248"/>
      <c r="ACY69" s="248"/>
      <c r="ACZ69" s="248"/>
      <c r="ADA69" s="248"/>
      <c r="ADB69" s="248"/>
      <c r="ADC69" s="248"/>
      <c r="ADD69" s="248"/>
      <c r="ADE69" s="248"/>
      <c r="ADF69" s="248"/>
      <c r="ADG69" s="248"/>
      <c r="ADH69" s="248"/>
      <c r="ADI69" s="248"/>
      <c r="ADJ69" s="248"/>
      <c r="ADK69" s="248"/>
      <c r="ADL69" s="248"/>
      <c r="ADM69" s="248"/>
      <c r="ADN69" s="248"/>
      <c r="ADO69" s="248"/>
      <c r="ADP69" s="248"/>
      <c r="ADQ69" s="248"/>
      <c r="ADR69" s="248"/>
      <c r="ADS69" s="248"/>
      <c r="ADT69" s="248"/>
      <c r="ADU69" s="248"/>
      <c r="ADV69" s="248"/>
      <c r="ADW69" s="248"/>
      <c r="ADX69" s="248"/>
      <c r="ADY69" s="248"/>
      <c r="ADZ69" s="248"/>
      <c r="AEA69" s="248"/>
      <c r="AEB69" s="248"/>
      <c r="AEC69" s="248"/>
      <c r="AED69" s="248"/>
      <c r="AEE69" s="248"/>
      <c r="AEF69" s="248"/>
      <c r="AEG69" s="248"/>
      <c r="AEH69" s="248"/>
      <c r="AEI69" s="248"/>
      <c r="AEJ69" s="248"/>
      <c r="AEK69" s="248"/>
      <c r="AEL69" s="248"/>
      <c r="AEM69" s="248"/>
      <c r="AEN69" s="248"/>
      <c r="AEO69" s="248"/>
      <c r="AEP69" s="248"/>
      <c r="AEQ69" s="248"/>
      <c r="AER69" s="248"/>
      <c r="AES69" s="248"/>
      <c r="AET69" s="248"/>
      <c r="AEU69" s="248"/>
      <c r="AEV69" s="248"/>
      <c r="AEW69" s="248"/>
      <c r="AEX69" s="248"/>
      <c r="AEY69" s="248"/>
      <c r="AEZ69" s="248"/>
      <c r="AFA69" s="248"/>
      <c r="AFB69" s="248"/>
      <c r="AFC69" s="248"/>
      <c r="AFD69" s="248"/>
      <c r="AFE69" s="248"/>
      <c r="AFF69" s="248"/>
      <c r="AFG69" s="248"/>
      <c r="AFH69" s="248"/>
      <c r="AFI69" s="248"/>
      <c r="AFJ69" s="248"/>
      <c r="AFK69" s="248"/>
      <c r="AFL69" s="248"/>
      <c r="AFM69" s="248"/>
      <c r="AFN69" s="248"/>
      <c r="AFO69" s="248"/>
      <c r="AFP69" s="248"/>
      <c r="AFQ69" s="248"/>
      <c r="AFR69" s="248"/>
      <c r="AFS69" s="248"/>
      <c r="AFT69" s="248"/>
      <c r="AFU69" s="248"/>
      <c r="AFV69" s="248"/>
      <c r="AFW69" s="248"/>
      <c r="AFX69" s="248"/>
      <c r="AFY69" s="248"/>
      <c r="AFZ69" s="248"/>
      <c r="AGA69" s="248"/>
      <c r="AGB69" s="248"/>
      <c r="AGC69" s="248"/>
      <c r="AGD69" s="248"/>
      <c r="AGE69" s="248"/>
      <c r="AGF69" s="248"/>
      <c r="AGG69" s="248"/>
      <c r="AGH69" s="248"/>
      <c r="AGI69" s="248"/>
      <c r="AGJ69" s="248"/>
      <c r="AGK69" s="248"/>
      <c r="AGL69" s="248"/>
      <c r="AGM69" s="248"/>
      <c r="AGN69" s="248"/>
      <c r="AGO69" s="248"/>
      <c r="AGP69" s="248"/>
      <c r="AGQ69" s="248"/>
      <c r="AGR69" s="248"/>
      <c r="AGS69" s="248"/>
      <c r="AGT69" s="248"/>
      <c r="AGU69" s="248"/>
      <c r="AGV69" s="248"/>
      <c r="AGW69" s="248"/>
      <c r="AGX69" s="248"/>
      <c r="AGY69" s="248"/>
      <c r="AGZ69" s="248"/>
      <c r="AHA69" s="248"/>
      <c r="AHB69" s="248"/>
      <c r="AHC69" s="248"/>
      <c r="AHD69" s="248"/>
      <c r="AHE69" s="248"/>
      <c r="AHF69" s="248"/>
      <c r="AHG69" s="248"/>
      <c r="AHH69" s="248"/>
      <c r="AHI69" s="248"/>
      <c r="AHJ69" s="248"/>
      <c r="AHK69" s="248"/>
      <c r="AHL69" s="248"/>
      <c r="AHM69" s="248"/>
      <c r="AHN69" s="248"/>
      <c r="AHO69" s="248"/>
      <c r="AHP69" s="248"/>
      <c r="AHQ69" s="248"/>
      <c r="AHR69" s="248"/>
      <c r="AHS69" s="248"/>
      <c r="AHT69" s="248"/>
      <c r="AHU69" s="248"/>
      <c r="AHV69" s="248"/>
      <c r="AHW69" s="248"/>
      <c r="AHX69" s="248"/>
      <c r="AHY69" s="248"/>
      <c r="AHZ69" s="248"/>
      <c r="AIA69" s="248"/>
      <c r="AIB69" s="248"/>
      <c r="AIC69" s="248"/>
      <c r="AID69" s="248"/>
      <c r="AIE69" s="248"/>
      <c r="AIF69" s="248"/>
    </row>
    <row r="70" spans="1:916">
      <c r="J70" s="388"/>
      <c r="K70" s="388"/>
      <c r="L70" s="388"/>
      <c r="O70" s="388"/>
      <c r="W70" s="106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248"/>
      <c r="FW70" s="248"/>
      <c r="FX70" s="248"/>
      <c r="FY70" s="248"/>
      <c r="FZ70" s="248"/>
      <c r="GA70" s="248"/>
      <c r="GB70" s="248"/>
      <c r="GC70" s="248"/>
      <c r="GD70" s="248"/>
      <c r="GE70" s="248"/>
      <c r="GF70" s="248"/>
      <c r="GG70" s="248"/>
      <c r="GH70" s="248"/>
      <c r="GI70" s="248"/>
      <c r="GJ70" s="248"/>
      <c r="GK70" s="248"/>
      <c r="GL70" s="248"/>
      <c r="GM70" s="248"/>
      <c r="GN70" s="248"/>
      <c r="GO70" s="248"/>
      <c r="GP70" s="248"/>
      <c r="GQ70" s="248"/>
      <c r="GR70" s="248"/>
      <c r="GS70" s="248"/>
      <c r="GT70" s="248"/>
      <c r="GU70" s="248"/>
      <c r="GV70" s="248"/>
      <c r="GW70" s="248"/>
      <c r="GX70" s="248"/>
      <c r="GY70" s="248"/>
      <c r="GZ70" s="248"/>
      <c r="HA70" s="248"/>
      <c r="HB70" s="248"/>
      <c r="HC70" s="248"/>
      <c r="HD70" s="248"/>
      <c r="HE70" s="248"/>
      <c r="HF70" s="248"/>
      <c r="HG70" s="248"/>
      <c r="HH70" s="248"/>
      <c r="HI70" s="248"/>
      <c r="HJ70" s="248"/>
      <c r="HK70" s="248"/>
      <c r="HL70" s="248"/>
      <c r="HM70" s="248"/>
      <c r="HN70" s="248"/>
      <c r="HO70" s="248"/>
      <c r="HP70" s="248"/>
      <c r="HQ70" s="248"/>
      <c r="HR70" s="248"/>
      <c r="HS70" s="248"/>
      <c r="HT70" s="248"/>
      <c r="HU70" s="248"/>
      <c r="HV70" s="248"/>
      <c r="HW70" s="248"/>
      <c r="HX70" s="248"/>
      <c r="HY70" s="248"/>
      <c r="HZ70" s="248"/>
      <c r="IA70" s="248"/>
      <c r="IB70" s="248"/>
      <c r="IC70" s="248"/>
      <c r="ID70" s="248"/>
      <c r="IE70" s="248"/>
      <c r="IF70" s="248"/>
      <c r="IG70" s="248"/>
      <c r="IH70" s="248"/>
      <c r="II70" s="248"/>
      <c r="IJ70" s="248"/>
      <c r="IK70" s="248"/>
      <c r="IL70" s="248"/>
      <c r="IM70" s="248"/>
      <c r="IN70" s="248"/>
      <c r="IO70" s="248"/>
      <c r="IP70" s="248"/>
      <c r="IQ70" s="248"/>
      <c r="IR70" s="248"/>
      <c r="IS70" s="248"/>
      <c r="IT70" s="248"/>
      <c r="IU70" s="248"/>
      <c r="IV70" s="248"/>
      <c r="IW70" s="248"/>
      <c r="IX70" s="248"/>
      <c r="IY70" s="248"/>
      <c r="IZ70" s="248"/>
      <c r="JA70" s="248"/>
      <c r="JB70" s="248"/>
      <c r="JC70" s="248"/>
      <c r="JD70" s="248"/>
      <c r="JE70" s="248"/>
      <c r="JF70" s="248"/>
      <c r="JG70" s="248"/>
      <c r="JH70" s="248"/>
      <c r="JI70" s="248"/>
      <c r="JJ70" s="248"/>
      <c r="JK70" s="248"/>
      <c r="JL70" s="248"/>
      <c r="JM70" s="248"/>
      <c r="JN70" s="248"/>
      <c r="JO70" s="248"/>
      <c r="JP70" s="248"/>
      <c r="JQ70" s="248"/>
      <c r="JR70" s="248"/>
      <c r="JS70" s="248"/>
      <c r="JT70" s="248"/>
      <c r="JU70" s="248"/>
      <c r="JV70" s="248"/>
      <c r="JW70" s="248"/>
      <c r="JX70" s="248"/>
      <c r="JY70" s="248"/>
      <c r="JZ70" s="248"/>
      <c r="KA70" s="248"/>
      <c r="KB70" s="248"/>
      <c r="KC70" s="248"/>
      <c r="KD70" s="248"/>
      <c r="KE70" s="248"/>
      <c r="KF70" s="248"/>
      <c r="KG70" s="248"/>
      <c r="KH70" s="248"/>
      <c r="KI70" s="248"/>
      <c r="KJ70" s="248"/>
      <c r="KK70" s="248"/>
      <c r="KL70" s="248"/>
      <c r="KM70" s="248"/>
      <c r="KN70" s="248"/>
      <c r="KO70" s="248"/>
      <c r="KP70" s="248"/>
      <c r="KQ70" s="248"/>
      <c r="KR70" s="248"/>
      <c r="KS70" s="248"/>
      <c r="KT70" s="248"/>
      <c r="KU70" s="248"/>
      <c r="KV70" s="248"/>
      <c r="KW70" s="248"/>
      <c r="KX70" s="248"/>
      <c r="KY70" s="248"/>
      <c r="KZ70" s="248"/>
      <c r="LA70" s="248"/>
      <c r="LB70" s="248"/>
      <c r="LC70" s="248"/>
      <c r="LD70" s="248"/>
      <c r="LE70" s="248"/>
      <c r="LF70" s="248"/>
      <c r="LG70" s="248"/>
      <c r="LH70" s="248"/>
      <c r="LI70" s="248"/>
      <c r="LJ70" s="248"/>
      <c r="LK70" s="248"/>
      <c r="LL70" s="248"/>
      <c r="LM70" s="248"/>
      <c r="LN70" s="248"/>
      <c r="LO70" s="248"/>
      <c r="LP70" s="248"/>
      <c r="LQ70" s="248"/>
      <c r="LR70" s="248"/>
      <c r="LS70" s="248"/>
      <c r="LT70" s="248"/>
      <c r="LU70" s="248"/>
      <c r="LV70" s="248"/>
      <c r="LW70" s="248"/>
      <c r="LX70" s="248"/>
      <c r="LY70" s="248"/>
      <c r="LZ70" s="248"/>
      <c r="MA70" s="248"/>
      <c r="MB70" s="248"/>
      <c r="MC70" s="248"/>
      <c r="MD70" s="248"/>
      <c r="ME70" s="248"/>
      <c r="MF70" s="248"/>
      <c r="MG70" s="248"/>
      <c r="MH70" s="248"/>
      <c r="MI70" s="248"/>
      <c r="MJ70" s="248"/>
      <c r="MK70" s="248"/>
      <c r="ML70" s="248"/>
      <c r="MM70" s="248"/>
      <c r="MN70" s="248"/>
      <c r="MO70" s="248"/>
      <c r="MP70" s="248"/>
      <c r="MQ70" s="248"/>
      <c r="MR70" s="248"/>
      <c r="MS70" s="248"/>
      <c r="MT70" s="248"/>
      <c r="MU70" s="248"/>
      <c r="MV70" s="248"/>
      <c r="MW70" s="248"/>
      <c r="MX70" s="248"/>
      <c r="MY70" s="248"/>
      <c r="MZ70" s="248"/>
      <c r="NA70" s="248"/>
      <c r="NB70" s="248"/>
      <c r="NC70" s="248"/>
      <c r="ND70" s="248"/>
      <c r="NE70" s="248"/>
      <c r="NF70" s="248"/>
      <c r="NG70" s="248"/>
      <c r="NH70" s="248"/>
      <c r="NI70" s="248"/>
      <c r="NJ70" s="248"/>
      <c r="NK70" s="248"/>
      <c r="NL70" s="248"/>
      <c r="NM70" s="248"/>
      <c r="NN70" s="248"/>
      <c r="NO70" s="248"/>
      <c r="NP70" s="248"/>
      <c r="NQ70" s="248"/>
      <c r="NR70" s="248"/>
      <c r="NS70" s="248"/>
      <c r="NT70" s="248"/>
      <c r="NU70" s="248"/>
      <c r="NV70" s="248"/>
      <c r="NW70" s="248"/>
      <c r="NX70" s="248"/>
      <c r="NY70" s="248"/>
      <c r="NZ70" s="248"/>
      <c r="OA70" s="248"/>
      <c r="OB70" s="248"/>
      <c r="OC70" s="248"/>
      <c r="OD70" s="248"/>
      <c r="OE70" s="248"/>
      <c r="OF70" s="248"/>
      <c r="OG70" s="248"/>
      <c r="OH70" s="248"/>
      <c r="OI70" s="248"/>
      <c r="OJ70" s="248"/>
      <c r="OK70" s="248"/>
      <c r="OL70" s="248"/>
      <c r="OM70" s="248"/>
      <c r="ON70" s="248"/>
      <c r="OO70" s="248"/>
      <c r="OP70" s="248"/>
      <c r="OQ70" s="248"/>
      <c r="OR70" s="248"/>
      <c r="OS70" s="248"/>
      <c r="OT70" s="248"/>
      <c r="OU70" s="248"/>
      <c r="OV70" s="248"/>
      <c r="OW70" s="248"/>
      <c r="OX70" s="248"/>
      <c r="OY70" s="248"/>
      <c r="OZ70" s="248"/>
      <c r="PA70" s="248"/>
      <c r="PB70" s="248"/>
      <c r="PC70" s="248"/>
      <c r="PD70" s="248"/>
      <c r="PE70" s="248"/>
      <c r="PF70" s="248"/>
      <c r="PG70" s="248"/>
      <c r="PH70" s="248"/>
      <c r="PI70" s="248"/>
      <c r="PJ70" s="248"/>
      <c r="PK70" s="248"/>
      <c r="PL70" s="248"/>
      <c r="PM70" s="248"/>
      <c r="PN70" s="248"/>
      <c r="PO70" s="248"/>
      <c r="PP70" s="248"/>
      <c r="PQ70" s="248"/>
      <c r="PR70" s="248"/>
      <c r="PS70" s="248"/>
      <c r="PT70" s="248"/>
      <c r="PU70" s="248"/>
      <c r="PV70" s="248"/>
      <c r="PW70" s="248"/>
      <c r="PX70" s="248"/>
      <c r="PY70" s="248"/>
      <c r="PZ70" s="248"/>
      <c r="QA70" s="248"/>
      <c r="QB70" s="248"/>
      <c r="QC70" s="248"/>
      <c r="QD70" s="248"/>
      <c r="QE70" s="248"/>
      <c r="QF70" s="248"/>
      <c r="QG70" s="248"/>
      <c r="QH70" s="248"/>
      <c r="QI70" s="248"/>
      <c r="QJ70" s="248"/>
      <c r="QK70" s="248"/>
      <c r="QL70" s="248"/>
      <c r="QM70" s="248"/>
      <c r="QN70" s="248"/>
      <c r="QO70" s="248"/>
      <c r="QP70" s="248"/>
      <c r="QQ70" s="248"/>
      <c r="QR70" s="248"/>
      <c r="QS70" s="248"/>
      <c r="QT70" s="248"/>
      <c r="QU70" s="248"/>
      <c r="QV70" s="248"/>
      <c r="QW70" s="248"/>
      <c r="QX70" s="248"/>
      <c r="QY70" s="248"/>
      <c r="QZ70" s="248"/>
      <c r="RA70" s="248"/>
      <c r="RB70" s="248"/>
      <c r="RC70" s="248"/>
      <c r="RD70" s="248"/>
      <c r="RE70" s="248"/>
      <c r="RF70" s="248"/>
      <c r="RG70" s="248"/>
      <c r="RH70" s="248"/>
      <c r="RI70" s="248"/>
      <c r="RJ70" s="248"/>
      <c r="RK70" s="248"/>
      <c r="RL70" s="248"/>
      <c r="RM70" s="248"/>
      <c r="RN70" s="248"/>
      <c r="RO70" s="248"/>
      <c r="RP70" s="248"/>
      <c r="RQ70" s="248"/>
      <c r="RR70" s="248"/>
      <c r="RS70" s="248"/>
      <c r="RT70" s="248"/>
      <c r="RU70" s="248"/>
      <c r="RV70" s="248"/>
      <c r="RW70" s="248"/>
      <c r="RX70" s="248"/>
      <c r="RY70" s="248"/>
      <c r="RZ70" s="248"/>
      <c r="SA70" s="248"/>
      <c r="SB70" s="248"/>
      <c r="SC70" s="248"/>
      <c r="SD70" s="248"/>
      <c r="SE70" s="248"/>
      <c r="SF70" s="248"/>
      <c r="SG70" s="248"/>
      <c r="SH70" s="248"/>
      <c r="SI70" s="248"/>
      <c r="SJ70" s="248"/>
      <c r="SK70" s="248"/>
      <c r="SL70" s="248"/>
      <c r="SM70" s="248"/>
      <c r="SN70" s="248"/>
      <c r="SO70" s="248"/>
      <c r="SP70" s="248"/>
      <c r="SQ70" s="248"/>
      <c r="SR70" s="248"/>
      <c r="SS70" s="248"/>
      <c r="ST70" s="248"/>
      <c r="SU70" s="248"/>
      <c r="SV70" s="248"/>
      <c r="SW70" s="248"/>
      <c r="SX70" s="248"/>
      <c r="SY70" s="248"/>
      <c r="SZ70" s="248"/>
      <c r="TA70" s="248"/>
      <c r="TB70" s="248"/>
      <c r="TC70" s="248"/>
      <c r="TD70" s="248"/>
      <c r="TE70" s="248"/>
      <c r="TF70" s="248"/>
      <c r="TG70" s="248"/>
      <c r="TH70" s="248"/>
      <c r="TI70" s="248"/>
      <c r="TJ70" s="248"/>
      <c r="TK70" s="248"/>
      <c r="TL70" s="248"/>
      <c r="TM70" s="248"/>
      <c r="TN70" s="248"/>
      <c r="TO70" s="248"/>
      <c r="TP70" s="248"/>
      <c r="TQ70" s="248"/>
      <c r="TR70" s="248"/>
      <c r="TS70" s="248"/>
      <c r="TT70" s="248"/>
      <c r="TU70" s="248"/>
      <c r="TV70" s="248"/>
      <c r="TW70" s="248"/>
      <c r="TX70" s="248"/>
      <c r="TY70" s="248"/>
      <c r="TZ70" s="248"/>
      <c r="UA70" s="248"/>
      <c r="UB70" s="248"/>
      <c r="UC70" s="248"/>
      <c r="UD70" s="248"/>
      <c r="UE70" s="248"/>
      <c r="UF70" s="248"/>
      <c r="UG70" s="248"/>
      <c r="UH70" s="248"/>
      <c r="UI70" s="248"/>
      <c r="UJ70" s="248"/>
      <c r="UK70" s="248"/>
      <c r="UL70" s="248"/>
      <c r="UM70" s="248"/>
      <c r="UN70" s="248"/>
      <c r="UO70" s="248"/>
      <c r="UP70" s="248"/>
      <c r="UQ70" s="248"/>
      <c r="UR70" s="248"/>
      <c r="US70" s="248"/>
      <c r="UT70" s="248"/>
      <c r="UU70" s="248"/>
      <c r="UV70" s="248"/>
      <c r="UW70" s="248"/>
      <c r="UX70" s="248"/>
      <c r="UY70" s="248"/>
      <c r="UZ70" s="248"/>
      <c r="VA70" s="248"/>
      <c r="VB70" s="248"/>
      <c r="VC70" s="248"/>
      <c r="VD70" s="248"/>
      <c r="VE70" s="248"/>
      <c r="VF70" s="248"/>
      <c r="VG70" s="248"/>
      <c r="VH70" s="248"/>
      <c r="VI70" s="248"/>
      <c r="VJ70" s="248"/>
      <c r="VK70" s="248"/>
      <c r="VL70" s="248"/>
      <c r="VM70" s="248"/>
      <c r="VN70" s="248"/>
      <c r="VO70" s="248"/>
      <c r="VP70" s="248"/>
      <c r="VQ70" s="248"/>
      <c r="VR70" s="248"/>
      <c r="VS70" s="248"/>
      <c r="VT70" s="248"/>
      <c r="VU70" s="248"/>
      <c r="VV70" s="248"/>
      <c r="VW70" s="248"/>
      <c r="VX70" s="248"/>
      <c r="VY70" s="248"/>
      <c r="VZ70" s="248"/>
      <c r="WA70" s="248"/>
      <c r="WB70" s="248"/>
      <c r="WC70" s="248"/>
      <c r="WD70" s="248"/>
      <c r="WE70" s="248"/>
      <c r="WF70" s="248"/>
      <c r="WG70" s="248"/>
      <c r="WH70" s="248"/>
      <c r="WI70" s="248"/>
      <c r="WJ70" s="248"/>
      <c r="WK70" s="248"/>
      <c r="WL70" s="248"/>
      <c r="WM70" s="248"/>
      <c r="WN70" s="248"/>
      <c r="WO70" s="248"/>
      <c r="WP70" s="248"/>
      <c r="WQ70" s="248"/>
      <c r="WR70" s="248"/>
      <c r="WS70" s="248"/>
      <c r="WT70" s="248"/>
      <c r="WU70" s="248"/>
      <c r="WV70" s="248"/>
      <c r="WW70" s="248"/>
      <c r="WX70" s="248"/>
      <c r="WY70" s="248"/>
      <c r="WZ70" s="248"/>
      <c r="XA70" s="248"/>
      <c r="XB70" s="248"/>
      <c r="XC70" s="248"/>
      <c r="XD70" s="248"/>
      <c r="XE70" s="248"/>
      <c r="XF70" s="248"/>
      <c r="XG70" s="248"/>
      <c r="XH70" s="248"/>
      <c r="XI70" s="248"/>
      <c r="XJ70" s="248"/>
      <c r="XK70" s="248"/>
      <c r="XL70" s="248"/>
      <c r="XM70" s="248"/>
      <c r="XN70" s="248"/>
      <c r="XO70" s="248"/>
      <c r="XP70" s="248"/>
      <c r="XQ70" s="248"/>
      <c r="XR70" s="248"/>
      <c r="XS70" s="248"/>
      <c r="XT70" s="248"/>
      <c r="XU70" s="248"/>
      <c r="XV70" s="248"/>
      <c r="XW70" s="248"/>
      <c r="XX70" s="248"/>
      <c r="XY70" s="248"/>
      <c r="XZ70" s="248"/>
      <c r="YA70" s="248"/>
      <c r="YB70" s="248"/>
      <c r="YC70" s="248"/>
      <c r="YD70" s="248"/>
      <c r="YE70" s="248"/>
      <c r="YF70" s="248"/>
      <c r="YG70" s="248"/>
      <c r="YH70" s="248"/>
      <c r="YI70" s="248"/>
      <c r="YJ70" s="248"/>
      <c r="YK70" s="248"/>
      <c r="YL70" s="248"/>
      <c r="YM70" s="248"/>
      <c r="YN70" s="248"/>
      <c r="YO70" s="248"/>
      <c r="YP70" s="248"/>
      <c r="YQ70" s="248"/>
      <c r="YR70" s="248"/>
      <c r="YS70" s="248"/>
      <c r="YT70" s="248"/>
      <c r="YU70" s="248"/>
      <c r="YV70" s="248"/>
      <c r="YW70" s="248"/>
      <c r="YX70" s="248"/>
      <c r="YY70" s="248"/>
      <c r="YZ70" s="248"/>
      <c r="ZA70" s="248"/>
      <c r="ZB70" s="248"/>
      <c r="ZC70" s="248"/>
      <c r="ZD70" s="248"/>
      <c r="ZE70" s="248"/>
      <c r="ZF70" s="248"/>
      <c r="ZG70" s="248"/>
      <c r="ZH70" s="248"/>
      <c r="ZI70" s="248"/>
      <c r="ZJ70" s="248"/>
      <c r="ZK70" s="248"/>
      <c r="ZL70" s="248"/>
      <c r="ZM70" s="248"/>
      <c r="ZN70" s="248"/>
      <c r="ZO70" s="248"/>
      <c r="ZP70" s="248"/>
      <c r="ZQ70" s="248"/>
      <c r="ZR70" s="248"/>
      <c r="ZS70" s="248"/>
      <c r="ZT70" s="248"/>
      <c r="ZU70" s="248"/>
      <c r="ZV70" s="248"/>
      <c r="ZW70" s="248"/>
      <c r="ZX70" s="248"/>
      <c r="ZY70" s="248"/>
      <c r="ZZ70" s="248"/>
      <c r="AAA70" s="248"/>
      <c r="AAB70" s="248"/>
      <c r="AAC70" s="248"/>
      <c r="AAD70" s="248"/>
      <c r="AAE70" s="248"/>
      <c r="AAF70" s="248"/>
      <c r="AAG70" s="248"/>
      <c r="AAH70" s="248"/>
      <c r="AAI70" s="248"/>
      <c r="AAJ70" s="248"/>
      <c r="AAK70" s="248"/>
      <c r="AAL70" s="248"/>
      <c r="AAM70" s="248"/>
      <c r="AAN70" s="248"/>
      <c r="AAO70" s="248"/>
      <c r="AAP70" s="248"/>
      <c r="AAQ70" s="248"/>
      <c r="AAR70" s="248"/>
      <c r="AAS70" s="248"/>
      <c r="AAT70" s="248"/>
      <c r="AAU70" s="248"/>
      <c r="AAV70" s="248"/>
      <c r="AAW70" s="248"/>
      <c r="AAX70" s="248"/>
      <c r="AAY70" s="248"/>
      <c r="AAZ70" s="248"/>
      <c r="ABA70" s="248"/>
      <c r="ABB70" s="248"/>
      <c r="ABC70" s="248"/>
      <c r="ABD70" s="248"/>
      <c r="ABE70" s="248"/>
      <c r="ABF70" s="248"/>
      <c r="ABG70" s="248"/>
      <c r="ABH70" s="248"/>
      <c r="ABI70" s="248"/>
      <c r="ABJ70" s="248"/>
      <c r="ABK70" s="248"/>
      <c r="ABL70" s="248"/>
      <c r="ABM70" s="248"/>
      <c r="ABN70" s="248"/>
      <c r="ABO70" s="248"/>
      <c r="ABP70" s="248"/>
      <c r="ABQ70" s="248"/>
      <c r="ABR70" s="248"/>
      <c r="ABS70" s="248"/>
      <c r="ABT70" s="248"/>
      <c r="ABU70" s="248"/>
      <c r="ABV70" s="248"/>
      <c r="ABW70" s="248"/>
      <c r="ABX70" s="248"/>
      <c r="ABY70" s="248"/>
      <c r="ABZ70" s="248"/>
      <c r="ACA70" s="248"/>
      <c r="ACB70" s="248"/>
      <c r="ACC70" s="248"/>
      <c r="ACD70" s="248"/>
      <c r="ACE70" s="248"/>
      <c r="ACF70" s="248"/>
      <c r="ACG70" s="248"/>
      <c r="ACH70" s="248"/>
      <c r="ACI70" s="248"/>
      <c r="ACJ70" s="248"/>
      <c r="ACK70" s="248"/>
      <c r="ACL70" s="248"/>
      <c r="ACM70" s="248"/>
      <c r="ACN70" s="248"/>
      <c r="ACO70" s="248"/>
      <c r="ACP70" s="248"/>
      <c r="ACQ70" s="248"/>
      <c r="ACR70" s="248"/>
      <c r="ACS70" s="248"/>
      <c r="ACT70" s="248"/>
      <c r="ACU70" s="248"/>
      <c r="ACV70" s="248"/>
      <c r="ACW70" s="248"/>
      <c r="ACX70" s="248"/>
      <c r="ACY70" s="248"/>
      <c r="ACZ70" s="248"/>
      <c r="ADA70" s="248"/>
      <c r="ADB70" s="248"/>
      <c r="ADC70" s="248"/>
      <c r="ADD70" s="248"/>
      <c r="ADE70" s="248"/>
      <c r="ADF70" s="248"/>
      <c r="ADG70" s="248"/>
      <c r="ADH70" s="248"/>
      <c r="ADI70" s="248"/>
      <c r="ADJ70" s="248"/>
      <c r="ADK70" s="248"/>
      <c r="ADL70" s="248"/>
      <c r="ADM70" s="248"/>
      <c r="ADN70" s="248"/>
      <c r="ADO70" s="248"/>
      <c r="ADP70" s="248"/>
      <c r="ADQ70" s="248"/>
      <c r="ADR70" s="248"/>
      <c r="ADS70" s="248"/>
      <c r="ADT70" s="248"/>
      <c r="ADU70" s="248"/>
      <c r="ADV70" s="248"/>
      <c r="ADW70" s="248"/>
      <c r="ADX70" s="248"/>
      <c r="ADY70" s="248"/>
      <c r="ADZ70" s="248"/>
      <c r="AEA70" s="248"/>
      <c r="AEB70" s="248"/>
      <c r="AEC70" s="248"/>
      <c r="AED70" s="248"/>
      <c r="AEE70" s="248"/>
      <c r="AEF70" s="248"/>
      <c r="AEG70" s="248"/>
      <c r="AEH70" s="248"/>
      <c r="AEI70" s="248"/>
      <c r="AEJ70" s="248"/>
      <c r="AEK70" s="248"/>
      <c r="AEL70" s="248"/>
      <c r="AEM70" s="248"/>
      <c r="AEN70" s="248"/>
      <c r="AEO70" s="248"/>
      <c r="AEP70" s="248"/>
      <c r="AEQ70" s="248"/>
      <c r="AER70" s="248"/>
      <c r="AES70" s="248"/>
      <c r="AET70" s="248"/>
      <c r="AEU70" s="248"/>
      <c r="AEV70" s="248"/>
      <c r="AEW70" s="248"/>
      <c r="AEX70" s="248"/>
      <c r="AEY70" s="248"/>
      <c r="AEZ70" s="248"/>
      <c r="AFA70" s="248"/>
      <c r="AFB70" s="248"/>
      <c r="AFC70" s="248"/>
      <c r="AFD70" s="248"/>
      <c r="AFE70" s="248"/>
      <c r="AFF70" s="248"/>
      <c r="AFG70" s="248"/>
      <c r="AFH70" s="248"/>
      <c r="AFI70" s="248"/>
      <c r="AFJ70" s="248"/>
      <c r="AFK70" s="248"/>
      <c r="AFL70" s="248"/>
      <c r="AFM70" s="248"/>
      <c r="AFN70" s="248"/>
      <c r="AFO70" s="248"/>
      <c r="AFP70" s="248"/>
      <c r="AFQ70" s="248"/>
      <c r="AFR70" s="248"/>
      <c r="AFS70" s="248"/>
      <c r="AFT70" s="248"/>
      <c r="AFU70" s="248"/>
      <c r="AFV70" s="248"/>
      <c r="AFW70" s="248"/>
      <c r="AFX70" s="248"/>
      <c r="AFY70" s="248"/>
      <c r="AFZ70" s="248"/>
      <c r="AGA70" s="248"/>
      <c r="AGB70" s="248"/>
      <c r="AGC70" s="248"/>
      <c r="AGD70" s="248"/>
      <c r="AGE70" s="248"/>
      <c r="AGF70" s="248"/>
      <c r="AGG70" s="248"/>
      <c r="AGH70" s="248"/>
      <c r="AGI70" s="248"/>
      <c r="AGJ70" s="248"/>
      <c r="AGK70" s="248"/>
      <c r="AGL70" s="248"/>
      <c r="AGM70" s="248"/>
      <c r="AGN70" s="248"/>
      <c r="AGO70" s="248"/>
      <c r="AGP70" s="248"/>
      <c r="AGQ70" s="248"/>
      <c r="AGR70" s="248"/>
      <c r="AGS70" s="248"/>
      <c r="AGT70" s="248"/>
      <c r="AGU70" s="248"/>
      <c r="AGV70" s="248"/>
      <c r="AGW70" s="248"/>
      <c r="AGX70" s="248"/>
      <c r="AGY70" s="248"/>
      <c r="AGZ70" s="248"/>
      <c r="AHA70" s="248"/>
      <c r="AHB70" s="248"/>
      <c r="AHC70" s="248"/>
      <c r="AHD70" s="248"/>
      <c r="AHE70" s="248"/>
      <c r="AHF70" s="248"/>
      <c r="AHG70" s="248"/>
      <c r="AHH70" s="248"/>
      <c r="AHI70" s="248"/>
      <c r="AHJ70" s="248"/>
      <c r="AHK70" s="248"/>
      <c r="AHL70" s="248"/>
      <c r="AHM70" s="248"/>
      <c r="AHN70" s="248"/>
      <c r="AHO70" s="248"/>
      <c r="AHP70" s="248"/>
      <c r="AHQ70" s="248"/>
      <c r="AHR70" s="248"/>
      <c r="AHS70" s="248"/>
      <c r="AHT70" s="248"/>
      <c r="AHU70" s="248"/>
      <c r="AHV70" s="248"/>
      <c r="AHW70" s="248"/>
      <c r="AHX70" s="248"/>
      <c r="AHY70" s="248"/>
      <c r="AHZ70" s="248"/>
      <c r="AIA70" s="248"/>
      <c r="AIB70" s="248"/>
      <c r="AIC70" s="248"/>
      <c r="AID70" s="248"/>
      <c r="AIE70" s="248"/>
      <c r="AIF70" s="248"/>
    </row>
    <row r="71" spans="1:916">
      <c r="B71" s="387"/>
      <c r="H71" s="253"/>
      <c r="I71" s="251"/>
      <c r="J71" s="102"/>
      <c r="Q71" s="156"/>
      <c r="R71" s="390"/>
      <c r="S71" s="102"/>
      <c r="T71" s="106"/>
      <c r="U71" s="106"/>
      <c r="V71" s="106"/>
      <c r="W71" s="106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248"/>
      <c r="FW71" s="248"/>
      <c r="FX71" s="248"/>
      <c r="FY71" s="248"/>
      <c r="FZ71" s="248"/>
      <c r="GA71" s="248"/>
      <c r="GB71" s="248"/>
      <c r="GC71" s="248"/>
      <c r="GD71" s="248"/>
      <c r="GE71" s="248"/>
      <c r="GF71" s="248"/>
      <c r="GG71" s="248"/>
      <c r="GH71" s="248"/>
      <c r="GI71" s="248"/>
      <c r="GJ71" s="248"/>
      <c r="GK71" s="248"/>
      <c r="GL71" s="248"/>
      <c r="GM71" s="248"/>
      <c r="GN71" s="248"/>
      <c r="GO71" s="248"/>
      <c r="GP71" s="248"/>
      <c r="GQ71" s="248"/>
      <c r="GR71" s="248"/>
      <c r="GS71" s="248"/>
      <c r="GT71" s="248"/>
      <c r="GU71" s="248"/>
      <c r="GV71" s="248"/>
      <c r="GW71" s="248"/>
      <c r="GX71" s="248"/>
      <c r="GY71" s="248"/>
      <c r="GZ71" s="248"/>
      <c r="HA71" s="248"/>
      <c r="HB71" s="248"/>
      <c r="HC71" s="248"/>
      <c r="HD71" s="248"/>
      <c r="HE71" s="248"/>
      <c r="HF71" s="248"/>
      <c r="HG71" s="248"/>
      <c r="HH71" s="248"/>
      <c r="HI71" s="248"/>
      <c r="HJ71" s="248"/>
      <c r="HK71" s="248"/>
      <c r="HL71" s="248"/>
      <c r="HM71" s="248"/>
      <c r="HN71" s="248"/>
      <c r="HO71" s="248"/>
      <c r="HP71" s="248"/>
      <c r="HQ71" s="248"/>
      <c r="HR71" s="248"/>
      <c r="HS71" s="248"/>
      <c r="HT71" s="248"/>
      <c r="HU71" s="248"/>
      <c r="HV71" s="248"/>
      <c r="HW71" s="248"/>
      <c r="HX71" s="248"/>
      <c r="HY71" s="248"/>
      <c r="HZ71" s="248"/>
      <c r="IA71" s="248"/>
      <c r="IB71" s="248"/>
      <c r="IC71" s="248"/>
      <c r="ID71" s="248"/>
      <c r="IE71" s="248"/>
      <c r="IF71" s="248"/>
      <c r="IG71" s="248"/>
      <c r="IH71" s="248"/>
      <c r="II71" s="248"/>
      <c r="IJ71" s="248"/>
      <c r="IK71" s="248"/>
      <c r="IL71" s="248"/>
      <c r="IM71" s="248"/>
      <c r="IN71" s="248"/>
      <c r="IO71" s="248"/>
      <c r="IP71" s="248"/>
      <c r="IQ71" s="248"/>
      <c r="IR71" s="248"/>
      <c r="IS71" s="248"/>
      <c r="IT71" s="248"/>
      <c r="IU71" s="248"/>
      <c r="IV71" s="248"/>
      <c r="IW71" s="248"/>
      <c r="IX71" s="248"/>
      <c r="IY71" s="248"/>
      <c r="IZ71" s="248"/>
      <c r="JA71" s="248"/>
      <c r="JB71" s="248"/>
      <c r="JC71" s="248"/>
      <c r="JD71" s="248"/>
      <c r="JE71" s="248"/>
      <c r="JF71" s="248"/>
      <c r="JG71" s="248"/>
      <c r="JH71" s="248"/>
      <c r="JI71" s="248"/>
      <c r="JJ71" s="248"/>
      <c r="JK71" s="248"/>
      <c r="JL71" s="248"/>
      <c r="JM71" s="248"/>
      <c r="JN71" s="248"/>
      <c r="JO71" s="248"/>
      <c r="JP71" s="248"/>
      <c r="JQ71" s="248"/>
      <c r="JR71" s="248"/>
      <c r="JS71" s="248"/>
      <c r="JT71" s="248"/>
      <c r="JU71" s="248"/>
      <c r="JV71" s="248"/>
      <c r="JW71" s="248"/>
      <c r="JX71" s="248"/>
      <c r="JY71" s="248"/>
      <c r="JZ71" s="248"/>
      <c r="KA71" s="248"/>
      <c r="KB71" s="248"/>
      <c r="KC71" s="248"/>
      <c r="KD71" s="248"/>
      <c r="KE71" s="248"/>
      <c r="KF71" s="248"/>
      <c r="KG71" s="248"/>
      <c r="KH71" s="248"/>
      <c r="KI71" s="248"/>
      <c r="KJ71" s="248"/>
      <c r="KK71" s="248"/>
      <c r="KL71" s="248"/>
      <c r="KM71" s="248"/>
      <c r="KN71" s="248"/>
      <c r="KO71" s="248"/>
      <c r="KP71" s="248"/>
      <c r="KQ71" s="248"/>
      <c r="KR71" s="248"/>
      <c r="KS71" s="248"/>
      <c r="KT71" s="248"/>
      <c r="KU71" s="248"/>
      <c r="KV71" s="248"/>
      <c r="KW71" s="248"/>
      <c r="KX71" s="248"/>
      <c r="KY71" s="248"/>
      <c r="KZ71" s="248"/>
      <c r="LA71" s="248"/>
      <c r="LB71" s="248"/>
      <c r="LC71" s="248"/>
      <c r="LD71" s="248"/>
      <c r="LE71" s="248"/>
      <c r="LF71" s="248"/>
      <c r="LG71" s="248"/>
      <c r="LH71" s="248"/>
      <c r="LI71" s="248"/>
      <c r="LJ71" s="248"/>
      <c r="LK71" s="248"/>
      <c r="LL71" s="248"/>
      <c r="LM71" s="248"/>
      <c r="LN71" s="248"/>
      <c r="LO71" s="248"/>
      <c r="LP71" s="248"/>
      <c r="LQ71" s="248"/>
      <c r="LR71" s="248"/>
      <c r="LS71" s="248"/>
      <c r="LT71" s="248"/>
      <c r="LU71" s="248"/>
      <c r="LV71" s="248"/>
      <c r="LW71" s="248"/>
      <c r="LX71" s="248"/>
      <c r="LY71" s="248"/>
      <c r="LZ71" s="248"/>
      <c r="MA71" s="248"/>
      <c r="MB71" s="248"/>
      <c r="MC71" s="248"/>
      <c r="MD71" s="248"/>
      <c r="ME71" s="248"/>
      <c r="MF71" s="248"/>
      <c r="MG71" s="248"/>
      <c r="MH71" s="248"/>
      <c r="MI71" s="248"/>
      <c r="MJ71" s="248"/>
      <c r="MK71" s="248"/>
      <c r="ML71" s="248"/>
      <c r="MM71" s="248"/>
      <c r="MN71" s="248"/>
      <c r="MO71" s="248"/>
      <c r="MP71" s="248"/>
      <c r="MQ71" s="248"/>
      <c r="MR71" s="248"/>
      <c r="MS71" s="248"/>
      <c r="MT71" s="248"/>
      <c r="MU71" s="248"/>
      <c r="MV71" s="248"/>
      <c r="MW71" s="248"/>
      <c r="MX71" s="248"/>
      <c r="MY71" s="248"/>
      <c r="MZ71" s="248"/>
      <c r="NA71" s="248"/>
      <c r="NB71" s="248"/>
      <c r="NC71" s="248"/>
      <c r="ND71" s="248"/>
      <c r="NE71" s="248"/>
      <c r="NF71" s="248"/>
      <c r="NG71" s="248"/>
      <c r="NH71" s="248"/>
      <c r="NI71" s="248"/>
      <c r="NJ71" s="248"/>
      <c r="NK71" s="248"/>
      <c r="NL71" s="248"/>
      <c r="NM71" s="248"/>
      <c r="NN71" s="248"/>
      <c r="NO71" s="248"/>
      <c r="NP71" s="248"/>
      <c r="NQ71" s="248"/>
      <c r="NR71" s="248"/>
      <c r="NS71" s="248"/>
      <c r="NT71" s="248"/>
      <c r="NU71" s="248"/>
      <c r="NV71" s="248"/>
      <c r="NW71" s="248"/>
      <c r="NX71" s="248"/>
      <c r="NY71" s="248"/>
      <c r="NZ71" s="248"/>
      <c r="OA71" s="248"/>
      <c r="OB71" s="248"/>
      <c r="OC71" s="248"/>
      <c r="OD71" s="248"/>
      <c r="OE71" s="248"/>
      <c r="OF71" s="248"/>
      <c r="OG71" s="248"/>
      <c r="OH71" s="248"/>
      <c r="OI71" s="248"/>
      <c r="OJ71" s="248"/>
      <c r="OK71" s="248"/>
      <c r="OL71" s="248"/>
      <c r="OM71" s="248"/>
      <c r="ON71" s="248"/>
      <c r="OO71" s="248"/>
      <c r="OP71" s="248"/>
      <c r="OQ71" s="248"/>
      <c r="OR71" s="248"/>
      <c r="OS71" s="248"/>
      <c r="OT71" s="248"/>
      <c r="OU71" s="248"/>
      <c r="OV71" s="248"/>
      <c r="OW71" s="248"/>
      <c r="OX71" s="248"/>
      <c r="OY71" s="248"/>
      <c r="OZ71" s="248"/>
      <c r="PA71" s="248"/>
      <c r="PB71" s="248"/>
      <c r="PC71" s="248"/>
      <c r="PD71" s="248"/>
      <c r="PE71" s="248"/>
      <c r="PF71" s="248"/>
      <c r="PG71" s="248"/>
      <c r="PH71" s="248"/>
      <c r="PI71" s="248"/>
      <c r="PJ71" s="248"/>
      <c r="PK71" s="248"/>
      <c r="PL71" s="248"/>
      <c r="PM71" s="248"/>
      <c r="PN71" s="248"/>
      <c r="PO71" s="248"/>
      <c r="PP71" s="248"/>
      <c r="PQ71" s="248"/>
      <c r="PR71" s="248"/>
      <c r="PS71" s="248"/>
      <c r="PT71" s="248"/>
      <c r="PU71" s="248"/>
      <c r="PV71" s="248"/>
      <c r="PW71" s="248"/>
      <c r="PX71" s="248"/>
      <c r="PY71" s="248"/>
      <c r="PZ71" s="248"/>
      <c r="QA71" s="248"/>
      <c r="QB71" s="248"/>
      <c r="QC71" s="248"/>
      <c r="QD71" s="248"/>
      <c r="QE71" s="248"/>
      <c r="QF71" s="248"/>
      <c r="QG71" s="248"/>
      <c r="QH71" s="248"/>
      <c r="QI71" s="248"/>
      <c r="QJ71" s="248"/>
      <c r="QK71" s="248"/>
      <c r="QL71" s="248"/>
      <c r="QM71" s="248"/>
      <c r="QN71" s="248"/>
      <c r="QO71" s="248"/>
      <c r="QP71" s="248"/>
      <c r="QQ71" s="248"/>
      <c r="QR71" s="248"/>
      <c r="QS71" s="248"/>
      <c r="QT71" s="248"/>
      <c r="QU71" s="248"/>
      <c r="QV71" s="248"/>
      <c r="QW71" s="248"/>
      <c r="QX71" s="248"/>
      <c r="QY71" s="248"/>
      <c r="QZ71" s="248"/>
      <c r="RA71" s="248"/>
      <c r="RB71" s="248"/>
      <c r="RC71" s="248"/>
      <c r="RD71" s="248"/>
      <c r="RE71" s="248"/>
      <c r="RF71" s="248"/>
      <c r="RG71" s="248"/>
      <c r="RH71" s="248"/>
      <c r="RI71" s="248"/>
      <c r="RJ71" s="248"/>
      <c r="RK71" s="248"/>
      <c r="RL71" s="248"/>
      <c r="RM71" s="248"/>
      <c r="RN71" s="248"/>
      <c r="RO71" s="248"/>
      <c r="RP71" s="248"/>
      <c r="RQ71" s="248"/>
      <c r="RR71" s="248"/>
      <c r="RS71" s="248"/>
      <c r="RT71" s="248"/>
      <c r="RU71" s="248"/>
      <c r="RV71" s="248"/>
      <c r="RW71" s="248"/>
      <c r="RX71" s="248"/>
      <c r="RY71" s="248"/>
      <c r="RZ71" s="248"/>
      <c r="SA71" s="248"/>
      <c r="SB71" s="248"/>
      <c r="SC71" s="248"/>
      <c r="SD71" s="248"/>
      <c r="SE71" s="248"/>
      <c r="SF71" s="248"/>
      <c r="SG71" s="248"/>
      <c r="SH71" s="248"/>
      <c r="SI71" s="248"/>
      <c r="SJ71" s="248"/>
      <c r="SK71" s="248"/>
      <c r="SL71" s="248"/>
      <c r="SM71" s="248"/>
      <c r="SN71" s="248"/>
      <c r="SO71" s="248"/>
      <c r="SP71" s="248"/>
      <c r="SQ71" s="248"/>
      <c r="SR71" s="248"/>
      <c r="SS71" s="248"/>
      <c r="ST71" s="248"/>
      <c r="SU71" s="248"/>
      <c r="SV71" s="248"/>
      <c r="SW71" s="248"/>
      <c r="SX71" s="248"/>
      <c r="SY71" s="248"/>
      <c r="SZ71" s="248"/>
      <c r="TA71" s="248"/>
      <c r="TB71" s="248"/>
      <c r="TC71" s="248"/>
      <c r="TD71" s="248"/>
      <c r="TE71" s="248"/>
      <c r="TF71" s="248"/>
      <c r="TG71" s="248"/>
      <c r="TH71" s="248"/>
      <c r="TI71" s="248"/>
      <c r="TJ71" s="248"/>
      <c r="TK71" s="248"/>
      <c r="TL71" s="248"/>
      <c r="TM71" s="248"/>
      <c r="TN71" s="248"/>
      <c r="TO71" s="248"/>
      <c r="TP71" s="248"/>
      <c r="TQ71" s="248"/>
      <c r="TR71" s="248"/>
      <c r="TS71" s="248"/>
      <c r="TT71" s="248"/>
      <c r="TU71" s="248"/>
      <c r="TV71" s="248"/>
      <c r="TW71" s="248"/>
      <c r="TX71" s="248"/>
      <c r="TY71" s="248"/>
      <c r="TZ71" s="248"/>
      <c r="UA71" s="248"/>
      <c r="UB71" s="248"/>
      <c r="UC71" s="248"/>
      <c r="UD71" s="248"/>
      <c r="UE71" s="248"/>
      <c r="UF71" s="248"/>
      <c r="UG71" s="248"/>
      <c r="UH71" s="248"/>
      <c r="UI71" s="248"/>
      <c r="UJ71" s="248"/>
      <c r="UK71" s="248"/>
      <c r="UL71" s="248"/>
      <c r="UM71" s="248"/>
      <c r="UN71" s="248"/>
      <c r="UO71" s="248"/>
      <c r="UP71" s="248"/>
      <c r="UQ71" s="248"/>
      <c r="UR71" s="248"/>
      <c r="US71" s="248"/>
      <c r="UT71" s="248"/>
      <c r="UU71" s="248"/>
      <c r="UV71" s="248"/>
      <c r="UW71" s="248"/>
      <c r="UX71" s="248"/>
      <c r="UY71" s="248"/>
      <c r="UZ71" s="248"/>
      <c r="VA71" s="248"/>
      <c r="VB71" s="248"/>
      <c r="VC71" s="248"/>
      <c r="VD71" s="248"/>
      <c r="VE71" s="248"/>
      <c r="VF71" s="248"/>
      <c r="VG71" s="248"/>
      <c r="VH71" s="248"/>
      <c r="VI71" s="248"/>
      <c r="VJ71" s="248"/>
      <c r="VK71" s="248"/>
      <c r="VL71" s="248"/>
      <c r="VM71" s="248"/>
      <c r="VN71" s="248"/>
      <c r="VO71" s="248"/>
      <c r="VP71" s="248"/>
      <c r="VQ71" s="248"/>
      <c r="VR71" s="248"/>
      <c r="VS71" s="248"/>
      <c r="VT71" s="248"/>
      <c r="VU71" s="248"/>
      <c r="VV71" s="248"/>
      <c r="VW71" s="248"/>
      <c r="VX71" s="248"/>
      <c r="VY71" s="248"/>
      <c r="VZ71" s="248"/>
      <c r="WA71" s="248"/>
      <c r="WB71" s="248"/>
      <c r="WC71" s="248"/>
      <c r="WD71" s="248"/>
      <c r="WE71" s="248"/>
      <c r="WF71" s="248"/>
      <c r="WG71" s="248"/>
      <c r="WH71" s="248"/>
      <c r="WI71" s="248"/>
      <c r="WJ71" s="248"/>
      <c r="WK71" s="248"/>
      <c r="WL71" s="248"/>
      <c r="WM71" s="248"/>
      <c r="WN71" s="248"/>
      <c r="WO71" s="248"/>
      <c r="WP71" s="248"/>
      <c r="WQ71" s="248"/>
      <c r="WR71" s="248"/>
      <c r="WS71" s="248"/>
      <c r="WT71" s="248"/>
      <c r="WU71" s="248"/>
      <c r="WV71" s="248"/>
      <c r="WW71" s="248"/>
      <c r="WX71" s="248"/>
      <c r="WY71" s="248"/>
      <c r="WZ71" s="248"/>
      <c r="XA71" s="248"/>
      <c r="XB71" s="248"/>
      <c r="XC71" s="248"/>
      <c r="XD71" s="248"/>
      <c r="XE71" s="248"/>
      <c r="XF71" s="248"/>
      <c r="XG71" s="248"/>
      <c r="XH71" s="248"/>
      <c r="XI71" s="248"/>
      <c r="XJ71" s="248"/>
      <c r="XK71" s="248"/>
      <c r="XL71" s="248"/>
      <c r="XM71" s="248"/>
      <c r="XN71" s="248"/>
      <c r="XO71" s="248"/>
      <c r="XP71" s="248"/>
      <c r="XQ71" s="248"/>
      <c r="XR71" s="248"/>
      <c r="XS71" s="248"/>
      <c r="XT71" s="248"/>
      <c r="XU71" s="248"/>
      <c r="XV71" s="248"/>
      <c r="XW71" s="248"/>
      <c r="XX71" s="248"/>
      <c r="XY71" s="248"/>
      <c r="XZ71" s="248"/>
      <c r="YA71" s="248"/>
      <c r="YB71" s="248"/>
      <c r="YC71" s="248"/>
      <c r="YD71" s="248"/>
      <c r="YE71" s="248"/>
      <c r="YF71" s="248"/>
      <c r="YG71" s="248"/>
      <c r="YH71" s="248"/>
      <c r="YI71" s="248"/>
      <c r="YJ71" s="248"/>
      <c r="YK71" s="248"/>
      <c r="YL71" s="248"/>
      <c r="YM71" s="248"/>
      <c r="YN71" s="248"/>
      <c r="YO71" s="248"/>
      <c r="YP71" s="248"/>
      <c r="YQ71" s="248"/>
      <c r="YR71" s="248"/>
      <c r="YS71" s="248"/>
      <c r="YT71" s="248"/>
      <c r="YU71" s="248"/>
      <c r="YV71" s="248"/>
      <c r="YW71" s="248"/>
      <c r="YX71" s="248"/>
      <c r="YY71" s="248"/>
      <c r="YZ71" s="248"/>
      <c r="ZA71" s="248"/>
      <c r="ZB71" s="248"/>
      <c r="ZC71" s="248"/>
      <c r="ZD71" s="248"/>
      <c r="ZE71" s="248"/>
      <c r="ZF71" s="248"/>
      <c r="ZG71" s="248"/>
      <c r="ZH71" s="248"/>
      <c r="ZI71" s="248"/>
      <c r="ZJ71" s="248"/>
      <c r="ZK71" s="248"/>
      <c r="ZL71" s="248"/>
      <c r="ZM71" s="248"/>
      <c r="ZN71" s="248"/>
      <c r="ZO71" s="248"/>
      <c r="ZP71" s="248"/>
      <c r="ZQ71" s="248"/>
      <c r="ZR71" s="248"/>
      <c r="ZS71" s="248"/>
      <c r="ZT71" s="248"/>
      <c r="ZU71" s="248"/>
      <c r="ZV71" s="248"/>
      <c r="ZW71" s="248"/>
      <c r="ZX71" s="248"/>
      <c r="ZY71" s="248"/>
      <c r="ZZ71" s="248"/>
      <c r="AAA71" s="248"/>
      <c r="AAB71" s="248"/>
      <c r="AAC71" s="248"/>
      <c r="AAD71" s="248"/>
      <c r="AAE71" s="248"/>
      <c r="AAF71" s="248"/>
      <c r="AAG71" s="248"/>
      <c r="AAH71" s="248"/>
      <c r="AAI71" s="248"/>
      <c r="AAJ71" s="248"/>
      <c r="AAK71" s="248"/>
      <c r="AAL71" s="248"/>
      <c r="AAM71" s="248"/>
      <c r="AAN71" s="248"/>
      <c r="AAO71" s="248"/>
      <c r="AAP71" s="248"/>
      <c r="AAQ71" s="248"/>
      <c r="AAR71" s="248"/>
      <c r="AAS71" s="248"/>
      <c r="AAT71" s="248"/>
      <c r="AAU71" s="248"/>
      <c r="AAV71" s="248"/>
      <c r="AAW71" s="248"/>
      <c r="AAX71" s="248"/>
      <c r="AAY71" s="248"/>
      <c r="AAZ71" s="248"/>
      <c r="ABA71" s="248"/>
      <c r="ABB71" s="248"/>
      <c r="ABC71" s="248"/>
      <c r="ABD71" s="248"/>
      <c r="ABE71" s="248"/>
      <c r="ABF71" s="248"/>
      <c r="ABG71" s="248"/>
      <c r="ABH71" s="248"/>
      <c r="ABI71" s="248"/>
      <c r="ABJ71" s="248"/>
      <c r="ABK71" s="248"/>
      <c r="ABL71" s="248"/>
      <c r="ABM71" s="248"/>
      <c r="ABN71" s="248"/>
      <c r="ABO71" s="248"/>
      <c r="ABP71" s="248"/>
      <c r="ABQ71" s="248"/>
      <c r="ABR71" s="248"/>
      <c r="ABS71" s="248"/>
      <c r="ABT71" s="248"/>
      <c r="ABU71" s="248"/>
      <c r="ABV71" s="248"/>
      <c r="ABW71" s="248"/>
      <c r="ABX71" s="248"/>
      <c r="ABY71" s="248"/>
      <c r="ABZ71" s="248"/>
      <c r="ACA71" s="248"/>
      <c r="ACB71" s="248"/>
      <c r="ACC71" s="248"/>
      <c r="ACD71" s="248"/>
      <c r="ACE71" s="248"/>
      <c r="ACF71" s="248"/>
      <c r="ACG71" s="248"/>
      <c r="ACH71" s="248"/>
      <c r="ACI71" s="248"/>
      <c r="ACJ71" s="248"/>
      <c r="ACK71" s="248"/>
      <c r="ACL71" s="248"/>
      <c r="ACM71" s="248"/>
      <c r="ACN71" s="248"/>
      <c r="ACO71" s="248"/>
      <c r="ACP71" s="248"/>
      <c r="ACQ71" s="248"/>
      <c r="ACR71" s="248"/>
      <c r="ACS71" s="248"/>
      <c r="ACT71" s="248"/>
      <c r="ACU71" s="248"/>
      <c r="ACV71" s="248"/>
      <c r="ACW71" s="248"/>
      <c r="ACX71" s="248"/>
      <c r="ACY71" s="248"/>
      <c r="ACZ71" s="248"/>
      <c r="ADA71" s="248"/>
      <c r="ADB71" s="248"/>
      <c r="ADC71" s="248"/>
      <c r="ADD71" s="248"/>
      <c r="ADE71" s="248"/>
      <c r="ADF71" s="248"/>
      <c r="ADG71" s="248"/>
      <c r="ADH71" s="248"/>
      <c r="ADI71" s="248"/>
      <c r="ADJ71" s="248"/>
      <c r="ADK71" s="248"/>
      <c r="ADL71" s="248"/>
      <c r="ADM71" s="248"/>
      <c r="ADN71" s="248"/>
      <c r="ADO71" s="248"/>
      <c r="ADP71" s="248"/>
      <c r="ADQ71" s="248"/>
      <c r="ADR71" s="248"/>
      <c r="ADS71" s="248"/>
      <c r="ADT71" s="248"/>
      <c r="ADU71" s="248"/>
      <c r="ADV71" s="248"/>
      <c r="ADW71" s="248"/>
      <c r="ADX71" s="248"/>
      <c r="ADY71" s="248"/>
      <c r="ADZ71" s="248"/>
      <c r="AEA71" s="248"/>
      <c r="AEB71" s="248"/>
      <c r="AEC71" s="248"/>
      <c r="AED71" s="248"/>
      <c r="AEE71" s="248"/>
      <c r="AEF71" s="248"/>
      <c r="AEG71" s="248"/>
      <c r="AEH71" s="248"/>
      <c r="AEI71" s="248"/>
      <c r="AEJ71" s="248"/>
      <c r="AEK71" s="248"/>
      <c r="AEL71" s="248"/>
      <c r="AEM71" s="248"/>
      <c r="AEN71" s="248"/>
      <c r="AEO71" s="248"/>
      <c r="AEP71" s="248"/>
      <c r="AEQ71" s="248"/>
      <c r="AER71" s="248"/>
      <c r="AES71" s="248"/>
      <c r="AET71" s="248"/>
      <c r="AEU71" s="248"/>
      <c r="AEV71" s="248"/>
      <c r="AEW71" s="248"/>
      <c r="AEX71" s="248"/>
      <c r="AEY71" s="248"/>
      <c r="AEZ71" s="248"/>
      <c r="AFA71" s="248"/>
      <c r="AFB71" s="248"/>
      <c r="AFC71" s="248"/>
      <c r="AFD71" s="248"/>
      <c r="AFE71" s="248"/>
      <c r="AFF71" s="248"/>
      <c r="AFG71" s="248"/>
      <c r="AFH71" s="248"/>
      <c r="AFI71" s="248"/>
      <c r="AFJ71" s="248"/>
      <c r="AFK71" s="248"/>
      <c r="AFL71" s="248"/>
      <c r="AFM71" s="248"/>
      <c r="AFN71" s="248"/>
      <c r="AFO71" s="248"/>
      <c r="AFP71" s="248"/>
      <c r="AFQ71" s="248"/>
      <c r="AFR71" s="248"/>
      <c r="AFS71" s="248"/>
      <c r="AFT71" s="248"/>
      <c r="AFU71" s="248"/>
      <c r="AFV71" s="248"/>
      <c r="AFW71" s="248"/>
      <c r="AFX71" s="248"/>
      <c r="AFY71" s="248"/>
      <c r="AFZ71" s="248"/>
      <c r="AGA71" s="248"/>
      <c r="AGB71" s="248"/>
      <c r="AGC71" s="248"/>
      <c r="AGD71" s="248"/>
      <c r="AGE71" s="248"/>
      <c r="AGF71" s="248"/>
      <c r="AGG71" s="248"/>
      <c r="AGH71" s="248"/>
      <c r="AGI71" s="248"/>
      <c r="AGJ71" s="248"/>
      <c r="AGK71" s="248"/>
      <c r="AGL71" s="248"/>
      <c r="AGM71" s="248"/>
      <c r="AGN71" s="248"/>
      <c r="AGO71" s="248"/>
      <c r="AGP71" s="248"/>
      <c r="AGQ71" s="248"/>
      <c r="AGR71" s="248"/>
      <c r="AGS71" s="248"/>
      <c r="AGT71" s="248"/>
      <c r="AGU71" s="248"/>
      <c r="AGV71" s="248"/>
      <c r="AGW71" s="248"/>
      <c r="AGX71" s="248"/>
      <c r="AGY71" s="248"/>
      <c r="AGZ71" s="248"/>
      <c r="AHA71" s="248"/>
      <c r="AHB71" s="248"/>
      <c r="AHC71" s="248"/>
      <c r="AHD71" s="248"/>
      <c r="AHE71" s="248"/>
      <c r="AHF71" s="248"/>
      <c r="AHG71" s="248"/>
      <c r="AHH71" s="248"/>
      <c r="AHI71" s="248"/>
      <c r="AHJ71" s="248"/>
      <c r="AHK71" s="248"/>
      <c r="AHL71" s="248"/>
      <c r="AHM71" s="248"/>
      <c r="AHN71" s="248"/>
      <c r="AHO71" s="248"/>
      <c r="AHP71" s="248"/>
      <c r="AHQ71" s="248"/>
      <c r="AHR71" s="248"/>
      <c r="AHS71" s="248"/>
      <c r="AHT71" s="248"/>
      <c r="AHU71" s="248"/>
      <c r="AHV71" s="248"/>
      <c r="AHW71" s="248"/>
      <c r="AHX71" s="248"/>
      <c r="AHY71" s="248"/>
      <c r="AHZ71" s="248"/>
      <c r="AIA71" s="248"/>
      <c r="AIB71" s="248"/>
      <c r="AIC71" s="248"/>
      <c r="AID71" s="248"/>
      <c r="AIE71" s="248"/>
      <c r="AIF71" s="248"/>
    </row>
    <row r="72" spans="1:916">
      <c r="H72" s="253"/>
      <c r="I72" s="251"/>
      <c r="J72" s="102"/>
      <c r="Q72" s="102"/>
      <c r="R72" s="390"/>
      <c r="S72" s="102"/>
      <c r="T72" s="106"/>
      <c r="U72" s="106"/>
      <c r="V72" s="106"/>
      <c r="W72" s="106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EA72" s="102"/>
      <c r="EB72" s="102"/>
      <c r="EC72" s="102"/>
      <c r="ED72" s="102"/>
      <c r="EE72" s="102"/>
      <c r="EF72" s="102"/>
      <c r="EG72" s="102"/>
      <c r="EH72" s="102"/>
      <c r="EI72" s="102"/>
      <c r="EJ72" s="102"/>
      <c r="EK72" s="102"/>
      <c r="EL72" s="102"/>
      <c r="EM72" s="102"/>
      <c r="EN72" s="102"/>
      <c r="EO72" s="102"/>
      <c r="EP72" s="102"/>
      <c r="EQ72" s="102"/>
      <c r="ER72" s="102"/>
      <c r="ES72" s="102"/>
      <c r="ET72" s="102"/>
      <c r="EU72" s="102"/>
      <c r="EV72" s="102"/>
      <c r="EW72" s="102"/>
      <c r="EX72" s="102"/>
      <c r="EY72" s="102"/>
      <c r="EZ72" s="102"/>
      <c r="FA72" s="102"/>
      <c r="FB72" s="102"/>
      <c r="FC72" s="102"/>
      <c r="FD72" s="102"/>
      <c r="FE72" s="102"/>
      <c r="FF72" s="102"/>
      <c r="FG72" s="102"/>
      <c r="FH72" s="102"/>
      <c r="FI72" s="102"/>
      <c r="FJ72" s="102"/>
      <c r="FK72" s="102"/>
      <c r="FL72" s="102"/>
      <c r="FM72" s="102"/>
      <c r="FN72" s="102"/>
      <c r="FO72" s="102"/>
      <c r="FP72" s="102"/>
      <c r="FQ72" s="102"/>
      <c r="FR72" s="102"/>
      <c r="FS72" s="102"/>
      <c r="FT72" s="102"/>
      <c r="FU72" s="102"/>
      <c r="FV72" s="248"/>
      <c r="FW72" s="248"/>
      <c r="FX72" s="248"/>
      <c r="FY72" s="248"/>
      <c r="FZ72" s="248"/>
      <c r="GA72" s="248"/>
      <c r="GB72" s="248"/>
      <c r="GC72" s="248"/>
      <c r="GD72" s="248"/>
      <c r="GE72" s="248"/>
      <c r="GF72" s="248"/>
      <c r="GG72" s="248"/>
      <c r="GH72" s="248"/>
      <c r="GI72" s="248"/>
      <c r="GJ72" s="248"/>
      <c r="GK72" s="248"/>
      <c r="GL72" s="248"/>
      <c r="GM72" s="248"/>
      <c r="GN72" s="248"/>
      <c r="GO72" s="248"/>
      <c r="GP72" s="248"/>
      <c r="GQ72" s="248"/>
      <c r="GR72" s="248"/>
      <c r="GS72" s="248"/>
      <c r="GT72" s="248"/>
      <c r="GU72" s="248"/>
      <c r="GV72" s="248"/>
      <c r="GW72" s="248"/>
      <c r="GX72" s="248"/>
      <c r="GY72" s="248"/>
      <c r="GZ72" s="248"/>
      <c r="HA72" s="248"/>
      <c r="HB72" s="248"/>
      <c r="HC72" s="248"/>
      <c r="HD72" s="248"/>
      <c r="HE72" s="248"/>
      <c r="HF72" s="248"/>
      <c r="HG72" s="248"/>
      <c r="HH72" s="248"/>
      <c r="HI72" s="248"/>
      <c r="HJ72" s="248"/>
      <c r="HK72" s="248"/>
      <c r="HL72" s="248"/>
      <c r="HM72" s="248"/>
      <c r="HN72" s="248"/>
      <c r="HO72" s="248"/>
      <c r="HP72" s="248"/>
      <c r="HQ72" s="248"/>
      <c r="HR72" s="248"/>
      <c r="HS72" s="248"/>
      <c r="HT72" s="248"/>
      <c r="HU72" s="248"/>
      <c r="HV72" s="248"/>
      <c r="HW72" s="248"/>
      <c r="HX72" s="248"/>
      <c r="HY72" s="248"/>
      <c r="HZ72" s="248"/>
      <c r="IA72" s="248"/>
      <c r="IB72" s="248"/>
      <c r="IC72" s="248"/>
      <c r="ID72" s="248"/>
      <c r="IE72" s="248"/>
      <c r="IF72" s="248"/>
      <c r="IG72" s="248"/>
      <c r="IH72" s="248"/>
      <c r="II72" s="248"/>
      <c r="IJ72" s="248"/>
      <c r="IK72" s="248"/>
      <c r="IL72" s="248"/>
      <c r="IM72" s="248"/>
      <c r="IN72" s="248"/>
      <c r="IO72" s="248"/>
      <c r="IP72" s="248"/>
      <c r="IQ72" s="248"/>
      <c r="IR72" s="248"/>
      <c r="IS72" s="248"/>
      <c r="IT72" s="248"/>
      <c r="IU72" s="248"/>
      <c r="IV72" s="248"/>
      <c r="IW72" s="248"/>
      <c r="IX72" s="248"/>
      <c r="IY72" s="248"/>
      <c r="IZ72" s="248"/>
      <c r="JA72" s="248"/>
      <c r="JB72" s="248"/>
      <c r="JC72" s="248"/>
      <c r="JD72" s="248"/>
      <c r="JE72" s="248"/>
      <c r="JF72" s="248"/>
      <c r="JG72" s="248"/>
      <c r="JH72" s="248"/>
      <c r="JI72" s="248"/>
      <c r="JJ72" s="248"/>
      <c r="JK72" s="248"/>
      <c r="JL72" s="248"/>
      <c r="JM72" s="248"/>
      <c r="JN72" s="248"/>
      <c r="JO72" s="248"/>
      <c r="JP72" s="248"/>
      <c r="JQ72" s="248"/>
      <c r="JR72" s="248"/>
      <c r="JS72" s="248"/>
      <c r="JT72" s="248"/>
      <c r="JU72" s="248"/>
      <c r="JV72" s="248"/>
      <c r="JW72" s="248"/>
      <c r="JX72" s="248"/>
      <c r="JY72" s="248"/>
      <c r="JZ72" s="248"/>
      <c r="KA72" s="248"/>
      <c r="KB72" s="248"/>
      <c r="KC72" s="248"/>
      <c r="KD72" s="248"/>
      <c r="KE72" s="248"/>
      <c r="KF72" s="248"/>
      <c r="KG72" s="248"/>
      <c r="KH72" s="248"/>
      <c r="KI72" s="248"/>
      <c r="KJ72" s="248"/>
      <c r="KK72" s="248"/>
      <c r="KL72" s="248"/>
      <c r="KM72" s="248"/>
      <c r="KN72" s="248"/>
      <c r="KO72" s="248"/>
      <c r="KP72" s="248"/>
      <c r="KQ72" s="248"/>
      <c r="KR72" s="248"/>
      <c r="KS72" s="248"/>
      <c r="KT72" s="248"/>
      <c r="KU72" s="248"/>
      <c r="KV72" s="248"/>
      <c r="KW72" s="248"/>
      <c r="KX72" s="248"/>
      <c r="KY72" s="248"/>
      <c r="KZ72" s="248"/>
      <c r="LA72" s="248"/>
      <c r="LB72" s="248"/>
      <c r="LC72" s="248"/>
      <c r="LD72" s="248"/>
      <c r="LE72" s="248"/>
      <c r="LF72" s="248"/>
      <c r="LG72" s="248"/>
      <c r="LH72" s="248"/>
      <c r="LI72" s="248"/>
      <c r="LJ72" s="248"/>
      <c r="LK72" s="248"/>
      <c r="LL72" s="248"/>
      <c r="LM72" s="248"/>
      <c r="LN72" s="248"/>
      <c r="LO72" s="248"/>
      <c r="LP72" s="248"/>
      <c r="LQ72" s="248"/>
      <c r="LR72" s="248"/>
      <c r="LS72" s="248"/>
      <c r="LT72" s="248"/>
      <c r="LU72" s="248"/>
      <c r="LV72" s="248"/>
      <c r="LW72" s="248"/>
      <c r="LX72" s="248"/>
      <c r="LY72" s="248"/>
      <c r="LZ72" s="248"/>
      <c r="MA72" s="248"/>
      <c r="MB72" s="248"/>
      <c r="MC72" s="248"/>
      <c r="MD72" s="248"/>
      <c r="ME72" s="248"/>
      <c r="MF72" s="248"/>
      <c r="MG72" s="248"/>
      <c r="MH72" s="248"/>
      <c r="MI72" s="248"/>
      <c r="MJ72" s="248"/>
      <c r="MK72" s="248"/>
      <c r="ML72" s="248"/>
      <c r="MM72" s="248"/>
      <c r="MN72" s="248"/>
      <c r="MO72" s="248"/>
      <c r="MP72" s="248"/>
      <c r="MQ72" s="248"/>
      <c r="MR72" s="248"/>
      <c r="MS72" s="248"/>
      <c r="MT72" s="248"/>
      <c r="MU72" s="248"/>
      <c r="MV72" s="248"/>
      <c r="MW72" s="248"/>
      <c r="MX72" s="248"/>
      <c r="MY72" s="248"/>
      <c r="MZ72" s="248"/>
      <c r="NA72" s="248"/>
      <c r="NB72" s="248"/>
      <c r="NC72" s="248"/>
      <c r="ND72" s="248"/>
      <c r="NE72" s="248"/>
      <c r="NF72" s="248"/>
      <c r="NG72" s="248"/>
      <c r="NH72" s="248"/>
      <c r="NI72" s="248"/>
      <c r="NJ72" s="248"/>
      <c r="NK72" s="248"/>
      <c r="NL72" s="248"/>
      <c r="NM72" s="248"/>
      <c r="NN72" s="248"/>
      <c r="NO72" s="248"/>
      <c r="NP72" s="248"/>
      <c r="NQ72" s="248"/>
      <c r="NR72" s="248"/>
      <c r="NS72" s="248"/>
      <c r="NT72" s="248"/>
      <c r="NU72" s="248"/>
      <c r="NV72" s="248"/>
      <c r="NW72" s="248"/>
      <c r="NX72" s="248"/>
      <c r="NY72" s="248"/>
      <c r="NZ72" s="248"/>
      <c r="OA72" s="248"/>
      <c r="OB72" s="248"/>
      <c r="OC72" s="248"/>
      <c r="OD72" s="248"/>
      <c r="OE72" s="248"/>
      <c r="OF72" s="248"/>
      <c r="OG72" s="248"/>
      <c r="OH72" s="248"/>
      <c r="OI72" s="248"/>
      <c r="OJ72" s="248"/>
      <c r="OK72" s="248"/>
      <c r="OL72" s="248"/>
      <c r="OM72" s="248"/>
      <c r="ON72" s="248"/>
      <c r="OO72" s="248"/>
      <c r="OP72" s="248"/>
      <c r="OQ72" s="248"/>
      <c r="OR72" s="248"/>
      <c r="OS72" s="248"/>
      <c r="OT72" s="248"/>
      <c r="OU72" s="248"/>
      <c r="OV72" s="248"/>
      <c r="OW72" s="248"/>
      <c r="OX72" s="248"/>
      <c r="OY72" s="248"/>
      <c r="OZ72" s="248"/>
      <c r="PA72" s="248"/>
      <c r="PB72" s="248"/>
      <c r="PC72" s="248"/>
      <c r="PD72" s="248"/>
      <c r="PE72" s="248"/>
      <c r="PF72" s="248"/>
      <c r="PG72" s="248"/>
      <c r="PH72" s="248"/>
      <c r="PI72" s="248"/>
      <c r="PJ72" s="248"/>
      <c r="PK72" s="248"/>
      <c r="PL72" s="248"/>
      <c r="PM72" s="248"/>
      <c r="PN72" s="248"/>
      <c r="PO72" s="248"/>
      <c r="PP72" s="248"/>
      <c r="PQ72" s="248"/>
      <c r="PR72" s="248"/>
      <c r="PS72" s="248"/>
      <c r="PT72" s="248"/>
      <c r="PU72" s="248"/>
      <c r="PV72" s="248"/>
      <c r="PW72" s="248"/>
      <c r="PX72" s="248"/>
      <c r="PY72" s="248"/>
      <c r="PZ72" s="248"/>
      <c r="QA72" s="248"/>
      <c r="QB72" s="248"/>
      <c r="QC72" s="248"/>
      <c r="QD72" s="248"/>
      <c r="QE72" s="248"/>
      <c r="QF72" s="248"/>
      <c r="QG72" s="248"/>
      <c r="QH72" s="248"/>
      <c r="QI72" s="248"/>
      <c r="QJ72" s="248"/>
      <c r="QK72" s="248"/>
      <c r="QL72" s="248"/>
      <c r="QM72" s="248"/>
      <c r="QN72" s="248"/>
      <c r="QO72" s="248"/>
      <c r="QP72" s="248"/>
      <c r="QQ72" s="248"/>
      <c r="QR72" s="248"/>
      <c r="QS72" s="248"/>
      <c r="QT72" s="248"/>
      <c r="QU72" s="248"/>
      <c r="QV72" s="248"/>
      <c r="QW72" s="248"/>
      <c r="QX72" s="248"/>
      <c r="QY72" s="248"/>
      <c r="QZ72" s="248"/>
      <c r="RA72" s="248"/>
      <c r="RB72" s="248"/>
      <c r="RC72" s="248"/>
      <c r="RD72" s="248"/>
      <c r="RE72" s="248"/>
      <c r="RF72" s="248"/>
      <c r="RG72" s="248"/>
      <c r="RH72" s="248"/>
      <c r="RI72" s="248"/>
      <c r="RJ72" s="248"/>
      <c r="RK72" s="248"/>
      <c r="RL72" s="248"/>
      <c r="RM72" s="248"/>
      <c r="RN72" s="248"/>
      <c r="RO72" s="248"/>
      <c r="RP72" s="248"/>
      <c r="RQ72" s="248"/>
      <c r="RR72" s="248"/>
      <c r="RS72" s="248"/>
      <c r="RT72" s="248"/>
      <c r="RU72" s="248"/>
      <c r="RV72" s="248"/>
      <c r="RW72" s="248"/>
      <c r="RX72" s="248"/>
      <c r="RY72" s="248"/>
      <c r="RZ72" s="248"/>
      <c r="SA72" s="248"/>
      <c r="SB72" s="248"/>
      <c r="SC72" s="248"/>
      <c r="SD72" s="248"/>
      <c r="SE72" s="248"/>
      <c r="SF72" s="248"/>
      <c r="SG72" s="248"/>
      <c r="SH72" s="248"/>
      <c r="SI72" s="248"/>
      <c r="SJ72" s="248"/>
      <c r="SK72" s="248"/>
      <c r="SL72" s="248"/>
      <c r="SM72" s="248"/>
      <c r="SN72" s="248"/>
      <c r="SO72" s="248"/>
      <c r="SP72" s="248"/>
      <c r="SQ72" s="248"/>
      <c r="SR72" s="248"/>
      <c r="SS72" s="248"/>
      <c r="ST72" s="248"/>
      <c r="SU72" s="248"/>
      <c r="SV72" s="248"/>
      <c r="SW72" s="248"/>
      <c r="SX72" s="248"/>
      <c r="SY72" s="248"/>
      <c r="SZ72" s="248"/>
      <c r="TA72" s="248"/>
      <c r="TB72" s="248"/>
      <c r="TC72" s="248"/>
      <c r="TD72" s="248"/>
      <c r="TE72" s="248"/>
      <c r="TF72" s="248"/>
      <c r="TG72" s="248"/>
      <c r="TH72" s="248"/>
      <c r="TI72" s="248"/>
      <c r="TJ72" s="248"/>
      <c r="TK72" s="248"/>
      <c r="TL72" s="248"/>
      <c r="TM72" s="248"/>
      <c r="TN72" s="248"/>
      <c r="TO72" s="248"/>
      <c r="TP72" s="248"/>
      <c r="TQ72" s="248"/>
      <c r="TR72" s="248"/>
      <c r="TS72" s="248"/>
      <c r="TT72" s="248"/>
      <c r="TU72" s="248"/>
      <c r="TV72" s="248"/>
      <c r="TW72" s="248"/>
      <c r="TX72" s="248"/>
      <c r="TY72" s="248"/>
      <c r="TZ72" s="248"/>
      <c r="UA72" s="248"/>
      <c r="UB72" s="248"/>
      <c r="UC72" s="248"/>
      <c r="UD72" s="248"/>
      <c r="UE72" s="248"/>
      <c r="UF72" s="248"/>
      <c r="UG72" s="248"/>
      <c r="UH72" s="248"/>
      <c r="UI72" s="248"/>
      <c r="UJ72" s="248"/>
      <c r="UK72" s="248"/>
      <c r="UL72" s="248"/>
      <c r="UM72" s="248"/>
      <c r="UN72" s="248"/>
      <c r="UO72" s="248"/>
      <c r="UP72" s="248"/>
      <c r="UQ72" s="248"/>
      <c r="UR72" s="248"/>
      <c r="US72" s="248"/>
      <c r="UT72" s="248"/>
      <c r="UU72" s="248"/>
      <c r="UV72" s="248"/>
      <c r="UW72" s="248"/>
      <c r="UX72" s="248"/>
      <c r="UY72" s="248"/>
      <c r="UZ72" s="248"/>
      <c r="VA72" s="248"/>
      <c r="VB72" s="248"/>
      <c r="VC72" s="248"/>
      <c r="VD72" s="248"/>
      <c r="VE72" s="248"/>
      <c r="VF72" s="248"/>
      <c r="VG72" s="248"/>
      <c r="VH72" s="248"/>
      <c r="VI72" s="248"/>
      <c r="VJ72" s="248"/>
      <c r="VK72" s="248"/>
      <c r="VL72" s="248"/>
      <c r="VM72" s="248"/>
      <c r="VN72" s="248"/>
      <c r="VO72" s="248"/>
      <c r="VP72" s="248"/>
      <c r="VQ72" s="248"/>
      <c r="VR72" s="248"/>
      <c r="VS72" s="248"/>
      <c r="VT72" s="248"/>
      <c r="VU72" s="248"/>
      <c r="VV72" s="248"/>
      <c r="VW72" s="248"/>
      <c r="VX72" s="248"/>
      <c r="VY72" s="248"/>
      <c r="VZ72" s="248"/>
      <c r="WA72" s="248"/>
      <c r="WB72" s="248"/>
      <c r="WC72" s="248"/>
      <c r="WD72" s="248"/>
      <c r="WE72" s="248"/>
      <c r="WF72" s="248"/>
      <c r="WG72" s="248"/>
      <c r="WH72" s="248"/>
      <c r="WI72" s="248"/>
      <c r="WJ72" s="248"/>
      <c r="WK72" s="248"/>
      <c r="WL72" s="248"/>
      <c r="WM72" s="248"/>
      <c r="WN72" s="248"/>
      <c r="WO72" s="248"/>
      <c r="WP72" s="248"/>
      <c r="WQ72" s="248"/>
      <c r="WR72" s="248"/>
      <c r="WS72" s="248"/>
      <c r="WT72" s="248"/>
      <c r="WU72" s="248"/>
      <c r="WV72" s="248"/>
      <c r="WW72" s="248"/>
      <c r="WX72" s="248"/>
      <c r="WY72" s="248"/>
      <c r="WZ72" s="248"/>
      <c r="XA72" s="248"/>
      <c r="XB72" s="248"/>
      <c r="XC72" s="248"/>
      <c r="XD72" s="248"/>
      <c r="XE72" s="248"/>
      <c r="XF72" s="248"/>
      <c r="XG72" s="248"/>
      <c r="XH72" s="248"/>
      <c r="XI72" s="248"/>
      <c r="XJ72" s="248"/>
      <c r="XK72" s="248"/>
      <c r="XL72" s="248"/>
      <c r="XM72" s="248"/>
      <c r="XN72" s="248"/>
      <c r="XO72" s="248"/>
      <c r="XP72" s="248"/>
      <c r="XQ72" s="248"/>
      <c r="XR72" s="248"/>
      <c r="XS72" s="248"/>
      <c r="XT72" s="248"/>
      <c r="XU72" s="248"/>
      <c r="XV72" s="248"/>
      <c r="XW72" s="248"/>
      <c r="XX72" s="248"/>
      <c r="XY72" s="248"/>
      <c r="XZ72" s="248"/>
      <c r="YA72" s="248"/>
      <c r="YB72" s="248"/>
      <c r="YC72" s="248"/>
      <c r="YD72" s="248"/>
      <c r="YE72" s="248"/>
      <c r="YF72" s="248"/>
      <c r="YG72" s="248"/>
      <c r="YH72" s="248"/>
      <c r="YI72" s="248"/>
      <c r="YJ72" s="248"/>
      <c r="YK72" s="248"/>
      <c r="YL72" s="248"/>
      <c r="YM72" s="248"/>
      <c r="YN72" s="248"/>
      <c r="YO72" s="248"/>
      <c r="YP72" s="248"/>
      <c r="YQ72" s="248"/>
      <c r="YR72" s="248"/>
      <c r="YS72" s="248"/>
      <c r="YT72" s="248"/>
      <c r="YU72" s="248"/>
      <c r="YV72" s="248"/>
      <c r="YW72" s="248"/>
      <c r="YX72" s="248"/>
      <c r="YY72" s="248"/>
      <c r="YZ72" s="248"/>
      <c r="ZA72" s="248"/>
      <c r="ZB72" s="248"/>
      <c r="ZC72" s="248"/>
      <c r="ZD72" s="248"/>
      <c r="ZE72" s="248"/>
      <c r="ZF72" s="248"/>
      <c r="ZG72" s="248"/>
      <c r="ZH72" s="248"/>
      <c r="ZI72" s="248"/>
      <c r="ZJ72" s="248"/>
      <c r="ZK72" s="248"/>
      <c r="ZL72" s="248"/>
      <c r="ZM72" s="248"/>
      <c r="ZN72" s="248"/>
      <c r="ZO72" s="248"/>
      <c r="ZP72" s="248"/>
      <c r="ZQ72" s="248"/>
      <c r="ZR72" s="248"/>
      <c r="ZS72" s="248"/>
      <c r="ZT72" s="248"/>
      <c r="ZU72" s="248"/>
      <c r="ZV72" s="248"/>
      <c r="ZW72" s="248"/>
      <c r="ZX72" s="248"/>
      <c r="ZY72" s="248"/>
      <c r="ZZ72" s="248"/>
      <c r="AAA72" s="248"/>
      <c r="AAB72" s="248"/>
      <c r="AAC72" s="248"/>
      <c r="AAD72" s="248"/>
      <c r="AAE72" s="248"/>
      <c r="AAF72" s="248"/>
      <c r="AAG72" s="248"/>
      <c r="AAH72" s="248"/>
      <c r="AAI72" s="248"/>
      <c r="AAJ72" s="248"/>
      <c r="AAK72" s="248"/>
      <c r="AAL72" s="248"/>
      <c r="AAM72" s="248"/>
      <c r="AAN72" s="248"/>
      <c r="AAO72" s="248"/>
      <c r="AAP72" s="248"/>
      <c r="AAQ72" s="248"/>
      <c r="AAR72" s="248"/>
      <c r="AAS72" s="248"/>
      <c r="AAT72" s="248"/>
      <c r="AAU72" s="248"/>
      <c r="AAV72" s="248"/>
      <c r="AAW72" s="248"/>
      <c r="AAX72" s="248"/>
      <c r="AAY72" s="248"/>
      <c r="AAZ72" s="248"/>
      <c r="ABA72" s="248"/>
      <c r="ABB72" s="248"/>
      <c r="ABC72" s="248"/>
      <c r="ABD72" s="248"/>
      <c r="ABE72" s="248"/>
      <c r="ABF72" s="248"/>
      <c r="ABG72" s="248"/>
      <c r="ABH72" s="248"/>
      <c r="ABI72" s="248"/>
      <c r="ABJ72" s="248"/>
      <c r="ABK72" s="248"/>
      <c r="ABL72" s="248"/>
      <c r="ABM72" s="248"/>
      <c r="ABN72" s="248"/>
      <c r="ABO72" s="248"/>
      <c r="ABP72" s="248"/>
      <c r="ABQ72" s="248"/>
      <c r="ABR72" s="248"/>
      <c r="ABS72" s="248"/>
      <c r="ABT72" s="248"/>
      <c r="ABU72" s="248"/>
      <c r="ABV72" s="248"/>
      <c r="ABW72" s="248"/>
      <c r="ABX72" s="248"/>
      <c r="ABY72" s="248"/>
      <c r="ABZ72" s="248"/>
      <c r="ACA72" s="248"/>
      <c r="ACB72" s="248"/>
      <c r="ACC72" s="248"/>
      <c r="ACD72" s="248"/>
      <c r="ACE72" s="248"/>
      <c r="ACF72" s="248"/>
      <c r="ACG72" s="248"/>
      <c r="ACH72" s="248"/>
      <c r="ACI72" s="248"/>
      <c r="ACJ72" s="248"/>
      <c r="ACK72" s="248"/>
      <c r="ACL72" s="248"/>
      <c r="ACM72" s="248"/>
      <c r="ACN72" s="248"/>
      <c r="ACO72" s="248"/>
      <c r="ACP72" s="248"/>
      <c r="ACQ72" s="248"/>
      <c r="ACR72" s="248"/>
      <c r="ACS72" s="248"/>
      <c r="ACT72" s="248"/>
      <c r="ACU72" s="248"/>
      <c r="ACV72" s="248"/>
      <c r="ACW72" s="248"/>
      <c r="ACX72" s="248"/>
      <c r="ACY72" s="248"/>
      <c r="ACZ72" s="248"/>
      <c r="ADA72" s="248"/>
      <c r="ADB72" s="248"/>
      <c r="ADC72" s="248"/>
      <c r="ADD72" s="248"/>
      <c r="ADE72" s="248"/>
      <c r="ADF72" s="248"/>
      <c r="ADG72" s="248"/>
      <c r="ADH72" s="248"/>
      <c r="ADI72" s="248"/>
      <c r="ADJ72" s="248"/>
      <c r="ADK72" s="248"/>
      <c r="ADL72" s="248"/>
      <c r="ADM72" s="248"/>
      <c r="ADN72" s="248"/>
      <c r="ADO72" s="248"/>
      <c r="ADP72" s="248"/>
      <c r="ADQ72" s="248"/>
      <c r="ADR72" s="248"/>
      <c r="ADS72" s="248"/>
      <c r="ADT72" s="248"/>
      <c r="ADU72" s="248"/>
      <c r="ADV72" s="248"/>
      <c r="ADW72" s="248"/>
      <c r="ADX72" s="248"/>
      <c r="ADY72" s="248"/>
      <c r="ADZ72" s="248"/>
      <c r="AEA72" s="248"/>
      <c r="AEB72" s="248"/>
      <c r="AEC72" s="248"/>
      <c r="AED72" s="248"/>
      <c r="AEE72" s="248"/>
      <c r="AEF72" s="248"/>
      <c r="AEG72" s="248"/>
      <c r="AEH72" s="248"/>
      <c r="AEI72" s="248"/>
      <c r="AEJ72" s="248"/>
      <c r="AEK72" s="248"/>
      <c r="AEL72" s="248"/>
      <c r="AEM72" s="248"/>
      <c r="AEN72" s="248"/>
      <c r="AEO72" s="248"/>
      <c r="AEP72" s="248"/>
      <c r="AEQ72" s="248"/>
      <c r="AER72" s="248"/>
      <c r="AES72" s="248"/>
      <c r="AET72" s="248"/>
      <c r="AEU72" s="248"/>
      <c r="AEV72" s="248"/>
      <c r="AEW72" s="248"/>
      <c r="AEX72" s="248"/>
      <c r="AEY72" s="248"/>
      <c r="AEZ72" s="248"/>
      <c r="AFA72" s="248"/>
      <c r="AFB72" s="248"/>
      <c r="AFC72" s="248"/>
      <c r="AFD72" s="248"/>
      <c r="AFE72" s="248"/>
      <c r="AFF72" s="248"/>
      <c r="AFG72" s="248"/>
      <c r="AFH72" s="248"/>
      <c r="AFI72" s="248"/>
      <c r="AFJ72" s="248"/>
      <c r="AFK72" s="248"/>
      <c r="AFL72" s="248"/>
      <c r="AFM72" s="248"/>
      <c r="AFN72" s="248"/>
      <c r="AFO72" s="248"/>
      <c r="AFP72" s="248"/>
      <c r="AFQ72" s="248"/>
      <c r="AFR72" s="248"/>
      <c r="AFS72" s="248"/>
      <c r="AFT72" s="248"/>
      <c r="AFU72" s="248"/>
      <c r="AFV72" s="248"/>
      <c r="AFW72" s="248"/>
      <c r="AFX72" s="248"/>
      <c r="AFY72" s="248"/>
      <c r="AFZ72" s="248"/>
      <c r="AGA72" s="248"/>
      <c r="AGB72" s="248"/>
      <c r="AGC72" s="248"/>
      <c r="AGD72" s="248"/>
      <c r="AGE72" s="248"/>
      <c r="AGF72" s="248"/>
      <c r="AGG72" s="248"/>
      <c r="AGH72" s="248"/>
      <c r="AGI72" s="248"/>
      <c r="AGJ72" s="248"/>
      <c r="AGK72" s="248"/>
      <c r="AGL72" s="248"/>
      <c r="AGM72" s="248"/>
      <c r="AGN72" s="248"/>
      <c r="AGO72" s="248"/>
      <c r="AGP72" s="248"/>
      <c r="AGQ72" s="248"/>
      <c r="AGR72" s="248"/>
      <c r="AGS72" s="248"/>
      <c r="AGT72" s="248"/>
      <c r="AGU72" s="248"/>
      <c r="AGV72" s="248"/>
      <c r="AGW72" s="248"/>
      <c r="AGX72" s="248"/>
      <c r="AGY72" s="248"/>
      <c r="AGZ72" s="248"/>
      <c r="AHA72" s="248"/>
      <c r="AHB72" s="248"/>
      <c r="AHC72" s="248"/>
      <c r="AHD72" s="248"/>
      <c r="AHE72" s="248"/>
      <c r="AHF72" s="248"/>
      <c r="AHG72" s="248"/>
      <c r="AHH72" s="248"/>
      <c r="AHI72" s="248"/>
      <c r="AHJ72" s="248"/>
      <c r="AHK72" s="248"/>
      <c r="AHL72" s="248"/>
      <c r="AHM72" s="248"/>
      <c r="AHN72" s="248"/>
      <c r="AHO72" s="248"/>
      <c r="AHP72" s="248"/>
      <c r="AHQ72" s="248"/>
      <c r="AHR72" s="248"/>
      <c r="AHS72" s="248"/>
      <c r="AHT72" s="248"/>
      <c r="AHU72" s="248"/>
      <c r="AHV72" s="248"/>
      <c r="AHW72" s="248"/>
      <c r="AHX72" s="248"/>
      <c r="AHY72" s="248"/>
      <c r="AHZ72" s="248"/>
      <c r="AIA72" s="248"/>
      <c r="AIB72" s="248"/>
      <c r="AIC72" s="248"/>
      <c r="AID72" s="248"/>
      <c r="AIE72" s="248"/>
      <c r="AIF72" s="248"/>
    </row>
    <row r="73" spans="1:916">
      <c r="B73" s="387"/>
      <c r="H73" s="253"/>
      <c r="I73" s="251"/>
      <c r="J73" s="102"/>
      <c r="N73" s="388"/>
      <c r="Q73" s="102"/>
      <c r="R73" s="102"/>
      <c r="S73" s="102"/>
      <c r="T73" s="106"/>
      <c r="U73" s="106"/>
      <c r="V73" s="106"/>
      <c r="W73" s="106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102"/>
      <c r="DF73" s="102"/>
      <c r="DG73" s="102"/>
      <c r="DH73" s="102"/>
      <c r="DI73" s="102"/>
      <c r="DJ73" s="102"/>
      <c r="DK73" s="102"/>
      <c r="DL73" s="102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/>
      <c r="DY73" s="102"/>
      <c r="DZ73" s="102"/>
      <c r="EA73" s="102"/>
      <c r="EB73" s="102"/>
      <c r="EC73" s="102"/>
      <c r="ED73" s="102"/>
      <c r="EE73" s="102"/>
      <c r="EF73" s="102"/>
      <c r="EG73" s="102"/>
      <c r="EH73" s="102"/>
      <c r="EI73" s="102"/>
      <c r="EJ73" s="102"/>
      <c r="EK73" s="102"/>
      <c r="EL73" s="102"/>
      <c r="EM73" s="102"/>
      <c r="EN73" s="102"/>
      <c r="EO73" s="102"/>
      <c r="EP73" s="102"/>
      <c r="EQ73" s="102"/>
      <c r="ER73" s="102"/>
      <c r="ES73" s="102"/>
      <c r="ET73" s="102"/>
      <c r="EU73" s="102"/>
      <c r="EV73" s="102"/>
      <c r="EW73" s="102"/>
      <c r="EX73" s="102"/>
      <c r="EY73" s="102"/>
      <c r="EZ73" s="102"/>
      <c r="FA73" s="102"/>
      <c r="FB73" s="102"/>
      <c r="FC73" s="102"/>
      <c r="FD73" s="102"/>
      <c r="FE73" s="102"/>
      <c r="FF73" s="102"/>
      <c r="FG73" s="102"/>
      <c r="FH73" s="102"/>
      <c r="FI73" s="102"/>
      <c r="FJ73" s="102"/>
      <c r="FK73" s="102"/>
      <c r="FL73" s="102"/>
      <c r="FM73" s="102"/>
      <c r="FN73" s="102"/>
      <c r="FO73" s="102"/>
      <c r="FP73" s="102"/>
      <c r="FQ73" s="102"/>
      <c r="FR73" s="102"/>
      <c r="FS73" s="102"/>
      <c r="FT73" s="102"/>
      <c r="FU73" s="102"/>
      <c r="FV73" s="248"/>
      <c r="FW73" s="248"/>
      <c r="FX73" s="248"/>
      <c r="FY73" s="248"/>
      <c r="FZ73" s="248"/>
      <c r="GA73" s="248"/>
      <c r="GB73" s="248"/>
      <c r="GC73" s="248"/>
      <c r="GD73" s="248"/>
      <c r="GE73" s="248"/>
      <c r="GF73" s="248"/>
      <c r="GG73" s="248"/>
      <c r="GH73" s="248"/>
      <c r="GI73" s="248"/>
      <c r="GJ73" s="248"/>
      <c r="GK73" s="248"/>
      <c r="GL73" s="248"/>
      <c r="GM73" s="248"/>
      <c r="GN73" s="248"/>
      <c r="GO73" s="248"/>
      <c r="GP73" s="248"/>
      <c r="GQ73" s="248"/>
      <c r="GR73" s="248"/>
      <c r="GS73" s="248"/>
      <c r="GT73" s="248"/>
      <c r="GU73" s="248"/>
      <c r="GV73" s="248"/>
      <c r="GW73" s="248"/>
      <c r="GX73" s="248"/>
      <c r="GY73" s="248"/>
      <c r="GZ73" s="248"/>
      <c r="HA73" s="248"/>
      <c r="HB73" s="248"/>
      <c r="HC73" s="248"/>
      <c r="HD73" s="248"/>
      <c r="HE73" s="248"/>
      <c r="HF73" s="248"/>
      <c r="HG73" s="248"/>
      <c r="HH73" s="248"/>
      <c r="HI73" s="248"/>
      <c r="HJ73" s="248"/>
      <c r="HK73" s="248"/>
      <c r="HL73" s="248"/>
      <c r="HM73" s="248"/>
      <c r="HN73" s="248"/>
      <c r="HO73" s="248"/>
      <c r="HP73" s="248"/>
      <c r="HQ73" s="248"/>
      <c r="HR73" s="248"/>
      <c r="HS73" s="248"/>
      <c r="HT73" s="248"/>
      <c r="HU73" s="248"/>
      <c r="HV73" s="248"/>
      <c r="HW73" s="248"/>
      <c r="HX73" s="248"/>
      <c r="HY73" s="248"/>
      <c r="HZ73" s="248"/>
      <c r="IA73" s="248"/>
      <c r="IB73" s="248"/>
      <c r="IC73" s="248"/>
      <c r="ID73" s="248"/>
      <c r="IE73" s="248"/>
      <c r="IF73" s="248"/>
      <c r="IG73" s="248"/>
      <c r="IH73" s="248"/>
      <c r="II73" s="248"/>
      <c r="IJ73" s="248"/>
      <c r="IK73" s="248"/>
      <c r="IL73" s="248"/>
      <c r="IM73" s="248"/>
      <c r="IN73" s="248"/>
      <c r="IO73" s="248"/>
      <c r="IP73" s="248"/>
      <c r="IQ73" s="248"/>
      <c r="IR73" s="248"/>
      <c r="IS73" s="248"/>
      <c r="IT73" s="248"/>
      <c r="IU73" s="248"/>
      <c r="IV73" s="248"/>
      <c r="IW73" s="248"/>
      <c r="IX73" s="248"/>
      <c r="IY73" s="248"/>
      <c r="IZ73" s="248"/>
      <c r="JA73" s="248"/>
      <c r="JB73" s="248"/>
      <c r="JC73" s="248"/>
      <c r="JD73" s="248"/>
      <c r="JE73" s="248"/>
      <c r="JF73" s="248"/>
      <c r="JG73" s="248"/>
      <c r="JH73" s="248"/>
      <c r="JI73" s="248"/>
      <c r="JJ73" s="248"/>
      <c r="JK73" s="248"/>
      <c r="JL73" s="248"/>
      <c r="JM73" s="248"/>
      <c r="JN73" s="248"/>
      <c r="JO73" s="248"/>
      <c r="JP73" s="248"/>
      <c r="JQ73" s="248"/>
      <c r="JR73" s="248"/>
      <c r="JS73" s="248"/>
      <c r="JT73" s="248"/>
      <c r="JU73" s="248"/>
      <c r="JV73" s="248"/>
      <c r="JW73" s="248"/>
      <c r="JX73" s="248"/>
      <c r="JY73" s="248"/>
      <c r="JZ73" s="248"/>
      <c r="KA73" s="248"/>
      <c r="KB73" s="248"/>
      <c r="KC73" s="248"/>
      <c r="KD73" s="248"/>
      <c r="KE73" s="248"/>
      <c r="KF73" s="248"/>
      <c r="KG73" s="248"/>
      <c r="KH73" s="248"/>
      <c r="KI73" s="248"/>
      <c r="KJ73" s="248"/>
      <c r="KK73" s="248"/>
      <c r="KL73" s="248"/>
      <c r="KM73" s="248"/>
      <c r="KN73" s="248"/>
      <c r="KO73" s="248"/>
      <c r="KP73" s="248"/>
      <c r="KQ73" s="248"/>
      <c r="KR73" s="248"/>
      <c r="KS73" s="248"/>
      <c r="KT73" s="248"/>
      <c r="KU73" s="248"/>
      <c r="KV73" s="248"/>
      <c r="KW73" s="248"/>
      <c r="KX73" s="248"/>
      <c r="KY73" s="248"/>
      <c r="KZ73" s="248"/>
      <c r="LA73" s="248"/>
      <c r="LB73" s="248"/>
      <c r="LC73" s="248"/>
      <c r="LD73" s="248"/>
      <c r="LE73" s="248"/>
      <c r="LF73" s="248"/>
      <c r="LG73" s="248"/>
      <c r="LH73" s="248"/>
      <c r="LI73" s="248"/>
      <c r="LJ73" s="248"/>
      <c r="LK73" s="248"/>
      <c r="LL73" s="248"/>
      <c r="LM73" s="248"/>
      <c r="LN73" s="248"/>
      <c r="LO73" s="248"/>
      <c r="LP73" s="248"/>
      <c r="LQ73" s="248"/>
      <c r="LR73" s="248"/>
      <c r="LS73" s="248"/>
      <c r="LT73" s="248"/>
      <c r="LU73" s="248"/>
      <c r="LV73" s="248"/>
      <c r="LW73" s="248"/>
      <c r="LX73" s="248"/>
      <c r="LY73" s="248"/>
      <c r="LZ73" s="248"/>
      <c r="MA73" s="248"/>
      <c r="MB73" s="248"/>
      <c r="MC73" s="248"/>
      <c r="MD73" s="248"/>
      <c r="ME73" s="248"/>
      <c r="MF73" s="248"/>
      <c r="MG73" s="248"/>
      <c r="MH73" s="248"/>
      <c r="MI73" s="248"/>
      <c r="MJ73" s="248"/>
      <c r="MK73" s="248"/>
      <c r="ML73" s="248"/>
      <c r="MM73" s="248"/>
      <c r="MN73" s="248"/>
      <c r="MO73" s="248"/>
      <c r="MP73" s="248"/>
      <c r="MQ73" s="248"/>
      <c r="MR73" s="248"/>
      <c r="MS73" s="248"/>
      <c r="MT73" s="248"/>
      <c r="MU73" s="248"/>
      <c r="MV73" s="248"/>
      <c r="MW73" s="248"/>
      <c r="MX73" s="248"/>
      <c r="MY73" s="248"/>
      <c r="MZ73" s="248"/>
      <c r="NA73" s="248"/>
      <c r="NB73" s="248"/>
      <c r="NC73" s="248"/>
      <c r="ND73" s="248"/>
      <c r="NE73" s="248"/>
      <c r="NF73" s="248"/>
      <c r="NG73" s="248"/>
      <c r="NH73" s="248"/>
      <c r="NI73" s="248"/>
      <c r="NJ73" s="248"/>
      <c r="NK73" s="248"/>
      <c r="NL73" s="248"/>
      <c r="NM73" s="248"/>
      <c r="NN73" s="248"/>
      <c r="NO73" s="248"/>
      <c r="NP73" s="248"/>
      <c r="NQ73" s="248"/>
      <c r="NR73" s="248"/>
      <c r="NS73" s="248"/>
      <c r="NT73" s="248"/>
      <c r="NU73" s="248"/>
      <c r="NV73" s="248"/>
      <c r="NW73" s="248"/>
      <c r="NX73" s="248"/>
      <c r="NY73" s="248"/>
      <c r="NZ73" s="248"/>
      <c r="OA73" s="248"/>
      <c r="OB73" s="248"/>
      <c r="OC73" s="248"/>
      <c r="OD73" s="248"/>
      <c r="OE73" s="248"/>
      <c r="OF73" s="248"/>
      <c r="OG73" s="248"/>
      <c r="OH73" s="248"/>
      <c r="OI73" s="248"/>
      <c r="OJ73" s="248"/>
      <c r="OK73" s="248"/>
      <c r="OL73" s="248"/>
      <c r="OM73" s="248"/>
      <c r="ON73" s="248"/>
      <c r="OO73" s="248"/>
      <c r="OP73" s="248"/>
      <c r="OQ73" s="248"/>
      <c r="OR73" s="248"/>
      <c r="OS73" s="248"/>
      <c r="OT73" s="248"/>
      <c r="OU73" s="248"/>
      <c r="OV73" s="248"/>
      <c r="OW73" s="248"/>
      <c r="OX73" s="248"/>
      <c r="OY73" s="248"/>
      <c r="OZ73" s="248"/>
      <c r="PA73" s="248"/>
      <c r="PB73" s="248"/>
      <c r="PC73" s="248"/>
      <c r="PD73" s="248"/>
      <c r="PE73" s="248"/>
      <c r="PF73" s="248"/>
      <c r="PG73" s="248"/>
      <c r="PH73" s="248"/>
      <c r="PI73" s="248"/>
      <c r="PJ73" s="248"/>
      <c r="PK73" s="248"/>
      <c r="PL73" s="248"/>
      <c r="PM73" s="248"/>
      <c r="PN73" s="248"/>
      <c r="PO73" s="248"/>
      <c r="PP73" s="248"/>
      <c r="PQ73" s="248"/>
      <c r="PR73" s="248"/>
      <c r="PS73" s="248"/>
      <c r="PT73" s="248"/>
      <c r="PU73" s="248"/>
      <c r="PV73" s="248"/>
      <c r="PW73" s="248"/>
      <c r="PX73" s="248"/>
      <c r="PY73" s="248"/>
      <c r="PZ73" s="248"/>
      <c r="QA73" s="248"/>
      <c r="QB73" s="248"/>
      <c r="QC73" s="248"/>
      <c r="QD73" s="248"/>
      <c r="QE73" s="248"/>
      <c r="QF73" s="248"/>
      <c r="QG73" s="248"/>
      <c r="QH73" s="248"/>
      <c r="QI73" s="248"/>
      <c r="QJ73" s="248"/>
      <c r="QK73" s="248"/>
      <c r="QL73" s="248"/>
      <c r="QM73" s="248"/>
      <c r="QN73" s="248"/>
      <c r="QO73" s="248"/>
      <c r="QP73" s="248"/>
      <c r="QQ73" s="248"/>
      <c r="QR73" s="248"/>
      <c r="QS73" s="248"/>
      <c r="QT73" s="248"/>
      <c r="QU73" s="248"/>
      <c r="QV73" s="248"/>
      <c r="QW73" s="248"/>
      <c r="QX73" s="248"/>
      <c r="QY73" s="248"/>
      <c r="QZ73" s="248"/>
      <c r="RA73" s="248"/>
      <c r="RB73" s="248"/>
      <c r="RC73" s="248"/>
      <c r="RD73" s="248"/>
      <c r="RE73" s="248"/>
      <c r="RF73" s="248"/>
      <c r="RG73" s="248"/>
      <c r="RH73" s="248"/>
      <c r="RI73" s="248"/>
      <c r="RJ73" s="248"/>
      <c r="RK73" s="248"/>
      <c r="RL73" s="248"/>
      <c r="RM73" s="248"/>
      <c r="RN73" s="248"/>
      <c r="RO73" s="248"/>
      <c r="RP73" s="248"/>
      <c r="RQ73" s="248"/>
      <c r="RR73" s="248"/>
      <c r="RS73" s="248"/>
      <c r="RT73" s="248"/>
      <c r="RU73" s="248"/>
      <c r="RV73" s="248"/>
      <c r="RW73" s="248"/>
      <c r="RX73" s="248"/>
      <c r="RY73" s="248"/>
      <c r="RZ73" s="248"/>
      <c r="SA73" s="248"/>
      <c r="SB73" s="248"/>
      <c r="SC73" s="248"/>
      <c r="SD73" s="248"/>
      <c r="SE73" s="248"/>
      <c r="SF73" s="248"/>
      <c r="SG73" s="248"/>
      <c r="SH73" s="248"/>
      <c r="SI73" s="248"/>
      <c r="SJ73" s="248"/>
      <c r="SK73" s="248"/>
      <c r="SL73" s="248"/>
      <c r="SM73" s="248"/>
      <c r="SN73" s="248"/>
      <c r="SO73" s="248"/>
      <c r="SP73" s="248"/>
      <c r="SQ73" s="248"/>
      <c r="SR73" s="248"/>
      <c r="SS73" s="248"/>
      <c r="ST73" s="248"/>
      <c r="SU73" s="248"/>
      <c r="SV73" s="248"/>
      <c r="SW73" s="248"/>
      <c r="SX73" s="248"/>
      <c r="SY73" s="248"/>
      <c r="SZ73" s="248"/>
      <c r="TA73" s="248"/>
      <c r="TB73" s="248"/>
      <c r="TC73" s="248"/>
      <c r="TD73" s="248"/>
      <c r="TE73" s="248"/>
      <c r="TF73" s="248"/>
      <c r="TG73" s="248"/>
      <c r="TH73" s="248"/>
      <c r="TI73" s="248"/>
      <c r="TJ73" s="248"/>
      <c r="TK73" s="248"/>
      <c r="TL73" s="248"/>
      <c r="TM73" s="248"/>
      <c r="TN73" s="248"/>
      <c r="TO73" s="248"/>
      <c r="TP73" s="248"/>
      <c r="TQ73" s="248"/>
      <c r="TR73" s="248"/>
      <c r="TS73" s="248"/>
      <c r="TT73" s="248"/>
      <c r="TU73" s="248"/>
      <c r="TV73" s="248"/>
      <c r="TW73" s="248"/>
      <c r="TX73" s="248"/>
      <c r="TY73" s="248"/>
      <c r="TZ73" s="248"/>
      <c r="UA73" s="248"/>
      <c r="UB73" s="248"/>
      <c r="UC73" s="248"/>
      <c r="UD73" s="248"/>
      <c r="UE73" s="248"/>
      <c r="UF73" s="248"/>
      <c r="UG73" s="248"/>
      <c r="UH73" s="248"/>
      <c r="UI73" s="248"/>
      <c r="UJ73" s="248"/>
      <c r="UK73" s="248"/>
      <c r="UL73" s="248"/>
      <c r="UM73" s="248"/>
      <c r="UN73" s="248"/>
      <c r="UO73" s="248"/>
      <c r="UP73" s="248"/>
      <c r="UQ73" s="248"/>
      <c r="UR73" s="248"/>
      <c r="US73" s="248"/>
      <c r="UT73" s="248"/>
      <c r="UU73" s="248"/>
      <c r="UV73" s="248"/>
      <c r="UW73" s="248"/>
      <c r="UX73" s="248"/>
      <c r="UY73" s="248"/>
      <c r="UZ73" s="248"/>
      <c r="VA73" s="248"/>
      <c r="VB73" s="248"/>
      <c r="VC73" s="248"/>
      <c r="VD73" s="248"/>
      <c r="VE73" s="248"/>
      <c r="VF73" s="248"/>
      <c r="VG73" s="248"/>
      <c r="VH73" s="248"/>
      <c r="VI73" s="248"/>
      <c r="VJ73" s="248"/>
      <c r="VK73" s="248"/>
      <c r="VL73" s="248"/>
      <c r="VM73" s="248"/>
      <c r="VN73" s="248"/>
      <c r="VO73" s="248"/>
      <c r="VP73" s="248"/>
      <c r="VQ73" s="248"/>
      <c r="VR73" s="248"/>
      <c r="VS73" s="248"/>
      <c r="VT73" s="248"/>
      <c r="VU73" s="248"/>
      <c r="VV73" s="248"/>
      <c r="VW73" s="248"/>
      <c r="VX73" s="248"/>
      <c r="VY73" s="248"/>
      <c r="VZ73" s="248"/>
      <c r="WA73" s="248"/>
      <c r="WB73" s="248"/>
      <c r="WC73" s="248"/>
      <c r="WD73" s="248"/>
      <c r="WE73" s="248"/>
      <c r="WF73" s="248"/>
      <c r="WG73" s="248"/>
      <c r="WH73" s="248"/>
      <c r="WI73" s="248"/>
      <c r="WJ73" s="248"/>
      <c r="WK73" s="248"/>
      <c r="WL73" s="248"/>
      <c r="WM73" s="248"/>
      <c r="WN73" s="248"/>
      <c r="WO73" s="248"/>
      <c r="WP73" s="248"/>
      <c r="WQ73" s="248"/>
      <c r="WR73" s="248"/>
      <c r="WS73" s="248"/>
      <c r="WT73" s="248"/>
      <c r="WU73" s="248"/>
      <c r="WV73" s="248"/>
      <c r="WW73" s="248"/>
      <c r="WX73" s="248"/>
      <c r="WY73" s="248"/>
      <c r="WZ73" s="248"/>
      <c r="XA73" s="248"/>
      <c r="XB73" s="248"/>
      <c r="XC73" s="248"/>
      <c r="XD73" s="248"/>
      <c r="XE73" s="248"/>
      <c r="XF73" s="248"/>
      <c r="XG73" s="248"/>
      <c r="XH73" s="248"/>
      <c r="XI73" s="248"/>
      <c r="XJ73" s="248"/>
      <c r="XK73" s="248"/>
      <c r="XL73" s="248"/>
      <c r="XM73" s="248"/>
      <c r="XN73" s="248"/>
      <c r="XO73" s="248"/>
      <c r="XP73" s="248"/>
      <c r="XQ73" s="248"/>
      <c r="XR73" s="248"/>
      <c r="XS73" s="248"/>
      <c r="XT73" s="248"/>
      <c r="XU73" s="248"/>
      <c r="XV73" s="248"/>
      <c r="XW73" s="248"/>
      <c r="XX73" s="248"/>
      <c r="XY73" s="248"/>
      <c r="XZ73" s="248"/>
      <c r="YA73" s="248"/>
      <c r="YB73" s="248"/>
      <c r="YC73" s="248"/>
      <c r="YD73" s="248"/>
      <c r="YE73" s="248"/>
      <c r="YF73" s="248"/>
      <c r="YG73" s="248"/>
      <c r="YH73" s="248"/>
      <c r="YI73" s="248"/>
      <c r="YJ73" s="248"/>
      <c r="YK73" s="248"/>
      <c r="YL73" s="248"/>
      <c r="YM73" s="248"/>
      <c r="YN73" s="248"/>
      <c r="YO73" s="248"/>
      <c r="YP73" s="248"/>
      <c r="YQ73" s="248"/>
      <c r="YR73" s="248"/>
      <c r="YS73" s="248"/>
      <c r="YT73" s="248"/>
      <c r="YU73" s="248"/>
      <c r="YV73" s="248"/>
      <c r="YW73" s="248"/>
      <c r="YX73" s="248"/>
      <c r="YY73" s="248"/>
      <c r="YZ73" s="248"/>
      <c r="ZA73" s="248"/>
      <c r="ZB73" s="248"/>
      <c r="ZC73" s="248"/>
      <c r="ZD73" s="248"/>
      <c r="ZE73" s="248"/>
      <c r="ZF73" s="248"/>
      <c r="ZG73" s="248"/>
      <c r="ZH73" s="248"/>
      <c r="ZI73" s="248"/>
      <c r="ZJ73" s="248"/>
      <c r="ZK73" s="248"/>
      <c r="ZL73" s="248"/>
      <c r="ZM73" s="248"/>
      <c r="ZN73" s="248"/>
      <c r="ZO73" s="248"/>
      <c r="ZP73" s="248"/>
      <c r="ZQ73" s="248"/>
      <c r="ZR73" s="248"/>
      <c r="ZS73" s="248"/>
      <c r="ZT73" s="248"/>
      <c r="ZU73" s="248"/>
      <c r="ZV73" s="248"/>
      <c r="ZW73" s="248"/>
      <c r="ZX73" s="248"/>
      <c r="ZY73" s="248"/>
      <c r="ZZ73" s="248"/>
      <c r="AAA73" s="248"/>
      <c r="AAB73" s="248"/>
      <c r="AAC73" s="248"/>
      <c r="AAD73" s="248"/>
      <c r="AAE73" s="248"/>
      <c r="AAF73" s="248"/>
      <c r="AAG73" s="248"/>
      <c r="AAH73" s="248"/>
      <c r="AAI73" s="248"/>
      <c r="AAJ73" s="248"/>
      <c r="AAK73" s="248"/>
      <c r="AAL73" s="248"/>
      <c r="AAM73" s="248"/>
      <c r="AAN73" s="248"/>
      <c r="AAO73" s="248"/>
      <c r="AAP73" s="248"/>
      <c r="AAQ73" s="248"/>
      <c r="AAR73" s="248"/>
      <c r="AAS73" s="248"/>
      <c r="AAT73" s="248"/>
      <c r="AAU73" s="248"/>
      <c r="AAV73" s="248"/>
      <c r="AAW73" s="248"/>
      <c r="AAX73" s="248"/>
      <c r="AAY73" s="248"/>
      <c r="AAZ73" s="248"/>
      <c r="ABA73" s="248"/>
      <c r="ABB73" s="248"/>
      <c r="ABC73" s="248"/>
      <c r="ABD73" s="248"/>
      <c r="ABE73" s="248"/>
      <c r="ABF73" s="248"/>
      <c r="ABG73" s="248"/>
      <c r="ABH73" s="248"/>
      <c r="ABI73" s="248"/>
      <c r="ABJ73" s="248"/>
      <c r="ABK73" s="248"/>
      <c r="ABL73" s="248"/>
      <c r="ABM73" s="248"/>
      <c r="ABN73" s="248"/>
      <c r="ABO73" s="248"/>
      <c r="ABP73" s="248"/>
      <c r="ABQ73" s="248"/>
      <c r="ABR73" s="248"/>
      <c r="ABS73" s="248"/>
      <c r="ABT73" s="248"/>
      <c r="ABU73" s="248"/>
      <c r="ABV73" s="248"/>
      <c r="ABW73" s="248"/>
      <c r="ABX73" s="248"/>
      <c r="ABY73" s="248"/>
      <c r="ABZ73" s="248"/>
      <c r="ACA73" s="248"/>
      <c r="ACB73" s="248"/>
      <c r="ACC73" s="248"/>
      <c r="ACD73" s="248"/>
      <c r="ACE73" s="248"/>
      <c r="ACF73" s="248"/>
      <c r="ACG73" s="248"/>
      <c r="ACH73" s="248"/>
      <c r="ACI73" s="248"/>
      <c r="ACJ73" s="248"/>
      <c r="ACK73" s="248"/>
      <c r="ACL73" s="248"/>
      <c r="ACM73" s="248"/>
      <c r="ACN73" s="248"/>
      <c r="ACO73" s="248"/>
      <c r="ACP73" s="248"/>
      <c r="ACQ73" s="248"/>
      <c r="ACR73" s="248"/>
      <c r="ACS73" s="248"/>
      <c r="ACT73" s="248"/>
      <c r="ACU73" s="248"/>
      <c r="ACV73" s="248"/>
      <c r="ACW73" s="248"/>
      <c r="ACX73" s="248"/>
      <c r="ACY73" s="248"/>
      <c r="ACZ73" s="248"/>
      <c r="ADA73" s="248"/>
      <c r="ADB73" s="248"/>
      <c r="ADC73" s="248"/>
      <c r="ADD73" s="248"/>
      <c r="ADE73" s="248"/>
      <c r="ADF73" s="248"/>
      <c r="ADG73" s="248"/>
      <c r="ADH73" s="248"/>
      <c r="ADI73" s="248"/>
      <c r="ADJ73" s="248"/>
      <c r="ADK73" s="248"/>
      <c r="ADL73" s="248"/>
      <c r="ADM73" s="248"/>
      <c r="ADN73" s="248"/>
      <c r="ADO73" s="248"/>
      <c r="ADP73" s="248"/>
      <c r="ADQ73" s="248"/>
      <c r="ADR73" s="248"/>
      <c r="ADS73" s="248"/>
      <c r="ADT73" s="248"/>
      <c r="ADU73" s="248"/>
      <c r="ADV73" s="248"/>
      <c r="ADW73" s="248"/>
      <c r="ADX73" s="248"/>
      <c r="ADY73" s="248"/>
      <c r="ADZ73" s="248"/>
      <c r="AEA73" s="248"/>
      <c r="AEB73" s="248"/>
      <c r="AEC73" s="248"/>
      <c r="AED73" s="248"/>
      <c r="AEE73" s="248"/>
      <c r="AEF73" s="248"/>
      <c r="AEG73" s="248"/>
      <c r="AEH73" s="248"/>
      <c r="AEI73" s="248"/>
      <c r="AEJ73" s="248"/>
      <c r="AEK73" s="248"/>
      <c r="AEL73" s="248"/>
      <c r="AEM73" s="248"/>
      <c r="AEN73" s="248"/>
      <c r="AEO73" s="248"/>
      <c r="AEP73" s="248"/>
      <c r="AEQ73" s="248"/>
      <c r="AER73" s="248"/>
      <c r="AES73" s="248"/>
      <c r="AET73" s="248"/>
      <c r="AEU73" s="248"/>
      <c r="AEV73" s="248"/>
      <c r="AEW73" s="248"/>
      <c r="AEX73" s="248"/>
      <c r="AEY73" s="248"/>
      <c r="AEZ73" s="248"/>
      <c r="AFA73" s="248"/>
      <c r="AFB73" s="248"/>
      <c r="AFC73" s="248"/>
      <c r="AFD73" s="248"/>
      <c r="AFE73" s="248"/>
      <c r="AFF73" s="248"/>
      <c r="AFG73" s="248"/>
      <c r="AFH73" s="248"/>
      <c r="AFI73" s="248"/>
      <c r="AFJ73" s="248"/>
      <c r="AFK73" s="248"/>
      <c r="AFL73" s="248"/>
      <c r="AFM73" s="248"/>
      <c r="AFN73" s="248"/>
      <c r="AFO73" s="248"/>
      <c r="AFP73" s="248"/>
      <c r="AFQ73" s="248"/>
      <c r="AFR73" s="248"/>
      <c r="AFS73" s="248"/>
      <c r="AFT73" s="248"/>
      <c r="AFU73" s="248"/>
      <c r="AFV73" s="248"/>
      <c r="AFW73" s="248"/>
      <c r="AFX73" s="248"/>
      <c r="AFY73" s="248"/>
      <c r="AFZ73" s="248"/>
      <c r="AGA73" s="248"/>
      <c r="AGB73" s="248"/>
      <c r="AGC73" s="248"/>
      <c r="AGD73" s="248"/>
      <c r="AGE73" s="248"/>
      <c r="AGF73" s="248"/>
      <c r="AGG73" s="248"/>
      <c r="AGH73" s="248"/>
      <c r="AGI73" s="248"/>
      <c r="AGJ73" s="248"/>
      <c r="AGK73" s="248"/>
      <c r="AGL73" s="248"/>
      <c r="AGM73" s="248"/>
      <c r="AGN73" s="248"/>
      <c r="AGO73" s="248"/>
      <c r="AGP73" s="248"/>
      <c r="AGQ73" s="248"/>
      <c r="AGR73" s="248"/>
      <c r="AGS73" s="248"/>
      <c r="AGT73" s="248"/>
      <c r="AGU73" s="248"/>
      <c r="AGV73" s="248"/>
      <c r="AGW73" s="248"/>
      <c r="AGX73" s="248"/>
      <c r="AGY73" s="248"/>
      <c r="AGZ73" s="248"/>
      <c r="AHA73" s="248"/>
      <c r="AHB73" s="248"/>
      <c r="AHC73" s="248"/>
      <c r="AHD73" s="248"/>
      <c r="AHE73" s="248"/>
      <c r="AHF73" s="248"/>
      <c r="AHG73" s="248"/>
      <c r="AHH73" s="248"/>
      <c r="AHI73" s="248"/>
      <c r="AHJ73" s="248"/>
      <c r="AHK73" s="248"/>
      <c r="AHL73" s="248"/>
      <c r="AHM73" s="248"/>
      <c r="AHN73" s="248"/>
      <c r="AHO73" s="248"/>
      <c r="AHP73" s="248"/>
      <c r="AHQ73" s="248"/>
      <c r="AHR73" s="248"/>
      <c r="AHS73" s="248"/>
      <c r="AHT73" s="248"/>
      <c r="AHU73" s="248"/>
      <c r="AHV73" s="248"/>
      <c r="AHW73" s="248"/>
      <c r="AHX73" s="248"/>
      <c r="AHY73" s="248"/>
      <c r="AHZ73" s="248"/>
      <c r="AIA73" s="248"/>
      <c r="AIB73" s="248"/>
      <c r="AIC73" s="248"/>
      <c r="AID73" s="248"/>
      <c r="AIE73" s="248"/>
      <c r="AIF73" s="248"/>
    </row>
    <row r="74" spans="1:916">
      <c r="B74" s="387"/>
      <c r="H74" s="253"/>
      <c r="I74" s="251"/>
      <c r="J74" s="102"/>
      <c r="N74" s="388"/>
      <c r="O74" s="388"/>
      <c r="Q74" s="102"/>
      <c r="R74" s="390"/>
      <c r="S74" s="102"/>
      <c r="T74" s="106"/>
      <c r="U74" s="106"/>
      <c r="V74" s="106"/>
    </row>
    <row r="75" spans="1:916">
      <c r="B75" s="387"/>
      <c r="H75" s="253"/>
      <c r="I75" s="251"/>
      <c r="J75" s="102"/>
      <c r="N75" s="388"/>
      <c r="Q75" s="102"/>
      <c r="R75" s="102"/>
      <c r="S75" s="102"/>
      <c r="T75" s="106"/>
      <c r="U75" s="106"/>
      <c r="V75" s="106"/>
    </row>
    <row r="77" spans="1:916">
      <c r="I77" s="387"/>
      <c r="O77" s="387"/>
      <c r="W77" s="106"/>
      <c r="AIE77" s="248"/>
      <c r="AIF77" s="248"/>
    </row>
    <row r="78" spans="1:916">
      <c r="I78" s="391"/>
      <c r="J78" s="392"/>
      <c r="K78" s="392"/>
      <c r="L78" s="392"/>
      <c r="M78" s="392"/>
      <c r="P78" s="393"/>
      <c r="Q78" s="387"/>
      <c r="R78" s="389"/>
      <c r="T78" s="248"/>
      <c r="U78" s="102"/>
      <c r="V78" s="106"/>
    </row>
    <row r="92" spans="15:15">
      <c r="O92" s="387"/>
    </row>
  </sheetData>
  <mergeCells count="1">
    <mergeCell ref="A5:A6"/>
  </mergeCells>
  <conditionalFormatting sqref="G42">
    <cfRule type="containsBlanks" dxfId="353" priority="3">
      <formula>LEN(TRIM(G42))=0</formula>
    </cfRule>
    <cfRule type="notContainsBlanks" dxfId="352" priority="4">
      <formula>LEN(TRIM(G42))&gt;0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8" location="'SF New Construction {G}'!A1" display="Single Family New Construction"/>
    <hyperlink ref="C19" location="'MH New Construction {G}'!A1" display="Manufactured Home New Construction"/>
    <hyperlink ref="C20" location="'Multi Family Retrofit {G}'!A1" display="Multi-Family Retrofit"/>
    <hyperlink ref="C21" location="'MF New Construction {G}'!A1" display="Multi-Family New Construction"/>
    <hyperlink ref="C25" location="'CI Retrofit {G}'!A1" display="Commercial/Industrial Retrofit"/>
    <hyperlink ref="C26" location="'CBA {G}'!A1" display="Clean Buildiings Accellerator"/>
    <hyperlink ref="C27" location="'Industrial EM {G}'!A1" display="Industrial Energy Management"/>
    <hyperlink ref="C29" location="'CI New Construction {G}'!A1" display="Commercial/Industrial New Construction"/>
    <hyperlink ref="C30" location="'Com SEM {G}'!A1" display="Commercial Strategic Energy Management"/>
    <hyperlink ref="C31" location="'P4P {G}'!A1" display="Pay for Performance"/>
    <hyperlink ref="C33" location="'Commercial Kitchen Laundry {G}'!A1" display="Commercial Kitchen &amp; Laundry"/>
    <hyperlink ref="C34" location="'Commercial HVAC {G}'!A1" display="Commercial HVAC"/>
    <hyperlink ref="C35" location="'Commercial Midstream {G}'!A1" display="Commercial Midstream"/>
    <hyperlink ref="C36" location="'SBDI {G}'!A1" display="Small Business Direct Install"/>
    <hyperlink ref="C38" location="'G245 NEEA GAS'!A1" display="NEEA Gas Market Transformation Study"/>
    <hyperlink ref="C39" location="'TDSM {G}'!A1" display="Targeted DSM Pilot"/>
    <hyperlink ref="C41" location="'G249 Res Gas Pilot'!A1" display="Residential Pilots"/>
    <hyperlink ref="C42" location="'G249 Com Gas Pilot'!A1" display="Commercial"/>
    <hyperlink ref="C28" location="'CBA {G}'!A1" display="Clean Buildiings Accellerator"/>
  </hyperlinks>
  <pageMargins left="0.7" right="0.7" top="0.75" bottom="0.75" header="0.3" footer="0.3"/>
  <pageSetup paperSize="4" orientation="landscape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K6" sqref="K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42578125" customWidth="1"/>
    <col min="13" max="13" width="13.42578125" customWidth="1"/>
    <col min="14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18230721</v>
      </c>
      <c r="D2" s="20" t="s">
        <v>134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132</v>
      </c>
      <c r="C5" s="98">
        <v>18230721</v>
      </c>
      <c r="D5" s="61" t="s">
        <v>134</v>
      </c>
      <c r="E5" s="38"/>
      <c r="F5" s="39" t="s">
        <v>1161</v>
      </c>
      <c r="G5" s="39">
        <v>16</v>
      </c>
      <c r="H5" s="39"/>
      <c r="I5" s="40" t="s">
        <v>270</v>
      </c>
      <c r="J5" s="41">
        <v>1</v>
      </c>
      <c r="K5" s="41">
        <v>234272</v>
      </c>
      <c r="L5" s="41"/>
      <c r="M5" s="42">
        <v>354139</v>
      </c>
      <c r="N5" s="42">
        <v>459923.78986219998</v>
      </c>
      <c r="O5" s="43">
        <v>234272</v>
      </c>
      <c r="P5" s="44">
        <v>354139</v>
      </c>
      <c r="Q5" s="44">
        <f>P5*1.2987098</f>
        <v>459923.78986219998</v>
      </c>
      <c r="R5" s="45"/>
      <c r="S5" s="46"/>
      <c r="T5" s="39">
        <f t="shared" ref="T5:T24" si="0">G5+H5</f>
        <v>16</v>
      </c>
      <c r="U5" s="47">
        <f t="shared" ref="U5:U24" si="1">(O5/$A$10)*T5</f>
        <v>16</v>
      </c>
      <c r="V5" s="48">
        <f t="shared" ref="V5:V24" si="2">N5-M5</f>
        <v>105784.78986219998</v>
      </c>
      <c r="W5" s="49">
        <f t="shared" ref="W5:W24" si="3">(O5/A$10)</f>
        <v>1</v>
      </c>
      <c r="X5" s="44">
        <f t="shared" ref="X5:X24" si="4">W5*A$8</f>
        <v>64606.405617441109</v>
      </c>
      <c r="Y5" s="44">
        <f t="shared" ref="Y5:Y24" si="5">Q5-P5</f>
        <v>105784.78986219998</v>
      </c>
      <c r="Z5" s="44">
        <f t="shared" ref="Z5:Z24" si="6">X5+(A$6*W5)</f>
        <v>418745.70561744116</v>
      </c>
      <c r="AA5" s="50">
        <f t="shared" ref="AA5:AA24" si="7">Q5+X5</f>
        <v>524530.19547964109</v>
      </c>
      <c r="AB5" s="51">
        <f t="shared" ref="AB5:AC20" si="8">Z5/(1+ElecDiscountRate)^1</f>
        <v>392083.99402382126</v>
      </c>
      <c r="AC5" s="44">
        <f t="shared" si="8"/>
        <v>491133.14183486992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1.1126010938169359</v>
      </c>
      <c r="AG5" s="44">
        <f t="shared" ref="AG5:AG24" si="10">AF5*J5*K5</f>
        <v>260651.28345068122</v>
      </c>
      <c r="AH5" s="52">
        <f>HLOOKUP(I5,ElecAvoidedCostsWOCC!$A$5:$Q$50,T5+1,FALSE)</f>
        <v>1.1126010938169359</v>
      </c>
      <c r="AI5" s="44">
        <f t="shared" ref="AI5:AI24" si="11">AH5*J5*L5</f>
        <v>0</v>
      </c>
      <c r="AJ5" s="44">
        <f>AG5+AI5</f>
        <v>260651.28345068122</v>
      </c>
      <c r="AK5" s="44">
        <f>HLOOKUP(I5,ElecAvoidedCostsWOCC!$A$5:$Q$50,G5+1,FALSE)*J5*L5</f>
        <v>0</v>
      </c>
      <c r="AL5" s="44">
        <f>AG5+AI5-AK5</f>
        <v>260651.28345068122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260651.28345068122</v>
      </c>
      <c r="AN5" s="48">
        <f>AM5*1.1+AD5+AE5</f>
        <v>286716.41179574939</v>
      </c>
      <c r="AO5" s="47">
        <f>IFERROR(AM5/AB5,0)</f>
        <v>0.66478429985296783</v>
      </c>
      <c r="AP5" s="47">
        <f>AN5/AC5</f>
        <v>0.58378551022759106</v>
      </c>
    </row>
    <row r="6" spans="1:42" ht="13.5" customHeight="1">
      <c r="A6" s="53">
        <f>SUMIF('Program Costs'!D:D,C2,'Program Costs'!L:L)</f>
        <v>354139.30000000005</v>
      </c>
      <c r="B6" s="97" t="s">
        <v>132</v>
      </c>
      <c r="C6" s="98">
        <v>18230721</v>
      </c>
      <c r="D6" s="61" t="s">
        <v>134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132</v>
      </c>
      <c r="C7" s="98">
        <v>18230721</v>
      </c>
      <c r="D7" s="61" t="s">
        <v>134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64606.405617441109</v>
      </c>
      <c r="B8" s="97" t="s">
        <v>132</v>
      </c>
      <c r="C8" s="98">
        <v>18230721</v>
      </c>
      <c r="D8" s="61" t="s">
        <v>134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132</v>
      </c>
      <c r="C9" s="98">
        <v>18230721</v>
      </c>
      <c r="D9" s="61" t="s">
        <v>134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234272</v>
      </c>
      <c r="B10" s="97" t="s">
        <v>132</v>
      </c>
      <c r="C10" s="98">
        <v>18230721</v>
      </c>
      <c r="D10" s="61" t="s">
        <v>134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132</v>
      </c>
      <c r="C11" s="98">
        <v>18230721</v>
      </c>
      <c r="D11" s="61" t="s">
        <v>134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354139</v>
      </c>
      <c r="B12" s="97" t="s">
        <v>132</v>
      </c>
      <c r="C12" s="98">
        <v>18230721</v>
      </c>
      <c r="D12" s="61" t="s">
        <v>134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132</v>
      </c>
      <c r="C13" s="98">
        <v>18230721</v>
      </c>
      <c r="D13" s="61" t="s">
        <v>134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105784.78986219998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16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418745.70561744116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524530.19547964109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0.66478429985296783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0.58378551022759106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>
      <c r="Q27" s="568"/>
    </row>
    <row r="28" spans="1:42" ht="13.5" customHeight="1"/>
  </sheetData>
  <conditionalFormatting sqref="J5:L24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M5:N24 R5:S24">
    <cfRule type="expression" dxfId="217" priority="2">
      <formula>ISTEXT(M5)</formula>
    </cfRule>
  </conditionalFormatting>
  <conditionalFormatting sqref="M5:N24 R5:S24">
    <cfRule type="notContainsBlanks" dxfId="216" priority="3">
      <formula>LEN(TRIM(M5))&gt;0</formula>
    </cfRule>
  </conditionalFormatting>
  <conditionalFormatting sqref="R5:S24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48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18230714</v>
      </c>
      <c r="D2" s="20" t="s">
        <v>128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18230714</v>
      </c>
      <c r="D5" s="61" t="s">
        <v>128</v>
      </c>
      <c r="E5" s="38">
        <v>12941</v>
      </c>
      <c r="F5" s="39" t="s">
        <v>625</v>
      </c>
      <c r="G5" s="39">
        <v>15</v>
      </c>
      <c r="H5" s="39"/>
      <c r="I5" s="40" t="s">
        <v>270</v>
      </c>
      <c r="J5" s="41">
        <v>20</v>
      </c>
      <c r="K5" s="41">
        <v>202</v>
      </c>
      <c r="L5" s="41"/>
      <c r="M5" s="42">
        <v>40</v>
      </c>
      <c r="N5" s="42">
        <v>255</v>
      </c>
      <c r="O5" s="43">
        <v>4040</v>
      </c>
      <c r="P5" s="44">
        <v>800</v>
      </c>
      <c r="Q5" s="44">
        <f>N5*J5</f>
        <v>5100</v>
      </c>
      <c r="R5" s="45"/>
      <c r="S5" s="46">
        <v>0</v>
      </c>
      <c r="T5" s="39">
        <f t="shared" ref="T5:T24" si="0">G5+H5</f>
        <v>15</v>
      </c>
      <c r="U5" s="47">
        <f t="shared" ref="U5:U24" si="1">(O5/$A$10)*T5</f>
        <v>3.5464150589350984E-3</v>
      </c>
      <c r="V5" s="48">
        <f t="shared" ref="V5:V24" si="2">N5-M5</f>
        <v>215</v>
      </c>
      <c r="W5" s="49">
        <f t="shared" ref="W5:W24" si="3">(O5/A$10)</f>
        <v>2.3642767059567322E-4</v>
      </c>
      <c r="X5" s="44">
        <f t="shared" ref="X5:X24" si="4">W5*A$8</f>
        <v>236.20528909298767</v>
      </c>
      <c r="Y5" s="44">
        <f t="shared" ref="Y5:Y24" si="5">Q5-P5</f>
        <v>4300</v>
      </c>
      <c r="Z5" s="44">
        <f t="shared" ref="Z5:Z24" si="6">X5+(A$6*W5)</f>
        <v>610.18728772423538</v>
      </c>
      <c r="AA5" s="50">
        <f t="shared" ref="AA5:AA24" si="7">Q5+X5</f>
        <v>5336.2052890929881</v>
      </c>
      <c r="AB5" s="51">
        <f t="shared" ref="AB5:AC20" si="8">Z5/(1+ElecDiscountRate)^1</f>
        <v>571.33641172681212</v>
      </c>
      <c r="AC5" s="44">
        <f t="shared" si="8"/>
        <v>4996.4468998998009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1.0545904948077327</v>
      </c>
      <c r="AG5" s="44">
        <f t="shared" ref="AG5:AG24" si="10">AF5*J5*K5</f>
        <v>4260.5455990232404</v>
      </c>
      <c r="AH5" s="52">
        <f>HLOOKUP(I5,ElecAvoidedCostsWOCC!$A$5:$Q$50,T5+1,FALSE)</f>
        <v>1.0545904948077327</v>
      </c>
      <c r="AI5" s="44">
        <f t="shared" ref="AI5:AI24" si="11">AH5*J5*L5</f>
        <v>0</v>
      </c>
      <c r="AJ5" s="44">
        <f>AG5+AI5</f>
        <v>4260.5455990232404</v>
      </c>
      <c r="AK5" s="44">
        <f>HLOOKUP(I5,ElecAvoidedCostsWOCC!$A$5:$Q$50,G5+1,FALSE)*J5*L5</f>
        <v>0</v>
      </c>
      <c r="AL5" s="44">
        <f>AG5+AI5-AK5</f>
        <v>4260.5455990232404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4260.5455990232404</v>
      </c>
      <c r="AN5" s="48">
        <f>AM5*1.1+AD5+AE5</f>
        <v>4686.6001589255648</v>
      </c>
      <c r="AO5" s="47">
        <f>IFERROR(AM5/AB5,0)</f>
        <v>7.4571574847577642</v>
      </c>
      <c r="AP5" s="47">
        <f>AN5/AC5</f>
        <v>0.93798658383011135</v>
      </c>
    </row>
    <row r="6" spans="1:42" ht="13.5" customHeight="1">
      <c r="A6" s="53">
        <f>SUMIF('Program Costs'!C:C,D2,'Program Costs'!L:L)</f>
        <v>1581803</v>
      </c>
      <c r="B6" s="97" t="s">
        <v>70</v>
      </c>
      <c r="C6" s="98">
        <v>18230714</v>
      </c>
      <c r="D6" s="61" t="s">
        <v>128</v>
      </c>
      <c r="E6" s="38">
        <v>12942</v>
      </c>
      <c r="F6" s="39" t="s">
        <v>626</v>
      </c>
      <c r="G6" s="39">
        <v>15</v>
      </c>
      <c r="H6" s="39"/>
      <c r="I6" s="40" t="s">
        <v>270</v>
      </c>
      <c r="J6" s="41">
        <v>100</v>
      </c>
      <c r="K6" s="41">
        <v>252</v>
      </c>
      <c r="L6" s="41"/>
      <c r="M6" s="42">
        <v>50</v>
      </c>
      <c r="N6" s="42">
        <v>329</v>
      </c>
      <c r="O6" s="43">
        <v>25200</v>
      </c>
      <c r="P6" s="44">
        <v>5000</v>
      </c>
      <c r="Q6" s="44">
        <f t="shared" ref="Q6:Q27" si="12">N6*J6</f>
        <v>32900</v>
      </c>
      <c r="R6" s="45"/>
      <c r="S6" s="46">
        <v>0</v>
      </c>
      <c r="T6" s="39">
        <f t="shared" si="0"/>
        <v>15</v>
      </c>
      <c r="U6" s="47">
        <f t="shared" si="1"/>
        <v>2.2121202842862495E-2</v>
      </c>
      <c r="V6" s="48">
        <f t="shared" si="2"/>
        <v>279</v>
      </c>
      <c r="W6" s="49">
        <f t="shared" si="3"/>
        <v>1.4747468561908329E-3</v>
      </c>
      <c r="X6" s="44">
        <f t="shared" si="4"/>
        <v>1473.3597240453687</v>
      </c>
      <c r="Y6" s="44">
        <f t="shared" si="5"/>
        <v>27900</v>
      </c>
      <c r="Z6" s="44">
        <f t="shared" si="6"/>
        <v>3806.1187254085967</v>
      </c>
      <c r="AA6" s="50">
        <f t="shared" si="7"/>
        <v>34373.359724045367</v>
      </c>
      <c r="AB6" s="51">
        <f t="shared" si="8"/>
        <v>3563.7815780979367</v>
      </c>
      <c r="AC6" s="44">
        <f t="shared" si="8"/>
        <v>32184.793749106146</v>
      </c>
      <c r="AD6" s="44">
        <f t="shared" si="9"/>
        <v>0</v>
      </c>
      <c r="AE6" s="44">
        <v>0</v>
      </c>
      <c r="AF6" s="52">
        <f>HLOOKUP(I6,ElecAvoidedCostsWOCC!$A$5:$Q$50,G6+1,FALSE)</f>
        <v>1.0545904948077327</v>
      </c>
      <c r="AG6" s="44">
        <f t="shared" si="10"/>
        <v>26575.680469154864</v>
      </c>
      <c r="AH6" s="52">
        <f>HLOOKUP(I6,ElecAvoidedCostsWOCC!$A$5:$Q$50,T6+1,FALSE)</f>
        <v>1.0545904948077327</v>
      </c>
      <c r="AI6" s="44">
        <f t="shared" si="11"/>
        <v>0</v>
      </c>
      <c r="AJ6" s="44">
        <f t="shared" ref="AJ6:AJ24" si="13">AG6+AI6</f>
        <v>26575.680469154864</v>
      </c>
      <c r="AK6" s="44">
        <f>HLOOKUP(I6,ElecAvoidedCostsWOCC!$A$5:$Q$50,G6+1,FALSE)*J6*L6</f>
        <v>0</v>
      </c>
      <c r="AL6" s="44">
        <f t="shared" ref="AL6:AL24" si="14">AG6+AI6-AK6</f>
        <v>26575.680469154864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26575.680469154868</v>
      </c>
      <c r="AN6" s="48">
        <f t="shared" ref="AN6:AN24" si="15">AM6*1.1+AD6+AE6</f>
        <v>29233.248516070358</v>
      </c>
      <c r="AO6" s="47">
        <f t="shared" ref="AO6:AO24" si="16">IFERROR(AM6/AB6,0)</f>
        <v>7.4571574847577651</v>
      </c>
      <c r="AP6" s="47">
        <f t="shared" ref="AP6:AP24" si="17">AN6/AC6</f>
        <v>0.90829379687673906</v>
      </c>
    </row>
    <row r="7" spans="1:42" ht="13.5" customHeight="1">
      <c r="A7" s="36" t="s">
        <v>248</v>
      </c>
      <c r="B7" s="97" t="s">
        <v>70</v>
      </c>
      <c r="C7" s="98">
        <v>18230714</v>
      </c>
      <c r="D7" s="61" t="s">
        <v>128</v>
      </c>
      <c r="E7" s="38">
        <v>12943</v>
      </c>
      <c r="F7" s="39" t="s">
        <v>627</v>
      </c>
      <c r="G7" s="39">
        <v>15</v>
      </c>
      <c r="H7" s="39"/>
      <c r="I7" s="40" t="s">
        <v>270</v>
      </c>
      <c r="J7" s="41">
        <v>100</v>
      </c>
      <c r="K7" s="41">
        <v>352</v>
      </c>
      <c r="L7" s="41"/>
      <c r="M7" s="42">
        <v>70</v>
      </c>
      <c r="N7" s="42">
        <v>365</v>
      </c>
      <c r="O7" s="43">
        <v>35200</v>
      </c>
      <c r="P7" s="44">
        <v>7000</v>
      </c>
      <c r="Q7" s="44">
        <f t="shared" si="12"/>
        <v>36500</v>
      </c>
      <c r="R7" s="45"/>
      <c r="S7" s="46">
        <v>0</v>
      </c>
      <c r="T7" s="39">
        <f t="shared" si="0"/>
        <v>15</v>
      </c>
      <c r="U7" s="47">
        <f t="shared" si="1"/>
        <v>3.0899457939236499E-2</v>
      </c>
      <c r="V7" s="48">
        <f t="shared" si="2"/>
        <v>295</v>
      </c>
      <c r="W7" s="49">
        <f t="shared" si="3"/>
        <v>2.0599638626157667E-3</v>
      </c>
      <c r="X7" s="44">
        <f t="shared" si="4"/>
        <v>2058.0262812062292</v>
      </c>
      <c r="Y7" s="44">
        <f t="shared" si="5"/>
        <v>29500</v>
      </c>
      <c r="Z7" s="44">
        <f t="shared" si="6"/>
        <v>5316.4832989834367</v>
      </c>
      <c r="AA7" s="50">
        <f t="shared" si="7"/>
        <v>38558.026281206228</v>
      </c>
      <c r="AB7" s="51">
        <f t="shared" si="8"/>
        <v>4977.9806170256898</v>
      </c>
      <c r="AC7" s="44">
        <f t="shared" si="8"/>
        <v>36103.020862552643</v>
      </c>
      <c r="AD7" s="44">
        <f t="shared" si="9"/>
        <v>0</v>
      </c>
      <c r="AE7" s="44">
        <v>0</v>
      </c>
      <c r="AF7" s="52">
        <f>HLOOKUP(I7,ElecAvoidedCostsWOCC!$A$5:$Q$50,G7+1,FALSE)</f>
        <v>1.0545904948077327</v>
      </c>
      <c r="AG7" s="44">
        <f t="shared" si="10"/>
        <v>37121.585417232192</v>
      </c>
      <c r="AH7" s="52">
        <f>HLOOKUP(I7,ElecAvoidedCostsWOCC!$A$5:$Q$50,T7+1,FALSE)</f>
        <v>1.0545904948077327</v>
      </c>
      <c r="AI7" s="44">
        <f t="shared" si="11"/>
        <v>0</v>
      </c>
      <c r="AJ7" s="44">
        <f t="shared" si="13"/>
        <v>37121.585417232192</v>
      </c>
      <c r="AK7" s="44">
        <f>HLOOKUP(I7,ElecAvoidedCostsWOCC!$A$5:$Q$50,G7+1,FALSE)*J7*L7</f>
        <v>0</v>
      </c>
      <c r="AL7" s="44">
        <f t="shared" si="14"/>
        <v>37121.585417232192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37121.585417232185</v>
      </c>
      <c r="AN7" s="48">
        <f t="shared" si="15"/>
        <v>40833.743958955405</v>
      </c>
      <c r="AO7" s="47">
        <f t="shared" si="16"/>
        <v>7.4571574847577624</v>
      </c>
      <c r="AP7" s="47">
        <f t="shared" si="17"/>
        <v>1.1310339961415705</v>
      </c>
    </row>
    <row r="8" spans="1:42" ht="13.5" customHeight="1">
      <c r="A8" s="53">
        <f>SUMIF('Program Costs'!C:C,D2,'Program Costs'!O:O)</f>
        <v>999059.41000000015</v>
      </c>
      <c r="B8" s="97" t="s">
        <v>70</v>
      </c>
      <c r="C8" s="98">
        <v>18230714</v>
      </c>
      <c r="D8" s="61" t="s">
        <v>128</v>
      </c>
      <c r="E8" s="38">
        <v>12944</v>
      </c>
      <c r="F8" s="39" t="s">
        <v>628</v>
      </c>
      <c r="G8" s="39">
        <v>15</v>
      </c>
      <c r="H8" s="39"/>
      <c r="I8" s="40" t="s">
        <v>270</v>
      </c>
      <c r="J8" s="41">
        <v>50</v>
      </c>
      <c r="K8" s="41">
        <v>533</v>
      </c>
      <c r="L8" s="41"/>
      <c r="M8" s="42">
        <v>110</v>
      </c>
      <c r="N8" s="42">
        <v>388</v>
      </c>
      <c r="O8" s="43">
        <v>26650</v>
      </c>
      <c r="P8" s="44">
        <v>5500</v>
      </c>
      <c r="Q8" s="44">
        <f t="shared" si="12"/>
        <v>19400</v>
      </c>
      <c r="R8" s="45"/>
      <c r="S8" s="46">
        <v>0</v>
      </c>
      <c r="T8" s="39">
        <f t="shared" si="0"/>
        <v>15</v>
      </c>
      <c r="U8" s="47">
        <f t="shared" si="1"/>
        <v>2.3394049831836725E-2</v>
      </c>
      <c r="V8" s="48">
        <f t="shared" si="2"/>
        <v>278</v>
      </c>
      <c r="W8" s="49">
        <f t="shared" si="3"/>
        <v>1.5596033221224484E-3</v>
      </c>
      <c r="X8" s="44">
        <f t="shared" si="4"/>
        <v>1558.1363748336935</v>
      </c>
      <c r="Y8" s="44">
        <f t="shared" si="5"/>
        <v>13900</v>
      </c>
      <c r="Z8" s="44">
        <f t="shared" si="6"/>
        <v>4025.1215885769489</v>
      </c>
      <c r="AA8" s="50">
        <f t="shared" si="7"/>
        <v>20958.136374833695</v>
      </c>
      <c r="AB8" s="51">
        <f t="shared" si="8"/>
        <v>3768.8404387424612</v>
      </c>
      <c r="AC8" s="44">
        <f t="shared" si="8"/>
        <v>19623.723197409825</v>
      </c>
      <c r="AD8" s="44">
        <f t="shared" si="9"/>
        <v>0</v>
      </c>
      <c r="AE8" s="44">
        <v>0</v>
      </c>
      <c r="AF8" s="52">
        <f>HLOOKUP(I8,ElecAvoidedCostsWOCC!$A$5:$Q$50,G8+1,FALSE)</f>
        <v>1.0545904948077327</v>
      </c>
      <c r="AG8" s="44">
        <f t="shared" si="10"/>
        <v>28104.836686626077</v>
      </c>
      <c r="AH8" s="52">
        <f>HLOOKUP(I8,ElecAvoidedCostsWOCC!$A$5:$Q$50,T8+1,FALSE)</f>
        <v>1.0545904948077327</v>
      </c>
      <c r="AI8" s="44">
        <f t="shared" si="11"/>
        <v>0</v>
      </c>
      <c r="AJ8" s="44">
        <f t="shared" si="13"/>
        <v>28104.836686626077</v>
      </c>
      <c r="AK8" s="44">
        <f>HLOOKUP(I8,ElecAvoidedCostsWOCC!$A$5:$Q$50,G8+1,FALSE)*J8*L8</f>
        <v>0</v>
      </c>
      <c r="AL8" s="44">
        <f t="shared" si="14"/>
        <v>28104.836686626077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28104.836686626077</v>
      </c>
      <c r="AN8" s="48">
        <f t="shared" si="15"/>
        <v>30915.320355288688</v>
      </c>
      <c r="AO8" s="47">
        <f t="shared" si="16"/>
        <v>7.4571574847577633</v>
      </c>
      <c r="AP8" s="47">
        <f t="shared" si="17"/>
        <v>1.5754054439256087</v>
      </c>
    </row>
    <row r="9" spans="1:42" ht="13.5" customHeight="1">
      <c r="A9" s="36" t="s">
        <v>250</v>
      </c>
      <c r="B9" s="97" t="s">
        <v>70</v>
      </c>
      <c r="C9" s="98">
        <v>18230714</v>
      </c>
      <c r="D9" s="61" t="s">
        <v>128</v>
      </c>
      <c r="E9" s="38">
        <v>12946</v>
      </c>
      <c r="F9" s="39" t="s">
        <v>629</v>
      </c>
      <c r="G9" s="39">
        <v>15</v>
      </c>
      <c r="H9" s="39"/>
      <c r="I9" s="40" t="s">
        <v>270</v>
      </c>
      <c r="J9" s="41">
        <v>300</v>
      </c>
      <c r="K9" s="41">
        <v>857</v>
      </c>
      <c r="L9" s="41"/>
      <c r="M9" s="42">
        <v>175</v>
      </c>
      <c r="N9" s="42">
        <v>516</v>
      </c>
      <c r="O9" s="43">
        <v>257100</v>
      </c>
      <c r="P9" s="44">
        <v>52500</v>
      </c>
      <c r="Q9" s="44">
        <f t="shared" si="12"/>
        <v>154800</v>
      </c>
      <c r="R9" s="45"/>
      <c r="S9" s="46">
        <v>0</v>
      </c>
      <c r="T9" s="39">
        <f t="shared" si="0"/>
        <v>15</v>
      </c>
      <c r="U9" s="47">
        <f t="shared" si="1"/>
        <v>0.22568893852777569</v>
      </c>
      <c r="V9" s="48">
        <f t="shared" si="2"/>
        <v>341</v>
      </c>
      <c r="W9" s="49">
        <f t="shared" si="3"/>
        <v>1.5045929235185046E-2</v>
      </c>
      <c r="X9" s="44">
        <f t="shared" si="4"/>
        <v>15031.777184605726</v>
      </c>
      <c r="Y9" s="44">
        <f t="shared" si="5"/>
        <v>102300</v>
      </c>
      <c r="Z9" s="44">
        <f t="shared" si="6"/>
        <v>38831.473186609139</v>
      </c>
      <c r="AA9" s="50">
        <f t="shared" si="7"/>
        <v>169831.77718460571</v>
      </c>
      <c r="AB9" s="51">
        <f t="shared" si="8"/>
        <v>36359.057290832527</v>
      </c>
      <c r="AC9" s="44">
        <f t="shared" si="8"/>
        <v>159018.51796311396</v>
      </c>
      <c r="AD9" s="44">
        <f t="shared" si="9"/>
        <v>0</v>
      </c>
      <c r="AE9" s="44">
        <f t="shared" ref="AE9:AE24" si="18">-PV(ElecDiscountRate,T9,S9)*J9</f>
        <v>0</v>
      </c>
      <c r="AF9" s="52">
        <f>HLOOKUP(I9,ElecAvoidedCostsWOCC!$A$5:$Q$50,G9+1,FALSE)</f>
        <v>1.0545904948077327</v>
      </c>
      <c r="AG9" s="44">
        <f t="shared" si="10"/>
        <v>271135.21621506807</v>
      </c>
      <c r="AH9" s="52">
        <f>HLOOKUP(I9,ElecAvoidedCostsWOCC!$A$5:$Q$50,T9+1,FALSE)</f>
        <v>1.0545904948077327</v>
      </c>
      <c r="AI9" s="44">
        <f t="shared" si="11"/>
        <v>0</v>
      </c>
      <c r="AJ9" s="44">
        <f t="shared" si="13"/>
        <v>271135.21621506807</v>
      </c>
      <c r="AK9" s="44">
        <f>HLOOKUP(I9,ElecAvoidedCostsWOCC!$A$5:$Q$50,G9+1,FALSE)*J9*L9</f>
        <v>0</v>
      </c>
      <c r="AL9" s="44">
        <f t="shared" si="14"/>
        <v>271135.21621506807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271135.21621506807</v>
      </c>
      <c r="AN9" s="48">
        <f t="shared" si="15"/>
        <v>298248.7378365749</v>
      </c>
      <c r="AO9" s="47">
        <f t="shared" si="16"/>
        <v>7.4571574847577624</v>
      </c>
      <c r="AP9" s="47">
        <f t="shared" si="17"/>
        <v>1.8755597879849244</v>
      </c>
    </row>
    <row r="10" spans="1:42" ht="13.5" customHeight="1">
      <c r="A10" s="54">
        <f>SUM(O5:O999)</f>
        <v>17087678.399999999</v>
      </c>
      <c r="B10" s="97" t="s">
        <v>70</v>
      </c>
      <c r="C10" s="98">
        <v>18230714</v>
      </c>
      <c r="D10" s="61" t="s">
        <v>128</v>
      </c>
      <c r="E10" s="38">
        <v>12947</v>
      </c>
      <c r="F10" s="39" t="s">
        <v>630</v>
      </c>
      <c r="G10" s="39">
        <v>15</v>
      </c>
      <c r="H10" s="39"/>
      <c r="I10" s="40" t="s">
        <v>270</v>
      </c>
      <c r="J10" s="41">
        <v>25</v>
      </c>
      <c r="K10" s="41">
        <v>1042</v>
      </c>
      <c r="L10" s="41"/>
      <c r="M10" s="42">
        <v>210</v>
      </c>
      <c r="N10" s="42">
        <v>471</v>
      </c>
      <c r="O10" s="43">
        <v>26050</v>
      </c>
      <c r="P10" s="44">
        <v>5250</v>
      </c>
      <c r="Q10" s="44">
        <f t="shared" si="12"/>
        <v>11775</v>
      </c>
      <c r="R10" s="45"/>
      <c r="S10" s="46">
        <v>0</v>
      </c>
      <c r="T10" s="39">
        <f t="shared" si="0"/>
        <v>15</v>
      </c>
      <c r="U10" s="47">
        <f t="shared" si="1"/>
        <v>2.2867354526054286E-2</v>
      </c>
      <c r="V10" s="48">
        <f t="shared" si="2"/>
        <v>261</v>
      </c>
      <c r="W10" s="49">
        <f t="shared" si="3"/>
        <v>1.5244903017369524E-3</v>
      </c>
      <c r="X10" s="44">
        <f t="shared" si="4"/>
        <v>1523.0563814040418</v>
      </c>
      <c r="Y10" s="44">
        <f t="shared" si="5"/>
        <v>6525</v>
      </c>
      <c r="Z10" s="44">
        <f t="shared" si="6"/>
        <v>3934.4997141624581</v>
      </c>
      <c r="AA10" s="50">
        <f t="shared" si="7"/>
        <v>13298.056381404042</v>
      </c>
      <c r="AB10" s="51">
        <f t="shared" si="8"/>
        <v>3683.9884964067955</v>
      </c>
      <c r="AC10" s="44">
        <f t="shared" si="8"/>
        <v>12451.363653000039</v>
      </c>
      <c r="AD10" s="44">
        <f t="shared" si="9"/>
        <v>0</v>
      </c>
      <c r="AE10" s="44">
        <f t="shared" si="18"/>
        <v>0</v>
      </c>
      <c r="AF10" s="52">
        <f>HLOOKUP(I10,ElecAvoidedCostsWOCC!$A$5:$Q$50,G10+1,FALSE)</f>
        <v>1.0545904948077327</v>
      </c>
      <c r="AG10" s="44">
        <f t="shared" si="10"/>
        <v>27472.082389741438</v>
      </c>
      <c r="AH10" s="52">
        <f>HLOOKUP(I10,ElecAvoidedCostsWOCC!$A$5:$Q$50,T10+1,FALSE)</f>
        <v>1.0545904948077327</v>
      </c>
      <c r="AI10" s="44">
        <f t="shared" si="11"/>
        <v>0</v>
      </c>
      <c r="AJ10" s="44">
        <f t="shared" si="13"/>
        <v>27472.082389741438</v>
      </c>
      <c r="AK10" s="44">
        <f>HLOOKUP(I10,ElecAvoidedCostsWOCC!$A$5:$Q$50,G10+1,FALSE)*J10*L10</f>
        <v>0</v>
      </c>
      <c r="AL10" s="44">
        <f t="shared" si="14"/>
        <v>27472.082389741438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27472.082389741438</v>
      </c>
      <c r="AN10" s="48">
        <f t="shared" si="15"/>
        <v>30219.290628715582</v>
      </c>
      <c r="AO10" s="47">
        <f t="shared" si="16"/>
        <v>7.4571574847577642</v>
      </c>
      <c r="AP10" s="47">
        <f t="shared" si="17"/>
        <v>2.426986430633606</v>
      </c>
    </row>
    <row r="11" spans="1:42" ht="13.5" customHeight="1">
      <c r="A11" s="36" t="s">
        <v>251</v>
      </c>
      <c r="B11" s="97" t="s">
        <v>70</v>
      </c>
      <c r="C11" s="98">
        <v>18230714</v>
      </c>
      <c r="D11" s="61" t="s">
        <v>128</v>
      </c>
      <c r="E11" s="38">
        <v>12948</v>
      </c>
      <c r="F11" s="39" t="s">
        <v>631</v>
      </c>
      <c r="G11" s="39">
        <v>15</v>
      </c>
      <c r="H11" s="39"/>
      <c r="I11" s="40" t="s">
        <v>270</v>
      </c>
      <c r="J11" s="41">
        <v>500</v>
      </c>
      <c r="K11" s="41">
        <v>1230</v>
      </c>
      <c r="L11" s="41"/>
      <c r="M11" s="42">
        <v>250</v>
      </c>
      <c r="N11" s="42">
        <v>677</v>
      </c>
      <c r="O11" s="43">
        <v>615000</v>
      </c>
      <c r="P11" s="44">
        <v>125000</v>
      </c>
      <c r="Q11" s="44">
        <f t="shared" si="12"/>
        <v>338500</v>
      </c>
      <c r="R11" s="45"/>
      <c r="S11" s="46">
        <v>0</v>
      </c>
      <c r="T11" s="39">
        <f t="shared" si="0"/>
        <v>15</v>
      </c>
      <c r="U11" s="47">
        <f t="shared" si="1"/>
        <v>0.53986268842700136</v>
      </c>
      <c r="V11" s="48">
        <f t="shared" si="2"/>
        <v>427</v>
      </c>
      <c r="W11" s="49">
        <f t="shared" si="3"/>
        <v>3.5990845895133426E-2</v>
      </c>
      <c r="X11" s="44">
        <f t="shared" si="4"/>
        <v>35956.993265392928</v>
      </c>
      <c r="Y11" s="44">
        <f t="shared" si="5"/>
        <v>213500</v>
      </c>
      <c r="Z11" s="44">
        <f t="shared" si="6"/>
        <v>92887.421274852677</v>
      </c>
      <c r="AA11" s="50">
        <f t="shared" si="7"/>
        <v>374456.99326539296</v>
      </c>
      <c r="AB11" s="51">
        <f t="shared" si="8"/>
        <v>86973.240894056813</v>
      </c>
      <c r="AC11" s="44">
        <f t="shared" si="8"/>
        <v>350615.16223351401</v>
      </c>
      <c r="AD11" s="44">
        <f t="shared" si="9"/>
        <v>0</v>
      </c>
      <c r="AE11" s="44">
        <f t="shared" si="18"/>
        <v>0</v>
      </c>
      <c r="AF11" s="52">
        <f>HLOOKUP(I11,ElecAvoidedCostsWOCC!$A$5:$Q$50,G11+1,FALSE)</f>
        <v>1.0545904948077327</v>
      </c>
      <c r="AG11" s="44">
        <f t="shared" si="10"/>
        <v>648573.15430675563</v>
      </c>
      <c r="AH11" s="52">
        <f>HLOOKUP(I11,ElecAvoidedCostsWOCC!$A$5:$Q$50,T11+1,FALSE)</f>
        <v>1.0545904948077327</v>
      </c>
      <c r="AI11" s="44">
        <f t="shared" si="11"/>
        <v>0</v>
      </c>
      <c r="AJ11" s="44">
        <f t="shared" si="13"/>
        <v>648573.15430675563</v>
      </c>
      <c r="AK11" s="44">
        <f>HLOOKUP(I11,ElecAvoidedCostsWOCC!$A$5:$Q$50,G11+1,FALSE)*J11*L11</f>
        <v>0</v>
      </c>
      <c r="AL11" s="44">
        <f t="shared" si="14"/>
        <v>648573.15430675563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648573.15430675563</v>
      </c>
      <c r="AN11" s="48">
        <f t="shared" si="15"/>
        <v>713430.46973743127</v>
      </c>
      <c r="AO11" s="47">
        <f t="shared" si="16"/>
        <v>7.4571574847577624</v>
      </c>
      <c r="AP11" s="47">
        <f t="shared" si="17"/>
        <v>2.0347963995415514</v>
      </c>
    </row>
    <row r="12" spans="1:42" ht="13.5" customHeight="1">
      <c r="A12" s="55">
        <f>SUM(P5:P1000)</f>
        <v>1581803</v>
      </c>
      <c r="B12" s="97" t="s">
        <v>70</v>
      </c>
      <c r="C12" s="98">
        <v>18230714</v>
      </c>
      <c r="D12" s="61" t="s">
        <v>128</v>
      </c>
      <c r="E12" s="38">
        <v>12949</v>
      </c>
      <c r="F12" s="39" t="s">
        <v>632</v>
      </c>
      <c r="G12" s="39">
        <v>15</v>
      </c>
      <c r="H12" s="39"/>
      <c r="I12" s="40" t="s">
        <v>270</v>
      </c>
      <c r="J12" s="41">
        <v>300</v>
      </c>
      <c r="K12" s="41">
        <v>3204</v>
      </c>
      <c r="L12" s="41"/>
      <c r="M12" s="42">
        <v>645</v>
      </c>
      <c r="N12" s="42">
        <v>1203</v>
      </c>
      <c r="O12" s="43">
        <v>961200</v>
      </c>
      <c r="P12" s="44">
        <v>193500</v>
      </c>
      <c r="Q12" s="44">
        <f t="shared" si="12"/>
        <v>360900</v>
      </c>
      <c r="R12" s="45"/>
      <c r="S12" s="46">
        <v>0</v>
      </c>
      <c r="T12" s="39">
        <f t="shared" si="0"/>
        <v>15</v>
      </c>
      <c r="U12" s="47">
        <f t="shared" si="1"/>
        <v>0.8437658798634694</v>
      </c>
      <c r="V12" s="48">
        <f t="shared" si="2"/>
        <v>558</v>
      </c>
      <c r="W12" s="49">
        <f t="shared" si="3"/>
        <v>5.6251058657564627E-2</v>
      </c>
      <c r="X12" s="44">
        <f t="shared" si="4"/>
        <v>56198.149474301914</v>
      </c>
      <c r="Y12" s="44">
        <f t="shared" si="5"/>
        <v>167400</v>
      </c>
      <c r="Z12" s="44">
        <f t="shared" si="6"/>
        <v>145176.2428120136</v>
      </c>
      <c r="AA12" s="50">
        <f t="shared" si="7"/>
        <v>417098.1494743019</v>
      </c>
      <c r="AB12" s="51">
        <f t="shared" si="8"/>
        <v>135932.81162173557</v>
      </c>
      <c r="AC12" s="44">
        <f t="shared" si="8"/>
        <v>390541.33845908416</v>
      </c>
      <c r="AD12" s="44">
        <f t="shared" si="9"/>
        <v>0</v>
      </c>
      <c r="AE12" s="44">
        <f t="shared" si="18"/>
        <v>0</v>
      </c>
      <c r="AF12" s="52">
        <f>HLOOKUP(I12,ElecAvoidedCostsWOCC!$A$5:$Q$50,G12+1,FALSE)</f>
        <v>1.0545904948077327</v>
      </c>
      <c r="AG12" s="44">
        <f t="shared" si="10"/>
        <v>1013672.3836091927</v>
      </c>
      <c r="AH12" s="52">
        <f>HLOOKUP(I12,ElecAvoidedCostsWOCC!$A$5:$Q$50,T12+1,FALSE)</f>
        <v>1.0545904948077327</v>
      </c>
      <c r="AI12" s="44">
        <f t="shared" si="11"/>
        <v>0</v>
      </c>
      <c r="AJ12" s="44">
        <f t="shared" si="13"/>
        <v>1013672.3836091927</v>
      </c>
      <c r="AK12" s="44">
        <f>HLOOKUP(I12,ElecAvoidedCostsWOCC!$A$5:$Q$50,G12+1,FALSE)*J12*L12</f>
        <v>0</v>
      </c>
      <c r="AL12" s="44">
        <f t="shared" si="14"/>
        <v>1013672.3836091927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1013672.3836091927</v>
      </c>
      <c r="AN12" s="48">
        <f t="shared" si="15"/>
        <v>1115039.621970112</v>
      </c>
      <c r="AO12" s="47">
        <f t="shared" si="16"/>
        <v>7.4571574847577651</v>
      </c>
      <c r="AP12" s="47">
        <f t="shared" si="17"/>
        <v>2.8551129218986158</v>
      </c>
    </row>
    <row r="13" spans="1:42" ht="13.5" customHeight="1">
      <c r="A13" s="56" t="s">
        <v>254</v>
      </c>
      <c r="B13" s="97" t="s">
        <v>70</v>
      </c>
      <c r="C13" s="98">
        <v>18230714</v>
      </c>
      <c r="D13" s="61" t="s">
        <v>128</v>
      </c>
      <c r="E13" s="38">
        <v>13192</v>
      </c>
      <c r="F13" s="39" t="s">
        <v>633</v>
      </c>
      <c r="G13" s="39">
        <v>15</v>
      </c>
      <c r="H13" s="39"/>
      <c r="I13" s="40" t="s">
        <v>270</v>
      </c>
      <c r="J13" s="41">
        <v>2400</v>
      </c>
      <c r="K13" s="41">
        <v>234</v>
      </c>
      <c r="L13" s="41"/>
      <c r="M13" s="42">
        <v>20</v>
      </c>
      <c r="N13" s="42">
        <v>98</v>
      </c>
      <c r="O13" s="43">
        <v>561600</v>
      </c>
      <c r="P13" s="44">
        <v>48000</v>
      </c>
      <c r="Q13" s="44">
        <f t="shared" si="12"/>
        <v>235200</v>
      </c>
      <c r="R13" s="45"/>
      <c r="S13" s="46">
        <v>0</v>
      </c>
      <c r="T13" s="39">
        <f t="shared" si="0"/>
        <v>15</v>
      </c>
      <c r="U13" s="47">
        <f t="shared" si="1"/>
        <v>0.49298680621236418</v>
      </c>
      <c r="V13" s="48">
        <f t="shared" si="2"/>
        <v>78</v>
      </c>
      <c r="W13" s="49">
        <f t="shared" si="3"/>
        <v>3.2865787080824278E-2</v>
      </c>
      <c r="X13" s="44">
        <f t="shared" si="4"/>
        <v>32834.873850153934</v>
      </c>
      <c r="Y13" s="44">
        <f t="shared" si="5"/>
        <v>187200</v>
      </c>
      <c r="Z13" s="44">
        <f t="shared" si="6"/>
        <v>84822.07445196301</v>
      </c>
      <c r="AA13" s="50">
        <f t="shared" si="7"/>
        <v>268034.87385015393</v>
      </c>
      <c r="AB13" s="51">
        <f t="shared" si="8"/>
        <v>79421.418026182582</v>
      </c>
      <c r="AC13" s="44">
        <f t="shared" si="8"/>
        <v>250968.9830057621</v>
      </c>
      <c r="AD13" s="44">
        <f t="shared" si="9"/>
        <v>0</v>
      </c>
      <c r="AE13" s="44">
        <f t="shared" si="18"/>
        <v>0</v>
      </c>
      <c r="AF13" s="52">
        <f>HLOOKUP(I13,ElecAvoidedCostsWOCC!$A$5:$Q$50,G13+1,FALSE)</f>
        <v>1.0545904948077327</v>
      </c>
      <c r="AG13" s="44">
        <f t="shared" si="10"/>
        <v>592258.02188402275</v>
      </c>
      <c r="AH13" s="52">
        <f>HLOOKUP(I13,ElecAvoidedCostsWOCC!$A$5:$Q$50,T13+1,FALSE)</f>
        <v>1.0545904948077327</v>
      </c>
      <c r="AI13" s="44">
        <f t="shared" si="11"/>
        <v>0</v>
      </c>
      <c r="AJ13" s="44">
        <f t="shared" si="13"/>
        <v>592258.02188402275</v>
      </c>
      <c r="AK13" s="44">
        <f>HLOOKUP(I13,ElecAvoidedCostsWOCC!$A$5:$Q$50,G13+1,FALSE)*J13*L13</f>
        <v>0</v>
      </c>
      <c r="AL13" s="44">
        <f t="shared" si="14"/>
        <v>592258.02188402275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592258.02188402263</v>
      </c>
      <c r="AN13" s="48">
        <f t="shared" si="15"/>
        <v>651483.8240724249</v>
      </c>
      <c r="AO13" s="47">
        <f t="shared" si="16"/>
        <v>7.4571574847577642</v>
      </c>
      <c r="AP13" s="47">
        <f t="shared" si="17"/>
        <v>2.5958738656460478</v>
      </c>
    </row>
    <row r="14" spans="1:42" ht="13.5" customHeight="1">
      <c r="A14" s="55">
        <f>SUM(Y5:Y1000)</f>
        <v>1630871.91</v>
      </c>
      <c r="B14" s="97" t="s">
        <v>70</v>
      </c>
      <c r="C14" s="98">
        <v>18230714</v>
      </c>
      <c r="D14" s="61" t="s">
        <v>128</v>
      </c>
      <c r="E14" s="38">
        <v>13193</v>
      </c>
      <c r="F14" s="39" t="s">
        <v>634</v>
      </c>
      <c r="G14" s="39">
        <v>15</v>
      </c>
      <c r="H14" s="39"/>
      <c r="I14" s="40" t="s">
        <v>270</v>
      </c>
      <c r="J14" s="41">
        <v>500</v>
      </c>
      <c r="K14" s="41">
        <v>305</v>
      </c>
      <c r="L14" s="41"/>
      <c r="M14" s="42">
        <v>15</v>
      </c>
      <c r="N14" s="42">
        <v>89</v>
      </c>
      <c r="O14" s="43">
        <v>152500</v>
      </c>
      <c r="P14" s="44">
        <v>7500</v>
      </c>
      <c r="Q14" s="44">
        <f t="shared" si="12"/>
        <v>44500</v>
      </c>
      <c r="R14" s="45"/>
      <c r="S14" s="46">
        <v>0</v>
      </c>
      <c r="T14" s="39">
        <f t="shared" si="0"/>
        <v>15</v>
      </c>
      <c r="U14" s="47">
        <f t="shared" si="1"/>
        <v>0.13386839021970359</v>
      </c>
      <c r="V14" s="48">
        <f t="shared" si="2"/>
        <v>74</v>
      </c>
      <c r="W14" s="49">
        <f t="shared" si="3"/>
        <v>8.9245593479802387E-3</v>
      </c>
      <c r="X14" s="44">
        <f t="shared" si="4"/>
        <v>8916.1649967031226</v>
      </c>
      <c r="Y14" s="44">
        <f t="shared" si="5"/>
        <v>37000</v>
      </c>
      <c r="Z14" s="44">
        <f t="shared" si="6"/>
        <v>23033.059747016308</v>
      </c>
      <c r="AA14" s="50">
        <f t="shared" si="7"/>
        <v>53416.164996703126</v>
      </c>
      <c r="AB14" s="51">
        <f t="shared" si="8"/>
        <v>21566.535343648229</v>
      </c>
      <c r="AC14" s="44">
        <f t="shared" si="8"/>
        <v>50015.1357647033</v>
      </c>
      <c r="AD14" s="44">
        <f t="shared" si="9"/>
        <v>0</v>
      </c>
      <c r="AE14" s="44">
        <f t="shared" si="18"/>
        <v>0</v>
      </c>
      <c r="AF14" s="52">
        <f>HLOOKUP(I14,ElecAvoidedCostsWOCC!$A$5:$Q$50,G14+1,FALSE)</f>
        <v>1.0545904948077327</v>
      </c>
      <c r="AG14" s="44">
        <f t="shared" si="10"/>
        <v>160825.05045817923</v>
      </c>
      <c r="AH14" s="52">
        <f>HLOOKUP(I14,ElecAvoidedCostsWOCC!$A$5:$Q$50,T14+1,FALSE)</f>
        <v>1.0545904948077327</v>
      </c>
      <c r="AI14" s="44">
        <f t="shared" si="11"/>
        <v>0</v>
      </c>
      <c r="AJ14" s="44">
        <f t="shared" si="13"/>
        <v>160825.05045817923</v>
      </c>
      <c r="AK14" s="44">
        <f>HLOOKUP(I14,ElecAvoidedCostsWOCC!$A$5:$Q$50,G14+1,FALSE)*J14*L14</f>
        <v>0</v>
      </c>
      <c r="AL14" s="44">
        <f t="shared" si="14"/>
        <v>160825.05045817923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160825.05045817926</v>
      </c>
      <c r="AN14" s="48">
        <f t="shared" si="15"/>
        <v>176907.5555039972</v>
      </c>
      <c r="AO14" s="47">
        <f t="shared" si="16"/>
        <v>7.4571574847577651</v>
      </c>
      <c r="AP14" s="47">
        <f t="shared" si="17"/>
        <v>3.5370803817520469</v>
      </c>
    </row>
    <row r="15" spans="1:42" ht="13.5" customHeight="1">
      <c r="A15" s="57" t="s">
        <v>257</v>
      </c>
      <c r="B15" s="97" t="s">
        <v>70</v>
      </c>
      <c r="C15" s="98">
        <v>18230714</v>
      </c>
      <c r="D15" s="61" t="s">
        <v>128</v>
      </c>
      <c r="E15" s="38">
        <v>13196</v>
      </c>
      <c r="F15" s="39" t="s">
        <v>635</v>
      </c>
      <c r="G15" s="39">
        <v>15</v>
      </c>
      <c r="H15" s="39"/>
      <c r="I15" s="40" t="s">
        <v>270</v>
      </c>
      <c r="J15" s="41">
        <v>2000</v>
      </c>
      <c r="K15" s="41">
        <v>107</v>
      </c>
      <c r="L15" s="41"/>
      <c r="M15" s="42">
        <v>30</v>
      </c>
      <c r="N15" s="42">
        <v>66</v>
      </c>
      <c r="O15" s="43">
        <v>214000</v>
      </c>
      <c r="P15" s="44">
        <v>60000</v>
      </c>
      <c r="Q15" s="44">
        <f t="shared" si="12"/>
        <v>132000</v>
      </c>
      <c r="R15" s="45"/>
      <c r="S15" s="46">
        <v>0</v>
      </c>
      <c r="T15" s="39">
        <f t="shared" si="0"/>
        <v>15</v>
      </c>
      <c r="U15" s="47">
        <f t="shared" si="1"/>
        <v>0.18785465906240373</v>
      </c>
      <c r="V15" s="48">
        <f t="shared" si="2"/>
        <v>36</v>
      </c>
      <c r="W15" s="49">
        <f t="shared" si="3"/>
        <v>1.2523643937493582E-2</v>
      </c>
      <c r="X15" s="44">
        <f t="shared" si="4"/>
        <v>12511.864323242417</v>
      </c>
      <c r="Y15" s="44">
        <f t="shared" si="5"/>
        <v>72000</v>
      </c>
      <c r="Z15" s="44">
        <f t="shared" si="6"/>
        <v>32321.80187450158</v>
      </c>
      <c r="AA15" s="50">
        <f t="shared" si="7"/>
        <v>144511.86432324242</v>
      </c>
      <c r="AB15" s="51">
        <f t="shared" si="8"/>
        <v>30263.859433053913</v>
      </c>
      <c r="AC15" s="44">
        <f t="shared" si="8"/>
        <v>135310.73438505843</v>
      </c>
      <c r="AD15" s="44">
        <f t="shared" si="9"/>
        <v>0</v>
      </c>
      <c r="AE15" s="44">
        <f t="shared" si="18"/>
        <v>0</v>
      </c>
      <c r="AF15" s="52">
        <f>HLOOKUP(I15,ElecAvoidedCostsWOCC!$A$5:$Q$50,G15+1,FALSE)</f>
        <v>1.0545904948077327</v>
      </c>
      <c r="AG15" s="44">
        <f t="shared" si="10"/>
        <v>225682.36588885481</v>
      </c>
      <c r="AH15" s="52">
        <f>HLOOKUP(I15,ElecAvoidedCostsWOCC!$A$5:$Q$50,T15+1,FALSE)</f>
        <v>1.0545904948077327</v>
      </c>
      <c r="AI15" s="44">
        <f t="shared" si="11"/>
        <v>0</v>
      </c>
      <c r="AJ15" s="44">
        <f t="shared" si="13"/>
        <v>225682.36588885481</v>
      </c>
      <c r="AK15" s="44">
        <f>HLOOKUP(I15,ElecAvoidedCostsWOCC!$A$5:$Q$50,G15+1,FALSE)*J15*L15</f>
        <v>0</v>
      </c>
      <c r="AL15" s="44">
        <f t="shared" si="14"/>
        <v>225682.36588885481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225682.36588885481</v>
      </c>
      <c r="AN15" s="48">
        <f t="shared" si="15"/>
        <v>248250.60247774032</v>
      </c>
      <c r="AO15" s="47">
        <f t="shared" si="16"/>
        <v>7.4571574847577624</v>
      </c>
      <c r="AP15" s="47">
        <f t="shared" si="17"/>
        <v>1.834670424382481</v>
      </c>
    </row>
    <row r="16" spans="1:42" ht="13.5" customHeight="1">
      <c r="A16" s="54">
        <f>SUM(U5:U999)</f>
        <v>12.417285662398704</v>
      </c>
      <c r="B16" s="97" t="s">
        <v>70</v>
      </c>
      <c r="C16" s="98">
        <v>18230714</v>
      </c>
      <c r="D16" s="61" t="s">
        <v>128</v>
      </c>
      <c r="E16" s="38">
        <v>13197</v>
      </c>
      <c r="F16" s="39" t="s">
        <v>636</v>
      </c>
      <c r="G16" s="39">
        <v>15</v>
      </c>
      <c r="H16" s="39"/>
      <c r="I16" s="40" t="s">
        <v>270</v>
      </c>
      <c r="J16" s="41">
        <v>200</v>
      </c>
      <c r="K16" s="41">
        <v>60</v>
      </c>
      <c r="L16" s="41"/>
      <c r="M16" s="42">
        <v>30</v>
      </c>
      <c r="N16" s="42">
        <v>45</v>
      </c>
      <c r="O16" s="43">
        <v>12000</v>
      </c>
      <c r="P16" s="44">
        <v>6000</v>
      </c>
      <c r="Q16" s="44">
        <f t="shared" si="12"/>
        <v>9000</v>
      </c>
      <c r="R16" s="45"/>
      <c r="S16" s="46">
        <v>0</v>
      </c>
      <c r="T16" s="39">
        <f t="shared" si="0"/>
        <v>15</v>
      </c>
      <c r="U16" s="47">
        <f t="shared" si="1"/>
        <v>1.0533906115648806E-2</v>
      </c>
      <c r="V16" s="48">
        <f t="shared" si="2"/>
        <v>15</v>
      </c>
      <c r="W16" s="49">
        <f t="shared" si="3"/>
        <v>7.0226040770992042E-4</v>
      </c>
      <c r="X16" s="44">
        <f t="shared" si="4"/>
        <v>701.59986859303262</v>
      </c>
      <c r="Y16" s="44">
        <f t="shared" si="5"/>
        <v>3000</v>
      </c>
      <c r="Z16" s="44">
        <f t="shared" si="6"/>
        <v>1812.4374882898078</v>
      </c>
      <c r="AA16" s="50">
        <f t="shared" si="7"/>
        <v>9701.5998685930317</v>
      </c>
      <c r="AB16" s="51">
        <f t="shared" si="8"/>
        <v>1697.038846713303</v>
      </c>
      <c r="AC16" s="44">
        <f t="shared" si="8"/>
        <v>9083.895008045909</v>
      </c>
      <c r="AD16" s="44">
        <f t="shared" si="9"/>
        <v>0</v>
      </c>
      <c r="AE16" s="44">
        <f t="shared" si="18"/>
        <v>0</v>
      </c>
      <c r="AF16" s="52">
        <f>HLOOKUP(I16,ElecAvoidedCostsWOCC!$A$5:$Q$50,G16+1,FALSE)</f>
        <v>1.0545904948077327</v>
      </c>
      <c r="AG16" s="44">
        <f t="shared" si="10"/>
        <v>12655.085937692793</v>
      </c>
      <c r="AH16" s="52">
        <f>HLOOKUP(I16,ElecAvoidedCostsWOCC!$A$5:$Q$50,T16+1,FALSE)</f>
        <v>1.0545904948077327</v>
      </c>
      <c r="AI16" s="44">
        <f t="shared" si="11"/>
        <v>0</v>
      </c>
      <c r="AJ16" s="44">
        <f t="shared" si="13"/>
        <v>12655.085937692793</v>
      </c>
      <c r="AK16" s="44">
        <f>HLOOKUP(I16,ElecAvoidedCostsWOCC!$A$5:$Q$50,G16+1,FALSE)*J16*L16</f>
        <v>0</v>
      </c>
      <c r="AL16" s="44">
        <f t="shared" si="14"/>
        <v>12655.085937692793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12655.085937692791</v>
      </c>
      <c r="AN16" s="48">
        <f t="shared" si="15"/>
        <v>13920.594531462071</v>
      </c>
      <c r="AO16" s="47">
        <f t="shared" si="16"/>
        <v>7.4571574847577642</v>
      </c>
      <c r="AP16" s="47">
        <f t="shared" si="17"/>
        <v>1.5324477571715807</v>
      </c>
    </row>
    <row r="17" spans="1:42" ht="13.5" customHeight="1">
      <c r="A17" s="58" t="s">
        <v>260</v>
      </c>
      <c r="B17" s="97" t="s">
        <v>70</v>
      </c>
      <c r="C17" s="98">
        <v>18230714</v>
      </c>
      <c r="D17" s="61" t="s">
        <v>128</v>
      </c>
      <c r="E17" s="38">
        <v>13198</v>
      </c>
      <c r="F17" s="39" t="s">
        <v>862</v>
      </c>
      <c r="G17" s="39">
        <v>15</v>
      </c>
      <c r="H17" s="39"/>
      <c r="I17" s="40" t="s">
        <v>270</v>
      </c>
      <c r="J17" s="41">
        <v>50</v>
      </c>
      <c r="K17" s="41">
        <v>318</v>
      </c>
      <c r="L17" s="41"/>
      <c r="M17" s="42">
        <v>45</v>
      </c>
      <c r="N17" s="42">
        <v>68</v>
      </c>
      <c r="O17" s="43">
        <v>15900</v>
      </c>
      <c r="P17" s="44">
        <v>2250</v>
      </c>
      <c r="Q17" s="44">
        <f t="shared" si="12"/>
        <v>3400</v>
      </c>
      <c r="R17" s="45"/>
      <c r="S17" s="46">
        <v>0</v>
      </c>
      <c r="T17" s="39">
        <f t="shared" si="0"/>
        <v>15</v>
      </c>
      <c r="U17" s="47">
        <f t="shared" si="1"/>
        <v>1.3957425603234668E-2</v>
      </c>
      <c r="V17" s="48">
        <f t="shared" si="2"/>
        <v>23</v>
      </c>
      <c r="W17" s="49">
        <f t="shared" si="3"/>
        <v>9.3049504021564455E-4</v>
      </c>
      <c r="X17" s="44">
        <f t="shared" si="4"/>
        <v>929.61982588576825</v>
      </c>
      <c r="Y17" s="44">
        <f t="shared" si="5"/>
        <v>1150</v>
      </c>
      <c r="Z17" s="44">
        <f t="shared" si="6"/>
        <v>2401.4796719839956</v>
      </c>
      <c r="AA17" s="50">
        <f t="shared" si="7"/>
        <v>4329.6198258857685</v>
      </c>
      <c r="AB17" s="51">
        <f t="shared" si="8"/>
        <v>2248.5764718951268</v>
      </c>
      <c r="AC17" s="44">
        <f t="shared" si="8"/>
        <v>4053.9511478331165</v>
      </c>
      <c r="AD17" s="44">
        <f t="shared" si="9"/>
        <v>0</v>
      </c>
      <c r="AE17" s="44">
        <f t="shared" si="18"/>
        <v>0</v>
      </c>
      <c r="AF17" s="52">
        <f>HLOOKUP(I17,ElecAvoidedCostsWOCC!$A$5:$Q$50,G17+1,FALSE)</f>
        <v>1.0545904948077327</v>
      </c>
      <c r="AG17" s="44">
        <f t="shared" si="10"/>
        <v>16767.988867442949</v>
      </c>
      <c r="AH17" s="52">
        <f>HLOOKUP(I17,ElecAvoidedCostsWOCC!$A$5:$Q$50,T17+1,FALSE)</f>
        <v>1.0545904948077327</v>
      </c>
      <c r="AI17" s="44">
        <f t="shared" si="11"/>
        <v>0</v>
      </c>
      <c r="AJ17" s="44">
        <f t="shared" si="13"/>
        <v>16767.988867442949</v>
      </c>
      <c r="AK17" s="44">
        <f>HLOOKUP(I17,ElecAvoidedCostsWOCC!$A$5:$Q$50,G17+1,FALSE)*J17*L17</f>
        <v>0</v>
      </c>
      <c r="AL17" s="44">
        <f t="shared" si="14"/>
        <v>16767.988867442949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16767.988867442949</v>
      </c>
      <c r="AN17" s="48">
        <f t="shared" si="15"/>
        <v>18444.787754187248</v>
      </c>
      <c r="AO17" s="47">
        <f t="shared" si="16"/>
        <v>7.4571574847577633</v>
      </c>
      <c r="AP17" s="47">
        <f t="shared" si="17"/>
        <v>4.5498298034612974</v>
      </c>
    </row>
    <row r="18" spans="1:42" ht="13.5" customHeight="1">
      <c r="A18" s="59">
        <f>A6+A8</f>
        <v>2580862.41</v>
      </c>
      <c r="B18" s="97" t="s">
        <v>70</v>
      </c>
      <c r="C18" s="98">
        <v>18230714</v>
      </c>
      <c r="D18" s="61" t="s">
        <v>128</v>
      </c>
      <c r="E18" s="38">
        <v>13199</v>
      </c>
      <c r="F18" s="39" t="s">
        <v>637</v>
      </c>
      <c r="G18" s="39">
        <v>15</v>
      </c>
      <c r="H18" s="39"/>
      <c r="I18" s="40" t="s">
        <v>270</v>
      </c>
      <c r="J18" s="41">
        <v>400</v>
      </c>
      <c r="K18" s="41">
        <v>620</v>
      </c>
      <c r="L18" s="41"/>
      <c r="M18" s="42">
        <v>80</v>
      </c>
      <c r="N18" s="42">
        <v>201</v>
      </c>
      <c r="O18" s="43">
        <v>248000</v>
      </c>
      <c r="P18" s="44">
        <v>32000</v>
      </c>
      <c r="Q18" s="44">
        <f t="shared" si="12"/>
        <v>80400</v>
      </c>
      <c r="R18" s="45"/>
      <c r="S18" s="46">
        <v>0</v>
      </c>
      <c r="T18" s="39">
        <f t="shared" si="0"/>
        <v>15</v>
      </c>
      <c r="U18" s="47">
        <f t="shared" si="1"/>
        <v>0.21770072639007534</v>
      </c>
      <c r="V18" s="48">
        <f t="shared" si="2"/>
        <v>121</v>
      </c>
      <c r="W18" s="49">
        <f t="shared" si="3"/>
        <v>1.4513381759338357E-2</v>
      </c>
      <c r="X18" s="44">
        <f t="shared" si="4"/>
        <v>14499.730617589343</v>
      </c>
      <c r="Y18" s="44">
        <f t="shared" si="5"/>
        <v>48400</v>
      </c>
      <c r="Z18" s="44">
        <f t="shared" si="6"/>
        <v>37457.041424656032</v>
      </c>
      <c r="AA18" s="50">
        <f t="shared" si="7"/>
        <v>94899.730617589346</v>
      </c>
      <c r="AB18" s="51">
        <f t="shared" si="8"/>
        <v>35072.136165408265</v>
      </c>
      <c r="AC18" s="44">
        <f t="shared" si="8"/>
        <v>88857.425671900128</v>
      </c>
      <c r="AD18" s="44">
        <f t="shared" si="9"/>
        <v>0</v>
      </c>
      <c r="AE18" s="44">
        <f t="shared" si="18"/>
        <v>0</v>
      </c>
      <c r="AF18" s="52">
        <f>HLOOKUP(I18,ElecAvoidedCostsWOCC!$A$5:$Q$50,G18+1,FALSE)</f>
        <v>1.0545904948077327</v>
      </c>
      <c r="AG18" s="44">
        <f t="shared" si="10"/>
        <v>261538.44271231772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3"/>
        <v>261538.44271231772</v>
      </c>
      <c r="AK18" s="44">
        <f>HLOOKUP(I18,ElecAvoidedCostsWOCC!$A$5:$Q$50,G18+1,FALSE)*J18*L18</f>
        <v>0</v>
      </c>
      <c r="AL18" s="44">
        <f t="shared" si="14"/>
        <v>261538.44271231772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261538.44271231769</v>
      </c>
      <c r="AN18" s="48">
        <f t="shared" si="15"/>
        <v>287692.28698354948</v>
      </c>
      <c r="AO18" s="47">
        <f t="shared" si="16"/>
        <v>7.4571574847577633</v>
      </c>
      <c r="AP18" s="47">
        <f t="shared" si="17"/>
        <v>3.2376842431361141</v>
      </c>
    </row>
    <row r="19" spans="1:42" ht="13.5" customHeight="1">
      <c r="A19" s="58" t="s">
        <v>230</v>
      </c>
      <c r="B19" s="97" t="s">
        <v>70</v>
      </c>
      <c r="C19" s="98">
        <v>18230714</v>
      </c>
      <c r="D19" s="61" t="s">
        <v>128</v>
      </c>
      <c r="E19" s="38">
        <v>13200</v>
      </c>
      <c r="F19" s="39" t="s">
        <v>638</v>
      </c>
      <c r="G19" s="39">
        <v>15</v>
      </c>
      <c r="H19" s="39"/>
      <c r="I19" s="40" t="s">
        <v>270</v>
      </c>
      <c r="J19" s="41">
        <v>800</v>
      </c>
      <c r="K19" s="41">
        <v>953</v>
      </c>
      <c r="L19" s="41"/>
      <c r="M19" s="42">
        <v>140</v>
      </c>
      <c r="N19" s="42">
        <v>352</v>
      </c>
      <c r="O19" s="43">
        <v>762400</v>
      </c>
      <c r="P19" s="44">
        <v>112000</v>
      </c>
      <c r="Q19" s="44">
        <f t="shared" si="12"/>
        <v>281600</v>
      </c>
      <c r="R19" s="45"/>
      <c r="S19" s="46">
        <v>0</v>
      </c>
      <c r="T19" s="39">
        <f t="shared" si="0"/>
        <v>15</v>
      </c>
      <c r="U19" s="47">
        <f t="shared" si="1"/>
        <v>0.66925416854755415</v>
      </c>
      <c r="V19" s="48">
        <f t="shared" si="2"/>
        <v>212</v>
      </c>
      <c r="W19" s="49">
        <f t="shared" si="3"/>
        <v>4.4616944569836947E-2</v>
      </c>
      <c r="X19" s="44">
        <f t="shared" si="4"/>
        <v>44574.978317944013</v>
      </c>
      <c r="Y19" s="44">
        <f t="shared" si="5"/>
        <v>169600</v>
      </c>
      <c r="Z19" s="44">
        <f t="shared" si="6"/>
        <v>115150.19508934581</v>
      </c>
      <c r="AA19" s="50">
        <f t="shared" si="7"/>
        <v>326174.97831794398</v>
      </c>
      <c r="AB19" s="51">
        <f t="shared" si="8"/>
        <v>107818.53472785187</v>
      </c>
      <c r="AC19" s="44">
        <f t="shared" si="8"/>
        <v>305407.28306923591</v>
      </c>
      <c r="AD19" s="44">
        <f t="shared" si="9"/>
        <v>0</v>
      </c>
      <c r="AE19" s="44">
        <f t="shared" si="18"/>
        <v>0</v>
      </c>
      <c r="AF19" s="52">
        <f>HLOOKUP(I19,ElecAvoidedCostsWOCC!$A$5:$Q$50,G19+1,FALSE)</f>
        <v>1.0545904948077327</v>
      </c>
      <c r="AG19" s="44">
        <f t="shared" si="10"/>
        <v>804019.79324141541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3"/>
        <v>804019.79324141541</v>
      </c>
      <c r="AK19" s="44">
        <f>HLOOKUP(I19,ElecAvoidedCostsWOCC!$A$5:$Q$50,G19+1,FALSE)*J19*L19</f>
        <v>0</v>
      </c>
      <c r="AL19" s="44">
        <f t="shared" si="14"/>
        <v>804019.79324141541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804019.79324141541</v>
      </c>
      <c r="AN19" s="48">
        <f t="shared" si="15"/>
        <v>884421.77256555704</v>
      </c>
      <c r="AO19" s="47">
        <f t="shared" si="16"/>
        <v>7.4571574847577633</v>
      </c>
      <c r="AP19" s="47">
        <f t="shared" si="17"/>
        <v>2.8958764954045262</v>
      </c>
    </row>
    <row r="20" spans="1:42" ht="13.5" customHeight="1">
      <c r="A20" s="59">
        <f>A8+SUM(Q5:Q906)</f>
        <v>4211734.32</v>
      </c>
      <c r="B20" s="97" t="s">
        <v>70</v>
      </c>
      <c r="C20" s="98">
        <v>18230714</v>
      </c>
      <c r="D20" s="61" t="s">
        <v>128</v>
      </c>
      <c r="E20" s="38">
        <v>10628</v>
      </c>
      <c r="F20" s="39" t="s">
        <v>616</v>
      </c>
      <c r="G20" s="39">
        <v>12</v>
      </c>
      <c r="H20" s="39"/>
      <c r="I20" s="40" t="s">
        <v>270</v>
      </c>
      <c r="J20" s="41">
        <v>130000</v>
      </c>
      <c r="K20" s="41">
        <v>79.2</v>
      </c>
      <c r="L20" s="41"/>
      <c r="M20" s="42">
        <v>4</v>
      </c>
      <c r="N20" s="42">
        <v>4</v>
      </c>
      <c r="O20" s="43">
        <v>10296000</v>
      </c>
      <c r="P20" s="44">
        <v>520000</v>
      </c>
      <c r="Q20" s="44">
        <f t="shared" si="12"/>
        <v>520000</v>
      </c>
      <c r="R20" s="45"/>
      <c r="S20" s="46">
        <v>0</v>
      </c>
      <c r="T20" s="39">
        <f t="shared" si="0"/>
        <v>12</v>
      </c>
      <c r="U20" s="47">
        <f t="shared" si="1"/>
        <v>7.2304731577813417</v>
      </c>
      <c r="V20" s="48">
        <f t="shared" si="2"/>
        <v>0</v>
      </c>
      <c r="W20" s="49">
        <f t="shared" si="3"/>
        <v>0.60253942981511177</v>
      </c>
      <c r="X20" s="44">
        <f t="shared" si="4"/>
        <v>601972.6872528221</v>
      </c>
      <c r="Y20" s="44">
        <f t="shared" si="5"/>
        <v>0</v>
      </c>
      <c r="Z20" s="44">
        <f t="shared" si="6"/>
        <v>1555071.3649526555</v>
      </c>
      <c r="AA20" s="50">
        <f t="shared" si="7"/>
        <v>1121972.6872528221</v>
      </c>
      <c r="AB20" s="51">
        <f t="shared" si="8"/>
        <v>1456059.3304800144</v>
      </c>
      <c r="AC20" s="44">
        <f t="shared" si="8"/>
        <v>1050536.2240194962</v>
      </c>
      <c r="AD20" s="44">
        <f t="shared" si="9"/>
        <v>0</v>
      </c>
      <c r="AE20" s="44">
        <f t="shared" si="18"/>
        <v>0</v>
      </c>
      <c r="AF20" s="52">
        <f>HLOOKUP(I20,ElecAvoidedCostsWOCC!$A$5:$Q$50,G20+1,FALSE)</f>
        <v>0.86650348716649883</v>
      </c>
      <c r="AG20" s="44">
        <f t="shared" si="10"/>
        <v>8921519.9038662724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3"/>
        <v>8921519.9038662724</v>
      </c>
      <c r="AK20" s="44">
        <f>HLOOKUP(I20,ElecAvoidedCostsWOCC!$A$5:$Q$50,G20+1,FALSE)*J20*L20</f>
        <v>0</v>
      </c>
      <c r="AL20" s="44">
        <f t="shared" si="14"/>
        <v>8921519.9038662724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8921519.9038662724</v>
      </c>
      <c r="AN20" s="48">
        <f t="shared" si="15"/>
        <v>9813671.8942529</v>
      </c>
      <c r="AO20" s="47">
        <f t="shared" si="16"/>
        <v>6.1271678406985952</v>
      </c>
      <c r="AP20" s="47">
        <f t="shared" si="17"/>
        <v>9.341583535981691</v>
      </c>
    </row>
    <row r="21" spans="1:42" ht="13.5" customHeight="1">
      <c r="A21" s="58" t="s">
        <v>244</v>
      </c>
      <c r="B21" s="97" t="s">
        <v>70</v>
      </c>
      <c r="C21" s="98">
        <v>18230714</v>
      </c>
      <c r="D21" s="61" t="s">
        <v>128</v>
      </c>
      <c r="E21" s="38">
        <v>12771</v>
      </c>
      <c r="F21" s="39" t="s">
        <v>618</v>
      </c>
      <c r="G21" s="39">
        <v>10</v>
      </c>
      <c r="H21" s="39"/>
      <c r="I21" s="40" t="s">
        <v>270</v>
      </c>
      <c r="J21" s="41">
        <v>878</v>
      </c>
      <c r="K21" s="41">
        <v>679.3</v>
      </c>
      <c r="L21" s="41"/>
      <c r="M21" s="42">
        <v>150</v>
      </c>
      <c r="N21" s="42">
        <v>206.89</v>
      </c>
      <c r="O21" s="43">
        <v>596425.39999999991</v>
      </c>
      <c r="P21" s="44">
        <v>131700</v>
      </c>
      <c r="Q21" s="44">
        <f t="shared" si="12"/>
        <v>181649.41999999998</v>
      </c>
      <c r="R21" s="45"/>
      <c r="S21" s="46">
        <v>0</v>
      </c>
      <c r="T21" s="39">
        <f t="shared" si="0"/>
        <v>10</v>
      </c>
      <c r="U21" s="47">
        <f t="shared" si="1"/>
        <v>0.34903828714379359</v>
      </c>
      <c r="V21" s="48">
        <f t="shared" si="2"/>
        <v>56.889999999999986</v>
      </c>
      <c r="W21" s="49">
        <f t="shared" si="3"/>
        <v>3.4903828714379359E-2</v>
      </c>
      <c r="X21" s="44">
        <f t="shared" si="4"/>
        <v>34870.99852212891</v>
      </c>
      <c r="Y21" s="44">
        <f t="shared" si="5"/>
        <v>49949.419999999984</v>
      </c>
      <c r="Z21" s="44">
        <f t="shared" si="6"/>
        <v>90081.979494020314</v>
      </c>
      <c r="AA21" s="50">
        <f t="shared" si="7"/>
        <v>216520.41852212889</v>
      </c>
      <c r="AB21" s="51">
        <f t="shared" ref="AB21:AC24" si="19">Z21/(1+ElecDiscountRate)^1</f>
        <v>84346.422747210032</v>
      </c>
      <c r="AC21" s="44">
        <f t="shared" si="19"/>
        <v>202734.47427165625</v>
      </c>
      <c r="AD21" s="44">
        <f t="shared" si="9"/>
        <v>0</v>
      </c>
      <c r="AE21" s="44">
        <f t="shared" si="18"/>
        <v>0</v>
      </c>
      <c r="AF21" s="52">
        <f>HLOOKUP(I21,ElecAvoidedCostsWOCC!$A$5:$Q$50,G21+1,FALSE)</f>
        <v>0.7278724357900942</v>
      </c>
      <c r="AG21" s="44">
        <f t="shared" si="10"/>
        <v>434121.60866508121</v>
      </c>
      <c r="AH21" s="52">
        <f>HLOOKUP(I21,ElecAvoidedCostsWOCC!$A$5:$Q$50,T21+1,FALSE)</f>
        <v>0.7278724357900942</v>
      </c>
      <c r="AI21" s="44">
        <f t="shared" si="11"/>
        <v>0</v>
      </c>
      <c r="AJ21" s="44">
        <f t="shared" si="13"/>
        <v>434121.60866508121</v>
      </c>
      <c r="AK21" s="44">
        <f>HLOOKUP(I21,ElecAvoidedCostsWOCC!$A$5:$Q$50,G21+1,FALSE)*J21*L21</f>
        <v>0</v>
      </c>
      <c r="AL21" s="44">
        <f t="shared" si="14"/>
        <v>434121.60866508121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434121.60866508121</v>
      </c>
      <c r="AN21" s="48">
        <f t="shared" si="15"/>
        <v>477533.76953158935</v>
      </c>
      <c r="AO21" s="47">
        <f t="shared" si="16"/>
        <v>5.1468882084799601</v>
      </c>
      <c r="AP21" s="47">
        <f t="shared" si="17"/>
        <v>2.3554640681964765</v>
      </c>
    </row>
    <row r="22" spans="1:42" ht="13.5" customHeight="1">
      <c r="A22" s="60">
        <f>(SUM(AM5:AM110)/(SUM(AB5:AB110)))</f>
        <v>6.2995068194257353</v>
      </c>
      <c r="B22" s="97" t="s">
        <v>70</v>
      </c>
      <c r="C22" s="98">
        <v>18230714</v>
      </c>
      <c r="D22" s="61" t="s">
        <v>128</v>
      </c>
      <c r="E22" s="38">
        <v>12773</v>
      </c>
      <c r="F22" s="39" t="s">
        <v>619</v>
      </c>
      <c r="G22" s="39">
        <v>10</v>
      </c>
      <c r="H22" s="39"/>
      <c r="I22" s="40" t="s">
        <v>270</v>
      </c>
      <c r="J22" s="41">
        <v>164</v>
      </c>
      <c r="K22" s="41">
        <v>2817.8</v>
      </c>
      <c r="L22" s="41"/>
      <c r="M22" s="42">
        <v>300</v>
      </c>
      <c r="N22" s="42">
        <v>693.27</v>
      </c>
      <c r="O22" s="43">
        <v>462119.2</v>
      </c>
      <c r="P22" s="44">
        <v>49200</v>
      </c>
      <c r="Q22" s="44">
        <f t="shared" si="12"/>
        <v>113696.28</v>
      </c>
      <c r="R22" s="45"/>
      <c r="S22" s="46">
        <v>0</v>
      </c>
      <c r="T22" s="39">
        <f t="shared" si="0"/>
        <v>10</v>
      </c>
      <c r="U22" s="47">
        <f t="shared" si="1"/>
        <v>0.27044001483548524</v>
      </c>
      <c r="V22" s="48">
        <f t="shared" si="2"/>
        <v>393.27</v>
      </c>
      <c r="W22" s="49">
        <f t="shared" si="3"/>
        <v>2.7044001483548522E-2</v>
      </c>
      <c r="X22" s="44">
        <f t="shared" si="4"/>
        <v>27018.564166193115</v>
      </c>
      <c r="Y22" s="44">
        <f t="shared" si="5"/>
        <v>64496.28</v>
      </c>
      <c r="Z22" s="44">
        <f t="shared" si="6"/>
        <v>69796.846844874613</v>
      </c>
      <c r="AA22" s="50">
        <f t="shared" si="7"/>
        <v>140714.8441661931</v>
      </c>
      <c r="AB22" s="51">
        <f t="shared" si="19"/>
        <v>65352.852851006188</v>
      </c>
      <c r="AC22" s="44">
        <f t="shared" si="19"/>
        <v>131755.47206572388</v>
      </c>
      <c r="AD22" s="44">
        <f t="shared" si="9"/>
        <v>0</v>
      </c>
      <c r="AE22" s="44">
        <f t="shared" si="18"/>
        <v>0</v>
      </c>
      <c r="AF22" s="52">
        <f>HLOOKUP(I22,ElecAvoidedCostsWOCC!$A$5:$Q$50,G22+1,FALSE)</f>
        <v>0.7278724357900942</v>
      </c>
      <c r="AG22" s="44">
        <f t="shared" si="10"/>
        <v>336363.82772936975</v>
      </c>
      <c r="AH22" s="52">
        <f>HLOOKUP(I22,ElecAvoidedCostsWOCC!$A$5:$Q$50,T22+1,FALSE)</f>
        <v>0.7278724357900942</v>
      </c>
      <c r="AI22" s="44">
        <f t="shared" si="11"/>
        <v>0</v>
      </c>
      <c r="AJ22" s="44">
        <f t="shared" si="13"/>
        <v>336363.82772936975</v>
      </c>
      <c r="AK22" s="44">
        <f>HLOOKUP(I22,ElecAvoidedCostsWOCC!$A$5:$Q$50,G22+1,FALSE)*J22*L22</f>
        <v>0</v>
      </c>
      <c r="AL22" s="44">
        <f t="shared" si="14"/>
        <v>336363.82772936975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336363.82772936975</v>
      </c>
      <c r="AN22" s="48">
        <f t="shared" si="15"/>
        <v>370000.21050230676</v>
      </c>
      <c r="AO22" s="47">
        <f t="shared" si="16"/>
        <v>5.146888208479961</v>
      </c>
      <c r="AP22" s="47">
        <f t="shared" si="17"/>
        <v>2.8082341074816135</v>
      </c>
    </row>
    <row r="23" spans="1:42" ht="13.5" customHeight="1">
      <c r="A23" s="58" t="s">
        <v>245</v>
      </c>
      <c r="B23" s="97" t="s">
        <v>70</v>
      </c>
      <c r="C23" s="98">
        <v>18230714</v>
      </c>
      <c r="D23" s="61" t="s">
        <v>128</v>
      </c>
      <c r="E23" s="38">
        <v>12774</v>
      </c>
      <c r="F23" s="39" t="s">
        <v>620</v>
      </c>
      <c r="G23" s="39">
        <v>10</v>
      </c>
      <c r="H23" s="39"/>
      <c r="I23" s="40" t="s">
        <v>270</v>
      </c>
      <c r="J23" s="41">
        <v>50</v>
      </c>
      <c r="K23" s="41">
        <v>232.3</v>
      </c>
      <c r="L23" s="41"/>
      <c r="M23" s="42">
        <v>40</v>
      </c>
      <c r="N23" s="42">
        <v>131.18</v>
      </c>
      <c r="O23" s="43">
        <v>11615</v>
      </c>
      <c r="P23" s="44">
        <v>2000</v>
      </c>
      <c r="Q23" s="44">
        <f t="shared" si="12"/>
        <v>6559</v>
      </c>
      <c r="R23" s="45"/>
      <c r="S23" s="46">
        <v>0</v>
      </c>
      <c r="T23" s="39">
        <f t="shared" si="0"/>
        <v>10</v>
      </c>
      <c r="U23" s="47">
        <f t="shared" si="1"/>
        <v>6.7972955296256056E-3</v>
      </c>
      <c r="V23" s="48">
        <f t="shared" si="2"/>
        <v>91.18</v>
      </c>
      <c r="W23" s="49">
        <f t="shared" si="3"/>
        <v>6.7972955296256052E-4</v>
      </c>
      <c r="X23" s="44">
        <f t="shared" si="4"/>
        <v>679.09020614233953</v>
      </c>
      <c r="Y23" s="44">
        <f t="shared" si="5"/>
        <v>4559</v>
      </c>
      <c r="Z23" s="44">
        <f t="shared" si="6"/>
        <v>1754.2884522071768</v>
      </c>
      <c r="AA23" s="50">
        <f t="shared" si="7"/>
        <v>7238.0902061423394</v>
      </c>
      <c r="AB23" s="51">
        <f t="shared" si="19"/>
        <v>1642.592183714585</v>
      </c>
      <c r="AC23" s="44">
        <f t="shared" si="19"/>
        <v>6777.2380207325268</v>
      </c>
      <c r="AD23" s="44">
        <f t="shared" si="9"/>
        <v>0</v>
      </c>
      <c r="AE23" s="44">
        <f t="shared" si="18"/>
        <v>0</v>
      </c>
      <c r="AF23" s="52">
        <f>HLOOKUP(I23,ElecAvoidedCostsWOCC!$A$5:$Q$50,G23+1,FALSE)</f>
        <v>0.7278724357900942</v>
      </c>
      <c r="AG23" s="44">
        <f t="shared" si="10"/>
        <v>8454.2383417019446</v>
      </c>
      <c r="AH23" s="52">
        <f>HLOOKUP(I23,ElecAvoidedCostsWOCC!$A$5:$Q$50,T23+1,FALSE)</f>
        <v>0.7278724357900942</v>
      </c>
      <c r="AI23" s="44">
        <f t="shared" si="11"/>
        <v>0</v>
      </c>
      <c r="AJ23" s="44">
        <f t="shared" si="13"/>
        <v>8454.2383417019446</v>
      </c>
      <c r="AK23" s="44">
        <f>HLOOKUP(I23,ElecAvoidedCostsWOCC!$A$5:$Q$50,G23+1,FALSE)*J23*L23</f>
        <v>0</v>
      </c>
      <c r="AL23" s="44">
        <f t="shared" si="14"/>
        <v>8454.2383417019446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8454.2383417019446</v>
      </c>
      <c r="AN23" s="48">
        <f t="shared" si="15"/>
        <v>9299.6621758721394</v>
      </c>
      <c r="AO23" s="47">
        <f t="shared" si="16"/>
        <v>5.1468882084799592</v>
      </c>
      <c r="AP23" s="47">
        <f t="shared" si="17"/>
        <v>1.3721905807975405</v>
      </c>
    </row>
    <row r="24" spans="1:42" ht="13.5" customHeight="1">
      <c r="A24" s="60">
        <f>(SUM(AN5:AN110)/SUM(AC5:AC110))</f>
        <v>4.2462261453789871</v>
      </c>
      <c r="B24" s="97" t="s">
        <v>70</v>
      </c>
      <c r="C24" s="98">
        <v>18230714</v>
      </c>
      <c r="D24" s="61" t="s">
        <v>128</v>
      </c>
      <c r="E24" s="38">
        <v>12775</v>
      </c>
      <c r="F24" s="39" t="s">
        <v>621</v>
      </c>
      <c r="G24" s="39">
        <v>10</v>
      </c>
      <c r="H24" s="39"/>
      <c r="I24" s="40" t="s">
        <v>270</v>
      </c>
      <c r="J24" s="41">
        <v>852</v>
      </c>
      <c r="K24" s="41">
        <v>502.4</v>
      </c>
      <c r="L24" s="41"/>
      <c r="M24" s="42">
        <v>90</v>
      </c>
      <c r="N24" s="42">
        <v>215.58</v>
      </c>
      <c r="O24" s="43">
        <v>428044.79999999999</v>
      </c>
      <c r="P24" s="44">
        <v>76680</v>
      </c>
      <c r="Q24" s="44">
        <f t="shared" si="12"/>
        <v>183674.16</v>
      </c>
      <c r="R24" s="45"/>
      <c r="S24" s="46">
        <v>0</v>
      </c>
      <c r="T24" s="39">
        <f t="shared" si="0"/>
        <v>10</v>
      </c>
      <c r="U24" s="47">
        <f t="shared" si="1"/>
        <v>0.2504990964717595</v>
      </c>
      <c r="V24" s="48">
        <f t="shared" si="2"/>
        <v>125.58000000000001</v>
      </c>
      <c r="W24" s="49">
        <f t="shared" si="3"/>
        <v>2.5049909647175947E-2</v>
      </c>
      <c r="X24" s="44">
        <f t="shared" si="4"/>
        <v>25026.347952660912</v>
      </c>
      <c r="Y24" s="44">
        <f t="shared" si="5"/>
        <v>106994.16</v>
      </c>
      <c r="Z24" s="44">
        <f t="shared" si="6"/>
        <v>64650.370182292769</v>
      </c>
      <c r="AA24" s="50">
        <f t="shared" si="7"/>
        <v>208700.5079526609</v>
      </c>
      <c r="AB24" s="51">
        <f t="shared" si="19"/>
        <v>60534.054477802216</v>
      </c>
      <c r="AC24" s="44">
        <f t="shared" si="19"/>
        <v>195412.46062983229</v>
      </c>
      <c r="AD24" s="44">
        <f t="shared" si="9"/>
        <v>0</v>
      </c>
      <c r="AE24" s="44">
        <f t="shared" si="18"/>
        <v>0</v>
      </c>
      <c r="AF24" s="52">
        <f>HLOOKUP(I24,ElecAvoidedCostsWOCC!$A$5:$Q$50,G24+1,FALSE)</f>
        <v>0.7278724357900942</v>
      </c>
      <c r="AG24" s="44">
        <f t="shared" si="10"/>
        <v>311562.01120328368</v>
      </c>
      <c r="AH24" s="52">
        <f>HLOOKUP(I24,ElecAvoidedCostsWOCC!$A$5:$Q$50,T24+1,FALSE)</f>
        <v>0.7278724357900942</v>
      </c>
      <c r="AI24" s="44">
        <f t="shared" si="11"/>
        <v>0</v>
      </c>
      <c r="AJ24" s="44">
        <f t="shared" si="13"/>
        <v>311562.01120328368</v>
      </c>
      <c r="AK24" s="44">
        <f>HLOOKUP(I24,ElecAvoidedCostsWOCC!$A$5:$Q$50,G24+1,FALSE)*J24*L24</f>
        <v>0</v>
      </c>
      <c r="AL24" s="44">
        <f t="shared" si="14"/>
        <v>311562.01120328368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311562.01120328374</v>
      </c>
      <c r="AN24" s="48">
        <f t="shared" si="15"/>
        <v>342718.21232361213</v>
      </c>
      <c r="AO24" s="47">
        <f t="shared" si="16"/>
        <v>5.1468882084799601</v>
      </c>
      <c r="AP24" s="47">
        <f t="shared" si="17"/>
        <v>1.7538196449653205</v>
      </c>
    </row>
    <row r="25" spans="1:42" ht="13.5" customHeight="1">
      <c r="B25" s="97" t="s">
        <v>70</v>
      </c>
      <c r="C25" s="98">
        <v>18230714</v>
      </c>
      <c r="D25" s="61" t="s">
        <v>128</v>
      </c>
      <c r="E25" s="38">
        <v>12777</v>
      </c>
      <c r="F25" s="39" t="s">
        <v>622</v>
      </c>
      <c r="G25" s="39">
        <v>10</v>
      </c>
      <c r="H25" s="39"/>
      <c r="I25" s="40" t="s">
        <v>270</v>
      </c>
      <c r="J25" s="41">
        <v>985</v>
      </c>
      <c r="K25" s="41">
        <v>652</v>
      </c>
      <c r="L25" s="41"/>
      <c r="M25" s="42">
        <v>100</v>
      </c>
      <c r="N25" s="42">
        <v>241.93</v>
      </c>
      <c r="O25" s="43">
        <v>642220</v>
      </c>
      <c r="P25" s="44">
        <v>98500</v>
      </c>
      <c r="Q25" s="44">
        <f t="shared" si="12"/>
        <v>238301.05000000002</v>
      </c>
      <c r="R25" s="45"/>
      <c r="S25" s="46">
        <v>0</v>
      </c>
      <c r="T25" s="39">
        <f t="shared" ref="T25:T48" si="20">G25+H25</f>
        <v>10</v>
      </c>
      <c r="U25" s="47">
        <f t="shared" ref="U25:U48" si="21">(O25/$A$10)*T25</f>
        <v>0.37583806586622093</v>
      </c>
      <c r="V25" s="48">
        <f t="shared" ref="V25:V48" si="22">N25-M25</f>
        <v>141.93</v>
      </c>
      <c r="W25" s="49">
        <f t="shared" ref="W25:W48" si="23">(O25/A$10)</f>
        <v>3.7583806586622096E-2</v>
      </c>
      <c r="X25" s="44">
        <f t="shared" ref="X25:X48" si="24">W25*A$8</f>
        <v>37548.455633984791</v>
      </c>
      <c r="Y25" s="44">
        <f t="shared" ref="Y25:Y48" si="25">Q25-P25</f>
        <v>139801.05000000002</v>
      </c>
      <c r="Z25" s="44">
        <f t="shared" ref="Z25:Z48" si="26">X25+(A$6*W25)</f>
        <v>96998.633644123387</v>
      </c>
      <c r="AA25" s="50">
        <f t="shared" ref="AA25:AA48" si="27">Q25+X25</f>
        <v>275849.50563398481</v>
      </c>
      <c r="AB25" s="51">
        <f t="shared" ref="AB25:AB48" si="28">Z25/(1+ElecDiscountRate)^1</f>
        <v>90822.690678018145</v>
      </c>
      <c r="AC25" s="44">
        <f t="shared" ref="AC25:AC48" si="29">AA25/(1+ElecDiscountRate)^1</f>
        <v>258286.05396440523</v>
      </c>
      <c r="AD25" s="44">
        <f t="shared" ref="AD25:AD48" si="30">-PV(ElecDiscountRate,T25,R25)*J25</f>
        <v>0</v>
      </c>
      <c r="AE25" s="44">
        <f t="shared" ref="AE25:AE48" si="31">-PV(ElecDiscountRate,T25,S25)*J25</f>
        <v>0</v>
      </c>
      <c r="AF25" s="52">
        <f>HLOOKUP(I25,ElecAvoidedCostsWOCC!$A$5:$Q$50,G25+1,FALSE)</f>
        <v>0.7278724357900942</v>
      </c>
      <c r="AG25" s="44">
        <f t="shared" ref="AG25:AG48" si="32">AF25*J25*K25</f>
        <v>467454.23571311426</v>
      </c>
      <c r="AH25" s="52">
        <f>HLOOKUP(I25,ElecAvoidedCostsWOCC!$A$5:$Q$50,T25+1,FALSE)</f>
        <v>0.7278724357900942</v>
      </c>
      <c r="AI25" s="44">
        <f t="shared" ref="AI25:AI48" si="33">AH25*J25*L25</f>
        <v>0</v>
      </c>
      <c r="AJ25" s="44">
        <f t="shared" ref="AJ25:AJ48" si="34">AG25+AI25</f>
        <v>467454.23571311426</v>
      </c>
      <c r="AK25" s="44">
        <f>HLOOKUP(I25,ElecAvoidedCostsWOCC!$A$5:$Q$50,G25+1,FALSE)*J25*L25</f>
        <v>0</v>
      </c>
      <c r="AL25" s="44">
        <f t="shared" ref="AL25:AL48" si="35">AG25+AI25-AK25</f>
        <v>467454.23571311426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467454.23571311432</v>
      </c>
      <c r="AN25" s="48">
        <f t="shared" ref="AN25:AN48" si="36">AM25*1.1+AD25+AE25</f>
        <v>514199.65928442578</v>
      </c>
      <c r="AO25" s="47">
        <f t="shared" ref="AO25:AO48" si="37">IFERROR(AM25/AB25,0)</f>
        <v>5.1468882084799592</v>
      </c>
      <c r="AP25" s="47">
        <f t="shared" ref="AP25:AP48" si="38">AN25/AC25</f>
        <v>1.9908146467532017</v>
      </c>
    </row>
    <row r="26" spans="1:42" ht="13.5" customHeight="1">
      <c r="B26" s="97" t="s">
        <v>70</v>
      </c>
      <c r="C26" s="98">
        <v>18230714</v>
      </c>
      <c r="D26" s="61" t="s">
        <v>128</v>
      </c>
      <c r="E26" s="38">
        <v>12779</v>
      </c>
      <c r="F26" s="39" t="s">
        <v>623</v>
      </c>
      <c r="G26" s="39">
        <v>10</v>
      </c>
      <c r="H26" s="39"/>
      <c r="I26" s="40" t="s">
        <v>270</v>
      </c>
      <c r="J26" s="41">
        <v>3141</v>
      </c>
      <c r="K26" s="41">
        <v>54</v>
      </c>
      <c r="L26" s="41"/>
      <c r="M26" s="42">
        <v>3</v>
      </c>
      <c r="N26" s="42">
        <v>20</v>
      </c>
      <c r="O26" s="43">
        <v>169614</v>
      </c>
      <c r="P26" s="44">
        <v>9423</v>
      </c>
      <c r="Q26" s="44">
        <f t="shared" si="12"/>
        <v>62820</v>
      </c>
      <c r="R26" s="45"/>
      <c r="S26" s="46">
        <v>0</v>
      </c>
      <c r="T26" s="39">
        <f t="shared" si="20"/>
        <v>10</v>
      </c>
      <c r="U26" s="47">
        <f t="shared" si="21"/>
        <v>9.9260997327758699E-2</v>
      </c>
      <c r="V26" s="48">
        <f t="shared" si="22"/>
        <v>17</v>
      </c>
      <c r="W26" s="49">
        <f t="shared" si="23"/>
        <v>9.9260997327758702E-3</v>
      </c>
      <c r="X26" s="44">
        <f t="shared" si="24"/>
        <v>9916.7633426282209</v>
      </c>
      <c r="Y26" s="44">
        <f t="shared" si="25"/>
        <v>53397</v>
      </c>
      <c r="Z26" s="44">
        <f t="shared" si="26"/>
        <v>25617.897678232293</v>
      </c>
      <c r="AA26" s="50">
        <f t="shared" si="27"/>
        <v>72736.763342628226</v>
      </c>
      <c r="AB26" s="51">
        <f t="shared" si="28"/>
        <v>23986.795578869187</v>
      </c>
      <c r="AC26" s="44">
        <f t="shared" si="29"/>
        <v>68105.583654146278</v>
      </c>
      <c r="AD26" s="44">
        <f t="shared" si="30"/>
        <v>0</v>
      </c>
      <c r="AE26" s="44">
        <f t="shared" si="31"/>
        <v>0</v>
      </c>
      <c r="AF26" s="52">
        <f>HLOOKUP(I26,ElecAvoidedCostsWOCC!$A$5:$Q$50,G26+1,FALSE)</f>
        <v>0.7278724357900942</v>
      </c>
      <c r="AG26" s="44">
        <f t="shared" si="32"/>
        <v>123457.35532410102</v>
      </c>
      <c r="AH26" s="52">
        <f>HLOOKUP(I26,ElecAvoidedCostsWOCC!$A$5:$Q$50,T26+1,FALSE)</f>
        <v>0.7278724357900942</v>
      </c>
      <c r="AI26" s="44">
        <f t="shared" si="33"/>
        <v>0</v>
      </c>
      <c r="AJ26" s="44">
        <f t="shared" si="34"/>
        <v>123457.35532410102</v>
      </c>
      <c r="AK26" s="44">
        <f>HLOOKUP(I26,ElecAvoidedCostsWOCC!$A$5:$Q$50,G26+1,FALSE)*J26*L26</f>
        <v>0</v>
      </c>
      <c r="AL26" s="44">
        <f t="shared" si="35"/>
        <v>123457.35532410102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123457.35532410104</v>
      </c>
      <c r="AN26" s="48">
        <f t="shared" si="36"/>
        <v>135803.09085651115</v>
      </c>
      <c r="AO26" s="47">
        <f t="shared" si="37"/>
        <v>5.1468882084799592</v>
      </c>
      <c r="AP26" s="47">
        <f t="shared" si="38"/>
        <v>1.9940081792140025</v>
      </c>
    </row>
    <row r="27" spans="1:42" ht="13.5" customHeight="1">
      <c r="B27" s="97" t="s">
        <v>70</v>
      </c>
      <c r="C27" s="98">
        <v>18230714</v>
      </c>
      <c r="D27" s="61" t="s">
        <v>128</v>
      </c>
      <c r="E27" s="38">
        <v>12818</v>
      </c>
      <c r="F27" s="39" t="s">
        <v>624</v>
      </c>
      <c r="G27" s="39">
        <v>12</v>
      </c>
      <c r="H27" s="39"/>
      <c r="I27" s="40" t="s">
        <v>270</v>
      </c>
      <c r="J27" s="41">
        <v>8000</v>
      </c>
      <c r="K27" s="41">
        <v>70.599999999999994</v>
      </c>
      <c r="L27" s="41"/>
      <c r="M27" s="42">
        <v>4</v>
      </c>
      <c r="N27" s="42">
        <v>20</v>
      </c>
      <c r="O27" s="43">
        <v>564800</v>
      </c>
      <c r="P27" s="44">
        <v>32000</v>
      </c>
      <c r="Q27" s="44">
        <f t="shared" si="12"/>
        <v>160000</v>
      </c>
      <c r="R27" s="45"/>
      <c r="S27" s="46">
        <v>0</v>
      </c>
      <c r="T27" s="39">
        <f t="shared" si="20"/>
        <v>12</v>
      </c>
      <c r="U27" s="47">
        <f t="shared" si="21"/>
        <v>0.39663667827456306</v>
      </c>
      <c r="V27" s="48">
        <f t="shared" si="22"/>
        <v>16</v>
      </c>
      <c r="W27" s="49">
        <f t="shared" si="23"/>
        <v>3.3053056522880257E-2</v>
      </c>
      <c r="X27" s="44">
        <f t="shared" si="24"/>
        <v>33021.967148445408</v>
      </c>
      <c r="Y27" s="44">
        <f t="shared" si="25"/>
        <v>128000</v>
      </c>
      <c r="Z27" s="44">
        <f t="shared" si="26"/>
        <v>85305.391115506965</v>
      </c>
      <c r="AA27" s="50">
        <f t="shared" si="27"/>
        <v>193021.9671484454</v>
      </c>
      <c r="AB27" s="51">
        <f t="shared" si="28"/>
        <v>79873.961718639475</v>
      </c>
      <c r="AC27" s="44">
        <f t="shared" si="29"/>
        <v>180732.17897794512</v>
      </c>
      <c r="AD27" s="44">
        <f t="shared" si="30"/>
        <v>0</v>
      </c>
      <c r="AE27" s="44">
        <f t="shared" si="31"/>
        <v>0</v>
      </c>
      <c r="AF27" s="52">
        <f>HLOOKUP(I27,ElecAvoidedCostsWOCC!$A$5:$Q$50,G27+1,FALSE)</f>
        <v>0.86650348716649883</v>
      </c>
      <c r="AG27" s="44">
        <f t="shared" si="32"/>
        <v>489401.16955163854</v>
      </c>
      <c r="AH27" s="52">
        <f>HLOOKUP(I27,ElecAvoidedCostsWOCC!$A$5:$Q$50,T27+1,FALSE)</f>
        <v>0.86650348716649883</v>
      </c>
      <c r="AI27" s="44">
        <f t="shared" si="33"/>
        <v>0</v>
      </c>
      <c r="AJ27" s="44">
        <f t="shared" si="34"/>
        <v>489401.16955163854</v>
      </c>
      <c r="AK27" s="44">
        <f>HLOOKUP(I27,ElecAvoidedCostsWOCC!$A$5:$Q$50,G27+1,FALSE)*J27*L27</f>
        <v>0</v>
      </c>
      <c r="AL27" s="44">
        <f t="shared" si="35"/>
        <v>489401.16955163854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489401.16955163848</v>
      </c>
      <c r="AN27" s="48">
        <f t="shared" si="36"/>
        <v>538341.28650680243</v>
      </c>
      <c r="AO27" s="47">
        <f t="shared" si="37"/>
        <v>6.1271678406985952</v>
      </c>
      <c r="AP27" s="47">
        <f t="shared" si="38"/>
        <v>2.9786687105260685</v>
      </c>
    </row>
    <row r="28" spans="1:42" ht="13.5" customHeight="1">
      <c r="B28" s="97" t="s">
        <v>70</v>
      </c>
      <c r="C28" s="98">
        <v>18230714</v>
      </c>
      <c r="D28" s="61" t="s">
        <v>128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>
        <v>0</v>
      </c>
      <c r="T28" s="39">
        <f t="shared" si="20"/>
        <v>0</v>
      </c>
      <c r="U28" s="47">
        <f t="shared" si="21"/>
        <v>0</v>
      </c>
      <c r="V28" s="48">
        <f t="shared" si="22"/>
        <v>0</v>
      </c>
      <c r="W28" s="49">
        <f t="shared" si="23"/>
        <v>0</v>
      </c>
      <c r="X28" s="44">
        <f t="shared" si="24"/>
        <v>0</v>
      </c>
      <c r="Y28" s="44">
        <f t="shared" si="25"/>
        <v>0</v>
      </c>
      <c r="Z28" s="44">
        <f t="shared" si="26"/>
        <v>0</v>
      </c>
      <c r="AA28" s="50">
        <f t="shared" si="27"/>
        <v>0</v>
      </c>
      <c r="AB28" s="51">
        <f t="shared" si="28"/>
        <v>0</v>
      </c>
      <c r="AC28" s="44">
        <f t="shared" si="29"/>
        <v>0</v>
      </c>
      <c r="AD28" s="44">
        <f t="shared" si="30"/>
        <v>0</v>
      </c>
      <c r="AE28" s="44">
        <f t="shared" si="31"/>
        <v>0</v>
      </c>
      <c r="AF28" s="52" t="e">
        <f>HLOOKUP(I28,ElecAvoidedCostsWOCC!$A$5:$Q$50,G28+1,FALSE)</f>
        <v>#N/A</v>
      </c>
      <c r="AG28" s="44" t="e">
        <f t="shared" si="32"/>
        <v>#N/A</v>
      </c>
      <c r="AH28" s="52" t="e">
        <f>HLOOKUP(I28,ElecAvoidedCostsWOCC!$A$5:$Q$50,T28+1,FALSE)</f>
        <v>#N/A</v>
      </c>
      <c r="AI28" s="44" t="e">
        <f t="shared" si="33"/>
        <v>#N/A</v>
      </c>
      <c r="AJ28" s="44" t="e">
        <f t="shared" si="34"/>
        <v>#N/A</v>
      </c>
      <c r="AK28" s="44" t="e">
        <f>HLOOKUP(I28,ElecAvoidedCostsWOCC!$A$5:$Q$50,G28+1,FALSE)*J28*L28</f>
        <v>#N/A</v>
      </c>
      <c r="AL28" s="44" t="e">
        <f t="shared" si="35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6"/>
        <v>0</v>
      </c>
      <c r="AO28" s="47">
        <f t="shared" si="37"/>
        <v>0</v>
      </c>
      <c r="AP28" s="47" t="e">
        <f t="shared" si="38"/>
        <v>#DIV/0!</v>
      </c>
    </row>
    <row r="29" spans="1:42">
      <c r="B29" s="97" t="s">
        <v>70</v>
      </c>
      <c r="C29" s="98">
        <v>18230714</v>
      </c>
      <c r="D29" s="61" t="s">
        <v>128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>
        <v>0</v>
      </c>
      <c r="T29" s="39">
        <f t="shared" si="20"/>
        <v>0</v>
      </c>
      <c r="U29" s="47">
        <f t="shared" si="21"/>
        <v>0</v>
      </c>
      <c r="V29" s="48">
        <f t="shared" si="22"/>
        <v>0</v>
      </c>
      <c r="W29" s="49">
        <f t="shared" si="23"/>
        <v>0</v>
      </c>
      <c r="X29" s="44">
        <f t="shared" si="24"/>
        <v>0</v>
      </c>
      <c r="Y29" s="44">
        <f t="shared" si="25"/>
        <v>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 t="e">
        <f>HLOOKUP(I29,ElecAvoidedCostsWOCC!$A$5:$Q$50,G29+1,FALSE)</f>
        <v>#N/A</v>
      </c>
      <c r="AG29" s="44" t="e">
        <f t="shared" si="32"/>
        <v>#N/A</v>
      </c>
      <c r="AH29" s="52" t="e">
        <f>HLOOKUP(I29,ElecAvoidedCostsWOCC!$A$5:$Q$50,T29+1,FALSE)</f>
        <v>#N/A</v>
      </c>
      <c r="AI29" s="44" t="e">
        <f t="shared" si="33"/>
        <v>#N/A</v>
      </c>
      <c r="AJ29" s="44" t="e">
        <f t="shared" si="34"/>
        <v>#N/A</v>
      </c>
      <c r="AK29" s="44" t="e">
        <f>HLOOKUP(I29,ElecAvoidedCostsWOCC!$A$5:$Q$50,G29+1,FALSE)*J29*L29</f>
        <v>#N/A</v>
      </c>
      <c r="AL29" s="44" t="e">
        <f t="shared" si="35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97" t="s">
        <v>70</v>
      </c>
      <c r="C30" s="98">
        <v>18230714</v>
      </c>
      <c r="D30" s="61" t="s">
        <v>128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>
        <v>0</v>
      </c>
      <c r="T30" s="39">
        <f t="shared" si="20"/>
        <v>0</v>
      </c>
      <c r="U30" s="47">
        <f t="shared" si="21"/>
        <v>0</v>
      </c>
      <c r="V30" s="48">
        <f t="shared" si="22"/>
        <v>0</v>
      </c>
      <c r="W30" s="49">
        <f t="shared" si="23"/>
        <v>0</v>
      </c>
      <c r="X30" s="44">
        <f t="shared" si="24"/>
        <v>0</v>
      </c>
      <c r="Y30" s="44">
        <f t="shared" si="25"/>
        <v>0</v>
      </c>
      <c r="Z30" s="44">
        <f t="shared" si="26"/>
        <v>0</v>
      </c>
      <c r="AA30" s="50">
        <f t="shared" si="27"/>
        <v>0</v>
      </c>
      <c r="AB30" s="51">
        <f t="shared" si="28"/>
        <v>0</v>
      </c>
      <c r="AC30" s="44">
        <f t="shared" si="29"/>
        <v>0</v>
      </c>
      <c r="AD30" s="44">
        <f t="shared" si="30"/>
        <v>0</v>
      </c>
      <c r="AE30" s="44">
        <f t="shared" si="31"/>
        <v>0</v>
      </c>
      <c r="AF30" s="52" t="e">
        <f>HLOOKUP(I30,ElecAvoidedCostsWOCC!$A$5:$Q$50,G30+1,FALSE)</f>
        <v>#N/A</v>
      </c>
      <c r="AG30" s="44" t="e">
        <f t="shared" si="32"/>
        <v>#N/A</v>
      </c>
      <c r="AH30" s="52" t="e">
        <f>HLOOKUP(I30,ElecAvoidedCostsWOCC!$A$5:$Q$50,T30+1,FALSE)</f>
        <v>#N/A</v>
      </c>
      <c r="AI30" s="44" t="e">
        <f t="shared" si="33"/>
        <v>#N/A</v>
      </c>
      <c r="AJ30" s="44" t="e">
        <f t="shared" si="34"/>
        <v>#N/A</v>
      </c>
      <c r="AK30" s="44" t="e">
        <f>HLOOKUP(I30,ElecAvoidedCostsWOCC!$A$5:$Q$50,G30+1,FALSE)*J30*L30</f>
        <v>#N/A</v>
      </c>
      <c r="AL30" s="44" t="e">
        <f t="shared" si="35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6"/>
        <v>0</v>
      </c>
      <c r="AO30" s="47">
        <f t="shared" si="37"/>
        <v>0</v>
      </c>
      <c r="AP30" s="47" t="e">
        <f t="shared" si="38"/>
        <v>#DIV/0!</v>
      </c>
    </row>
    <row r="31" spans="1:42">
      <c r="B31" s="97" t="s">
        <v>70</v>
      </c>
      <c r="C31" s="98">
        <v>18230714</v>
      </c>
      <c r="D31" s="61" t="s">
        <v>128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>
        <v>0</v>
      </c>
      <c r="T31" s="39">
        <f t="shared" si="20"/>
        <v>0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0</v>
      </c>
      <c r="AB31" s="51">
        <f t="shared" si="28"/>
        <v>0</v>
      </c>
      <c r="AC31" s="44">
        <f t="shared" si="29"/>
        <v>0</v>
      </c>
      <c r="AD31" s="44">
        <f t="shared" si="30"/>
        <v>0</v>
      </c>
      <c r="AE31" s="44">
        <f t="shared" si="31"/>
        <v>0</v>
      </c>
      <c r="AF31" s="52" t="e">
        <f>HLOOKUP(I31,ElecAvoidedCostsWOCC!$A$5:$Q$50,G31+1,FALSE)</f>
        <v>#N/A</v>
      </c>
      <c r="AG31" s="44" t="e">
        <f t="shared" si="32"/>
        <v>#N/A</v>
      </c>
      <c r="AH31" s="52" t="e">
        <f>HLOOKUP(I31,ElecAvoidedCostsWOCC!$A$5:$Q$50,T31+1,FALSE)</f>
        <v>#N/A</v>
      </c>
      <c r="AI31" s="44" t="e">
        <f t="shared" si="33"/>
        <v>#N/A</v>
      </c>
      <c r="AJ31" s="44" t="e">
        <f t="shared" si="34"/>
        <v>#N/A</v>
      </c>
      <c r="AK31" s="44" t="e">
        <f>HLOOKUP(I31,ElecAvoidedCostsWOCC!$A$5:$Q$50,G31+1,FALSE)*J31*L31</f>
        <v>#N/A</v>
      </c>
      <c r="AL31" s="44" t="e">
        <f t="shared" si="35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6"/>
        <v>0</v>
      </c>
      <c r="AO31" s="47">
        <f t="shared" si="37"/>
        <v>0</v>
      </c>
      <c r="AP31" s="47" t="e">
        <f t="shared" si="38"/>
        <v>#DIV/0!</v>
      </c>
    </row>
    <row r="32" spans="1:42">
      <c r="B32" s="97" t="s">
        <v>70</v>
      </c>
      <c r="C32" s="98">
        <v>18230714</v>
      </c>
      <c r="D32" s="61" t="s">
        <v>128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>
        <v>0</v>
      </c>
      <c r="T32" s="39">
        <f t="shared" si="20"/>
        <v>0</v>
      </c>
      <c r="U32" s="47">
        <f t="shared" si="21"/>
        <v>0</v>
      </c>
      <c r="V32" s="48">
        <f t="shared" si="22"/>
        <v>0</v>
      </c>
      <c r="W32" s="49">
        <f t="shared" si="23"/>
        <v>0</v>
      </c>
      <c r="X32" s="44">
        <f t="shared" si="24"/>
        <v>0</v>
      </c>
      <c r="Y32" s="44">
        <f t="shared" si="25"/>
        <v>0</v>
      </c>
      <c r="Z32" s="44">
        <f t="shared" si="26"/>
        <v>0</v>
      </c>
      <c r="AA32" s="50">
        <f t="shared" si="27"/>
        <v>0</v>
      </c>
      <c r="AB32" s="51">
        <f t="shared" si="28"/>
        <v>0</v>
      </c>
      <c r="AC32" s="44">
        <f t="shared" si="29"/>
        <v>0</v>
      </c>
      <c r="AD32" s="44">
        <f t="shared" si="30"/>
        <v>0</v>
      </c>
      <c r="AE32" s="44">
        <f t="shared" si="31"/>
        <v>0</v>
      </c>
      <c r="AF32" s="52" t="e">
        <f>HLOOKUP(I32,ElecAvoidedCostsWOCC!$A$5:$Q$50,G32+1,FALSE)</f>
        <v>#N/A</v>
      </c>
      <c r="AG32" s="44" t="e">
        <f t="shared" si="32"/>
        <v>#N/A</v>
      </c>
      <c r="AH32" s="52" t="e">
        <f>HLOOKUP(I32,ElecAvoidedCostsWOCC!$A$5:$Q$50,T32+1,FALSE)</f>
        <v>#N/A</v>
      </c>
      <c r="AI32" s="44" t="e">
        <f t="shared" si="33"/>
        <v>#N/A</v>
      </c>
      <c r="AJ32" s="44" t="e">
        <f t="shared" si="34"/>
        <v>#N/A</v>
      </c>
      <c r="AK32" s="44" t="e">
        <f>HLOOKUP(I32,ElecAvoidedCostsWOCC!$A$5:$Q$50,G32+1,FALSE)*J32*L32</f>
        <v>#N/A</v>
      </c>
      <c r="AL32" s="44" t="e">
        <f t="shared" si="35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6"/>
        <v>0</v>
      </c>
      <c r="AO32" s="47">
        <f t="shared" si="37"/>
        <v>0</v>
      </c>
      <c r="AP32" s="47" t="e">
        <f t="shared" si="38"/>
        <v>#DIV/0!</v>
      </c>
    </row>
    <row r="33" spans="2:42">
      <c r="B33" s="97" t="s">
        <v>70</v>
      </c>
      <c r="C33" s="98">
        <v>18230714</v>
      </c>
      <c r="D33" s="61" t="s">
        <v>128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>
        <v>0</v>
      </c>
      <c r="T33" s="39">
        <f t="shared" si="20"/>
        <v>0</v>
      </c>
      <c r="U33" s="47">
        <f t="shared" si="21"/>
        <v>0</v>
      </c>
      <c r="V33" s="48">
        <f t="shared" si="22"/>
        <v>0</v>
      </c>
      <c r="W33" s="49">
        <f t="shared" si="23"/>
        <v>0</v>
      </c>
      <c r="X33" s="44">
        <f t="shared" si="24"/>
        <v>0</v>
      </c>
      <c r="Y33" s="44">
        <f t="shared" si="25"/>
        <v>0</v>
      </c>
      <c r="Z33" s="44">
        <f t="shared" si="26"/>
        <v>0</v>
      </c>
      <c r="AA33" s="50">
        <f t="shared" si="27"/>
        <v>0</v>
      </c>
      <c r="AB33" s="51">
        <f t="shared" si="28"/>
        <v>0</v>
      </c>
      <c r="AC33" s="44">
        <f t="shared" si="29"/>
        <v>0</v>
      </c>
      <c r="AD33" s="44">
        <f t="shared" si="30"/>
        <v>0</v>
      </c>
      <c r="AE33" s="44">
        <f t="shared" si="31"/>
        <v>0</v>
      </c>
      <c r="AF33" s="52" t="e">
        <f>HLOOKUP(I33,ElecAvoidedCostsWOCC!$A$5:$Q$50,G33+1,FALSE)</f>
        <v>#N/A</v>
      </c>
      <c r="AG33" s="44" t="e">
        <f t="shared" si="32"/>
        <v>#N/A</v>
      </c>
      <c r="AH33" s="52" t="e">
        <f>HLOOKUP(I33,ElecAvoidedCostsWOCC!$A$5:$Q$50,T33+1,FALSE)</f>
        <v>#N/A</v>
      </c>
      <c r="AI33" s="44" t="e">
        <f t="shared" si="33"/>
        <v>#N/A</v>
      </c>
      <c r="AJ33" s="44" t="e">
        <f t="shared" si="34"/>
        <v>#N/A</v>
      </c>
      <c r="AK33" s="44" t="e">
        <f>HLOOKUP(I33,ElecAvoidedCostsWOCC!$A$5:$Q$50,G33+1,FALSE)*J33*L33</f>
        <v>#N/A</v>
      </c>
      <c r="AL33" s="44" t="e">
        <f t="shared" si="35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6"/>
        <v>0</v>
      </c>
      <c r="AO33" s="47">
        <f t="shared" si="37"/>
        <v>0</v>
      </c>
      <c r="AP33" s="47" t="e">
        <f t="shared" si="38"/>
        <v>#DIV/0!</v>
      </c>
    </row>
    <row r="34" spans="2:42">
      <c r="B34" s="97" t="s">
        <v>70</v>
      </c>
      <c r="C34" s="98">
        <v>18230714</v>
      </c>
      <c r="D34" s="61" t="s">
        <v>128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>
        <v>0</v>
      </c>
      <c r="T34" s="39">
        <f t="shared" si="20"/>
        <v>0</v>
      </c>
      <c r="U34" s="47">
        <f t="shared" si="21"/>
        <v>0</v>
      </c>
      <c r="V34" s="48">
        <f t="shared" si="22"/>
        <v>0</v>
      </c>
      <c r="W34" s="49">
        <f t="shared" si="23"/>
        <v>0</v>
      </c>
      <c r="X34" s="44">
        <f t="shared" si="24"/>
        <v>0</v>
      </c>
      <c r="Y34" s="44">
        <f t="shared" si="25"/>
        <v>0</v>
      </c>
      <c r="Z34" s="44">
        <f t="shared" si="26"/>
        <v>0</v>
      </c>
      <c r="AA34" s="50">
        <f t="shared" si="27"/>
        <v>0</v>
      </c>
      <c r="AB34" s="51">
        <f t="shared" si="28"/>
        <v>0</v>
      </c>
      <c r="AC34" s="44">
        <f t="shared" si="29"/>
        <v>0</v>
      </c>
      <c r="AD34" s="44">
        <f t="shared" si="30"/>
        <v>0</v>
      </c>
      <c r="AE34" s="44">
        <f t="shared" si="31"/>
        <v>0</v>
      </c>
      <c r="AF34" s="52" t="e">
        <f>HLOOKUP(I34,ElecAvoidedCostsWOCC!$A$5:$Q$50,G34+1,FALSE)</f>
        <v>#N/A</v>
      </c>
      <c r="AG34" s="44" t="e">
        <f t="shared" si="32"/>
        <v>#N/A</v>
      </c>
      <c r="AH34" s="52" t="e">
        <f>HLOOKUP(I34,ElecAvoidedCostsWOCC!$A$5:$Q$50,T34+1,FALSE)</f>
        <v>#N/A</v>
      </c>
      <c r="AI34" s="44" t="e">
        <f t="shared" si="33"/>
        <v>#N/A</v>
      </c>
      <c r="AJ34" s="44" t="e">
        <f t="shared" si="34"/>
        <v>#N/A</v>
      </c>
      <c r="AK34" s="44" t="e">
        <f>HLOOKUP(I34,ElecAvoidedCostsWOCC!$A$5:$Q$50,G34+1,FALSE)*J34*L34</f>
        <v>#N/A</v>
      </c>
      <c r="AL34" s="44" t="e">
        <f t="shared" si="35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6"/>
        <v>0</v>
      </c>
      <c r="AO34" s="47">
        <f t="shared" si="37"/>
        <v>0</v>
      </c>
      <c r="AP34" s="47" t="e">
        <f t="shared" si="38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20"/>
        <v>0</v>
      </c>
      <c r="U35" s="47">
        <f t="shared" si="21"/>
        <v>0</v>
      </c>
      <c r="V35" s="48">
        <f t="shared" si="22"/>
        <v>0</v>
      </c>
      <c r="W35" s="49">
        <f t="shared" si="23"/>
        <v>0</v>
      </c>
      <c r="X35" s="44">
        <f t="shared" si="24"/>
        <v>0</v>
      </c>
      <c r="Y35" s="44">
        <f t="shared" si="25"/>
        <v>0</v>
      </c>
      <c r="Z35" s="44">
        <f t="shared" si="26"/>
        <v>0</v>
      </c>
      <c r="AA35" s="50">
        <f t="shared" si="27"/>
        <v>0</v>
      </c>
      <c r="AB35" s="51">
        <f t="shared" si="28"/>
        <v>0</v>
      </c>
      <c r="AC35" s="44">
        <f t="shared" si="29"/>
        <v>0</v>
      </c>
      <c r="AD35" s="44">
        <f t="shared" si="30"/>
        <v>0</v>
      </c>
      <c r="AE35" s="44">
        <f t="shared" si="31"/>
        <v>0</v>
      </c>
      <c r="AF35" s="52" t="e">
        <f>HLOOKUP(I35,ElecAvoidedCostsWOCC!$A$5:$Q$50,G35+1,FALSE)</f>
        <v>#N/A</v>
      </c>
      <c r="AG35" s="44" t="e">
        <f t="shared" si="32"/>
        <v>#N/A</v>
      </c>
      <c r="AH35" s="52" t="e">
        <f>HLOOKUP(I35,ElecAvoidedCostsWOCC!$A$5:$Q$50,T35+1,FALSE)</f>
        <v>#N/A</v>
      </c>
      <c r="AI35" s="44" t="e">
        <f t="shared" si="33"/>
        <v>#N/A</v>
      </c>
      <c r="AJ35" s="44" t="e">
        <f t="shared" si="34"/>
        <v>#N/A</v>
      </c>
      <c r="AK35" s="44" t="e">
        <f>HLOOKUP(I35,ElecAvoidedCostsWOCC!$A$5:$Q$50,G35+1,FALSE)*J35*L35</f>
        <v>#N/A</v>
      </c>
      <c r="AL35" s="44" t="e">
        <f t="shared" si="35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6"/>
        <v>0</v>
      </c>
      <c r="AO35" s="47">
        <f t="shared" si="37"/>
        <v>0</v>
      </c>
      <c r="AP35" s="47" t="e">
        <f t="shared" si="38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HLOOKUP(I36,ElecAvoidedCostsWOCC!$A$5:$Q$50,G36+1,FALSE)</f>
        <v>#N/A</v>
      </c>
      <c r="AG36" s="44" t="e">
        <f t="shared" si="32"/>
        <v>#N/A</v>
      </c>
      <c r="AH36" s="52" t="e">
        <f>HLOOKUP(I36,ElecAvoidedCostsWOCC!$A$5:$Q$50,T36+1,FALSE)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HLOOKUP(I36,ElecAvoidedCostsWOCC!$A$5:$Q$50,G36+1,FALSE)*J36*L36</f>
        <v>#N/A</v>
      </c>
      <c r="AL36" s="44" t="e">
        <f t="shared" si="35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HLOOKUP(I37,ElecAvoidedCostsWOCC!$A$5:$Q$50,G37+1,FALSE)</f>
        <v>#N/A</v>
      </c>
      <c r="AG37" s="44" t="e">
        <f t="shared" si="32"/>
        <v>#N/A</v>
      </c>
      <c r="AH37" s="52" t="e">
        <f>HLOOKUP(I37,ElecAvoidedCostsWOCC!$A$5:$Q$50,T37+1,FALSE)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HLOOKUP(I37,ElecAvoidedCostsWOCC!$A$5:$Q$50,G37+1,FALSE)*J37*L37</f>
        <v>#N/A</v>
      </c>
      <c r="AL37" s="44" t="e">
        <f t="shared" si="35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HLOOKUP(I38,ElecAvoidedCostsWOCC!$A$5:$Q$50,G38+1,FALSE)</f>
        <v>#N/A</v>
      </c>
      <c r="AG38" s="44" t="e">
        <f t="shared" si="32"/>
        <v>#N/A</v>
      </c>
      <c r="AH38" s="52" t="e">
        <f>HLOOKUP(I38,ElecAvoidedCostsWOCC!$A$5:$Q$50,T38+1,FALSE)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HLOOKUP(I38,ElecAvoidedCostsWOCC!$A$5:$Q$50,G38+1,FALSE)*J38*L38</f>
        <v>#N/A</v>
      </c>
      <c r="AL38" s="44" t="e">
        <f t="shared" si="35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HLOOKUP(I39,ElecAvoidedCostsWOCC!$A$5:$Q$50,G39+1,FALSE)</f>
        <v>#N/A</v>
      </c>
      <c r="AG39" s="44" t="e">
        <f t="shared" si="32"/>
        <v>#N/A</v>
      </c>
      <c r="AH39" s="52" t="e">
        <f>HLOOKUP(I39,ElecAvoidedCostsWOCC!$A$5:$Q$50,T39+1,FALSE)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HLOOKUP(I39,ElecAvoidedCostsWOCC!$A$5:$Q$50,G39+1,FALSE)*J39*L39</f>
        <v>#N/A</v>
      </c>
      <c r="AL39" s="44" t="e">
        <f t="shared" si="35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HLOOKUP(I40,ElecAvoidedCostsWOCC!$A$5:$Q$50,G40+1,FALSE)</f>
        <v>#N/A</v>
      </c>
      <c r="AG40" s="44" t="e">
        <f t="shared" si="32"/>
        <v>#N/A</v>
      </c>
      <c r="AH40" s="52" t="e">
        <f>HLOOKUP(I40,ElecAvoidedCostsWOCC!$A$5:$Q$50,T40+1,FALSE)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HLOOKUP(I40,ElecAvoidedCostsWOCC!$A$5:$Q$50,G40+1,FALSE)*J40*L40</f>
        <v>#N/A</v>
      </c>
      <c r="AL40" s="44" t="e">
        <f t="shared" si="35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HLOOKUP(I41,ElecAvoidedCostsWOCC!$A$5:$Q$50,G41+1,FALSE)</f>
        <v>#N/A</v>
      </c>
      <c r="AG41" s="44" t="e">
        <f t="shared" si="32"/>
        <v>#N/A</v>
      </c>
      <c r="AH41" s="52" t="e">
        <f>HLOOKUP(I41,ElecAvoidedCostsWOCC!$A$5:$Q$50,T41+1,FALSE)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HLOOKUP(I41,ElecAvoidedCostsWOCC!$A$5:$Q$50,G41+1,FALSE)*J41*L41</f>
        <v>#N/A</v>
      </c>
      <c r="AL41" s="44" t="e">
        <f t="shared" si="35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HLOOKUP(I42,ElecAvoidedCostsWOCC!$A$5:$Q$50,G42+1,FALSE)</f>
        <v>#N/A</v>
      </c>
      <c r="AG42" s="44" t="e">
        <f t="shared" si="32"/>
        <v>#N/A</v>
      </c>
      <c r="AH42" s="52" t="e">
        <f>HLOOKUP(I42,ElecAvoidedCostsWOCC!$A$5:$Q$50,T42+1,FALSE)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HLOOKUP(I42,ElecAvoidedCostsWOCC!$A$5:$Q$50,G42+1,FALSE)*J42*L42</f>
        <v>#N/A</v>
      </c>
      <c r="AL42" s="44" t="e">
        <f t="shared" si="35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HLOOKUP(I43,ElecAvoidedCostsWOCC!$A$5:$Q$50,G43+1,FALSE)</f>
        <v>#N/A</v>
      </c>
      <c r="AG43" s="44" t="e">
        <f t="shared" si="32"/>
        <v>#N/A</v>
      </c>
      <c r="AH43" s="52" t="e">
        <f>HLOOKUP(I43,ElecAvoidedCostsWOCC!$A$5:$Q$50,T43+1,FALSE)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HLOOKUP(I43,ElecAvoidedCostsWOCC!$A$5:$Q$50,G43+1,FALSE)*J43*L43</f>
        <v>#N/A</v>
      </c>
      <c r="AL43" s="44" t="e">
        <f t="shared" si="35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HLOOKUP(I44,ElecAvoidedCostsWOCC!$A$5:$Q$50,G44+1,FALSE)</f>
        <v>#N/A</v>
      </c>
      <c r="AG44" s="44" t="e">
        <f t="shared" si="32"/>
        <v>#N/A</v>
      </c>
      <c r="AH44" s="52" t="e">
        <f>HLOOKUP(I44,ElecAvoidedCostsWOCC!$A$5:$Q$50,T44+1,FALSE)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HLOOKUP(I44,ElecAvoidedCostsWOCC!$A$5:$Q$50,G44+1,FALSE)*J44*L44</f>
        <v>#N/A</v>
      </c>
      <c r="AL44" s="44" t="e">
        <f t="shared" si="35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HLOOKUP(I45,ElecAvoidedCostsWOCC!$A$5:$Q$50,G45+1,FALSE)</f>
        <v>#N/A</v>
      </c>
      <c r="AG45" s="44" t="e">
        <f t="shared" si="32"/>
        <v>#N/A</v>
      </c>
      <c r="AH45" s="52" t="e">
        <f>HLOOKUP(I45,ElecAvoidedCostsWOCC!$A$5:$Q$50,T45+1,FALSE)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HLOOKUP(I45,ElecAvoidedCostsWOCC!$A$5:$Q$50,G45+1,FALSE)*J45*L45</f>
        <v>#N/A</v>
      </c>
      <c r="AL45" s="44" t="e">
        <f t="shared" si="35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HLOOKUP(I46,ElecAvoidedCostsWOCC!$A$5:$Q$50,G46+1,FALSE)</f>
        <v>#N/A</v>
      </c>
      <c r="AG46" s="44" t="e">
        <f t="shared" si="32"/>
        <v>#N/A</v>
      </c>
      <c r="AH46" s="52" t="e">
        <f>HLOOKUP(I46,ElecAvoidedCostsWOCC!$A$5:$Q$50,T46+1,FALSE)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HLOOKUP(I46,ElecAvoidedCostsWOCC!$A$5:$Q$50,G46+1,FALSE)*J46*L46</f>
        <v>#N/A</v>
      </c>
      <c r="AL46" s="44" t="e">
        <f t="shared" si="35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HLOOKUP(I47,ElecAvoidedCostsWOCC!$A$5:$Q$50,G47+1,FALSE)</f>
        <v>#N/A</v>
      </c>
      <c r="AG47" s="44" t="e">
        <f t="shared" si="32"/>
        <v>#N/A</v>
      </c>
      <c r="AH47" s="52" t="e">
        <f>HLOOKUP(I47,ElecAvoidedCostsWOCC!$A$5:$Q$50,T47+1,FALSE)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HLOOKUP(I47,ElecAvoidedCostsWOCC!$A$5:$Q$50,G47+1,FALSE)*J47*L47</f>
        <v>#N/A</v>
      </c>
      <c r="AL47" s="44" t="e">
        <f t="shared" si="35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HLOOKUP(I48,ElecAvoidedCostsWOCC!$A$5:$Q$50,G48+1,FALSE)</f>
        <v>#N/A</v>
      </c>
      <c r="AG48" s="44" t="e">
        <f t="shared" si="32"/>
        <v>#N/A</v>
      </c>
      <c r="AH48" s="52" t="e">
        <f>HLOOKUP(I48,ElecAvoidedCostsWOCC!$A$5:$Q$50,T48+1,FALSE)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HLOOKUP(I48,ElecAvoidedCostsWOCC!$A$5:$Q$50,G48+1,FALSE)*J48*L48</f>
        <v>#N/A</v>
      </c>
      <c r="AL48" s="44" t="e">
        <f t="shared" si="35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</sheetData>
  <conditionalFormatting sqref="J5:L48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48 R5:S48">
    <cfRule type="expression" dxfId="212" priority="2">
      <formula>ISTEXT(M5)</formula>
    </cfRule>
  </conditionalFormatting>
  <conditionalFormatting sqref="M5:N48 R5:S48">
    <cfRule type="notContainsBlanks" dxfId="211" priority="3">
      <formula>LEN(TRIM(M5))&gt;0</formula>
    </cfRule>
  </conditionalFormatting>
  <conditionalFormatting sqref="R5:S48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83"/>
  <sheetViews>
    <sheetView zoomScale="85" zoomScaleNormal="85" workbookViewId="0">
      <selection activeCell="F19" sqref="F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58.2851562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18230716</v>
      </c>
      <c r="D2" s="20" t="s">
        <v>131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18230716</v>
      </c>
      <c r="D5" s="61" t="s">
        <v>131</v>
      </c>
      <c r="E5" s="38" t="s">
        <v>770</v>
      </c>
      <c r="F5" s="39" t="s">
        <v>771</v>
      </c>
      <c r="G5" s="39">
        <v>12</v>
      </c>
      <c r="H5" s="39">
        <v>0</v>
      </c>
      <c r="I5" s="40" t="s">
        <v>271</v>
      </c>
      <c r="J5" s="41">
        <v>1</v>
      </c>
      <c r="K5" s="41">
        <v>1430197</v>
      </c>
      <c r="L5" s="41">
        <v>0</v>
      </c>
      <c r="M5" s="42">
        <v>559270</v>
      </c>
      <c r="N5" s="42">
        <v>659625</v>
      </c>
      <c r="O5" s="43">
        <v>1430197</v>
      </c>
      <c r="P5" s="44">
        <v>559270</v>
      </c>
      <c r="Q5" s="44">
        <v>659625</v>
      </c>
      <c r="R5" s="45">
        <v>146828</v>
      </c>
      <c r="S5" s="46">
        <v>0</v>
      </c>
      <c r="T5" s="39">
        <f t="shared" ref="T5:T13" si="0">G5+H5</f>
        <v>12</v>
      </c>
      <c r="U5" s="47">
        <f t="shared" ref="U5:U13" si="1">(O5/$A$10)*T5</f>
        <v>11.594648550159201</v>
      </c>
      <c r="V5" s="48">
        <f t="shared" ref="V5:V13" si="2">N5-M5</f>
        <v>100355</v>
      </c>
      <c r="W5" s="49">
        <f t="shared" ref="W5:W13" si="3">(O5/A$10)</f>
        <v>0.9662207125132668</v>
      </c>
      <c r="X5" s="44">
        <f t="shared" ref="X5:X13" si="4">W5*A$8</f>
        <v>310411.35608353821</v>
      </c>
      <c r="Y5" s="44">
        <f t="shared" ref="Y5:Y13" si="5">Q5-P5</f>
        <v>100355</v>
      </c>
      <c r="Z5" s="44">
        <f t="shared" ref="Z5:Z13" si="6">X5+(A$6*W5)</f>
        <v>884317.47269504331</v>
      </c>
      <c r="AA5" s="50">
        <f t="shared" ref="AA5:AA13" si="7">Q5+X5</f>
        <v>970036.35608353815</v>
      </c>
      <c r="AB5" s="51">
        <f t="shared" ref="AB5:AC11" si="8">Z5/(1+ElecDiscountRate)^1</f>
        <v>828012.61488299933</v>
      </c>
      <c r="AC5" s="44">
        <f t="shared" si="8"/>
        <v>908273.74165125284</v>
      </c>
      <c r="AD5" s="44">
        <f t="shared" ref="AD5:AD13" si="9">-PV(ElecDiscountRate,T5,R5)*J5</f>
        <v>1178741.299268489</v>
      </c>
      <c r="AE5" s="44">
        <f t="shared" ref="AE5:AE13" si="10">-PV(ElecDiscountRate,T5,S5)*J5</f>
        <v>0</v>
      </c>
      <c r="AF5" s="52">
        <f>HLOOKUP(I5,ElecAvoidedCostsWOCC!$A$5:$Q$50,G5+1,FALSE)</f>
        <v>0.82713841420343059</v>
      </c>
      <c r="AG5" s="44">
        <f t="shared" ref="AG5:AG13" si="11">AF5*J5*K5</f>
        <v>1182970.8785785038</v>
      </c>
      <c r="AH5" s="52">
        <f>HLOOKUP(I5,ElecAvoidedCostsWOCC!$A$5:$Q$50,T5+1,FALSE)</f>
        <v>0.82713841420343059</v>
      </c>
      <c r="AI5" s="44">
        <f t="shared" ref="AI5:AI13" si="12">AH5*J5*L5</f>
        <v>0</v>
      </c>
      <c r="AJ5" s="44">
        <f t="shared" ref="AJ5:AJ13" si="13">AG5+AI5</f>
        <v>1182970.8785785038</v>
      </c>
      <c r="AK5" s="44">
        <f>HLOOKUP(I5,ElecAvoidedCostsWOCC!$A$5:$Q$50,G5+1,FALSE)*J5*L5</f>
        <v>0</v>
      </c>
      <c r="AL5" s="44">
        <f t="shared" ref="AL5:AL13" si="14">AG5+AI5-AK5</f>
        <v>1182970.8785785038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1182970.8785785038</v>
      </c>
      <c r="AN5" s="48">
        <f t="shared" ref="AN5:AN13" si="15">AM5*1.1+AD5+AE5</f>
        <v>2480009.2657048432</v>
      </c>
      <c r="AO5" s="47">
        <f t="shared" ref="AO5:AO13" si="16">IFERROR(AM5/AB5,0)</f>
        <v>1.4286870239841227</v>
      </c>
      <c r="AP5" s="47">
        <f t="shared" ref="AP5:AP13" si="17">AN5/AC5</f>
        <v>2.7304645636855644</v>
      </c>
    </row>
    <row r="6" spans="1:42" ht="13.5" customHeight="1">
      <c r="A6" s="53">
        <f>SUMIF('Program Costs'!C:C,D2,'Program Costs'!L:L)</f>
        <v>593970</v>
      </c>
      <c r="B6" s="97" t="s">
        <v>70</v>
      </c>
      <c r="C6" s="98">
        <v>18230716</v>
      </c>
      <c r="D6" s="61" t="s">
        <v>131</v>
      </c>
      <c r="E6" s="38" t="s">
        <v>770</v>
      </c>
      <c r="F6" s="39" t="s">
        <v>772</v>
      </c>
      <c r="G6" s="39">
        <v>1</v>
      </c>
      <c r="H6" s="39">
        <v>0</v>
      </c>
      <c r="I6" s="40" t="s">
        <v>271</v>
      </c>
      <c r="J6" s="41">
        <v>1</v>
      </c>
      <c r="K6" s="41">
        <v>0</v>
      </c>
      <c r="L6" s="41">
        <v>0</v>
      </c>
      <c r="M6" s="42">
        <v>20700</v>
      </c>
      <c r="N6" s="42">
        <v>0</v>
      </c>
      <c r="O6" s="43">
        <v>0</v>
      </c>
      <c r="P6" s="44">
        <v>20700</v>
      </c>
      <c r="Q6" s="44">
        <v>0</v>
      </c>
      <c r="R6" s="45">
        <v>0</v>
      </c>
      <c r="S6" s="46">
        <v>0</v>
      </c>
      <c r="T6" s="39">
        <f t="shared" si="0"/>
        <v>1</v>
      </c>
      <c r="U6" s="47">
        <f t="shared" si="1"/>
        <v>0</v>
      </c>
      <c r="V6" s="48">
        <f t="shared" si="2"/>
        <v>-20700</v>
      </c>
      <c r="W6" s="49">
        <f t="shared" si="3"/>
        <v>0</v>
      </c>
      <c r="X6" s="44">
        <f t="shared" si="4"/>
        <v>0</v>
      </c>
      <c r="Y6" s="44">
        <f t="shared" si="5"/>
        <v>-20700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f t="shared" si="10"/>
        <v>0</v>
      </c>
      <c r="AF6" s="52">
        <f>HLOOKUP(I6,ElecAvoidedCostsWOCC!$A$5:$Q$50,G6+1,FALSE)</f>
        <v>7.7010130700230536E-2</v>
      </c>
      <c r="AG6" s="44">
        <f t="shared" si="11"/>
        <v>0</v>
      </c>
      <c r="AH6" s="52">
        <f>HLOOKUP(I6,ElecAvoidedCostsWOCC!$A$5:$Q$50,T6+1,FALSE)</f>
        <v>7.7010130700230536E-2</v>
      </c>
      <c r="AI6" s="44">
        <f t="shared" si="12"/>
        <v>0</v>
      </c>
      <c r="AJ6" s="44">
        <f t="shared" si="13"/>
        <v>0</v>
      </c>
      <c r="AK6" s="44">
        <f>HLOOKUP(I6,ElecAvoidedCostsWOCC!$A$5:$Q$50,G6+1,FALSE)*J6*L6</f>
        <v>0</v>
      </c>
      <c r="AL6" s="44">
        <f t="shared" si="14"/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si="15"/>
        <v>0</v>
      </c>
      <c r="AO6" s="47">
        <f t="shared" si="16"/>
        <v>0</v>
      </c>
      <c r="AP6" s="47" t="e">
        <f t="shared" si="17"/>
        <v>#DIV/0!</v>
      </c>
    </row>
    <row r="7" spans="1:42" ht="13.5" customHeight="1">
      <c r="A7" s="36" t="s">
        <v>248</v>
      </c>
      <c r="B7" s="97" t="s">
        <v>70</v>
      </c>
      <c r="C7" s="98">
        <v>18230716</v>
      </c>
      <c r="D7" s="61" t="s">
        <v>131</v>
      </c>
      <c r="E7" s="38" t="s">
        <v>770</v>
      </c>
      <c r="F7" s="39" t="s">
        <v>773</v>
      </c>
      <c r="G7" s="39">
        <v>12</v>
      </c>
      <c r="H7" s="39">
        <v>0</v>
      </c>
      <c r="I7" s="40" t="s">
        <v>271</v>
      </c>
      <c r="J7" s="41">
        <v>1</v>
      </c>
      <c r="K7" s="41">
        <v>50000</v>
      </c>
      <c r="L7" s="41">
        <v>0</v>
      </c>
      <c r="M7" s="42">
        <v>14000</v>
      </c>
      <c r="N7" s="42">
        <v>15000</v>
      </c>
      <c r="O7" s="43">
        <v>50000</v>
      </c>
      <c r="P7" s="44">
        <v>14000</v>
      </c>
      <c r="Q7" s="44">
        <v>15000</v>
      </c>
      <c r="R7" s="45">
        <v>6800</v>
      </c>
      <c r="S7" s="46">
        <v>0</v>
      </c>
      <c r="T7" s="39">
        <f t="shared" si="0"/>
        <v>12</v>
      </c>
      <c r="U7" s="47">
        <f t="shared" si="1"/>
        <v>0.40535144984079824</v>
      </c>
      <c r="V7" s="48">
        <f t="shared" si="2"/>
        <v>1000</v>
      </c>
      <c r="W7" s="49">
        <f t="shared" si="3"/>
        <v>3.3779287486733187E-2</v>
      </c>
      <c r="X7" s="44">
        <f t="shared" si="4"/>
        <v>10852.048916461797</v>
      </c>
      <c r="Y7" s="44">
        <f t="shared" si="5"/>
        <v>1000</v>
      </c>
      <c r="Z7" s="44">
        <f t="shared" si="6"/>
        <v>30915.93230495671</v>
      </c>
      <c r="AA7" s="50">
        <f t="shared" si="7"/>
        <v>25852.048916461797</v>
      </c>
      <c r="AB7" s="51">
        <f t="shared" si="8"/>
        <v>28947.502158199164</v>
      </c>
      <c r="AC7" s="44">
        <f t="shared" si="8"/>
        <v>24206.038311293818</v>
      </c>
      <c r="AD7" s="44">
        <f t="shared" si="9"/>
        <v>54590.683214548488</v>
      </c>
      <c r="AE7" s="44">
        <f t="shared" si="10"/>
        <v>0</v>
      </c>
      <c r="AF7" s="52">
        <f>HLOOKUP(I7,ElecAvoidedCostsWOCC!$A$5:$Q$50,G7+1,FALSE)</f>
        <v>0.82713841420343059</v>
      </c>
      <c r="AG7" s="44">
        <f t="shared" si="11"/>
        <v>41356.920710171529</v>
      </c>
      <c r="AH7" s="52">
        <f>HLOOKUP(I7,ElecAvoidedCostsWOCC!$A$5:$Q$50,T7+1,FALSE)</f>
        <v>0.82713841420343059</v>
      </c>
      <c r="AI7" s="44">
        <f t="shared" si="12"/>
        <v>0</v>
      </c>
      <c r="AJ7" s="44">
        <f t="shared" si="13"/>
        <v>41356.920710171529</v>
      </c>
      <c r="AK7" s="44">
        <f>HLOOKUP(I7,ElecAvoidedCostsWOCC!$A$5:$Q$50,G7+1,FALSE)*J7*L7</f>
        <v>0</v>
      </c>
      <c r="AL7" s="44">
        <f t="shared" si="14"/>
        <v>41356.920710171529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41356.920710171529</v>
      </c>
      <c r="AN7" s="48">
        <f t="shared" si="15"/>
        <v>100083.29599573716</v>
      </c>
      <c r="AO7" s="47">
        <f t="shared" si="16"/>
        <v>1.4286870239841225</v>
      </c>
      <c r="AP7" s="47">
        <f t="shared" si="17"/>
        <v>4.1346417248724787</v>
      </c>
    </row>
    <row r="8" spans="1:42" ht="13.5" customHeight="1">
      <c r="A8" s="53">
        <f>SUMIF('Program Costs'!C:C,D2,'Program Costs'!O:O)</f>
        <v>321263.40500000003</v>
      </c>
      <c r="B8" s="97" t="s">
        <v>70</v>
      </c>
      <c r="C8" s="98">
        <v>18230716</v>
      </c>
      <c r="D8" s="61" t="s">
        <v>131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f t="shared" si="10"/>
        <v>0</v>
      </c>
      <c r="AF8" s="52" t="e">
        <f>HLOOKUP(I8,ElecAvoidedCostsWOCC!$A$5:$Q$50,G8+1,FALSE)</f>
        <v>#N/A</v>
      </c>
      <c r="AG8" s="44" t="e">
        <f t="shared" si="11"/>
        <v>#N/A</v>
      </c>
      <c r="AH8" s="52" t="e">
        <f>HLOOKUP(I8,ElecAvoidedCostsWOCC!$A$5:$Q$50,T8+1,FALSE)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HLOOKUP(I8,ElecAvoidedCostsWOCC!$A$5:$Q$50,G8+1,FALSE)*J8*L8</f>
        <v>#N/A</v>
      </c>
      <c r="AL8" s="44" t="e">
        <f t="shared" si="14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250</v>
      </c>
      <c r="B9" s="97" t="s">
        <v>70</v>
      </c>
      <c r="C9" s="98">
        <v>18230716</v>
      </c>
      <c r="D9" s="61" t="s">
        <v>131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si="10"/>
        <v>0</v>
      </c>
      <c r="AF9" s="52" t="e">
        <f>HLOOKUP(I9,ElecAvoidedCostsWOCC!$A$5:$Q$50,G9+1,FALSE)</f>
        <v>#N/A</v>
      </c>
      <c r="AG9" s="44" t="e">
        <f t="shared" si="11"/>
        <v>#N/A</v>
      </c>
      <c r="AH9" s="52" t="e">
        <f>HLOOKUP(I9,ElecAvoidedCostsWOCC!$A$5:$Q$50,T9+1,FALSE)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HLOOKUP(I9,ElecAvoidedCostsWOCC!$A$5:$Q$50,G9+1,FALSE)*J9*L9</f>
        <v>#N/A</v>
      </c>
      <c r="AL9" s="44" t="e">
        <f t="shared" si="14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SUM(O5:O971)</f>
        <v>1480197</v>
      </c>
      <c r="B10" s="97" t="s">
        <v>70</v>
      </c>
      <c r="C10" s="98">
        <v>18230716</v>
      </c>
      <c r="D10" s="61" t="s">
        <v>131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0"/>
        <v>0</v>
      </c>
      <c r="AF10" s="52" t="e">
        <f>HLOOKUP(I10,ElecAvoidedCostsWOCC!$A$5:$Q$50,G10+1,FALSE)</f>
        <v>#N/A</v>
      </c>
      <c r="AG10" s="44" t="e">
        <f t="shared" si="11"/>
        <v>#N/A</v>
      </c>
      <c r="AH10" s="52" t="e">
        <f>HLOOKUP(I10,ElecAvoidedCostsWOCC!$A$5:$Q$50,T10+1,FALSE)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HLOOKUP(I10,ElecAvoidedCostsWOCC!$A$5:$Q$50,G10+1,FALSE)*J10*L10</f>
        <v>#N/A</v>
      </c>
      <c r="AL10" s="44" t="e">
        <f t="shared" si="14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70</v>
      </c>
      <c r="C11" s="98">
        <v>18230716</v>
      </c>
      <c r="D11" s="61" t="s">
        <v>131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0"/>
        <v>0</v>
      </c>
      <c r="AF11" s="52" t="e">
        <f>HLOOKUP(I11,ElecAvoidedCostsWOCC!$A$5:$Q$50,G11+1,FALSE)</f>
        <v>#N/A</v>
      </c>
      <c r="AG11" s="44" t="e">
        <f t="shared" si="11"/>
        <v>#N/A</v>
      </c>
      <c r="AH11" s="52" t="e">
        <f>HLOOKUP(I11,ElecAvoidedCostsWOCC!$A$5:$Q$50,T11+1,FALSE)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HLOOKUP(I11,ElecAvoidedCostsWOCC!$A$5:$Q$50,G11+1,FALSE)*J11*L11</f>
        <v>#N/A</v>
      </c>
      <c r="AL11" s="44" t="e">
        <f t="shared" si="14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SUM(P5:P972)</f>
        <v>593970</v>
      </c>
      <c r="B12" s="97" t="s">
        <v>70</v>
      </c>
      <c r="C12" s="98">
        <v>18230716</v>
      </c>
      <c r="D12" s="61" t="s">
        <v>131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>Z12/(1+ElecDiscountRate)^1</f>
        <v>0</v>
      </c>
      <c r="AC12" s="44">
        <f>AA12/(1+ElecDiscountRate)^1</f>
        <v>0</v>
      </c>
      <c r="AD12" s="44">
        <f t="shared" si="9"/>
        <v>0</v>
      </c>
      <c r="AE12" s="44">
        <f t="shared" si="10"/>
        <v>0</v>
      </c>
      <c r="AF12" s="52" t="e">
        <f>HLOOKUP(I12,ElecAvoidedCostsWOCC!$A$5:$Q$50,G12+1,FALSE)</f>
        <v>#N/A</v>
      </c>
      <c r="AG12" s="44" t="e">
        <f t="shared" si="11"/>
        <v>#N/A</v>
      </c>
      <c r="AH12" s="52" t="e">
        <f>HLOOKUP(I12,ElecAvoidedCostsWOCC!$A$5:$Q$50,T12+1,FALSE)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HLOOKUP(I12,ElecAvoidedCostsWOCC!$A$5:$Q$50,G12+1,FALSE)*J12*L12</f>
        <v>#N/A</v>
      </c>
      <c r="AL12" s="44" t="e">
        <f t="shared" si="14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70</v>
      </c>
      <c r="C13" s="98">
        <v>18230716</v>
      </c>
      <c r="D13" s="61" t="s">
        <v>131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>Z13/(1+ElecDiscountRate)^1</f>
        <v>0</v>
      </c>
      <c r="AC13" s="44">
        <f>AA13/(1+ElecDiscountRate)^1</f>
        <v>0</v>
      </c>
      <c r="AD13" s="44">
        <f t="shared" si="9"/>
        <v>0</v>
      </c>
      <c r="AE13" s="44">
        <f t="shared" si="10"/>
        <v>0</v>
      </c>
      <c r="AF13" s="52" t="e">
        <f>HLOOKUP(I13,ElecAvoidedCostsWOCC!$A$5:$Q$50,G13+1,FALSE)</f>
        <v>#N/A</v>
      </c>
      <c r="AG13" s="44" t="e">
        <f t="shared" si="11"/>
        <v>#N/A</v>
      </c>
      <c r="AH13" s="52" t="e">
        <f>HLOOKUP(I13,ElecAvoidedCostsWOCC!$A$5:$Q$50,T13+1,FALSE)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HLOOKUP(I13,ElecAvoidedCostsWOCC!$A$5:$Q$50,G13+1,FALSE)*J13*L13</f>
        <v>#N/A</v>
      </c>
      <c r="AL13" s="44" t="e">
        <f t="shared" si="14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SUM(Y5:Y972)</f>
        <v>80655</v>
      </c>
      <c r="B14" s="97" t="s">
        <v>70</v>
      </c>
      <c r="C14" s="98">
        <v>18230716</v>
      </c>
      <c r="D14" s="61" t="s">
        <v>131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ref="T14:T60" si="18">G14+H14</f>
        <v>0</v>
      </c>
      <c r="U14" s="47">
        <f t="shared" ref="U14:U60" si="19">(O14/$A$10)*T14</f>
        <v>0</v>
      </c>
      <c r="V14" s="48">
        <f t="shared" ref="V14:V60" si="20">N14-M14</f>
        <v>0</v>
      </c>
      <c r="W14" s="49">
        <f t="shared" ref="W14:W60" si="21">(O14/A$10)</f>
        <v>0</v>
      </c>
      <c r="X14" s="44">
        <f t="shared" ref="X14:X60" si="22">W14*A$8</f>
        <v>0</v>
      </c>
      <c r="Y14" s="44">
        <f t="shared" ref="Y14:Y60" si="23">Q14-P14</f>
        <v>0</v>
      </c>
      <c r="Z14" s="44">
        <f t="shared" ref="Z14:Z60" si="24">X14+(A$6*W14)</f>
        <v>0</v>
      </c>
      <c r="AA14" s="50">
        <f t="shared" ref="AA14:AA60" si="25">Q14+X14</f>
        <v>0</v>
      </c>
      <c r="AB14" s="51">
        <f t="shared" ref="AB14:AB60" si="26">Z14/(1+ElecDiscountRate)^1</f>
        <v>0</v>
      </c>
      <c r="AC14" s="44">
        <f t="shared" ref="AC14:AC60" si="27">AA14/(1+ElecDiscountRate)^1</f>
        <v>0</v>
      </c>
      <c r="AD14" s="44">
        <f t="shared" ref="AD14:AD60" si="28">-PV(ElecDiscountRate,T14,R14)*J14</f>
        <v>0</v>
      </c>
      <c r="AE14" s="44">
        <f t="shared" ref="AE14:AE60" si="29">-PV(ElecDiscountRate,T14,S14)*J14</f>
        <v>0</v>
      </c>
      <c r="AF14" s="52" t="e">
        <f>HLOOKUP(I14,ElecAvoidedCostsWOCC!$A$5:$Q$50,G14+1,FALSE)</f>
        <v>#N/A</v>
      </c>
      <c r="AG14" s="44" t="e">
        <f t="shared" ref="AG14:AG60" si="30">AF14*J14*K14</f>
        <v>#N/A</v>
      </c>
      <c r="AH14" s="52" t="e">
        <f>HLOOKUP(I14,ElecAvoidedCostsWOCC!$A$5:$Q$50,T14+1,FALSE)</f>
        <v>#N/A</v>
      </c>
      <c r="AI14" s="44" t="e">
        <f t="shared" ref="AI14:AI60" si="31">AH14*J14*L14</f>
        <v>#N/A</v>
      </c>
      <c r="AJ14" s="44" t="e">
        <f t="shared" ref="AJ14:AJ60" si="32">AG14+AI14</f>
        <v>#N/A</v>
      </c>
      <c r="AK14" s="44" t="e">
        <f>HLOOKUP(I14,ElecAvoidedCostsWOCC!$A$5:$Q$50,G14+1,FALSE)*J14*L14</f>
        <v>#N/A</v>
      </c>
      <c r="AL14" s="44" t="e">
        <f t="shared" ref="AL14:AL60" si="33">AG14+AI14-AK14</f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ref="AN14:AN60" si="34">AM14*1.1+AD14+AE14</f>
        <v>0</v>
      </c>
      <c r="AO14" s="47">
        <f t="shared" ref="AO14:AO60" si="35">IFERROR(AM14/AB14,0)</f>
        <v>0</v>
      </c>
      <c r="AP14" s="47" t="e">
        <f t="shared" ref="AP14:AP60" si="36">AN14/AC14</f>
        <v>#DIV/0!</v>
      </c>
    </row>
    <row r="15" spans="1:42" ht="13.5" customHeight="1">
      <c r="A15" s="57" t="s">
        <v>257</v>
      </c>
      <c r="B15" s="97" t="s">
        <v>70</v>
      </c>
      <c r="C15" s="98">
        <v>18230716</v>
      </c>
      <c r="D15" s="61" t="s">
        <v>131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18"/>
        <v>0</v>
      </c>
      <c r="U15" s="47">
        <f t="shared" si="19"/>
        <v>0</v>
      </c>
      <c r="V15" s="48">
        <f t="shared" si="20"/>
        <v>0</v>
      </c>
      <c r="W15" s="49">
        <f t="shared" si="21"/>
        <v>0</v>
      </c>
      <c r="X15" s="44">
        <f t="shared" si="22"/>
        <v>0</v>
      </c>
      <c r="Y15" s="44">
        <f t="shared" si="23"/>
        <v>0</v>
      </c>
      <c r="Z15" s="44">
        <f t="shared" si="24"/>
        <v>0</v>
      </c>
      <c r="AA15" s="50">
        <f t="shared" si="25"/>
        <v>0</v>
      </c>
      <c r="AB15" s="51">
        <f t="shared" si="26"/>
        <v>0</v>
      </c>
      <c r="AC15" s="44">
        <f t="shared" si="27"/>
        <v>0</v>
      </c>
      <c r="AD15" s="44">
        <f t="shared" si="28"/>
        <v>0</v>
      </c>
      <c r="AE15" s="44">
        <f t="shared" si="29"/>
        <v>0</v>
      </c>
      <c r="AF15" s="52" t="e">
        <f>HLOOKUP(I15,ElecAvoidedCostsWOCC!$A$5:$Q$50,G15+1,FALSE)</f>
        <v>#N/A</v>
      </c>
      <c r="AG15" s="44" t="e">
        <f t="shared" si="30"/>
        <v>#N/A</v>
      </c>
      <c r="AH15" s="52" t="e">
        <f>HLOOKUP(I15,ElecAvoidedCostsWOCC!$A$5:$Q$50,T15+1,FALSE)</f>
        <v>#N/A</v>
      </c>
      <c r="AI15" s="44" t="e">
        <f t="shared" si="31"/>
        <v>#N/A</v>
      </c>
      <c r="AJ15" s="44" t="e">
        <f t="shared" si="32"/>
        <v>#N/A</v>
      </c>
      <c r="AK15" s="44" t="e">
        <f>HLOOKUP(I15,ElecAvoidedCostsWOCC!$A$5:$Q$50,G15+1,FALSE)*J15*L15</f>
        <v>#N/A</v>
      </c>
      <c r="AL15" s="44" t="e">
        <f t="shared" si="3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34"/>
        <v>0</v>
      </c>
      <c r="AO15" s="47">
        <f t="shared" si="35"/>
        <v>0</v>
      </c>
      <c r="AP15" s="47" t="e">
        <f t="shared" si="36"/>
        <v>#DIV/0!</v>
      </c>
    </row>
    <row r="16" spans="1:42" ht="13.5" customHeight="1">
      <c r="A16" s="54">
        <f>SUM(U5:U971)</f>
        <v>12</v>
      </c>
      <c r="B16" s="97" t="s">
        <v>70</v>
      </c>
      <c r="C16" s="98">
        <v>18230716</v>
      </c>
      <c r="D16" s="61" t="s">
        <v>131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18"/>
        <v>0</v>
      </c>
      <c r="U16" s="47">
        <f t="shared" si="19"/>
        <v>0</v>
      </c>
      <c r="V16" s="48">
        <f t="shared" si="20"/>
        <v>0</v>
      </c>
      <c r="W16" s="49">
        <f t="shared" si="21"/>
        <v>0</v>
      </c>
      <c r="X16" s="44">
        <f t="shared" si="22"/>
        <v>0</v>
      </c>
      <c r="Y16" s="44">
        <f t="shared" si="23"/>
        <v>0</v>
      </c>
      <c r="Z16" s="44">
        <f t="shared" si="24"/>
        <v>0</v>
      </c>
      <c r="AA16" s="50">
        <f t="shared" si="25"/>
        <v>0</v>
      </c>
      <c r="AB16" s="51">
        <f t="shared" si="26"/>
        <v>0</v>
      </c>
      <c r="AC16" s="44">
        <f t="shared" si="27"/>
        <v>0</v>
      </c>
      <c r="AD16" s="44">
        <f t="shared" si="28"/>
        <v>0</v>
      </c>
      <c r="AE16" s="44">
        <f t="shared" si="29"/>
        <v>0</v>
      </c>
      <c r="AF16" s="52" t="e">
        <f>HLOOKUP(I16,ElecAvoidedCostsWOCC!$A$5:$Q$50,G16+1,FALSE)</f>
        <v>#N/A</v>
      </c>
      <c r="AG16" s="44" t="e">
        <f t="shared" si="30"/>
        <v>#N/A</v>
      </c>
      <c r="AH16" s="52" t="e">
        <f>HLOOKUP(I16,ElecAvoidedCostsWOCC!$A$5:$Q$50,T16+1,FALSE)</f>
        <v>#N/A</v>
      </c>
      <c r="AI16" s="44" t="e">
        <f t="shared" si="31"/>
        <v>#N/A</v>
      </c>
      <c r="AJ16" s="44" t="e">
        <f t="shared" si="32"/>
        <v>#N/A</v>
      </c>
      <c r="AK16" s="44" t="e">
        <f>HLOOKUP(I16,ElecAvoidedCostsWOCC!$A$5:$Q$50,G16+1,FALSE)*J16*L16</f>
        <v>#N/A</v>
      </c>
      <c r="AL16" s="44" t="e">
        <f t="shared" si="3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34"/>
        <v>0</v>
      </c>
      <c r="AO16" s="47">
        <f t="shared" si="35"/>
        <v>0</v>
      </c>
      <c r="AP16" s="47" t="e">
        <f t="shared" si="36"/>
        <v>#DIV/0!</v>
      </c>
    </row>
    <row r="17" spans="1:42" ht="13.5" customHeight="1">
      <c r="A17" s="58" t="s">
        <v>260</v>
      </c>
      <c r="B17" s="97" t="s">
        <v>70</v>
      </c>
      <c r="C17" s="98">
        <v>18230716</v>
      </c>
      <c r="D17" s="61" t="s">
        <v>131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18"/>
        <v>0</v>
      </c>
      <c r="U17" s="47">
        <f t="shared" si="19"/>
        <v>0</v>
      </c>
      <c r="V17" s="48">
        <f t="shared" si="20"/>
        <v>0</v>
      </c>
      <c r="W17" s="49">
        <f t="shared" si="21"/>
        <v>0</v>
      </c>
      <c r="X17" s="44">
        <f t="shared" si="22"/>
        <v>0</v>
      </c>
      <c r="Y17" s="44">
        <f t="shared" si="23"/>
        <v>0</v>
      </c>
      <c r="Z17" s="44">
        <f t="shared" si="24"/>
        <v>0</v>
      </c>
      <c r="AA17" s="50">
        <f t="shared" si="25"/>
        <v>0</v>
      </c>
      <c r="AB17" s="51">
        <f t="shared" si="26"/>
        <v>0</v>
      </c>
      <c r="AC17" s="44">
        <f t="shared" si="27"/>
        <v>0</v>
      </c>
      <c r="AD17" s="44">
        <f t="shared" si="28"/>
        <v>0</v>
      </c>
      <c r="AE17" s="44">
        <f t="shared" si="29"/>
        <v>0</v>
      </c>
      <c r="AF17" s="52" t="e">
        <f>HLOOKUP(I17,ElecAvoidedCostsWOCC!$A$5:$Q$50,G17+1,FALSE)</f>
        <v>#N/A</v>
      </c>
      <c r="AG17" s="44" t="e">
        <f t="shared" si="30"/>
        <v>#N/A</v>
      </c>
      <c r="AH17" s="52" t="e">
        <f>HLOOKUP(I17,ElecAvoidedCostsWOCC!$A$5:$Q$50,T17+1,FALSE)</f>
        <v>#N/A</v>
      </c>
      <c r="AI17" s="44" t="e">
        <f t="shared" si="31"/>
        <v>#N/A</v>
      </c>
      <c r="AJ17" s="44" t="e">
        <f t="shared" si="32"/>
        <v>#N/A</v>
      </c>
      <c r="AK17" s="44" t="e">
        <f>HLOOKUP(I17,ElecAvoidedCostsWOCC!$A$5:$Q$50,G17+1,FALSE)*J17*L17</f>
        <v>#N/A</v>
      </c>
      <c r="AL17" s="44" t="e">
        <f t="shared" si="3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34"/>
        <v>0</v>
      </c>
      <c r="AO17" s="47">
        <f t="shared" si="35"/>
        <v>0</v>
      </c>
      <c r="AP17" s="47" t="e">
        <f t="shared" si="36"/>
        <v>#DIV/0!</v>
      </c>
    </row>
    <row r="18" spans="1:42" ht="13.5" customHeight="1">
      <c r="A18" s="59">
        <f>A6+A8</f>
        <v>915233.40500000003</v>
      </c>
      <c r="B18" s="97" t="s">
        <v>70</v>
      </c>
      <c r="C18" s="98">
        <v>18230716</v>
      </c>
      <c r="D18" s="61" t="s">
        <v>131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18"/>
        <v>0</v>
      </c>
      <c r="U18" s="47">
        <f t="shared" si="19"/>
        <v>0</v>
      </c>
      <c r="V18" s="48">
        <f t="shared" si="20"/>
        <v>0</v>
      </c>
      <c r="W18" s="49">
        <f t="shared" si="21"/>
        <v>0</v>
      </c>
      <c r="X18" s="44">
        <f t="shared" si="22"/>
        <v>0</v>
      </c>
      <c r="Y18" s="44">
        <f t="shared" si="23"/>
        <v>0</v>
      </c>
      <c r="Z18" s="44">
        <f t="shared" si="24"/>
        <v>0</v>
      </c>
      <c r="AA18" s="50">
        <f t="shared" si="25"/>
        <v>0</v>
      </c>
      <c r="AB18" s="51">
        <f t="shared" si="26"/>
        <v>0</v>
      </c>
      <c r="AC18" s="44">
        <f t="shared" si="27"/>
        <v>0</v>
      </c>
      <c r="AD18" s="44">
        <f t="shared" si="28"/>
        <v>0</v>
      </c>
      <c r="AE18" s="44">
        <f t="shared" si="29"/>
        <v>0</v>
      </c>
      <c r="AF18" s="52" t="e">
        <f>HLOOKUP(I18,ElecAvoidedCostsWOCC!$A$5:$Q$50,G18+1,FALSE)</f>
        <v>#N/A</v>
      </c>
      <c r="AG18" s="44" t="e">
        <f t="shared" si="30"/>
        <v>#N/A</v>
      </c>
      <c r="AH18" s="52" t="e">
        <f>HLOOKUP(I18,ElecAvoidedCostsWOCC!$A$5:$Q$50,T18+1,FALSE)</f>
        <v>#N/A</v>
      </c>
      <c r="AI18" s="44" t="e">
        <f t="shared" si="31"/>
        <v>#N/A</v>
      </c>
      <c r="AJ18" s="44" t="e">
        <f t="shared" si="32"/>
        <v>#N/A</v>
      </c>
      <c r="AK18" s="44" t="e">
        <f>HLOOKUP(I18,ElecAvoidedCostsWOCC!$A$5:$Q$50,G18+1,FALSE)*J18*L18</f>
        <v>#N/A</v>
      </c>
      <c r="AL18" s="44" t="e">
        <f t="shared" si="3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34"/>
        <v>0</v>
      </c>
      <c r="AO18" s="47">
        <f t="shared" si="35"/>
        <v>0</v>
      </c>
      <c r="AP18" s="47" t="e">
        <f t="shared" si="36"/>
        <v>#DIV/0!</v>
      </c>
    </row>
    <row r="19" spans="1:42" ht="13.5" customHeight="1">
      <c r="A19" s="58" t="s">
        <v>230</v>
      </c>
      <c r="B19" s="97" t="s">
        <v>70</v>
      </c>
      <c r="C19" s="98">
        <v>18230716</v>
      </c>
      <c r="D19" s="61" t="s">
        <v>131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18"/>
        <v>0</v>
      </c>
      <c r="U19" s="47">
        <f t="shared" si="19"/>
        <v>0</v>
      </c>
      <c r="V19" s="48">
        <f t="shared" si="20"/>
        <v>0</v>
      </c>
      <c r="W19" s="49">
        <f t="shared" si="21"/>
        <v>0</v>
      </c>
      <c r="X19" s="44">
        <f t="shared" si="22"/>
        <v>0</v>
      </c>
      <c r="Y19" s="44">
        <f t="shared" si="23"/>
        <v>0</v>
      </c>
      <c r="Z19" s="44">
        <f t="shared" si="24"/>
        <v>0</v>
      </c>
      <c r="AA19" s="50">
        <f t="shared" si="25"/>
        <v>0</v>
      </c>
      <c r="AB19" s="51">
        <f t="shared" si="26"/>
        <v>0</v>
      </c>
      <c r="AC19" s="44">
        <f t="shared" si="27"/>
        <v>0</v>
      </c>
      <c r="AD19" s="44">
        <f t="shared" si="28"/>
        <v>0</v>
      </c>
      <c r="AE19" s="44">
        <f t="shared" si="29"/>
        <v>0</v>
      </c>
      <c r="AF19" s="52" t="e">
        <f>HLOOKUP(I19,ElecAvoidedCostsWOCC!$A$5:$Q$50,G19+1,FALSE)</f>
        <v>#N/A</v>
      </c>
      <c r="AG19" s="44" t="e">
        <f t="shared" si="30"/>
        <v>#N/A</v>
      </c>
      <c r="AH19" s="52" t="e">
        <f>HLOOKUP(I19,ElecAvoidedCostsWOCC!$A$5:$Q$50,T19+1,FALSE)</f>
        <v>#N/A</v>
      </c>
      <c r="AI19" s="44" t="e">
        <f t="shared" si="31"/>
        <v>#N/A</v>
      </c>
      <c r="AJ19" s="44" t="e">
        <f t="shared" si="32"/>
        <v>#N/A</v>
      </c>
      <c r="AK19" s="44" t="e">
        <f>HLOOKUP(I19,ElecAvoidedCostsWOCC!$A$5:$Q$50,G19+1,FALSE)*J19*L19</f>
        <v>#N/A</v>
      </c>
      <c r="AL19" s="44" t="e">
        <f t="shared" si="3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34"/>
        <v>0</v>
      </c>
      <c r="AO19" s="47">
        <f t="shared" si="35"/>
        <v>0</v>
      </c>
      <c r="AP19" s="47" t="e">
        <f t="shared" si="36"/>
        <v>#DIV/0!</v>
      </c>
    </row>
    <row r="20" spans="1:42" ht="13.5" customHeight="1">
      <c r="A20" s="59">
        <f>A8+SUM(Q5:Q878)</f>
        <v>995888.40500000003</v>
      </c>
      <c r="B20" s="97" t="s">
        <v>70</v>
      </c>
      <c r="C20" s="98">
        <v>18230716</v>
      </c>
      <c r="D20" s="61" t="s">
        <v>131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18"/>
        <v>0</v>
      </c>
      <c r="U20" s="47">
        <f t="shared" si="19"/>
        <v>0</v>
      </c>
      <c r="V20" s="48">
        <f t="shared" si="20"/>
        <v>0</v>
      </c>
      <c r="W20" s="49">
        <f t="shared" si="21"/>
        <v>0</v>
      </c>
      <c r="X20" s="44">
        <f t="shared" si="22"/>
        <v>0</v>
      </c>
      <c r="Y20" s="44">
        <f t="shared" si="23"/>
        <v>0</v>
      </c>
      <c r="Z20" s="44">
        <f t="shared" si="24"/>
        <v>0</v>
      </c>
      <c r="AA20" s="50">
        <f t="shared" si="25"/>
        <v>0</v>
      </c>
      <c r="AB20" s="51">
        <f t="shared" si="26"/>
        <v>0</v>
      </c>
      <c r="AC20" s="44">
        <f t="shared" si="27"/>
        <v>0</v>
      </c>
      <c r="AD20" s="44">
        <f t="shared" si="28"/>
        <v>0</v>
      </c>
      <c r="AE20" s="44">
        <f t="shared" si="29"/>
        <v>0</v>
      </c>
      <c r="AF20" s="52" t="e">
        <f>HLOOKUP(I20,ElecAvoidedCostsWOCC!$A$5:$Q$50,G20+1,FALSE)</f>
        <v>#N/A</v>
      </c>
      <c r="AG20" s="44" t="e">
        <f t="shared" si="30"/>
        <v>#N/A</v>
      </c>
      <c r="AH20" s="52" t="e">
        <f>HLOOKUP(I20,ElecAvoidedCostsWOCC!$A$5:$Q$50,T20+1,FALSE)</f>
        <v>#N/A</v>
      </c>
      <c r="AI20" s="44" t="e">
        <f t="shared" si="31"/>
        <v>#N/A</v>
      </c>
      <c r="AJ20" s="44" t="e">
        <f t="shared" si="32"/>
        <v>#N/A</v>
      </c>
      <c r="AK20" s="44" t="e">
        <f>HLOOKUP(I20,ElecAvoidedCostsWOCC!$A$5:$Q$50,G20+1,FALSE)*J20*L20</f>
        <v>#N/A</v>
      </c>
      <c r="AL20" s="44" t="e">
        <f t="shared" si="3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34"/>
        <v>0</v>
      </c>
      <c r="AO20" s="47">
        <f t="shared" si="35"/>
        <v>0</v>
      </c>
      <c r="AP20" s="47" t="e">
        <f t="shared" si="36"/>
        <v>#DIV/0!</v>
      </c>
    </row>
    <row r="21" spans="1:42" ht="13.5" customHeight="1">
      <c r="A21" s="58" t="s">
        <v>244</v>
      </c>
      <c r="B21" s="97" t="s">
        <v>70</v>
      </c>
      <c r="C21" s="98">
        <v>18230716</v>
      </c>
      <c r="D21" s="61" t="s">
        <v>131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18"/>
        <v>0</v>
      </c>
      <c r="U21" s="47">
        <f t="shared" si="19"/>
        <v>0</v>
      </c>
      <c r="V21" s="48">
        <f t="shared" si="20"/>
        <v>0</v>
      </c>
      <c r="W21" s="49">
        <f t="shared" si="21"/>
        <v>0</v>
      </c>
      <c r="X21" s="44">
        <f t="shared" si="22"/>
        <v>0</v>
      </c>
      <c r="Y21" s="44">
        <f t="shared" si="23"/>
        <v>0</v>
      </c>
      <c r="Z21" s="44">
        <f t="shared" si="24"/>
        <v>0</v>
      </c>
      <c r="AA21" s="50">
        <f t="shared" si="25"/>
        <v>0</v>
      </c>
      <c r="AB21" s="51">
        <f t="shared" si="26"/>
        <v>0</v>
      </c>
      <c r="AC21" s="44">
        <f t="shared" si="27"/>
        <v>0</v>
      </c>
      <c r="AD21" s="44">
        <f t="shared" si="28"/>
        <v>0</v>
      </c>
      <c r="AE21" s="44">
        <f t="shared" si="29"/>
        <v>0</v>
      </c>
      <c r="AF21" s="52" t="e">
        <f>HLOOKUP(I21,ElecAvoidedCostsWOCC!$A$5:$Q$50,G21+1,FALSE)</f>
        <v>#N/A</v>
      </c>
      <c r="AG21" s="44" t="e">
        <f t="shared" si="30"/>
        <v>#N/A</v>
      </c>
      <c r="AH21" s="52" t="e">
        <f>HLOOKUP(I21,ElecAvoidedCostsWOCC!$A$5:$Q$50,T21+1,FALSE)</f>
        <v>#N/A</v>
      </c>
      <c r="AI21" s="44" t="e">
        <f t="shared" si="31"/>
        <v>#N/A</v>
      </c>
      <c r="AJ21" s="44" t="e">
        <f t="shared" si="32"/>
        <v>#N/A</v>
      </c>
      <c r="AK21" s="44" t="e">
        <f>HLOOKUP(I21,ElecAvoidedCostsWOCC!$A$5:$Q$50,G21+1,FALSE)*J21*L21</f>
        <v>#N/A</v>
      </c>
      <c r="AL21" s="44" t="e">
        <f t="shared" si="3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4"/>
        <v>0</v>
      </c>
      <c r="AO21" s="47">
        <f t="shared" si="35"/>
        <v>0</v>
      </c>
      <c r="AP21" s="47" t="e">
        <f t="shared" si="36"/>
        <v>#DIV/0!</v>
      </c>
    </row>
    <row r="22" spans="1:42" ht="13.5" customHeight="1">
      <c r="A22" s="60">
        <f>(SUM(AM5:AM972)/(SUM(AB5:AB972)))</f>
        <v>1.4286870239841227</v>
      </c>
      <c r="B22" s="97" t="s">
        <v>70</v>
      </c>
      <c r="C22" s="98">
        <v>18230716</v>
      </c>
      <c r="D22" s="61" t="s">
        <v>131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18"/>
        <v>0</v>
      </c>
      <c r="U22" s="47">
        <f t="shared" si="19"/>
        <v>0</v>
      </c>
      <c r="V22" s="48">
        <f t="shared" si="20"/>
        <v>0</v>
      </c>
      <c r="W22" s="49">
        <f t="shared" si="21"/>
        <v>0</v>
      </c>
      <c r="X22" s="44">
        <f t="shared" si="22"/>
        <v>0</v>
      </c>
      <c r="Y22" s="44">
        <f t="shared" si="23"/>
        <v>0</v>
      </c>
      <c r="Z22" s="44">
        <f t="shared" si="24"/>
        <v>0</v>
      </c>
      <c r="AA22" s="50">
        <f t="shared" si="25"/>
        <v>0</v>
      </c>
      <c r="AB22" s="51">
        <f t="shared" si="26"/>
        <v>0</v>
      </c>
      <c r="AC22" s="44">
        <f t="shared" si="27"/>
        <v>0</v>
      </c>
      <c r="AD22" s="44">
        <f t="shared" si="28"/>
        <v>0</v>
      </c>
      <c r="AE22" s="44">
        <f t="shared" si="29"/>
        <v>0</v>
      </c>
      <c r="AF22" s="52" t="e">
        <f>HLOOKUP(I22,ElecAvoidedCostsWOCC!$A$5:$Q$50,G22+1,FALSE)</f>
        <v>#N/A</v>
      </c>
      <c r="AG22" s="44" t="e">
        <f t="shared" si="30"/>
        <v>#N/A</v>
      </c>
      <c r="AH22" s="52" t="e">
        <f>HLOOKUP(I22,ElecAvoidedCostsWOCC!$A$5:$Q$50,T22+1,FALSE)</f>
        <v>#N/A</v>
      </c>
      <c r="AI22" s="44" t="e">
        <f t="shared" si="31"/>
        <v>#N/A</v>
      </c>
      <c r="AJ22" s="44" t="e">
        <f t="shared" si="32"/>
        <v>#N/A</v>
      </c>
      <c r="AK22" s="44" t="e">
        <f>HLOOKUP(I22,ElecAvoidedCostsWOCC!$A$5:$Q$50,G22+1,FALSE)*J22*L22</f>
        <v>#N/A</v>
      </c>
      <c r="AL22" s="44" t="e">
        <f t="shared" si="3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4"/>
        <v>0</v>
      </c>
      <c r="AO22" s="47">
        <f t="shared" si="35"/>
        <v>0</v>
      </c>
      <c r="AP22" s="47" t="e">
        <f t="shared" si="36"/>
        <v>#DIV/0!</v>
      </c>
    </row>
    <row r="23" spans="1:42" ht="13.5" customHeight="1">
      <c r="A23" s="58" t="s">
        <v>245</v>
      </c>
      <c r="B23" s="97" t="s">
        <v>70</v>
      </c>
      <c r="C23" s="98">
        <v>18230716</v>
      </c>
      <c r="D23" s="61" t="s">
        <v>131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18"/>
        <v>0</v>
      </c>
      <c r="U23" s="47">
        <f t="shared" si="19"/>
        <v>0</v>
      </c>
      <c r="V23" s="48">
        <f t="shared" si="20"/>
        <v>0</v>
      </c>
      <c r="W23" s="49">
        <f t="shared" si="21"/>
        <v>0</v>
      </c>
      <c r="X23" s="44">
        <f t="shared" si="22"/>
        <v>0</v>
      </c>
      <c r="Y23" s="44">
        <f t="shared" si="23"/>
        <v>0</v>
      </c>
      <c r="Z23" s="44">
        <f t="shared" si="24"/>
        <v>0</v>
      </c>
      <c r="AA23" s="50">
        <f t="shared" si="25"/>
        <v>0</v>
      </c>
      <c r="AB23" s="51">
        <f t="shared" si="26"/>
        <v>0</v>
      </c>
      <c r="AC23" s="44">
        <f t="shared" si="27"/>
        <v>0</v>
      </c>
      <c r="AD23" s="44">
        <f t="shared" si="28"/>
        <v>0</v>
      </c>
      <c r="AE23" s="44">
        <f t="shared" si="29"/>
        <v>0</v>
      </c>
      <c r="AF23" s="52" t="e">
        <f>HLOOKUP(I23,ElecAvoidedCostsWOCC!$A$5:$Q$50,G23+1,FALSE)</f>
        <v>#N/A</v>
      </c>
      <c r="AG23" s="44" t="e">
        <f t="shared" si="30"/>
        <v>#N/A</v>
      </c>
      <c r="AH23" s="52" t="e">
        <f>HLOOKUP(I23,ElecAvoidedCostsWOCC!$A$5:$Q$50,T23+1,FALSE)</f>
        <v>#N/A</v>
      </c>
      <c r="AI23" s="44" t="e">
        <f t="shared" si="31"/>
        <v>#N/A</v>
      </c>
      <c r="AJ23" s="44" t="e">
        <f t="shared" si="32"/>
        <v>#N/A</v>
      </c>
      <c r="AK23" s="44" t="e">
        <f>HLOOKUP(I23,ElecAvoidedCostsWOCC!$A$5:$Q$50,G23+1,FALSE)*J23*L23</f>
        <v>#N/A</v>
      </c>
      <c r="AL23" s="44" t="e">
        <f t="shared" si="3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4"/>
        <v>0</v>
      </c>
      <c r="AO23" s="47">
        <f t="shared" si="35"/>
        <v>0</v>
      </c>
      <c r="AP23" s="47" t="e">
        <f t="shared" si="36"/>
        <v>#DIV/0!</v>
      </c>
    </row>
    <row r="24" spans="1:42" ht="13.5" customHeight="1">
      <c r="A24" s="60">
        <f>(SUM(AN5:AN972)/SUM(AC5:AC972))</f>
        <v>2.7669152909720043</v>
      </c>
      <c r="B24" s="97" t="s">
        <v>70</v>
      </c>
      <c r="C24" s="98">
        <v>18230716</v>
      </c>
      <c r="D24" s="61" t="s">
        <v>131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18"/>
        <v>0</v>
      </c>
      <c r="U24" s="47">
        <f t="shared" si="19"/>
        <v>0</v>
      </c>
      <c r="V24" s="48">
        <f t="shared" si="20"/>
        <v>0</v>
      </c>
      <c r="W24" s="49">
        <f t="shared" si="21"/>
        <v>0</v>
      </c>
      <c r="X24" s="44">
        <f t="shared" si="22"/>
        <v>0</v>
      </c>
      <c r="Y24" s="44">
        <f t="shared" si="23"/>
        <v>0</v>
      </c>
      <c r="Z24" s="44">
        <f t="shared" si="24"/>
        <v>0</v>
      </c>
      <c r="AA24" s="50">
        <f t="shared" si="25"/>
        <v>0</v>
      </c>
      <c r="AB24" s="51">
        <f t="shared" si="26"/>
        <v>0</v>
      </c>
      <c r="AC24" s="44">
        <f t="shared" si="27"/>
        <v>0</v>
      </c>
      <c r="AD24" s="44">
        <f t="shared" si="28"/>
        <v>0</v>
      </c>
      <c r="AE24" s="44">
        <f t="shared" si="29"/>
        <v>0</v>
      </c>
      <c r="AF24" s="52" t="e">
        <f>HLOOKUP(I24,ElecAvoidedCostsWOCC!$A$5:$Q$50,G24+1,FALSE)</f>
        <v>#N/A</v>
      </c>
      <c r="AG24" s="44" t="e">
        <f t="shared" si="30"/>
        <v>#N/A</v>
      </c>
      <c r="AH24" s="52" t="e">
        <f>HLOOKUP(I24,ElecAvoidedCostsWOCC!$A$5:$Q$50,T24+1,FALSE)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HLOOKUP(I24,ElecAvoidedCostsWOCC!$A$5:$Q$50,G24+1,FALSE)*J24*L24</f>
        <v>#N/A</v>
      </c>
      <c r="AL24" s="44" t="e">
        <f t="shared" si="3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4"/>
        <v>0</v>
      </c>
      <c r="AO24" s="47">
        <f t="shared" si="35"/>
        <v>0</v>
      </c>
      <c r="AP24" s="47" t="e">
        <f t="shared" si="36"/>
        <v>#DIV/0!</v>
      </c>
    </row>
    <row r="25" spans="1:42" ht="13.5" customHeight="1">
      <c r="B25" s="97" t="s">
        <v>70</v>
      </c>
      <c r="C25" s="98">
        <v>18230716</v>
      </c>
      <c r="D25" s="61" t="s">
        <v>131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8"/>
        <v>0</v>
      </c>
      <c r="U25" s="47">
        <f t="shared" si="19"/>
        <v>0</v>
      </c>
      <c r="V25" s="48">
        <f t="shared" si="20"/>
        <v>0</v>
      </c>
      <c r="W25" s="49">
        <f t="shared" si="21"/>
        <v>0</v>
      </c>
      <c r="X25" s="44">
        <f t="shared" si="22"/>
        <v>0</v>
      </c>
      <c r="Y25" s="44">
        <f t="shared" si="23"/>
        <v>0</v>
      </c>
      <c r="Z25" s="44">
        <f t="shared" si="24"/>
        <v>0</v>
      </c>
      <c r="AA25" s="50">
        <f t="shared" si="25"/>
        <v>0</v>
      </c>
      <c r="AB25" s="51">
        <f t="shared" si="26"/>
        <v>0</v>
      </c>
      <c r="AC25" s="44">
        <f t="shared" si="27"/>
        <v>0</v>
      </c>
      <c r="AD25" s="44">
        <f t="shared" si="28"/>
        <v>0</v>
      </c>
      <c r="AE25" s="44">
        <f t="shared" si="29"/>
        <v>0</v>
      </c>
      <c r="AF25" s="52" t="e">
        <f>HLOOKUP(I25,ElecAvoidedCostsWOCC!$A$5:$Q$50,G25+1,FALSE)</f>
        <v>#N/A</v>
      </c>
      <c r="AG25" s="44" t="e">
        <f t="shared" si="30"/>
        <v>#N/A</v>
      </c>
      <c r="AH25" s="52" t="e">
        <f>HLOOKUP(I25,ElecAvoidedCostsWOCC!$A$5:$Q$50,T25+1,FALSE)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HLOOKUP(I25,ElecAvoidedCostsWOCC!$A$5:$Q$50,G25+1,FALSE)*J25*L25</f>
        <v>#N/A</v>
      </c>
      <c r="AL25" s="44" t="e">
        <f t="shared" si="33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4"/>
        <v>0</v>
      </c>
      <c r="AO25" s="47">
        <f t="shared" si="35"/>
        <v>0</v>
      </c>
      <c r="AP25" s="47" t="e">
        <f t="shared" si="36"/>
        <v>#DIV/0!</v>
      </c>
    </row>
    <row r="26" spans="1:42" ht="13.5" customHeight="1">
      <c r="B26" s="97" t="s">
        <v>70</v>
      </c>
      <c r="C26" s="98">
        <v>18230716</v>
      </c>
      <c r="D26" s="61" t="s">
        <v>131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0</v>
      </c>
      <c r="AB26" s="51">
        <f t="shared" si="26"/>
        <v>0</v>
      </c>
      <c r="AC26" s="44">
        <f t="shared" si="27"/>
        <v>0</v>
      </c>
      <c r="AD26" s="44">
        <f t="shared" si="28"/>
        <v>0</v>
      </c>
      <c r="AE26" s="44">
        <f t="shared" si="29"/>
        <v>0</v>
      </c>
      <c r="AF26" s="52" t="e">
        <f>HLOOKUP(I26,ElecAvoidedCostsWOCC!$A$5:$Q$50,G26+1,FALSE)</f>
        <v>#N/A</v>
      </c>
      <c r="AG26" s="44" t="e">
        <f t="shared" si="30"/>
        <v>#N/A</v>
      </c>
      <c r="AH26" s="52" t="e">
        <f>HLOOKUP(I26,ElecAvoidedCostsWOCC!$A$5:$Q$50,T26+1,FALSE)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HLOOKUP(I26,ElecAvoidedCostsWOCC!$A$5:$Q$50,G26+1,FALSE)*J26*L26</f>
        <v>#N/A</v>
      </c>
      <c r="AL26" s="44" t="e">
        <f t="shared" si="33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4"/>
        <v>0</v>
      </c>
      <c r="AO26" s="47">
        <f t="shared" si="35"/>
        <v>0</v>
      </c>
      <c r="AP26" s="47" t="e">
        <f t="shared" si="36"/>
        <v>#DIV/0!</v>
      </c>
    </row>
    <row r="27" spans="1:42" ht="13.5" customHeight="1">
      <c r="B27" s="97" t="s">
        <v>70</v>
      </c>
      <c r="C27" s="98">
        <v>18230716</v>
      </c>
      <c r="D27" s="61" t="s">
        <v>131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8"/>
        <v>0</v>
      </c>
      <c r="U27" s="47">
        <f t="shared" si="19"/>
        <v>0</v>
      </c>
      <c r="V27" s="48">
        <f t="shared" si="20"/>
        <v>0</v>
      </c>
      <c r="W27" s="49">
        <f t="shared" si="21"/>
        <v>0</v>
      </c>
      <c r="X27" s="44">
        <f t="shared" si="22"/>
        <v>0</v>
      </c>
      <c r="Y27" s="44">
        <f t="shared" si="23"/>
        <v>0</v>
      </c>
      <c r="Z27" s="44">
        <f t="shared" si="24"/>
        <v>0</v>
      </c>
      <c r="AA27" s="50">
        <f t="shared" si="25"/>
        <v>0</v>
      </c>
      <c r="AB27" s="51">
        <f t="shared" si="26"/>
        <v>0</v>
      </c>
      <c r="AC27" s="44">
        <f t="shared" si="27"/>
        <v>0</v>
      </c>
      <c r="AD27" s="44">
        <f t="shared" si="28"/>
        <v>0</v>
      </c>
      <c r="AE27" s="44">
        <f t="shared" si="29"/>
        <v>0</v>
      </c>
      <c r="AF27" s="52" t="e">
        <f>HLOOKUP(I27,ElecAvoidedCostsWOCC!$A$5:$Q$50,G27+1,FALSE)</f>
        <v>#N/A</v>
      </c>
      <c r="AG27" s="44" t="e">
        <f t="shared" si="30"/>
        <v>#N/A</v>
      </c>
      <c r="AH27" s="52" t="e">
        <f>HLOOKUP(I27,ElecAvoidedCostsWOCC!$A$5:$Q$50,T27+1,FALSE)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HLOOKUP(I27,ElecAvoidedCostsWOCC!$A$5:$Q$50,G27+1,FALSE)*J27*L27</f>
        <v>#N/A</v>
      </c>
      <c r="AL27" s="44" t="e">
        <f t="shared" si="33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4"/>
        <v>0</v>
      </c>
      <c r="AO27" s="47">
        <f t="shared" si="35"/>
        <v>0</v>
      </c>
      <c r="AP27" s="47" t="e">
        <f t="shared" si="36"/>
        <v>#DIV/0!</v>
      </c>
    </row>
    <row r="28" spans="1:42" ht="13.5" customHeight="1">
      <c r="B28" s="97" t="s">
        <v>70</v>
      </c>
      <c r="C28" s="98">
        <v>18230716</v>
      </c>
      <c r="D28" s="61" t="s">
        <v>131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0</v>
      </c>
      <c r="AB28" s="51">
        <f t="shared" si="26"/>
        <v>0</v>
      </c>
      <c r="AC28" s="44">
        <f t="shared" si="27"/>
        <v>0</v>
      </c>
      <c r="AD28" s="44">
        <f t="shared" si="28"/>
        <v>0</v>
      </c>
      <c r="AE28" s="44">
        <f t="shared" si="29"/>
        <v>0</v>
      </c>
      <c r="AF28" s="52" t="e">
        <f>HLOOKUP(I28,ElecAvoidedCostsWOCC!$A$5:$Q$50,G28+1,FALSE)</f>
        <v>#N/A</v>
      </c>
      <c r="AG28" s="44" t="e">
        <f t="shared" si="30"/>
        <v>#N/A</v>
      </c>
      <c r="AH28" s="52" t="e">
        <f>HLOOKUP(I28,ElecAvoidedCostsWOCC!$A$5:$Q$50,T28+1,FALSE)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HLOOKUP(I28,ElecAvoidedCostsWOCC!$A$5:$Q$50,G28+1,FALSE)*J28*L28</f>
        <v>#N/A</v>
      </c>
      <c r="AL28" s="44" t="e">
        <f t="shared" si="33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4"/>
        <v>0</v>
      </c>
      <c r="AO28" s="47">
        <f t="shared" si="35"/>
        <v>0</v>
      </c>
      <c r="AP28" s="47" t="e">
        <f t="shared" si="36"/>
        <v>#DIV/0!</v>
      </c>
    </row>
    <row r="29" spans="1:42">
      <c r="B29" s="97" t="s">
        <v>70</v>
      </c>
      <c r="C29" s="98">
        <v>18230716</v>
      </c>
      <c r="D29" s="61" t="s">
        <v>131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8"/>
        <v>0</v>
      </c>
      <c r="U29" s="47">
        <f t="shared" si="19"/>
        <v>0</v>
      </c>
      <c r="V29" s="48">
        <f t="shared" si="20"/>
        <v>0</v>
      </c>
      <c r="W29" s="49">
        <f t="shared" si="21"/>
        <v>0</v>
      </c>
      <c r="X29" s="44">
        <f t="shared" si="22"/>
        <v>0</v>
      </c>
      <c r="Y29" s="44">
        <f t="shared" si="23"/>
        <v>0</v>
      </c>
      <c r="Z29" s="44">
        <f t="shared" si="24"/>
        <v>0</v>
      </c>
      <c r="AA29" s="50">
        <f t="shared" si="25"/>
        <v>0</v>
      </c>
      <c r="AB29" s="51">
        <f t="shared" si="26"/>
        <v>0</v>
      </c>
      <c r="AC29" s="44">
        <f t="shared" si="27"/>
        <v>0</v>
      </c>
      <c r="AD29" s="44">
        <f t="shared" si="28"/>
        <v>0</v>
      </c>
      <c r="AE29" s="44">
        <f t="shared" si="29"/>
        <v>0</v>
      </c>
      <c r="AF29" s="52" t="e">
        <f>HLOOKUP(I29,ElecAvoidedCostsWOCC!$A$5:$Q$50,G29+1,FALSE)</f>
        <v>#N/A</v>
      </c>
      <c r="AG29" s="44" t="e">
        <f t="shared" si="30"/>
        <v>#N/A</v>
      </c>
      <c r="AH29" s="52" t="e">
        <f>HLOOKUP(I29,ElecAvoidedCostsWOCC!$A$5:$Q$50,T29+1,FALSE)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HLOOKUP(I29,ElecAvoidedCostsWOCC!$A$5:$Q$50,G29+1,FALSE)*J29*L29</f>
        <v>#N/A</v>
      </c>
      <c r="AL29" s="44" t="e">
        <f t="shared" si="33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4"/>
        <v>0</v>
      </c>
      <c r="AO29" s="47">
        <f t="shared" si="35"/>
        <v>0</v>
      </c>
      <c r="AP29" s="47" t="e">
        <f t="shared" si="36"/>
        <v>#DIV/0!</v>
      </c>
    </row>
    <row r="30" spans="1:42">
      <c r="B30" s="97" t="s">
        <v>70</v>
      </c>
      <c r="C30" s="98">
        <v>18230716</v>
      </c>
      <c r="D30" s="61" t="s">
        <v>131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0</v>
      </c>
      <c r="AB30" s="51">
        <f t="shared" si="26"/>
        <v>0</v>
      </c>
      <c r="AC30" s="44">
        <f t="shared" si="27"/>
        <v>0</v>
      </c>
      <c r="AD30" s="44">
        <f t="shared" si="28"/>
        <v>0</v>
      </c>
      <c r="AE30" s="44">
        <f t="shared" si="29"/>
        <v>0</v>
      </c>
      <c r="AF30" s="52" t="e">
        <f>HLOOKUP(I30,ElecAvoidedCostsWOCC!$A$5:$Q$50,G30+1,FALSE)</f>
        <v>#N/A</v>
      </c>
      <c r="AG30" s="44" t="e">
        <f t="shared" si="30"/>
        <v>#N/A</v>
      </c>
      <c r="AH30" s="52" t="e">
        <f>HLOOKUP(I30,ElecAvoidedCostsWOCC!$A$5:$Q$50,T30+1,FALSE)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HLOOKUP(I30,ElecAvoidedCostsWOCC!$A$5:$Q$50,G30+1,FALSE)*J30*L30</f>
        <v>#N/A</v>
      </c>
      <c r="AL30" s="44" t="e">
        <f t="shared" si="33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4"/>
        <v>0</v>
      </c>
      <c r="AO30" s="47">
        <f t="shared" si="35"/>
        <v>0</v>
      </c>
      <c r="AP30" s="47" t="e">
        <f t="shared" si="36"/>
        <v>#DIV/0!</v>
      </c>
    </row>
    <row r="31" spans="1:42">
      <c r="B31" s="97" t="s">
        <v>70</v>
      </c>
      <c r="C31" s="98">
        <v>18230716</v>
      </c>
      <c r="D31" s="61" t="s">
        <v>131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8"/>
        <v>0</v>
      </c>
      <c r="U31" s="47">
        <f t="shared" si="19"/>
        <v>0</v>
      </c>
      <c r="V31" s="48">
        <f t="shared" si="20"/>
        <v>0</v>
      </c>
      <c r="W31" s="49">
        <f t="shared" si="21"/>
        <v>0</v>
      </c>
      <c r="X31" s="44">
        <f t="shared" si="22"/>
        <v>0</v>
      </c>
      <c r="Y31" s="44">
        <f t="shared" si="23"/>
        <v>0</v>
      </c>
      <c r="Z31" s="44">
        <f t="shared" si="24"/>
        <v>0</v>
      </c>
      <c r="AA31" s="50">
        <f t="shared" si="25"/>
        <v>0</v>
      </c>
      <c r="AB31" s="51">
        <f t="shared" si="26"/>
        <v>0</v>
      </c>
      <c r="AC31" s="44">
        <f t="shared" si="27"/>
        <v>0</v>
      </c>
      <c r="AD31" s="44">
        <f t="shared" si="28"/>
        <v>0</v>
      </c>
      <c r="AE31" s="44">
        <f t="shared" si="29"/>
        <v>0</v>
      </c>
      <c r="AF31" s="52" t="e">
        <f>HLOOKUP(I31,ElecAvoidedCostsWOCC!$A$5:$Q$50,G31+1,FALSE)</f>
        <v>#N/A</v>
      </c>
      <c r="AG31" s="44" t="e">
        <f t="shared" si="30"/>
        <v>#N/A</v>
      </c>
      <c r="AH31" s="52" t="e">
        <f>HLOOKUP(I31,ElecAvoidedCostsWOCC!$A$5:$Q$50,T31+1,FALSE)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HLOOKUP(I31,ElecAvoidedCostsWOCC!$A$5:$Q$50,G31+1,FALSE)*J31*L31</f>
        <v>#N/A</v>
      </c>
      <c r="AL31" s="44" t="e">
        <f t="shared" si="33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4"/>
        <v>0</v>
      </c>
      <c r="AO31" s="47">
        <f t="shared" si="35"/>
        <v>0</v>
      </c>
      <c r="AP31" s="47" t="e">
        <f t="shared" si="36"/>
        <v>#DIV/0!</v>
      </c>
    </row>
    <row r="32" spans="1:42">
      <c r="B32" s="97" t="s">
        <v>70</v>
      </c>
      <c r="C32" s="98">
        <v>18230716</v>
      </c>
      <c r="D32" s="61" t="s">
        <v>131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8"/>
        <v>0</v>
      </c>
      <c r="U32" s="47">
        <f t="shared" si="19"/>
        <v>0</v>
      </c>
      <c r="V32" s="48">
        <f t="shared" si="20"/>
        <v>0</v>
      </c>
      <c r="W32" s="49">
        <f t="shared" si="21"/>
        <v>0</v>
      </c>
      <c r="X32" s="44">
        <f t="shared" si="22"/>
        <v>0</v>
      </c>
      <c r="Y32" s="44">
        <f t="shared" si="23"/>
        <v>0</v>
      </c>
      <c r="Z32" s="44">
        <f t="shared" si="24"/>
        <v>0</v>
      </c>
      <c r="AA32" s="50">
        <f t="shared" si="25"/>
        <v>0</v>
      </c>
      <c r="AB32" s="51">
        <f t="shared" si="26"/>
        <v>0</v>
      </c>
      <c r="AC32" s="44">
        <f t="shared" si="27"/>
        <v>0</v>
      </c>
      <c r="AD32" s="44">
        <f t="shared" si="28"/>
        <v>0</v>
      </c>
      <c r="AE32" s="44">
        <f t="shared" si="29"/>
        <v>0</v>
      </c>
      <c r="AF32" s="52" t="e">
        <f>HLOOKUP(I32,ElecAvoidedCostsWOCC!$A$5:$Q$50,G32+1,FALSE)</f>
        <v>#N/A</v>
      </c>
      <c r="AG32" s="44" t="e">
        <f t="shared" si="30"/>
        <v>#N/A</v>
      </c>
      <c r="AH32" s="52" t="e">
        <f>HLOOKUP(I32,ElecAvoidedCostsWOCC!$A$5:$Q$50,T32+1,FALSE)</f>
        <v>#N/A</v>
      </c>
      <c r="AI32" s="44" t="e">
        <f t="shared" si="31"/>
        <v>#N/A</v>
      </c>
      <c r="AJ32" s="44" t="e">
        <f t="shared" si="32"/>
        <v>#N/A</v>
      </c>
      <c r="AK32" s="44" t="e">
        <f>HLOOKUP(I32,ElecAvoidedCostsWOCC!$A$5:$Q$50,G32+1,FALSE)*J32*L32</f>
        <v>#N/A</v>
      </c>
      <c r="AL32" s="44" t="e">
        <f t="shared" si="33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4"/>
        <v>0</v>
      </c>
      <c r="AO32" s="47">
        <f t="shared" si="35"/>
        <v>0</v>
      </c>
      <c r="AP32" s="47" t="e">
        <f t="shared" si="36"/>
        <v>#DIV/0!</v>
      </c>
    </row>
    <row r="33" spans="2:42">
      <c r="B33" s="97" t="s">
        <v>70</v>
      </c>
      <c r="C33" s="98">
        <v>18230716</v>
      </c>
      <c r="D33" s="61" t="s">
        <v>131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8"/>
        <v>0</v>
      </c>
      <c r="U33" s="47">
        <f t="shared" si="19"/>
        <v>0</v>
      </c>
      <c r="V33" s="48">
        <f t="shared" si="20"/>
        <v>0</v>
      </c>
      <c r="W33" s="49">
        <f t="shared" si="21"/>
        <v>0</v>
      </c>
      <c r="X33" s="44">
        <f t="shared" si="22"/>
        <v>0</v>
      </c>
      <c r="Y33" s="44">
        <f t="shared" si="23"/>
        <v>0</v>
      </c>
      <c r="Z33" s="44">
        <f t="shared" si="24"/>
        <v>0</v>
      </c>
      <c r="AA33" s="50">
        <f t="shared" si="25"/>
        <v>0</v>
      </c>
      <c r="AB33" s="51">
        <f t="shared" si="26"/>
        <v>0</v>
      </c>
      <c r="AC33" s="44">
        <f t="shared" si="27"/>
        <v>0</v>
      </c>
      <c r="AD33" s="44">
        <f t="shared" si="28"/>
        <v>0</v>
      </c>
      <c r="AE33" s="44">
        <f t="shared" si="29"/>
        <v>0</v>
      </c>
      <c r="AF33" s="52" t="e">
        <f>HLOOKUP(I33,ElecAvoidedCostsWOCC!$A$5:$Q$50,G33+1,FALSE)</f>
        <v>#N/A</v>
      </c>
      <c r="AG33" s="44" t="e">
        <f t="shared" si="30"/>
        <v>#N/A</v>
      </c>
      <c r="AH33" s="52" t="e">
        <f>HLOOKUP(I33,ElecAvoidedCostsWOCC!$A$5:$Q$50,T33+1,FALSE)</f>
        <v>#N/A</v>
      </c>
      <c r="AI33" s="44" t="e">
        <f t="shared" si="31"/>
        <v>#N/A</v>
      </c>
      <c r="AJ33" s="44" t="e">
        <f t="shared" si="32"/>
        <v>#N/A</v>
      </c>
      <c r="AK33" s="44" t="e">
        <f>HLOOKUP(I33,ElecAvoidedCostsWOCC!$A$5:$Q$50,G33+1,FALSE)*J33*L33</f>
        <v>#N/A</v>
      </c>
      <c r="AL33" s="44" t="e">
        <f t="shared" si="33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4"/>
        <v>0</v>
      </c>
      <c r="AO33" s="47">
        <f t="shared" si="35"/>
        <v>0</v>
      </c>
      <c r="AP33" s="47" t="e">
        <f t="shared" si="36"/>
        <v>#DIV/0!</v>
      </c>
    </row>
    <row r="34" spans="2:42">
      <c r="B34" s="97" t="s">
        <v>70</v>
      </c>
      <c r="C34" s="98">
        <v>18230716</v>
      </c>
      <c r="D34" s="61" t="s">
        <v>131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8"/>
        <v>0</v>
      </c>
      <c r="U34" s="47">
        <f t="shared" si="19"/>
        <v>0</v>
      </c>
      <c r="V34" s="48">
        <f t="shared" si="20"/>
        <v>0</v>
      </c>
      <c r="W34" s="49">
        <f t="shared" si="21"/>
        <v>0</v>
      </c>
      <c r="X34" s="44">
        <f t="shared" si="22"/>
        <v>0</v>
      </c>
      <c r="Y34" s="44">
        <f t="shared" si="23"/>
        <v>0</v>
      </c>
      <c r="Z34" s="44">
        <f t="shared" si="24"/>
        <v>0</v>
      </c>
      <c r="AA34" s="50">
        <f t="shared" si="25"/>
        <v>0</v>
      </c>
      <c r="AB34" s="51">
        <f t="shared" si="26"/>
        <v>0</v>
      </c>
      <c r="AC34" s="44">
        <f t="shared" si="27"/>
        <v>0</v>
      </c>
      <c r="AD34" s="44">
        <f t="shared" si="28"/>
        <v>0</v>
      </c>
      <c r="AE34" s="44">
        <f t="shared" si="29"/>
        <v>0</v>
      </c>
      <c r="AF34" s="52" t="e">
        <f>HLOOKUP(I34,ElecAvoidedCostsWOCC!$A$5:$Q$50,G34+1,FALSE)</f>
        <v>#N/A</v>
      </c>
      <c r="AG34" s="44" t="e">
        <f t="shared" si="30"/>
        <v>#N/A</v>
      </c>
      <c r="AH34" s="52" t="e">
        <f>HLOOKUP(I34,ElecAvoidedCostsWOCC!$A$5:$Q$50,T34+1,FALSE)</f>
        <v>#N/A</v>
      </c>
      <c r="AI34" s="44" t="e">
        <f t="shared" si="31"/>
        <v>#N/A</v>
      </c>
      <c r="AJ34" s="44" t="e">
        <f t="shared" si="32"/>
        <v>#N/A</v>
      </c>
      <c r="AK34" s="44" t="e">
        <f>HLOOKUP(I34,ElecAvoidedCostsWOCC!$A$5:$Q$50,G34+1,FALSE)*J34*L34</f>
        <v>#N/A</v>
      </c>
      <c r="AL34" s="44" t="e">
        <f t="shared" si="33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4"/>
        <v>0</v>
      </c>
      <c r="AO34" s="47">
        <f t="shared" si="35"/>
        <v>0</v>
      </c>
      <c r="AP34" s="47" t="e">
        <f t="shared" si="36"/>
        <v>#DIV/0!</v>
      </c>
    </row>
    <row r="35" spans="2:42">
      <c r="B35" s="97" t="s">
        <v>70</v>
      </c>
      <c r="C35" s="98">
        <v>18230716</v>
      </c>
      <c r="D35" s="61" t="s">
        <v>131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8"/>
        <v>0</v>
      </c>
      <c r="U35" s="47">
        <f t="shared" si="19"/>
        <v>0</v>
      </c>
      <c r="V35" s="48">
        <f t="shared" si="20"/>
        <v>0</v>
      </c>
      <c r="W35" s="49">
        <f t="shared" si="21"/>
        <v>0</v>
      </c>
      <c r="X35" s="44">
        <f t="shared" si="22"/>
        <v>0</v>
      </c>
      <c r="Y35" s="44">
        <f t="shared" si="23"/>
        <v>0</v>
      </c>
      <c r="Z35" s="44">
        <f t="shared" si="24"/>
        <v>0</v>
      </c>
      <c r="AA35" s="50">
        <f t="shared" si="25"/>
        <v>0</v>
      </c>
      <c r="AB35" s="51">
        <f t="shared" si="26"/>
        <v>0</v>
      </c>
      <c r="AC35" s="44">
        <f t="shared" si="27"/>
        <v>0</v>
      </c>
      <c r="AD35" s="44">
        <f t="shared" si="28"/>
        <v>0</v>
      </c>
      <c r="AE35" s="44">
        <f t="shared" si="29"/>
        <v>0</v>
      </c>
      <c r="AF35" s="52" t="e">
        <f>HLOOKUP(I35,ElecAvoidedCostsWOCC!$A$5:$Q$50,G35+1,FALSE)</f>
        <v>#N/A</v>
      </c>
      <c r="AG35" s="44" t="e">
        <f t="shared" si="30"/>
        <v>#N/A</v>
      </c>
      <c r="AH35" s="52" t="e">
        <f>HLOOKUP(I35,ElecAvoidedCostsWOCC!$A$5:$Q$50,T35+1,FALSE)</f>
        <v>#N/A</v>
      </c>
      <c r="AI35" s="44" t="e">
        <f t="shared" si="31"/>
        <v>#N/A</v>
      </c>
      <c r="AJ35" s="44" t="e">
        <f t="shared" si="32"/>
        <v>#N/A</v>
      </c>
      <c r="AK35" s="44" t="e">
        <f>HLOOKUP(I35,ElecAvoidedCostsWOCC!$A$5:$Q$50,G35+1,FALSE)*J35*L35</f>
        <v>#N/A</v>
      </c>
      <c r="AL35" s="44" t="e">
        <f t="shared" si="33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4"/>
        <v>0</v>
      </c>
      <c r="AO35" s="47">
        <f t="shared" si="35"/>
        <v>0</v>
      </c>
      <c r="AP35" s="47" t="e">
        <f t="shared" si="36"/>
        <v>#DIV/0!</v>
      </c>
    </row>
    <row r="36" spans="2:42">
      <c r="B36" s="97" t="s">
        <v>70</v>
      </c>
      <c r="C36" s="98">
        <v>18230716</v>
      </c>
      <c r="D36" s="61" t="s">
        <v>131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8"/>
        <v>0</v>
      </c>
      <c r="U36" s="47">
        <f t="shared" si="19"/>
        <v>0</v>
      </c>
      <c r="V36" s="48">
        <f t="shared" si="20"/>
        <v>0</v>
      </c>
      <c r="W36" s="49">
        <f t="shared" si="21"/>
        <v>0</v>
      </c>
      <c r="X36" s="44">
        <f t="shared" si="22"/>
        <v>0</v>
      </c>
      <c r="Y36" s="44">
        <f t="shared" si="23"/>
        <v>0</v>
      </c>
      <c r="Z36" s="44">
        <f t="shared" si="24"/>
        <v>0</v>
      </c>
      <c r="AA36" s="50">
        <f t="shared" si="25"/>
        <v>0</v>
      </c>
      <c r="AB36" s="51">
        <f t="shared" si="26"/>
        <v>0</v>
      </c>
      <c r="AC36" s="44">
        <f t="shared" si="27"/>
        <v>0</v>
      </c>
      <c r="AD36" s="44">
        <f t="shared" si="28"/>
        <v>0</v>
      </c>
      <c r="AE36" s="44">
        <f t="shared" si="29"/>
        <v>0</v>
      </c>
      <c r="AF36" s="52" t="e">
        <f>HLOOKUP(I36,ElecAvoidedCostsWOCC!$A$5:$Q$50,G36+1,FALSE)</f>
        <v>#N/A</v>
      </c>
      <c r="AG36" s="44" t="e">
        <f t="shared" si="30"/>
        <v>#N/A</v>
      </c>
      <c r="AH36" s="52" t="e">
        <f>HLOOKUP(I36,ElecAvoidedCostsWOCC!$A$5:$Q$50,T36+1,FALSE)</f>
        <v>#N/A</v>
      </c>
      <c r="AI36" s="44" t="e">
        <f t="shared" si="31"/>
        <v>#N/A</v>
      </c>
      <c r="AJ36" s="44" t="e">
        <f t="shared" si="32"/>
        <v>#N/A</v>
      </c>
      <c r="AK36" s="44" t="e">
        <f>HLOOKUP(I36,ElecAvoidedCostsWOCC!$A$5:$Q$50,G36+1,FALSE)*J36*L36</f>
        <v>#N/A</v>
      </c>
      <c r="AL36" s="44" t="e">
        <f t="shared" si="33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4"/>
        <v>0</v>
      </c>
      <c r="AO36" s="47">
        <f t="shared" si="35"/>
        <v>0</v>
      </c>
      <c r="AP36" s="47" t="e">
        <f t="shared" si="36"/>
        <v>#DIV/0!</v>
      </c>
    </row>
    <row r="37" spans="2:42">
      <c r="B37" s="97" t="s">
        <v>70</v>
      </c>
      <c r="C37" s="98">
        <v>18230716</v>
      </c>
      <c r="D37" s="61" t="s">
        <v>131</v>
      </c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8"/>
        <v>0</v>
      </c>
      <c r="U37" s="47">
        <f t="shared" si="19"/>
        <v>0</v>
      </c>
      <c r="V37" s="48">
        <f t="shared" si="20"/>
        <v>0</v>
      </c>
      <c r="W37" s="49">
        <f t="shared" si="21"/>
        <v>0</v>
      </c>
      <c r="X37" s="44">
        <f t="shared" si="22"/>
        <v>0</v>
      </c>
      <c r="Y37" s="44">
        <f t="shared" si="23"/>
        <v>0</v>
      </c>
      <c r="Z37" s="44">
        <f t="shared" si="24"/>
        <v>0</v>
      </c>
      <c r="AA37" s="50">
        <f t="shared" si="25"/>
        <v>0</v>
      </c>
      <c r="AB37" s="51">
        <f t="shared" si="26"/>
        <v>0</v>
      </c>
      <c r="AC37" s="44">
        <f t="shared" si="27"/>
        <v>0</v>
      </c>
      <c r="AD37" s="44">
        <f t="shared" si="28"/>
        <v>0</v>
      </c>
      <c r="AE37" s="44">
        <f t="shared" si="29"/>
        <v>0</v>
      </c>
      <c r="AF37" s="52" t="e">
        <f>HLOOKUP(I37,ElecAvoidedCostsWOCC!$A$5:$Q$50,G37+1,FALSE)</f>
        <v>#N/A</v>
      </c>
      <c r="AG37" s="44" t="e">
        <f t="shared" si="30"/>
        <v>#N/A</v>
      </c>
      <c r="AH37" s="52" t="e">
        <f>HLOOKUP(I37,ElecAvoidedCostsWOCC!$A$5:$Q$50,T37+1,FALSE)</f>
        <v>#N/A</v>
      </c>
      <c r="AI37" s="44" t="e">
        <f t="shared" si="31"/>
        <v>#N/A</v>
      </c>
      <c r="AJ37" s="44" t="e">
        <f t="shared" si="32"/>
        <v>#N/A</v>
      </c>
      <c r="AK37" s="44" t="e">
        <f>HLOOKUP(I37,ElecAvoidedCostsWOCC!$A$5:$Q$50,G37+1,FALSE)*J37*L37</f>
        <v>#N/A</v>
      </c>
      <c r="AL37" s="44" t="e">
        <f t="shared" si="3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4"/>
        <v>0</v>
      </c>
      <c r="AO37" s="47">
        <f t="shared" si="35"/>
        <v>0</v>
      </c>
      <c r="AP37" s="47" t="e">
        <f t="shared" si="36"/>
        <v>#DIV/0!</v>
      </c>
    </row>
    <row r="38" spans="2:42">
      <c r="B38" s="97" t="s">
        <v>70</v>
      </c>
      <c r="C38" s="98">
        <v>18230716</v>
      </c>
      <c r="D38" s="61" t="s">
        <v>131</v>
      </c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8"/>
        <v>0</v>
      </c>
      <c r="U38" s="47">
        <f t="shared" si="19"/>
        <v>0</v>
      </c>
      <c r="V38" s="48">
        <f t="shared" si="20"/>
        <v>0</v>
      </c>
      <c r="W38" s="49">
        <f t="shared" si="21"/>
        <v>0</v>
      </c>
      <c r="X38" s="44">
        <f t="shared" si="22"/>
        <v>0</v>
      </c>
      <c r="Y38" s="44">
        <f t="shared" si="23"/>
        <v>0</v>
      </c>
      <c r="Z38" s="44">
        <f t="shared" si="24"/>
        <v>0</v>
      </c>
      <c r="AA38" s="50">
        <f t="shared" si="25"/>
        <v>0</v>
      </c>
      <c r="AB38" s="51">
        <f t="shared" si="26"/>
        <v>0</v>
      </c>
      <c r="AC38" s="44">
        <f t="shared" si="27"/>
        <v>0</v>
      </c>
      <c r="AD38" s="44">
        <f t="shared" si="28"/>
        <v>0</v>
      </c>
      <c r="AE38" s="44">
        <f t="shared" si="29"/>
        <v>0</v>
      </c>
      <c r="AF38" s="52" t="e">
        <f>HLOOKUP(I38,ElecAvoidedCostsWOCC!$A$5:$Q$50,G38+1,FALSE)</f>
        <v>#N/A</v>
      </c>
      <c r="AG38" s="44" t="e">
        <f t="shared" si="30"/>
        <v>#N/A</v>
      </c>
      <c r="AH38" s="52" t="e">
        <f>HLOOKUP(I38,ElecAvoidedCostsWOCC!$A$5:$Q$50,T38+1,FALSE)</f>
        <v>#N/A</v>
      </c>
      <c r="AI38" s="44" t="e">
        <f t="shared" si="31"/>
        <v>#N/A</v>
      </c>
      <c r="AJ38" s="44" t="e">
        <f t="shared" si="32"/>
        <v>#N/A</v>
      </c>
      <c r="AK38" s="44" t="e">
        <f>HLOOKUP(I38,ElecAvoidedCostsWOCC!$A$5:$Q$50,G38+1,FALSE)*J38*L38</f>
        <v>#N/A</v>
      </c>
      <c r="AL38" s="44" t="e">
        <f t="shared" si="33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4"/>
        <v>0</v>
      </c>
      <c r="AO38" s="47">
        <f t="shared" si="35"/>
        <v>0</v>
      </c>
      <c r="AP38" s="47" t="e">
        <f t="shared" si="36"/>
        <v>#DIV/0!</v>
      </c>
    </row>
    <row r="39" spans="2:42">
      <c r="B39" s="97" t="s">
        <v>70</v>
      </c>
      <c r="C39" s="98">
        <v>18230716</v>
      </c>
      <c r="D39" s="61" t="s">
        <v>131</v>
      </c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8"/>
        <v>0</v>
      </c>
      <c r="U39" s="47">
        <f t="shared" si="19"/>
        <v>0</v>
      </c>
      <c r="V39" s="48">
        <f t="shared" si="20"/>
        <v>0</v>
      </c>
      <c r="W39" s="49">
        <f t="shared" si="21"/>
        <v>0</v>
      </c>
      <c r="X39" s="44">
        <f t="shared" si="22"/>
        <v>0</v>
      </c>
      <c r="Y39" s="44">
        <f t="shared" si="23"/>
        <v>0</v>
      </c>
      <c r="Z39" s="44">
        <f t="shared" si="24"/>
        <v>0</v>
      </c>
      <c r="AA39" s="50">
        <f t="shared" si="25"/>
        <v>0</v>
      </c>
      <c r="AB39" s="51">
        <f t="shared" si="26"/>
        <v>0</v>
      </c>
      <c r="AC39" s="44">
        <f t="shared" si="27"/>
        <v>0</v>
      </c>
      <c r="AD39" s="44">
        <f t="shared" si="28"/>
        <v>0</v>
      </c>
      <c r="AE39" s="44">
        <f t="shared" si="29"/>
        <v>0</v>
      </c>
      <c r="AF39" s="52" t="e">
        <f>HLOOKUP(I39,ElecAvoidedCostsWOCC!$A$5:$Q$50,G39+1,FALSE)</f>
        <v>#N/A</v>
      </c>
      <c r="AG39" s="44" t="e">
        <f t="shared" si="30"/>
        <v>#N/A</v>
      </c>
      <c r="AH39" s="52" t="e">
        <f>HLOOKUP(I39,ElecAvoidedCostsWOCC!$A$5:$Q$50,T39+1,FALSE)</f>
        <v>#N/A</v>
      </c>
      <c r="AI39" s="44" t="e">
        <f t="shared" si="31"/>
        <v>#N/A</v>
      </c>
      <c r="AJ39" s="44" t="e">
        <f t="shared" si="32"/>
        <v>#N/A</v>
      </c>
      <c r="AK39" s="44" t="e">
        <f>HLOOKUP(I39,ElecAvoidedCostsWOCC!$A$5:$Q$50,G39+1,FALSE)*J39*L39</f>
        <v>#N/A</v>
      </c>
      <c r="AL39" s="44" t="e">
        <f t="shared" si="33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4"/>
        <v>0</v>
      </c>
      <c r="AO39" s="47">
        <f t="shared" si="35"/>
        <v>0</v>
      </c>
      <c r="AP39" s="47" t="e">
        <f t="shared" si="36"/>
        <v>#DIV/0!</v>
      </c>
    </row>
    <row r="40" spans="2:42">
      <c r="B40" s="97" t="s">
        <v>70</v>
      </c>
      <c r="C40" s="98">
        <v>18230716</v>
      </c>
      <c r="D40" s="61" t="s">
        <v>131</v>
      </c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8"/>
        <v>0</v>
      </c>
      <c r="U40" s="47">
        <f t="shared" si="19"/>
        <v>0</v>
      </c>
      <c r="V40" s="48">
        <f t="shared" si="20"/>
        <v>0</v>
      </c>
      <c r="W40" s="49">
        <f t="shared" si="21"/>
        <v>0</v>
      </c>
      <c r="X40" s="44">
        <f t="shared" si="22"/>
        <v>0</v>
      </c>
      <c r="Y40" s="44">
        <f t="shared" si="23"/>
        <v>0</v>
      </c>
      <c r="Z40" s="44">
        <f t="shared" si="24"/>
        <v>0</v>
      </c>
      <c r="AA40" s="50">
        <f t="shared" si="25"/>
        <v>0</v>
      </c>
      <c r="AB40" s="51">
        <f t="shared" si="26"/>
        <v>0</v>
      </c>
      <c r="AC40" s="44">
        <f t="shared" si="27"/>
        <v>0</v>
      </c>
      <c r="AD40" s="44">
        <f t="shared" si="28"/>
        <v>0</v>
      </c>
      <c r="AE40" s="44">
        <f t="shared" si="29"/>
        <v>0</v>
      </c>
      <c r="AF40" s="52" t="e">
        <f>HLOOKUP(I40,ElecAvoidedCostsWOCC!$A$5:$Q$50,G40+1,FALSE)</f>
        <v>#N/A</v>
      </c>
      <c r="AG40" s="44" t="e">
        <f t="shared" si="30"/>
        <v>#N/A</v>
      </c>
      <c r="AH40" s="52" t="e">
        <f>HLOOKUP(I40,ElecAvoidedCostsWOCC!$A$5:$Q$50,T40+1,FALSE)</f>
        <v>#N/A</v>
      </c>
      <c r="AI40" s="44" t="e">
        <f t="shared" si="31"/>
        <v>#N/A</v>
      </c>
      <c r="AJ40" s="44" t="e">
        <f t="shared" si="32"/>
        <v>#N/A</v>
      </c>
      <c r="AK40" s="44" t="e">
        <f>HLOOKUP(I40,ElecAvoidedCostsWOCC!$A$5:$Q$50,G40+1,FALSE)*J40*L40</f>
        <v>#N/A</v>
      </c>
      <c r="AL40" s="44" t="e">
        <f t="shared" si="33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4"/>
        <v>0</v>
      </c>
      <c r="AO40" s="47">
        <f t="shared" si="35"/>
        <v>0</v>
      </c>
      <c r="AP40" s="47" t="e">
        <f t="shared" si="36"/>
        <v>#DIV/0!</v>
      </c>
    </row>
    <row r="41" spans="2:42">
      <c r="B41" s="97" t="s">
        <v>70</v>
      </c>
      <c r="C41" s="98">
        <v>18230716</v>
      </c>
      <c r="D41" s="61" t="s">
        <v>131</v>
      </c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8"/>
        <v>0</v>
      </c>
      <c r="U41" s="47">
        <f t="shared" si="19"/>
        <v>0</v>
      </c>
      <c r="V41" s="48">
        <f t="shared" si="20"/>
        <v>0</v>
      </c>
      <c r="W41" s="49">
        <f t="shared" si="21"/>
        <v>0</v>
      </c>
      <c r="X41" s="44">
        <f t="shared" si="22"/>
        <v>0</v>
      </c>
      <c r="Y41" s="44">
        <f t="shared" si="23"/>
        <v>0</v>
      </c>
      <c r="Z41" s="44">
        <f t="shared" si="24"/>
        <v>0</v>
      </c>
      <c r="AA41" s="50">
        <f t="shared" si="25"/>
        <v>0</v>
      </c>
      <c r="AB41" s="51">
        <f t="shared" si="26"/>
        <v>0</v>
      </c>
      <c r="AC41" s="44">
        <f t="shared" si="27"/>
        <v>0</v>
      </c>
      <c r="AD41" s="44">
        <f t="shared" si="28"/>
        <v>0</v>
      </c>
      <c r="AE41" s="44">
        <f t="shared" si="29"/>
        <v>0</v>
      </c>
      <c r="AF41" s="52" t="e">
        <f>HLOOKUP(I41,ElecAvoidedCostsWOCC!$A$5:$Q$50,G41+1,FALSE)</f>
        <v>#N/A</v>
      </c>
      <c r="AG41" s="44" t="e">
        <f t="shared" si="30"/>
        <v>#N/A</v>
      </c>
      <c r="AH41" s="52" t="e">
        <f>HLOOKUP(I41,ElecAvoidedCostsWOCC!$A$5:$Q$50,T41+1,FALSE)</f>
        <v>#N/A</v>
      </c>
      <c r="AI41" s="44" t="e">
        <f t="shared" si="31"/>
        <v>#N/A</v>
      </c>
      <c r="AJ41" s="44" t="e">
        <f t="shared" si="32"/>
        <v>#N/A</v>
      </c>
      <c r="AK41" s="44" t="e">
        <f>HLOOKUP(I41,ElecAvoidedCostsWOCC!$A$5:$Q$50,G41+1,FALSE)*J41*L41</f>
        <v>#N/A</v>
      </c>
      <c r="AL41" s="44" t="e">
        <f t="shared" si="33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4"/>
        <v>0</v>
      </c>
      <c r="AO41" s="47">
        <f t="shared" si="35"/>
        <v>0</v>
      </c>
      <c r="AP41" s="47" t="e">
        <f t="shared" si="36"/>
        <v>#DIV/0!</v>
      </c>
    </row>
    <row r="42" spans="2:42">
      <c r="B42" s="97" t="s">
        <v>70</v>
      </c>
      <c r="C42" s="98">
        <v>18230716</v>
      </c>
      <c r="D42" s="61" t="s">
        <v>131</v>
      </c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8"/>
        <v>0</v>
      </c>
      <c r="U42" s="47">
        <f t="shared" si="19"/>
        <v>0</v>
      </c>
      <c r="V42" s="48">
        <f t="shared" si="20"/>
        <v>0</v>
      </c>
      <c r="W42" s="49">
        <f t="shared" si="21"/>
        <v>0</v>
      </c>
      <c r="X42" s="44">
        <f t="shared" si="22"/>
        <v>0</v>
      </c>
      <c r="Y42" s="44">
        <f t="shared" si="23"/>
        <v>0</v>
      </c>
      <c r="Z42" s="44">
        <f t="shared" si="24"/>
        <v>0</v>
      </c>
      <c r="AA42" s="50">
        <f t="shared" si="25"/>
        <v>0</v>
      </c>
      <c r="AB42" s="51">
        <f t="shared" si="26"/>
        <v>0</v>
      </c>
      <c r="AC42" s="44">
        <f t="shared" si="27"/>
        <v>0</v>
      </c>
      <c r="AD42" s="44">
        <f t="shared" si="28"/>
        <v>0</v>
      </c>
      <c r="AE42" s="44">
        <f t="shared" si="29"/>
        <v>0</v>
      </c>
      <c r="AF42" s="52" t="e">
        <f>HLOOKUP(I42,ElecAvoidedCostsWOCC!$A$5:$Q$50,G42+1,FALSE)</f>
        <v>#N/A</v>
      </c>
      <c r="AG42" s="44" t="e">
        <f t="shared" si="30"/>
        <v>#N/A</v>
      </c>
      <c r="AH42" s="52" t="e">
        <f>HLOOKUP(I42,ElecAvoidedCostsWOCC!$A$5:$Q$50,T42+1,FALSE)</f>
        <v>#N/A</v>
      </c>
      <c r="AI42" s="44" t="e">
        <f t="shared" si="31"/>
        <v>#N/A</v>
      </c>
      <c r="AJ42" s="44" t="e">
        <f t="shared" si="32"/>
        <v>#N/A</v>
      </c>
      <c r="AK42" s="44" t="e">
        <f>HLOOKUP(I42,ElecAvoidedCostsWOCC!$A$5:$Q$50,G42+1,FALSE)*J42*L42</f>
        <v>#N/A</v>
      </c>
      <c r="AL42" s="44" t="e">
        <f t="shared" si="33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4"/>
        <v>0</v>
      </c>
      <c r="AO42" s="47">
        <f t="shared" si="35"/>
        <v>0</v>
      </c>
      <c r="AP42" s="47" t="e">
        <f t="shared" si="36"/>
        <v>#DIV/0!</v>
      </c>
    </row>
    <row r="43" spans="2:42">
      <c r="B43" s="97" t="s">
        <v>70</v>
      </c>
      <c r="C43" s="98">
        <v>18230716</v>
      </c>
      <c r="D43" s="61" t="s">
        <v>131</v>
      </c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8"/>
        <v>0</v>
      </c>
      <c r="U43" s="47">
        <f t="shared" si="19"/>
        <v>0</v>
      </c>
      <c r="V43" s="48">
        <f t="shared" si="20"/>
        <v>0</v>
      </c>
      <c r="W43" s="49">
        <f t="shared" si="21"/>
        <v>0</v>
      </c>
      <c r="X43" s="44">
        <f t="shared" si="22"/>
        <v>0</v>
      </c>
      <c r="Y43" s="44">
        <f t="shared" si="23"/>
        <v>0</v>
      </c>
      <c r="Z43" s="44">
        <f t="shared" si="24"/>
        <v>0</v>
      </c>
      <c r="AA43" s="50">
        <f t="shared" si="25"/>
        <v>0</v>
      </c>
      <c r="AB43" s="51">
        <f t="shared" si="26"/>
        <v>0</v>
      </c>
      <c r="AC43" s="44">
        <f t="shared" si="27"/>
        <v>0</v>
      </c>
      <c r="AD43" s="44">
        <f t="shared" si="28"/>
        <v>0</v>
      </c>
      <c r="AE43" s="44">
        <f t="shared" si="29"/>
        <v>0</v>
      </c>
      <c r="AF43" s="52" t="e">
        <f>HLOOKUP(I43,ElecAvoidedCostsWOCC!$A$5:$Q$50,G43+1,FALSE)</f>
        <v>#N/A</v>
      </c>
      <c r="AG43" s="44" t="e">
        <f t="shared" si="30"/>
        <v>#N/A</v>
      </c>
      <c r="AH43" s="52" t="e">
        <f>HLOOKUP(I43,ElecAvoidedCostsWOCC!$A$5:$Q$50,T43+1,FALSE)</f>
        <v>#N/A</v>
      </c>
      <c r="AI43" s="44" t="e">
        <f t="shared" si="31"/>
        <v>#N/A</v>
      </c>
      <c r="AJ43" s="44" t="e">
        <f t="shared" si="32"/>
        <v>#N/A</v>
      </c>
      <c r="AK43" s="44" t="e">
        <f>HLOOKUP(I43,ElecAvoidedCostsWOCC!$A$5:$Q$50,G43+1,FALSE)*J43*L43</f>
        <v>#N/A</v>
      </c>
      <c r="AL43" s="44" t="e">
        <f t="shared" si="33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4"/>
        <v>0</v>
      </c>
      <c r="AO43" s="47">
        <f t="shared" si="35"/>
        <v>0</v>
      </c>
      <c r="AP43" s="47" t="e">
        <f t="shared" si="36"/>
        <v>#DIV/0!</v>
      </c>
    </row>
    <row r="44" spans="2:42">
      <c r="B44" s="97" t="s">
        <v>70</v>
      </c>
      <c r="C44" s="98">
        <v>18230716</v>
      </c>
      <c r="D44" s="61" t="s">
        <v>131</v>
      </c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8"/>
        <v>0</v>
      </c>
      <c r="U44" s="47">
        <f t="shared" si="19"/>
        <v>0</v>
      </c>
      <c r="V44" s="48">
        <f t="shared" si="20"/>
        <v>0</v>
      </c>
      <c r="W44" s="49">
        <f t="shared" si="21"/>
        <v>0</v>
      </c>
      <c r="X44" s="44">
        <f t="shared" si="22"/>
        <v>0</v>
      </c>
      <c r="Y44" s="44">
        <f t="shared" si="23"/>
        <v>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HLOOKUP(I44,ElecAvoidedCostsWOCC!$A$5:$Q$50,G44+1,FALSE)</f>
        <v>#N/A</v>
      </c>
      <c r="AG44" s="44" t="e">
        <f t="shared" si="30"/>
        <v>#N/A</v>
      </c>
      <c r="AH44" s="52" t="e">
        <f>HLOOKUP(I44,ElecAvoidedCostsWOCC!$A$5:$Q$50,T44+1,FALSE)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HLOOKUP(I44,ElecAvoidedCostsWOCC!$A$5:$Q$50,G44+1,FALSE)*J44*L44</f>
        <v>#N/A</v>
      </c>
      <c r="AL44" s="44" t="e">
        <f t="shared" si="33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</row>
    <row r="45" spans="2:42">
      <c r="B45" s="97" t="s">
        <v>70</v>
      </c>
      <c r="C45" s="98">
        <v>18230716</v>
      </c>
      <c r="D45" s="61" t="s">
        <v>131</v>
      </c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8"/>
        <v>0</v>
      </c>
      <c r="U45" s="47">
        <f t="shared" si="19"/>
        <v>0</v>
      </c>
      <c r="V45" s="48">
        <f t="shared" si="20"/>
        <v>0</v>
      </c>
      <c r="W45" s="49">
        <f t="shared" si="21"/>
        <v>0</v>
      </c>
      <c r="X45" s="44">
        <f t="shared" si="22"/>
        <v>0</v>
      </c>
      <c r="Y45" s="44">
        <f t="shared" si="23"/>
        <v>0</v>
      </c>
      <c r="Z45" s="44">
        <f t="shared" si="24"/>
        <v>0</v>
      </c>
      <c r="AA45" s="50">
        <f t="shared" si="25"/>
        <v>0</v>
      </c>
      <c r="AB45" s="51">
        <f t="shared" si="26"/>
        <v>0</v>
      </c>
      <c r="AC45" s="44">
        <f t="shared" si="27"/>
        <v>0</v>
      </c>
      <c r="AD45" s="44">
        <f t="shared" si="28"/>
        <v>0</v>
      </c>
      <c r="AE45" s="44">
        <f t="shared" si="29"/>
        <v>0</v>
      </c>
      <c r="AF45" s="52" t="e">
        <f>HLOOKUP(I45,ElecAvoidedCostsWOCC!$A$5:$Q$50,G45+1,FALSE)</f>
        <v>#N/A</v>
      </c>
      <c r="AG45" s="44" t="e">
        <f t="shared" si="30"/>
        <v>#N/A</v>
      </c>
      <c r="AH45" s="52" t="e">
        <f>HLOOKUP(I45,ElecAvoidedCostsWOCC!$A$5:$Q$50,T45+1,FALSE)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HLOOKUP(I45,ElecAvoidedCostsWOCC!$A$5:$Q$50,G45+1,FALSE)*J45*L45</f>
        <v>#N/A</v>
      </c>
      <c r="AL45" s="44" t="e">
        <f t="shared" si="33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4"/>
        <v>0</v>
      </c>
      <c r="AO45" s="47">
        <f t="shared" si="35"/>
        <v>0</v>
      </c>
      <c r="AP45" s="47" t="e">
        <f t="shared" si="36"/>
        <v>#DIV/0!</v>
      </c>
    </row>
    <row r="46" spans="2:42">
      <c r="B46" s="97" t="s">
        <v>70</v>
      </c>
      <c r="C46" s="98">
        <v>18230716</v>
      </c>
      <c r="D46" s="61" t="s">
        <v>131</v>
      </c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8"/>
        <v>0</v>
      </c>
      <c r="U46" s="47">
        <f t="shared" si="19"/>
        <v>0</v>
      </c>
      <c r="V46" s="48">
        <f t="shared" si="20"/>
        <v>0</v>
      </c>
      <c r="W46" s="49">
        <f t="shared" si="21"/>
        <v>0</v>
      </c>
      <c r="X46" s="44">
        <f t="shared" si="22"/>
        <v>0</v>
      </c>
      <c r="Y46" s="44">
        <f t="shared" si="23"/>
        <v>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HLOOKUP(I46,ElecAvoidedCostsWOCC!$A$5:$Q$50,G46+1,FALSE)</f>
        <v>#N/A</v>
      </c>
      <c r="AG46" s="44" t="e">
        <f t="shared" si="30"/>
        <v>#N/A</v>
      </c>
      <c r="AH46" s="52" t="e">
        <f>HLOOKUP(I46,ElecAvoidedCostsWOCC!$A$5:$Q$50,T46+1,FALSE)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HLOOKUP(I46,ElecAvoidedCostsWOCC!$A$5:$Q$50,G46+1,FALSE)*J46*L46</f>
        <v>#N/A</v>
      </c>
      <c r="AL46" s="44" t="e">
        <f t="shared" si="33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</row>
    <row r="47" spans="2:42">
      <c r="B47" s="97" t="s">
        <v>70</v>
      </c>
      <c r="C47" s="98">
        <v>18230716</v>
      </c>
      <c r="D47" s="61" t="s">
        <v>131</v>
      </c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8"/>
        <v>0</v>
      </c>
      <c r="U47" s="47">
        <f t="shared" si="19"/>
        <v>0</v>
      </c>
      <c r="V47" s="48">
        <f t="shared" si="20"/>
        <v>0</v>
      </c>
      <c r="W47" s="49">
        <f t="shared" si="21"/>
        <v>0</v>
      </c>
      <c r="X47" s="44">
        <f t="shared" si="22"/>
        <v>0</v>
      </c>
      <c r="Y47" s="44">
        <f t="shared" si="23"/>
        <v>0</v>
      </c>
      <c r="Z47" s="44">
        <f t="shared" si="24"/>
        <v>0</v>
      </c>
      <c r="AA47" s="50">
        <f t="shared" si="25"/>
        <v>0</v>
      </c>
      <c r="AB47" s="51">
        <f t="shared" si="26"/>
        <v>0</v>
      </c>
      <c r="AC47" s="44">
        <f t="shared" si="27"/>
        <v>0</v>
      </c>
      <c r="AD47" s="44">
        <f t="shared" si="28"/>
        <v>0</v>
      </c>
      <c r="AE47" s="44">
        <f t="shared" si="29"/>
        <v>0</v>
      </c>
      <c r="AF47" s="52" t="e">
        <f>HLOOKUP(I47,ElecAvoidedCostsWOCC!$A$5:$Q$50,G47+1,FALSE)</f>
        <v>#N/A</v>
      </c>
      <c r="AG47" s="44" t="e">
        <f t="shared" si="30"/>
        <v>#N/A</v>
      </c>
      <c r="AH47" s="52" t="e">
        <f>HLOOKUP(I47,ElecAvoidedCostsWOCC!$A$5:$Q$50,T47+1,FALSE)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HLOOKUP(I47,ElecAvoidedCostsWOCC!$A$5:$Q$50,G47+1,FALSE)*J47*L47</f>
        <v>#N/A</v>
      </c>
      <c r="AL47" s="44" t="e">
        <f t="shared" si="33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4"/>
        <v>0</v>
      </c>
      <c r="AO47" s="47">
        <f t="shared" si="35"/>
        <v>0</v>
      </c>
      <c r="AP47" s="47" t="e">
        <f t="shared" si="3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8"/>
        <v>0</v>
      </c>
      <c r="U48" s="47">
        <f t="shared" si="19"/>
        <v>0</v>
      </c>
      <c r="V48" s="48">
        <f t="shared" si="20"/>
        <v>0</v>
      </c>
      <c r="W48" s="49">
        <f t="shared" si="21"/>
        <v>0</v>
      </c>
      <c r="X48" s="44">
        <f t="shared" si="22"/>
        <v>0</v>
      </c>
      <c r="Y48" s="44">
        <f t="shared" si="23"/>
        <v>0</v>
      </c>
      <c r="Z48" s="44">
        <f t="shared" si="24"/>
        <v>0</v>
      </c>
      <c r="AA48" s="50">
        <f t="shared" si="25"/>
        <v>0</v>
      </c>
      <c r="AB48" s="51">
        <f t="shared" si="26"/>
        <v>0</v>
      </c>
      <c r="AC48" s="44">
        <f t="shared" si="27"/>
        <v>0</v>
      </c>
      <c r="AD48" s="44">
        <f t="shared" si="28"/>
        <v>0</v>
      </c>
      <c r="AE48" s="44">
        <f t="shared" si="29"/>
        <v>0</v>
      </c>
      <c r="AF48" s="52" t="e">
        <f>HLOOKUP(I48,ElecAvoidedCostsWOCC!$A$5:$Q$50,G48+1,FALSE)</f>
        <v>#N/A</v>
      </c>
      <c r="AG48" s="44" t="e">
        <f t="shared" si="30"/>
        <v>#N/A</v>
      </c>
      <c r="AH48" s="52" t="e">
        <f>HLOOKUP(I48,ElecAvoidedCostsWOCC!$A$5:$Q$50,T48+1,FALSE)</f>
        <v>#N/A</v>
      </c>
      <c r="AI48" s="44" t="e">
        <f t="shared" si="31"/>
        <v>#N/A</v>
      </c>
      <c r="AJ48" s="44" t="e">
        <f t="shared" si="32"/>
        <v>#N/A</v>
      </c>
      <c r="AK48" s="44" t="e">
        <f>HLOOKUP(I48,ElecAvoidedCostsWOCC!$A$5:$Q$50,G48+1,FALSE)*J48*L48</f>
        <v>#N/A</v>
      </c>
      <c r="AL48" s="44" t="e">
        <f t="shared" si="33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4"/>
        <v>0</v>
      </c>
      <c r="AO48" s="47">
        <f t="shared" si="35"/>
        <v>0</v>
      </c>
      <c r="AP48" s="47" t="e">
        <f t="shared" si="3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8"/>
        <v>0</v>
      </c>
      <c r="U49" s="47">
        <f t="shared" si="19"/>
        <v>0</v>
      </c>
      <c r="V49" s="48">
        <f t="shared" si="20"/>
        <v>0</v>
      </c>
      <c r="W49" s="49">
        <f t="shared" si="21"/>
        <v>0</v>
      </c>
      <c r="X49" s="44">
        <f t="shared" si="22"/>
        <v>0</v>
      </c>
      <c r="Y49" s="44">
        <f t="shared" si="23"/>
        <v>0</v>
      </c>
      <c r="Z49" s="44">
        <f t="shared" si="24"/>
        <v>0</v>
      </c>
      <c r="AA49" s="50">
        <f t="shared" si="25"/>
        <v>0</v>
      </c>
      <c r="AB49" s="51">
        <f t="shared" si="26"/>
        <v>0</v>
      </c>
      <c r="AC49" s="44">
        <f t="shared" si="27"/>
        <v>0</v>
      </c>
      <c r="AD49" s="44">
        <f t="shared" si="28"/>
        <v>0</v>
      </c>
      <c r="AE49" s="44">
        <f t="shared" si="29"/>
        <v>0</v>
      </c>
      <c r="AF49" s="52" t="e">
        <f>HLOOKUP(I49,ElecAvoidedCostsWOCC!$A$5:$Q$50,G49+1,FALSE)</f>
        <v>#N/A</v>
      </c>
      <c r="AG49" s="44" t="e">
        <f t="shared" si="30"/>
        <v>#N/A</v>
      </c>
      <c r="AH49" s="52" t="e">
        <f>HLOOKUP(I49,ElecAvoidedCostsWOCC!$A$5:$Q$50,T49+1,FALSE)</f>
        <v>#N/A</v>
      </c>
      <c r="AI49" s="44" t="e">
        <f t="shared" si="31"/>
        <v>#N/A</v>
      </c>
      <c r="AJ49" s="44" t="e">
        <f t="shared" si="32"/>
        <v>#N/A</v>
      </c>
      <c r="AK49" s="44" t="e">
        <f>HLOOKUP(I49,ElecAvoidedCostsWOCC!$A$5:$Q$50,G49+1,FALSE)*J49*L49</f>
        <v>#N/A</v>
      </c>
      <c r="AL49" s="44" t="e">
        <f t="shared" si="33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4"/>
        <v>0</v>
      </c>
      <c r="AO49" s="47">
        <f t="shared" si="35"/>
        <v>0</v>
      </c>
      <c r="AP49" s="47" t="e">
        <f t="shared" si="3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0</v>
      </c>
      <c r="AB50" s="51">
        <f t="shared" si="26"/>
        <v>0</v>
      </c>
      <c r="AC50" s="44">
        <f t="shared" si="27"/>
        <v>0</v>
      </c>
      <c r="AD50" s="44">
        <f t="shared" si="28"/>
        <v>0</v>
      </c>
      <c r="AE50" s="44">
        <f t="shared" si="29"/>
        <v>0</v>
      </c>
      <c r="AF50" s="52" t="e">
        <f>HLOOKUP(I50,ElecAvoidedCostsWOCC!$A$5:$Q$50,G50+1,FALSE)</f>
        <v>#N/A</v>
      </c>
      <c r="AG50" s="44" t="e">
        <f t="shared" si="30"/>
        <v>#N/A</v>
      </c>
      <c r="AH50" s="52" t="e">
        <f>HLOOKUP(I50,ElecAvoidedCostsWOCC!$A$5:$Q$50,T50+1,FALSE)</f>
        <v>#N/A</v>
      </c>
      <c r="AI50" s="44" t="e">
        <f t="shared" si="31"/>
        <v>#N/A</v>
      </c>
      <c r="AJ50" s="44" t="e">
        <f t="shared" si="32"/>
        <v>#N/A</v>
      </c>
      <c r="AK50" s="44" t="e">
        <f>HLOOKUP(I50,ElecAvoidedCostsWOCC!$A$5:$Q$50,G50+1,FALSE)*J50*L50</f>
        <v>#N/A</v>
      </c>
      <c r="AL50" s="44" t="e">
        <f t="shared" si="33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 t="e">
        <f t="shared" si="3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0</v>
      </c>
      <c r="Z51" s="44">
        <f t="shared" si="24"/>
        <v>0</v>
      </c>
      <c r="AA51" s="50">
        <f t="shared" si="25"/>
        <v>0</v>
      </c>
      <c r="AB51" s="51">
        <f t="shared" si="26"/>
        <v>0</v>
      </c>
      <c r="AC51" s="44">
        <f t="shared" si="27"/>
        <v>0</v>
      </c>
      <c r="AD51" s="44">
        <f t="shared" si="28"/>
        <v>0</v>
      </c>
      <c r="AE51" s="44">
        <f t="shared" si="29"/>
        <v>0</v>
      </c>
      <c r="AF51" s="52" t="e">
        <f>HLOOKUP(I51,ElecAvoidedCostsWOCC!$A$5:$Q$50,G51+1,FALSE)</f>
        <v>#N/A</v>
      </c>
      <c r="AG51" s="44" t="e">
        <f t="shared" si="30"/>
        <v>#N/A</v>
      </c>
      <c r="AH51" s="52" t="e">
        <f>HLOOKUP(I51,ElecAvoidedCostsWOCC!$A$5:$Q$50,T51+1,FALSE)</f>
        <v>#N/A</v>
      </c>
      <c r="AI51" s="44" t="e">
        <f t="shared" si="31"/>
        <v>#N/A</v>
      </c>
      <c r="AJ51" s="44" t="e">
        <f t="shared" si="32"/>
        <v>#N/A</v>
      </c>
      <c r="AK51" s="44" t="e">
        <f>HLOOKUP(I51,ElecAvoidedCostsWOCC!$A$5:$Q$50,G51+1,FALSE)*J51*L51</f>
        <v>#N/A</v>
      </c>
      <c r="AL51" s="44" t="e">
        <f t="shared" si="33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4"/>
        <v>0</v>
      </c>
      <c r="AO51" s="47">
        <f t="shared" si="35"/>
        <v>0</v>
      </c>
      <c r="AP51" s="47" t="e">
        <f t="shared" si="3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0</v>
      </c>
      <c r="AB52" s="51">
        <f t="shared" si="26"/>
        <v>0</v>
      </c>
      <c r="AC52" s="44">
        <f t="shared" si="27"/>
        <v>0</v>
      </c>
      <c r="AD52" s="44">
        <f t="shared" si="28"/>
        <v>0</v>
      </c>
      <c r="AE52" s="44">
        <f t="shared" si="29"/>
        <v>0</v>
      </c>
      <c r="AF52" s="52" t="e">
        <f>HLOOKUP(I52,ElecAvoidedCostsWOCC!$A$5:$Q$50,G52+1,FALSE)</f>
        <v>#N/A</v>
      </c>
      <c r="AG52" s="44" t="e">
        <f t="shared" si="30"/>
        <v>#N/A</v>
      </c>
      <c r="AH52" s="52" t="e">
        <f>HLOOKUP(I52,ElecAvoidedCostsWOCC!$A$5:$Q$50,T52+1,FALSE)</f>
        <v>#N/A</v>
      </c>
      <c r="AI52" s="44" t="e">
        <f t="shared" si="31"/>
        <v>#N/A</v>
      </c>
      <c r="AJ52" s="44" t="e">
        <f t="shared" si="32"/>
        <v>#N/A</v>
      </c>
      <c r="AK52" s="44" t="e">
        <f>HLOOKUP(I52,ElecAvoidedCostsWOCC!$A$5:$Q$50,G52+1,FALSE)*J52*L52</f>
        <v>#N/A</v>
      </c>
      <c r="AL52" s="44" t="e">
        <f t="shared" si="33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 t="e">
        <f t="shared" si="3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0</v>
      </c>
      <c r="Z53" s="44">
        <f t="shared" si="24"/>
        <v>0</v>
      </c>
      <c r="AA53" s="50">
        <f t="shared" si="25"/>
        <v>0</v>
      </c>
      <c r="AB53" s="51">
        <f t="shared" si="26"/>
        <v>0</v>
      </c>
      <c r="AC53" s="44">
        <f t="shared" si="27"/>
        <v>0</v>
      </c>
      <c r="AD53" s="44">
        <f t="shared" si="28"/>
        <v>0</v>
      </c>
      <c r="AE53" s="44">
        <f t="shared" si="29"/>
        <v>0</v>
      </c>
      <c r="AF53" s="52" t="e">
        <f>HLOOKUP(I53,ElecAvoidedCostsWOCC!$A$5:$Q$50,G53+1,FALSE)</f>
        <v>#N/A</v>
      </c>
      <c r="AG53" s="44" t="e">
        <f t="shared" si="30"/>
        <v>#N/A</v>
      </c>
      <c r="AH53" s="52" t="e">
        <f>HLOOKUP(I53,ElecAvoidedCostsWOCC!$A$5:$Q$50,T53+1,FALSE)</f>
        <v>#N/A</v>
      </c>
      <c r="AI53" s="44" t="e">
        <f t="shared" si="31"/>
        <v>#N/A</v>
      </c>
      <c r="AJ53" s="44" t="e">
        <f t="shared" si="32"/>
        <v>#N/A</v>
      </c>
      <c r="AK53" s="44" t="e">
        <f>HLOOKUP(I53,ElecAvoidedCostsWOCC!$A$5:$Q$50,G53+1,FALSE)*J53*L53</f>
        <v>#N/A</v>
      </c>
      <c r="AL53" s="44" t="e">
        <f t="shared" si="33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 t="e">
        <f t="shared" si="3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8"/>
        <v>0</v>
      </c>
      <c r="U54" s="47">
        <f t="shared" si="19"/>
        <v>0</v>
      </c>
      <c r="V54" s="48">
        <f t="shared" si="20"/>
        <v>0</v>
      </c>
      <c r="W54" s="49">
        <f t="shared" si="21"/>
        <v>0</v>
      </c>
      <c r="X54" s="44">
        <f t="shared" si="22"/>
        <v>0</v>
      </c>
      <c r="Y54" s="44">
        <f t="shared" si="23"/>
        <v>0</v>
      </c>
      <c r="Z54" s="44">
        <f t="shared" si="24"/>
        <v>0</v>
      </c>
      <c r="AA54" s="50">
        <f t="shared" si="25"/>
        <v>0</v>
      </c>
      <c r="AB54" s="51">
        <f t="shared" si="26"/>
        <v>0</v>
      </c>
      <c r="AC54" s="44">
        <f t="shared" si="27"/>
        <v>0</v>
      </c>
      <c r="AD54" s="44">
        <f t="shared" si="28"/>
        <v>0</v>
      </c>
      <c r="AE54" s="44">
        <f t="shared" si="29"/>
        <v>0</v>
      </c>
      <c r="AF54" s="52" t="e">
        <f>HLOOKUP(I54,ElecAvoidedCostsWOCC!$A$5:$Q$50,G54+1,FALSE)</f>
        <v>#N/A</v>
      </c>
      <c r="AG54" s="44" t="e">
        <f t="shared" si="30"/>
        <v>#N/A</v>
      </c>
      <c r="AH54" s="52" t="e">
        <f>HLOOKUP(I54,ElecAvoidedCostsWOCC!$A$5:$Q$50,T54+1,FALSE)</f>
        <v>#N/A</v>
      </c>
      <c r="AI54" s="44" t="e">
        <f t="shared" si="31"/>
        <v>#N/A</v>
      </c>
      <c r="AJ54" s="44" t="e">
        <f t="shared" si="32"/>
        <v>#N/A</v>
      </c>
      <c r="AK54" s="44" t="e">
        <f>HLOOKUP(I54,ElecAvoidedCostsWOCC!$A$5:$Q$50,G54+1,FALSE)*J54*L54</f>
        <v>#N/A</v>
      </c>
      <c r="AL54" s="44" t="e">
        <f t="shared" si="33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8"/>
        <v>0</v>
      </c>
      <c r="U55" s="47">
        <f t="shared" si="19"/>
        <v>0</v>
      </c>
      <c r="V55" s="48">
        <f t="shared" si="20"/>
        <v>0</v>
      </c>
      <c r="W55" s="49">
        <f t="shared" si="21"/>
        <v>0</v>
      </c>
      <c r="X55" s="44">
        <f t="shared" si="22"/>
        <v>0</v>
      </c>
      <c r="Y55" s="44">
        <f t="shared" si="23"/>
        <v>0</v>
      </c>
      <c r="Z55" s="44">
        <f t="shared" si="24"/>
        <v>0</v>
      </c>
      <c r="AA55" s="50">
        <f t="shared" si="25"/>
        <v>0</v>
      </c>
      <c r="AB55" s="51">
        <f t="shared" si="26"/>
        <v>0</v>
      </c>
      <c r="AC55" s="44">
        <f t="shared" si="27"/>
        <v>0</v>
      </c>
      <c r="AD55" s="44">
        <f t="shared" si="28"/>
        <v>0</v>
      </c>
      <c r="AE55" s="44">
        <f t="shared" si="29"/>
        <v>0</v>
      </c>
      <c r="AF55" s="52" t="e">
        <f>HLOOKUP(I55,ElecAvoidedCostsWOCC!$A$5:$Q$50,G55+1,FALSE)</f>
        <v>#N/A</v>
      </c>
      <c r="AG55" s="44" t="e">
        <f t="shared" si="30"/>
        <v>#N/A</v>
      </c>
      <c r="AH55" s="52" t="e">
        <f>HLOOKUP(I55,ElecAvoidedCostsWOCC!$A$5:$Q$50,T55+1,FALSE)</f>
        <v>#N/A</v>
      </c>
      <c r="AI55" s="44" t="e">
        <f t="shared" si="31"/>
        <v>#N/A</v>
      </c>
      <c r="AJ55" s="44" t="e">
        <f t="shared" si="32"/>
        <v>#N/A</v>
      </c>
      <c r="AK55" s="44" t="e">
        <f>HLOOKUP(I55,ElecAvoidedCostsWOCC!$A$5:$Q$50,G55+1,FALSE)*J55*L55</f>
        <v>#N/A</v>
      </c>
      <c r="AL55" s="44" t="e">
        <f t="shared" si="33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4"/>
        <v>0</v>
      </c>
      <c r="AO55" s="47">
        <f t="shared" si="35"/>
        <v>0</v>
      </c>
      <c r="AP55" s="47" t="e">
        <f t="shared" si="3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8"/>
        <v>0</v>
      </c>
      <c r="U56" s="47">
        <f t="shared" si="19"/>
        <v>0</v>
      </c>
      <c r="V56" s="48">
        <f t="shared" si="20"/>
        <v>0</v>
      </c>
      <c r="W56" s="49">
        <f t="shared" si="21"/>
        <v>0</v>
      </c>
      <c r="X56" s="44">
        <f t="shared" si="22"/>
        <v>0</v>
      </c>
      <c r="Y56" s="44">
        <f t="shared" si="23"/>
        <v>0</v>
      </c>
      <c r="Z56" s="44">
        <f t="shared" si="24"/>
        <v>0</v>
      </c>
      <c r="AA56" s="50">
        <f t="shared" si="25"/>
        <v>0</v>
      </c>
      <c r="AB56" s="51">
        <f t="shared" si="26"/>
        <v>0</v>
      </c>
      <c r="AC56" s="44">
        <f t="shared" si="27"/>
        <v>0</v>
      </c>
      <c r="AD56" s="44">
        <f t="shared" si="28"/>
        <v>0</v>
      </c>
      <c r="AE56" s="44">
        <f t="shared" si="29"/>
        <v>0</v>
      </c>
      <c r="AF56" s="52" t="e">
        <f>HLOOKUP(I56,ElecAvoidedCostsWOCC!$A$5:$Q$50,G56+1,FALSE)</f>
        <v>#N/A</v>
      </c>
      <c r="AG56" s="44" t="e">
        <f t="shared" si="30"/>
        <v>#N/A</v>
      </c>
      <c r="AH56" s="52" t="e">
        <f>HLOOKUP(I56,ElecAvoidedCostsWOCC!$A$5:$Q$50,T56+1,FALSE)</f>
        <v>#N/A</v>
      </c>
      <c r="AI56" s="44" t="e">
        <f t="shared" si="31"/>
        <v>#N/A</v>
      </c>
      <c r="AJ56" s="44" t="e">
        <f t="shared" si="32"/>
        <v>#N/A</v>
      </c>
      <c r="AK56" s="44" t="e">
        <f>HLOOKUP(I56,ElecAvoidedCostsWOCC!$A$5:$Q$50,G56+1,FALSE)*J56*L56</f>
        <v>#N/A</v>
      </c>
      <c r="AL56" s="44" t="e">
        <f t="shared" si="3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8"/>
        <v>0</v>
      </c>
      <c r="U57" s="47">
        <f t="shared" si="19"/>
        <v>0</v>
      </c>
      <c r="V57" s="48">
        <f t="shared" si="20"/>
        <v>0</v>
      </c>
      <c r="W57" s="49">
        <f t="shared" si="21"/>
        <v>0</v>
      </c>
      <c r="X57" s="44">
        <f t="shared" si="22"/>
        <v>0</v>
      </c>
      <c r="Y57" s="44">
        <f t="shared" si="23"/>
        <v>0</v>
      </c>
      <c r="Z57" s="44">
        <f t="shared" si="24"/>
        <v>0</v>
      </c>
      <c r="AA57" s="50">
        <f t="shared" si="25"/>
        <v>0</v>
      </c>
      <c r="AB57" s="51">
        <f t="shared" si="26"/>
        <v>0</v>
      </c>
      <c r="AC57" s="44">
        <f t="shared" si="27"/>
        <v>0</v>
      </c>
      <c r="AD57" s="44">
        <f t="shared" si="28"/>
        <v>0</v>
      </c>
      <c r="AE57" s="44">
        <f t="shared" si="29"/>
        <v>0</v>
      </c>
      <c r="AF57" s="52" t="e">
        <f>HLOOKUP(I57,ElecAvoidedCostsWOCC!$A$5:$Q$50,G57+1,FALSE)</f>
        <v>#N/A</v>
      </c>
      <c r="AG57" s="44" t="e">
        <f t="shared" si="30"/>
        <v>#N/A</v>
      </c>
      <c r="AH57" s="52" t="e">
        <f>HLOOKUP(I57,ElecAvoidedCostsWOCC!$A$5:$Q$50,T57+1,FALSE)</f>
        <v>#N/A</v>
      </c>
      <c r="AI57" s="44" t="e">
        <f t="shared" si="31"/>
        <v>#N/A</v>
      </c>
      <c r="AJ57" s="44" t="e">
        <f t="shared" si="32"/>
        <v>#N/A</v>
      </c>
      <c r="AK57" s="44" t="e">
        <f>HLOOKUP(I57,ElecAvoidedCostsWOCC!$A$5:$Q$50,G57+1,FALSE)*J57*L57</f>
        <v>#N/A</v>
      </c>
      <c r="AL57" s="44" t="e">
        <f t="shared" si="3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4"/>
        <v>0</v>
      </c>
      <c r="AO57" s="47">
        <f t="shared" si="35"/>
        <v>0</v>
      </c>
      <c r="AP57" s="47" t="e">
        <f t="shared" si="3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8"/>
        <v>0</v>
      </c>
      <c r="U58" s="47">
        <f t="shared" si="19"/>
        <v>0</v>
      </c>
      <c r="V58" s="48">
        <f t="shared" si="20"/>
        <v>0</v>
      </c>
      <c r="W58" s="49">
        <f t="shared" si="21"/>
        <v>0</v>
      </c>
      <c r="X58" s="44">
        <f t="shared" si="22"/>
        <v>0</v>
      </c>
      <c r="Y58" s="44">
        <f t="shared" si="23"/>
        <v>0</v>
      </c>
      <c r="Z58" s="44">
        <f t="shared" si="24"/>
        <v>0</v>
      </c>
      <c r="AA58" s="50">
        <f t="shared" si="25"/>
        <v>0</v>
      </c>
      <c r="AB58" s="51">
        <f t="shared" si="26"/>
        <v>0</v>
      </c>
      <c r="AC58" s="44">
        <f t="shared" si="27"/>
        <v>0</v>
      </c>
      <c r="AD58" s="44">
        <f t="shared" si="28"/>
        <v>0</v>
      </c>
      <c r="AE58" s="44">
        <f t="shared" si="29"/>
        <v>0</v>
      </c>
      <c r="AF58" s="52" t="e">
        <f>HLOOKUP(I58,ElecAvoidedCostsWOCC!$A$5:$Q$50,G58+1,FALSE)</f>
        <v>#N/A</v>
      </c>
      <c r="AG58" s="44" t="e">
        <f t="shared" si="30"/>
        <v>#N/A</v>
      </c>
      <c r="AH58" s="52" t="e">
        <f>HLOOKUP(I58,ElecAvoidedCostsWOCC!$A$5:$Q$50,T58+1,FALSE)</f>
        <v>#N/A</v>
      </c>
      <c r="AI58" s="44" t="e">
        <f t="shared" si="31"/>
        <v>#N/A</v>
      </c>
      <c r="AJ58" s="44" t="e">
        <f t="shared" si="32"/>
        <v>#N/A</v>
      </c>
      <c r="AK58" s="44" t="e">
        <f>HLOOKUP(I58,ElecAvoidedCostsWOCC!$A$5:$Q$50,G58+1,FALSE)*J58*L58</f>
        <v>#N/A</v>
      </c>
      <c r="AL58" s="44" t="e">
        <f t="shared" si="3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4"/>
        <v>0</v>
      </c>
      <c r="AO58" s="47">
        <f t="shared" si="35"/>
        <v>0</v>
      </c>
      <c r="AP58" s="47" t="e">
        <f t="shared" si="3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8"/>
        <v>0</v>
      </c>
      <c r="U59" s="47">
        <f t="shared" si="19"/>
        <v>0</v>
      </c>
      <c r="V59" s="48">
        <f t="shared" si="20"/>
        <v>0</v>
      </c>
      <c r="W59" s="49">
        <f t="shared" si="21"/>
        <v>0</v>
      </c>
      <c r="X59" s="44">
        <f t="shared" si="22"/>
        <v>0</v>
      </c>
      <c r="Y59" s="44">
        <f t="shared" si="23"/>
        <v>0</v>
      </c>
      <c r="Z59" s="44">
        <f t="shared" si="24"/>
        <v>0</v>
      </c>
      <c r="AA59" s="50">
        <f t="shared" si="25"/>
        <v>0</v>
      </c>
      <c r="AB59" s="51">
        <f t="shared" si="26"/>
        <v>0</v>
      </c>
      <c r="AC59" s="44">
        <f t="shared" si="27"/>
        <v>0</v>
      </c>
      <c r="AD59" s="44">
        <f t="shared" si="28"/>
        <v>0</v>
      </c>
      <c r="AE59" s="44">
        <f t="shared" si="29"/>
        <v>0</v>
      </c>
      <c r="AF59" s="52" t="e">
        <f>HLOOKUP(I59,ElecAvoidedCostsWOCC!$A$5:$Q$50,G59+1,FALSE)</f>
        <v>#N/A</v>
      </c>
      <c r="AG59" s="44" t="e">
        <f t="shared" si="30"/>
        <v>#N/A</v>
      </c>
      <c r="AH59" s="52" t="e">
        <f>HLOOKUP(I59,ElecAvoidedCostsWOCC!$A$5:$Q$50,T59+1,FALSE)</f>
        <v>#N/A</v>
      </c>
      <c r="AI59" s="44" t="e">
        <f t="shared" si="31"/>
        <v>#N/A</v>
      </c>
      <c r="AJ59" s="44" t="e">
        <f t="shared" si="32"/>
        <v>#N/A</v>
      </c>
      <c r="AK59" s="44" t="e">
        <f>HLOOKUP(I59,ElecAvoidedCostsWOCC!$A$5:$Q$50,G59+1,FALSE)*J59*L59</f>
        <v>#N/A</v>
      </c>
      <c r="AL59" s="44" t="e">
        <f t="shared" si="3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4"/>
        <v>0</v>
      </c>
      <c r="AO59" s="47">
        <f t="shared" si="35"/>
        <v>0</v>
      </c>
      <c r="AP59" s="47" t="e">
        <f t="shared" si="3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8"/>
        <v>0</v>
      </c>
      <c r="U60" s="47">
        <f t="shared" si="19"/>
        <v>0</v>
      </c>
      <c r="V60" s="48">
        <f t="shared" si="20"/>
        <v>0</v>
      </c>
      <c r="W60" s="49">
        <f t="shared" si="21"/>
        <v>0</v>
      </c>
      <c r="X60" s="44">
        <f t="shared" si="22"/>
        <v>0</v>
      </c>
      <c r="Y60" s="44">
        <f t="shared" si="23"/>
        <v>0</v>
      </c>
      <c r="Z60" s="44">
        <f t="shared" si="24"/>
        <v>0</v>
      </c>
      <c r="AA60" s="50">
        <f t="shared" si="25"/>
        <v>0</v>
      </c>
      <c r="AB60" s="51">
        <f t="shared" si="26"/>
        <v>0</v>
      </c>
      <c r="AC60" s="44">
        <f t="shared" si="27"/>
        <v>0</v>
      </c>
      <c r="AD60" s="44">
        <f t="shared" si="28"/>
        <v>0</v>
      </c>
      <c r="AE60" s="44">
        <f t="shared" si="29"/>
        <v>0</v>
      </c>
      <c r="AF60" s="52" t="e">
        <f>HLOOKUP(I60,ElecAvoidedCostsWOCC!$A$5:$Q$50,G60+1,FALSE)</f>
        <v>#N/A</v>
      </c>
      <c r="AG60" s="44" t="e">
        <f t="shared" si="30"/>
        <v>#N/A</v>
      </c>
      <c r="AH60" s="52" t="e">
        <f>HLOOKUP(I60,ElecAvoidedCostsWOCC!$A$5:$Q$50,T60+1,FALSE)</f>
        <v>#N/A</v>
      </c>
      <c r="AI60" s="44" t="e">
        <f t="shared" si="31"/>
        <v>#N/A</v>
      </c>
      <c r="AJ60" s="44" t="e">
        <f t="shared" si="32"/>
        <v>#N/A</v>
      </c>
      <c r="AK60" s="44" t="e">
        <f>HLOOKUP(I60,ElecAvoidedCostsWOCC!$A$5:$Q$50,G60+1,FALSE)*J60*L60</f>
        <v>#N/A</v>
      </c>
      <c r="AL60" s="44" t="e">
        <f t="shared" si="3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4"/>
        <v>0</v>
      </c>
      <c r="AO60" s="47">
        <f t="shared" si="35"/>
        <v>0</v>
      </c>
      <c r="AP60" s="47" t="e">
        <f t="shared" si="3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ref="T61:T83" si="37">G61+H61</f>
        <v>0</v>
      </c>
      <c r="U61" s="47">
        <f t="shared" ref="U61:U83" si="38">(O61/$A$10)*T61</f>
        <v>0</v>
      </c>
      <c r="V61" s="48">
        <f t="shared" ref="V61:V83" si="39">N61-M61</f>
        <v>0</v>
      </c>
      <c r="W61" s="49">
        <f t="shared" ref="W61:W83" si="40">(O61/A$10)</f>
        <v>0</v>
      </c>
      <c r="X61" s="44">
        <f t="shared" ref="X61:X83" si="41">W61*A$8</f>
        <v>0</v>
      </c>
      <c r="Y61" s="44">
        <f t="shared" ref="Y61:Y83" si="42">Q61-P61</f>
        <v>0</v>
      </c>
      <c r="Z61" s="44">
        <f t="shared" ref="Z61:Z83" si="43">X61+(A$6*W61)</f>
        <v>0</v>
      </c>
      <c r="AA61" s="50">
        <f t="shared" ref="AA61:AA83" si="44">Q61+X61</f>
        <v>0</v>
      </c>
      <c r="AB61" s="51">
        <f t="shared" ref="AB61:AB83" si="45">Z61/(1+ElecDiscountRate)^1</f>
        <v>0</v>
      </c>
      <c r="AC61" s="44">
        <f t="shared" ref="AC61:AC83" si="46">AA61/(1+ElecDiscountRate)^1</f>
        <v>0</v>
      </c>
      <c r="AD61" s="44">
        <f t="shared" ref="AD61:AD83" si="47">-PV(ElecDiscountRate,T61,R61)*J61</f>
        <v>0</v>
      </c>
      <c r="AE61" s="44">
        <f t="shared" ref="AE61:AE83" si="48">-PV(ElecDiscountRate,T61,S61)*J61</f>
        <v>0</v>
      </c>
      <c r="AF61" s="52" t="e">
        <f>HLOOKUP(I61,ElecAvoidedCostsWOCC!$A$5:$Q$50,G61+1,FALSE)</f>
        <v>#N/A</v>
      </c>
      <c r="AG61" s="44" t="e">
        <f t="shared" ref="AG61:AG83" si="49">AF61*J61*K61</f>
        <v>#N/A</v>
      </c>
      <c r="AH61" s="52" t="e">
        <f>HLOOKUP(I61,ElecAvoidedCostsWOCC!$A$5:$Q$50,T61+1,FALSE)</f>
        <v>#N/A</v>
      </c>
      <c r="AI61" s="44" t="e">
        <f t="shared" ref="AI61:AI83" si="50">AH61*J61*L61</f>
        <v>#N/A</v>
      </c>
      <c r="AJ61" s="44" t="e">
        <f t="shared" ref="AJ61:AJ83" si="51">AG61+AI61</f>
        <v>#N/A</v>
      </c>
      <c r="AK61" s="44" t="e">
        <f>HLOOKUP(I61,ElecAvoidedCostsWOCC!$A$5:$Q$50,G61+1,FALSE)*J61*L61</f>
        <v>#N/A</v>
      </c>
      <c r="AL61" s="44" t="e">
        <f t="shared" ref="AL61:AL83" si="52">AG61+AI61-AK61</f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ref="AN61:AN83" si="53">AM61*1.1+AD61+AE61</f>
        <v>0</v>
      </c>
      <c r="AO61" s="47">
        <f t="shared" ref="AO61:AO83" si="54">IFERROR(AM61/AB61,0)</f>
        <v>0</v>
      </c>
      <c r="AP61" s="47" t="e">
        <f t="shared" ref="AP61:AP83" si="55">AN61/AC61</f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7"/>
        <v>0</v>
      </c>
      <c r="U62" s="47">
        <f t="shared" si="38"/>
        <v>0</v>
      </c>
      <c r="V62" s="48">
        <f t="shared" si="39"/>
        <v>0</v>
      </c>
      <c r="W62" s="49">
        <f t="shared" si="40"/>
        <v>0</v>
      </c>
      <c r="X62" s="44">
        <f t="shared" si="41"/>
        <v>0</v>
      </c>
      <c r="Y62" s="44">
        <f t="shared" si="42"/>
        <v>0</v>
      </c>
      <c r="Z62" s="44">
        <f t="shared" si="43"/>
        <v>0</v>
      </c>
      <c r="AA62" s="50">
        <f t="shared" si="44"/>
        <v>0</v>
      </c>
      <c r="AB62" s="51">
        <f t="shared" si="45"/>
        <v>0</v>
      </c>
      <c r="AC62" s="44">
        <f t="shared" si="46"/>
        <v>0</v>
      </c>
      <c r="AD62" s="44">
        <f t="shared" si="47"/>
        <v>0</v>
      </c>
      <c r="AE62" s="44">
        <f t="shared" si="48"/>
        <v>0</v>
      </c>
      <c r="AF62" s="52" t="e">
        <f>HLOOKUP(I62,ElecAvoidedCostsWOCC!$A$5:$Q$50,G62+1,FALSE)</f>
        <v>#N/A</v>
      </c>
      <c r="AG62" s="44" t="e">
        <f t="shared" si="49"/>
        <v>#N/A</v>
      </c>
      <c r="AH62" s="52" t="e">
        <f>HLOOKUP(I62,ElecAvoidedCostsWOCC!$A$5:$Q$50,T62+1,FALSE)</f>
        <v>#N/A</v>
      </c>
      <c r="AI62" s="44" t="e">
        <f t="shared" si="50"/>
        <v>#N/A</v>
      </c>
      <c r="AJ62" s="44" t="e">
        <f t="shared" si="51"/>
        <v>#N/A</v>
      </c>
      <c r="AK62" s="44" t="e">
        <f>HLOOKUP(I62,ElecAvoidedCostsWOCC!$A$5:$Q$50,G62+1,FALSE)*J62*L62</f>
        <v>#N/A</v>
      </c>
      <c r="AL62" s="44" t="e">
        <f t="shared" si="52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3"/>
        <v>0</v>
      </c>
      <c r="AO62" s="47">
        <f t="shared" si="54"/>
        <v>0</v>
      </c>
      <c r="AP62" s="47" t="e">
        <f t="shared" si="55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7"/>
        <v>0</v>
      </c>
      <c r="U63" s="47">
        <f t="shared" si="38"/>
        <v>0</v>
      </c>
      <c r="V63" s="48">
        <f t="shared" si="39"/>
        <v>0</v>
      </c>
      <c r="W63" s="49">
        <f t="shared" si="40"/>
        <v>0</v>
      </c>
      <c r="X63" s="44">
        <f t="shared" si="41"/>
        <v>0</v>
      </c>
      <c r="Y63" s="44">
        <f t="shared" si="42"/>
        <v>0</v>
      </c>
      <c r="Z63" s="44">
        <f t="shared" si="43"/>
        <v>0</v>
      </c>
      <c r="AA63" s="50">
        <f t="shared" si="44"/>
        <v>0</v>
      </c>
      <c r="AB63" s="51">
        <f t="shared" si="45"/>
        <v>0</v>
      </c>
      <c r="AC63" s="44">
        <f t="shared" si="46"/>
        <v>0</v>
      </c>
      <c r="AD63" s="44">
        <f t="shared" si="47"/>
        <v>0</v>
      </c>
      <c r="AE63" s="44">
        <f t="shared" si="48"/>
        <v>0</v>
      </c>
      <c r="AF63" s="52" t="e">
        <f>HLOOKUP(I63,ElecAvoidedCostsWOCC!$A$5:$Q$50,G63+1,FALSE)</f>
        <v>#N/A</v>
      </c>
      <c r="AG63" s="44" t="e">
        <f t="shared" si="49"/>
        <v>#N/A</v>
      </c>
      <c r="AH63" s="52" t="e">
        <f>HLOOKUP(I63,ElecAvoidedCostsWOCC!$A$5:$Q$50,T63+1,FALSE)</f>
        <v>#N/A</v>
      </c>
      <c r="AI63" s="44" t="e">
        <f t="shared" si="50"/>
        <v>#N/A</v>
      </c>
      <c r="AJ63" s="44" t="e">
        <f t="shared" si="51"/>
        <v>#N/A</v>
      </c>
      <c r="AK63" s="44" t="e">
        <f>HLOOKUP(I63,ElecAvoidedCostsWOCC!$A$5:$Q$50,G63+1,FALSE)*J63*L63</f>
        <v>#N/A</v>
      </c>
      <c r="AL63" s="44" t="e">
        <f t="shared" si="52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3"/>
        <v>0</v>
      </c>
      <c r="AO63" s="47">
        <f t="shared" si="54"/>
        <v>0</v>
      </c>
      <c r="AP63" s="47" t="e">
        <f t="shared" si="55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7"/>
        <v>0</v>
      </c>
      <c r="U64" s="47">
        <f t="shared" si="38"/>
        <v>0</v>
      </c>
      <c r="V64" s="48">
        <f t="shared" si="39"/>
        <v>0</v>
      </c>
      <c r="W64" s="49">
        <f t="shared" si="40"/>
        <v>0</v>
      </c>
      <c r="X64" s="44">
        <f t="shared" si="41"/>
        <v>0</v>
      </c>
      <c r="Y64" s="44">
        <f t="shared" si="42"/>
        <v>0</v>
      </c>
      <c r="Z64" s="44">
        <f t="shared" si="43"/>
        <v>0</v>
      </c>
      <c r="AA64" s="50">
        <f t="shared" si="44"/>
        <v>0</v>
      </c>
      <c r="AB64" s="51">
        <f t="shared" si="45"/>
        <v>0</v>
      </c>
      <c r="AC64" s="44">
        <f t="shared" si="46"/>
        <v>0</v>
      </c>
      <c r="AD64" s="44">
        <f t="shared" si="47"/>
        <v>0</v>
      </c>
      <c r="AE64" s="44">
        <f t="shared" si="48"/>
        <v>0</v>
      </c>
      <c r="AF64" s="52" t="e">
        <f>HLOOKUP(I64,ElecAvoidedCostsWOCC!$A$5:$Q$50,G64+1,FALSE)</f>
        <v>#N/A</v>
      </c>
      <c r="AG64" s="44" t="e">
        <f t="shared" si="49"/>
        <v>#N/A</v>
      </c>
      <c r="AH64" s="52" t="e">
        <f>HLOOKUP(I64,ElecAvoidedCostsWOCC!$A$5:$Q$50,T64+1,FALSE)</f>
        <v>#N/A</v>
      </c>
      <c r="AI64" s="44" t="e">
        <f t="shared" si="50"/>
        <v>#N/A</v>
      </c>
      <c r="AJ64" s="44" t="e">
        <f t="shared" si="51"/>
        <v>#N/A</v>
      </c>
      <c r="AK64" s="44" t="e">
        <f>HLOOKUP(I64,ElecAvoidedCostsWOCC!$A$5:$Q$50,G64+1,FALSE)*J64*L64</f>
        <v>#N/A</v>
      </c>
      <c r="AL64" s="44" t="e">
        <f t="shared" si="52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3"/>
        <v>0</v>
      </c>
      <c r="AO64" s="47">
        <f t="shared" si="54"/>
        <v>0</v>
      </c>
      <c r="AP64" s="47" t="e">
        <f t="shared" si="55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7"/>
        <v>0</v>
      </c>
      <c r="U65" s="47">
        <f t="shared" si="38"/>
        <v>0</v>
      </c>
      <c r="V65" s="48">
        <f t="shared" si="39"/>
        <v>0</v>
      </c>
      <c r="W65" s="49">
        <f t="shared" si="40"/>
        <v>0</v>
      </c>
      <c r="X65" s="44">
        <f t="shared" si="41"/>
        <v>0</v>
      </c>
      <c r="Y65" s="44">
        <f t="shared" si="42"/>
        <v>0</v>
      </c>
      <c r="Z65" s="44">
        <f t="shared" si="43"/>
        <v>0</v>
      </c>
      <c r="AA65" s="50">
        <f t="shared" si="44"/>
        <v>0</v>
      </c>
      <c r="AB65" s="51">
        <f t="shared" si="45"/>
        <v>0</v>
      </c>
      <c r="AC65" s="44">
        <f t="shared" si="46"/>
        <v>0</v>
      </c>
      <c r="AD65" s="44">
        <f t="shared" si="47"/>
        <v>0</v>
      </c>
      <c r="AE65" s="44">
        <f t="shared" si="48"/>
        <v>0</v>
      </c>
      <c r="AF65" s="52" t="e">
        <f>HLOOKUP(I65,ElecAvoidedCostsWOCC!$A$5:$Q$50,G65+1,FALSE)</f>
        <v>#N/A</v>
      </c>
      <c r="AG65" s="44" t="e">
        <f t="shared" si="49"/>
        <v>#N/A</v>
      </c>
      <c r="AH65" s="52" t="e">
        <f>HLOOKUP(I65,ElecAvoidedCostsWOCC!$A$5:$Q$50,T65+1,FALSE)</f>
        <v>#N/A</v>
      </c>
      <c r="AI65" s="44" t="e">
        <f t="shared" si="50"/>
        <v>#N/A</v>
      </c>
      <c r="AJ65" s="44" t="e">
        <f t="shared" si="51"/>
        <v>#N/A</v>
      </c>
      <c r="AK65" s="44" t="e">
        <f>HLOOKUP(I65,ElecAvoidedCostsWOCC!$A$5:$Q$50,G65+1,FALSE)*J65*L65</f>
        <v>#N/A</v>
      </c>
      <c r="AL65" s="44" t="e">
        <f t="shared" si="52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53"/>
        <v>0</v>
      </c>
      <c r="AO65" s="47">
        <f t="shared" si="54"/>
        <v>0</v>
      </c>
      <c r="AP65" s="47" t="e">
        <f t="shared" si="55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7"/>
        <v>0</v>
      </c>
      <c r="U66" s="47">
        <f t="shared" si="38"/>
        <v>0</v>
      </c>
      <c r="V66" s="48">
        <f t="shared" si="39"/>
        <v>0</v>
      </c>
      <c r="W66" s="49">
        <f t="shared" si="40"/>
        <v>0</v>
      </c>
      <c r="X66" s="44">
        <f t="shared" si="41"/>
        <v>0</v>
      </c>
      <c r="Y66" s="44">
        <f t="shared" si="42"/>
        <v>0</v>
      </c>
      <c r="Z66" s="44">
        <f t="shared" si="43"/>
        <v>0</v>
      </c>
      <c r="AA66" s="50">
        <f t="shared" si="44"/>
        <v>0</v>
      </c>
      <c r="AB66" s="51">
        <f t="shared" si="45"/>
        <v>0</v>
      </c>
      <c r="AC66" s="44">
        <f t="shared" si="46"/>
        <v>0</v>
      </c>
      <c r="AD66" s="44">
        <f t="shared" si="47"/>
        <v>0</v>
      </c>
      <c r="AE66" s="44">
        <f t="shared" si="48"/>
        <v>0</v>
      </c>
      <c r="AF66" s="52" t="e">
        <f>HLOOKUP(I66,ElecAvoidedCostsWOCC!$A$5:$Q$50,G66+1,FALSE)</f>
        <v>#N/A</v>
      </c>
      <c r="AG66" s="44" t="e">
        <f t="shared" si="49"/>
        <v>#N/A</v>
      </c>
      <c r="AH66" s="52" t="e">
        <f>HLOOKUP(I66,ElecAvoidedCostsWOCC!$A$5:$Q$50,T66+1,FALSE)</f>
        <v>#N/A</v>
      </c>
      <c r="AI66" s="44" t="e">
        <f t="shared" si="50"/>
        <v>#N/A</v>
      </c>
      <c r="AJ66" s="44" t="e">
        <f t="shared" si="51"/>
        <v>#N/A</v>
      </c>
      <c r="AK66" s="44" t="e">
        <f>HLOOKUP(I66,ElecAvoidedCostsWOCC!$A$5:$Q$50,G66+1,FALSE)*J66*L66</f>
        <v>#N/A</v>
      </c>
      <c r="AL66" s="44" t="e">
        <f t="shared" si="52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53"/>
        <v>0</v>
      </c>
      <c r="AO66" s="47">
        <f t="shared" si="54"/>
        <v>0</v>
      </c>
      <c r="AP66" s="47" t="e">
        <f t="shared" si="55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7"/>
        <v>0</v>
      </c>
      <c r="U67" s="47">
        <f t="shared" si="38"/>
        <v>0</v>
      </c>
      <c r="V67" s="48">
        <f t="shared" si="39"/>
        <v>0</v>
      </c>
      <c r="W67" s="49">
        <f t="shared" si="40"/>
        <v>0</v>
      </c>
      <c r="X67" s="44">
        <f t="shared" si="41"/>
        <v>0</v>
      </c>
      <c r="Y67" s="44">
        <f t="shared" si="42"/>
        <v>0</v>
      </c>
      <c r="Z67" s="44">
        <f t="shared" si="43"/>
        <v>0</v>
      </c>
      <c r="AA67" s="50">
        <f t="shared" si="44"/>
        <v>0</v>
      </c>
      <c r="AB67" s="51">
        <f t="shared" si="45"/>
        <v>0</v>
      </c>
      <c r="AC67" s="44">
        <f t="shared" si="46"/>
        <v>0</v>
      </c>
      <c r="AD67" s="44">
        <f t="shared" si="47"/>
        <v>0</v>
      </c>
      <c r="AE67" s="44">
        <f t="shared" si="48"/>
        <v>0</v>
      </c>
      <c r="AF67" s="52" t="e">
        <f>HLOOKUP(I67,ElecAvoidedCostsWOCC!$A$5:$Q$50,G67+1,FALSE)</f>
        <v>#N/A</v>
      </c>
      <c r="AG67" s="44" t="e">
        <f t="shared" si="49"/>
        <v>#N/A</v>
      </c>
      <c r="AH67" s="52" t="e">
        <f>HLOOKUP(I67,ElecAvoidedCostsWOCC!$A$5:$Q$50,T67+1,FALSE)</f>
        <v>#N/A</v>
      </c>
      <c r="AI67" s="44" t="e">
        <f t="shared" si="50"/>
        <v>#N/A</v>
      </c>
      <c r="AJ67" s="44" t="e">
        <f t="shared" si="51"/>
        <v>#N/A</v>
      </c>
      <c r="AK67" s="44" t="e">
        <f>HLOOKUP(I67,ElecAvoidedCostsWOCC!$A$5:$Q$50,G67+1,FALSE)*J67*L67</f>
        <v>#N/A</v>
      </c>
      <c r="AL67" s="44" t="e">
        <f t="shared" si="52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53"/>
        <v>0</v>
      </c>
      <c r="AO67" s="47">
        <f t="shared" si="54"/>
        <v>0</v>
      </c>
      <c r="AP67" s="47" t="e">
        <f t="shared" si="55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7"/>
        <v>0</v>
      </c>
      <c r="U68" s="47">
        <f t="shared" si="38"/>
        <v>0</v>
      </c>
      <c r="V68" s="48">
        <f t="shared" si="39"/>
        <v>0</v>
      </c>
      <c r="W68" s="49">
        <f t="shared" si="40"/>
        <v>0</v>
      </c>
      <c r="X68" s="44">
        <f t="shared" si="41"/>
        <v>0</v>
      </c>
      <c r="Y68" s="44">
        <f t="shared" si="42"/>
        <v>0</v>
      </c>
      <c r="Z68" s="44">
        <f t="shared" si="43"/>
        <v>0</v>
      </c>
      <c r="AA68" s="50">
        <f t="shared" si="44"/>
        <v>0</v>
      </c>
      <c r="AB68" s="51">
        <f t="shared" si="45"/>
        <v>0</v>
      </c>
      <c r="AC68" s="44">
        <f t="shared" si="46"/>
        <v>0</v>
      </c>
      <c r="AD68" s="44">
        <f t="shared" si="47"/>
        <v>0</v>
      </c>
      <c r="AE68" s="44">
        <f t="shared" si="48"/>
        <v>0</v>
      </c>
      <c r="AF68" s="52" t="e">
        <f>HLOOKUP(I68,ElecAvoidedCostsWOCC!$A$5:$Q$50,G68+1,FALSE)</f>
        <v>#N/A</v>
      </c>
      <c r="AG68" s="44" t="e">
        <f t="shared" si="49"/>
        <v>#N/A</v>
      </c>
      <c r="AH68" s="52" t="e">
        <f>HLOOKUP(I68,ElecAvoidedCostsWOCC!$A$5:$Q$50,T68+1,FALSE)</f>
        <v>#N/A</v>
      </c>
      <c r="AI68" s="44" t="e">
        <f t="shared" si="50"/>
        <v>#N/A</v>
      </c>
      <c r="AJ68" s="44" t="e">
        <f t="shared" si="51"/>
        <v>#N/A</v>
      </c>
      <c r="AK68" s="44" t="e">
        <f>HLOOKUP(I68,ElecAvoidedCostsWOCC!$A$5:$Q$50,G68+1,FALSE)*J68*L68</f>
        <v>#N/A</v>
      </c>
      <c r="AL68" s="44" t="e">
        <f t="shared" si="52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53"/>
        <v>0</v>
      </c>
      <c r="AO68" s="47">
        <f t="shared" si="54"/>
        <v>0</v>
      </c>
      <c r="AP68" s="47" t="e">
        <f t="shared" si="55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7"/>
        <v>0</v>
      </c>
      <c r="U69" s="47">
        <f t="shared" si="38"/>
        <v>0</v>
      </c>
      <c r="V69" s="48">
        <f t="shared" si="39"/>
        <v>0</v>
      </c>
      <c r="W69" s="49">
        <f t="shared" si="40"/>
        <v>0</v>
      </c>
      <c r="X69" s="44">
        <f t="shared" si="41"/>
        <v>0</v>
      </c>
      <c r="Y69" s="44">
        <f t="shared" si="42"/>
        <v>0</v>
      </c>
      <c r="Z69" s="44">
        <f t="shared" si="43"/>
        <v>0</v>
      </c>
      <c r="AA69" s="50">
        <f t="shared" si="44"/>
        <v>0</v>
      </c>
      <c r="AB69" s="51">
        <f t="shared" si="45"/>
        <v>0</v>
      </c>
      <c r="AC69" s="44">
        <f t="shared" si="46"/>
        <v>0</v>
      </c>
      <c r="AD69" s="44">
        <f t="shared" si="47"/>
        <v>0</v>
      </c>
      <c r="AE69" s="44">
        <f t="shared" si="48"/>
        <v>0</v>
      </c>
      <c r="AF69" s="52" t="e">
        <f>HLOOKUP(I69,ElecAvoidedCostsWOCC!$A$5:$Q$50,G69+1,FALSE)</f>
        <v>#N/A</v>
      </c>
      <c r="AG69" s="44" t="e">
        <f t="shared" si="49"/>
        <v>#N/A</v>
      </c>
      <c r="AH69" s="52" t="e">
        <f>HLOOKUP(I69,ElecAvoidedCostsWOCC!$A$5:$Q$50,T69+1,FALSE)</f>
        <v>#N/A</v>
      </c>
      <c r="AI69" s="44" t="e">
        <f t="shared" si="50"/>
        <v>#N/A</v>
      </c>
      <c r="AJ69" s="44" t="e">
        <f t="shared" si="51"/>
        <v>#N/A</v>
      </c>
      <c r="AK69" s="44" t="e">
        <f>HLOOKUP(I69,ElecAvoidedCostsWOCC!$A$5:$Q$50,G69+1,FALSE)*J69*L69</f>
        <v>#N/A</v>
      </c>
      <c r="AL69" s="44" t="e">
        <f t="shared" si="52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3"/>
        <v>0</v>
      </c>
      <c r="AO69" s="47">
        <f t="shared" si="54"/>
        <v>0</v>
      </c>
      <c r="AP69" s="47" t="e">
        <f t="shared" si="55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7"/>
        <v>0</v>
      </c>
      <c r="U70" s="47">
        <f t="shared" si="38"/>
        <v>0</v>
      </c>
      <c r="V70" s="48">
        <f t="shared" si="39"/>
        <v>0</v>
      </c>
      <c r="W70" s="49">
        <f t="shared" si="40"/>
        <v>0</v>
      </c>
      <c r="X70" s="44">
        <f t="shared" si="41"/>
        <v>0</v>
      </c>
      <c r="Y70" s="44">
        <f t="shared" si="42"/>
        <v>0</v>
      </c>
      <c r="Z70" s="44">
        <f t="shared" si="43"/>
        <v>0</v>
      </c>
      <c r="AA70" s="50">
        <f t="shared" si="44"/>
        <v>0</v>
      </c>
      <c r="AB70" s="51">
        <f t="shared" si="45"/>
        <v>0</v>
      </c>
      <c r="AC70" s="44">
        <f t="shared" si="46"/>
        <v>0</v>
      </c>
      <c r="AD70" s="44">
        <f t="shared" si="47"/>
        <v>0</v>
      </c>
      <c r="AE70" s="44">
        <f t="shared" si="48"/>
        <v>0</v>
      </c>
      <c r="AF70" s="52" t="e">
        <f>HLOOKUP(I70,ElecAvoidedCostsWOCC!$A$5:$Q$50,G70+1,FALSE)</f>
        <v>#N/A</v>
      </c>
      <c r="AG70" s="44" t="e">
        <f t="shared" si="49"/>
        <v>#N/A</v>
      </c>
      <c r="AH70" s="52" t="e">
        <f>HLOOKUP(I70,ElecAvoidedCostsWOCC!$A$5:$Q$50,T70+1,FALSE)</f>
        <v>#N/A</v>
      </c>
      <c r="AI70" s="44" t="e">
        <f t="shared" si="50"/>
        <v>#N/A</v>
      </c>
      <c r="AJ70" s="44" t="e">
        <f t="shared" si="51"/>
        <v>#N/A</v>
      </c>
      <c r="AK70" s="44" t="e">
        <f>HLOOKUP(I70,ElecAvoidedCostsWOCC!$A$5:$Q$50,G70+1,FALSE)*J70*L70</f>
        <v>#N/A</v>
      </c>
      <c r="AL70" s="44" t="e">
        <f t="shared" si="52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3"/>
        <v>0</v>
      </c>
      <c r="AO70" s="47">
        <f t="shared" si="54"/>
        <v>0</v>
      </c>
      <c r="AP70" s="47" t="e">
        <f t="shared" si="55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7"/>
        <v>0</v>
      </c>
      <c r="U71" s="47">
        <f t="shared" si="38"/>
        <v>0</v>
      </c>
      <c r="V71" s="48">
        <f t="shared" si="39"/>
        <v>0</v>
      </c>
      <c r="W71" s="49">
        <f t="shared" si="40"/>
        <v>0</v>
      </c>
      <c r="X71" s="44">
        <f t="shared" si="41"/>
        <v>0</v>
      </c>
      <c r="Y71" s="44">
        <f t="shared" si="42"/>
        <v>0</v>
      </c>
      <c r="Z71" s="44">
        <f t="shared" si="43"/>
        <v>0</v>
      </c>
      <c r="AA71" s="50">
        <f t="shared" si="44"/>
        <v>0</v>
      </c>
      <c r="AB71" s="51">
        <f t="shared" si="45"/>
        <v>0</v>
      </c>
      <c r="AC71" s="44">
        <f t="shared" si="46"/>
        <v>0</v>
      </c>
      <c r="AD71" s="44">
        <f t="shared" si="47"/>
        <v>0</v>
      </c>
      <c r="AE71" s="44">
        <f t="shared" si="48"/>
        <v>0</v>
      </c>
      <c r="AF71" s="52" t="e">
        <f>HLOOKUP(I71,ElecAvoidedCostsWOCC!$A$5:$Q$50,G71+1,FALSE)</f>
        <v>#N/A</v>
      </c>
      <c r="AG71" s="44" t="e">
        <f t="shared" si="49"/>
        <v>#N/A</v>
      </c>
      <c r="AH71" s="52" t="e">
        <f>HLOOKUP(I71,ElecAvoidedCostsWOCC!$A$5:$Q$50,T71+1,FALSE)</f>
        <v>#N/A</v>
      </c>
      <c r="AI71" s="44" t="e">
        <f t="shared" si="50"/>
        <v>#N/A</v>
      </c>
      <c r="AJ71" s="44" t="e">
        <f t="shared" si="51"/>
        <v>#N/A</v>
      </c>
      <c r="AK71" s="44" t="e">
        <f>HLOOKUP(I71,ElecAvoidedCostsWOCC!$A$5:$Q$50,G71+1,FALSE)*J71*L71</f>
        <v>#N/A</v>
      </c>
      <c r="AL71" s="44" t="e">
        <f t="shared" si="52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3"/>
        <v>0</v>
      </c>
      <c r="AO71" s="47">
        <f t="shared" si="54"/>
        <v>0</v>
      </c>
      <c r="AP71" s="47" t="e">
        <f t="shared" si="55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7"/>
        <v>0</v>
      </c>
      <c r="U72" s="47">
        <f t="shared" si="38"/>
        <v>0</v>
      </c>
      <c r="V72" s="48">
        <f t="shared" si="39"/>
        <v>0</v>
      </c>
      <c r="W72" s="49">
        <f t="shared" si="40"/>
        <v>0</v>
      </c>
      <c r="X72" s="44">
        <f t="shared" si="41"/>
        <v>0</v>
      </c>
      <c r="Y72" s="44">
        <f t="shared" si="42"/>
        <v>0</v>
      </c>
      <c r="Z72" s="44">
        <f t="shared" si="43"/>
        <v>0</v>
      </c>
      <c r="AA72" s="50">
        <f t="shared" si="44"/>
        <v>0</v>
      </c>
      <c r="AB72" s="51">
        <f t="shared" si="45"/>
        <v>0</v>
      </c>
      <c r="AC72" s="44">
        <f t="shared" si="46"/>
        <v>0</v>
      </c>
      <c r="AD72" s="44">
        <f t="shared" si="47"/>
        <v>0</v>
      </c>
      <c r="AE72" s="44">
        <f t="shared" si="48"/>
        <v>0</v>
      </c>
      <c r="AF72" s="52" t="e">
        <f>HLOOKUP(I72,ElecAvoidedCostsWOCC!$A$5:$Q$50,G72+1,FALSE)</f>
        <v>#N/A</v>
      </c>
      <c r="AG72" s="44" t="e">
        <f t="shared" si="49"/>
        <v>#N/A</v>
      </c>
      <c r="AH72" s="52" t="e">
        <f>HLOOKUP(I72,ElecAvoidedCostsWOCC!$A$5:$Q$50,T72+1,FALSE)</f>
        <v>#N/A</v>
      </c>
      <c r="AI72" s="44" t="e">
        <f t="shared" si="50"/>
        <v>#N/A</v>
      </c>
      <c r="AJ72" s="44" t="e">
        <f t="shared" si="51"/>
        <v>#N/A</v>
      </c>
      <c r="AK72" s="44" t="e">
        <f>HLOOKUP(I72,ElecAvoidedCostsWOCC!$A$5:$Q$50,G72+1,FALSE)*J72*L72</f>
        <v>#N/A</v>
      </c>
      <c r="AL72" s="44" t="e">
        <f t="shared" si="52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3"/>
        <v>0</v>
      </c>
      <c r="AO72" s="47">
        <f t="shared" si="54"/>
        <v>0</v>
      </c>
      <c r="AP72" s="47" t="e">
        <f t="shared" si="55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7"/>
        <v>0</v>
      </c>
      <c r="U73" s="47">
        <f t="shared" si="38"/>
        <v>0</v>
      </c>
      <c r="V73" s="48">
        <f t="shared" si="39"/>
        <v>0</v>
      </c>
      <c r="W73" s="49">
        <f t="shared" si="40"/>
        <v>0</v>
      </c>
      <c r="X73" s="44">
        <f t="shared" si="41"/>
        <v>0</v>
      </c>
      <c r="Y73" s="44">
        <f t="shared" si="42"/>
        <v>0</v>
      </c>
      <c r="Z73" s="44">
        <f t="shared" si="43"/>
        <v>0</v>
      </c>
      <c r="AA73" s="50">
        <f t="shared" si="44"/>
        <v>0</v>
      </c>
      <c r="AB73" s="51">
        <f t="shared" si="45"/>
        <v>0</v>
      </c>
      <c r="AC73" s="44">
        <f t="shared" si="46"/>
        <v>0</v>
      </c>
      <c r="AD73" s="44">
        <f t="shared" si="47"/>
        <v>0</v>
      </c>
      <c r="AE73" s="44">
        <f t="shared" si="48"/>
        <v>0</v>
      </c>
      <c r="AF73" s="52" t="e">
        <f>HLOOKUP(I73,ElecAvoidedCostsWOCC!$A$5:$Q$50,G73+1,FALSE)</f>
        <v>#N/A</v>
      </c>
      <c r="AG73" s="44" t="e">
        <f t="shared" si="49"/>
        <v>#N/A</v>
      </c>
      <c r="AH73" s="52" t="e">
        <f>HLOOKUP(I73,ElecAvoidedCostsWOCC!$A$5:$Q$50,T73+1,FALSE)</f>
        <v>#N/A</v>
      </c>
      <c r="AI73" s="44" t="e">
        <f t="shared" si="50"/>
        <v>#N/A</v>
      </c>
      <c r="AJ73" s="44" t="e">
        <f t="shared" si="51"/>
        <v>#N/A</v>
      </c>
      <c r="AK73" s="44" t="e">
        <f>HLOOKUP(I73,ElecAvoidedCostsWOCC!$A$5:$Q$50,G73+1,FALSE)*J73*L73</f>
        <v>#N/A</v>
      </c>
      <c r="AL73" s="44" t="e">
        <f t="shared" si="52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3"/>
        <v>0</v>
      </c>
      <c r="AO73" s="47">
        <f t="shared" si="54"/>
        <v>0</v>
      </c>
      <c r="AP73" s="47" t="e">
        <f t="shared" si="55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7"/>
        <v>0</v>
      </c>
      <c r="U74" s="47">
        <f t="shared" si="38"/>
        <v>0</v>
      </c>
      <c r="V74" s="48">
        <f t="shared" si="39"/>
        <v>0</v>
      </c>
      <c r="W74" s="49">
        <f t="shared" si="40"/>
        <v>0</v>
      </c>
      <c r="X74" s="44">
        <f t="shared" si="41"/>
        <v>0</v>
      </c>
      <c r="Y74" s="44">
        <f t="shared" si="42"/>
        <v>0</v>
      </c>
      <c r="Z74" s="44">
        <f t="shared" si="43"/>
        <v>0</v>
      </c>
      <c r="AA74" s="50">
        <f t="shared" si="44"/>
        <v>0</v>
      </c>
      <c r="AB74" s="51">
        <f t="shared" si="45"/>
        <v>0</v>
      </c>
      <c r="AC74" s="44">
        <f t="shared" si="46"/>
        <v>0</v>
      </c>
      <c r="AD74" s="44">
        <f t="shared" si="47"/>
        <v>0</v>
      </c>
      <c r="AE74" s="44">
        <f t="shared" si="48"/>
        <v>0</v>
      </c>
      <c r="AF74" s="52" t="e">
        <f>HLOOKUP(I74,ElecAvoidedCostsWOCC!$A$5:$Q$50,G74+1,FALSE)</f>
        <v>#N/A</v>
      </c>
      <c r="AG74" s="44" t="e">
        <f t="shared" si="49"/>
        <v>#N/A</v>
      </c>
      <c r="AH74" s="52" t="e">
        <f>HLOOKUP(I74,ElecAvoidedCostsWOCC!$A$5:$Q$50,T74+1,FALSE)</f>
        <v>#N/A</v>
      </c>
      <c r="AI74" s="44" t="e">
        <f t="shared" si="50"/>
        <v>#N/A</v>
      </c>
      <c r="AJ74" s="44" t="e">
        <f t="shared" si="51"/>
        <v>#N/A</v>
      </c>
      <c r="AK74" s="44" t="e">
        <f>HLOOKUP(I74,ElecAvoidedCostsWOCC!$A$5:$Q$50,G74+1,FALSE)*J74*L74</f>
        <v>#N/A</v>
      </c>
      <c r="AL74" s="44" t="e">
        <f t="shared" si="52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3"/>
        <v>0</v>
      </c>
      <c r="AO74" s="47">
        <f t="shared" si="54"/>
        <v>0</v>
      </c>
      <c r="AP74" s="47" t="e">
        <f t="shared" si="55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7"/>
        <v>0</v>
      </c>
      <c r="U75" s="47">
        <f t="shared" si="38"/>
        <v>0</v>
      </c>
      <c r="V75" s="48">
        <f t="shared" si="39"/>
        <v>0</v>
      </c>
      <c r="W75" s="49">
        <f t="shared" si="40"/>
        <v>0</v>
      </c>
      <c r="X75" s="44">
        <f t="shared" si="41"/>
        <v>0</v>
      </c>
      <c r="Y75" s="44">
        <f t="shared" si="42"/>
        <v>0</v>
      </c>
      <c r="Z75" s="44">
        <f t="shared" si="43"/>
        <v>0</v>
      </c>
      <c r="AA75" s="50">
        <f t="shared" si="44"/>
        <v>0</v>
      </c>
      <c r="AB75" s="51">
        <f t="shared" si="45"/>
        <v>0</v>
      </c>
      <c r="AC75" s="44">
        <f t="shared" si="46"/>
        <v>0</v>
      </c>
      <c r="AD75" s="44">
        <f t="shared" si="47"/>
        <v>0</v>
      </c>
      <c r="AE75" s="44">
        <f t="shared" si="48"/>
        <v>0</v>
      </c>
      <c r="AF75" s="52" t="e">
        <f>HLOOKUP(I75,ElecAvoidedCostsWOCC!$A$5:$Q$50,G75+1,FALSE)</f>
        <v>#N/A</v>
      </c>
      <c r="AG75" s="44" t="e">
        <f t="shared" si="49"/>
        <v>#N/A</v>
      </c>
      <c r="AH75" s="52" t="e">
        <f>HLOOKUP(I75,ElecAvoidedCostsWOCC!$A$5:$Q$50,T75+1,FALSE)</f>
        <v>#N/A</v>
      </c>
      <c r="AI75" s="44" t="e">
        <f t="shared" si="50"/>
        <v>#N/A</v>
      </c>
      <c r="AJ75" s="44" t="e">
        <f t="shared" si="51"/>
        <v>#N/A</v>
      </c>
      <c r="AK75" s="44" t="e">
        <f>HLOOKUP(I75,ElecAvoidedCostsWOCC!$A$5:$Q$50,G75+1,FALSE)*J75*L75</f>
        <v>#N/A</v>
      </c>
      <c r="AL75" s="44" t="e">
        <f t="shared" si="5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3"/>
        <v>0</v>
      </c>
      <c r="AO75" s="47">
        <f t="shared" si="54"/>
        <v>0</v>
      </c>
      <c r="AP75" s="47" t="e">
        <f t="shared" si="55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7"/>
        <v>0</v>
      </c>
      <c r="U76" s="47">
        <f t="shared" si="38"/>
        <v>0</v>
      </c>
      <c r="V76" s="48">
        <f t="shared" si="39"/>
        <v>0</v>
      </c>
      <c r="W76" s="49">
        <f t="shared" si="40"/>
        <v>0</v>
      </c>
      <c r="X76" s="44">
        <f t="shared" si="41"/>
        <v>0</v>
      </c>
      <c r="Y76" s="44">
        <f t="shared" si="42"/>
        <v>0</v>
      </c>
      <c r="Z76" s="44">
        <f t="shared" si="43"/>
        <v>0</v>
      </c>
      <c r="AA76" s="50">
        <f t="shared" si="44"/>
        <v>0</v>
      </c>
      <c r="AB76" s="51">
        <f t="shared" si="45"/>
        <v>0</v>
      </c>
      <c r="AC76" s="44">
        <f t="shared" si="46"/>
        <v>0</v>
      </c>
      <c r="AD76" s="44">
        <f t="shared" si="47"/>
        <v>0</v>
      </c>
      <c r="AE76" s="44">
        <f t="shared" si="48"/>
        <v>0</v>
      </c>
      <c r="AF76" s="52" t="e">
        <f>HLOOKUP(I76,ElecAvoidedCostsWOCC!$A$5:$Q$50,G76+1,FALSE)</f>
        <v>#N/A</v>
      </c>
      <c r="AG76" s="44" t="e">
        <f t="shared" si="49"/>
        <v>#N/A</v>
      </c>
      <c r="AH76" s="52" t="e">
        <f>HLOOKUP(I76,ElecAvoidedCostsWOCC!$A$5:$Q$50,T76+1,FALSE)</f>
        <v>#N/A</v>
      </c>
      <c r="AI76" s="44" t="e">
        <f t="shared" si="50"/>
        <v>#N/A</v>
      </c>
      <c r="AJ76" s="44" t="e">
        <f t="shared" si="51"/>
        <v>#N/A</v>
      </c>
      <c r="AK76" s="44" t="e">
        <f>HLOOKUP(I76,ElecAvoidedCostsWOCC!$A$5:$Q$50,G76+1,FALSE)*J76*L76</f>
        <v>#N/A</v>
      </c>
      <c r="AL76" s="44" t="e">
        <f t="shared" si="5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3"/>
        <v>0</v>
      </c>
      <c r="AO76" s="47">
        <f t="shared" si="54"/>
        <v>0</v>
      </c>
      <c r="AP76" s="47" t="e">
        <f t="shared" si="55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7"/>
        <v>0</v>
      </c>
      <c r="U77" s="47">
        <f t="shared" si="38"/>
        <v>0</v>
      </c>
      <c r="V77" s="48">
        <f t="shared" si="39"/>
        <v>0</v>
      </c>
      <c r="W77" s="49">
        <f t="shared" si="40"/>
        <v>0</v>
      </c>
      <c r="X77" s="44">
        <f t="shared" si="41"/>
        <v>0</v>
      </c>
      <c r="Y77" s="44">
        <f t="shared" si="42"/>
        <v>0</v>
      </c>
      <c r="Z77" s="44">
        <f t="shared" si="43"/>
        <v>0</v>
      </c>
      <c r="AA77" s="50">
        <f t="shared" si="44"/>
        <v>0</v>
      </c>
      <c r="AB77" s="51">
        <f t="shared" si="45"/>
        <v>0</v>
      </c>
      <c r="AC77" s="44">
        <f t="shared" si="46"/>
        <v>0</v>
      </c>
      <c r="AD77" s="44">
        <f t="shared" si="47"/>
        <v>0</v>
      </c>
      <c r="AE77" s="44">
        <f t="shared" si="48"/>
        <v>0</v>
      </c>
      <c r="AF77" s="52" t="e">
        <f>HLOOKUP(I77,ElecAvoidedCostsWOCC!$A$5:$Q$50,G77+1,FALSE)</f>
        <v>#N/A</v>
      </c>
      <c r="AG77" s="44" t="e">
        <f t="shared" si="49"/>
        <v>#N/A</v>
      </c>
      <c r="AH77" s="52" t="e">
        <f>HLOOKUP(I77,ElecAvoidedCostsWOCC!$A$5:$Q$50,T77+1,FALSE)</f>
        <v>#N/A</v>
      </c>
      <c r="AI77" s="44" t="e">
        <f t="shared" si="50"/>
        <v>#N/A</v>
      </c>
      <c r="AJ77" s="44" t="e">
        <f t="shared" si="51"/>
        <v>#N/A</v>
      </c>
      <c r="AK77" s="44" t="e">
        <f>HLOOKUP(I77,ElecAvoidedCostsWOCC!$A$5:$Q$50,G77+1,FALSE)*J77*L77</f>
        <v>#N/A</v>
      </c>
      <c r="AL77" s="44" t="e">
        <f t="shared" si="5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3"/>
        <v>0</v>
      </c>
      <c r="AO77" s="47">
        <f t="shared" si="54"/>
        <v>0</v>
      </c>
      <c r="AP77" s="47" t="e">
        <f t="shared" si="55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7"/>
        <v>0</v>
      </c>
      <c r="U78" s="47">
        <f t="shared" si="38"/>
        <v>0</v>
      </c>
      <c r="V78" s="48">
        <f t="shared" si="39"/>
        <v>0</v>
      </c>
      <c r="W78" s="49">
        <f t="shared" si="40"/>
        <v>0</v>
      </c>
      <c r="X78" s="44">
        <f t="shared" si="41"/>
        <v>0</v>
      </c>
      <c r="Y78" s="44">
        <f t="shared" si="42"/>
        <v>0</v>
      </c>
      <c r="Z78" s="44">
        <f t="shared" si="43"/>
        <v>0</v>
      </c>
      <c r="AA78" s="50">
        <f t="shared" si="44"/>
        <v>0</v>
      </c>
      <c r="AB78" s="51">
        <f t="shared" si="45"/>
        <v>0</v>
      </c>
      <c r="AC78" s="44">
        <f t="shared" si="46"/>
        <v>0</v>
      </c>
      <c r="AD78" s="44">
        <f t="shared" si="47"/>
        <v>0</v>
      </c>
      <c r="AE78" s="44">
        <f t="shared" si="48"/>
        <v>0</v>
      </c>
      <c r="AF78" s="52" t="e">
        <f>HLOOKUP(I78,ElecAvoidedCostsWOCC!$A$5:$Q$50,G78+1,FALSE)</f>
        <v>#N/A</v>
      </c>
      <c r="AG78" s="44" t="e">
        <f t="shared" si="49"/>
        <v>#N/A</v>
      </c>
      <c r="AH78" s="52" t="e">
        <f>HLOOKUP(I78,ElecAvoidedCostsWOCC!$A$5:$Q$50,T78+1,FALSE)</f>
        <v>#N/A</v>
      </c>
      <c r="AI78" s="44" t="e">
        <f t="shared" si="50"/>
        <v>#N/A</v>
      </c>
      <c r="AJ78" s="44" t="e">
        <f t="shared" si="51"/>
        <v>#N/A</v>
      </c>
      <c r="AK78" s="44" t="e">
        <f>HLOOKUP(I78,ElecAvoidedCostsWOCC!$A$5:$Q$50,G78+1,FALSE)*J78*L78</f>
        <v>#N/A</v>
      </c>
      <c r="AL78" s="44" t="e">
        <f t="shared" si="5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3"/>
        <v>0</v>
      </c>
      <c r="AO78" s="47">
        <f t="shared" si="54"/>
        <v>0</v>
      </c>
      <c r="AP78" s="47" t="e">
        <f t="shared" si="55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7"/>
        <v>0</v>
      </c>
      <c r="U79" s="47">
        <f t="shared" si="38"/>
        <v>0</v>
      </c>
      <c r="V79" s="48">
        <f t="shared" si="39"/>
        <v>0</v>
      </c>
      <c r="W79" s="49">
        <f t="shared" si="40"/>
        <v>0</v>
      </c>
      <c r="X79" s="44">
        <f t="shared" si="41"/>
        <v>0</v>
      </c>
      <c r="Y79" s="44">
        <f t="shared" si="42"/>
        <v>0</v>
      </c>
      <c r="Z79" s="44">
        <f t="shared" si="43"/>
        <v>0</v>
      </c>
      <c r="AA79" s="50">
        <f t="shared" si="44"/>
        <v>0</v>
      </c>
      <c r="AB79" s="51">
        <f t="shared" si="45"/>
        <v>0</v>
      </c>
      <c r="AC79" s="44">
        <f t="shared" si="46"/>
        <v>0</v>
      </c>
      <c r="AD79" s="44">
        <f t="shared" si="47"/>
        <v>0</v>
      </c>
      <c r="AE79" s="44">
        <f t="shared" si="48"/>
        <v>0</v>
      </c>
      <c r="AF79" s="52" t="e">
        <f>HLOOKUP(I79,ElecAvoidedCostsWOCC!$A$5:$Q$50,G79+1,FALSE)</f>
        <v>#N/A</v>
      </c>
      <c r="AG79" s="44" t="e">
        <f t="shared" si="49"/>
        <v>#N/A</v>
      </c>
      <c r="AH79" s="52" t="e">
        <f>HLOOKUP(I79,ElecAvoidedCostsWOCC!$A$5:$Q$50,T79+1,FALSE)</f>
        <v>#N/A</v>
      </c>
      <c r="AI79" s="44" t="e">
        <f t="shared" si="50"/>
        <v>#N/A</v>
      </c>
      <c r="AJ79" s="44" t="e">
        <f t="shared" si="51"/>
        <v>#N/A</v>
      </c>
      <c r="AK79" s="44" t="e">
        <f>HLOOKUP(I79,ElecAvoidedCostsWOCC!$A$5:$Q$50,G79+1,FALSE)*J79*L79</f>
        <v>#N/A</v>
      </c>
      <c r="AL79" s="44" t="e">
        <f t="shared" si="5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3"/>
        <v>0</v>
      </c>
      <c r="AO79" s="47">
        <f t="shared" si="54"/>
        <v>0</v>
      </c>
      <c r="AP79" s="47" t="e">
        <f t="shared" si="55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7"/>
        <v>0</v>
      </c>
      <c r="U80" s="47">
        <f t="shared" si="38"/>
        <v>0</v>
      </c>
      <c r="V80" s="48">
        <f t="shared" si="39"/>
        <v>0</v>
      </c>
      <c r="W80" s="49">
        <f t="shared" si="40"/>
        <v>0</v>
      </c>
      <c r="X80" s="44">
        <f t="shared" si="41"/>
        <v>0</v>
      </c>
      <c r="Y80" s="44">
        <f t="shared" si="42"/>
        <v>0</v>
      </c>
      <c r="Z80" s="44">
        <f t="shared" si="43"/>
        <v>0</v>
      </c>
      <c r="AA80" s="50">
        <f t="shared" si="44"/>
        <v>0</v>
      </c>
      <c r="AB80" s="51">
        <f t="shared" si="45"/>
        <v>0</v>
      </c>
      <c r="AC80" s="44">
        <f t="shared" si="46"/>
        <v>0</v>
      </c>
      <c r="AD80" s="44">
        <f t="shared" si="47"/>
        <v>0</v>
      </c>
      <c r="AE80" s="44">
        <f t="shared" si="48"/>
        <v>0</v>
      </c>
      <c r="AF80" s="52" t="e">
        <f>HLOOKUP(I80,ElecAvoidedCostsWOCC!$A$5:$Q$50,G80+1,FALSE)</f>
        <v>#N/A</v>
      </c>
      <c r="AG80" s="44" t="e">
        <f t="shared" si="49"/>
        <v>#N/A</v>
      </c>
      <c r="AH80" s="52" t="e">
        <f>HLOOKUP(I80,ElecAvoidedCostsWOCC!$A$5:$Q$50,T80+1,FALSE)</f>
        <v>#N/A</v>
      </c>
      <c r="AI80" s="44" t="e">
        <f t="shared" si="50"/>
        <v>#N/A</v>
      </c>
      <c r="AJ80" s="44" t="e">
        <f t="shared" si="51"/>
        <v>#N/A</v>
      </c>
      <c r="AK80" s="44" t="e">
        <f>HLOOKUP(I80,ElecAvoidedCostsWOCC!$A$5:$Q$50,G80+1,FALSE)*J80*L80</f>
        <v>#N/A</v>
      </c>
      <c r="AL80" s="44" t="e">
        <f t="shared" si="5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3"/>
        <v>0</v>
      </c>
      <c r="AO80" s="47">
        <f t="shared" si="54"/>
        <v>0</v>
      </c>
      <c r="AP80" s="47" t="e">
        <f t="shared" si="55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7"/>
        <v>0</v>
      </c>
      <c r="U81" s="47">
        <f t="shared" si="38"/>
        <v>0</v>
      </c>
      <c r="V81" s="48">
        <f t="shared" si="39"/>
        <v>0</v>
      </c>
      <c r="W81" s="49">
        <f t="shared" si="40"/>
        <v>0</v>
      </c>
      <c r="X81" s="44">
        <f t="shared" si="41"/>
        <v>0</v>
      </c>
      <c r="Y81" s="44">
        <f t="shared" si="42"/>
        <v>0</v>
      </c>
      <c r="Z81" s="44">
        <f t="shared" si="43"/>
        <v>0</v>
      </c>
      <c r="AA81" s="50">
        <f t="shared" si="44"/>
        <v>0</v>
      </c>
      <c r="AB81" s="51">
        <f t="shared" si="45"/>
        <v>0</v>
      </c>
      <c r="AC81" s="44">
        <f t="shared" si="46"/>
        <v>0</v>
      </c>
      <c r="AD81" s="44">
        <f t="shared" si="47"/>
        <v>0</v>
      </c>
      <c r="AE81" s="44">
        <f t="shared" si="48"/>
        <v>0</v>
      </c>
      <c r="AF81" s="52" t="e">
        <f>HLOOKUP(I81,ElecAvoidedCostsWOCC!$A$5:$Q$50,G81+1,FALSE)</f>
        <v>#N/A</v>
      </c>
      <c r="AG81" s="44" t="e">
        <f t="shared" si="49"/>
        <v>#N/A</v>
      </c>
      <c r="AH81" s="52" t="e">
        <f>HLOOKUP(I81,ElecAvoidedCostsWOCC!$A$5:$Q$50,T81+1,FALSE)</f>
        <v>#N/A</v>
      </c>
      <c r="AI81" s="44" t="e">
        <f t="shared" si="50"/>
        <v>#N/A</v>
      </c>
      <c r="AJ81" s="44" t="e">
        <f t="shared" si="51"/>
        <v>#N/A</v>
      </c>
      <c r="AK81" s="44" t="e">
        <f>HLOOKUP(I81,ElecAvoidedCostsWOCC!$A$5:$Q$50,G81+1,FALSE)*J81*L81</f>
        <v>#N/A</v>
      </c>
      <c r="AL81" s="44" t="e">
        <f t="shared" si="5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3"/>
        <v>0</v>
      </c>
      <c r="AO81" s="47">
        <f t="shared" si="54"/>
        <v>0</v>
      </c>
      <c r="AP81" s="47" t="e">
        <f t="shared" si="55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7"/>
        <v>0</v>
      </c>
      <c r="U82" s="47">
        <f t="shared" si="38"/>
        <v>0</v>
      </c>
      <c r="V82" s="48">
        <f t="shared" si="39"/>
        <v>0</v>
      </c>
      <c r="W82" s="49">
        <f t="shared" si="40"/>
        <v>0</v>
      </c>
      <c r="X82" s="44">
        <f t="shared" si="41"/>
        <v>0</v>
      </c>
      <c r="Y82" s="44">
        <f t="shared" si="42"/>
        <v>0</v>
      </c>
      <c r="Z82" s="44">
        <f t="shared" si="43"/>
        <v>0</v>
      </c>
      <c r="AA82" s="50">
        <f t="shared" si="44"/>
        <v>0</v>
      </c>
      <c r="AB82" s="51">
        <f t="shared" si="45"/>
        <v>0</v>
      </c>
      <c r="AC82" s="44">
        <f t="shared" si="46"/>
        <v>0</v>
      </c>
      <c r="AD82" s="44">
        <f t="shared" si="47"/>
        <v>0</v>
      </c>
      <c r="AE82" s="44">
        <f t="shared" si="48"/>
        <v>0</v>
      </c>
      <c r="AF82" s="52" t="e">
        <f>HLOOKUP(I82,ElecAvoidedCostsWOCC!$A$5:$Q$50,G82+1,FALSE)</f>
        <v>#N/A</v>
      </c>
      <c r="AG82" s="44" t="e">
        <f t="shared" si="49"/>
        <v>#N/A</v>
      </c>
      <c r="AH82" s="52" t="e">
        <f>HLOOKUP(I82,ElecAvoidedCostsWOCC!$A$5:$Q$50,T82+1,FALSE)</f>
        <v>#N/A</v>
      </c>
      <c r="AI82" s="44" t="e">
        <f t="shared" si="50"/>
        <v>#N/A</v>
      </c>
      <c r="AJ82" s="44" t="e">
        <f t="shared" si="51"/>
        <v>#N/A</v>
      </c>
      <c r="AK82" s="44" t="e">
        <f>HLOOKUP(I82,ElecAvoidedCostsWOCC!$A$5:$Q$50,G82+1,FALSE)*J82*L82</f>
        <v>#N/A</v>
      </c>
      <c r="AL82" s="44" t="e">
        <f t="shared" si="5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3"/>
        <v>0</v>
      </c>
      <c r="AO82" s="47">
        <f t="shared" si="54"/>
        <v>0</v>
      </c>
      <c r="AP82" s="47" t="e">
        <f t="shared" si="55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7"/>
        <v>0</v>
      </c>
      <c r="U83" s="47">
        <f t="shared" si="38"/>
        <v>0</v>
      </c>
      <c r="V83" s="48">
        <f t="shared" si="39"/>
        <v>0</v>
      </c>
      <c r="W83" s="49">
        <f t="shared" si="40"/>
        <v>0</v>
      </c>
      <c r="X83" s="44">
        <f t="shared" si="41"/>
        <v>0</v>
      </c>
      <c r="Y83" s="44">
        <f t="shared" si="42"/>
        <v>0</v>
      </c>
      <c r="Z83" s="44">
        <f t="shared" si="43"/>
        <v>0</v>
      </c>
      <c r="AA83" s="50">
        <f t="shared" si="44"/>
        <v>0</v>
      </c>
      <c r="AB83" s="51">
        <f t="shared" si="45"/>
        <v>0</v>
      </c>
      <c r="AC83" s="44">
        <f t="shared" si="46"/>
        <v>0</v>
      </c>
      <c r="AD83" s="44">
        <f t="shared" si="47"/>
        <v>0</v>
      </c>
      <c r="AE83" s="44">
        <f t="shared" si="48"/>
        <v>0</v>
      </c>
      <c r="AF83" s="52" t="e">
        <f>HLOOKUP(I83,ElecAvoidedCostsWOCC!$A$5:$Q$50,G83+1,FALSE)</f>
        <v>#N/A</v>
      </c>
      <c r="AG83" s="44" t="e">
        <f t="shared" si="49"/>
        <v>#N/A</v>
      </c>
      <c r="AH83" s="52" t="e">
        <f>HLOOKUP(I83,ElecAvoidedCostsWOCC!$A$5:$Q$50,T83+1,FALSE)</f>
        <v>#N/A</v>
      </c>
      <c r="AI83" s="44" t="e">
        <f t="shared" si="50"/>
        <v>#N/A</v>
      </c>
      <c r="AJ83" s="44" t="e">
        <f t="shared" si="51"/>
        <v>#N/A</v>
      </c>
      <c r="AK83" s="44" t="e">
        <f>HLOOKUP(I83,ElecAvoidedCostsWOCC!$A$5:$Q$50,G83+1,FALSE)*J83*L83</f>
        <v>#N/A</v>
      </c>
      <c r="AL83" s="44" t="e">
        <f t="shared" si="5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3"/>
        <v>0</v>
      </c>
      <c r="AO83" s="47">
        <f t="shared" si="54"/>
        <v>0</v>
      </c>
      <c r="AP83" s="47" t="e">
        <f t="shared" si="55"/>
        <v>#DIV/0!</v>
      </c>
    </row>
  </sheetData>
  <conditionalFormatting sqref="J5:L83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83 R5:S83">
    <cfRule type="expression" dxfId="207" priority="2">
      <formula>ISTEXT(M5)</formula>
    </cfRule>
  </conditionalFormatting>
  <conditionalFormatting sqref="M5:N83 R5:S83">
    <cfRule type="notContainsBlanks" dxfId="206" priority="3">
      <formula>LEN(TRIM(M5))&gt;0</formula>
    </cfRule>
  </conditionalFormatting>
  <conditionalFormatting sqref="R5:S83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36"/>
  <sheetViews>
    <sheetView zoomScale="85" zoomScaleNormal="85" workbookViewId="0">
      <selection activeCell="L14" sqref="L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18230718</v>
      </c>
      <c r="D2" s="20" t="s">
        <v>513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18230718</v>
      </c>
      <c r="D5" s="61" t="s">
        <v>513</v>
      </c>
      <c r="E5" s="38">
        <v>12350</v>
      </c>
      <c r="F5" s="39" t="s">
        <v>774</v>
      </c>
      <c r="G5" s="39">
        <v>10</v>
      </c>
      <c r="H5" s="39"/>
      <c r="I5" s="40" t="s">
        <v>274</v>
      </c>
      <c r="J5" s="41">
        <v>1</v>
      </c>
      <c r="K5" s="41">
        <v>501</v>
      </c>
      <c r="L5" s="41"/>
      <c r="M5" s="42">
        <v>200</v>
      </c>
      <c r="N5" s="42">
        <v>69.599999999999994</v>
      </c>
      <c r="O5" s="43">
        <v>1002</v>
      </c>
      <c r="P5" s="44">
        <v>200</v>
      </c>
      <c r="Q5" s="44"/>
      <c r="R5" s="45">
        <v>0.1</v>
      </c>
      <c r="S5" s="46"/>
      <c r="T5" s="39">
        <f t="shared" ref="T5:T24" si="0">G5+H5</f>
        <v>10</v>
      </c>
      <c r="U5" s="47">
        <f t="shared" ref="U5:U24" si="1">(O5/$A$10)*T5</f>
        <v>8.6904859993842069E-3</v>
      </c>
      <c r="V5" s="48">
        <f t="shared" ref="V5:V24" si="2">N5-M5</f>
        <v>-130.4</v>
      </c>
      <c r="W5" s="49">
        <f t="shared" ref="W5:W24" si="3">(O5/A$10)</f>
        <v>8.6904859993842075E-4</v>
      </c>
      <c r="X5" s="44">
        <f t="shared" ref="X5:X24" si="4">W5*A$8</f>
        <v>163.01505006569903</v>
      </c>
      <c r="Y5" s="44">
        <f t="shared" ref="Y5:Y24" si="5">Q5-P5</f>
        <v>-200</v>
      </c>
      <c r="Z5" s="44">
        <f t="shared" ref="Z5:Z24" si="6">X5+(A$6*W5)</f>
        <v>443.97846242579044</v>
      </c>
      <c r="AA5" s="50">
        <f t="shared" ref="AA5:AA24" si="7">Q5+X5</f>
        <v>163.01505006569903</v>
      </c>
      <c r="AB5" s="51">
        <f t="shared" ref="AB5:AC20" si="8">Z5/(1+ElecDiscountRate)^1</f>
        <v>415.7101708106652</v>
      </c>
      <c r="AC5" s="44">
        <f t="shared" si="8"/>
        <v>152.6358146682575</v>
      </c>
      <c r="AD5" s="44">
        <f t="shared" ref="AD5:AD24" si="9">-PV(ElecDiscountRate,T5,R5)*J5</f>
        <v>0.70889769780751688</v>
      </c>
      <c r="AE5" s="44">
        <v>0</v>
      </c>
      <c r="AF5" s="52">
        <f>HLOOKUP(I5,ElecAvoidedCostsWOCC!$A$5:$Q$50,G5+1,FALSE)</f>
        <v>0.97334887994043018</v>
      </c>
      <c r="AG5" s="44">
        <f t="shared" ref="AG5:AG24" si="10">AF5*J5*K5</f>
        <v>487.64778885015551</v>
      </c>
      <c r="AH5" s="52">
        <f>HLOOKUP(I5,ElecAvoidedCostsWOCC!$A$5:$Q$50,T5+1,FALSE)</f>
        <v>0.97334887994043018</v>
      </c>
      <c r="AI5" s="44">
        <f t="shared" ref="AI5:AI24" si="11">AH5*J5*L5</f>
        <v>0</v>
      </c>
      <c r="AJ5" s="44">
        <f>AG5+AI5</f>
        <v>487.64778885015551</v>
      </c>
      <c r="AK5" s="44">
        <f>HLOOKUP(I5,ElecAvoidedCostsWOCC!$A$5:$Q$50,G5+1,FALSE)*J5*L5</f>
        <v>0</v>
      </c>
      <c r="AL5" s="44">
        <f>AG5+AI5-AK5</f>
        <v>487.64778885015551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487.64778885015551</v>
      </c>
      <c r="AN5" s="48">
        <f>AM5*1.1+AD5+AE5</f>
        <v>537.12146543297865</v>
      </c>
      <c r="AO5" s="47">
        <f>IFERROR(AM5/AB5,0)</f>
        <v>1.1730475294823957</v>
      </c>
      <c r="AP5" s="47">
        <f>AN5/AC5</f>
        <v>3.518974014063291</v>
      </c>
    </row>
    <row r="6" spans="1:42" ht="13.5" customHeight="1">
      <c r="A6" s="53">
        <f>SUMIF('Program Costs'!D:D,C2,'Program Costs'!L:L)</f>
        <v>323300</v>
      </c>
      <c r="B6" s="97" t="s">
        <v>70</v>
      </c>
      <c r="C6" s="98">
        <v>18230718</v>
      </c>
      <c r="D6" s="61" t="s">
        <v>513</v>
      </c>
      <c r="E6" s="38">
        <v>12351</v>
      </c>
      <c r="F6" s="39" t="s">
        <v>639</v>
      </c>
      <c r="G6" s="39">
        <v>10</v>
      </c>
      <c r="H6" s="39"/>
      <c r="I6" s="40" t="s">
        <v>274</v>
      </c>
      <c r="J6" s="41">
        <v>1</v>
      </c>
      <c r="K6" s="41">
        <v>295</v>
      </c>
      <c r="L6" s="41"/>
      <c r="M6" s="42">
        <v>200</v>
      </c>
      <c r="N6" s="42">
        <v>69.599999999999994</v>
      </c>
      <c r="O6" s="43">
        <v>590</v>
      </c>
      <c r="P6" s="44">
        <v>200</v>
      </c>
      <c r="Q6" s="44"/>
      <c r="R6" s="45">
        <v>0.1</v>
      </c>
      <c r="S6" s="46"/>
      <c r="T6" s="39">
        <f t="shared" si="0"/>
        <v>10</v>
      </c>
      <c r="U6" s="47">
        <f t="shared" si="1"/>
        <v>5.1171524347671474E-3</v>
      </c>
      <c r="V6" s="48">
        <f t="shared" si="2"/>
        <v>-130.4</v>
      </c>
      <c r="W6" s="49">
        <f t="shared" si="3"/>
        <v>5.1171524347671474E-4</v>
      </c>
      <c r="X6" s="44">
        <f t="shared" si="4"/>
        <v>95.9869057273078</v>
      </c>
      <c r="Y6" s="44">
        <f t="shared" si="5"/>
        <v>-200</v>
      </c>
      <c r="Z6" s="44">
        <f t="shared" si="6"/>
        <v>261.42444394332966</v>
      </c>
      <c r="AA6" s="50">
        <f t="shared" si="7"/>
        <v>95.9869057273078</v>
      </c>
      <c r="AB6" s="51">
        <f t="shared" si="8"/>
        <v>244.77944189450341</v>
      </c>
      <c r="AC6" s="44">
        <f t="shared" si="8"/>
        <v>89.875379894482947</v>
      </c>
      <c r="AD6" s="44">
        <f t="shared" si="9"/>
        <v>0.70889769780751688</v>
      </c>
      <c r="AE6" s="44">
        <v>0</v>
      </c>
      <c r="AF6" s="52">
        <f>HLOOKUP(I6,ElecAvoidedCostsWOCC!$A$5:$Q$50,G6+1,FALSE)</f>
        <v>0.97334887994043018</v>
      </c>
      <c r="AG6" s="44">
        <f t="shared" si="10"/>
        <v>287.13791958242689</v>
      </c>
      <c r="AH6" s="52">
        <f>HLOOKUP(I6,ElecAvoidedCostsWOCC!$A$5:$Q$50,T6+1,FALSE)</f>
        <v>0.97334887994043018</v>
      </c>
      <c r="AI6" s="44">
        <f t="shared" si="11"/>
        <v>0</v>
      </c>
      <c r="AJ6" s="44">
        <f t="shared" ref="AJ6:AJ24" si="12">AG6+AI6</f>
        <v>287.13791958242689</v>
      </c>
      <c r="AK6" s="44">
        <f>HLOOKUP(I6,ElecAvoidedCostsWOCC!$A$5:$Q$50,G6+1,FALSE)*J6*L6</f>
        <v>0</v>
      </c>
      <c r="AL6" s="44">
        <f t="shared" ref="AL6:AL24" si="13">AG6+AI6-AK6</f>
        <v>287.13791958242689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287.13791958242689</v>
      </c>
      <c r="AN6" s="48">
        <f t="shared" ref="AN6:AN24" si="14">AM6*1.1+AD6+AE6</f>
        <v>316.56060923847713</v>
      </c>
      <c r="AO6" s="47">
        <f t="shared" ref="AO6:AO24" si="15">IFERROR(AM6/AB6,0)</f>
        <v>1.1730475294823959</v>
      </c>
      <c r="AP6" s="47">
        <f t="shared" ref="AP6:AP24" si="16">AN6/AC6</f>
        <v>3.5222172035337276</v>
      </c>
    </row>
    <row r="7" spans="1:42" ht="13.5" customHeight="1">
      <c r="A7" s="36" t="s">
        <v>248</v>
      </c>
      <c r="B7" s="97" t="s">
        <v>70</v>
      </c>
      <c r="C7" s="98">
        <v>18230718</v>
      </c>
      <c r="D7" s="61" t="s">
        <v>513</v>
      </c>
      <c r="E7" s="38">
        <v>12353</v>
      </c>
      <c r="F7" s="39" t="s">
        <v>775</v>
      </c>
      <c r="G7" s="39">
        <v>10</v>
      </c>
      <c r="H7" s="39"/>
      <c r="I7" s="40" t="s">
        <v>274</v>
      </c>
      <c r="J7" s="41">
        <v>1</v>
      </c>
      <c r="K7" s="41">
        <v>499</v>
      </c>
      <c r="L7" s="41"/>
      <c r="M7" s="42">
        <v>200</v>
      </c>
      <c r="N7" s="42">
        <v>69.599999999999994</v>
      </c>
      <c r="O7" s="43">
        <v>998</v>
      </c>
      <c r="P7" s="44">
        <v>200</v>
      </c>
      <c r="Q7" s="44"/>
      <c r="R7" s="45">
        <v>0.1</v>
      </c>
      <c r="S7" s="46"/>
      <c r="T7" s="39">
        <f t="shared" si="0"/>
        <v>10</v>
      </c>
      <c r="U7" s="47">
        <f t="shared" si="1"/>
        <v>8.65579344050443E-3</v>
      </c>
      <c r="V7" s="48">
        <f t="shared" si="2"/>
        <v>-130.4</v>
      </c>
      <c r="W7" s="49">
        <f t="shared" si="3"/>
        <v>8.6557934405044298E-4</v>
      </c>
      <c r="X7" s="44">
        <f t="shared" si="4"/>
        <v>162.36429138280204</v>
      </c>
      <c r="Y7" s="44">
        <f t="shared" si="5"/>
        <v>-200</v>
      </c>
      <c r="Z7" s="44">
        <f t="shared" si="6"/>
        <v>442.20609331431024</v>
      </c>
      <c r="AA7" s="50">
        <f t="shared" si="7"/>
        <v>162.36429138280204</v>
      </c>
      <c r="AB7" s="51">
        <f t="shared" si="8"/>
        <v>414.05064917070246</v>
      </c>
      <c r="AC7" s="44">
        <f t="shared" si="8"/>
        <v>152.0264900588034</v>
      </c>
      <c r="AD7" s="44">
        <f t="shared" si="9"/>
        <v>0.70889769780751688</v>
      </c>
      <c r="AE7" s="44">
        <v>0</v>
      </c>
      <c r="AF7" s="52">
        <f>HLOOKUP(I7,ElecAvoidedCostsWOCC!$A$5:$Q$50,G7+1,FALSE)</f>
        <v>0.97334887994043018</v>
      </c>
      <c r="AG7" s="44">
        <f t="shared" si="10"/>
        <v>485.70109109027464</v>
      </c>
      <c r="AH7" s="52">
        <f>HLOOKUP(I7,ElecAvoidedCostsWOCC!$A$5:$Q$50,T7+1,FALSE)</f>
        <v>0.97334887994043018</v>
      </c>
      <c r="AI7" s="44">
        <f t="shared" si="11"/>
        <v>0</v>
      </c>
      <c r="AJ7" s="44">
        <f t="shared" si="12"/>
        <v>485.70109109027464</v>
      </c>
      <c r="AK7" s="44">
        <f>HLOOKUP(I7,ElecAvoidedCostsWOCC!$A$5:$Q$50,G7+1,FALSE)*J7*L7</f>
        <v>0</v>
      </c>
      <c r="AL7" s="44">
        <f t="shared" si="13"/>
        <v>485.70109109027464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485.70109109027464</v>
      </c>
      <c r="AN7" s="48">
        <f t="shared" si="14"/>
        <v>534.98009789710966</v>
      </c>
      <c r="AO7" s="47">
        <f t="shared" si="15"/>
        <v>1.1730475294823957</v>
      </c>
      <c r="AP7" s="47">
        <f t="shared" si="16"/>
        <v>3.5189926287858184</v>
      </c>
    </row>
    <row r="8" spans="1:42" ht="13.5" customHeight="1">
      <c r="A8" s="53">
        <f>SUMIF('Program Costs'!D:D,C2,'Program Costs'!O:O)</f>
        <v>187578.75</v>
      </c>
      <c r="B8" s="97" t="s">
        <v>70</v>
      </c>
      <c r="C8" s="98">
        <v>18230718</v>
      </c>
      <c r="D8" s="61" t="s">
        <v>513</v>
      </c>
      <c r="E8" s="38">
        <v>12354</v>
      </c>
      <c r="F8" s="39" t="s">
        <v>776</v>
      </c>
      <c r="G8" s="39">
        <v>10</v>
      </c>
      <c r="H8" s="39"/>
      <c r="I8" s="40" t="s">
        <v>274</v>
      </c>
      <c r="J8" s="41">
        <v>1</v>
      </c>
      <c r="K8" s="41">
        <v>293</v>
      </c>
      <c r="L8" s="41"/>
      <c r="M8" s="42">
        <v>200</v>
      </c>
      <c r="N8" s="42">
        <v>69.599999999999994</v>
      </c>
      <c r="O8" s="43">
        <v>586</v>
      </c>
      <c r="P8" s="44">
        <v>200</v>
      </c>
      <c r="Q8" s="44"/>
      <c r="R8" s="45">
        <v>0.1</v>
      </c>
      <c r="S8" s="46"/>
      <c r="T8" s="39">
        <f t="shared" si="0"/>
        <v>10</v>
      </c>
      <c r="U8" s="47">
        <f t="shared" si="1"/>
        <v>5.0824598758873706E-3</v>
      </c>
      <c r="V8" s="48">
        <f t="shared" si="2"/>
        <v>-130.4</v>
      </c>
      <c r="W8" s="49">
        <f t="shared" si="3"/>
        <v>5.0824598758873708E-4</v>
      </c>
      <c r="X8" s="44">
        <f t="shared" si="4"/>
        <v>95.336147044410808</v>
      </c>
      <c r="Y8" s="44">
        <f t="shared" si="5"/>
        <v>-200</v>
      </c>
      <c r="Z8" s="44">
        <f t="shared" si="6"/>
        <v>259.65207483184952</v>
      </c>
      <c r="AA8" s="50">
        <f t="shared" si="7"/>
        <v>95.336147044410808</v>
      </c>
      <c r="AB8" s="51">
        <f t="shared" si="8"/>
        <v>243.11992025454074</v>
      </c>
      <c r="AC8" s="44">
        <f t="shared" si="8"/>
        <v>89.266055285028841</v>
      </c>
      <c r="AD8" s="44">
        <f t="shared" si="9"/>
        <v>0.70889769780751688</v>
      </c>
      <c r="AE8" s="44">
        <v>0</v>
      </c>
      <c r="AF8" s="52">
        <f>HLOOKUP(I8,ElecAvoidedCostsWOCC!$A$5:$Q$50,G8+1,FALSE)</f>
        <v>0.97334887994043018</v>
      </c>
      <c r="AG8" s="44">
        <f t="shared" si="10"/>
        <v>285.19122182254603</v>
      </c>
      <c r="AH8" s="52">
        <f>HLOOKUP(I8,ElecAvoidedCostsWOCC!$A$5:$Q$50,T8+1,FALSE)</f>
        <v>0.97334887994043018</v>
      </c>
      <c r="AI8" s="44">
        <f t="shared" si="11"/>
        <v>0</v>
      </c>
      <c r="AJ8" s="44">
        <f t="shared" si="12"/>
        <v>285.19122182254603</v>
      </c>
      <c r="AK8" s="44">
        <f>HLOOKUP(I8,ElecAvoidedCostsWOCC!$A$5:$Q$50,G8+1,FALSE)*J8*L8</f>
        <v>0</v>
      </c>
      <c r="AL8" s="44">
        <f t="shared" si="13"/>
        <v>285.19122182254603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285.19122182254603</v>
      </c>
      <c r="AN8" s="48">
        <f t="shared" si="14"/>
        <v>314.41924170260819</v>
      </c>
      <c r="AO8" s="47">
        <f t="shared" si="15"/>
        <v>1.1730475294823954</v>
      </c>
      <c r="AP8" s="47">
        <f t="shared" si="16"/>
        <v>3.5222710435524385</v>
      </c>
    </row>
    <row r="9" spans="1:42" ht="13.5" customHeight="1">
      <c r="A9" s="36" t="s">
        <v>250</v>
      </c>
      <c r="B9" s="97" t="s">
        <v>70</v>
      </c>
      <c r="C9" s="98">
        <v>18230718</v>
      </c>
      <c r="D9" s="61" t="s">
        <v>513</v>
      </c>
      <c r="E9" s="38">
        <v>12356</v>
      </c>
      <c r="F9" s="39" t="s">
        <v>651</v>
      </c>
      <c r="G9" s="39">
        <v>10</v>
      </c>
      <c r="H9" s="39"/>
      <c r="I9" s="40" t="s">
        <v>274</v>
      </c>
      <c r="J9" s="41">
        <v>10</v>
      </c>
      <c r="K9" s="41">
        <v>188</v>
      </c>
      <c r="L9" s="41"/>
      <c r="M9" s="42">
        <v>200</v>
      </c>
      <c r="N9" s="42">
        <v>69.599999999999994</v>
      </c>
      <c r="O9" s="43">
        <v>11280</v>
      </c>
      <c r="P9" s="44">
        <v>2000</v>
      </c>
      <c r="Q9" s="44"/>
      <c r="R9" s="45">
        <v>0.1</v>
      </c>
      <c r="S9" s="46"/>
      <c r="T9" s="39">
        <f t="shared" si="0"/>
        <v>10</v>
      </c>
      <c r="U9" s="47">
        <f t="shared" si="1"/>
        <v>9.7833016040971915E-2</v>
      </c>
      <c r="V9" s="48">
        <f t="shared" si="2"/>
        <v>-130.4</v>
      </c>
      <c r="W9" s="49">
        <f t="shared" si="3"/>
        <v>9.7833016040971919E-3</v>
      </c>
      <c r="X9" s="44">
        <f t="shared" si="4"/>
        <v>1835.1394857695461</v>
      </c>
      <c r="Y9" s="44">
        <f t="shared" si="5"/>
        <v>-2000</v>
      </c>
      <c r="Z9" s="44">
        <f t="shared" si="6"/>
        <v>4998.0808943741686</v>
      </c>
      <c r="AA9" s="50">
        <f t="shared" si="7"/>
        <v>1835.1394857695461</v>
      </c>
      <c r="AB9" s="51">
        <f t="shared" si="8"/>
        <v>4679.8510246949145</v>
      </c>
      <c r="AC9" s="44">
        <f t="shared" si="8"/>
        <v>1718.2953986606235</v>
      </c>
      <c r="AD9" s="44">
        <f t="shared" si="9"/>
        <v>7.088976978075169</v>
      </c>
      <c r="AE9" s="44">
        <f t="shared" ref="AE9:AE24" si="17">-PV(ElecDiscountRate,T9,S9)*J9</f>
        <v>0</v>
      </c>
      <c r="AF9" s="52">
        <f>HLOOKUP(I9,ElecAvoidedCostsWOCC!$A$5:$Q$50,G9+1,FALSE)</f>
        <v>0.97334887994043018</v>
      </c>
      <c r="AG9" s="44">
        <f t="shared" si="10"/>
        <v>1829.8958942880088</v>
      </c>
      <c r="AH9" s="52">
        <f>HLOOKUP(I9,ElecAvoidedCostsWOCC!$A$5:$Q$50,T9+1,FALSE)</f>
        <v>0.97334887994043018</v>
      </c>
      <c r="AI9" s="44">
        <f t="shared" si="11"/>
        <v>0</v>
      </c>
      <c r="AJ9" s="44">
        <f t="shared" si="12"/>
        <v>1829.8958942880088</v>
      </c>
      <c r="AK9" s="44">
        <f>HLOOKUP(I9,ElecAvoidedCostsWOCC!$A$5:$Q$50,G9+1,FALSE)*J9*L9</f>
        <v>0</v>
      </c>
      <c r="AL9" s="44">
        <f t="shared" si="13"/>
        <v>1829.8958942880088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1829.8958942880088</v>
      </c>
      <c r="AN9" s="48">
        <f t="shared" si="14"/>
        <v>2019.974460694885</v>
      </c>
      <c r="AO9" s="47">
        <f t="shared" si="15"/>
        <v>0.39101584316079852</v>
      </c>
      <c r="AP9" s="47">
        <f t="shared" si="16"/>
        <v>1.1755688004922868</v>
      </c>
    </row>
    <row r="10" spans="1:42" ht="13.5" customHeight="1">
      <c r="A10" s="54">
        <f>SUM(O5:O999)</f>
        <v>1152985</v>
      </c>
      <c r="B10" s="97" t="s">
        <v>70</v>
      </c>
      <c r="C10" s="98">
        <v>18230718</v>
      </c>
      <c r="D10" s="61" t="s">
        <v>513</v>
      </c>
      <c r="E10" s="38">
        <v>12357</v>
      </c>
      <c r="F10" s="39" t="s">
        <v>640</v>
      </c>
      <c r="G10" s="39">
        <v>10</v>
      </c>
      <c r="H10" s="39"/>
      <c r="I10" s="40" t="s">
        <v>274</v>
      </c>
      <c r="J10" s="41">
        <v>50</v>
      </c>
      <c r="K10" s="41">
        <v>116</v>
      </c>
      <c r="L10" s="41"/>
      <c r="M10" s="42">
        <v>200</v>
      </c>
      <c r="N10" s="42">
        <v>69.599999999999994</v>
      </c>
      <c r="O10" s="43">
        <v>58000</v>
      </c>
      <c r="P10" s="44">
        <v>10000</v>
      </c>
      <c r="Q10" s="44"/>
      <c r="R10" s="45">
        <v>0.1</v>
      </c>
      <c r="S10" s="46"/>
      <c r="T10" s="39">
        <f t="shared" si="0"/>
        <v>10</v>
      </c>
      <c r="U10" s="47">
        <f t="shared" si="1"/>
        <v>0.5030421037567705</v>
      </c>
      <c r="V10" s="48">
        <f t="shared" si="2"/>
        <v>-130.4</v>
      </c>
      <c r="W10" s="49">
        <f t="shared" si="3"/>
        <v>5.0304210375677047E-2</v>
      </c>
      <c r="X10" s="44">
        <f t="shared" si="4"/>
        <v>9436.0009020065318</v>
      </c>
      <c r="Y10" s="44">
        <f t="shared" si="5"/>
        <v>-10000</v>
      </c>
      <c r="Z10" s="44">
        <f t="shared" si="6"/>
        <v>25699.35211646292</v>
      </c>
      <c r="AA10" s="50">
        <f t="shared" si="7"/>
        <v>9436.0009020065318</v>
      </c>
      <c r="AB10" s="51">
        <f t="shared" si="8"/>
        <v>24063.063779459662</v>
      </c>
      <c r="AC10" s="44">
        <f t="shared" si="8"/>
        <v>8835.2068370847664</v>
      </c>
      <c r="AD10" s="44">
        <f t="shared" si="9"/>
        <v>35.444884890375846</v>
      </c>
      <c r="AE10" s="44">
        <f t="shared" si="17"/>
        <v>0</v>
      </c>
      <c r="AF10" s="52">
        <f>HLOOKUP(I10,ElecAvoidedCostsWOCC!$A$5:$Q$50,G10+1,FALSE)</f>
        <v>0.97334887994043018</v>
      </c>
      <c r="AG10" s="44">
        <f t="shared" si="10"/>
        <v>5645.4235036544951</v>
      </c>
      <c r="AH10" s="52">
        <f>HLOOKUP(I10,ElecAvoidedCostsWOCC!$A$5:$Q$50,T10+1,FALSE)</f>
        <v>0.97334887994043018</v>
      </c>
      <c r="AI10" s="44">
        <f t="shared" si="11"/>
        <v>0</v>
      </c>
      <c r="AJ10" s="44">
        <f t="shared" si="12"/>
        <v>5645.4235036544951</v>
      </c>
      <c r="AK10" s="44">
        <f>HLOOKUP(I10,ElecAvoidedCostsWOCC!$A$5:$Q$50,G10+1,FALSE)*J10*L10</f>
        <v>0</v>
      </c>
      <c r="AL10" s="44">
        <f t="shared" si="13"/>
        <v>5645.4235036544951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5645.4235036544951</v>
      </c>
      <c r="AN10" s="48">
        <f t="shared" si="14"/>
        <v>6245.410738910321</v>
      </c>
      <c r="AO10" s="47">
        <f t="shared" si="15"/>
        <v>0.23460950589647914</v>
      </c>
      <c r="AP10" s="47">
        <f t="shared" si="16"/>
        <v>0.70687770575963504</v>
      </c>
    </row>
    <row r="11" spans="1:42" ht="13.5" customHeight="1">
      <c r="A11" s="36" t="s">
        <v>251</v>
      </c>
      <c r="B11" s="97" t="s">
        <v>70</v>
      </c>
      <c r="C11" s="98">
        <v>18230718</v>
      </c>
      <c r="D11" s="61" t="s">
        <v>513</v>
      </c>
      <c r="E11" s="38">
        <v>12359</v>
      </c>
      <c r="F11" s="39" t="s">
        <v>777</v>
      </c>
      <c r="G11" s="39">
        <v>10</v>
      </c>
      <c r="H11" s="39"/>
      <c r="I11" s="40" t="s">
        <v>274</v>
      </c>
      <c r="J11" s="41">
        <v>1</v>
      </c>
      <c r="K11" s="41">
        <v>183</v>
      </c>
      <c r="L11" s="41"/>
      <c r="M11" s="42">
        <v>200</v>
      </c>
      <c r="N11" s="42">
        <v>69.599999999999994</v>
      </c>
      <c r="O11" s="43">
        <v>732</v>
      </c>
      <c r="P11" s="44">
        <v>200</v>
      </c>
      <c r="Q11" s="44"/>
      <c r="R11" s="45">
        <v>0.1</v>
      </c>
      <c r="S11" s="46"/>
      <c r="T11" s="39">
        <f t="shared" si="0"/>
        <v>10</v>
      </c>
      <c r="U11" s="47">
        <f t="shared" si="1"/>
        <v>6.3487382749992417E-3</v>
      </c>
      <c r="V11" s="48">
        <f t="shared" si="2"/>
        <v>-130.4</v>
      </c>
      <c r="W11" s="49">
        <f t="shared" si="3"/>
        <v>6.3487382749992415E-4</v>
      </c>
      <c r="X11" s="44">
        <f t="shared" si="4"/>
        <v>119.0888389701514</v>
      </c>
      <c r="Y11" s="44">
        <f t="shared" si="5"/>
        <v>-200</v>
      </c>
      <c r="Z11" s="44">
        <f t="shared" si="6"/>
        <v>324.3435474008769</v>
      </c>
      <c r="AA11" s="50">
        <f t="shared" si="7"/>
        <v>119.0888389701514</v>
      </c>
      <c r="AB11" s="51">
        <f t="shared" si="8"/>
        <v>303.69246011318057</v>
      </c>
      <c r="AC11" s="44">
        <f t="shared" si="8"/>
        <v>111.50640353010431</v>
      </c>
      <c r="AD11" s="44">
        <f t="shared" si="9"/>
        <v>0.70889769780751688</v>
      </c>
      <c r="AE11" s="44">
        <f t="shared" si="17"/>
        <v>0</v>
      </c>
      <c r="AF11" s="52">
        <f>HLOOKUP(I11,ElecAvoidedCostsWOCC!$A$5:$Q$50,G11+1,FALSE)</f>
        <v>0.97334887994043018</v>
      </c>
      <c r="AG11" s="44">
        <f t="shared" si="10"/>
        <v>178.12284502909873</v>
      </c>
      <c r="AH11" s="52">
        <f>HLOOKUP(I11,ElecAvoidedCostsWOCC!$A$5:$Q$50,T11+1,FALSE)</f>
        <v>0.97334887994043018</v>
      </c>
      <c r="AI11" s="44">
        <f t="shared" si="11"/>
        <v>0</v>
      </c>
      <c r="AJ11" s="44">
        <f t="shared" si="12"/>
        <v>178.12284502909873</v>
      </c>
      <c r="AK11" s="44">
        <f>HLOOKUP(I11,ElecAvoidedCostsWOCC!$A$5:$Q$50,G11+1,FALSE)*J11*L11</f>
        <v>0</v>
      </c>
      <c r="AL11" s="44">
        <f t="shared" si="13"/>
        <v>178.12284502909873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178.12284502909873</v>
      </c>
      <c r="AN11" s="48">
        <f t="shared" si="14"/>
        <v>196.64402722981612</v>
      </c>
      <c r="AO11" s="47">
        <f t="shared" si="15"/>
        <v>0.58652376474119783</v>
      </c>
      <c r="AP11" s="47">
        <f t="shared" si="16"/>
        <v>1.7635222821685439</v>
      </c>
    </row>
    <row r="12" spans="1:42" ht="13.5" customHeight="1">
      <c r="A12" s="55">
        <f>SUM(P5:P1000)</f>
        <v>323300</v>
      </c>
      <c r="B12" s="97" t="s">
        <v>70</v>
      </c>
      <c r="C12" s="98">
        <v>18230718</v>
      </c>
      <c r="D12" s="61" t="s">
        <v>513</v>
      </c>
      <c r="E12" s="38">
        <v>12360</v>
      </c>
      <c r="F12" s="39" t="s">
        <v>642</v>
      </c>
      <c r="G12" s="39">
        <v>10</v>
      </c>
      <c r="H12" s="39"/>
      <c r="I12" s="40" t="s">
        <v>274</v>
      </c>
      <c r="J12" s="41">
        <v>1</v>
      </c>
      <c r="K12" s="41">
        <v>112</v>
      </c>
      <c r="L12" s="41"/>
      <c r="M12" s="42">
        <v>200</v>
      </c>
      <c r="N12" s="42">
        <v>69.599999999999994</v>
      </c>
      <c r="O12" s="43">
        <v>336</v>
      </c>
      <c r="P12" s="44">
        <v>200</v>
      </c>
      <c r="Q12" s="44"/>
      <c r="R12" s="45">
        <v>0.1</v>
      </c>
      <c r="S12" s="46"/>
      <c r="T12" s="39">
        <f t="shared" si="0"/>
        <v>10</v>
      </c>
      <c r="U12" s="47">
        <f t="shared" si="1"/>
        <v>2.9141749459012907E-3</v>
      </c>
      <c r="V12" s="48">
        <f t="shared" si="2"/>
        <v>-130.4</v>
      </c>
      <c r="W12" s="49">
        <f t="shared" si="3"/>
        <v>2.9141749459012908E-4</v>
      </c>
      <c r="X12" s="44">
        <f t="shared" si="4"/>
        <v>54.663729363348175</v>
      </c>
      <c r="Y12" s="44">
        <f t="shared" si="5"/>
        <v>-200</v>
      </c>
      <c r="Z12" s="44">
        <f t="shared" si="6"/>
        <v>148.8790053643369</v>
      </c>
      <c r="AA12" s="50">
        <f t="shared" si="7"/>
        <v>54.663729363348175</v>
      </c>
      <c r="AB12" s="51">
        <f t="shared" si="8"/>
        <v>139.39981775686977</v>
      </c>
      <c r="AC12" s="44">
        <f t="shared" si="8"/>
        <v>51.183267194146225</v>
      </c>
      <c r="AD12" s="44">
        <f t="shared" si="9"/>
        <v>0.70889769780751688</v>
      </c>
      <c r="AE12" s="44">
        <f t="shared" si="17"/>
        <v>0</v>
      </c>
      <c r="AF12" s="52">
        <f>HLOOKUP(I12,ElecAvoidedCostsWOCC!$A$5:$Q$50,G12+1,FALSE)</f>
        <v>0.97334887994043018</v>
      </c>
      <c r="AG12" s="44">
        <f t="shared" si="10"/>
        <v>109.01507455332818</v>
      </c>
      <c r="AH12" s="52">
        <f>HLOOKUP(I12,ElecAvoidedCostsWOCC!$A$5:$Q$50,T12+1,FALSE)</f>
        <v>0.97334887994043018</v>
      </c>
      <c r="AI12" s="44">
        <f t="shared" si="11"/>
        <v>0</v>
      </c>
      <c r="AJ12" s="44">
        <f t="shared" si="12"/>
        <v>109.01507455332818</v>
      </c>
      <c r="AK12" s="44">
        <f>HLOOKUP(I12,ElecAvoidedCostsWOCC!$A$5:$Q$50,G12+1,FALSE)*J12*L12</f>
        <v>0</v>
      </c>
      <c r="AL12" s="44">
        <f t="shared" si="13"/>
        <v>109.01507455332818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109.01507455332818</v>
      </c>
      <c r="AN12" s="48">
        <f t="shared" si="14"/>
        <v>120.62547970646852</v>
      </c>
      <c r="AO12" s="47">
        <f t="shared" si="15"/>
        <v>0.78203168632159714</v>
      </c>
      <c r="AP12" s="47">
        <f t="shared" si="16"/>
        <v>2.356736611770347</v>
      </c>
    </row>
    <row r="13" spans="1:42" ht="13.5" customHeight="1">
      <c r="A13" s="56" t="s">
        <v>254</v>
      </c>
      <c r="B13" s="97" t="s">
        <v>70</v>
      </c>
      <c r="C13" s="98">
        <v>18230718</v>
      </c>
      <c r="D13" s="61" t="s">
        <v>513</v>
      </c>
      <c r="E13" s="38">
        <v>12363</v>
      </c>
      <c r="F13" s="39" t="s">
        <v>644</v>
      </c>
      <c r="G13" s="39">
        <v>15</v>
      </c>
      <c r="H13" s="39"/>
      <c r="I13" s="40" t="s">
        <v>274</v>
      </c>
      <c r="J13" s="41">
        <v>30</v>
      </c>
      <c r="K13" s="41">
        <v>1589</v>
      </c>
      <c r="L13" s="41"/>
      <c r="M13" s="42">
        <v>1000</v>
      </c>
      <c r="N13" s="42">
        <v>2115.35</v>
      </c>
      <c r="O13" s="43">
        <v>158900</v>
      </c>
      <c r="P13" s="44">
        <v>100000</v>
      </c>
      <c r="Q13" s="44"/>
      <c r="R13" s="45">
        <v>0.1</v>
      </c>
      <c r="S13" s="46"/>
      <c r="T13" s="39">
        <f t="shared" si="0"/>
        <v>15</v>
      </c>
      <c r="U13" s="47">
        <f t="shared" si="1"/>
        <v>2.0672428522487283</v>
      </c>
      <c r="V13" s="48">
        <f t="shared" si="2"/>
        <v>1115.3499999999999</v>
      </c>
      <c r="W13" s="49">
        <f t="shared" si="3"/>
        <v>0.13781619014991522</v>
      </c>
      <c r="X13" s="44">
        <f t="shared" si="4"/>
        <v>25851.388678083411</v>
      </c>
      <c r="Y13" s="44">
        <f t="shared" si="5"/>
        <v>-100000</v>
      </c>
      <c r="Z13" s="44">
        <f t="shared" si="6"/>
        <v>70407.362953550997</v>
      </c>
      <c r="AA13" s="50">
        <f t="shared" si="7"/>
        <v>25851.388678083411</v>
      </c>
      <c r="AB13" s="51">
        <f t="shared" si="8"/>
        <v>65924.497147519651</v>
      </c>
      <c r="AC13" s="44">
        <f t="shared" si="8"/>
        <v>24205.420110564992</v>
      </c>
      <c r="AD13" s="44">
        <f t="shared" si="9"/>
        <v>27.672280746265056</v>
      </c>
      <c r="AE13" s="44">
        <f t="shared" si="17"/>
        <v>0</v>
      </c>
      <c r="AF13" s="52">
        <f>HLOOKUP(I13,ElecAvoidedCostsWOCC!$A$5:$Q$50,G13+1,FALSE)</f>
        <v>1.3787827893853604</v>
      </c>
      <c r="AG13" s="44">
        <f t="shared" si="10"/>
        <v>65726.575570000117</v>
      </c>
      <c r="AH13" s="52">
        <f>HLOOKUP(I13,ElecAvoidedCostsWOCC!$A$5:$Q$50,T13+1,FALSE)</f>
        <v>1.3787827893853604</v>
      </c>
      <c r="AI13" s="44">
        <f t="shared" si="11"/>
        <v>0</v>
      </c>
      <c r="AJ13" s="44">
        <f t="shared" si="12"/>
        <v>65726.575570000117</v>
      </c>
      <c r="AK13" s="44">
        <f>HLOOKUP(I13,ElecAvoidedCostsWOCC!$A$5:$Q$50,G13+1,FALSE)*J13*L13</f>
        <v>0</v>
      </c>
      <c r="AL13" s="44">
        <f t="shared" si="13"/>
        <v>65726.575570000117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65726.575570000117</v>
      </c>
      <c r="AN13" s="48">
        <f t="shared" si="14"/>
        <v>72326.905407746395</v>
      </c>
      <c r="AO13" s="47">
        <f t="shared" si="15"/>
        <v>0.99699775370183497</v>
      </c>
      <c r="AP13" s="47">
        <f t="shared" si="16"/>
        <v>2.9880458623470747</v>
      </c>
    </row>
    <row r="14" spans="1:42" ht="13.5" customHeight="1">
      <c r="A14" s="55">
        <f>SUM(Y5:Y1000)</f>
        <v>-323300</v>
      </c>
      <c r="B14" s="97" t="s">
        <v>70</v>
      </c>
      <c r="C14" s="98">
        <v>18230718</v>
      </c>
      <c r="D14" s="61" t="s">
        <v>513</v>
      </c>
      <c r="E14" s="38">
        <v>13025</v>
      </c>
      <c r="F14" s="39" t="s">
        <v>645</v>
      </c>
      <c r="G14" s="39">
        <v>15</v>
      </c>
      <c r="H14" s="39"/>
      <c r="I14" s="40" t="s">
        <v>269</v>
      </c>
      <c r="J14" s="41">
        <v>15</v>
      </c>
      <c r="K14" s="41">
        <v>522</v>
      </c>
      <c r="L14" s="41"/>
      <c r="M14" s="42">
        <v>1000</v>
      </c>
      <c r="N14" s="42">
        <v>225.2</v>
      </c>
      <c r="O14" s="43">
        <v>104400</v>
      </c>
      <c r="P14" s="44">
        <v>15000</v>
      </c>
      <c r="Q14" s="44"/>
      <c r="R14" s="45">
        <v>7.01</v>
      </c>
      <c r="S14" s="46"/>
      <c r="T14" s="39">
        <f t="shared" si="0"/>
        <v>15</v>
      </c>
      <c r="U14" s="47">
        <f t="shared" si="1"/>
        <v>1.3582136801432803</v>
      </c>
      <c r="V14" s="48">
        <f t="shared" si="2"/>
        <v>-774.8</v>
      </c>
      <c r="W14" s="49">
        <f t="shared" si="3"/>
        <v>9.0547578676218682E-2</v>
      </c>
      <c r="X14" s="44">
        <f t="shared" si="4"/>
        <v>16984.801623611755</v>
      </c>
      <c r="Y14" s="44">
        <f t="shared" si="5"/>
        <v>-15000</v>
      </c>
      <c r="Z14" s="44">
        <f t="shared" si="6"/>
        <v>46258.833809633259</v>
      </c>
      <c r="AA14" s="50">
        <f t="shared" si="7"/>
        <v>16984.801623611755</v>
      </c>
      <c r="AB14" s="51">
        <f t="shared" si="8"/>
        <v>43313.514803027392</v>
      </c>
      <c r="AC14" s="44">
        <f t="shared" si="8"/>
        <v>15903.372306752579</v>
      </c>
      <c r="AD14" s="44">
        <f t="shared" si="9"/>
        <v>969.91344015659013</v>
      </c>
      <c r="AE14" s="44">
        <f t="shared" si="17"/>
        <v>0</v>
      </c>
      <c r="AF14" s="52">
        <f>HLOOKUP(I14,ElecAvoidedCostsWOCC!$A$5:$Q$50,G14+1,FALSE)</f>
        <v>1.0293963841416951</v>
      </c>
      <c r="AG14" s="44">
        <f t="shared" si="10"/>
        <v>8060.1736878294732</v>
      </c>
      <c r="AH14" s="52">
        <f>HLOOKUP(I14,ElecAvoidedCostsWOCC!$A$5:$Q$50,T14+1,FALSE)</f>
        <v>1.0293963841416951</v>
      </c>
      <c r="AI14" s="44">
        <f t="shared" si="11"/>
        <v>0</v>
      </c>
      <c r="AJ14" s="44">
        <f t="shared" si="12"/>
        <v>8060.1736878294732</v>
      </c>
      <c r="AK14" s="44">
        <f>HLOOKUP(I14,ElecAvoidedCostsWOCC!$A$5:$Q$50,G14+1,FALSE)*J14*L14</f>
        <v>0</v>
      </c>
      <c r="AL14" s="44">
        <f t="shared" si="13"/>
        <v>8060.1736878294732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8060.1736878294723</v>
      </c>
      <c r="AN14" s="48">
        <f t="shared" si="14"/>
        <v>9836.1044967690104</v>
      </c>
      <c r="AO14" s="47">
        <f t="shared" si="15"/>
        <v>0.18608911616810436</v>
      </c>
      <c r="AP14" s="47">
        <f t="shared" si="16"/>
        <v>0.61849174546411112</v>
      </c>
    </row>
    <row r="15" spans="1:42" ht="13.5" customHeight="1">
      <c r="A15" s="57" t="s">
        <v>257</v>
      </c>
      <c r="B15" s="97" t="s">
        <v>70</v>
      </c>
      <c r="C15" s="98">
        <v>18230718</v>
      </c>
      <c r="D15" s="61" t="s">
        <v>513</v>
      </c>
      <c r="E15" s="38">
        <v>13026</v>
      </c>
      <c r="F15" s="39" t="s">
        <v>646</v>
      </c>
      <c r="G15" s="39">
        <v>15</v>
      </c>
      <c r="H15" s="39"/>
      <c r="I15" s="40" t="s">
        <v>269</v>
      </c>
      <c r="J15" s="41">
        <v>20</v>
      </c>
      <c r="K15" s="41">
        <v>440</v>
      </c>
      <c r="L15" s="41"/>
      <c r="M15" s="42">
        <v>1000</v>
      </c>
      <c r="N15" s="42">
        <v>225.2</v>
      </c>
      <c r="O15" s="43">
        <v>99000</v>
      </c>
      <c r="P15" s="44">
        <v>20000</v>
      </c>
      <c r="Q15" s="44"/>
      <c r="R15" s="45">
        <v>5.9</v>
      </c>
      <c r="S15" s="46"/>
      <c r="T15" s="39">
        <f t="shared" si="0"/>
        <v>15</v>
      </c>
      <c r="U15" s="47">
        <f t="shared" si="1"/>
        <v>1.2879612484117313</v>
      </c>
      <c r="V15" s="48">
        <f t="shared" si="2"/>
        <v>-774.8</v>
      </c>
      <c r="W15" s="49">
        <f t="shared" si="3"/>
        <v>8.5864083227448748E-2</v>
      </c>
      <c r="X15" s="44">
        <f t="shared" si="4"/>
        <v>16106.277401700801</v>
      </c>
      <c r="Y15" s="44">
        <f t="shared" si="5"/>
        <v>-20000</v>
      </c>
      <c r="Z15" s="44">
        <f t="shared" si="6"/>
        <v>43866.135509134983</v>
      </c>
      <c r="AA15" s="50">
        <f t="shared" si="7"/>
        <v>16106.277401700801</v>
      </c>
      <c r="AB15" s="51">
        <f t="shared" si="8"/>
        <v>41073.160589077699</v>
      </c>
      <c r="AC15" s="44">
        <f t="shared" si="8"/>
        <v>15080.784083989514</v>
      </c>
      <c r="AD15" s="44">
        <f t="shared" si="9"/>
        <v>1088.4430426864255</v>
      </c>
      <c r="AE15" s="44">
        <f t="shared" si="17"/>
        <v>0</v>
      </c>
      <c r="AF15" s="52">
        <f>HLOOKUP(I15,ElecAvoidedCostsWOCC!$A$5:$Q$50,G15+1,FALSE)</f>
        <v>1.0293963841416951</v>
      </c>
      <c r="AG15" s="44">
        <f t="shared" si="10"/>
        <v>9058.6881804469158</v>
      </c>
      <c r="AH15" s="52">
        <f>HLOOKUP(I15,ElecAvoidedCostsWOCC!$A$5:$Q$50,T15+1,FALSE)</f>
        <v>1.0293963841416951</v>
      </c>
      <c r="AI15" s="44">
        <f t="shared" si="11"/>
        <v>0</v>
      </c>
      <c r="AJ15" s="44">
        <f t="shared" si="12"/>
        <v>9058.6881804469158</v>
      </c>
      <c r="AK15" s="44">
        <f>HLOOKUP(I15,ElecAvoidedCostsWOCC!$A$5:$Q$50,G15+1,FALSE)*J15*L15</f>
        <v>0</v>
      </c>
      <c r="AL15" s="44">
        <f t="shared" si="13"/>
        <v>9058.6881804469158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9058.6881804469176</v>
      </c>
      <c r="AN15" s="48">
        <f t="shared" si="14"/>
        <v>11053.000041178037</v>
      </c>
      <c r="AO15" s="47">
        <f t="shared" si="15"/>
        <v>0.22055006360664223</v>
      </c>
      <c r="AP15" s="47">
        <f t="shared" si="16"/>
        <v>0.7329194542949814</v>
      </c>
    </row>
    <row r="16" spans="1:42" ht="13.5" customHeight="1">
      <c r="A16" s="54">
        <f>SUM(U5:U999)</f>
        <v>14.661509039579872</v>
      </c>
      <c r="B16" s="97" t="s">
        <v>70</v>
      </c>
      <c r="C16" s="98">
        <v>18230718</v>
      </c>
      <c r="D16" s="61" t="s">
        <v>513</v>
      </c>
      <c r="E16" s="38">
        <v>13027</v>
      </c>
      <c r="F16" s="39" t="s">
        <v>647</v>
      </c>
      <c r="G16" s="39">
        <v>15</v>
      </c>
      <c r="H16" s="39"/>
      <c r="I16" s="40" t="s">
        <v>269</v>
      </c>
      <c r="J16" s="41">
        <v>10</v>
      </c>
      <c r="K16" s="41">
        <v>522</v>
      </c>
      <c r="L16" s="41"/>
      <c r="M16" s="42">
        <v>800</v>
      </c>
      <c r="N16" s="42">
        <v>225.2</v>
      </c>
      <c r="O16" s="43">
        <v>39150</v>
      </c>
      <c r="P16" s="44">
        <v>8000</v>
      </c>
      <c r="Q16" s="44"/>
      <c r="R16" s="45">
        <v>7.01</v>
      </c>
      <c r="S16" s="46"/>
      <c r="T16" s="39">
        <f t="shared" si="0"/>
        <v>15</v>
      </c>
      <c r="U16" s="47">
        <f t="shared" si="1"/>
        <v>0.50933013005373018</v>
      </c>
      <c r="V16" s="48">
        <f t="shared" si="2"/>
        <v>-574.79999999999995</v>
      </c>
      <c r="W16" s="49">
        <f t="shared" si="3"/>
        <v>3.3955342003582009E-2</v>
      </c>
      <c r="X16" s="44">
        <f t="shared" si="4"/>
        <v>6369.3006088544089</v>
      </c>
      <c r="Y16" s="44">
        <f t="shared" si="5"/>
        <v>-8000</v>
      </c>
      <c r="Z16" s="44">
        <f t="shared" si="6"/>
        <v>17347.062678612474</v>
      </c>
      <c r="AA16" s="50">
        <f t="shared" si="7"/>
        <v>6369.3006088544089</v>
      </c>
      <c r="AB16" s="51">
        <f t="shared" si="8"/>
        <v>16242.568051135275</v>
      </c>
      <c r="AC16" s="44">
        <f t="shared" si="8"/>
        <v>5963.764615032218</v>
      </c>
      <c r="AD16" s="44">
        <f t="shared" si="9"/>
        <v>646.60896010439342</v>
      </c>
      <c r="AE16" s="44">
        <f t="shared" si="17"/>
        <v>0</v>
      </c>
      <c r="AF16" s="52">
        <f>HLOOKUP(I16,ElecAvoidedCostsWOCC!$A$5:$Q$50,G16+1,FALSE)</f>
        <v>1.0293963841416951</v>
      </c>
      <c r="AG16" s="44">
        <f t="shared" si="10"/>
        <v>5373.4491252196476</v>
      </c>
      <c r="AH16" s="52">
        <f>HLOOKUP(I16,ElecAvoidedCostsWOCC!$A$5:$Q$50,T16+1,FALSE)</f>
        <v>1.0293963841416951</v>
      </c>
      <c r="AI16" s="44">
        <f t="shared" si="11"/>
        <v>0</v>
      </c>
      <c r="AJ16" s="44">
        <f t="shared" si="12"/>
        <v>5373.4491252196476</v>
      </c>
      <c r="AK16" s="44">
        <f>HLOOKUP(I16,ElecAvoidedCostsWOCC!$A$5:$Q$50,G16+1,FALSE)*J16*L16</f>
        <v>0</v>
      </c>
      <c r="AL16" s="44">
        <f t="shared" si="13"/>
        <v>5373.4491252196476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5373.4491252196485</v>
      </c>
      <c r="AN16" s="48">
        <f t="shared" si="14"/>
        <v>6557.4029978460067</v>
      </c>
      <c r="AO16" s="47">
        <f t="shared" si="15"/>
        <v>0.3308250954099633</v>
      </c>
      <c r="AP16" s="47">
        <f t="shared" si="16"/>
        <v>1.0995408808250864</v>
      </c>
    </row>
    <row r="17" spans="1:42" ht="13.5" customHeight="1">
      <c r="A17" s="58" t="s">
        <v>260</v>
      </c>
      <c r="B17" s="97" t="s">
        <v>70</v>
      </c>
      <c r="C17" s="98">
        <v>18230718</v>
      </c>
      <c r="D17" s="61" t="s">
        <v>513</v>
      </c>
      <c r="E17" s="38">
        <v>13028</v>
      </c>
      <c r="F17" s="39" t="s">
        <v>778</v>
      </c>
      <c r="G17" s="39">
        <v>15</v>
      </c>
      <c r="H17" s="39"/>
      <c r="I17" s="40" t="s">
        <v>269</v>
      </c>
      <c r="J17" s="41">
        <v>10</v>
      </c>
      <c r="K17" s="41">
        <v>440</v>
      </c>
      <c r="L17" s="41"/>
      <c r="M17" s="42">
        <v>800</v>
      </c>
      <c r="N17" s="42">
        <v>225.2</v>
      </c>
      <c r="O17" s="43">
        <v>33000</v>
      </c>
      <c r="P17" s="44">
        <v>8000</v>
      </c>
      <c r="Q17" s="44"/>
      <c r="R17" s="45">
        <v>5.9</v>
      </c>
      <c r="S17" s="46"/>
      <c r="T17" s="39">
        <f t="shared" si="0"/>
        <v>15</v>
      </c>
      <c r="U17" s="47">
        <f t="shared" si="1"/>
        <v>0.42932041613724375</v>
      </c>
      <c r="V17" s="48">
        <f t="shared" si="2"/>
        <v>-574.79999999999995</v>
      </c>
      <c r="W17" s="49">
        <f t="shared" si="3"/>
        <v>2.8621361075816251E-2</v>
      </c>
      <c r="X17" s="44">
        <f t="shared" si="4"/>
        <v>5368.7591339002674</v>
      </c>
      <c r="Y17" s="44">
        <f t="shared" si="5"/>
        <v>-8000</v>
      </c>
      <c r="Z17" s="44">
        <f t="shared" si="6"/>
        <v>14622.045169711662</v>
      </c>
      <c r="AA17" s="50">
        <f t="shared" si="7"/>
        <v>5368.7591339002674</v>
      </c>
      <c r="AB17" s="51">
        <f t="shared" si="8"/>
        <v>13691.053529692566</v>
      </c>
      <c r="AC17" s="44">
        <f t="shared" si="8"/>
        <v>5026.9280279965051</v>
      </c>
      <c r="AD17" s="44">
        <f t="shared" si="9"/>
        <v>544.22152134321277</v>
      </c>
      <c r="AE17" s="44">
        <f t="shared" si="17"/>
        <v>0</v>
      </c>
      <c r="AF17" s="52">
        <f>HLOOKUP(I17,ElecAvoidedCostsWOCC!$A$5:$Q$50,G17+1,FALSE)</f>
        <v>1.0293963841416951</v>
      </c>
      <c r="AG17" s="44">
        <f t="shared" si="10"/>
        <v>4529.3440902234579</v>
      </c>
      <c r="AH17" s="52">
        <f>HLOOKUP(I17,ElecAvoidedCostsWOCC!$A$5:$Q$50,T17+1,FALSE)</f>
        <v>1.0293963841416951</v>
      </c>
      <c r="AI17" s="44">
        <f t="shared" si="11"/>
        <v>0</v>
      </c>
      <c r="AJ17" s="44">
        <f t="shared" si="12"/>
        <v>4529.3440902234579</v>
      </c>
      <c r="AK17" s="44">
        <f>HLOOKUP(I17,ElecAvoidedCostsWOCC!$A$5:$Q$50,G17+1,FALSE)*J17*L17</f>
        <v>0</v>
      </c>
      <c r="AL17" s="44">
        <f t="shared" si="13"/>
        <v>4529.3440902234579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4529.3440902234588</v>
      </c>
      <c r="AN17" s="48">
        <f t="shared" si="14"/>
        <v>5526.5000205890183</v>
      </c>
      <c r="AO17" s="47">
        <f t="shared" si="15"/>
        <v>0.33082509540996335</v>
      </c>
      <c r="AP17" s="47">
        <f t="shared" si="16"/>
        <v>1.099379181442472</v>
      </c>
    </row>
    <row r="18" spans="1:42" ht="13.5" customHeight="1">
      <c r="A18" s="59">
        <f>A6+A8</f>
        <v>510878.75</v>
      </c>
      <c r="B18" s="97" t="s">
        <v>70</v>
      </c>
      <c r="C18" s="98">
        <v>18230718</v>
      </c>
      <c r="D18" s="61" t="s">
        <v>513</v>
      </c>
      <c r="E18" s="38">
        <v>13029</v>
      </c>
      <c r="F18" s="39" t="s">
        <v>779</v>
      </c>
      <c r="G18" s="39">
        <v>15</v>
      </c>
      <c r="H18" s="39"/>
      <c r="I18" s="40" t="s">
        <v>269</v>
      </c>
      <c r="J18" s="41">
        <v>5</v>
      </c>
      <c r="K18" s="41">
        <v>522</v>
      </c>
      <c r="L18" s="41"/>
      <c r="M18" s="42">
        <v>500</v>
      </c>
      <c r="N18" s="42">
        <v>275</v>
      </c>
      <c r="O18" s="43">
        <v>7830</v>
      </c>
      <c r="P18" s="44">
        <v>2500</v>
      </c>
      <c r="Q18" s="44"/>
      <c r="R18" s="45">
        <v>7.01</v>
      </c>
      <c r="S18" s="46"/>
      <c r="T18" s="39">
        <f t="shared" si="0"/>
        <v>15</v>
      </c>
      <c r="U18" s="47">
        <f t="shared" si="1"/>
        <v>0.10186602601074601</v>
      </c>
      <c r="V18" s="48">
        <f t="shared" si="2"/>
        <v>-225</v>
      </c>
      <c r="W18" s="49">
        <f t="shared" si="3"/>
        <v>6.791068400716401E-3</v>
      </c>
      <c r="X18" s="44">
        <f t="shared" si="4"/>
        <v>1273.8601217708815</v>
      </c>
      <c r="Y18" s="44">
        <f t="shared" si="5"/>
        <v>-2500</v>
      </c>
      <c r="Z18" s="44">
        <f t="shared" si="6"/>
        <v>3469.4125357224939</v>
      </c>
      <c r="AA18" s="50">
        <f t="shared" si="7"/>
        <v>1273.8601217708815</v>
      </c>
      <c r="AB18" s="51">
        <f t="shared" si="8"/>
        <v>3248.513610227054</v>
      </c>
      <c r="AC18" s="44">
        <f t="shared" si="8"/>
        <v>1192.7529230064433</v>
      </c>
      <c r="AD18" s="44">
        <f t="shared" si="9"/>
        <v>323.30448005219671</v>
      </c>
      <c r="AE18" s="44">
        <f t="shared" si="17"/>
        <v>0</v>
      </c>
      <c r="AF18" s="52">
        <f>HLOOKUP(I18,ElecAvoidedCostsWOCC!$A$5:$Q$50,G18+1,FALSE)</f>
        <v>1.0293963841416951</v>
      </c>
      <c r="AG18" s="44">
        <f t="shared" si="10"/>
        <v>2686.7245626098238</v>
      </c>
      <c r="AH18" s="52">
        <f>HLOOKUP(I18,ElecAvoidedCostsWOCC!$A$5:$Q$50,T18+1,FALSE)</f>
        <v>1.0293963841416951</v>
      </c>
      <c r="AI18" s="44">
        <f t="shared" si="11"/>
        <v>0</v>
      </c>
      <c r="AJ18" s="44">
        <f t="shared" si="12"/>
        <v>2686.7245626098238</v>
      </c>
      <c r="AK18" s="44">
        <f>HLOOKUP(I18,ElecAvoidedCostsWOCC!$A$5:$Q$50,G18+1,FALSE)*J18*L18</f>
        <v>0</v>
      </c>
      <c r="AL18" s="44">
        <f t="shared" si="13"/>
        <v>2686.7245626098238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2686.7245626098243</v>
      </c>
      <c r="AN18" s="48">
        <f t="shared" si="14"/>
        <v>3278.7014989230033</v>
      </c>
      <c r="AO18" s="47">
        <f t="shared" si="15"/>
        <v>0.82706273852490841</v>
      </c>
      <c r="AP18" s="47">
        <f t="shared" si="16"/>
        <v>2.7488522020627162</v>
      </c>
    </row>
    <row r="19" spans="1:42" ht="13.5" customHeight="1">
      <c r="A19" s="58" t="s">
        <v>230</v>
      </c>
      <c r="B19" s="97" t="s">
        <v>70</v>
      </c>
      <c r="C19" s="98">
        <v>18230718</v>
      </c>
      <c r="D19" s="61" t="s">
        <v>513</v>
      </c>
      <c r="E19" s="38">
        <v>13030</v>
      </c>
      <c r="F19" s="39" t="s">
        <v>780</v>
      </c>
      <c r="G19" s="39">
        <v>15</v>
      </c>
      <c r="H19" s="39"/>
      <c r="I19" s="40" t="s">
        <v>269</v>
      </c>
      <c r="J19" s="41">
        <v>5</v>
      </c>
      <c r="K19" s="41">
        <v>440</v>
      </c>
      <c r="L19" s="41"/>
      <c r="M19" s="42">
        <v>500</v>
      </c>
      <c r="N19" s="42">
        <v>275</v>
      </c>
      <c r="O19" s="43">
        <v>6600</v>
      </c>
      <c r="P19" s="44">
        <v>2500</v>
      </c>
      <c r="Q19" s="44"/>
      <c r="R19" s="45">
        <v>5.9</v>
      </c>
      <c r="S19" s="46"/>
      <c r="T19" s="39">
        <f t="shared" si="0"/>
        <v>15</v>
      </c>
      <c r="U19" s="47">
        <f t="shared" si="1"/>
        <v>8.5864083227448748E-2</v>
      </c>
      <c r="V19" s="48">
        <f t="shared" si="2"/>
        <v>-225</v>
      </c>
      <c r="W19" s="49">
        <f t="shared" si="3"/>
        <v>5.7242722151632499E-3</v>
      </c>
      <c r="X19" s="44">
        <f t="shared" si="4"/>
        <v>1073.7518267800535</v>
      </c>
      <c r="Y19" s="44">
        <f t="shared" si="5"/>
        <v>-2500</v>
      </c>
      <c r="Z19" s="44">
        <f t="shared" si="6"/>
        <v>2924.4090339423319</v>
      </c>
      <c r="AA19" s="50">
        <f t="shared" si="7"/>
        <v>1073.7518267800535</v>
      </c>
      <c r="AB19" s="51">
        <f t="shared" si="8"/>
        <v>2738.210705938513</v>
      </c>
      <c r="AC19" s="44">
        <f t="shared" si="8"/>
        <v>1005.385605599301</v>
      </c>
      <c r="AD19" s="44">
        <f t="shared" si="9"/>
        <v>272.11076067160639</v>
      </c>
      <c r="AE19" s="44">
        <f t="shared" si="17"/>
        <v>0</v>
      </c>
      <c r="AF19" s="52">
        <f>HLOOKUP(I19,ElecAvoidedCostsWOCC!$A$5:$Q$50,G19+1,FALSE)</f>
        <v>1.0293963841416951</v>
      </c>
      <c r="AG19" s="44">
        <f t="shared" si="10"/>
        <v>2264.6720451117289</v>
      </c>
      <c r="AH19" s="52">
        <f>HLOOKUP(I19,ElecAvoidedCostsWOCC!$A$5:$Q$50,T19+1,FALSE)</f>
        <v>1.0293963841416951</v>
      </c>
      <c r="AI19" s="44">
        <f t="shared" si="11"/>
        <v>0</v>
      </c>
      <c r="AJ19" s="44">
        <f t="shared" si="12"/>
        <v>2264.6720451117289</v>
      </c>
      <c r="AK19" s="44">
        <f>HLOOKUP(I19,ElecAvoidedCostsWOCC!$A$5:$Q$50,G19+1,FALSE)*J19*L19</f>
        <v>0</v>
      </c>
      <c r="AL19" s="44">
        <f t="shared" si="13"/>
        <v>2264.6720451117289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2264.6720451117294</v>
      </c>
      <c r="AN19" s="48">
        <f t="shared" si="14"/>
        <v>2763.2500102945091</v>
      </c>
      <c r="AO19" s="47">
        <f t="shared" si="15"/>
        <v>0.82706273852490841</v>
      </c>
      <c r="AP19" s="47">
        <f t="shared" si="16"/>
        <v>2.7484479536061803</v>
      </c>
    </row>
    <row r="20" spans="1:42" ht="13.5" customHeight="1">
      <c r="A20" s="59">
        <f>A8+SUM(Q5:Q906)</f>
        <v>187578.75</v>
      </c>
      <c r="B20" s="97" t="s">
        <v>788</v>
      </c>
      <c r="C20" s="98">
        <v>18230719</v>
      </c>
      <c r="D20" s="61" t="s">
        <v>513</v>
      </c>
      <c r="E20" s="38">
        <v>13031</v>
      </c>
      <c r="F20" s="39" t="s">
        <v>648</v>
      </c>
      <c r="G20" s="39">
        <v>15</v>
      </c>
      <c r="H20" s="39"/>
      <c r="I20" s="40" t="s">
        <v>269</v>
      </c>
      <c r="J20" s="41">
        <v>5</v>
      </c>
      <c r="K20" s="41">
        <v>522</v>
      </c>
      <c r="L20" s="41"/>
      <c r="M20" s="42">
        <v>2000</v>
      </c>
      <c r="N20" s="42">
        <v>225.2</v>
      </c>
      <c r="O20" s="43">
        <v>52200</v>
      </c>
      <c r="P20" s="44">
        <v>10000</v>
      </c>
      <c r="Q20" s="44"/>
      <c r="R20" s="45">
        <v>7.01</v>
      </c>
      <c r="S20" s="46"/>
      <c r="T20" s="39">
        <f t="shared" si="0"/>
        <v>15</v>
      </c>
      <c r="U20" s="47">
        <f t="shared" si="1"/>
        <v>0.67910684007164013</v>
      </c>
      <c r="V20" s="48">
        <f t="shared" si="2"/>
        <v>-1774.8</v>
      </c>
      <c r="W20" s="49">
        <f t="shared" si="3"/>
        <v>4.5273789338109341E-2</v>
      </c>
      <c r="X20" s="44">
        <f t="shared" si="4"/>
        <v>8492.4008118058773</v>
      </c>
      <c r="Y20" s="44">
        <f t="shared" si="5"/>
        <v>-10000</v>
      </c>
      <c r="Z20" s="44">
        <f t="shared" si="6"/>
        <v>23129.41690481663</v>
      </c>
      <c r="AA20" s="50">
        <f t="shared" si="7"/>
        <v>8492.4008118058773</v>
      </c>
      <c r="AB20" s="51">
        <f t="shared" si="8"/>
        <v>21656.757401513696</v>
      </c>
      <c r="AC20" s="44">
        <f t="shared" si="8"/>
        <v>7951.6861533762894</v>
      </c>
      <c r="AD20" s="44">
        <f t="shared" si="9"/>
        <v>323.30448005219671</v>
      </c>
      <c r="AE20" s="44">
        <f t="shared" si="17"/>
        <v>0</v>
      </c>
      <c r="AF20" s="52">
        <f>HLOOKUP(I20,ElecAvoidedCostsWOCC!$A$5:$Q$50,G20+1,FALSE)</f>
        <v>1.0293963841416951</v>
      </c>
      <c r="AG20" s="44">
        <f t="shared" si="10"/>
        <v>2686.7245626098238</v>
      </c>
      <c r="AH20" s="52">
        <f>HLOOKUP(I20,ElecAvoidedCostsWOCC!$A$5:$Q$50,T20+1,FALSE)</f>
        <v>1.0293963841416951</v>
      </c>
      <c r="AI20" s="44">
        <f t="shared" si="11"/>
        <v>0</v>
      </c>
      <c r="AJ20" s="44">
        <f t="shared" si="12"/>
        <v>2686.7245626098238</v>
      </c>
      <c r="AK20" s="44">
        <f>HLOOKUP(I20,ElecAvoidedCostsWOCC!$A$5:$Q$50,G20+1,FALSE)*J20*L20</f>
        <v>0</v>
      </c>
      <c r="AL20" s="44">
        <f t="shared" si="13"/>
        <v>2686.7245626098238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2686.7245626098243</v>
      </c>
      <c r="AN20" s="48">
        <f t="shared" si="14"/>
        <v>3278.7014989230033</v>
      </c>
      <c r="AO20" s="47">
        <f t="shared" si="15"/>
        <v>0.12405941077873625</v>
      </c>
      <c r="AP20" s="47">
        <f t="shared" si="16"/>
        <v>0.41232783030940745</v>
      </c>
    </row>
    <row r="21" spans="1:42" ht="13.5" customHeight="1">
      <c r="A21" s="58" t="s">
        <v>244</v>
      </c>
      <c r="B21" s="97" t="s">
        <v>789</v>
      </c>
      <c r="C21" s="98">
        <v>18230720</v>
      </c>
      <c r="D21" s="61" t="s">
        <v>513</v>
      </c>
      <c r="E21" s="38">
        <v>13032</v>
      </c>
      <c r="F21" s="39" t="s">
        <v>781</v>
      </c>
      <c r="G21" s="39">
        <v>15</v>
      </c>
      <c r="H21" s="39"/>
      <c r="I21" s="40" t="s">
        <v>269</v>
      </c>
      <c r="J21" s="41">
        <v>3</v>
      </c>
      <c r="K21" s="41">
        <v>440</v>
      </c>
      <c r="L21" s="41"/>
      <c r="M21" s="42">
        <v>2000</v>
      </c>
      <c r="N21" s="42">
        <v>225.2</v>
      </c>
      <c r="O21" s="43">
        <v>33000</v>
      </c>
      <c r="P21" s="44">
        <v>6000</v>
      </c>
      <c r="Q21" s="44"/>
      <c r="R21" s="45">
        <v>5.9</v>
      </c>
      <c r="S21" s="46"/>
      <c r="T21" s="39">
        <f t="shared" si="0"/>
        <v>15</v>
      </c>
      <c r="U21" s="47">
        <f t="shared" si="1"/>
        <v>0.42932041613724375</v>
      </c>
      <c r="V21" s="48">
        <f t="shared" si="2"/>
        <v>-1774.8</v>
      </c>
      <c r="W21" s="49">
        <f t="shared" si="3"/>
        <v>2.8621361075816251E-2</v>
      </c>
      <c r="X21" s="44">
        <f t="shared" si="4"/>
        <v>5368.7591339002674</v>
      </c>
      <c r="Y21" s="44">
        <f t="shared" si="5"/>
        <v>-6000</v>
      </c>
      <c r="Z21" s="44">
        <f t="shared" si="6"/>
        <v>14622.045169711662</v>
      </c>
      <c r="AA21" s="50">
        <f t="shared" si="7"/>
        <v>5368.7591339002674</v>
      </c>
      <c r="AB21" s="51">
        <f t="shared" ref="AB21:AC24" si="18">Z21/(1+ElecDiscountRate)^1</f>
        <v>13691.053529692566</v>
      </c>
      <c r="AC21" s="44">
        <f t="shared" si="18"/>
        <v>5026.9280279965051</v>
      </c>
      <c r="AD21" s="44">
        <f t="shared" si="9"/>
        <v>163.26645640296383</v>
      </c>
      <c r="AE21" s="44">
        <f t="shared" si="17"/>
        <v>0</v>
      </c>
      <c r="AF21" s="52">
        <f>HLOOKUP(I21,ElecAvoidedCostsWOCC!$A$5:$Q$50,G21+1,FALSE)</f>
        <v>1.0293963841416951</v>
      </c>
      <c r="AG21" s="44">
        <f t="shared" si="10"/>
        <v>1358.8032270670376</v>
      </c>
      <c r="AH21" s="52">
        <f>HLOOKUP(I21,ElecAvoidedCostsWOCC!$A$5:$Q$50,T21+1,FALSE)</f>
        <v>1.0293963841416951</v>
      </c>
      <c r="AI21" s="44">
        <f t="shared" si="11"/>
        <v>0</v>
      </c>
      <c r="AJ21" s="44">
        <f t="shared" si="12"/>
        <v>1358.8032270670376</v>
      </c>
      <c r="AK21" s="44">
        <f>HLOOKUP(I21,ElecAvoidedCostsWOCC!$A$5:$Q$50,G21+1,FALSE)*J21*L21</f>
        <v>0</v>
      </c>
      <c r="AL21" s="44">
        <f t="shared" si="13"/>
        <v>1358.8032270670376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1358.8032270670376</v>
      </c>
      <c r="AN21" s="48">
        <f t="shared" si="14"/>
        <v>1657.9500061767053</v>
      </c>
      <c r="AO21" s="47">
        <f t="shared" si="15"/>
        <v>9.9247528622989009E-2</v>
      </c>
      <c r="AP21" s="47">
        <f t="shared" si="16"/>
        <v>0.32981375443274158</v>
      </c>
    </row>
    <row r="22" spans="1:42" ht="13.5" customHeight="1">
      <c r="A22" s="60">
        <f>(SUM(AM5:AM1000)/(SUM(AB5:AB1000)))</f>
        <v>0.32513476202236619</v>
      </c>
      <c r="B22" s="97" t="s">
        <v>790</v>
      </c>
      <c r="C22" s="98">
        <v>18230721</v>
      </c>
      <c r="D22" s="61" t="s">
        <v>513</v>
      </c>
      <c r="E22" s="38">
        <v>13034</v>
      </c>
      <c r="F22" s="39" t="s">
        <v>782</v>
      </c>
      <c r="G22" s="39">
        <v>15</v>
      </c>
      <c r="H22" s="39"/>
      <c r="I22" s="40" t="s">
        <v>269</v>
      </c>
      <c r="J22" s="41">
        <v>6</v>
      </c>
      <c r="K22" s="41">
        <v>955</v>
      </c>
      <c r="L22" s="41"/>
      <c r="M22" s="42">
        <v>2500</v>
      </c>
      <c r="N22" s="42">
        <v>312.91000000000003</v>
      </c>
      <c r="O22" s="43">
        <v>71625</v>
      </c>
      <c r="P22" s="44">
        <v>15000</v>
      </c>
      <c r="Q22" s="44"/>
      <c r="R22" s="45">
        <v>12.57</v>
      </c>
      <c r="S22" s="46"/>
      <c r="T22" s="39">
        <f t="shared" si="0"/>
        <v>15</v>
      </c>
      <c r="U22" s="47">
        <f t="shared" si="1"/>
        <v>0.9318204486615177</v>
      </c>
      <c r="V22" s="48">
        <f t="shared" si="2"/>
        <v>-2187.09</v>
      </c>
      <c r="W22" s="49">
        <f t="shared" si="3"/>
        <v>6.2121363244101183E-2</v>
      </c>
      <c r="X22" s="44">
        <f t="shared" si="4"/>
        <v>11652.647665624445</v>
      </c>
      <c r="Y22" s="44">
        <f t="shared" si="5"/>
        <v>-15000</v>
      </c>
      <c r="Z22" s="44">
        <f t="shared" si="6"/>
        <v>31736.484402442358</v>
      </c>
      <c r="AA22" s="50">
        <f t="shared" si="7"/>
        <v>11652.647665624445</v>
      </c>
      <c r="AB22" s="51">
        <f t="shared" si="18"/>
        <v>29715.809365582732</v>
      </c>
      <c r="AC22" s="44">
        <f t="shared" si="18"/>
        <v>10910.71878803787</v>
      </c>
      <c r="AD22" s="44">
        <f t="shared" si="9"/>
        <v>695.68113796110345</v>
      </c>
      <c r="AE22" s="44">
        <f t="shared" si="17"/>
        <v>0</v>
      </c>
      <c r="AF22" s="52">
        <f>HLOOKUP(I22,ElecAvoidedCostsWOCC!$A$5:$Q$50,G22+1,FALSE)</f>
        <v>1.0293963841416951</v>
      </c>
      <c r="AG22" s="44">
        <f t="shared" si="10"/>
        <v>5898.4412811319125</v>
      </c>
      <c r="AH22" s="52">
        <f>HLOOKUP(I22,ElecAvoidedCostsWOCC!$A$5:$Q$50,T22+1,FALSE)</f>
        <v>1.0293963841416951</v>
      </c>
      <c r="AI22" s="44">
        <f t="shared" si="11"/>
        <v>0</v>
      </c>
      <c r="AJ22" s="44">
        <f t="shared" si="12"/>
        <v>5898.4412811319125</v>
      </c>
      <c r="AK22" s="44">
        <f>HLOOKUP(I22,ElecAvoidedCostsWOCC!$A$5:$Q$50,G22+1,FALSE)*J22*L22</f>
        <v>0</v>
      </c>
      <c r="AL22" s="44">
        <f t="shared" si="13"/>
        <v>5898.4412811319125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5898.4412811319125</v>
      </c>
      <c r="AN22" s="48">
        <f t="shared" si="14"/>
        <v>7183.9665472062079</v>
      </c>
      <c r="AO22" s="47">
        <f t="shared" si="15"/>
        <v>0.19849505724597796</v>
      </c>
      <c r="AP22" s="47">
        <f t="shared" si="16"/>
        <v>0.65843201412930352</v>
      </c>
    </row>
    <row r="23" spans="1:42" ht="13.5" customHeight="1">
      <c r="A23" s="58" t="s">
        <v>245</v>
      </c>
      <c r="B23" s="97" t="s">
        <v>791</v>
      </c>
      <c r="C23" s="98">
        <v>18230722</v>
      </c>
      <c r="D23" s="61" t="s">
        <v>513</v>
      </c>
      <c r="E23" s="38">
        <v>13036</v>
      </c>
      <c r="F23" s="39" t="s">
        <v>783</v>
      </c>
      <c r="G23" s="39">
        <v>15</v>
      </c>
      <c r="H23" s="39"/>
      <c r="I23" s="40" t="s">
        <v>269</v>
      </c>
      <c r="J23" s="41">
        <v>8</v>
      </c>
      <c r="K23" s="41">
        <v>955</v>
      </c>
      <c r="L23" s="41"/>
      <c r="M23" s="42">
        <v>1500</v>
      </c>
      <c r="N23" s="42">
        <v>312.91000000000003</v>
      </c>
      <c r="O23" s="43">
        <v>52525</v>
      </c>
      <c r="P23" s="44">
        <v>12000</v>
      </c>
      <c r="Q23" s="44"/>
      <c r="R23" s="45">
        <v>12.57</v>
      </c>
      <c r="S23" s="46"/>
      <c r="T23" s="39">
        <f t="shared" si="0"/>
        <v>15</v>
      </c>
      <c r="U23" s="47">
        <f t="shared" si="1"/>
        <v>0.68333499568511302</v>
      </c>
      <c r="V23" s="48">
        <f t="shared" si="2"/>
        <v>-1187.0899999999999</v>
      </c>
      <c r="W23" s="49">
        <f t="shared" si="3"/>
        <v>4.5555666379007535E-2</v>
      </c>
      <c r="X23" s="44">
        <f t="shared" si="4"/>
        <v>8545.274954791259</v>
      </c>
      <c r="Y23" s="44">
        <f t="shared" si="5"/>
        <v>-12000</v>
      </c>
      <c r="Z23" s="44">
        <f t="shared" si="6"/>
        <v>23273.421895124397</v>
      </c>
      <c r="AA23" s="50">
        <f t="shared" si="7"/>
        <v>8545.274954791259</v>
      </c>
      <c r="AB23" s="51">
        <f t="shared" si="18"/>
        <v>21791.593534760668</v>
      </c>
      <c r="AC23" s="44">
        <f t="shared" si="18"/>
        <v>8001.1937778944366</v>
      </c>
      <c r="AD23" s="44">
        <f t="shared" si="9"/>
        <v>927.57485061480463</v>
      </c>
      <c r="AE23" s="44">
        <f t="shared" si="17"/>
        <v>0</v>
      </c>
      <c r="AF23" s="52">
        <f>HLOOKUP(I23,ElecAvoidedCostsWOCC!$A$5:$Q$50,G23+1,FALSE)</f>
        <v>1.0293963841416951</v>
      </c>
      <c r="AG23" s="44">
        <f t="shared" si="10"/>
        <v>7864.5883748425504</v>
      </c>
      <c r="AH23" s="52">
        <f>HLOOKUP(I23,ElecAvoidedCostsWOCC!$A$5:$Q$50,T23+1,FALSE)</f>
        <v>1.0293963841416951</v>
      </c>
      <c r="AI23" s="44">
        <f t="shared" si="11"/>
        <v>0</v>
      </c>
      <c r="AJ23" s="44">
        <f t="shared" si="12"/>
        <v>7864.5883748425504</v>
      </c>
      <c r="AK23" s="44">
        <f>HLOOKUP(I23,ElecAvoidedCostsWOCC!$A$5:$Q$50,G23+1,FALSE)*J23*L23</f>
        <v>0</v>
      </c>
      <c r="AL23" s="44">
        <f t="shared" si="13"/>
        <v>7864.5883748425504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7864.5883748425504</v>
      </c>
      <c r="AN23" s="48">
        <f t="shared" si="14"/>
        <v>9578.6220629416111</v>
      </c>
      <c r="AO23" s="47">
        <f t="shared" si="15"/>
        <v>0.36090010408359635</v>
      </c>
      <c r="AP23" s="47">
        <f t="shared" si="16"/>
        <v>1.1971491165987338</v>
      </c>
    </row>
    <row r="24" spans="1:42" ht="13.5" customHeight="1">
      <c r="A24" s="60">
        <f>(SUM(AN5:AN1000)/SUM(AC5:AC1000))</f>
        <v>1.0119273959843587</v>
      </c>
      <c r="B24" s="97" t="s">
        <v>792</v>
      </c>
      <c r="C24" s="98">
        <v>18230723</v>
      </c>
      <c r="D24" s="61" t="s">
        <v>513</v>
      </c>
      <c r="E24" s="38">
        <v>13038</v>
      </c>
      <c r="F24" s="39" t="s">
        <v>784</v>
      </c>
      <c r="G24" s="39">
        <v>15</v>
      </c>
      <c r="H24" s="39"/>
      <c r="I24" s="40" t="s">
        <v>269</v>
      </c>
      <c r="J24" s="41">
        <v>5</v>
      </c>
      <c r="K24" s="41">
        <v>955</v>
      </c>
      <c r="L24" s="41"/>
      <c r="M24" s="42">
        <v>4500</v>
      </c>
      <c r="N24" s="42">
        <v>312.91000000000003</v>
      </c>
      <c r="O24" s="43">
        <v>95500</v>
      </c>
      <c r="P24" s="44">
        <v>22500</v>
      </c>
      <c r="Q24" s="44"/>
      <c r="R24" s="45">
        <v>12.57</v>
      </c>
      <c r="S24" s="46"/>
      <c r="T24" s="39">
        <f t="shared" si="0"/>
        <v>15</v>
      </c>
      <c r="U24" s="47">
        <f t="shared" si="1"/>
        <v>1.2424272648820236</v>
      </c>
      <c r="V24" s="48">
        <f t="shared" si="2"/>
        <v>-4187.09</v>
      </c>
      <c r="W24" s="49">
        <f t="shared" si="3"/>
        <v>8.2828484325468243E-2</v>
      </c>
      <c r="X24" s="44">
        <f t="shared" si="4"/>
        <v>15536.863554165926</v>
      </c>
      <c r="Y24" s="44">
        <f t="shared" si="5"/>
        <v>-22500</v>
      </c>
      <c r="Z24" s="44">
        <f t="shared" si="6"/>
        <v>42315.312536589809</v>
      </c>
      <c r="AA24" s="50">
        <f t="shared" si="7"/>
        <v>15536.863554165926</v>
      </c>
      <c r="AB24" s="51">
        <f t="shared" si="18"/>
        <v>39621.079154110303</v>
      </c>
      <c r="AC24" s="44">
        <f t="shared" si="18"/>
        <v>14547.625050717159</v>
      </c>
      <c r="AD24" s="44">
        <f t="shared" si="9"/>
        <v>579.73428163425285</v>
      </c>
      <c r="AE24" s="44">
        <f t="shared" si="17"/>
        <v>0</v>
      </c>
      <c r="AF24" s="52">
        <f>HLOOKUP(I24,ElecAvoidedCostsWOCC!$A$5:$Q$50,G24+1,FALSE)</f>
        <v>1.0293963841416951</v>
      </c>
      <c r="AG24" s="44">
        <f t="shared" si="10"/>
        <v>4915.3677342765941</v>
      </c>
      <c r="AH24" s="52">
        <f>HLOOKUP(I24,ElecAvoidedCostsWOCC!$A$5:$Q$50,T24+1,FALSE)</f>
        <v>1.0293963841416951</v>
      </c>
      <c r="AI24" s="44">
        <f t="shared" si="11"/>
        <v>0</v>
      </c>
      <c r="AJ24" s="44">
        <f t="shared" si="12"/>
        <v>4915.3677342765941</v>
      </c>
      <c r="AK24" s="44">
        <f>HLOOKUP(I24,ElecAvoidedCostsWOCC!$A$5:$Q$50,G24+1,FALSE)*J24*L24</f>
        <v>0</v>
      </c>
      <c r="AL24" s="44">
        <f t="shared" si="13"/>
        <v>4915.3677342765941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4915.3677342765941</v>
      </c>
      <c r="AN24" s="48">
        <f t="shared" si="14"/>
        <v>5986.6387893385063</v>
      </c>
      <c r="AO24" s="47">
        <f t="shared" si="15"/>
        <v>0.12405941077873625</v>
      </c>
      <c r="AP24" s="47">
        <f t="shared" si="16"/>
        <v>0.41152000883081469</v>
      </c>
    </row>
    <row r="25" spans="1:42" ht="13.5" customHeight="1">
      <c r="B25" s="97" t="s">
        <v>793</v>
      </c>
      <c r="C25" s="98">
        <v>18230724</v>
      </c>
      <c r="D25" s="61" t="s">
        <v>513</v>
      </c>
      <c r="E25" s="38">
        <v>12352</v>
      </c>
      <c r="F25" s="39" t="s">
        <v>785</v>
      </c>
      <c r="G25" s="39">
        <v>10</v>
      </c>
      <c r="H25" s="39"/>
      <c r="I25" s="40" t="s">
        <v>274</v>
      </c>
      <c r="J25" s="41">
        <v>1</v>
      </c>
      <c r="K25" s="41">
        <v>108</v>
      </c>
      <c r="L25" s="41"/>
      <c r="M25" s="42">
        <v>200</v>
      </c>
      <c r="N25" s="42">
        <v>69.599999999999994</v>
      </c>
      <c r="O25" s="43">
        <v>216</v>
      </c>
      <c r="P25" s="44">
        <v>200</v>
      </c>
      <c r="Q25" s="44"/>
      <c r="R25" s="45">
        <v>0.1</v>
      </c>
      <c r="S25" s="46"/>
      <c r="T25" s="39">
        <f t="shared" ref="T25:T36" si="19">G25+H25</f>
        <v>10</v>
      </c>
      <c r="U25" s="47">
        <f t="shared" ref="U25:U36" si="20">(O25/$A$10)*T25</f>
        <v>1.8733981795079728E-3</v>
      </c>
      <c r="V25" s="48">
        <f t="shared" ref="V25:V36" si="21">N25-M25</f>
        <v>-130.4</v>
      </c>
      <c r="W25" s="49">
        <f t="shared" ref="W25:W36" si="22">(O25/A$10)</f>
        <v>1.8733981795079728E-4</v>
      </c>
      <c r="X25" s="44">
        <f t="shared" ref="X25:X36" si="23">W25*A$8</f>
        <v>35.140968876438116</v>
      </c>
      <c r="Y25" s="44">
        <f t="shared" ref="Y25:Y36" si="24">Q25-P25</f>
        <v>-200</v>
      </c>
      <c r="Z25" s="44">
        <f t="shared" ref="Z25:Z36" si="25">X25+(A$6*W25)</f>
        <v>95.70793201993088</v>
      </c>
      <c r="AA25" s="50">
        <f t="shared" ref="AA25:AA36" si="26">Q25+X25</f>
        <v>35.140968876438116</v>
      </c>
      <c r="AB25" s="51">
        <f t="shared" ref="AB25:AB36" si="27">Z25/(1+ElecDiscountRate)^1</f>
        <v>89.614168557987711</v>
      </c>
      <c r="AC25" s="44">
        <f t="shared" ref="AC25:AC36" si="28">AA25/(1+ElecDiscountRate)^1</f>
        <v>32.903528910522581</v>
      </c>
      <c r="AD25" s="44">
        <f t="shared" ref="AD25:AD36" si="29">-PV(ElecDiscountRate,T25,R25)*J25</f>
        <v>0.70889769780751688</v>
      </c>
      <c r="AE25" s="44">
        <f t="shared" ref="AE25:AE36" si="30">-PV(ElecDiscountRate,T25,S25)*J25</f>
        <v>0</v>
      </c>
      <c r="AF25" s="52">
        <f>HLOOKUP(I25,ElecAvoidedCostsWOCC!$A$5:$Q$50,G25+1,FALSE)</f>
        <v>0.97334887994043018</v>
      </c>
      <c r="AG25" s="44">
        <f t="shared" ref="AG25:AG36" si="31">AF25*J25*K25</f>
        <v>105.12167903356647</v>
      </c>
      <c r="AH25" s="52">
        <f>HLOOKUP(I25,ElecAvoidedCostsWOCC!$A$5:$Q$50,T25+1,FALSE)</f>
        <v>0.97334887994043018</v>
      </c>
      <c r="AI25" s="44">
        <f t="shared" ref="AI25:AI36" si="32">AH25*J25*L25</f>
        <v>0</v>
      </c>
      <c r="AJ25" s="44">
        <f t="shared" ref="AJ25:AJ36" si="33">AG25+AI25</f>
        <v>105.12167903356647</v>
      </c>
      <c r="AK25" s="44">
        <f>HLOOKUP(I25,ElecAvoidedCostsWOCC!$A$5:$Q$50,G25+1,FALSE)*J25*L25</f>
        <v>0</v>
      </c>
      <c r="AL25" s="44">
        <f t="shared" ref="AL25:AL36" si="34">AG25+AI25-AK25</f>
        <v>105.12167903356647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105.12167903356647</v>
      </c>
      <c r="AN25" s="48">
        <f t="shared" ref="AN25:AN36" si="35">AM25*1.1+AD25+AE25</f>
        <v>116.34274463473064</v>
      </c>
      <c r="AO25" s="47">
        <f t="shared" ref="AO25:AO36" si="36">IFERROR(AM25/AB25,0)</f>
        <v>1.1730475294823957</v>
      </c>
      <c r="AP25" s="47">
        <f t="shared" ref="AP25:AP36" si="37">AN25/AC25</f>
        <v>3.535874372354149</v>
      </c>
    </row>
    <row r="26" spans="1:42" ht="13.5" customHeight="1">
      <c r="B26" s="97" t="s">
        <v>794</v>
      </c>
      <c r="C26" s="98">
        <v>18230725</v>
      </c>
      <c r="D26" s="61" t="s">
        <v>513</v>
      </c>
      <c r="E26" s="38">
        <v>12355</v>
      </c>
      <c r="F26" s="39" t="s">
        <v>786</v>
      </c>
      <c r="G26" s="39">
        <v>10</v>
      </c>
      <c r="H26" s="39"/>
      <c r="I26" s="40" t="s">
        <v>274</v>
      </c>
      <c r="J26" s="41">
        <v>1</v>
      </c>
      <c r="K26" s="41">
        <v>106</v>
      </c>
      <c r="L26" s="41"/>
      <c r="M26" s="42">
        <v>200</v>
      </c>
      <c r="N26" s="42">
        <v>69.599999999999994</v>
      </c>
      <c r="O26" s="43">
        <v>1060</v>
      </c>
      <c r="P26" s="44">
        <v>200</v>
      </c>
      <c r="Q26" s="44"/>
      <c r="R26" s="45">
        <v>0.1</v>
      </c>
      <c r="S26" s="46"/>
      <c r="T26" s="39">
        <f t="shared" si="19"/>
        <v>10</v>
      </c>
      <c r="U26" s="47">
        <f t="shared" si="20"/>
        <v>9.1935281031409778E-3</v>
      </c>
      <c r="V26" s="48">
        <f t="shared" si="21"/>
        <v>-130.4</v>
      </c>
      <c r="W26" s="49">
        <f t="shared" si="22"/>
        <v>9.1935281031409774E-4</v>
      </c>
      <c r="X26" s="44">
        <f t="shared" si="23"/>
        <v>172.45105096770556</v>
      </c>
      <c r="Y26" s="44">
        <f t="shared" si="24"/>
        <v>-200</v>
      </c>
      <c r="Z26" s="44">
        <f t="shared" si="25"/>
        <v>469.67781454225337</v>
      </c>
      <c r="AA26" s="50">
        <f t="shared" si="26"/>
        <v>172.45105096770556</v>
      </c>
      <c r="AB26" s="51">
        <f t="shared" si="27"/>
        <v>439.77323459012484</v>
      </c>
      <c r="AC26" s="44">
        <f t="shared" si="28"/>
        <v>161.47102150534226</v>
      </c>
      <c r="AD26" s="44">
        <f t="shared" si="29"/>
        <v>0.70889769780751688</v>
      </c>
      <c r="AE26" s="44">
        <f t="shared" si="30"/>
        <v>0</v>
      </c>
      <c r="AF26" s="52">
        <f>HLOOKUP(I26,ElecAvoidedCostsWOCC!$A$5:$Q$50,G26+1,FALSE)</f>
        <v>0.97334887994043018</v>
      </c>
      <c r="AG26" s="44">
        <f t="shared" si="31"/>
        <v>103.1749812736856</v>
      </c>
      <c r="AH26" s="52">
        <f>HLOOKUP(I26,ElecAvoidedCostsWOCC!$A$5:$Q$50,T26+1,FALSE)</f>
        <v>0.97334887994043018</v>
      </c>
      <c r="AI26" s="44">
        <f t="shared" si="32"/>
        <v>0</v>
      </c>
      <c r="AJ26" s="44">
        <f t="shared" si="33"/>
        <v>103.1749812736856</v>
      </c>
      <c r="AK26" s="44">
        <f>HLOOKUP(I26,ElecAvoidedCostsWOCC!$A$5:$Q$50,G26+1,FALSE)*J26*L26</f>
        <v>0</v>
      </c>
      <c r="AL26" s="44">
        <f t="shared" si="34"/>
        <v>103.1749812736856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103.1749812736856</v>
      </c>
      <c r="AN26" s="48">
        <f t="shared" si="35"/>
        <v>114.20137709886168</v>
      </c>
      <c r="AO26" s="47">
        <f t="shared" si="36"/>
        <v>0.23460950589647914</v>
      </c>
      <c r="AP26" s="47">
        <f t="shared" si="37"/>
        <v>0.70725617534464746</v>
      </c>
    </row>
    <row r="27" spans="1:42" ht="13.5" customHeight="1">
      <c r="B27" s="97" t="s">
        <v>795</v>
      </c>
      <c r="C27" s="98">
        <v>18230726</v>
      </c>
      <c r="D27" s="61" t="s">
        <v>513</v>
      </c>
      <c r="E27" s="38">
        <v>12358</v>
      </c>
      <c r="F27" s="39" t="s">
        <v>641</v>
      </c>
      <c r="G27" s="39">
        <v>10</v>
      </c>
      <c r="H27" s="39"/>
      <c r="I27" s="40" t="s">
        <v>274</v>
      </c>
      <c r="J27" s="41">
        <v>15</v>
      </c>
      <c r="K27" s="41">
        <v>51</v>
      </c>
      <c r="L27" s="41"/>
      <c r="M27" s="42">
        <v>200</v>
      </c>
      <c r="N27" s="42">
        <v>69.599999999999994</v>
      </c>
      <c r="O27" s="43">
        <v>2550</v>
      </c>
      <c r="P27" s="44">
        <v>3000</v>
      </c>
      <c r="Q27" s="44"/>
      <c r="R27" s="45">
        <v>0.1</v>
      </c>
      <c r="S27" s="46"/>
      <c r="T27" s="39">
        <f t="shared" si="19"/>
        <v>10</v>
      </c>
      <c r="U27" s="47">
        <f t="shared" si="20"/>
        <v>2.2116506285858012E-2</v>
      </c>
      <c r="V27" s="48">
        <f t="shared" si="21"/>
        <v>-130.4</v>
      </c>
      <c r="W27" s="49">
        <f t="shared" si="22"/>
        <v>2.2116506285858014E-3</v>
      </c>
      <c r="X27" s="44">
        <f t="shared" si="23"/>
        <v>414.85866034683886</v>
      </c>
      <c r="Y27" s="44">
        <f t="shared" si="24"/>
        <v>-3000</v>
      </c>
      <c r="Z27" s="44">
        <f t="shared" si="25"/>
        <v>1129.8853085686285</v>
      </c>
      <c r="AA27" s="50">
        <f t="shared" si="26"/>
        <v>414.85866034683886</v>
      </c>
      <c r="AB27" s="51">
        <f t="shared" si="27"/>
        <v>1057.9450454762439</v>
      </c>
      <c r="AC27" s="44">
        <f t="shared" si="28"/>
        <v>388.44443852700266</v>
      </c>
      <c r="AD27" s="44">
        <f t="shared" si="29"/>
        <v>10.633465467112753</v>
      </c>
      <c r="AE27" s="44">
        <f t="shared" si="30"/>
        <v>0</v>
      </c>
      <c r="AF27" s="52">
        <f>HLOOKUP(I27,ElecAvoidedCostsWOCC!$A$5:$Q$50,G27+1,FALSE)</f>
        <v>0.97334887994043018</v>
      </c>
      <c r="AG27" s="44">
        <f t="shared" si="31"/>
        <v>744.61189315442914</v>
      </c>
      <c r="AH27" s="52">
        <f>HLOOKUP(I27,ElecAvoidedCostsWOCC!$A$5:$Q$50,T27+1,FALSE)</f>
        <v>0.97334887994043018</v>
      </c>
      <c r="AI27" s="44">
        <f t="shared" si="32"/>
        <v>0</v>
      </c>
      <c r="AJ27" s="44">
        <f t="shared" si="33"/>
        <v>744.61189315442914</v>
      </c>
      <c r="AK27" s="44">
        <f>HLOOKUP(I27,ElecAvoidedCostsWOCC!$A$5:$Q$50,G27+1,FALSE)*J27*L27</f>
        <v>0</v>
      </c>
      <c r="AL27" s="44">
        <f t="shared" si="34"/>
        <v>744.61189315442914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744.61189315442903</v>
      </c>
      <c r="AN27" s="48">
        <f t="shared" si="35"/>
        <v>829.70654793698475</v>
      </c>
      <c r="AO27" s="47">
        <f t="shared" si="36"/>
        <v>0.70382851768943722</v>
      </c>
      <c r="AP27" s="47">
        <f t="shared" si="37"/>
        <v>2.1359722669302879</v>
      </c>
    </row>
    <row r="28" spans="1:42" ht="13.5" customHeight="1">
      <c r="B28" s="97" t="s">
        <v>796</v>
      </c>
      <c r="C28" s="98">
        <v>18230727</v>
      </c>
      <c r="D28" s="61" t="s">
        <v>513</v>
      </c>
      <c r="E28" s="38">
        <v>12361</v>
      </c>
      <c r="F28" s="39" t="s">
        <v>643</v>
      </c>
      <c r="G28" s="39">
        <v>10</v>
      </c>
      <c r="H28" s="39"/>
      <c r="I28" s="40" t="s">
        <v>274</v>
      </c>
      <c r="J28" s="41">
        <v>1</v>
      </c>
      <c r="K28" s="41">
        <v>47</v>
      </c>
      <c r="L28" s="41"/>
      <c r="M28" s="42">
        <v>200</v>
      </c>
      <c r="N28" s="42">
        <v>69.599999999999994</v>
      </c>
      <c r="O28" s="43">
        <v>705</v>
      </c>
      <c r="P28" s="44">
        <v>200</v>
      </c>
      <c r="Q28" s="44"/>
      <c r="R28" s="45">
        <v>0.1</v>
      </c>
      <c r="S28" s="46"/>
      <c r="T28" s="39">
        <f t="shared" si="19"/>
        <v>10</v>
      </c>
      <c r="U28" s="47">
        <f t="shared" si="20"/>
        <v>6.1145635025607447E-3</v>
      </c>
      <c r="V28" s="48">
        <f t="shared" si="21"/>
        <v>-130.4</v>
      </c>
      <c r="W28" s="49">
        <f t="shared" si="22"/>
        <v>6.1145635025607449E-4</v>
      </c>
      <c r="X28" s="44">
        <f t="shared" si="23"/>
        <v>114.69621786059663</v>
      </c>
      <c r="Y28" s="44">
        <f t="shared" si="24"/>
        <v>-200</v>
      </c>
      <c r="Z28" s="44">
        <f t="shared" si="25"/>
        <v>312.38005589838554</v>
      </c>
      <c r="AA28" s="50">
        <f t="shared" si="26"/>
        <v>114.69621786059663</v>
      </c>
      <c r="AB28" s="51">
        <f t="shared" si="27"/>
        <v>292.49068904343216</v>
      </c>
      <c r="AC28" s="44">
        <f t="shared" si="28"/>
        <v>107.39346241628897</v>
      </c>
      <c r="AD28" s="44">
        <f t="shared" si="29"/>
        <v>0.70889769780751688</v>
      </c>
      <c r="AE28" s="44">
        <f t="shared" si="30"/>
        <v>0</v>
      </c>
      <c r="AF28" s="52">
        <f>HLOOKUP(I28,ElecAvoidedCostsWOCC!$A$5:$Q$50,G28+1,FALSE)</f>
        <v>0.97334887994043018</v>
      </c>
      <c r="AG28" s="44">
        <f t="shared" si="31"/>
        <v>45.747397357200221</v>
      </c>
      <c r="AH28" s="52">
        <f>HLOOKUP(I28,ElecAvoidedCostsWOCC!$A$5:$Q$50,T28+1,FALSE)</f>
        <v>0.97334887994043018</v>
      </c>
      <c r="AI28" s="44">
        <f t="shared" si="32"/>
        <v>0</v>
      </c>
      <c r="AJ28" s="44">
        <f t="shared" si="33"/>
        <v>45.747397357200221</v>
      </c>
      <c r="AK28" s="44">
        <f>HLOOKUP(I28,ElecAvoidedCostsWOCC!$A$5:$Q$50,G28+1,FALSE)*J28*L28</f>
        <v>0</v>
      </c>
      <c r="AL28" s="44">
        <f t="shared" si="34"/>
        <v>45.747397357200221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45.747397357200221</v>
      </c>
      <c r="AN28" s="48">
        <f t="shared" si="35"/>
        <v>51.031034790727759</v>
      </c>
      <c r="AO28" s="47">
        <f t="shared" si="36"/>
        <v>0.15640633726431941</v>
      </c>
      <c r="AP28" s="47">
        <f t="shared" si="37"/>
        <v>0.47517822447065078</v>
      </c>
    </row>
    <row r="29" spans="1:42">
      <c r="B29" s="97" t="s">
        <v>797</v>
      </c>
      <c r="C29" s="98">
        <v>18230728</v>
      </c>
      <c r="D29" s="61" t="s">
        <v>513</v>
      </c>
      <c r="E29" s="38">
        <v>13033</v>
      </c>
      <c r="F29" s="39" t="s">
        <v>649</v>
      </c>
      <c r="G29" s="39">
        <v>15</v>
      </c>
      <c r="H29" s="39"/>
      <c r="I29" s="40" t="s">
        <v>269</v>
      </c>
      <c r="J29" s="41">
        <v>10</v>
      </c>
      <c r="K29" s="41">
        <v>803</v>
      </c>
      <c r="L29" s="41"/>
      <c r="M29" s="42">
        <v>2500</v>
      </c>
      <c r="N29" s="42">
        <v>312.91000000000003</v>
      </c>
      <c r="O29" s="43">
        <v>80300</v>
      </c>
      <c r="P29" s="44">
        <v>25000</v>
      </c>
      <c r="Q29" s="44"/>
      <c r="R29" s="45">
        <v>0.1</v>
      </c>
      <c r="S29" s="46"/>
      <c r="T29" s="39">
        <f t="shared" si="19"/>
        <v>15</v>
      </c>
      <c r="U29" s="47">
        <f t="shared" si="20"/>
        <v>1.0446796792672932</v>
      </c>
      <c r="V29" s="48">
        <f t="shared" si="21"/>
        <v>-2187.09</v>
      </c>
      <c r="W29" s="49">
        <f t="shared" si="22"/>
        <v>6.964531195115288E-2</v>
      </c>
      <c r="X29" s="44">
        <f t="shared" si="23"/>
        <v>13063.980559157319</v>
      </c>
      <c r="Y29" s="44">
        <f t="shared" si="24"/>
        <v>-25000</v>
      </c>
      <c r="Z29" s="44">
        <f t="shared" si="25"/>
        <v>35580.309912965044</v>
      </c>
      <c r="AA29" s="50">
        <f t="shared" si="26"/>
        <v>13063.980559157319</v>
      </c>
      <c r="AB29" s="51">
        <f t="shared" si="27"/>
        <v>33314.896922251908</v>
      </c>
      <c r="AC29" s="44">
        <f t="shared" si="28"/>
        <v>12232.191534791496</v>
      </c>
      <c r="AD29" s="44">
        <f t="shared" si="29"/>
        <v>9.2240935820883525</v>
      </c>
      <c r="AE29" s="44">
        <f t="shared" si="30"/>
        <v>0</v>
      </c>
      <c r="AF29" s="52">
        <f>HLOOKUP(I29,ElecAvoidedCostsWOCC!$A$5:$Q$50,G29+1,FALSE)</f>
        <v>1.0293963841416951</v>
      </c>
      <c r="AG29" s="44">
        <f t="shared" si="31"/>
        <v>8266.0529646578107</v>
      </c>
      <c r="AH29" s="52">
        <f>HLOOKUP(I29,ElecAvoidedCostsWOCC!$A$5:$Q$50,T29+1,FALSE)</f>
        <v>1.0293963841416951</v>
      </c>
      <c r="AI29" s="44">
        <f t="shared" si="32"/>
        <v>0</v>
      </c>
      <c r="AJ29" s="44">
        <f t="shared" si="33"/>
        <v>8266.0529646578107</v>
      </c>
      <c r="AK29" s="44">
        <f>HLOOKUP(I29,ElecAvoidedCostsWOCC!$A$5:$Q$50,G29+1,FALSE)*J29*L29</f>
        <v>0</v>
      </c>
      <c r="AL29" s="44">
        <f t="shared" si="34"/>
        <v>8266.0529646578107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8266.0529646578125</v>
      </c>
      <c r="AN29" s="48">
        <f t="shared" si="35"/>
        <v>9101.8823547056836</v>
      </c>
      <c r="AO29" s="47">
        <f t="shared" si="36"/>
        <v>0.24811882155747256</v>
      </c>
      <c r="AP29" s="47">
        <f t="shared" si="37"/>
        <v>0.74409253066530157</v>
      </c>
    </row>
    <row r="30" spans="1:42">
      <c r="B30" s="97" t="s">
        <v>798</v>
      </c>
      <c r="C30" s="98">
        <v>18230729</v>
      </c>
      <c r="D30" s="61" t="s">
        <v>513</v>
      </c>
      <c r="E30" s="38">
        <v>13035</v>
      </c>
      <c r="F30" s="39" t="s">
        <v>650</v>
      </c>
      <c r="G30" s="39">
        <v>15</v>
      </c>
      <c r="H30" s="39"/>
      <c r="I30" s="40" t="s">
        <v>269</v>
      </c>
      <c r="J30" s="41">
        <v>10</v>
      </c>
      <c r="K30" s="41">
        <v>803</v>
      </c>
      <c r="L30" s="41"/>
      <c r="M30" s="42">
        <v>1500</v>
      </c>
      <c r="N30" s="42">
        <v>312.91000000000003</v>
      </c>
      <c r="O30" s="43">
        <v>60225</v>
      </c>
      <c r="P30" s="44">
        <v>15000</v>
      </c>
      <c r="Q30" s="44"/>
      <c r="R30" s="45">
        <v>0.1</v>
      </c>
      <c r="S30" s="46"/>
      <c r="T30" s="39">
        <f t="shared" si="19"/>
        <v>15</v>
      </c>
      <c r="U30" s="47">
        <f t="shared" si="20"/>
        <v>0.78350975945046986</v>
      </c>
      <c r="V30" s="48">
        <f t="shared" si="21"/>
        <v>-1187.0899999999999</v>
      </c>
      <c r="W30" s="49">
        <f t="shared" si="22"/>
        <v>5.2233983963364657E-2</v>
      </c>
      <c r="X30" s="44">
        <f t="shared" si="23"/>
        <v>9797.9854193679876</v>
      </c>
      <c r="Y30" s="44">
        <f t="shared" si="24"/>
        <v>-15000</v>
      </c>
      <c r="Z30" s="44">
        <f t="shared" si="25"/>
        <v>26685.232434723781</v>
      </c>
      <c r="AA30" s="50">
        <f t="shared" si="26"/>
        <v>9797.9854193679876</v>
      </c>
      <c r="AB30" s="51">
        <f t="shared" si="27"/>
        <v>24986.172691688931</v>
      </c>
      <c r="AC30" s="44">
        <f t="shared" si="28"/>
        <v>9174.1436510936201</v>
      </c>
      <c r="AD30" s="44">
        <f t="shared" si="29"/>
        <v>9.2240935820883525</v>
      </c>
      <c r="AE30" s="44">
        <f t="shared" si="30"/>
        <v>0</v>
      </c>
      <c r="AF30" s="52">
        <f>HLOOKUP(I30,ElecAvoidedCostsWOCC!$A$5:$Q$50,G30+1,FALSE)</f>
        <v>1.0293963841416951</v>
      </c>
      <c r="AG30" s="44">
        <f t="shared" si="31"/>
        <v>8266.0529646578107</v>
      </c>
      <c r="AH30" s="52">
        <f>HLOOKUP(I30,ElecAvoidedCostsWOCC!$A$5:$Q$50,T30+1,FALSE)</f>
        <v>1.0293963841416951</v>
      </c>
      <c r="AI30" s="44">
        <f t="shared" si="32"/>
        <v>0</v>
      </c>
      <c r="AJ30" s="44">
        <f t="shared" si="33"/>
        <v>8266.0529646578107</v>
      </c>
      <c r="AK30" s="44">
        <f>HLOOKUP(I30,ElecAvoidedCostsWOCC!$A$5:$Q$50,G30+1,FALSE)*J30*L30</f>
        <v>0</v>
      </c>
      <c r="AL30" s="44">
        <f t="shared" si="34"/>
        <v>8266.0529646578107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8266.0529646578125</v>
      </c>
      <c r="AN30" s="48">
        <f t="shared" si="35"/>
        <v>9101.8823547056836</v>
      </c>
      <c r="AO30" s="47">
        <f t="shared" si="36"/>
        <v>0.33082509540996341</v>
      </c>
      <c r="AP30" s="47">
        <f t="shared" si="37"/>
        <v>0.99212337422040231</v>
      </c>
    </row>
    <row r="31" spans="1:42">
      <c r="B31" s="97" t="s">
        <v>799</v>
      </c>
      <c r="C31" s="98">
        <v>18230730</v>
      </c>
      <c r="D31" s="61" t="s">
        <v>513</v>
      </c>
      <c r="E31" s="38">
        <v>13037</v>
      </c>
      <c r="F31" s="39" t="s">
        <v>787</v>
      </c>
      <c r="G31" s="39">
        <v>15</v>
      </c>
      <c r="H31" s="39"/>
      <c r="I31" s="40" t="s">
        <v>269</v>
      </c>
      <c r="J31" s="41">
        <v>10</v>
      </c>
      <c r="K31" s="41">
        <v>803</v>
      </c>
      <c r="L31" s="41"/>
      <c r="M31" s="42">
        <v>4500</v>
      </c>
      <c r="N31" s="42">
        <v>312.91000000000003</v>
      </c>
      <c r="O31" s="43">
        <v>180675</v>
      </c>
      <c r="P31" s="44">
        <v>45000</v>
      </c>
      <c r="Q31" s="44"/>
      <c r="R31" s="45">
        <v>0.1</v>
      </c>
      <c r="S31" s="46"/>
      <c r="T31" s="39">
        <f t="shared" si="19"/>
        <v>15</v>
      </c>
      <c r="U31" s="47">
        <f t="shared" si="20"/>
        <v>2.3505292783514098</v>
      </c>
      <c r="V31" s="48">
        <f t="shared" si="21"/>
        <v>-4187.09</v>
      </c>
      <c r="W31" s="49">
        <f t="shared" si="22"/>
        <v>0.15670195189009398</v>
      </c>
      <c r="X31" s="44">
        <f t="shared" si="23"/>
        <v>29393.956258103965</v>
      </c>
      <c r="Y31" s="44">
        <f t="shared" si="24"/>
        <v>-45000</v>
      </c>
      <c r="Z31" s="44">
        <f t="shared" si="25"/>
        <v>80055.69730417135</v>
      </c>
      <c r="AA31" s="50">
        <f t="shared" si="26"/>
        <v>29393.956258103965</v>
      </c>
      <c r="AB31" s="51">
        <f t="shared" si="27"/>
        <v>74958.518075066808</v>
      </c>
      <c r="AC31" s="44">
        <f t="shared" si="28"/>
        <v>27522.430953280866</v>
      </c>
      <c r="AD31" s="44">
        <f t="shared" si="29"/>
        <v>9.2240935820883525</v>
      </c>
      <c r="AE31" s="44">
        <f t="shared" si="30"/>
        <v>0</v>
      </c>
      <c r="AF31" s="52">
        <f>HLOOKUP(I31,ElecAvoidedCostsWOCC!$A$5:$Q$50,G31+1,FALSE)</f>
        <v>1.0293963841416951</v>
      </c>
      <c r="AG31" s="44">
        <f t="shared" si="31"/>
        <v>8266.0529646578107</v>
      </c>
      <c r="AH31" s="52">
        <f>HLOOKUP(I31,ElecAvoidedCostsWOCC!$A$5:$Q$50,T31+1,FALSE)</f>
        <v>1.0293963841416951</v>
      </c>
      <c r="AI31" s="44">
        <f t="shared" si="32"/>
        <v>0</v>
      </c>
      <c r="AJ31" s="44">
        <f t="shared" si="33"/>
        <v>8266.0529646578107</v>
      </c>
      <c r="AK31" s="44">
        <f>HLOOKUP(I31,ElecAvoidedCostsWOCC!$A$5:$Q$50,G31+1,FALSE)*J31*L31</f>
        <v>0</v>
      </c>
      <c r="AL31" s="44">
        <f t="shared" si="34"/>
        <v>8266.0529646578107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8266.0529646578125</v>
      </c>
      <c r="AN31" s="48">
        <f t="shared" si="35"/>
        <v>9101.8823547056836</v>
      </c>
      <c r="AO31" s="47">
        <f t="shared" si="36"/>
        <v>0.11027503180332111</v>
      </c>
      <c r="AP31" s="47">
        <f t="shared" si="37"/>
        <v>0.33070779140680073</v>
      </c>
    </row>
    <row r="32" spans="1:42"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0:42"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0:42"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0:42"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0:42"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</sheetData>
  <conditionalFormatting sqref="J5:L24">
    <cfRule type="expression" dxfId="204" priority="9">
      <formula>ISTEXT(J5)</formula>
    </cfRule>
    <cfRule type="notContainsBlanks" dxfId="203" priority="10">
      <formula>LEN(TRIM(J5))&gt;0</formula>
    </cfRule>
  </conditionalFormatting>
  <conditionalFormatting sqref="M5:N24 R5:S24">
    <cfRule type="expression" dxfId="202" priority="7">
      <formula>ISTEXT(M5)</formula>
    </cfRule>
  </conditionalFormatting>
  <conditionalFormatting sqref="M5:N24 R5:S24">
    <cfRule type="notContainsBlanks" dxfId="201" priority="8">
      <formula>LEN(TRIM(M5))&gt;0</formula>
    </cfRule>
  </conditionalFormatting>
  <conditionalFormatting sqref="R5:S24">
    <cfRule type="expression" dxfId="200" priority="6">
      <formula>"istext($AB17)"</formula>
    </cfRule>
  </conditionalFormatting>
  <conditionalFormatting sqref="J25:L31">
    <cfRule type="expression" dxfId="199" priority="4">
      <formula>ISTEXT(J25)</formula>
    </cfRule>
    <cfRule type="notContainsBlanks" dxfId="198" priority="5">
      <formula>LEN(TRIM(J25))&gt;0</formula>
    </cfRule>
  </conditionalFormatting>
  <conditionalFormatting sqref="M25:N31 R25:S31">
    <cfRule type="expression" dxfId="197" priority="2">
      <formula>ISTEXT(M25)</formula>
    </cfRule>
  </conditionalFormatting>
  <conditionalFormatting sqref="M25:N31 R25:S31">
    <cfRule type="notContainsBlanks" dxfId="196" priority="3">
      <formula>LEN(TRIM(M25))&gt;0</formula>
    </cfRule>
  </conditionalFormatting>
  <conditionalFormatting sqref="R25:S31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59"/>
  <sheetViews>
    <sheetView zoomScale="85" zoomScaleNormal="85" workbookViewId="0">
      <selection activeCell="F10" sqref="F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18230524</v>
      </c>
      <c r="D2" s="20" t="s">
        <v>71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18230524</v>
      </c>
      <c r="D5" s="61" t="s">
        <v>71</v>
      </c>
      <c r="E5" s="38" t="s">
        <v>819</v>
      </c>
      <c r="F5" s="39" t="s">
        <v>820</v>
      </c>
      <c r="G5" s="39">
        <v>15</v>
      </c>
      <c r="H5" s="39">
        <v>0</v>
      </c>
      <c r="I5" s="40" t="s">
        <v>274</v>
      </c>
      <c r="J5" s="41">
        <v>1</v>
      </c>
      <c r="K5" s="41">
        <v>1142700</v>
      </c>
      <c r="L5" s="41">
        <v>0</v>
      </c>
      <c r="M5" s="42">
        <v>390000</v>
      </c>
      <c r="N5" s="42">
        <v>660000</v>
      </c>
      <c r="O5" s="43">
        <v>1142700</v>
      </c>
      <c r="P5" s="44">
        <v>390000</v>
      </c>
      <c r="Q5" s="44">
        <v>660000</v>
      </c>
      <c r="R5" s="45">
        <v>0.27560000000000001</v>
      </c>
      <c r="S5" s="46">
        <v>0</v>
      </c>
      <c r="T5" s="39">
        <f t="shared" ref="T5:T24" si="0">G5+H5</f>
        <v>15</v>
      </c>
      <c r="U5" s="47">
        <f t="shared" ref="U5:U24" si="1">(O5/$A$10)*T5</f>
        <v>14.303894651634385</v>
      </c>
      <c r="V5" s="48">
        <f t="shared" ref="V5:V24" si="2">N5-M5</f>
        <v>270000</v>
      </c>
      <c r="W5" s="49">
        <f t="shared" ref="W5:W24" si="3">(O5/A$10)</f>
        <v>0.95359297677562571</v>
      </c>
      <c r="X5" s="44">
        <f t="shared" ref="X5:X24" si="4">W5*A$8</f>
        <v>449592.02081306174</v>
      </c>
      <c r="Y5" s="44">
        <f t="shared" ref="Y5:Y24" si="5">Q5-P5</f>
        <v>270000</v>
      </c>
      <c r="Z5" s="44">
        <f t="shared" ref="Z5:Z24" si="6">X5+(A$6*W5)</f>
        <v>828645.22908137296</v>
      </c>
      <c r="AA5" s="50">
        <f t="shared" ref="AA5:AA24" si="7">Q5+X5</f>
        <v>1109592.0208130619</v>
      </c>
      <c r="AB5" s="51">
        <f t="shared" ref="AB5:AC20" si="8">Z5/(1+ElecDiscountRate)^1</f>
        <v>775885.04595634167</v>
      </c>
      <c r="AC5" s="44">
        <f t="shared" si="8"/>
        <v>1038943.8397126046</v>
      </c>
      <c r="AD5" s="44">
        <f t="shared" ref="AD5:AD24" si="9">-PV(ElecDiscountRate,T5,R5)*J5</f>
        <v>2.5421601912235494</v>
      </c>
      <c r="AE5" s="44">
        <v>0</v>
      </c>
      <c r="AF5" s="52">
        <f>HLOOKUP(I5,ElecAvoidedCostsWOCC!$A$5:$Q$50,G5+1,FALSE)</f>
        <v>1.3787827893853604</v>
      </c>
      <c r="AG5" s="44">
        <f t="shared" ref="AG5:AG24" si="10">AF5*J5*K5</f>
        <v>1575535.0934306514</v>
      </c>
      <c r="AH5" s="52">
        <f>HLOOKUP(I5,ElecAvoidedCostsWOCC!$A$5:$Q$50,T5+1,FALSE)</f>
        <v>1.3787827893853604</v>
      </c>
      <c r="AI5" s="44">
        <f t="shared" ref="AI5:AI24" si="11">AH5*J5*L5</f>
        <v>0</v>
      </c>
      <c r="AJ5" s="44">
        <f>AG5+AI5</f>
        <v>1575535.0934306514</v>
      </c>
      <c r="AK5" s="44">
        <f>HLOOKUP(I5,ElecAvoidedCostsWOCC!$A$5:$Q$50,G5+1,FALSE)*J5*L5</f>
        <v>0</v>
      </c>
      <c r="AL5" s="44">
        <f>AG5+AI5-AK5</f>
        <v>1575535.0934306514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1575535.0934306514</v>
      </c>
      <c r="AN5" s="48">
        <f>AM5*1.1+AD5+AE5</f>
        <v>1733091.1449339078</v>
      </c>
      <c r="AO5" s="47">
        <f>IFERROR(AM5/AB5,0)</f>
        <v>2.030629539313618</v>
      </c>
      <c r="AP5" s="47">
        <f>AN5/AC5</f>
        <v>1.6681278416486112</v>
      </c>
    </row>
    <row r="6" spans="1:42" ht="13.5" customHeight="1">
      <c r="A6" s="53">
        <f>SUMIF('Program Costs'!D:D,C2,'Program Costs'!L:L)</f>
        <v>397500</v>
      </c>
      <c r="B6" s="97" t="s">
        <v>70</v>
      </c>
      <c r="C6" s="98">
        <v>18230524</v>
      </c>
      <c r="D6" s="61" t="s">
        <v>71</v>
      </c>
      <c r="E6" s="38" t="s">
        <v>819</v>
      </c>
      <c r="F6" s="39" t="s">
        <v>821</v>
      </c>
      <c r="G6" s="39">
        <v>13</v>
      </c>
      <c r="H6" s="39">
        <v>0</v>
      </c>
      <c r="I6" s="40" t="s">
        <v>268</v>
      </c>
      <c r="J6" s="41">
        <v>1</v>
      </c>
      <c r="K6" s="41">
        <v>55610</v>
      </c>
      <c r="L6" s="41">
        <v>0</v>
      </c>
      <c r="M6" s="42">
        <v>7500</v>
      </c>
      <c r="N6" s="42">
        <v>9000</v>
      </c>
      <c r="O6" s="43">
        <v>55610</v>
      </c>
      <c r="P6" s="44">
        <v>7500</v>
      </c>
      <c r="Q6" s="44">
        <v>9000</v>
      </c>
      <c r="R6" s="45">
        <v>0</v>
      </c>
      <c r="S6" s="46">
        <v>0</v>
      </c>
      <c r="T6" s="39">
        <f t="shared" si="0"/>
        <v>13</v>
      </c>
      <c r="U6" s="47">
        <f t="shared" si="1"/>
        <v>0.60329130191686631</v>
      </c>
      <c r="V6" s="48">
        <f t="shared" si="2"/>
        <v>1500</v>
      </c>
      <c r="W6" s="49">
        <f t="shared" si="3"/>
        <v>4.640702322437433E-2</v>
      </c>
      <c r="X6" s="44">
        <f t="shared" si="4"/>
        <v>21879.594186938273</v>
      </c>
      <c r="Y6" s="44">
        <f t="shared" si="5"/>
        <v>1500</v>
      </c>
      <c r="Z6" s="44">
        <f t="shared" si="6"/>
        <v>40326.385918627071</v>
      </c>
      <c r="AA6" s="50">
        <f t="shared" si="7"/>
        <v>30879.594186938273</v>
      </c>
      <c r="AB6" s="51">
        <f t="shared" si="8"/>
        <v>37758.788313321224</v>
      </c>
      <c r="AC6" s="44">
        <f t="shared" si="8"/>
        <v>28913.477703125722</v>
      </c>
      <c r="AD6" s="44">
        <f t="shared" si="9"/>
        <v>0</v>
      </c>
      <c r="AE6" s="44">
        <v>0</v>
      </c>
      <c r="AF6" s="52">
        <f>HLOOKUP(I6,ElecAvoidedCostsWOCC!$A$5:$Q$50,G6+1,FALSE)</f>
        <v>0.89891227810813734</v>
      </c>
      <c r="AG6" s="44">
        <f t="shared" si="10"/>
        <v>49988.511785593517</v>
      </c>
      <c r="AH6" s="52">
        <f>HLOOKUP(I6,ElecAvoidedCostsWOCC!$A$5:$Q$50,T6+1,FALSE)</f>
        <v>0.89891227810813734</v>
      </c>
      <c r="AI6" s="44">
        <f t="shared" si="11"/>
        <v>0</v>
      </c>
      <c r="AJ6" s="44">
        <f t="shared" ref="AJ6:AJ24" si="12">AG6+AI6</f>
        <v>49988.511785593517</v>
      </c>
      <c r="AK6" s="44">
        <f>HLOOKUP(I6,ElecAvoidedCostsWOCC!$A$5:$Q$50,G6+1,FALSE)*J6*L6</f>
        <v>0</v>
      </c>
      <c r="AL6" s="44">
        <f t="shared" ref="AL6:AL24" si="13">AG6+AI6-AK6</f>
        <v>49988.511785593517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49988.511785593517</v>
      </c>
      <c r="AN6" s="48">
        <f t="shared" ref="AN6:AN24" si="14">AM6*1.1+AD6+AE6</f>
        <v>54987.362964152875</v>
      </c>
      <c r="AO6" s="47">
        <f t="shared" ref="AO6:AO24" si="15">IFERROR(AM6/AB6,0)</f>
        <v>1.3238907819496335</v>
      </c>
      <c r="AP6" s="47">
        <f t="shared" ref="AP6:AP24" si="16">AN6/AC6</f>
        <v>1.9017900070252847</v>
      </c>
    </row>
    <row r="7" spans="1:42" ht="13.5" customHeight="1">
      <c r="A7" s="36" t="s">
        <v>248</v>
      </c>
      <c r="B7" s="97" t="s">
        <v>70</v>
      </c>
      <c r="C7" s="98">
        <v>18230524</v>
      </c>
      <c r="D7" s="61" t="s">
        <v>71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471471.61499999999</v>
      </c>
      <c r="B8" s="97" t="s">
        <v>70</v>
      </c>
      <c r="C8" s="98">
        <v>18230524</v>
      </c>
      <c r="D8" s="61" t="s">
        <v>71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70</v>
      </c>
      <c r="C9" s="98">
        <v>18230524</v>
      </c>
      <c r="D9" s="61" t="s">
        <v>71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1198310</v>
      </c>
      <c r="B10" s="97" t="s">
        <v>70</v>
      </c>
      <c r="C10" s="98">
        <v>18230524</v>
      </c>
      <c r="D10" s="61" t="s">
        <v>71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70</v>
      </c>
      <c r="C11" s="98">
        <v>18230524</v>
      </c>
      <c r="D11" s="61" t="s">
        <v>71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397500</v>
      </c>
      <c r="B12" s="97" t="s">
        <v>70</v>
      </c>
      <c r="C12" s="98">
        <v>18230524</v>
      </c>
      <c r="D12" s="61" t="s">
        <v>71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70</v>
      </c>
      <c r="C13" s="98">
        <v>18230524</v>
      </c>
      <c r="D13" s="61" t="s">
        <v>71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271500</v>
      </c>
      <c r="B14" s="97" t="s">
        <v>70</v>
      </c>
      <c r="C14" s="98">
        <v>18230524</v>
      </c>
      <c r="D14" s="61" t="s">
        <v>71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70</v>
      </c>
      <c r="C15" s="98">
        <v>18230524</v>
      </c>
      <c r="D15" s="61" t="s">
        <v>71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14.907185953551252</v>
      </c>
      <c r="B16" s="97" t="s">
        <v>70</v>
      </c>
      <c r="C16" s="98">
        <v>18230524</v>
      </c>
      <c r="D16" s="61" t="s">
        <v>71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70</v>
      </c>
      <c r="C17" s="98">
        <v>18230524</v>
      </c>
      <c r="D17" s="61" t="s">
        <v>71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868971.61499999999</v>
      </c>
      <c r="B18" s="97" t="s">
        <v>70</v>
      </c>
      <c r="C18" s="98">
        <v>18230524</v>
      </c>
      <c r="D18" s="61" t="s">
        <v>71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70</v>
      </c>
      <c r="C19" s="98">
        <v>18230524</v>
      </c>
      <c r="D19" s="61" t="s">
        <v>71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1140471.615</v>
      </c>
      <c r="B20" s="97" t="s">
        <v>70</v>
      </c>
      <c r="C20" s="98">
        <v>18230524</v>
      </c>
      <c r="D20" s="61" t="s">
        <v>71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70</v>
      </c>
      <c r="C21" s="98">
        <v>18230524</v>
      </c>
      <c r="D21" s="61" t="s">
        <v>71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1.9978318973870621</v>
      </c>
      <c r="B22" s="97" t="s">
        <v>70</v>
      </c>
      <c r="C22" s="98">
        <v>18230524</v>
      </c>
      <c r="D22" s="61" t="s">
        <v>71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70</v>
      </c>
      <c r="C23" s="98">
        <v>18230524</v>
      </c>
      <c r="D23" s="61" t="s">
        <v>71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1.6744545162880962</v>
      </c>
      <c r="B24" s="97" t="s">
        <v>70</v>
      </c>
      <c r="C24" s="98">
        <v>18230524</v>
      </c>
      <c r="D24" s="61" t="s">
        <v>71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97" t="s">
        <v>70</v>
      </c>
      <c r="C25" s="98">
        <v>18230524</v>
      </c>
      <c r="D25" s="61" t="s">
        <v>71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9" si="19">G25+H25</f>
        <v>0</v>
      </c>
      <c r="U25" s="47">
        <f t="shared" ref="U25:U59" si="20">(O25/$A$10)*T25</f>
        <v>0</v>
      </c>
      <c r="V25" s="48">
        <f t="shared" ref="V25:V59" si="21">N25-M25</f>
        <v>0</v>
      </c>
      <c r="W25" s="49">
        <f t="shared" ref="W25:W59" si="22">(O25/A$10)</f>
        <v>0</v>
      </c>
      <c r="X25" s="44">
        <f t="shared" ref="X25:X59" si="23">W25*A$8</f>
        <v>0</v>
      </c>
      <c r="Y25" s="44">
        <f t="shared" ref="Y25:Y59" si="24">Q25-P25</f>
        <v>0</v>
      </c>
      <c r="Z25" s="44">
        <f t="shared" ref="Z25:Z59" si="25">X25+(A$6*W25)</f>
        <v>0</v>
      </c>
      <c r="AA25" s="50">
        <f t="shared" ref="AA25:AA59" si="26">Q25+X25</f>
        <v>0</v>
      </c>
      <c r="AB25" s="51">
        <f t="shared" ref="AB25:AB59" si="27">Z25/(1+ElecDiscountRate)^1</f>
        <v>0</v>
      </c>
      <c r="AC25" s="44">
        <f t="shared" ref="AC25:AC59" si="28">AA25/(1+ElecDiscountRate)^1</f>
        <v>0</v>
      </c>
      <c r="AD25" s="44">
        <f t="shared" ref="AD25:AD59" si="29">-PV(ElecDiscountRate,T25,R25)*J25</f>
        <v>0</v>
      </c>
      <c r="AE25" s="44">
        <f t="shared" ref="AE25:AE59" si="30">-PV(ElecDiscountRate,T25,S25)*J25</f>
        <v>0</v>
      </c>
      <c r="AF25" s="52" t="e">
        <f>HLOOKUP(I25,ElecAvoidedCostsWOCC!$A$5:$Q$50,G25+1,FALSE)</f>
        <v>#N/A</v>
      </c>
      <c r="AG25" s="44" t="e">
        <f t="shared" ref="AG25:AG59" si="31">AF25*J25*K25</f>
        <v>#N/A</v>
      </c>
      <c r="AH25" s="52" t="e">
        <f>HLOOKUP(I25,ElecAvoidedCostsWOCC!$A$5:$Q$50,T25+1,FALSE)</f>
        <v>#N/A</v>
      </c>
      <c r="AI25" s="44" t="e">
        <f t="shared" ref="AI25:AI59" si="32">AH25*J25*L25</f>
        <v>#N/A</v>
      </c>
      <c r="AJ25" s="44" t="e">
        <f t="shared" ref="AJ25:AJ59" si="33">AG25+AI25</f>
        <v>#N/A</v>
      </c>
      <c r="AK25" s="44" t="e">
        <f>HLOOKUP(I25,ElecAvoidedCostsWOCC!$A$5:$Q$50,G25+1,FALSE)*J25*L25</f>
        <v>#N/A</v>
      </c>
      <c r="AL25" s="44" t="e">
        <f t="shared" ref="AL25:AL59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9" si="35">AM25*1.1+AD25+AE25</f>
        <v>0</v>
      </c>
      <c r="AO25" s="47">
        <f t="shared" ref="AO25:AO59" si="36">IFERROR(AM25/AB25,0)</f>
        <v>0</v>
      </c>
      <c r="AP25" s="47" t="e">
        <f t="shared" ref="AP25:AP59" si="37">AN25/AC25</f>
        <v>#DIV/0!</v>
      </c>
    </row>
    <row r="26" spans="1:42" ht="13.5" customHeight="1">
      <c r="B26" s="97" t="s">
        <v>70</v>
      </c>
      <c r="C26" s="98">
        <v>18230524</v>
      </c>
      <c r="D26" s="61" t="s">
        <v>71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70</v>
      </c>
      <c r="C27" s="98">
        <v>18230524</v>
      </c>
      <c r="D27" s="61" t="s">
        <v>71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70</v>
      </c>
      <c r="C28" s="98">
        <v>18230524</v>
      </c>
      <c r="D28" s="61" t="s">
        <v>71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</sheetData>
  <conditionalFormatting sqref="J5:L59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59 R5:S59">
    <cfRule type="expression" dxfId="192" priority="2">
      <formula>ISTEXT(M5)</formula>
    </cfRule>
  </conditionalFormatting>
  <conditionalFormatting sqref="M5:N59 R5:S59">
    <cfRule type="notContainsBlanks" dxfId="191" priority="3">
      <formula>LEN(TRIM(M5))&gt;0</formula>
    </cfRule>
  </conditionalFormatting>
  <conditionalFormatting sqref="R5:S59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172"/>
  <sheetViews>
    <sheetView zoomScale="85" zoomScaleNormal="85" workbookViewId="0">
      <selection activeCell="J8" sqref="J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2" width="11.140625" customWidth="1"/>
    <col min="13" max="14" width="14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18231134</v>
      </c>
      <c r="D2" s="20" t="s">
        <v>175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18231134</v>
      </c>
      <c r="D5" s="61" t="s">
        <v>175</v>
      </c>
      <c r="E5" s="38" t="s">
        <v>763</v>
      </c>
      <c r="F5" s="39" t="s">
        <v>1148</v>
      </c>
      <c r="G5" s="39">
        <v>15</v>
      </c>
      <c r="H5" s="39">
        <v>0</v>
      </c>
      <c r="I5" s="40" t="s">
        <v>270</v>
      </c>
      <c r="J5" s="41">
        <v>1</v>
      </c>
      <c r="K5" s="41">
        <v>14400000</v>
      </c>
      <c r="L5" s="41">
        <v>0</v>
      </c>
      <c r="M5" s="42">
        <v>5170000</v>
      </c>
      <c r="N5" s="42">
        <v>5170000</v>
      </c>
      <c r="O5" s="43">
        <v>14400000</v>
      </c>
      <c r="P5" s="44">
        <v>5170000</v>
      </c>
      <c r="Q5" s="44">
        <v>5170000</v>
      </c>
      <c r="R5" s="45">
        <v>0</v>
      </c>
      <c r="S5" s="46">
        <v>0</v>
      </c>
      <c r="T5" s="39">
        <f t="shared" ref="T5:T23" si="0">G5+H5</f>
        <v>15</v>
      </c>
      <c r="U5" s="47">
        <f t="shared" ref="U5:U23" si="1">(O5/$A$10)*T5</f>
        <v>15</v>
      </c>
      <c r="V5" s="48">
        <f t="shared" ref="V5:V23" si="2">N5-M5</f>
        <v>0</v>
      </c>
      <c r="W5" s="49">
        <f t="shared" ref="W5:W23" si="3">(O5/A$10)</f>
        <v>1</v>
      </c>
      <c r="X5" s="44">
        <f t="shared" ref="X5:X23" si="4">W5*A$8</f>
        <v>2085373.5449999999</v>
      </c>
      <c r="Y5" s="44">
        <f t="shared" ref="Y5:Y23" si="5">Q5-P5</f>
        <v>0</v>
      </c>
      <c r="Z5" s="44">
        <f t="shared" ref="Z5:Z23" si="6">X5+(A$6*W5)</f>
        <v>7437601.5449999999</v>
      </c>
      <c r="AA5" s="50">
        <f t="shared" ref="AA5:AA23" si="7">Q5+X5</f>
        <v>7255373.5449999999</v>
      </c>
      <c r="AB5" s="51">
        <f t="shared" ref="AB5:AC19" si="8">Z5/(1+ElecDiscountRate)^1</f>
        <v>6964046.3904494373</v>
      </c>
      <c r="AC5" s="44">
        <f t="shared" si="8"/>
        <v>6793420.9222846441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1.0545904948077327</v>
      </c>
      <c r="AG5" s="44">
        <f t="shared" ref="AG5:AG23" si="10">AF5*J5*K5</f>
        <v>15186103.125231352</v>
      </c>
      <c r="AH5" s="52">
        <f>HLOOKUP(I5,ElecAvoidedCostsWOCC!$A$5:$Q$50,T5+1,FALSE)</f>
        <v>1.0545904948077327</v>
      </c>
      <c r="AI5" s="44">
        <f t="shared" ref="AI5:AI23" si="11">AH5*J5*L5</f>
        <v>0</v>
      </c>
      <c r="AJ5" s="44">
        <f>AG5+AI5</f>
        <v>15186103.125231352</v>
      </c>
      <c r="AK5" s="44">
        <f>HLOOKUP(I5,ElecAvoidedCostsWOCC!$A$5:$Q$50,G5+1,FALSE)*J5*L5</f>
        <v>0</v>
      </c>
      <c r="AL5" s="44">
        <f>AG5+AI5-AK5</f>
        <v>15186103.125231352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15186103.125231352</v>
      </c>
      <c r="AN5" s="48">
        <f>AM5*1.1+AD5+AE5</f>
        <v>16704713.437754488</v>
      </c>
      <c r="AO5" s="47">
        <f>IFERROR(AM5/AB5,0)</f>
        <v>2.1806435904932693</v>
      </c>
      <c r="AP5" s="47">
        <f>AN5/AC5</f>
        <v>2.4589545722034623</v>
      </c>
    </row>
    <row r="6" spans="1:42" ht="13.5" customHeight="1">
      <c r="A6" s="53">
        <f>SUMIF('Program Costs'!D:D,C2,'Program Costs'!L:L)</f>
        <v>5352228</v>
      </c>
      <c r="B6" s="97" t="s">
        <v>70</v>
      </c>
      <c r="C6" s="98">
        <v>18231134</v>
      </c>
      <c r="D6" s="61" t="s">
        <v>175</v>
      </c>
      <c r="E6" s="38" t="s">
        <v>763</v>
      </c>
      <c r="F6" s="39" t="s">
        <v>1149</v>
      </c>
      <c r="G6" s="39">
        <v>15</v>
      </c>
      <c r="H6" s="39">
        <v>0</v>
      </c>
      <c r="I6" s="40" t="s">
        <v>270</v>
      </c>
      <c r="J6" s="41">
        <v>1</v>
      </c>
      <c r="K6" s="41">
        <v>0</v>
      </c>
      <c r="L6" s="41">
        <v>0</v>
      </c>
      <c r="M6" s="42">
        <v>182228</v>
      </c>
      <c r="N6" s="42">
        <v>182228</v>
      </c>
      <c r="O6" s="43">
        <v>0</v>
      </c>
      <c r="P6" s="44">
        <v>182228</v>
      </c>
      <c r="Q6" s="44">
        <v>182228</v>
      </c>
      <c r="R6" s="45">
        <v>0</v>
      </c>
      <c r="S6" s="46">
        <v>0</v>
      </c>
      <c r="T6" s="39">
        <f t="shared" si="0"/>
        <v>15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182228</v>
      </c>
      <c r="AB6" s="51">
        <f t="shared" si="8"/>
        <v>0</v>
      </c>
      <c r="AC6" s="44">
        <f t="shared" si="8"/>
        <v>170625.468164794</v>
      </c>
      <c r="AD6" s="44">
        <f t="shared" si="9"/>
        <v>0</v>
      </c>
      <c r="AE6" s="44">
        <v>0</v>
      </c>
      <c r="AF6" s="52">
        <f>HLOOKUP(I6,ElecAvoidedCostsWOCC!$A$5:$Q$50,G6+1,FALSE)</f>
        <v>1.0545904948077327</v>
      </c>
      <c r="AG6" s="44">
        <f t="shared" si="10"/>
        <v>0</v>
      </c>
      <c r="AH6" s="52">
        <f>HLOOKUP(I6,ElecAvoidedCostsWOCC!$A$5:$Q$50,T6+1,FALSE)</f>
        <v>1.0545904948077327</v>
      </c>
      <c r="AI6" s="44">
        <f t="shared" si="11"/>
        <v>0</v>
      </c>
      <c r="AJ6" s="44">
        <f t="shared" ref="AJ6:AJ23" si="12">AG6+AI6</f>
        <v>0</v>
      </c>
      <c r="AK6" s="44">
        <f>HLOOKUP(I6,ElecAvoidedCostsWOCC!$A$5:$Q$50,G6+1,FALSE)*J6*L6</f>
        <v>0</v>
      </c>
      <c r="AL6" s="44">
        <f t="shared" ref="AL6:AL23" si="13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3" si="14">AM6*1.1+AD6+AE6</f>
        <v>0</v>
      </c>
      <c r="AO6" s="47">
        <f t="shared" ref="AO6:AO23" si="15">IFERROR(AM6/AB6,0)</f>
        <v>0</v>
      </c>
      <c r="AP6" s="47">
        <f t="shared" ref="AP6:AP23" si="16">AN6/AC6</f>
        <v>0</v>
      </c>
    </row>
    <row r="7" spans="1:42" ht="13.5" customHeight="1">
      <c r="A7" s="36" t="s">
        <v>248</v>
      </c>
      <c r="B7" s="97" t="s">
        <v>70</v>
      </c>
      <c r="C7" s="98">
        <v>18231134</v>
      </c>
      <c r="D7" s="61" t="s">
        <v>175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2085373.5449999999</v>
      </c>
      <c r="B8" s="97" t="s">
        <v>70</v>
      </c>
      <c r="C8" s="98">
        <v>18231134</v>
      </c>
      <c r="D8" s="61" t="s">
        <v>175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f t="shared" ref="AE8:AE23" si="17">-PV(ElecDiscountRate,T8,S8)*J8</f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97" t="s">
        <v>70</v>
      </c>
      <c r="C9" s="98">
        <v>18231134</v>
      </c>
      <c r="D9" s="61" t="s">
        <v>175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si="17"/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SUM(O5:O997)</f>
        <v>14400000</v>
      </c>
      <c r="B10" s="97" t="s">
        <v>70</v>
      </c>
      <c r="C10" s="98">
        <v>18231134</v>
      </c>
      <c r="D10" s="61" t="s">
        <v>175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70</v>
      </c>
      <c r="C11" s="98">
        <v>18231134</v>
      </c>
      <c r="D11" s="61" t="s">
        <v>175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SUM(P5:P998)</f>
        <v>5352228</v>
      </c>
      <c r="B12" s="97" t="s">
        <v>70</v>
      </c>
      <c r="C12" s="98">
        <v>18231134</v>
      </c>
      <c r="D12" s="61" t="s">
        <v>175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70</v>
      </c>
      <c r="C13" s="98">
        <v>18231134</v>
      </c>
      <c r="D13" s="61" t="s">
        <v>175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SUM(Y5:Y998)</f>
        <v>0</v>
      </c>
      <c r="B14" s="97" t="s">
        <v>70</v>
      </c>
      <c r="C14" s="98">
        <v>18231134</v>
      </c>
      <c r="D14" s="61" t="s">
        <v>175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70</v>
      </c>
      <c r="C15" s="98">
        <v>18231134</v>
      </c>
      <c r="D15" s="61" t="s">
        <v>175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SUM(U5:U997)</f>
        <v>15</v>
      </c>
      <c r="B16" s="97" t="s">
        <v>70</v>
      </c>
      <c r="C16" s="98">
        <v>18231134</v>
      </c>
      <c r="D16" s="61" t="s">
        <v>175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70</v>
      </c>
      <c r="C17" s="98">
        <v>18231134</v>
      </c>
      <c r="D17" s="61" t="s">
        <v>175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7437601.5449999999</v>
      </c>
      <c r="B18" s="97" t="s">
        <v>70</v>
      </c>
      <c r="C18" s="98">
        <v>18231134</v>
      </c>
      <c r="D18" s="61" t="s">
        <v>175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70</v>
      </c>
      <c r="C19" s="98">
        <v>18231134</v>
      </c>
      <c r="D19" s="61" t="s">
        <v>175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A8+SUM(Q5:Q904)</f>
        <v>7437601.5449999999</v>
      </c>
      <c r="B20" s="97" t="s">
        <v>70</v>
      </c>
      <c r="C20" s="98">
        <v>18231134</v>
      </c>
      <c r="D20" s="61" t="s">
        <v>175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ref="AB20:AC23" si="18">Z20/(1+ElecDiscountRate)^1</f>
        <v>0</v>
      </c>
      <c r="AC20" s="44">
        <f t="shared" si="1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70</v>
      </c>
      <c r="C21" s="98">
        <v>18231134</v>
      </c>
      <c r="D21" s="61" t="s">
        <v>175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18"/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(SUM(AM5:AM998)/(SUM(AB5:AB998)))</f>
        <v>2.1806435904932693</v>
      </c>
      <c r="B22" s="97" t="s">
        <v>70</v>
      </c>
      <c r="C22" s="98">
        <v>18231134</v>
      </c>
      <c r="D22" s="61" t="s">
        <v>175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70</v>
      </c>
      <c r="C23" s="98">
        <v>18231134</v>
      </c>
      <c r="D23" s="61" t="s">
        <v>175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(SUM(AN5:AN998)/SUM(AC5:AC998))</f>
        <v>2.398707949542596</v>
      </c>
      <c r="B24" s="97" t="s">
        <v>70</v>
      </c>
      <c r="C24" s="98">
        <v>18231134</v>
      </c>
      <c r="D24" s="61" t="s">
        <v>175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ref="T24:T86" si="19">G24+H24</f>
        <v>0</v>
      </c>
      <c r="U24" s="47">
        <f t="shared" ref="U24:U86" si="20">(O24/$A$10)*T24</f>
        <v>0</v>
      </c>
      <c r="V24" s="48">
        <f t="shared" ref="V24:V86" si="21">N24-M24</f>
        <v>0</v>
      </c>
      <c r="W24" s="49">
        <f t="shared" ref="W24:W86" si="22">(O24/A$10)</f>
        <v>0</v>
      </c>
      <c r="X24" s="44">
        <f t="shared" ref="X24:X86" si="23">W24*A$8</f>
        <v>0</v>
      </c>
      <c r="Y24" s="44">
        <f t="shared" ref="Y24:Y86" si="24">Q24-P24</f>
        <v>0</v>
      </c>
      <c r="Z24" s="44">
        <f t="shared" ref="Z24:Z86" si="25">X24+(A$6*W24)</f>
        <v>0</v>
      </c>
      <c r="AA24" s="50">
        <f t="shared" ref="AA24:AA86" si="26">Q24+X24</f>
        <v>0</v>
      </c>
      <c r="AB24" s="51">
        <f t="shared" ref="AB24:AB86" si="27">Z24/(1+ElecDiscountRate)^1</f>
        <v>0</v>
      </c>
      <c r="AC24" s="44">
        <f t="shared" ref="AC24:AC86" si="28">AA24/(1+ElecDiscountRate)^1</f>
        <v>0</v>
      </c>
      <c r="AD24" s="44">
        <f t="shared" ref="AD24:AD86" si="29">-PV(ElecDiscountRate,T24,R24)*J24</f>
        <v>0</v>
      </c>
      <c r="AE24" s="44">
        <f t="shared" ref="AE24:AE86" si="30">-PV(ElecDiscountRate,T24,S24)*J24</f>
        <v>0</v>
      </c>
      <c r="AF24" s="52" t="e">
        <f>HLOOKUP(I24,ElecAvoidedCostsWOCC!$A$5:$Q$50,G24+1,FALSE)</f>
        <v>#N/A</v>
      </c>
      <c r="AG24" s="44" t="e">
        <f t="shared" ref="AG24:AG86" si="31">AF24*J24*K24</f>
        <v>#N/A</v>
      </c>
      <c r="AH24" s="52" t="e">
        <f>HLOOKUP(I24,ElecAvoidedCostsWOCC!$A$5:$Q$50,T24+1,FALSE)</f>
        <v>#N/A</v>
      </c>
      <c r="AI24" s="44" t="e">
        <f t="shared" ref="AI24:AI86" si="32">AH24*J24*L24</f>
        <v>#N/A</v>
      </c>
      <c r="AJ24" s="44" t="e">
        <f t="shared" ref="AJ24:AJ86" si="33">AG24+AI24</f>
        <v>#N/A</v>
      </c>
      <c r="AK24" s="44" t="e">
        <f>HLOOKUP(I24,ElecAvoidedCostsWOCC!$A$5:$Q$50,G24+1,FALSE)*J24*L24</f>
        <v>#N/A</v>
      </c>
      <c r="AL24" s="44" t="e">
        <f t="shared" ref="AL24:AL86" si="34">AG24+AI24-AK24</f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ref="AN24:AN86" si="35">AM24*1.1+AD24+AE24</f>
        <v>0</v>
      </c>
      <c r="AO24" s="47">
        <f t="shared" ref="AO24:AO86" si="36">IFERROR(AM24/AB24,0)</f>
        <v>0</v>
      </c>
      <c r="AP24" s="47" t="e">
        <f t="shared" ref="AP24:AP86" si="37">AN24/AC24</f>
        <v>#DIV/0!</v>
      </c>
    </row>
    <row r="25" spans="1:42" ht="13.5" customHeight="1">
      <c r="B25" s="97" t="s">
        <v>70</v>
      </c>
      <c r="C25" s="98">
        <v>18231134</v>
      </c>
      <c r="D25" s="61" t="s">
        <v>175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9"/>
        <v>0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0</v>
      </c>
      <c r="AB25" s="51">
        <f t="shared" si="27"/>
        <v>0</v>
      </c>
      <c r="AC25" s="44">
        <f t="shared" si="28"/>
        <v>0</v>
      </c>
      <c r="AD25" s="44">
        <f t="shared" si="29"/>
        <v>0</v>
      </c>
      <c r="AE25" s="44">
        <f t="shared" si="30"/>
        <v>0</v>
      </c>
      <c r="AF25" s="52" t="e">
        <f>HLOOKUP(I25,ElecAvoidedCostsWOCC!$A$5:$Q$50,G25+1,FALSE)</f>
        <v>#N/A</v>
      </c>
      <c r="AG25" s="44" t="e">
        <f t="shared" si="31"/>
        <v>#N/A</v>
      </c>
      <c r="AH25" s="52" t="e">
        <f>HLOOKUP(I25,ElecAvoidedCostsWOCC!$A$5:$Q$50,T25+1,FALSE)</f>
        <v>#N/A</v>
      </c>
      <c r="AI25" s="44" t="e">
        <f t="shared" si="32"/>
        <v>#N/A</v>
      </c>
      <c r="AJ25" s="44" t="e">
        <f t="shared" si="33"/>
        <v>#N/A</v>
      </c>
      <c r="AK25" s="44" t="e">
        <f>HLOOKUP(I25,ElecAvoidedCostsWOCC!$A$5:$Q$50,G25+1,FALSE)*J25*L25</f>
        <v>#N/A</v>
      </c>
      <c r="AL25" s="44" t="e">
        <f t="shared" si="34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 t="e">
        <f t="shared" si="37"/>
        <v>#DIV/0!</v>
      </c>
    </row>
    <row r="26" spans="1:42" ht="13.5" customHeight="1">
      <c r="B26" s="97" t="s">
        <v>70</v>
      </c>
      <c r="C26" s="98">
        <v>18231134</v>
      </c>
      <c r="D26" s="61" t="s">
        <v>175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70</v>
      </c>
      <c r="C27" s="98">
        <v>18231134</v>
      </c>
      <c r="D27" s="61" t="s">
        <v>175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70</v>
      </c>
      <c r="C28" s="98">
        <v>18231134</v>
      </c>
      <c r="D28" s="61" t="s">
        <v>175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70</v>
      </c>
      <c r="C29" s="98">
        <v>18231134</v>
      </c>
      <c r="D29" s="61" t="s">
        <v>175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 t="s">
        <v>70</v>
      </c>
      <c r="C30" s="98">
        <v>18231134</v>
      </c>
      <c r="D30" s="61" t="s">
        <v>175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70</v>
      </c>
      <c r="C31" s="98">
        <v>18231134</v>
      </c>
      <c r="D31" s="61" t="s">
        <v>175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 t="s">
        <v>70</v>
      </c>
      <c r="C32" s="98">
        <v>18231134</v>
      </c>
      <c r="D32" s="61" t="s">
        <v>175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70</v>
      </c>
      <c r="C33" s="98">
        <v>18231134</v>
      </c>
      <c r="D33" s="61" t="s">
        <v>175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70</v>
      </c>
      <c r="C34" s="98">
        <v>18231134</v>
      </c>
      <c r="D34" s="61" t="s">
        <v>175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70</v>
      </c>
      <c r="C35" s="98">
        <v>18231134</v>
      </c>
      <c r="D35" s="61" t="s">
        <v>175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70</v>
      </c>
      <c r="C36" s="98">
        <v>18231134</v>
      </c>
      <c r="D36" s="61" t="s">
        <v>175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70</v>
      </c>
      <c r="C37" s="98">
        <v>18231134</v>
      </c>
      <c r="D37" s="61" t="s">
        <v>175</v>
      </c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70</v>
      </c>
      <c r="C38" s="98">
        <v>18231134</v>
      </c>
      <c r="D38" s="61" t="s">
        <v>175</v>
      </c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70</v>
      </c>
      <c r="C39" s="98">
        <v>18231134</v>
      </c>
      <c r="D39" s="61" t="s">
        <v>175</v>
      </c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 t="s">
        <v>70</v>
      </c>
      <c r="C40" s="98">
        <v>18231134</v>
      </c>
      <c r="D40" s="61" t="s">
        <v>175</v>
      </c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70</v>
      </c>
      <c r="C41" s="98">
        <v>18231134</v>
      </c>
      <c r="D41" s="61" t="s">
        <v>175</v>
      </c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 t="s">
        <v>70</v>
      </c>
      <c r="C42" s="98">
        <v>18231134</v>
      </c>
      <c r="D42" s="61" t="s">
        <v>175</v>
      </c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 t="s">
        <v>70</v>
      </c>
      <c r="C43" s="98">
        <v>18231134</v>
      </c>
      <c r="D43" s="61" t="s">
        <v>175</v>
      </c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 t="s">
        <v>70</v>
      </c>
      <c r="C44" s="98">
        <v>18231134</v>
      </c>
      <c r="D44" s="61" t="s">
        <v>175</v>
      </c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 t="s">
        <v>70</v>
      </c>
      <c r="C45" s="98">
        <v>18231134</v>
      </c>
      <c r="D45" s="61" t="s">
        <v>175</v>
      </c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 t="s">
        <v>70</v>
      </c>
      <c r="C46" s="98">
        <v>18231134</v>
      </c>
      <c r="D46" s="61" t="s">
        <v>175</v>
      </c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 t="s">
        <v>70</v>
      </c>
      <c r="C47" s="98">
        <v>18231134</v>
      </c>
      <c r="D47" s="61" t="s">
        <v>175</v>
      </c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 t="s">
        <v>70</v>
      </c>
      <c r="C48" s="98">
        <v>18231134</v>
      </c>
      <c r="D48" s="61" t="s">
        <v>175</v>
      </c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 t="s">
        <v>70</v>
      </c>
      <c r="C49" s="98">
        <v>18231134</v>
      </c>
      <c r="D49" s="61" t="s">
        <v>175</v>
      </c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 t="s">
        <v>70</v>
      </c>
      <c r="C50" s="98">
        <v>18231134</v>
      </c>
      <c r="D50" s="61" t="s">
        <v>175</v>
      </c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 t="s">
        <v>70</v>
      </c>
      <c r="C51" s="98">
        <v>18231134</v>
      </c>
      <c r="D51" s="61" t="s">
        <v>175</v>
      </c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 t="s">
        <v>70</v>
      </c>
      <c r="C52" s="98">
        <v>18231134</v>
      </c>
      <c r="D52" s="61" t="s">
        <v>175</v>
      </c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 t="s">
        <v>70</v>
      </c>
      <c r="C53" s="98">
        <v>18231134</v>
      </c>
      <c r="D53" s="61" t="s">
        <v>175</v>
      </c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 t="s">
        <v>70</v>
      </c>
      <c r="C54" s="98">
        <v>18231134</v>
      </c>
      <c r="D54" s="61" t="s">
        <v>175</v>
      </c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 t="s">
        <v>70</v>
      </c>
      <c r="C55" s="98">
        <v>18231134</v>
      </c>
      <c r="D55" s="61" t="s">
        <v>175</v>
      </c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 t="s">
        <v>70</v>
      </c>
      <c r="C56" s="98">
        <v>18231134</v>
      </c>
      <c r="D56" s="61" t="s">
        <v>175</v>
      </c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 t="s">
        <v>70</v>
      </c>
      <c r="C57" s="98">
        <v>18231134</v>
      </c>
      <c r="D57" s="61" t="s">
        <v>175</v>
      </c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 t="s">
        <v>70</v>
      </c>
      <c r="C58" s="98">
        <v>18231134</v>
      </c>
      <c r="D58" s="61" t="s">
        <v>175</v>
      </c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 t="s">
        <v>70</v>
      </c>
      <c r="C59" s="98">
        <v>18231134</v>
      </c>
      <c r="D59" s="61" t="s">
        <v>175</v>
      </c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 t="s">
        <v>70</v>
      </c>
      <c r="C60" s="98">
        <v>18231134</v>
      </c>
      <c r="D60" s="61" t="s">
        <v>175</v>
      </c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 t="s">
        <v>70</v>
      </c>
      <c r="C61" s="98">
        <v>18231134</v>
      </c>
      <c r="D61" s="61" t="s">
        <v>175</v>
      </c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 t="s">
        <v>70</v>
      </c>
      <c r="C62" s="98">
        <v>18231134</v>
      </c>
      <c r="D62" s="61" t="s">
        <v>175</v>
      </c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97" t="s">
        <v>70</v>
      </c>
      <c r="C63" s="98">
        <v>18231134</v>
      </c>
      <c r="D63" s="61" t="s">
        <v>175</v>
      </c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97" t="s">
        <v>70</v>
      </c>
      <c r="C64" s="98">
        <v>18231134</v>
      </c>
      <c r="D64" s="61" t="s">
        <v>175</v>
      </c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97" t="s">
        <v>70</v>
      </c>
      <c r="C65" s="98">
        <v>18231134</v>
      </c>
      <c r="D65" s="61" t="s">
        <v>175</v>
      </c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97" t="s">
        <v>70</v>
      </c>
      <c r="C66" s="98">
        <v>18231134</v>
      </c>
      <c r="D66" s="61" t="s">
        <v>175</v>
      </c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97" t="s">
        <v>70</v>
      </c>
      <c r="C67" s="98">
        <v>18231134</v>
      </c>
      <c r="D67" s="61" t="s">
        <v>175</v>
      </c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97" t="s">
        <v>70</v>
      </c>
      <c r="C68" s="98">
        <v>18231134</v>
      </c>
      <c r="D68" s="61" t="s">
        <v>175</v>
      </c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97" t="s">
        <v>70</v>
      </c>
      <c r="C69" s="98">
        <v>18231134</v>
      </c>
      <c r="D69" s="61" t="s">
        <v>175</v>
      </c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97" t="s">
        <v>70</v>
      </c>
      <c r="C70" s="98">
        <v>18231134</v>
      </c>
      <c r="D70" s="61" t="s">
        <v>175</v>
      </c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97" t="s">
        <v>70</v>
      </c>
      <c r="C71" s="98">
        <v>18231134</v>
      </c>
      <c r="D71" s="61" t="s">
        <v>175</v>
      </c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97" t="s">
        <v>70</v>
      </c>
      <c r="C72" s="98">
        <v>18231134</v>
      </c>
      <c r="D72" s="61" t="s">
        <v>175</v>
      </c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97" t="s">
        <v>70</v>
      </c>
      <c r="C73" s="98">
        <v>18231134</v>
      </c>
      <c r="D73" s="61" t="s">
        <v>175</v>
      </c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HLOOKUP(I73,ElecAvoidedCostsWOCC!$A$5:$Q$50,G73+1,FALSE)</f>
        <v>#N/A</v>
      </c>
      <c r="AG73" s="44" t="e">
        <f t="shared" si="31"/>
        <v>#N/A</v>
      </c>
      <c r="AH73" s="52" t="e">
        <f>HLOOKUP(I73,ElecAvoidedCostsWOCC!$A$5:$Q$50,T73+1,FALSE)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HLOOKUP(I73,ElecAvoidedCostsWOCC!$A$5:$Q$50,G73+1,FALSE)*J73*L73</f>
        <v>#N/A</v>
      </c>
      <c r="AL73" s="44" t="e">
        <f t="shared" si="34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97" t="s">
        <v>70</v>
      </c>
      <c r="C74" s="98">
        <v>18231134</v>
      </c>
      <c r="D74" s="61" t="s">
        <v>175</v>
      </c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HLOOKUP(I74,ElecAvoidedCostsWOCC!$A$5:$Q$50,G74+1,FALSE)</f>
        <v>#N/A</v>
      </c>
      <c r="AG74" s="44" t="e">
        <f t="shared" si="31"/>
        <v>#N/A</v>
      </c>
      <c r="AH74" s="52" t="e">
        <f>HLOOKUP(I74,ElecAvoidedCostsWOCC!$A$5:$Q$50,T74+1,FALSE)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HLOOKUP(I74,ElecAvoidedCostsWOCC!$A$5:$Q$50,G74+1,FALSE)*J74*L74</f>
        <v>#N/A</v>
      </c>
      <c r="AL74" s="44" t="e">
        <f t="shared" si="34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97" t="s">
        <v>70</v>
      </c>
      <c r="C75" s="98">
        <v>18231134</v>
      </c>
      <c r="D75" s="61" t="s">
        <v>175</v>
      </c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HLOOKUP(I75,ElecAvoidedCostsWOCC!$A$5:$Q$50,G75+1,FALSE)</f>
        <v>#N/A</v>
      </c>
      <c r="AG75" s="44" t="e">
        <f t="shared" si="31"/>
        <v>#N/A</v>
      </c>
      <c r="AH75" s="52" t="e">
        <f>HLOOKUP(I75,ElecAvoidedCostsWOCC!$A$5:$Q$50,T75+1,FALSE)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HLOOKUP(I75,ElecAvoidedCostsWOCC!$A$5:$Q$50,G75+1,FALSE)*J75*L75</f>
        <v>#N/A</v>
      </c>
      <c r="AL75" s="44" t="e">
        <f t="shared" si="34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97" t="s">
        <v>70</v>
      </c>
      <c r="C76" s="98">
        <v>18231134</v>
      </c>
      <c r="D76" s="61" t="s">
        <v>175</v>
      </c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HLOOKUP(I76,ElecAvoidedCostsWOCC!$A$5:$Q$50,G76+1,FALSE)</f>
        <v>#N/A</v>
      </c>
      <c r="AG76" s="44" t="e">
        <f t="shared" si="31"/>
        <v>#N/A</v>
      </c>
      <c r="AH76" s="52" t="e">
        <f>HLOOKUP(I76,ElecAvoidedCostsWOCC!$A$5:$Q$50,T76+1,FALSE)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HLOOKUP(I76,ElecAvoidedCostsWOCC!$A$5:$Q$50,G76+1,FALSE)*J76*L76</f>
        <v>#N/A</v>
      </c>
      <c r="AL76" s="44" t="e">
        <f t="shared" si="34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97" t="s">
        <v>70</v>
      </c>
      <c r="C77" s="98">
        <v>18231134</v>
      </c>
      <c r="D77" s="61" t="s">
        <v>175</v>
      </c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HLOOKUP(I77,ElecAvoidedCostsWOCC!$A$5:$Q$50,G77+1,FALSE)</f>
        <v>#N/A</v>
      </c>
      <c r="AG77" s="44" t="e">
        <f t="shared" si="31"/>
        <v>#N/A</v>
      </c>
      <c r="AH77" s="52" t="e">
        <f>HLOOKUP(I77,ElecAvoidedCostsWOCC!$A$5:$Q$50,T77+1,FALSE)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HLOOKUP(I77,ElecAvoidedCostsWOCC!$A$5:$Q$50,G77+1,FALSE)*J77*L77</f>
        <v>#N/A</v>
      </c>
      <c r="AL77" s="44" t="e">
        <f t="shared" si="34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97" t="s">
        <v>70</v>
      </c>
      <c r="C78" s="98">
        <v>18231134</v>
      </c>
      <c r="D78" s="61" t="s">
        <v>175</v>
      </c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HLOOKUP(I78,ElecAvoidedCostsWOCC!$A$5:$Q$50,G78+1,FALSE)</f>
        <v>#N/A</v>
      </c>
      <c r="AG78" s="44" t="e">
        <f t="shared" si="31"/>
        <v>#N/A</v>
      </c>
      <c r="AH78" s="52" t="e">
        <f>HLOOKUP(I78,ElecAvoidedCostsWOCC!$A$5:$Q$50,T78+1,FALSE)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HLOOKUP(I78,ElecAvoidedCostsWOCC!$A$5:$Q$50,G78+1,FALSE)*J78*L78</f>
        <v>#N/A</v>
      </c>
      <c r="AL78" s="44" t="e">
        <f t="shared" si="34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97" t="s">
        <v>70</v>
      </c>
      <c r="C79" s="98">
        <v>18231134</v>
      </c>
      <c r="D79" s="61" t="s">
        <v>175</v>
      </c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HLOOKUP(I79,ElecAvoidedCostsWOCC!$A$5:$Q$50,G79+1,FALSE)</f>
        <v>#N/A</v>
      </c>
      <c r="AG79" s="44" t="e">
        <f t="shared" si="31"/>
        <v>#N/A</v>
      </c>
      <c r="AH79" s="52" t="e">
        <f>HLOOKUP(I79,ElecAvoidedCostsWOCC!$A$5:$Q$50,T79+1,FALSE)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HLOOKUP(I79,ElecAvoidedCostsWOCC!$A$5:$Q$50,G79+1,FALSE)*J79*L79</f>
        <v>#N/A</v>
      </c>
      <c r="AL79" s="44" t="e">
        <f t="shared" si="34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97" t="s">
        <v>70</v>
      </c>
      <c r="C80" s="98">
        <v>18231134</v>
      </c>
      <c r="D80" s="61" t="s">
        <v>175</v>
      </c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HLOOKUP(I80,ElecAvoidedCostsWOCC!$A$5:$Q$50,G80+1,FALSE)</f>
        <v>#N/A</v>
      </c>
      <c r="AG80" s="44" t="e">
        <f t="shared" si="31"/>
        <v>#N/A</v>
      </c>
      <c r="AH80" s="52" t="e">
        <f>HLOOKUP(I80,ElecAvoidedCostsWOCC!$A$5:$Q$50,T80+1,FALSE)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HLOOKUP(I80,ElecAvoidedCostsWOCC!$A$5:$Q$50,G80+1,FALSE)*J80*L80</f>
        <v>#N/A</v>
      </c>
      <c r="AL80" s="44" t="e">
        <f t="shared" si="34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97" t="s">
        <v>70</v>
      </c>
      <c r="C81" s="98">
        <v>18231134</v>
      </c>
      <c r="D81" s="61" t="s">
        <v>175</v>
      </c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HLOOKUP(I81,ElecAvoidedCostsWOCC!$A$5:$Q$50,G81+1,FALSE)</f>
        <v>#N/A</v>
      </c>
      <c r="AG81" s="44" t="e">
        <f t="shared" si="31"/>
        <v>#N/A</v>
      </c>
      <c r="AH81" s="52" t="e">
        <f>HLOOKUP(I81,ElecAvoidedCostsWOCC!$A$5:$Q$50,T81+1,FALSE)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HLOOKUP(I81,ElecAvoidedCostsWOCC!$A$5:$Q$50,G81+1,FALSE)*J81*L81</f>
        <v>#N/A</v>
      </c>
      <c r="AL81" s="44" t="e">
        <f t="shared" si="34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97" t="s">
        <v>70</v>
      </c>
      <c r="C82" s="98">
        <v>18231134</v>
      </c>
      <c r="D82" s="61" t="s">
        <v>175</v>
      </c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HLOOKUP(I82,ElecAvoidedCostsWOCC!$A$5:$Q$50,G82+1,FALSE)</f>
        <v>#N/A</v>
      </c>
      <c r="AG82" s="44" t="e">
        <f t="shared" si="31"/>
        <v>#N/A</v>
      </c>
      <c r="AH82" s="52" t="e">
        <f>HLOOKUP(I82,ElecAvoidedCostsWOCC!$A$5:$Q$50,T82+1,FALSE)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HLOOKUP(I82,ElecAvoidedCostsWOCC!$A$5:$Q$50,G82+1,FALSE)*J82*L82</f>
        <v>#N/A</v>
      </c>
      <c r="AL82" s="44" t="e">
        <f t="shared" si="34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97" t="s">
        <v>70</v>
      </c>
      <c r="C83" s="98">
        <v>18231134</v>
      </c>
      <c r="D83" s="61" t="s">
        <v>175</v>
      </c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HLOOKUP(I83,ElecAvoidedCostsWOCC!$A$5:$Q$50,G83+1,FALSE)</f>
        <v>#N/A</v>
      </c>
      <c r="AG83" s="44" t="e">
        <f t="shared" si="31"/>
        <v>#N/A</v>
      </c>
      <c r="AH83" s="52" t="e">
        <f>HLOOKUP(I83,ElecAvoidedCostsWOCC!$A$5:$Q$50,T83+1,FALSE)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HLOOKUP(I83,ElecAvoidedCostsWOCC!$A$5:$Q$50,G83+1,FALSE)*J83*L83</f>
        <v>#N/A</v>
      </c>
      <c r="AL83" s="44" t="e">
        <f t="shared" si="34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97" t="s">
        <v>70</v>
      </c>
      <c r="C84" s="98">
        <v>18231134</v>
      </c>
      <c r="D84" s="61" t="s">
        <v>175</v>
      </c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HLOOKUP(I84,ElecAvoidedCostsWOCC!$A$5:$Q$50,G84+1,FALSE)</f>
        <v>#N/A</v>
      </c>
      <c r="AG84" s="44" t="e">
        <f t="shared" si="31"/>
        <v>#N/A</v>
      </c>
      <c r="AH84" s="52" t="e">
        <f>HLOOKUP(I84,ElecAvoidedCostsWOCC!$A$5:$Q$50,T84+1,FALSE)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HLOOKUP(I84,ElecAvoidedCostsWOCC!$A$5:$Q$50,G84+1,FALSE)*J84*L84</f>
        <v>#N/A</v>
      </c>
      <c r="AL84" s="44" t="e">
        <f t="shared" si="34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97" t="s">
        <v>70</v>
      </c>
      <c r="C85" s="98">
        <v>18231134</v>
      </c>
      <c r="D85" s="61" t="s">
        <v>175</v>
      </c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97" t="s">
        <v>70</v>
      </c>
      <c r="C86" s="98">
        <v>18231134</v>
      </c>
      <c r="D86" s="61" t="s">
        <v>175</v>
      </c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ref="T87:T150" si="38">G87+H87</f>
        <v>0</v>
      </c>
      <c r="U87" s="47">
        <f t="shared" ref="U87:U150" si="39">(O87/$A$10)*T87</f>
        <v>0</v>
      </c>
      <c r="V87" s="48">
        <f t="shared" ref="V87:V150" si="40">N87-M87</f>
        <v>0</v>
      </c>
      <c r="W87" s="49">
        <f t="shared" ref="W87:W150" si="41">(O87/A$10)</f>
        <v>0</v>
      </c>
      <c r="X87" s="44">
        <f t="shared" ref="X87:X150" si="42">W87*A$8</f>
        <v>0</v>
      </c>
      <c r="Y87" s="44">
        <f t="shared" ref="Y87:Y150" si="43">Q87-P87</f>
        <v>0</v>
      </c>
      <c r="Z87" s="44">
        <f t="shared" ref="Z87:Z150" si="44">X87+(A$6*W87)</f>
        <v>0</v>
      </c>
      <c r="AA87" s="50">
        <f t="shared" ref="AA87:AA150" si="45">Q87+X87</f>
        <v>0</v>
      </c>
      <c r="AB87" s="51">
        <f t="shared" ref="AB87:AB150" si="46">Z87/(1+ElecDiscountRate)^1</f>
        <v>0</v>
      </c>
      <c r="AC87" s="44">
        <f t="shared" ref="AC87:AC150" si="47">AA87/(1+ElecDiscountRate)^1</f>
        <v>0</v>
      </c>
      <c r="AD87" s="44">
        <f t="shared" ref="AD87:AD150" si="48">-PV(ElecDiscountRate,T87,R87)*J87</f>
        <v>0</v>
      </c>
      <c r="AE87" s="44">
        <f t="shared" ref="AE87:AE150" si="49">-PV(ElecDiscountRate,T87,S87)*J87</f>
        <v>0</v>
      </c>
      <c r="AF87" s="52" t="e">
        <f>HLOOKUP(I87,ElecAvoidedCostsWOCC!$A$5:$Q$50,G87+1,FALSE)</f>
        <v>#N/A</v>
      </c>
      <c r="AG87" s="44" t="e">
        <f t="shared" ref="AG87:AG150" si="50">AF87*J87*K87</f>
        <v>#N/A</v>
      </c>
      <c r="AH87" s="52" t="e">
        <f>HLOOKUP(I87,ElecAvoidedCostsWOCC!$A$5:$Q$50,T87+1,FALSE)</f>
        <v>#N/A</v>
      </c>
      <c r="AI87" s="44" t="e">
        <f t="shared" ref="AI87:AI150" si="51">AH87*J87*L87</f>
        <v>#N/A</v>
      </c>
      <c r="AJ87" s="44" t="e">
        <f t="shared" ref="AJ87:AJ150" si="52">AG87+AI87</f>
        <v>#N/A</v>
      </c>
      <c r="AK87" s="44" t="e">
        <f>HLOOKUP(I87,ElecAvoidedCostsWOCC!$A$5:$Q$50,G87+1,FALSE)*J87*L87</f>
        <v>#N/A</v>
      </c>
      <c r="AL87" s="44" t="e">
        <f t="shared" ref="AL87:AL150" si="53">AG87+AI87-AK87</f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ref="AN87:AN150" si="54">AM87*1.1+AD87+AE87</f>
        <v>0</v>
      </c>
      <c r="AO87" s="47">
        <f t="shared" ref="AO87:AO150" si="55">IFERROR(AM87/AB87,0)</f>
        <v>0</v>
      </c>
      <c r="AP87" s="47" t="e">
        <f t="shared" ref="AP87:AP150" si="56">AN87/AC87</f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HLOOKUP(I88,ElecAvoidedCostsWOCC!$A$5:$Q$50,G88+1,FALSE)</f>
        <v>#N/A</v>
      </c>
      <c r="AG88" s="44" t="e">
        <f t="shared" si="50"/>
        <v>#N/A</v>
      </c>
      <c r="AH88" s="52" t="e">
        <f>HLOOKUP(I88,ElecAvoidedCostsWOCC!$A$5:$Q$50,T88+1,FALSE)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HLOOKUP(I88,ElecAvoidedCostsWOCC!$A$5:$Q$50,G88+1,FALSE)*J88*L88</f>
        <v>#N/A</v>
      </c>
      <c r="AL88" s="44" t="e">
        <f t="shared" si="53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HLOOKUP(I89,ElecAvoidedCostsWOCC!$A$5:$Q$50,G89+1,FALSE)</f>
        <v>#N/A</v>
      </c>
      <c r="AG89" s="44" t="e">
        <f t="shared" si="50"/>
        <v>#N/A</v>
      </c>
      <c r="AH89" s="52" t="e">
        <f>HLOOKUP(I89,ElecAvoidedCostsWOCC!$A$5:$Q$50,T89+1,FALSE)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HLOOKUP(I89,ElecAvoidedCostsWOCC!$A$5:$Q$50,G89+1,FALSE)*J89*L89</f>
        <v>#N/A</v>
      </c>
      <c r="AL89" s="44" t="e">
        <f t="shared" si="53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HLOOKUP(I90,ElecAvoidedCostsWOCC!$A$5:$Q$50,G90+1,FALSE)</f>
        <v>#N/A</v>
      </c>
      <c r="AG90" s="44" t="e">
        <f t="shared" si="50"/>
        <v>#N/A</v>
      </c>
      <c r="AH90" s="52" t="e">
        <f>HLOOKUP(I90,ElecAvoidedCostsWOCC!$A$5:$Q$50,T90+1,FALSE)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HLOOKUP(I90,ElecAvoidedCostsWOCC!$A$5:$Q$50,G90+1,FALSE)*J90*L90</f>
        <v>#N/A</v>
      </c>
      <c r="AL90" s="44" t="e">
        <f t="shared" si="53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HLOOKUP(I91,ElecAvoidedCostsWOCC!$A$5:$Q$50,G91+1,FALSE)</f>
        <v>#N/A</v>
      </c>
      <c r="AG91" s="44" t="e">
        <f t="shared" si="50"/>
        <v>#N/A</v>
      </c>
      <c r="AH91" s="52" t="e">
        <f>HLOOKUP(I91,ElecAvoidedCostsWOCC!$A$5:$Q$50,T91+1,FALSE)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HLOOKUP(I91,ElecAvoidedCostsWOCC!$A$5:$Q$50,G91+1,FALSE)*J91*L91</f>
        <v>#N/A</v>
      </c>
      <c r="AL91" s="44" t="e">
        <f t="shared" si="53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HLOOKUP(I92,ElecAvoidedCostsWOCC!$A$5:$Q$50,G92+1,FALSE)</f>
        <v>#N/A</v>
      </c>
      <c r="AG92" s="44" t="e">
        <f t="shared" si="50"/>
        <v>#N/A</v>
      </c>
      <c r="AH92" s="52" t="e">
        <f>HLOOKUP(I92,ElecAvoidedCostsWOCC!$A$5:$Q$50,T92+1,FALSE)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HLOOKUP(I92,ElecAvoidedCostsWOCC!$A$5:$Q$50,G92+1,FALSE)*J92*L92</f>
        <v>#N/A</v>
      </c>
      <c r="AL92" s="44" t="e">
        <f t="shared" si="53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HLOOKUP(I93,ElecAvoidedCostsWOCC!$A$5:$Q$50,G93+1,FALSE)</f>
        <v>#N/A</v>
      </c>
      <c r="AG93" s="44" t="e">
        <f t="shared" si="50"/>
        <v>#N/A</v>
      </c>
      <c r="AH93" s="52" t="e">
        <f>HLOOKUP(I93,ElecAvoidedCostsWOCC!$A$5:$Q$50,T93+1,FALSE)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HLOOKUP(I93,ElecAvoidedCostsWOCC!$A$5:$Q$50,G93+1,FALSE)*J93*L93</f>
        <v>#N/A</v>
      </c>
      <c r="AL93" s="44" t="e">
        <f t="shared" si="53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3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HLOOKUP(I94,ElecAvoidedCostsWOCC!$A$5:$Q$50,G94+1,FALSE)</f>
        <v>#N/A</v>
      </c>
      <c r="AG94" s="44" t="e">
        <f t="shared" si="50"/>
        <v>#N/A</v>
      </c>
      <c r="AH94" s="52" t="e">
        <f>HLOOKUP(I94,ElecAvoidedCostsWOCC!$A$5:$Q$50,T94+1,FALSE)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HLOOKUP(I94,ElecAvoidedCostsWOCC!$A$5:$Q$50,G94+1,FALSE)*J94*L94</f>
        <v>#N/A</v>
      </c>
      <c r="AL94" s="44" t="e">
        <f t="shared" si="53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HLOOKUP(I95,ElecAvoidedCostsWOCC!$A$5:$Q$50,G95+1,FALSE)</f>
        <v>#N/A</v>
      </c>
      <c r="AG95" s="44" t="e">
        <f t="shared" si="50"/>
        <v>#N/A</v>
      </c>
      <c r="AH95" s="52" t="e">
        <f>HLOOKUP(I95,ElecAvoidedCostsWOCC!$A$5:$Q$50,T95+1,FALSE)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HLOOKUP(I95,ElecAvoidedCostsWOCC!$A$5:$Q$50,G95+1,FALSE)*J95*L95</f>
        <v>#N/A</v>
      </c>
      <c r="AL95" s="44" t="e">
        <f t="shared" si="53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HLOOKUP(I96,ElecAvoidedCostsWOCC!$A$5:$Q$50,G96+1,FALSE)</f>
        <v>#N/A</v>
      </c>
      <c r="AG96" s="44" t="e">
        <f t="shared" si="50"/>
        <v>#N/A</v>
      </c>
      <c r="AH96" s="52" t="e">
        <f>HLOOKUP(I96,ElecAvoidedCostsWOCC!$A$5:$Q$50,T96+1,FALSE)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HLOOKUP(I96,ElecAvoidedCostsWOCC!$A$5:$Q$50,G96+1,FALSE)*J96*L96</f>
        <v>#N/A</v>
      </c>
      <c r="AL96" s="44" t="e">
        <f t="shared" si="53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HLOOKUP(I97,ElecAvoidedCostsWOCC!$A$5:$Q$50,G97+1,FALSE)</f>
        <v>#N/A</v>
      </c>
      <c r="AG97" s="44" t="e">
        <f t="shared" si="50"/>
        <v>#N/A</v>
      </c>
      <c r="AH97" s="52" t="e">
        <f>HLOOKUP(I97,ElecAvoidedCostsWOCC!$A$5:$Q$50,T97+1,FALSE)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HLOOKUP(I97,ElecAvoidedCostsWOCC!$A$5:$Q$50,G97+1,FALSE)*J97*L97</f>
        <v>#N/A</v>
      </c>
      <c r="AL97" s="44" t="e">
        <f t="shared" si="53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HLOOKUP(I98,ElecAvoidedCostsWOCC!$A$5:$Q$50,G98+1,FALSE)</f>
        <v>#N/A</v>
      </c>
      <c r="AG98" s="44" t="e">
        <f t="shared" si="50"/>
        <v>#N/A</v>
      </c>
      <c r="AH98" s="52" t="e">
        <f>HLOOKUP(I98,ElecAvoidedCostsWOCC!$A$5:$Q$50,T98+1,FALSE)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HLOOKUP(I98,ElecAvoidedCostsWOCC!$A$5:$Q$50,G98+1,FALSE)*J98*L98</f>
        <v>#N/A</v>
      </c>
      <c r="AL98" s="44" t="e">
        <f t="shared" si="53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3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HLOOKUP(I99,ElecAvoidedCostsWOCC!$A$5:$Q$50,G99+1,FALSE)</f>
        <v>#N/A</v>
      </c>
      <c r="AG99" s="44" t="e">
        <f t="shared" si="50"/>
        <v>#N/A</v>
      </c>
      <c r="AH99" s="52" t="e">
        <f>HLOOKUP(I99,ElecAvoidedCostsWOCC!$A$5:$Q$50,T99+1,FALSE)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HLOOKUP(I99,ElecAvoidedCostsWOCC!$A$5:$Q$50,G99+1,FALSE)*J99*L99</f>
        <v>#N/A</v>
      </c>
      <c r="AL99" s="44" t="e">
        <f t="shared" si="53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3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HLOOKUP(I100,ElecAvoidedCostsWOCC!$A$5:$Q$50,G100+1,FALSE)</f>
        <v>#N/A</v>
      </c>
      <c r="AG100" s="44" t="e">
        <f t="shared" si="50"/>
        <v>#N/A</v>
      </c>
      <c r="AH100" s="52" t="e">
        <f>HLOOKUP(I100,ElecAvoidedCostsWOCC!$A$5:$Q$50,T100+1,FALSE)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HLOOKUP(I100,ElecAvoidedCostsWOCC!$A$5:$Q$50,G100+1,FALSE)*J100*L100</f>
        <v>#N/A</v>
      </c>
      <c r="AL100" s="44" t="e">
        <f t="shared" si="53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3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HLOOKUP(I101,ElecAvoidedCostsWOCC!$A$5:$Q$50,G101+1,FALSE)</f>
        <v>#N/A</v>
      </c>
      <c r="AG101" s="44" t="e">
        <f t="shared" si="50"/>
        <v>#N/A</v>
      </c>
      <c r="AH101" s="52" t="e">
        <f>HLOOKUP(I101,ElecAvoidedCostsWOCC!$A$5:$Q$50,T101+1,FALSE)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HLOOKUP(I101,ElecAvoidedCostsWOCC!$A$5:$Q$50,G101+1,FALSE)*J101*L101</f>
        <v>#N/A</v>
      </c>
      <c r="AL101" s="44" t="e">
        <f t="shared" si="53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37"/>
      <c r="C102" s="61"/>
      <c r="D102" s="61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HLOOKUP(I102,ElecAvoidedCostsWOCC!$A$5:$Q$50,G102+1,FALSE)</f>
        <v>#N/A</v>
      </c>
      <c r="AG102" s="44" t="e">
        <f t="shared" si="50"/>
        <v>#N/A</v>
      </c>
      <c r="AH102" s="52" t="e">
        <f>HLOOKUP(I102,ElecAvoidedCostsWOCC!$A$5:$Q$50,T102+1,FALSE)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HLOOKUP(I102,ElecAvoidedCostsWOCC!$A$5:$Q$50,G102+1,FALSE)*J102*L102</f>
        <v>#N/A</v>
      </c>
      <c r="AL102" s="44" t="e">
        <f t="shared" si="53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3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3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3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3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3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3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3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3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3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3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3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3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3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3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3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3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3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>
      <c r="B134" s="3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HLOOKUP(I134,ElecAvoidedCostsWOCC!$A$5:$Q$50,G134+1,FALSE)</f>
        <v>#N/A</v>
      </c>
      <c r="AG134" s="44" t="e">
        <f t="shared" si="50"/>
        <v>#N/A</v>
      </c>
      <c r="AH134" s="52" t="e">
        <f>HLOOKUP(I134,ElecAvoidedCostsWOCC!$A$5:$Q$50,T134+1,FALSE)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HLOOKUP(I134,ElecAvoidedCostsWOCC!$A$5:$Q$50,G134+1,FALSE)*J134*L134</f>
        <v>#N/A</v>
      </c>
      <c r="AL134" s="44" t="e">
        <f t="shared" si="53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>
      <c r="B135" s="3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HLOOKUP(I135,ElecAvoidedCostsWOCC!$A$5:$Q$50,G135+1,FALSE)</f>
        <v>#N/A</v>
      </c>
      <c r="AG135" s="44" t="e">
        <f t="shared" si="50"/>
        <v>#N/A</v>
      </c>
      <c r="AH135" s="52" t="e">
        <f>HLOOKUP(I135,ElecAvoidedCostsWOCC!$A$5:$Q$50,T135+1,FALSE)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HLOOKUP(I135,ElecAvoidedCostsWOCC!$A$5:$Q$50,G135+1,FALSE)*J135*L135</f>
        <v>#N/A</v>
      </c>
      <c r="AL135" s="44" t="e">
        <f t="shared" si="53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>
      <c r="B136" s="3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HLOOKUP(I136,ElecAvoidedCostsWOCC!$A$5:$Q$50,G136+1,FALSE)</f>
        <v>#N/A</v>
      </c>
      <c r="AG136" s="44" t="e">
        <f t="shared" si="50"/>
        <v>#N/A</v>
      </c>
      <c r="AH136" s="52" t="e">
        <f>HLOOKUP(I136,ElecAvoidedCostsWOCC!$A$5:$Q$50,T136+1,FALSE)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HLOOKUP(I136,ElecAvoidedCostsWOCC!$A$5:$Q$50,G136+1,FALSE)*J136*L136</f>
        <v>#N/A</v>
      </c>
      <c r="AL136" s="44" t="e">
        <f t="shared" si="53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>
      <c r="B137" s="3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HLOOKUP(I137,ElecAvoidedCostsWOCC!$A$5:$Q$50,G137+1,FALSE)</f>
        <v>#N/A</v>
      </c>
      <c r="AG137" s="44" t="e">
        <f t="shared" si="50"/>
        <v>#N/A</v>
      </c>
      <c r="AH137" s="52" t="e">
        <f>HLOOKUP(I137,ElecAvoidedCostsWOCC!$A$5:$Q$50,T137+1,FALSE)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HLOOKUP(I137,ElecAvoidedCostsWOCC!$A$5:$Q$50,G137+1,FALSE)*J137*L137</f>
        <v>#N/A</v>
      </c>
      <c r="AL137" s="44" t="e">
        <f t="shared" si="53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>
      <c r="B138" s="3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HLOOKUP(I138,ElecAvoidedCostsWOCC!$A$5:$Q$50,G138+1,FALSE)</f>
        <v>#N/A</v>
      </c>
      <c r="AG138" s="44" t="e">
        <f t="shared" si="50"/>
        <v>#N/A</v>
      </c>
      <c r="AH138" s="52" t="e">
        <f>HLOOKUP(I138,ElecAvoidedCostsWOCC!$A$5:$Q$50,T138+1,FALSE)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HLOOKUP(I138,ElecAvoidedCostsWOCC!$A$5:$Q$50,G138+1,FALSE)*J138*L138</f>
        <v>#N/A</v>
      </c>
      <c r="AL138" s="44" t="e">
        <f t="shared" si="53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>
      <c r="B139" s="3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HLOOKUP(I139,ElecAvoidedCostsWOCC!$A$5:$Q$50,G139+1,FALSE)</f>
        <v>#N/A</v>
      </c>
      <c r="AG139" s="44" t="e">
        <f t="shared" si="50"/>
        <v>#N/A</v>
      </c>
      <c r="AH139" s="52" t="e">
        <f>HLOOKUP(I139,ElecAvoidedCostsWOCC!$A$5:$Q$50,T139+1,FALSE)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HLOOKUP(I139,ElecAvoidedCostsWOCC!$A$5:$Q$50,G139+1,FALSE)*J139*L139</f>
        <v>#N/A</v>
      </c>
      <c r="AL139" s="44" t="e">
        <f t="shared" si="53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>
      <c r="B140" s="3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HLOOKUP(I140,ElecAvoidedCostsWOCC!$A$5:$Q$50,G140+1,FALSE)</f>
        <v>#N/A</v>
      </c>
      <c r="AG140" s="44" t="e">
        <f t="shared" si="50"/>
        <v>#N/A</v>
      </c>
      <c r="AH140" s="52" t="e">
        <f>HLOOKUP(I140,ElecAvoidedCostsWOCC!$A$5:$Q$50,T140+1,FALSE)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HLOOKUP(I140,ElecAvoidedCostsWOCC!$A$5:$Q$50,G140+1,FALSE)*J140*L140</f>
        <v>#N/A</v>
      </c>
      <c r="AL140" s="44" t="e">
        <f t="shared" si="53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>
      <c r="B141" s="3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HLOOKUP(I141,ElecAvoidedCostsWOCC!$A$5:$Q$50,G141+1,FALSE)</f>
        <v>#N/A</v>
      </c>
      <c r="AG141" s="44" t="e">
        <f t="shared" si="50"/>
        <v>#N/A</v>
      </c>
      <c r="AH141" s="52" t="e">
        <f>HLOOKUP(I141,ElecAvoidedCostsWOCC!$A$5:$Q$50,T141+1,FALSE)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HLOOKUP(I141,ElecAvoidedCostsWOCC!$A$5:$Q$50,G141+1,FALSE)*J141*L141</f>
        <v>#N/A</v>
      </c>
      <c r="AL141" s="44" t="e">
        <f t="shared" si="53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>
      <c r="B142" s="3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HLOOKUP(I142,ElecAvoidedCostsWOCC!$A$5:$Q$50,G142+1,FALSE)</f>
        <v>#N/A</v>
      </c>
      <c r="AG142" s="44" t="e">
        <f t="shared" si="50"/>
        <v>#N/A</v>
      </c>
      <c r="AH142" s="52" t="e">
        <f>HLOOKUP(I142,ElecAvoidedCostsWOCC!$A$5:$Q$50,T142+1,FALSE)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HLOOKUP(I142,ElecAvoidedCostsWOCC!$A$5:$Q$50,G142+1,FALSE)*J142*L142</f>
        <v>#N/A</v>
      </c>
      <c r="AL142" s="44" t="e">
        <f t="shared" si="53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>
      <c r="B143" s="3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HLOOKUP(I143,ElecAvoidedCostsWOCC!$A$5:$Q$50,G143+1,FALSE)</f>
        <v>#N/A</v>
      </c>
      <c r="AG143" s="44" t="e">
        <f t="shared" si="50"/>
        <v>#N/A</v>
      </c>
      <c r="AH143" s="52" t="e">
        <f>HLOOKUP(I143,ElecAvoidedCostsWOCC!$A$5:$Q$50,T143+1,FALSE)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HLOOKUP(I143,ElecAvoidedCostsWOCC!$A$5:$Q$50,G143+1,FALSE)*J143*L143</f>
        <v>#N/A</v>
      </c>
      <c r="AL143" s="44" t="e">
        <f t="shared" si="53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>
      <c r="B144" s="3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HLOOKUP(I144,ElecAvoidedCostsWOCC!$A$5:$Q$50,G144+1,FALSE)</f>
        <v>#N/A</v>
      </c>
      <c r="AG144" s="44" t="e">
        <f t="shared" si="50"/>
        <v>#N/A</v>
      </c>
      <c r="AH144" s="52" t="e">
        <f>HLOOKUP(I144,ElecAvoidedCostsWOCC!$A$5:$Q$50,T144+1,FALSE)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HLOOKUP(I144,ElecAvoidedCostsWOCC!$A$5:$Q$50,G144+1,FALSE)*J144*L144</f>
        <v>#N/A</v>
      </c>
      <c r="AL144" s="44" t="e">
        <f t="shared" si="53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>
      <c r="B145" s="3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HLOOKUP(I145,ElecAvoidedCostsWOCC!$A$5:$Q$50,G145+1,FALSE)</f>
        <v>#N/A</v>
      </c>
      <c r="AG145" s="44" t="e">
        <f t="shared" si="50"/>
        <v>#N/A</v>
      </c>
      <c r="AH145" s="52" t="e">
        <f>HLOOKUP(I145,ElecAvoidedCostsWOCC!$A$5:$Q$50,T145+1,FALSE)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HLOOKUP(I145,ElecAvoidedCostsWOCC!$A$5:$Q$50,G145+1,FALSE)*J145*L145</f>
        <v>#N/A</v>
      </c>
      <c r="AL145" s="44" t="e">
        <f t="shared" si="53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>
      <c r="B146" s="3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HLOOKUP(I146,ElecAvoidedCostsWOCC!$A$5:$Q$50,G146+1,FALSE)</f>
        <v>#N/A</v>
      </c>
      <c r="AG146" s="44" t="e">
        <f t="shared" si="50"/>
        <v>#N/A</v>
      </c>
      <c r="AH146" s="52" t="e">
        <f>HLOOKUP(I146,ElecAvoidedCostsWOCC!$A$5:$Q$50,T146+1,FALSE)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HLOOKUP(I146,ElecAvoidedCostsWOCC!$A$5:$Q$50,G146+1,FALSE)*J146*L146</f>
        <v>#N/A</v>
      </c>
      <c r="AL146" s="44" t="e">
        <f t="shared" si="53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>
      <c r="B147" s="3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0">
        <f t="shared" si="45"/>
        <v>0</v>
      </c>
      <c r="AB147" s="51">
        <f t="shared" si="46"/>
        <v>0</v>
      </c>
      <c r="AC147" s="44">
        <f t="shared" si="47"/>
        <v>0</v>
      </c>
      <c r="AD147" s="44">
        <f t="shared" si="48"/>
        <v>0</v>
      </c>
      <c r="AE147" s="44">
        <f t="shared" si="49"/>
        <v>0</v>
      </c>
      <c r="AF147" s="52" t="e">
        <f>HLOOKUP(I147,ElecAvoidedCostsWOCC!$A$5:$Q$50,G147+1,FALSE)</f>
        <v>#N/A</v>
      </c>
      <c r="AG147" s="44" t="e">
        <f t="shared" si="50"/>
        <v>#N/A</v>
      </c>
      <c r="AH147" s="52" t="e">
        <f>HLOOKUP(I147,ElecAvoidedCostsWOCC!$A$5:$Q$50,T147+1,FALSE)</f>
        <v>#N/A</v>
      </c>
      <c r="AI147" s="44" t="e">
        <f t="shared" si="51"/>
        <v>#N/A</v>
      </c>
      <c r="AJ147" s="44" t="e">
        <f t="shared" si="52"/>
        <v>#N/A</v>
      </c>
      <c r="AK147" s="44" t="e">
        <f>HLOOKUP(I147,ElecAvoidedCostsWOCC!$A$5:$Q$50,G147+1,FALSE)*J147*L147</f>
        <v>#N/A</v>
      </c>
      <c r="AL147" s="44" t="e">
        <f t="shared" si="53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4"/>
        <v>0</v>
      </c>
      <c r="AO147" s="47">
        <f t="shared" si="55"/>
        <v>0</v>
      </c>
      <c r="AP147" s="47" t="e">
        <f t="shared" si="56"/>
        <v>#DIV/0!</v>
      </c>
    </row>
    <row r="148" spans="2:42">
      <c r="B148" s="3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0">
        <f t="shared" si="45"/>
        <v>0</v>
      </c>
      <c r="AB148" s="51">
        <f t="shared" si="46"/>
        <v>0</v>
      </c>
      <c r="AC148" s="44">
        <f t="shared" si="47"/>
        <v>0</v>
      </c>
      <c r="AD148" s="44">
        <f t="shared" si="48"/>
        <v>0</v>
      </c>
      <c r="AE148" s="44">
        <f t="shared" si="49"/>
        <v>0</v>
      </c>
      <c r="AF148" s="52" t="e">
        <f>HLOOKUP(I148,ElecAvoidedCostsWOCC!$A$5:$Q$50,G148+1,FALSE)</f>
        <v>#N/A</v>
      </c>
      <c r="AG148" s="44" t="e">
        <f t="shared" si="50"/>
        <v>#N/A</v>
      </c>
      <c r="AH148" s="52" t="e">
        <f>HLOOKUP(I148,ElecAvoidedCostsWOCC!$A$5:$Q$50,T148+1,FALSE)</f>
        <v>#N/A</v>
      </c>
      <c r="AI148" s="44" t="e">
        <f t="shared" si="51"/>
        <v>#N/A</v>
      </c>
      <c r="AJ148" s="44" t="e">
        <f t="shared" si="52"/>
        <v>#N/A</v>
      </c>
      <c r="AK148" s="44" t="e">
        <f>HLOOKUP(I148,ElecAvoidedCostsWOCC!$A$5:$Q$50,G148+1,FALSE)*J148*L148</f>
        <v>#N/A</v>
      </c>
      <c r="AL148" s="44" t="e">
        <f t="shared" si="53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4"/>
        <v>0</v>
      </c>
      <c r="AO148" s="47">
        <f t="shared" si="55"/>
        <v>0</v>
      </c>
      <c r="AP148" s="47" t="e">
        <f t="shared" si="56"/>
        <v>#DIV/0!</v>
      </c>
    </row>
    <row r="149" spans="2:42">
      <c r="B149" s="3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0">
        <f t="shared" si="45"/>
        <v>0</v>
      </c>
      <c r="AB149" s="51">
        <f t="shared" si="46"/>
        <v>0</v>
      </c>
      <c r="AC149" s="44">
        <f t="shared" si="47"/>
        <v>0</v>
      </c>
      <c r="AD149" s="44">
        <f t="shared" si="48"/>
        <v>0</v>
      </c>
      <c r="AE149" s="44">
        <f t="shared" si="49"/>
        <v>0</v>
      </c>
      <c r="AF149" s="52" t="e">
        <f>HLOOKUP(I149,ElecAvoidedCostsWOCC!$A$5:$Q$50,G149+1,FALSE)</f>
        <v>#N/A</v>
      </c>
      <c r="AG149" s="44" t="e">
        <f t="shared" si="50"/>
        <v>#N/A</v>
      </c>
      <c r="AH149" s="52" t="e">
        <f>HLOOKUP(I149,ElecAvoidedCostsWOCC!$A$5:$Q$50,T149+1,FALSE)</f>
        <v>#N/A</v>
      </c>
      <c r="AI149" s="44" t="e">
        <f t="shared" si="51"/>
        <v>#N/A</v>
      </c>
      <c r="AJ149" s="44" t="e">
        <f t="shared" si="52"/>
        <v>#N/A</v>
      </c>
      <c r="AK149" s="44" t="e">
        <f>HLOOKUP(I149,ElecAvoidedCostsWOCC!$A$5:$Q$50,G149+1,FALSE)*J149*L149</f>
        <v>#N/A</v>
      </c>
      <c r="AL149" s="44" t="e">
        <f t="shared" si="53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4"/>
        <v>0</v>
      </c>
      <c r="AO149" s="47">
        <f t="shared" si="55"/>
        <v>0</v>
      </c>
      <c r="AP149" s="47" t="e">
        <f t="shared" si="56"/>
        <v>#DIV/0!</v>
      </c>
    </row>
    <row r="150" spans="2:42">
      <c r="B150" s="3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0">
        <f t="shared" si="45"/>
        <v>0</v>
      </c>
      <c r="AB150" s="51">
        <f t="shared" si="46"/>
        <v>0</v>
      </c>
      <c r="AC150" s="44">
        <f t="shared" si="47"/>
        <v>0</v>
      </c>
      <c r="AD150" s="44">
        <f t="shared" si="48"/>
        <v>0</v>
      </c>
      <c r="AE150" s="44">
        <f t="shared" si="49"/>
        <v>0</v>
      </c>
      <c r="AF150" s="52" t="e">
        <f>HLOOKUP(I150,ElecAvoidedCostsWOCC!$A$5:$Q$50,G150+1,FALSE)</f>
        <v>#N/A</v>
      </c>
      <c r="AG150" s="44" t="e">
        <f t="shared" si="50"/>
        <v>#N/A</v>
      </c>
      <c r="AH150" s="52" t="e">
        <f>HLOOKUP(I150,ElecAvoidedCostsWOCC!$A$5:$Q$50,T150+1,FALSE)</f>
        <v>#N/A</v>
      </c>
      <c r="AI150" s="44" t="e">
        <f t="shared" si="51"/>
        <v>#N/A</v>
      </c>
      <c r="AJ150" s="44" t="e">
        <f t="shared" si="52"/>
        <v>#N/A</v>
      </c>
      <c r="AK150" s="44" t="e">
        <f>HLOOKUP(I150,ElecAvoidedCostsWOCC!$A$5:$Q$50,G150+1,FALSE)*J150*L150</f>
        <v>#N/A</v>
      </c>
      <c r="AL150" s="44" t="e">
        <f t="shared" si="53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4"/>
        <v>0</v>
      </c>
      <c r="AO150" s="47">
        <f t="shared" si="55"/>
        <v>0</v>
      </c>
      <c r="AP150" s="47" t="e">
        <f t="shared" si="56"/>
        <v>#DIV/0!</v>
      </c>
    </row>
    <row r="151" spans="2:42">
      <c r="B151" s="3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ref="T151:T172" si="57">G151+H151</f>
        <v>0</v>
      </c>
      <c r="U151" s="47">
        <f t="shared" ref="U151:U172" si="58">(O151/$A$10)*T151</f>
        <v>0</v>
      </c>
      <c r="V151" s="48">
        <f t="shared" ref="V151:V172" si="59">N151-M151</f>
        <v>0</v>
      </c>
      <c r="W151" s="49">
        <f t="shared" ref="W151:W172" si="60">(O151/A$10)</f>
        <v>0</v>
      </c>
      <c r="X151" s="44">
        <f t="shared" ref="X151:X172" si="61">W151*A$8</f>
        <v>0</v>
      </c>
      <c r="Y151" s="44">
        <f t="shared" ref="Y151:Y172" si="62">Q151-P151</f>
        <v>0</v>
      </c>
      <c r="Z151" s="44">
        <f t="shared" ref="Z151:Z172" si="63">X151+(A$6*W151)</f>
        <v>0</v>
      </c>
      <c r="AA151" s="50">
        <f t="shared" ref="AA151:AA172" si="64">Q151+X151</f>
        <v>0</v>
      </c>
      <c r="AB151" s="51">
        <f t="shared" ref="AB151:AB172" si="65">Z151/(1+ElecDiscountRate)^1</f>
        <v>0</v>
      </c>
      <c r="AC151" s="44">
        <f t="shared" ref="AC151:AC172" si="66">AA151/(1+ElecDiscountRate)^1</f>
        <v>0</v>
      </c>
      <c r="AD151" s="44">
        <f t="shared" ref="AD151:AD172" si="67">-PV(ElecDiscountRate,T151,R151)*J151</f>
        <v>0</v>
      </c>
      <c r="AE151" s="44">
        <f t="shared" ref="AE151:AE172" si="68">-PV(ElecDiscountRate,T151,S151)*J151</f>
        <v>0</v>
      </c>
      <c r="AF151" s="52" t="e">
        <f>HLOOKUP(I151,ElecAvoidedCostsWOCC!$A$5:$Q$50,G151+1,FALSE)</f>
        <v>#N/A</v>
      </c>
      <c r="AG151" s="44" t="e">
        <f t="shared" ref="AG151:AG172" si="69">AF151*J151*K151</f>
        <v>#N/A</v>
      </c>
      <c r="AH151" s="52" t="e">
        <f>HLOOKUP(I151,ElecAvoidedCostsWOCC!$A$5:$Q$50,T151+1,FALSE)</f>
        <v>#N/A</v>
      </c>
      <c r="AI151" s="44" t="e">
        <f t="shared" ref="AI151:AI172" si="70">AH151*J151*L151</f>
        <v>#N/A</v>
      </c>
      <c r="AJ151" s="44" t="e">
        <f t="shared" ref="AJ151:AJ172" si="71">AG151+AI151</f>
        <v>#N/A</v>
      </c>
      <c r="AK151" s="44" t="e">
        <f>HLOOKUP(I151,ElecAvoidedCostsWOCC!$A$5:$Q$50,G151+1,FALSE)*J151*L151</f>
        <v>#N/A</v>
      </c>
      <c r="AL151" s="44" t="e">
        <f t="shared" ref="AL151:AL172" si="72">AG151+AI151-AK151</f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ref="AN151:AN172" si="73">AM151*1.1+AD151+AE151</f>
        <v>0</v>
      </c>
      <c r="AO151" s="47">
        <f t="shared" ref="AO151:AO172" si="74">IFERROR(AM151/AB151,0)</f>
        <v>0</v>
      </c>
      <c r="AP151" s="47" t="e">
        <f t="shared" ref="AP151:AP172" si="75">AN151/AC151</f>
        <v>#DIV/0!</v>
      </c>
    </row>
    <row r="152" spans="2:42">
      <c r="B152" s="3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HLOOKUP(I152,ElecAvoidedCostsWOCC!$A$5:$Q$50,G152+1,FALSE)</f>
        <v>#N/A</v>
      </c>
      <c r="AG152" s="44" t="e">
        <f t="shared" si="69"/>
        <v>#N/A</v>
      </c>
      <c r="AH152" s="52" t="e">
        <f>HLOOKUP(I152,ElecAvoidedCostsWOCC!$A$5:$Q$50,T152+1,FALSE)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HLOOKUP(I152,ElecAvoidedCostsWOCC!$A$5:$Q$50,G152+1,FALSE)*J152*L152</f>
        <v>#N/A</v>
      </c>
      <c r="AL152" s="44" t="e">
        <f t="shared" si="72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>
      <c r="B153" s="3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HLOOKUP(I153,ElecAvoidedCostsWOCC!$A$5:$Q$50,G153+1,FALSE)</f>
        <v>#N/A</v>
      </c>
      <c r="AG153" s="44" t="e">
        <f t="shared" si="69"/>
        <v>#N/A</v>
      </c>
      <c r="AH153" s="52" t="e">
        <f>HLOOKUP(I153,ElecAvoidedCostsWOCC!$A$5:$Q$50,T153+1,FALSE)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HLOOKUP(I153,ElecAvoidedCostsWOCC!$A$5:$Q$50,G153+1,FALSE)*J153*L153</f>
        <v>#N/A</v>
      </c>
      <c r="AL153" s="44" t="e">
        <f t="shared" si="72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>
      <c r="B154" s="3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HLOOKUP(I154,ElecAvoidedCostsWOCC!$A$5:$Q$50,G154+1,FALSE)</f>
        <v>#N/A</v>
      </c>
      <c r="AG154" s="44" t="e">
        <f t="shared" si="69"/>
        <v>#N/A</v>
      </c>
      <c r="AH154" s="52" t="e">
        <f>HLOOKUP(I154,ElecAvoidedCostsWOCC!$A$5:$Q$50,T154+1,FALSE)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HLOOKUP(I154,ElecAvoidedCostsWOCC!$A$5:$Q$50,G154+1,FALSE)*J154*L154</f>
        <v>#N/A</v>
      </c>
      <c r="AL154" s="44" t="e">
        <f t="shared" si="72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3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HLOOKUP(I155,ElecAvoidedCostsWOCC!$A$5:$Q$50,G155+1,FALSE)</f>
        <v>#N/A</v>
      </c>
      <c r="AG155" s="44" t="e">
        <f t="shared" si="69"/>
        <v>#N/A</v>
      </c>
      <c r="AH155" s="52" t="e">
        <f>HLOOKUP(I155,ElecAvoidedCostsWOCC!$A$5:$Q$50,T155+1,FALSE)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HLOOKUP(I155,ElecAvoidedCostsWOCC!$A$5:$Q$50,G155+1,FALSE)*J155*L155</f>
        <v>#N/A</v>
      </c>
      <c r="AL155" s="44" t="e">
        <f t="shared" si="72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3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HLOOKUP(I156,ElecAvoidedCostsWOCC!$A$5:$Q$50,G156+1,FALSE)</f>
        <v>#N/A</v>
      </c>
      <c r="AG156" s="44" t="e">
        <f t="shared" si="69"/>
        <v>#N/A</v>
      </c>
      <c r="AH156" s="52" t="e">
        <f>HLOOKUP(I156,ElecAvoidedCostsWOCC!$A$5:$Q$50,T156+1,FALSE)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HLOOKUP(I156,ElecAvoidedCostsWOCC!$A$5:$Q$50,G156+1,FALSE)*J156*L156</f>
        <v>#N/A</v>
      </c>
      <c r="AL156" s="44" t="e">
        <f t="shared" si="72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3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HLOOKUP(I157,ElecAvoidedCostsWOCC!$A$5:$Q$50,G157+1,FALSE)</f>
        <v>#N/A</v>
      </c>
      <c r="AG157" s="44" t="e">
        <f t="shared" si="69"/>
        <v>#N/A</v>
      </c>
      <c r="AH157" s="52" t="e">
        <f>HLOOKUP(I157,ElecAvoidedCostsWOCC!$A$5:$Q$50,T157+1,FALSE)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HLOOKUP(I157,ElecAvoidedCostsWOCC!$A$5:$Q$50,G157+1,FALSE)*J157*L157</f>
        <v>#N/A</v>
      </c>
      <c r="AL157" s="44" t="e">
        <f t="shared" si="72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3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HLOOKUP(I158,ElecAvoidedCostsWOCC!$A$5:$Q$50,G158+1,FALSE)</f>
        <v>#N/A</v>
      </c>
      <c r="AG158" s="44" t="e">
        <f t="shared" si="69"/>
        <v>#N/A</v>
      </c>
      <c r="AH158" s="52" t="e">
        <f>HLOOKUP(I158,ElecAvoidedCostsWOCC!$A$5:$Q$50,T158+1,FALSE)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HLOOKUP(I158,ElecAvoidedCostsWOCC!$A$5:$Q$50,G158+1,FALSE)*J158*L158</f>
        <v>#N/A</v>
      </c>
      <c r="AL158" s="44" t="e">
        <f t="shared" si="72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3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HLOOKUP(I159,ElecAvoidedCostsWOCC!$A$5:$Q$50,G159+1,FALSE)</f>
        <v>#N/A</v>
      </c>
      <c r="AG159" s="44" t="e">
        <f t="shared" si="69"/>
        <v>#N/A</v>
      </c>
      <c r="AH159" s="52" t="e">
        <f>HLOOKUP(I159,ElecAvoidedCostsWOCC!$A$5:$Q$50,T159+1,FALSE)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HLOOKUP(I159,ElecAvoidedCostsWOCC!$A$5:$Q$50,G159+1,FALSE)*J159*L159</f>
        <v>#N/A</v>
      </c>
      <c r="AL159" s="44" t="e">
        <f t="shared" si="72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3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HLOOKUP(I160,ElecAvoidedCostsWOCC!$A$5:$Q$50,G160+1,FALSE)</f>
        <v>#N/A</v>
      </c>
      <c r="AG160" s="44" t="e">
        <f t="shared" si="69"/>
        <v>#N/A</v>
      </c>
      <c r="AH160" s="52" t="e">
        <f>HLOOKUP(I160,ElecAvoidedCostsWOCC!$A$5:$Q$50,T160+1,FALSE)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HLOOKUP(I160,ElecAvoidedCostsWOCC!$A$5:$Q$50,G160+1,FALSE)*J160*L160</f>
        <v>#N/A</v>
      </c>
      <c r="AL160" s="44" t="e">
        <f t="shared" si="72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3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HLOOKUP(I161,ElecAvoidedCostsWOCC!$A$5:$Q$50,G161+1,FALSE)</f>
        <v>#N/A</v>
      </c>
      <c r="AG161" s="44" t="e">
        <f t="shared" si="69"/>
        <v>#N/A</v>
      </c>
      <c r="AH161" s="52" t="e">
        <f>HLOOKUP(I161,ElecAvoidedCostsWOCC!$A$5:$Q$50,T161+1,FALSE)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HLOOKUP(I161,ElecAvoidedCostsWOCC!$A$5:$Q$50,G161+1,FALSE)*J161*L161</f>
        <v>#N/A</v>
      </c>
      <c r="AL161" s="44" t="e">
        <f t="shared" si="72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3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HLOOKUP(I162,ElecAvoidedCostsWOCC!$A$5:$Q$50,G162+1,FALSE)</f>
        <v>#N/A</v>
      </c>
      <c r="AG162" s="44" t="e">
        <f t="shared" si="69"/>
        <v>#N/A</v>
      </c>
      <c r="AH162" s="52" t="e">
        <f>HLOOKUP(I162,ElecAvoidedCostsWOCC!$A$5:$Q$50,T162+1,FALSE)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HLOOKUP(I162,ElecAvoidedCostsWOCC!$A$5:$Q$50,G162+1,FALSE)*J162*L162</f>
        <v>#N/A</v>
      </c>
      <c r="AL162" s="44" t="e">
        <f t="shared" si="72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3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HLOOKUP(I163,ElecAvoidedCostsWOCC!$A$5:$Q$50,G163+1,FALSE)</f>
        <v>#N/A</v>
      </c>
      <c r="AG163" s="44" t="e">
        <f t="shared" si="69"/>
        <v>#N/A</v>
      </c>
      <c r="AH163" s="52" t="e">
        <f>HLOOKUP(I163,ElecAvoidedCostsWOCC!$A$5:$Q$50,T163+1,FALSE)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HLOOKUP(I163,ElecAvoidedCostsWOCC!$A$5:$Q$50,G163+1,FALSE)*J163*L163</f>
        <v>#N/A</v>
      </c>
      <c r="AL163" s="44" t="e">
        <f t="shared" si="72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3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HLOOKUP(I164,ElecAvoidedCostsWOCC!$A$5:$Q$50,G164+1,FALSE)</f>
        <v>#N/A</v>
      </c>
      <c r="AG164" s="44" t="e">
        <f t="shared" si="69"/>
        <v>#N/A</v>
      </c>
      <c r="AH164" s="52" t="e">
        <f>HLOOKUP(I164,ElecAvoidedCostsWOCC!$A$5:$Q$50,T164+1,FALSE)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HLOOKUP(I164,ElecAvoidedCostsWOCC!$A$5:$Q$50,G164+1,FALSE)*J164*L164</f>
        <v>#N/A</v>
      </c>
      <c r="AL164" s="44" t="e">
        <f t="shared" si="72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3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HLOOKUP(I165,ElecAvoidedCostsWOCC!$A$5:$Q$50,G165+1,FALSE)</f>
        <v>#N/A</v>
      </c>
      <c r="AG165" s="44" t="e">
        <f t="shared" si="69"/>
        <v>#N/A</v>
      </c>
      <c r="AH165" s="52" t="e">
        <f>HLOOKUP(I165,ElecAvoidedCostsWOCC!$A$5:$Q$50,T165+1,FALSE)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HLOOKUP(I165,ElecAvoidedCostsWOCC!$A$5:$Q$50,G165+1,FALSE)*J165*L165</f>
        <v>#N/A</v>
      </c>
      <c r="AL165" s="44" t="e">
        <f t="shared" si="72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3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HLOOKUP(I166,ElecAvoidedCostsWOCC!$A$5:$Q$50,G166+1,FALSE)</f>
        <v>#N/A</v>
      </c>
      <c r="AG166" s="44" t="e">
        <f t="shared" si="69"/>
        <v>#N/A</v>
      </c>
      <c r="AH166" s="52" t="e">
        <f>HLOOKUP(I166,ElecAvoidedCostsWOCC!$A$5:$Q$50,T166+1,FALSE)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HLOOKUP(I166,ElecAvoidedCostsWOCC!$A$5:$Q$50,G166+1,FALSE)*J166*L166</f>
        <v>#N/A</v>
      </c>
      <c r="AL166" s="44" t="e">
        <f t="shared" si="72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3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HLOOKUP(I167,ElecAvoidedCostsWOCC!$A$5:$Q$50,G167+1,FALSE)</f>
        <v>#N/A</v>
      </c>
      <c r="AG167" s="44" t="e">
        <f t="shared" si="69"/>
        <v>#N/A</v>
      </c>
      <c r="AH167" s="52" t="e">
        <f>HLOOKUP(I167,ElecAvoidedCostsWOCC!$A$5:$Q$50,T167+1,FALSE)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HLOOKUP(I167,ElecAvoidedCostsWOCC!$A$5:$Q$50,G167+1,FALSE)*J167*L167</f>
        <v>#N/A</v>
      </c>
      <c r="AL167" s="44" t="e">
        <f t="shared" si="72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3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HLOOKUP(I168,ElecAvoidedCostsWOCC!$A$5:$Q$50,G168+1,FALSE)</f>
        <v>#N/A</v>
      </c>
      <c r="AG168" s="44" t="e">
        <f t="shared" si="69"/>
        <v>#N/A</v>
      </c>
      <c r="AH168" s="52" t="e">
        <f>HLOOKUP(I168,ElecAvoidedCostsWOCC!$A$5:$Q$50,T168+1,FALSE)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HLOOKUP(I168,ElecAvoidedCostsWOCC!$A$5:$Q$50,G168+1,FALSE)*J168*L168</f>
        <v>#N/A</v>
      </c>
      <c r="AL168" s="44" t="e">
        <f t="shared" si="72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3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HLOOKUP(I169,ElecAvoidedCostsWOCC!$A$5:$Q$50,G169+1,FALSE)</f>
        <v>#N/A</v>
      </c>
      <c r="AG169" s="44" t="e">
        <f t="shared" si="69"/>
        <v>#N/A</v>
      </c>
      <c r="AH169" s="52" t="e">
        <f>HLOOKUP(I169,ElecAvoidedCostsWOCC!$A$5:$Q$50,T169+1,FALSE)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HLOOKUP(I169,ElecAvoidedCostsWOCC!$A$5:$Q$50,G169+1,FALSE)*J169*L169</f>
        <v>#N/A</v>
      </c>
      <c r="AL169" s="44" t="e">
        <f t="shared" si="72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3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HLOOKUP(I170,ElecAvoidedCostsWOCC!$A$5:$Q$50,G170+1,FALSE)</f>
        <v>#N/A</v>
      </c>
      <c r="AG170" s="44" t="e">
        <f t="shared" si="69"/>
        <v>#N/A</v>
      </c>
      <c r="AH170" s="52" t="e">
        <f>HLOOKUP(I170,ElecAvoidedCostsWOCC!$A$5:$Q$50,T170+1,FALSE)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HLOOKUP(I170,ElecAvoidedCostsWOCC!$A$5:$Q$50,G170+1,FALSE)*J170*L170</f>
        <v>#N/A</v>
      </c>
      <c r="AL170" s="44" t="e">
        <f t="shared" si="72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3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HLOOKUP(I171,ElecAvoidedCostsWOCC!$A$5:$Q$50,G171+1,FALSE)</f>
        <v>#N/A</v>
      </c>
      <c r="AG171" s="44" t="e">
        <f t="shared" si="69"/>
        <v>#N/A</v>
      </c>
      <c r="AH171" s="52" t="e">
        <f>HLOOKUP(I171,ElecAvoidedCostsWOCC!$A$5:$Q$50,T171+1,FALSE)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HLOOKUP(I171,ElecAvoidedCostsWOCC!$A$5:$Q$50,G171+1,FALSE)*J171*L171</f>
        <v>#N/A</v>
      </c>
      <c r="AL171" s="44" t="e">
        <f t="shared" si="72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3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HLOOKUP(I172,ElecAvoidedCostsWOCC!$A$5:$Q$50,G172+1,FALSE)</f>
        <v>#N/A</v>
      </c>
      <c r="AG172" s="44" t="e">
        <f t="shared" si="69"/>
        <v>#N/A</v>
      </c>
      <c r="AH172" s="52" t="e">
        <f>HLOOKUP(I172,ElecAvoidedCostsWOCC!$A$5:$Q$50,T172+1,FALSE)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HLOOKUP(I172,ElecAvoidedCostsWOCC!$A$5:$Q$50,G172+1,FALSE)*J172*L172</f>
        <v>#N/A</v>
      </c>
      <c r="AL172" s="44" t="e">
        <f t="shared" si="72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</sheetData>
  <conditionalFormatting sqref="J5:L172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172 R5:S172">
    <cfRule type="expression" dxfId="187" priority="2">
      <formula>ISTEXT(M5)</formula>
    </cfRule>
  </conditionalFormatting>
  <conditionalFormatting sqref="M5:N172 R5:S172">
    <cfRule type="notContainsBlanks" dxfId="186" priority="3">
      <formula>LEN(TRIM(M5))&gt;0</formula>
    </cfRule>
  </conditionalFormatting>
  <conditionalFormatting sqref="R5:S172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P28"/>
  <sheetViews>
    <sheetView zoomScale="85" zoomScaleNormal="85" workbookViewId="0">
      <selection activeCell="Q5" sqref="Q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18230014</v>
      </c>
      <c r="D2" s="20" t="s">
        <v>312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70</v>
      </c>
      <c r="C5" s="98">
        <v>18230014</v>
      </c>
      <c r="D5" s="61" t="s">
        <v>312</v>
      </c>
      <c r="E5" s="38">
        <v>13022</v>
      </c>
      <c r="F5" s="39" t="s">
        <v>652</v>
      </c>
      <c r="G5" s="39">
        <v>10</v>
      </c>
      <c r="H5" s="39"/>
      <c r="I5" s="40" t="s">
        <v>274</v>
      </c>
      <c r="J5" s="41">
        <v>5400</v>
      </c>
      <c r="K5" s="41">
        <v>253</v>
      </c>
      <c r="L5" s="41"/>
      <c r="M5" s="42">
        <v>200</v>
      </c>
      <c r="N5" s="42">
        <v>206.08</v>
      </c>
      <c r="O5" s="43">
        <v>1366200</v>
      </c>
      <c r="P5" s="44">
        <v>1080000</v>
      </c>
      <c r="Q5" s="44">
        <f>N5*J5</f>
        <v>1112832</v>
      </c>
      <c r="R5" s="45"/>
      <c r="S5" s="46"/>
      <c r="T5" s="39">
        <f t="shared" ref="T5:T24" si="0">G5+H5</f>
        <v>10</v>
      </c>
      <c r="U5" s="47">
        <f t="shared" ref="U5:U24" si="1">(O5/$A$10)*T5</f>
        <v>5.1145552560646905</v>
      </c>
      <c r="V5" s="48">
        <f t="shared" ref="V5:V24" si="2">N5-M5</f>
        <v>6.0800000000000125</v>
      </c>
      <c r="W5" s="49">
        <f t="shared" ref="W5:W24" si="3">(O5/A$10)</f>
        <v>0.51145552560646901</v>
      </c>
      <c r="X5" s="44">
        <f t="shared" ref="X5:X24" si="4">W5*A$8</f>
        <v>98308.221933962224</v>
      </c>
      <c r="Y5" s="44">
        <f t="shared" ref="Y5:Y24" si="5">Q5-P5</f>
        <v>32832</v>
      </c>
      <c r="Z5" s="44">
        <f t="shared" ref="Z5:Z24" si="6">X5+(A$6*W5)</f>
        <v>1571300.1356805931</v>
      </c>
      <c r="AA5" s="50">
        <f t="shared" ref="AA5:AA24" si="7">Q5+X5</f>
        <v>1211140.2219339623</v>
      </c>
      <c r="AB5" s="51">
        <f t="shared" ref="AB5:AC20" si="8">Z5/(1+ElecDiscountRate)^1</f>
        <v>1471254.8086896939</v>
      </c>
      <c r="AC5" s="44">
        <f t="shared" si="8"/>
        <v>1134026.4250317998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0.97334887994043018</v>
      </c>
      <c r="AG5" s="44">
        <f t="shared" ref="AG5:AG24" si="10">AF5*J5*K5</f>
        <v>1329789.2397746155</v>
      </c>
      <c r="AH5" s="52">
        <f>HLOOKUP(I5,ElecAvoidedCostsWOCC!$A$5:$Q$50,T5+1,FALSE)</f>
        <v>0.97334887994043018</v>
      </c>
      <c r="AI5" s="44">
        <f t="shared" ref="AI5:AI24" si="11">AH5*J5*L5</f>
        <v>0</v>
      </c>
      <c r="AJ5" s="44">
        <f>AG5+AI5</f>
        <v>1329789.2397746155</v>
      </c>
      <c r="AK5" s="44">
        <f>HLOOKUP(I5,ElecAvoidedCostsWOCC!$A$5:$Q$50,G5+1,FALSE)*J5*L5</f>
        <v>0</v>
      </c>
      <c r="AL5" s="44">
        <f>AG5+AI5-AK5</f>
        <v>1329789.2397746155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1329789.2397746157</v>
      </c>
      <c r="AN5" s="48">
        <f>AM5*1.1+AD5+AE5</f>
        <v>1462768.1637520774</v>
      </c>
      <c r="AO5" s="47">
        <f>IFERROR(AM5/AB5,0)</f>
        <v>0.90384699640093746</v>
      </c>
      <c r="AP5" s="47">
        <f>AN5/AC5</f>
        <v>1.289888958020585</v>
      </c>
    </row>
    <row r="6" spans="1:42" ht="13.5" customHeight="1">
      <c r="A6" s="53">
        <f>SUMIF('Program Costs'!D:D,C2,'Program Costs'!L:L)</f>
        <v>2880000</v>
      </c>
      <c r="B6" s="97" t="s">
        <v>70</v>
      </c>
      <c r="C6" s="98">
        <v>18230014</v>
      </c>
      <c r="D6" s="61" t="s">
        <v>312</v>
      </c>
      <c r="E6" s="38">
        <v>13064</v>
      </c>
      <c r="F6" s="39" t="s">
        <v>653</v>
      </c>
      <c r="G6" s="39">
        <v>15</v>
      </c>
      <c r="H6" s="39"/>
      <c r="I6" s="40" t="s">
        <v>274</v>
      </c>
      <c r="J6" s="41">
        <v>1800</v>
      </c>
      <c r="K6" s="41">
        <v>725</v>
      </c>
      <c r="L6" s="41"/>
      <c r="M6" s="42">
        <v>1000</v>
      </c>
      <c r="N6" s="42">
        <v>1185.6199999999999</v>
      </c>
      <c r="O6" s="43">
        <v>1305000</v>
      </c>
      <c r="P6" s="44">
        <v>1800000</v>
      </c>
      <c r="Q6" s="44">
        <f>N6*J6</f>
        <v>2134116</v>
      </c>
      <c r="R6" s="45"/>
      <c r="S6" s="46"/>
      <c r="T6" s="39">
        <f t="shared" si="0"/>
        <v>15</v>
      </c>
      <c r="U6" s="47">
        <f t="shared" si="1"/>
        <v>7.3281671159029651</v>
      </c>
      <c r="V6" s="48">
        <f t="shared" si="2"/>
        <v>185.61999999999989</v>
      </c>
      <c r="W6" s="49">
        <f t="shared" si="3"/>
        <v>0.48854447439353099</v>
      </c>
      <c r="X6" s="44">
        <f t="shared" si="4"/>
        <v>93904.428066037683</v>
      </c>
      <c r="Y6" s="44">
        <f t="shared" si="5"/>
        <v>334116</v>
      </c>
      <c r="Z6" s="44">
        <f t="shared" si="6"/>
        <v>1500912.5143194068</v>
      </c>
      <c r="AA6" s="50">
        <f t="shared" si="7"/>
        <v>2228020.4280660376</v>
      </c>
      <c r="AB6" s="51">
        <f t="shared" si="8"/>
        <v>1405348.7961792198</v>
      </c>
      <c r="AC6" s="44">
        <f t="shared" si="8"/>
        <v>2086161.449500035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1799311.5401478952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1799311.5401478952</v>
      </c>
      <c r="AK6" s="44">
        <f>HLOOKUP(I6,ElecAvoidedCostsWOCC!$A$5:$Q$50,G6+1,FALSE)*J6*L6</f>
        <v>0</v>
      </c>
      <c r="AL6" s="44">
        <f t="shared" ref="AL6:AL24" si="13">AG6+AI6-AK6</f>
        <v>1799311.5401478952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1799311.5401478952</v>
      </c>
      <c r="AN6" s="48">
        <f t="shared" ref="AN6:AN24" si="14">AM6*1.1+AD6+AE6</f>
        <v>1979242.694162685</v>
      </c>
      <c r="AO6" s="47">
        <f t="shared" ref="AO6:AO24" si="15">IFERROR(AM6/AB6,0)</f>
        <v>1.2803309363766193</v>
      </c>
      <c r="AP6" s="47">
        <f t="shared" ref="AP6:AP24" si="16">AN6/AC6</f>
        <v>0.94874857103558596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192212.64999999991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2671200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2880000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366948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12.442722371967655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3072212.65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3439160.65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1.0877761449739625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1.0688851060949907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24 R5:S24">
    <cfRule type="expression" dxfId="182" priority="2">
      <formula>ISTEXT(M5)</formula>
    </cfRule>
  </conditionalFormatting>
  <conditionalFormatting sqref="M5:N24 R5:S24">
    <cfRule type="notContainsBlanks" dxfId="181" priority="3">
      <formula>LEN(TRIM(M5))&gt;0</formula>
    </cfRule>
  </conditionalFormatting>
  <conditionalFormatting sqref="R5:S24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C8" sqref="C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18230525</v>
      </c>
      <c r="D2" s="20" t="s">
        <v>313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314</v>
      </c>
      <c r="C5" s="98">
        <v>18230525</v>
      </c>
      <c r="D5" s="61" t="s">
        <v>313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3" si="0">G5+H5</f>
        <v>0</v>
      </c>
      <c r="U5" s="47">
        <f t="shared" ref="U5:U23" si="1">(O5/$A$10)*T5</f>
        <v>0</v>
      </c>
      <c r="V5" s="48">
        <f t="shared" ref="V5:V23" si="2">N5-M5</f>
        <v>0</v>
      </c>
      <c r="W5" s="49">
        <f t="shared" ref="W5:W23" si="3">(O5/A$10)</f>
        <v>0</v>
      </c>
      <c r="X5" s="44">
        <f t="shared" ref="X5:X23" si="4">W5*A$8</f>
        <v>0</v>
      </c>
      <c r="Y5" s="44">
        <f t="shared" ref="Y5:Y23" si="5">Q5-P5</f>
        <v>0</v>
      </c>
      <c r="Z5" s="44">
        <f t="shared" ref="Z5:Z23" si="6">X5+(A$6*W5)</f>
        <v>0</v>
      </c>
      <c r="AA5" s="50">
        <f t="shared" ref="AA5:AA23" si="7">Q5+X5</f>
        <v>0</v>
      </c>
      <c r="AB5" s="51">
        <f t="shared" ref="AB5:AC19" si="8">Z5/(1+ElecDiscountRate)^1</f>
        <v>0</v>
      </c>
      <c r="AC5" s="44">
        <f t="shared" si="8"/>
        <v>0</v>
      </c>
      <c r="AD5" s="44">
        <f t="shared" ref="AD5:AD23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3" si="10">AF5*J5*K5</f>
        <v>#N/A</v>
      </c>
      <c r="AH5" s="52" t="e">
        <f>HLOOKUP(I5,ElecAvoidedCostsWOCC!$A$5:$Q$50,T5+1,FALSE)</f>
        <v>#N/A</v>
      </c>
      <c r="AI5" s="44" t="e">
        <f t="shared" ref="AI5:AI23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Costs'!D:D,C5,'Program Costs'!L:L)+SUMIF('Program Costs'!D:D,#REF!,'Program Costs'!L:L)+SUMIF('Program Costs'!D:D,C6,'Program Costs'!L:L)+SUMIF('Program Costs'!D:D,C7,'Program Costs'!L:L)+SUMIF('Program Costs'!D:D,C8,'Program Costs'!L:L)</f>
        <v>1470766.5</v>
      </c>
      <c r="B6" s="97" t="s">
        <v>314</v>
      </c>
      <c r="C6" s="100">
        <v>18230750</v>
      </c>
      <c r="D6" s="99" t="s">
        <v>157</v>
      </c>
      <c r="E6" s="38"/>
      <c r="F6" s="39" t="s">
        <v>1163</v>
      </c>
      <c r="G6" s="39"/>
      <c r="H6" s="39"/>
      <c r="I6" s="40"/>
      <c r="J6" s="41">
        <v>1</v>
      </c>
      <c r="K6" s="41">
        <v>0</v>
      </c>
      <c r="L6" s="41"/>
      <c r="M6" s="42"/>
      <c r="N6" s="42"/>
      <c r="O6" s="43">
        <v>0</v>
      </c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3" si="12">AG6+AI6</f>
        <v>#N/A</v>
      </c>
      <c r="AK6" s="44" t="e">
        <f>HLOOKUP(I6,ElecAvoidedCostsWOCC!$A$5:$Q$50,G6+1,FALSE)*J6*L6</f>
        <v>#N/A</v>
      </c>
      <c r="AL6" s="44" t="e">
        <f t="shared" ref="AL6:AL23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3" si="14">AM6*1.1+AD6+AE6</f>
        <v>0</v>
      </c>
      <c r="AO6" s="47">
        <f t="shared" ref="AO6:AO23" si="15">IFERROR(AM6/AB6,0)</f>
        <v>0</v>
      </c>
      <c r="AP6" s="47" t="e">
        <f t="shared" ref="AP6:AP23" si="16">AN6/AC6</f>
        <v>#DIV/0!</v>
      </c>
    </row>
    <row r="7" spans="1:42" ht="13.5" customHeight="1">
      <c r="A7" s="36" t="s">
        <v>248</v>
      </c>
      <c r="B7" s="97" t="s">
        <v>314</v>
      </c>
      <c r="C7" s="100">
        <v>18230749</v>
      </c>
      <c r="D7" s="100" t="s">
        <v>737</v>
      </c>
      <c r="E7" s="38">
        <v>13527</v>
      </c>
      <c r="F7" s="39" t="s">
        <v>161</v>
      </c>
      <c r="G7" s="39">
        <v>1</v>
      </c>
      <c r="H7" s="39"/>
      <c r="I7" s="40" t="s">
        <v>276</v>
      </c>
      <c r="J7" s="41">
        <v>2100</v>
      </c>
      <c r="K7" s="41">
        <v>107</v>
      </c>
      <c r="L7" s="41"/>
      <c r="M7" s="42">
        <v>0</v>
      </c>
      <c r="N7" s="42">
        <v>69.989999999999995</v>
      </c>
      <c r="O7" s="43">
        <v>224700</v>
      </c>
      <c r="P7" s="44">
        <v>0</v>
      </c>
      <c r="Q7" s="44">
        <f>N7*J7</f>
        <v>146979</v>
      </c>
      <c r="R7" s="45"/>
      <c r="S7" s="46"/>
      <c r="T7" s="39">
        <f t="shared" si="0"/>
        <v>1</v>
      </c>
      <c r="U7" s="47">
        <f t="shared" si="1"/>
        <v>0.62512171372930869</v>
      </c>
      <c r="V7" s="48">
        <f t="shared" si="2"/>
        <v>69.989999999999995</v>
      </c>
      <c r="W7" s="49">
        <f t="shared" si="3"/>
        <v>0.62512171372930869</v>
      </c>
      <c r="X7" s="44">
        <f t="shared" si="4"/>
        <v>306618.04352482961</v>
      </c>
      <c r="Y7" s="44">
        <f t="shared" si="5"/>
        <v>146979</v>
      </c>
      <c r="Z7" s="44">
        <f t="shared" si="6"/>
        <v>1226026.1185004869</v>
      </c>
      <c r="AA7" s="50">
        <f t="shared" si="7"/>
        <v>453597.04352482961</v>
      </c>
      <c r="AB7" s="51">
        <f t="shared" si="8"/>
        <v>1147964.5304311675</v>
      </c>
      <c r="AC7" s="44">
        <f t="shared" si="8"/>
        <v>424716.33288841724</v>
      </c>
      <c r="AD7" s="44">
        <f t="shared" si="9"/>
        <v>0</v>
      </c>
      <c r="AE7" s="44">
        <v>0</v>
      </c>
      <c r="AF7" s="52">
        <f>HLOOKUP(I7,ElecAvoidedCostsWOCC!$A$5:$Q$50,G7+1,FALSE)</f>
        <v>8.2316125950390312E-2</v>
      </c>
      <c r="AG7" s="44">
        <f t="shared" si="10"/>
        <v>18496.433501052703</v>
      </c>
      <c r="AH7" s="52">
        <f>HLOOKUP(I7,ElecAvoidedCostsWOCC!$A$5:$Q$50,T7+1,FALSE)</f>
        <v>8.2316125950390312E-2</v>
      </c>
      <c r="AI7" s="44">
        <f t="shared" si="11"/>
        <v>0</v>
      </c>
      <c r="AJ7" s="44">
        <f t="shared" si="12"/>
        <v>18496.433501052703</v>
      </c>
      <c r="AK7" s="44">
        <f>HLOOKUP(I7,ElecAvoidedCostsWOCC!$A$5:$Q$50,G7+1,FALSE)*J7*L7</f>
        <v>0</v>
      </c>
      <c r="AL7" s="44">
        <f t="shared" si="13"/>
        <v>18496.433501052703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18496.433501052703</v>
      </c>
      <c r="AN7" s="48">
        <f t="shared" si="14"/>
        <v>20346.076851157974</v>
      </c>
      <c r="AO7" s="47">
        <f t="shared" si="15"/>
        <v>1.6112373693380207E-2</v>
      </c>
      <c r="AP7" s="47">
        <f t="shared" si="16"/>
        <v>4.7905096356403505E-2</v>
      </c>
    </row>
    <row r="8" spans="1:42" ht="13.5" customHeight="1">
      <c r="A8" s="53">
        <f>SUMIF('Program Costs'!D:D,C5,'Program Costs'!O:O)+SUMIF('Program Costs'!D:D,#REF!,'Program Costs'!O:O)+SUMIF('Program Costs'!D:D,C6,'Program Costs'!O:O)+SUMIF('Program Costs'!D:D,C7,'Program Costs'!O:O)+SUMIF('Program Costs'!D:D,C8,'Program Costs'!O:O)</f>
        <v>490493.35000000003</v>
      </c>
      <c r="B8" s="97" t="s">
        <v>314</v>
      </c>
      <c r="C8" s="100">
        <v>18230526</v>
      </c>
      <c r="D8" s="570" t="s">
        <v>1164</v>
      </c>
      <c r="E8" s="38"/>
      <c r="F8" s="39" t="s">
        <v>1166</v>
      </c>
      <c r="G8" s="39">
        <v>10</v>
      </c>
      <c r="H8" s="39"/>
      <c r="I8" s="40" t="s">
        <v>281</v>
      </c>
      <c r="J8" s="41">
        <v>92</v>
      </c>
      <c r="K8" s="41">
        <v>0</v>
      </c>
      <c r="L8" s="41"/>
      <c r="M8" s="42">
        <v>5000</v>
      </c>
      <c r="N8" s="42">
        <v>19800</v>
      </c>
      <c r="O8" s="43">
        <v>0</v>
      </c>
      <c r="P8" s="44">
        <v>460000</v>
      </c>
      <c r="Q8" s="44">
        <f>N8*J8</f>
        <v>1821600</v>
      </c>
      <c r="R8" s="45"/>
      <c r="S8" s="46"/>
      <c r="T8" s="39">
        <f t="shared" si="0"/>
        <v>10</v>
      </c>
      <c r="U8" s="47">
        <f t="shared" si="1"/>
        <v>0</v>
      </c>
      <c r="V8" s="48">
        <f t="shared" si="2"/>
        <v>14800</v>
      </c>
      <c r="W8" s="49">
        <f t="shared" si="3"/>
        <v>0</v>
      </c>
      <c r="X8" s="44">
        <f t="shared" si="4"/>
        <v>0</v>
      </c>
      <c r="Y8" s="44">
        <f t="shared" si="5"/>
        <v>1361600</v>
      </c>
      <c r="Z8" s="44">
        <f t="shared" si="6"/>
        <v>0</v>
      </c>
      <c r="AA8" s="50">
        <f t="shared" si="7"/>
        <v>1821600</v>
      </c>
      <c r="AB8" s="51">
        <f t="shared" si="8"/>
        <v>0</v>
      </c>
      <c r="AC8" s="44">
        <f t="shared" si="8"/>
        <v>1705617.9775280899</v>
      </c>
      <c r="AD8" s="44">
        <f t="shared" si="9"/>
        <v>0</v>
      </c>
      <c r="AE8" s="44">
        <f t="shared" ref="AE8:AE23" si="17">-PV(ElecDiscountRate,T8,S8)*J8</f>
        <v>0</v>
      </c>
      <c r="AF8" s="52">
        <f>HLOOKUP(I8,ElecAvoidedCostsWOCC!$A$5:$Q$50,G8+1,FALSE)</f>
        <v>0.9838493984213923</v>
      </c>
      <c r="AG8" s="44">
        <f t="shared" si="10"/>
        <v>0</v>
      </c>
      <c r="AH8" s="52">
        <f>HLOOKUP(I8,ElecAvoidedCostsWOCC!$A$5:$Q$50,T8+1,FALSE)</f>
        <v>0.9838493984213923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>
      <c r="A9" s="36" t="s">
        <v>250</v>
      </c>
      <c r="B9" s="97" t="s">
        <v>314</v>
      </c>
      <c r="C9" s="100">
        <v>18230526</v>
      </c>
      <c r="D9" s="570" t="s">
        <v>1164</v>
      </c>
      <c r="E9" s="38"/>
      <c r="F9" s="39" t="s">
        <v>1167</v>
      </c>
      <c r="G9" s="39">
        <v>10</v>
      </c>
      <c r="H9" s="39"/>
      <c r="I9" s="40" t="s">
        <v>281</v>
      </c>
      <c r="J9" s="41">
        <v>92</v>
      </c>
      <c r="K9" s="41">
        <v>0</v>
      </c>
      <c r="L9" s="41"/>
      <c r="M9" s="42">
        <v>5000</v>
      </c>
      <c r="N9" s="42">
        <v>19800</v>
      </c>
      <c r="O9" s="43">
        <v>0</v>
      </c>
      <c r="P9" s="44">
        <v>460000</v>
      </c>
      <c r="Q9" s="44">
        <f t="shared" ref="Q9:Q11" si="18">N9*J9</f>
        <v>1821600</v>
      </c>
      <c r="R9" s="45"/>
      <c r="S9" s="46"/>
      <c r="T9" s="39">
        <f t="shared" si="0"/>
        <v>10</v>
      </c>
      <c r="U9" s="47">
        <f t="shared" si="1"/>
        <v>0</v>
      </c>
      <c r="V9" s="48">
        <f t="shared" si="2"/>
        <v>14800</v>
      </c>
      <c r="W9" s="49">
        <f t="shared" si="3"/>
        <v>0</v>
      </c>
      <c r="X9" s="44">
        <f t="shared" si="4"/>
        <v>0</v>
      </c>
      <c r="Y9" s="44">
        <f t="shared" si="5"/>
        <v>1361600</v>
      </c>
      <c r="Z9" s="44">
        <f t="shared" si="6"/>
        <v>0</v>
      </c>
      <c r="AA9" s="50">
        <f t="shared" si="7"/>
        <v>1821600</v>
      </c>
      <c r="AB9" s="51">
        <f t="shared" si="8"/>
        <v>0</v>
      </c>
      <c r="AC9" s="44">
        <f t="shared" si="8"/>
        <v>1705617.9775280899</v>
      </c>
      <c r="AD9" s="44">
        <f t="shared" si="9"/>
        <v>0</v>
      </c>
      <c r="AE9" s="44">
        <f t="shared" si="17"/>
        <v>0</v>
      </c>
      <c r="AF9" s="52">
        <f>HLOOKUP(I9,ElecAvoidedCostsWOCC!$A$5:$Q$50,G9+1,FALSE)</f>
        <v>0.9838493984213923</v>
      </c>
      <c r="AG9" s="44">
        <f t="shared" si="10"/>
        <v>0</v>
      </c>
      <c r="AH9" s="52">
        <f>HLOOKUP(I9,ElecAvoidedCostsWOCC!$A$5:$Q$50,T9+1,FALSE)</f>
        <v>0.9838493984213923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SUM(O5:O998)</f>
        <v>359450</v>
      </c>
      <c r="B10" s="97" t="s">
        <v>314</v>
      </c>
      <c r="C10" s="100">
        <v>18230526</v>
      </c>
      <c r="D10" s="570" t="s">
        <v>1164</v>
      </c>
      <c r="E10" s="38"/>
      <c r="F10" s="39" t="s">
        <v>1168</v>
      </c>
      <c r="G10" s="39">
        <v>10</v>
      </c>
      <c r="H10" s="39"/>
      <c r="I10" s="40" t="s">
        <v>281</v>
      </c>
      <c r="J10" s="41">
        <v>92</v>
      </c>
      <c r="K10" s="41">
        <v>0</v>
      </c>
      <c r="L10" s="41"/>
      <c r="M10" s="42">
        <v>5000</v>
      </c>
      <c r="N10" s="42">
        <v>19800</v>
      </c>
      <c r="O10" s="43">
        <v>0</v>
      </c>
      <c r="P10" s="44">
        <v>460000</v>
      </c>
      <c r="Q10" s="44">
        <f t="shared" si="18"/>
        <v>1821600</v>
      </c>
      <c r="R10" s="45"/>
      <c r="S10" s="46"/>
      <c r="T10" s="39">
        <f t="shared" si="0"/>
        <v>10</v>
      </c>
      <c r="U10" s="47">
        <f t="shared" si="1"/>
        <v>0</v>
      </c>
      <c r="V10" s="48">
        <f t="shared" si="2"/>
        <v>14800</v>
      </c>
      <c r="W10" s="49">
        <f t="shared" si="3"/>
        <v>0</v>
      </c>
      <c r="X10" s="44">
        <f t="shared" si="4"/>
        <v>0</v>
      </c>
      <c r="Y10" s="44">
        <f t="shared" si="5"/>
        <v>1361600</v>
      </c>
      <c r="Z10" s="44">
        <f t="shared" si="6"/>
        <v>0</v>
      </c>
      <c r="AA10" s="50">
        <f t="shared" si="7"/>
        <v>1821600</v>
      </c>
      <c r="AB10" s="51">
        <f t="shared" si="8"/>
        <v>0</v>
      </c>
      <c r="AC10" s="44">
        <f t="shared" si="8"/>
        <v>1705617.9775280899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0.9838493984213923</v>
      </c>
      <c r="AG10" s="44">
        <f t="shared" si="10"/>
        <v>0</v>
      </c>
      <c r="AH10" s="52">
        <f>HLOOKUP(I10,ElecAvoidedCostsWOCC!$A$5:$Q$50,T10+1,FALSE)</f>
        <v>0.9838493984213923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</row>
    <row r="11" spans="1:42" ht="13.5" customHeight="1">
      <c r="A11" s="36" t="s">
        <v>251</v>
      </c>
      <c r="B11" s="97" t="s">
        <v>314</v>
      </c>
      <c r="C11" s="100">
        <v>18230526</v>
      </c>
      <c r="D11" s="570" t="s">
        <v>1164</v>
      </c>
      <c r="E11" s="38"/>
      <c r="F11" s="39" t="s">
        <v>550</v>
      </c>
      <c r="G11" s="39">
        <v>7</v>
      </c>
      <c r="H11" s="39"/>
      <c r="I11" s="40" t="s">
        <v>282</v>
      </c>
      <c r="J11" s="41">
        <v>550</v>
      </c>
      <c r="K11" s="41">
        <v>245</v>
      </c>
      <c r="L11" s="41"/>
      <c r="M11" s="42">
        <v>165.03</v>
      </c>
      <c r="N11" s="42">
        <v>165.03</v>
      </c>
      <c r="O11" s="43">
        <v>134750</v>
      </c>
      <c r="P11" s="44">
        <v>90766.5</v>
      </c>
      <c r="Q11" s="44">
        <f t="shared" si="18"/>
        <v>90766.5</v>
      </c>
      <c r="R11" s="45"/>
      <c r="S11" s="46"/>
      <c r="T11" s="39">
        <f t="shared" si="0"/>
        <v>7</v>
      </c>
      <c r="U11" s="47">
        <f t="shared" si="1"/>
        <v>2.624148003894839</v>
      </c>
      <c r="V11" s="48">
        <f t="shared" si="2"/>
        <v>0</v>
      </c>
      <c r="W11" s="49">
        <f t="shared" si="3"/>
        <v>0.37487828627069131</v>
      </c>
      <c r="X11" s="44">
        <f t="shared" si="4"/>
        <v>183875.30647517039</v>
      </c>
      <c r="Y11" s="44">
        <f t="shared" si="5"/>
        <v>0</v>
      </c>
      <c r="Z11" s="44">
        <f t="shared" si="6"/>
        <v>735233.73149951315</v>
      </c>
      <c r="AA11" s="50">
        <f t="shared" si="7"/>
        <v>274641.80647517042</v>
      </c>
      <c r="AB11" s="51">
        <f t="shared" si="8"/>
        <v>688421.09690965642</v>
      </c>
      <c r="AC11" s="44">
        <f t="shared" si="8"/>
        <v>257155.24950858654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0.7043251165933837</v>
      </c>
      <c r="AG11" s="44">
        <f t="shared" si="10"/>
        <v>94907.809460958451</v>
      </c>
      <c r="AH11" s="52">
        <f>HLOOKUP(I11,ElecAvoidedCostsWOCC!$A$5:$Q$50,T11+1,FALSE)</f>
        <v>0.7043251165933837</v>
      </c>
      <c r="AI11" s="44">
        <f t="shared" si="11"/>
        <v>0</v>
      </c>
      <c r="AJ11" s="44">
        <f t="shared" si="12"/>
        <v>94907.809460958451</v>
      </c>
      <c r="AK11" s="44">
        <f>HLOOKUP(I11,ElecAvoidedCostsWOCC!$A$5:$Q$50,G11+1,FALSE)*J11*L11</f>
        <v>0</v>
      </c>
      <c r="AL11" s="44">
        <f t="shared" si="13"/>
        <v>94907.809460958451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94907.809460958451</v>
      </c>
      <c r="AN11" s="48">
        <f t="shared" si="14"/>
        <v>104398.5904070543</v>
      </c>
      <c r="AO11" s="47">
        <f t="shared" si="15"/>
        <v>0.13786301710828233</v>
      </c>
      <c r="AP11" s="47">
        <f t="shared" si="16"/>
        <v>0.40597495328816291</v>
      </c>
    </row>
    <row r="12" spans="1:42" ht="13.5" customHeight="1">
      <c r="A12" s="55">
        <f>SUM(P5:P999)</f>
        <v>1470766.5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SUM(Y5:Y999)</f>
        <v>4231779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SUM(U5:U998)</f>
        <v>3.2492697176241476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1961259.85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A8+SUM(Q5:Q905)</f>
        <v>6193038.8499999996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ref="AB20:AC23" si="19">Z20/(1+ElecDiscountRate)^1</f>
        <v>0</v>
      </c>
      <c r="AC20" s="44">
        <f t="shared" si="19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19"/>
        <v>0</v>
      </c>
      <c r="AC21" s="44">
        <f t="shared" si="19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(SUM(AM5:AM999)/(SUM(AB5:AB999)))</f>
        <v>6.1754046249112737E-2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9"/>
        <v>0</v>
      </c>
      <c r="AC22" s="44">
        <f t="shared" si="19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9"/>
        <v>0</v>
      </c>
      <c r="AC23" s="44">
        <f t="shared" si="19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(SUM(AN5:AN999)/SUM(AC5:AC999))</f>
        <v>2.1512428366531354E-2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3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23 R5:S23">
    <cfRule type="expression" dxfId="177" priority="2">
      <formula>ISTEXT(M5)</formula>
    </cfRule>
  </conditionalFormatting>
  <conditionalFormatting sqref="M5:N23 R5:S23">
    <cfRule type="notContainsBlanks" dxfId="176" priority="3">
      <formula>LEN(TRIM(M5))&gt;0</formula>
    </cfRule>
  </conditionalFormatting>
  <conditionalFormatting sqref="R5:S23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F6" sqref="F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18230140</v>
      </c>
      <c r="D2" s="20" t="s">
        <v>26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314</v>
      </c>
      <c r="C5" s="98">
        <v>18230140</v>
      </c>
      <c r="D5" s="61" t="s">
        <v>26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 t="e">
        <f>SUMIF('Program Costs'!D:D,C2,'Program Costs'!L:L)+SUMIF('Program Costs'!D:D,C8,'Program Costs'!L:L)</f>
        <v>#N/A</v>
      </c>
      <c r="B6" s="97" t="s">
        <v>314</v>
      </c>
      <c r="C6" s="98">
        <v>18230140</v>
      </c>
      <c r="D6" s="61" t="s">
        <v>26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 t="s">
        <v>314</v>
      </c>
      <c r="C7" s="98">
        <v>18230140</v>
      </c>
      <c r="D7" s="61" t="s">
        <v>26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 t="e">
        <f>SUMIF('Program Costs'!D:D,C2,'Program Costs'!O:O)+SUMIF('Program Costs'!D:D,C8,'Program Costs'!O:O)</f>
        <v>#N/A</v>
      </c>
      <c r="B8" s="97"/>
      <c r="C8" s="100">
        <v>18231128</v>
      </c>
      <c r="D8" s="100" t="s">
        <v>736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 t="e">
        <f>A6+A8</f>
        <v>#N/A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 t="e">
        <f>A8+SUM(Q5:Q906)</f>
        <v>#N/A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4 R5:S24">
    <cfRule type="expression" dxfId="172" priority="2">
      <formula>ISTEXT(M5)</formula>
    </cfRule>
  </conditionalFormatting>
  <conditionalFormatting sqref="M5:N24 R5:S24">
    <cfRule type="notContainsBlanks" dxfId="171" priority="3">
      <formula>LEN(TRIM(M5))&gt;0</formula>
    </cfRule>
  </conditionalFormatting>
  <conditionalFormatting sqref="R5:S24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P28"/>
  <sheetViews>
    <sheetView zoomScale="85" zoomScaleNormal="85" workbookViewId="0">
      <selection activeCell="H10" sqref="H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18230134</v>
      </c>
      <c r="D2" s="20" t="s">
        <v>173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172</v>
      </c>
      <c r="C5" s="98">
        <v>18230134</v>
      </c>
      <c r="D5" s="61" t="s">
        <v>173</v>
      </c>
      <c r="E5" s="38"/>
      <c r="F5" s="39" t="s">
        <v>1171</v>
      </c>
      <c r="G5" s="39">
        <v>11</v>
      </c>
      <c r="H5" s="39"/>
      <c r="I5" s="40" t="s">
        <v>282</v>
      </c>
      <c r="J5" s="41">
        <v>300</v>
      </c>
      <c r="K5" s="41"/>
      <c r="L5" s="41"/>
      <c r="M5" s="42">
        <v>175</v>
      </c>
      <c r="N5" s="42"/>
      <c r="O5" s="43"/>
      <c r="P5" s="44">
        <v>52500</v>
      </c>
      <c r="Q5" s="44">
        <v>52500</v>
      </c>
      <c r="R5" s="45"/>
      <c r="S5" s="46"/>
      <c r="T5" s="39">
        <f t="shared" ref="T5:T24" si="0">G5+H5</f>
        <v>11</v>
      </c>
      <c r="U5" s="47" t="e">
        <f t="shared" ref="U5:U24" si="1">(O5/$A$10)*T5</f>
        <v>#DIV/0!</v>
      </c>
      <c r="V5" s="48">
        <f t="shared" ref="V5:V24" si="2">N5-M5</f>
        <v>-175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1.0685556528500126</v>
      </c>
      <c r="AG5" s="44">
        <f t="shared" ref="AG5:AG24" si="10">AF5*J5*K5</f>
        <v>0</v>
      </c>
      <c r="AH5" s="52">
        <f>HLOOKUP(I5,ElecAvoidedCostsWOCC!$A$5:$Q$50,T5+1,FALSE)</f>
        <v>1.0685556528500126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52500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611141.36250000005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52500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663641.36250000005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663641.36250000005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4 R5:S24">
    <cfRule type="expression" dxfId="167" priority="2">
      <formula>ISTEXT(M5)</formula>
    </cfRule>
  </conditionalFormatting>
  <conditionalFormatting sqref="M5:N24 R5:S24">
    <cfRule type="notContainsBlanks" dxfId="166" priority="3">
      <formula>LEN(TRIM(M5))&gt;0</formula>
    </cfRule>
  </conditionalFormatting>
  <conditionalFormatting sqref="R5:S24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7"/>
  <sheetViews>
    <sheetView topLeftCell="B1" zoomScale="85" zoomScaleNormal="85" workbookViewId="0">
      <pane ySplit="1" topLeftCell="A114" activePane="bottomLeft" state="frozen"/>
      <selection pane="bottomLeft" activeCell="I126" sqref="I126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394" t="s">
        <v>520</v>
      </c>
    </row>
    <row r="2" spans="1:16">
      <c r="B2" t="s">
        <v>19</v>
      </c>
      <c r="C2" t="s">
        <v>20</v>
      </c>
      <c r="D2">
        <v>18230411</v>
      </c>
      <c r="E2" s="4">
        <v>154900</v>
      </c>
      <c r="F2" s="4">
        <v>122525.9</v>
      </c>
      <c r="G2" s="4">
        <v>0</v>
      </c>
      <c r="H2" s="4">
        <v>0</v>
      </c>
      <c r="I2" s="4">
        <v>560000</v>
      </c>
      <c r="J2" s="4">
        <v>0</v>
      </c>
      <c r="K2" s="4">
        <v>0</v>
      </c>
      <c r="L2" s="4">
        <v>0</v>
      </c>
      <c r="M2" s="4"/>
      <c r="N2" s="5">
        <f t="shared" ref="N2:N33" si="0">SUM(E2:M2)</f>
        <v>837425.9</v>
      </c>
      <c r="O2" s="5">
        <f t="shared" ref="O2:O33" si="1">N2-L2</f>
        <v>837425.9</v>
      </c>
      <c r="P2" t="s">
        <v>526</v>
      </c>
    </row>
    <row r="3" spans="1:16">
      <c r="B3" t="s">
        <v>23</v>
      </c>
      <c r="C3" t="s">
        <v>24</v>
      </c>
      <c r="D3">
        <v>18230667</v>
      </c>
      <c r="E3" s="4">
        <v>38725</v>
      </c>
      <c r="F3" s="4">
        <v>30631.474999999999</v>
      </c>
      <c r="G3" s="4">
        <v>0</v>
      </c>
      <c r="H3" s="4">
        <v>0</v>
      </c>
      <c r="I3" s="4">
        <v>140000</v>
      </c>
      <c r="J3" s="4">
        <v>0</v>
      </c>
      <c r="K3" s="4">
        <v>0</v>
      </c>
      <c r="L3" s="4">
        <v>0</v>
      </c>
      <c r="M3" s="4"/>
      <c r="N3" s="5">
        <f t="shared" si="0"/>
        <v>209356.47500000001</v>
      </c>
      <c r="O3" s="5">
        <f t="shared" si="1"/>
        <v>209356.47500000001</v>
      </c>
      <c r="P3" t="s">
        <v>526</v>
      </c>
    </row>
    <row r="4" spans="1:16">
      <c r="B4" t="s">
        <v>29</v>
      </c>
      <c r="C4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150000</v>
      </c>
      <c r="J4" s="4">
        <v>0</v>
      </c>
      <c r="K4" s="4">
        <v>0</v>
      </c>
      <c r="L4" s="4">
        <v>0</v>
      </c>
      <c r="M4" s="4"/>
      <c r="N4" s="5">
        <f t="shared" si="0"/>
        <v>150000</v>
      </c>
      <c r="O4" s="5">
        <f t="shared" si="1"/>
        <v>150000</v>
      </c>
      <c r="P4" t="s">
        <v>527</v>
      </c>
    </row>
    <row r="5" spans="1:16">
      <c r="B5" t="s">
        <v>65</v>
      </c>
      <c r="C5" t="s">
        <v>137</v>
      </c>
      <c r="D5">
        <v>18230724</v>
      </c>
      <c r="E5" s="4">
        <v>1933500</v>
      </c>
      <c r="F5" s="4">
        <v>1510063.5</v>
      </c>
      <c r="G5" s="4">
        <v>47000</v>
      </c>
      <c r="H5" s="4">
        <v>0</v>
      </c>
      <c r="I5" s="4">
        <v>102500</v>
      </c>
      <c r="J5" s="4">
        <v>3500</v>
      </c>
      <c r="K5" s="4">
        <v>3000</v>
      </c>
      <c r="L5" s="4">
        <v>12500000</v>
      </c>
      <c r="M5" s="4">
        <v>0</v>
      </c>
      <c r="N5" s="5">
        <f t="shared" si="0"/>
        <v>16099563.5</v>
      </c>
      <c r="O5" s="5">
        <f t="shared" si="1"/>
        <v>3599563.5</v>
      </c>
      <c r="P5" t="s">
        <v>525</v>
      </c>
    </row>
    <row r="6" spans="1:16">
      <c r="B6" t="s">
        <v>41</v>
      </c>
      <c r="C6" t="s">
        <v>42</v>
      </c>
      <c r="D6">
        <v>80500012</v>
      </c>
      <c r="E6" s="4" t="e">
        <v>#N/A</v>
      </c>
      <c r="F6" s="4" t="e">
        <v>#N/A</v>
      </c>
      <c r="G6" s="4" t="e">
        <v>#N/A</v>
      </c>
      <c r="H6" s="4" t="e">
        <v>#N/A</v>
      </c>
      <c r="I6" s="4" t="e">
        <v>#N/A</v>
      </c>
      <c r="J6" s="4" t="e">
        <v>#N/A</v>
      </c>
      <c r="K6" s="4" t="e">
        <v>#N/A</v>
      </c>
      <c r="L6" s="4" t="e">
        <v>#N/A</v>
      </c>
      <c r="M6" s="4"/>
      <c r="N6" s="5" t="e">
        <f t="shared" si="0"/>
        <v>#N/A</v>
      </c>
      <c r="O6" s="5" t="e">
        <f t="shared" si="1"/>
        <v>#N/A</v>
      </c>
      <c r="P6" t="s">
        <v>528</v>
      </c>
    </row>
    <row r="7" spans="1:16">
      <c r="B7" t="s">
        <v>65</v>
      </c>
      <c r="C7" t="s">
        <v>509</v>
      </c>
      <c r="D7">
        <v>18230013</v>
      </c>
      <c r="E7" s="4">
        <v>0</v>
      </c>
      <c r="F7" s="4">
        <v>0</v>
      </c>
      <c r="G7" s="4">
        <v>9000</v>
      </c>
      <c r="H7" s="4">
        <v>0</v>
      </c>
      <c r="I7" s="4">
        <v>180030</v>
      </c>
      <c r="J7" s="4">
        <v>0</v>
      </c>
      <c r="K7" s="4">
        <v>0</v>
      </c>
      <c r="L7" s="4">
        <v>0</v>
      </c>
      <c r="M7" s="4">
        <v>0</v>
      </c>
      <c r="N7" s="5">
        <f t="shared" si="0"/>
        <v>189030</v>
      </c>
      <c r="O7" s="5">
        <f t="shared" si="1"/>
        <v>189030</v>
      </c>
      <c r="P7" t="s">
        <v>525</v>
      </c>
    </row>
    <row r="8" spans="1:16">
      <c r="B8" t="s">
        <v>140</v>
      </c>
      <c r="C8" t="s">
        <v>514</v>
      </c>
      <c r="D8">
        <v>18230220</v>
      </c>
      <c r="E8" s="4">
        <v>0</v>
      </c>
      <c r="F8" s="4">
        <v>0</v>
      </c>
      <c r="G8" s="4">
        <v>0</v>
      </c>
      <c r="H8" s="4">
        <v>0</v>
      </c>
      <c r="I8" s="4">
        <v>180030</v>
      </c>
      <c r="J8" s="4">
        <v>0</v>
      </c>
      <c r="K8" s="4">
        <v>0</v>
      </c>
      <c r="L8" s="4">
        <v>0</v>
      </c>
      <c r="M8" s="4"/>
      <c r="N8" s="5">
        <f t="shared" si="0"/>
        <v>180030</v>
      </c>
      <c r="O8" s="5">
        <f t="shared" si="1"/>
        <v>180030</v>
      </c>
      <c r="P8" t="s">
        <v>525</v>
      </c>
    </row>
    <row r="9" spans="1:16">
      <c r="B9" t="s">
        <v>70</v>
      </c>
      <c r="C9" t="s">
        <v>513</v>
      </c>
      <c r="D9">
        <v>18230718</v>
      </c>
      <c r="E9" s="4">
        <v>79250</v>
      </c>
      <c r="F9" s="4">
        <v>62686.749999999993</v>
      </c>
      <c r="G9" s="4">
        <v>20000</v>
      </c>
      <c r="H9" s="4">
        <v>500</v>
      </c>
      <c r="I9" s="4">
        <v>24142</v>
      </c>
      <c r="J9" s="4">
        <v>500</v>
      </c>
      <c r="K9" s="4">
        <v>500</v>
      </c>
      <c r="L9" s="4">
        <v>323300</v>
      </c>
      <c r="M9" s="4"/>
      <c r="N9" s="5">
        <f t="shared" si="0"/>
        <v>510878.75</v>
      </c>
      <c r="O9" s="5">
        <f t="shared" si="1"/>
        <v>187578.75</v>
      </c>
      <c r="P9" t="s">
        <v>525</v>
      </c>
    </row>
    <row r="10" spans="1:16">
      <c r="B10" t="s">
        <v>31</v>
      </c>
      <c r="C10" t="s">
        <v>517</v>
      </c>
      <c r="D10">
        <v>18231029</v>
      </c>
      <c r="E10" s="4">
        <v>21300</v>
      </c>
      <c r="F10" s="4">
        <v>16848.3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/>
      <c r="N10" s="5">
        <f t="shared" si="0"/>
        <v>38148.300000000003</v>
      </c>
      <c r="O10" s="5">
        <f t="shared" si="1"/>
        <v>38148.300000000003</v>
      </c>
      <c r="P10" t="s">
        <v>525</v>
      </c>
    </row>
    <row r="11" spans="1:16">
      <c r="B11" t="s">
        <v>129</v>
      </c>
      <c r="C11" t="s">
        <v>130</v>
      </c>
      <c r="D11">
        <v>18230715</v>
      </c>
      <c r="E11" s="4">
        <v>334950</v>
      </c>
      <c r="F11" s="4">
        <v>261595.94999999998</v>
      </c>
      <c r="G11" s="4">
        <v>22300</v>
      </c>
      <c r="H11" s="4">
        <v>4800</v>
      </c>
      <c r="I11" s="4">
        <v>174000</v>
      </c>
      <c r="J11" s="4">
        <v>5250</v>
      </c>
      <c r="K11" s="4">
        <v>0</v>
      </c>
      <c r="L11" s="4">
        <v>6212500</v>
      </c>
      <c r="M11" s="4">
        <v>0</v>
      </c>
      <c r="N11" s="5">
        <f t="shared" si="0"/>
        <v>7015395.9500000002</v>
      </c>
      <c r="O11" s="5">
        <f t="shared" si="1"/>
        <v>802895.95000000019</v>
      </c>
      <c r="P11" t="s">
        <v>525</v>
      </c>
    </row>
    <row r="12" spans="1:16">
      <c r="B12" t="s">
        <v>123</v>
      </c>
      <c r="C12" t="s">
        <v>124</v>
      </c>
      <c r="D12">
        <v>18230706</v>
      </c>
      <c r="E12" s="4">
        <v>43890</v>
      </c>
      <c r="F12" s="4">
        <v>34278.089999999997</v>
      </c>
      <c r="G12" s="4">
        <v>8500</v>
      </c>
      <c r="H12" s="4">
        <v>2000</v>
      </c>
      <c r="I12" s="4">
        <v>74000</v>
      </c>
      <c r="J12" s="4">
        <v>2250</v>
      </c>
      <c r="K12" s="4">
        <v>0</v>
      </c>
      <c r="L12" s="4">
        <v>155000.00000000003</v>
      </c>
      <c r="M12" s="4"/>
      <c r="N12" s="5">
        <f t="shared" si="0"/>
        <v>319918.09000000003</v>
      </c>
      <c r="O12" s="5">
        <f t="shared" si="1"/>
        <v>164918.09</v>
      </c>
      <c r="P12" t="s">
        <v>525</v>
      </c>
    </row>
    <row r="13" spans="1:16">
      <c r="B13" t="s">
        <v>65</v>
      </c>
      <c r="C13" t="s">
        <v>125</v>
      </c>
      <c r="D13">
        <v>18230711</v>
      </c>
      <c r="E13" s="4">
        <v>756879.2</v>
      </c>
      <c r="F13" s="4">
        <v>591122.65519999992</v>
      </c>
      <c r="G13" s="4">
        <v>50000</v>
      </c>
      <c r="H13" s="4">
        <v>25000</v>
      </c>
      <c r="I13" s="4">
        <v>466000</v>
      </c>
      <c r="J13" s="4">
        <v>3500</v>
      </c>
      <c r="K13" s="4">
        <v>0</v>
      </c>
      <c r="L13" s="4">
        <v>5000072</v>
      </c>
      <c r="M13" s="4">
        <v>0</v>
      </c>
      <c r="N13" s="5">
        <f t="shared" si="0"/>
        <v>6892573.8552000001</v>
      </c>
      <c r="O13" s="5">
        <f t="shared" si="1"/>
        <v>1892501.8552000001</v>
      </c>
      <c r="P13" t="s">
        <v>525</v>
      </c>
    </row>
    <row r="14" spans="1:16">
      <c r="B14" t="s">
        <v>140</v>
      </c>
      <c r="C14" t="s">
        <v>141</v>
      </c>
      <c r="D14">
        <v>18230731</v>
      </c>
      <c r="E14" s="4">
        <v>258500.00000000003</v>
      </c>
      <c r="F14" s="4">
        <v>201885</v>
      </c>
      <c r="G14" s="4">
        <v>3000</v>
      </c>
      <c r="H14" s="4">
        <v>1000</v>
      </c>
      <c r="I14" s="4">
        <v>10000</v>
      </c>
      <c r="J14" s="4">
        <v>0</v>
      </c>
      <c r="K14" s="4">
        <v>0</v>
      </c>
      <c r="L14" s="4">
        <v>1570000</v>
      </c>
      <c r="M14" s="4"/>
      <c r="N14" s="5">
        <f t="shared" si="0"/>
        <v>2044385</v>
      </c>
      <c r="O14" s="5">
        <f t="shared" si="1"/>
        <v>474385</v>
      </c>
      <c r="P14" t="s">
        <v>525</v>
      </c>
    </row>
    <row r="15" spans="1:16">
      <c r="B15" t="s">
        <v>70</v>
      </c>
      <c r="C15" t="s">
        <v>131</v>
      </c>
      <c r="D15">
        <v>18230716</v>
      </c>
      <c r="E15" s="4">
        <v>20955</v>
      </c>
      <c r="F15" s="4">
        <v>16575.404999999999</v>
      </c>
      <c r="G15" s="4">
        <v>8200</v>
      </c>
      <c r="H15" s="4">
        <v>0</v>
      </c>
      <c r="I15" s="4">
        <v>275533</v>
      </c>
      <c r="J15" s="4">
        <v>0</v>
      </c>
      <c r="K15" s="4">
        <v>0</v>
      </c>
      <c r="L15" s="4">
        <v>593970</v>
      </c>
      <c r="M15" s="4"/>
      <c r="N15" s="5">
        <f t="shared" si="0"/>
        <v>915233.40500000003</v>
      </c>
      <c r="O15" s="5">
        <f t="shared" si="1"/>
        <v>321263.40500000003</v>
      </c>
      <c r="P15" t="s">
        <v>525</v>
      </c>
    </row>
    <row r="16" spans="1:16">
      <c r="B16" t="s">
        <v>31</v>
      </c>
      <c r="C16" t="s">
        <v>163</v>
      </c>
      <c r="D16">
        <v>18231027</v>
      </c>
      <c r="E16" s="4">
        <v>115582.50000000001</v>
      </c>
      <c r="F16" s="4">
        <v>91425.757500000007</v>
      </c>
      <c r="G16" s="4">
        <v>63800</v>
      </c>
      <c r="H16" s="4">
        <v>6000</v>
      </c>
      <c r="I16" s="4">
        <v>458906</v>
      </c>
      <c r="J16" s="4">
        <v>1000</v>
      </c>
      <c r="K16" s="4">
        <v>0</v>
      </c>
      <c r="L16" s="4">
        <v>993504</v>
      </c>
      <c r="M16" s="4"/>
      <c r="N16" s="5">
        <f t="shared" si="0"/>
        <v>1730218.2575000001</v>
      </c>
      <c r="O16" s="5">
        <f t="shared" si="1"/>
        <v>736714.25750000007</v>
      </c>
      <c r="P16" t="s">
        <v>525</v>
      </c>
    </row>
    <row r="17" spans="2:16">
      <c r="B17" t="s">
        <v>70</v>
      </c>
      <c r="C17" t="s">
        <v>512</v>
      </c>
      <c r="D17">
        <v>18230524</v>
      </c>
      <c r="E17" s="4">
        <v>67265</v>
      </c>
      <c r="F17" s="4">
        <v>53206.614999999991</v>
      </c>
      <c r="G17" s="4">
        <v>0</v>
      </c>
      <c r="H17" s="4">
        <v>1000</v>
      </c>
      <c r="I17" s="4">
        <v>350000</v>
      </c>
      <c r="J17" s="4">
        <v>0</v>
      </c>
      <c r="K17" s="4">
        <v>0</v>
      </c>
      <c r="L17" s="4">
        <v>397500</v>
      </c>
      <c r="M17" s="4"/>
      <c r="N17" s="5">
        <f t="shared" si="0"/>
        <v>868971.61499999999</v>
      </c>
      <c r="O17" s="5">
        <f t="shared" si="1"/>
        <v>471471.61499999999</v>
      </c>
      <c r="P17" t="s">
        <v>525</v>
      </c>
    </row>
    <row r="18" spans="2:16">
      <c r="B18" t="s">
        <v>31</v>
      </c>
      <c r="C18" t="s">
        <v>516</v>
      </c>
      <c r="D18">
        <v>18230248</v>
      </c>
      <c r="E18" s="4">
        <v>67265</v>
      </c>
      <c r="F18" s="4">
        <v>53206.614999999991</v>
      </c>
      <c r="G18" s="4">
        <v>0</v>
      </c>
      <c r="H18" s="4">
        <v>1000</v>
      </c>
      <c r="I18" s="4">
        <v>765000</v>
      </c>
      <c r="J18" s="4">
        <v>0</v>
      </c>
      <c r="K18" s="4">
        <v>0</v>
      </c>
      <c r="L18" s="4">
        <v>641200</v>
      </c>
      <c r="M18" s="4"/>
      <c r="N18" s="5">
        <f t="shared" si="0"/>
        <v>1527671.615</v>
      </c>
      <c r="O18" s="5">
        <f t="shared" si="1"/>
        <v>886471.61499999999</v>
      </c>
      <c r="P18" t="s">
        <v>525</v>
      </c>
    </row>
    <row r="19" spans="2:16">
      <c r="B19" t="s">
        <v>25</v>
      </c>
      <c r="C19" t="s">
        <v>26</v>
      </c>
      <c r="D19">
        <v>18230140</v>
      </c>
      <c r="E19" s="4" t="e">
        <v>#N/A</v>
      </c>
      <c r="F19" s="4" t="e">
        <v>#N/A</v>
      </c>
      <c r="G19" s="4" t="e">
        <v>#N/A</v>
      </c>
      <c r="H19" s="4" t="e">
        <v>#N/A</v>
      </c>
      <c r="I19" s="4" t="e">
        <v>#N/A</v>
      </c>
      <c r="J19" s="4" t="e">
        <v>#N/A</v>
      </c>
      <c r="K19" s="4" t="e">
        <v>#N/A</v>
      </c>
      <c r="L19" s="4" t="e">
        <v>#N/A</v>
      </c>
      <c r="M19" s="4"/>
      <c r="N19" s="5" t="e">
        <f t="shared" si="0"/>
        <v>#N/A</v>
      </c>
      <c r="O19" s="5" t="e">
        <f t="shared" si="1"/>
        <v>#N/A</v>
      </c>
      <c r="P19" t="s">
        <v>524</v>
      </c>
    </row>
    <row r="20" spans="2:16">
      <c r="B20" t="s">
        <v>84</v>
      </c>
      <c r="C20" t="s">
        <v>85</v>
      </c>
      <c r="D20">
        <v>18230640</v>
      </c>
      <c r="E20" s="4" t="e">
        <v>#N/A</v>
      </c>
      <c r="F20" s="4" t="e">
        <v>#N/A</v>
      </c>
      <c r="G20" s="4" t="e">
        <v>#N/A</v>
      </c>
      <c r="H20" s="4" t="e">
        <v>#N/A</v>
      </c>
      <c r="I20" s="4" t="e">
        <v>#N/A</v>
      </c>
      <c r="J20" s="4" t="e">
        <v>#N/A</v>
      </c>
      <c r="K20" s="4" t="e">
        <v>#N/A</v>
      </c>
      <c r="L20" s="4" t="e">
        <v>#N/A</v>
      </c>
      <c r="M20" s="4"/>
      <c r="N20" s="5" t="e">
        <f t="shared" si="0"/>
        <v>#N/A</v>
      </c>
      <c r="O20" s="5" t="e">
        <f t="shared" si="1"/>
        <v>#N/A</v>
      </c>
      <c r="P20" t="s">
        <v>524</v>
      </c>
    </row>
    <row r="21" spans="2:16">
      <c r="B21" t="s">
        <v>135</v>
      </c>
      <c r="C21" t="s">
        <v>136</v>
      </c>
      <c r="D21">
        <v>18230723</v>
      </c>
      <c r="E21" s="4">
        <v>648725</v>
      </c>
      <c r="F21" s="4">
        <v>506654.22499999998</v>
      </c>
      <c r="G21" s="4">
        <v>3500</v>
      </c>
      <c r="H21" s="4">
        <v>16450</v>
      </c>
      <c r="I21" s="4">
        <v>280384</v>
      </c>
      <c r="J21" s="4">
        <v>200</v>
      </c>
      <c r="K21" s="4">
        <v>1500</v>
      </c>
      <c r="L21" s="4">
        <v>750000</v>
      </c>
      <c r="M21" s="4">
        <v>0</v>
      </c>
      <c r="N21" s="5">
        <f t="shared" si="0"/>
        <v>2207413.2250000001</v>
      </c>
      <c r="O21" s="5">
        <f t="shared" si="1"/>
        <v>1457413.2250000001</v>
      </c>
      <c r="P21" t="s">
        <v>525</v>
      </c>
    </row>
    <row r="22" spans="2:16">
      <c r="B22" t="s">
        <v>112</v>
      </c>
      <c r="C22" t="s">
        <v>113</v>
      </c>
      <c r="D22">
        <v>18230691</v>
      </c>
      <c r="E22" s="4">
        <v>278025</v>
      </c>
      <c r="F22" s="4">
        <v>217137.52499999999</v>
      </c>
      <c r="G22" s="4">
        <v>1500</v>
      </c>
      <c r="H22" s="4">
        <v>5950</v>
      </c>
      <c r="I22" s="4">
        <v>133736</v>
      </c>
      <c r="J22" s="4">
        <v>0</v>
      </c>
      <c r="K22" s="4">
        <v>500</v>
      </c>
      <c r="L22" s="4">
        <v>200000</v>
      </c>
      <c r="M22" s="4"/>
      <c r="N22" s="5">
        <f t="shared" si="0"/>
        <v>836848.52500000002</v>
      </c>
      <c r="O22" s="5">
        <f t="shared" si="1"/>
        <v>636848.52500000002</v>
      </c>
      <c r="P22" t="s">
        <v>525</v>
      </c>
    </row>
    <row r="23" spans="2:16">
      <c r="B23" t="s">
        <v>43</v>
      </c>
      <c r="C23" t="s">
        <v>44</v>
      </c>
      <c r="D23">
        <v>18230809</v>
      </c>
      <c r="E23" s="4">
        <v>119315</v>
      </c>
      <c r="F23" s="4">
        <v>94378.164999999994</v>
      </c>
      <c r="G23" s="4">
        <v>0</v>
      </c>
      <c r="H23" s="4">
        <v>1000</v>
      </c>
      <c r="I23" s="4">
        <v>277313</v>
      </c>
      <c r="J23" s="4">
        <v>0</v>
      </c>
      <c r="K23" s="4">
        <v>0</v>
      </c>
      <c r="L23" s="4">
        <v>0</v>
      </c>
      <c r="M23" s="4"/>
      <c r="N23" s="5">
        <f t="shared" si="0"/>
        <v>492006.16499999998</v>
      </c>
      <c r="O23" s="5">
        <f t="shared" si="1"/>
        <v>492006.16499999998</v>
      </c>
      <c r="P23" t="s">
        <v>527</v>
      </c>
    </row>
    <row r="24" spans="2:16">
      <c r="B24" t="s">
        <v>45</v>
      </c>
      <c r="C24" t="s">
        <v>46</v>
      </c>
      <c r="D24">
        <v>18230703</v>
      </c>
      <c r="E24" s="4">
        <v>15990</v>
      </c>
      <c r="F24" s="4">
        <v>12648.09</v>
      </c>
      <c r="G24" s="4">
        <v>0</v>
      </c>
      <c r="H24" s="4">
        <v>300</v>
      </c>
      <c r="I24" s="4">
        <v>41438</v>
      </c>
      <c r="J24" s="4">
        <v>0</v>
      </c>
      <c r="K24" s="4">
        <v>0</v>
      </c>
      <c r="L24" s="4">
        <v>0</v>
      </c>
      <c r="M24" s="4"/>
      <c r="N24" s="5">
        <f t="shared" si="0"/>
        <v>70376.09</v>
      </c>
      <c r="O24" s="5">
        <f t="shared" si="1"/>
        <v>70376.09</v>
      </c>
      <c r="P24" t="s">
        <v>527</v>
      </c>
    </row>
    <row r="25" spans="2:16">
      <c r="B25" t="s">
        <v>47</v>
      </c>
      <c r="C25" t="s">
        <v>48</v>
      </c>
      <c r="D25">
        <v>18230508</v>
      </c>
      <c r="E25" s="4">
        <v>60335</v>
      </c>
      <c r="F25" s="4">
        <v>47724.985000000001</v>
      </c>
      <c r="G25" s="4">
        <v>0</v>
      </c>
      <c r="H25" s="4">
        <v>0</v>
      </c>
      <c r="I25" s="4">
        <v>679311.42</v>
      </c>
      <c r="J25" s="4">
        <v>0</v>
      </c>
      <c r="K25" s="4">
        <v>0</v>
      </c>
      <c r="L25" s="4">
        <v>0</v>
      </c>
      <c r="M25" s="4"/>
      <c r="N25" s="5">
        <f t="shared" si="0"/>
        <v>787371.40500000003</v>
      </c>
      <c r="O25" s="5">
        <f t="shared" si="1"/>
        <v>787371.40500000003</v>
      </c>
      <c r="P25" t="s">
        <v>526</v>
      </c>
    </row>
    <row r="26" spans="2:16">
      <c r="B26" t="s">
        <v>55</v>
      </c>
      <c r="C26" t="s">
        <v>56</v>
      </c>
      <c r="D26">
        <v>18230690</v>
      </c>
      <c r="E26" s="4">
        <v>52250</v>
      </c>
      <c r="F26" s="4">
        <v>41329.75</v>
      </c>
      <c r="G26" s="4">
        <v>0</v>
      </c>
      <c r="H26" s="4">
        <v>0</v>
      </c>
      <c r="I26" s="4">
        <v>101506.3</v>
      </c>
      <c r="J26" s="4">
        <v>0</v>
      </c>
      <c r="K26" s="4">
        <v>0</v>
      </c>
      <c r="L26" s="4">
        <v>0</v>
      </c>
      <c r="M26" s="4"/>
      <c r="N26" s="5">
        <f t="shared" si="0"/>
        <v>195086.05</v>
      </c>
      <c r="O26" s="5">
        <f t="shared" si="1"/>
        <v>195086.05</v>
      </c>
      <c r="P26" t="s">
        <v>526</v>
      </c>
    </row>
    <row r="27" spans="2:16">
      <c r="B27" t="s">
        <v>47</v>
      </c>
      <c r="C27" t="s">
        <v>57</v>
      </c>
      <c r="D27">
        <v>18230408</v>
      </c>
      <c r="E27" s="4">
        <v>26250</v>
      </c>
      <c r="F27" s="4">
        <v>20501.25</v>
      </c>
      <c r="G27" s="4">
        <v>0</v>
      </c>
      <c r="H27" s="4">
        <v>0</v>
      </c>
      <c r="I27" s="4">
        <v>688576</v>
      </c>
      <c r="J27" s="4">
        <v>0</v>
      </c>
      <c r="K27" s="4">
        <v>0</v>
      </c>
      <c r="L27" s="4">
        <v>0</v>
      </c>
      <c r="M27" s="4"/>
      <c r="N27" s="5">
        <f t="shared" si="0"/>
        <v>735327.25</v>
      </c>
      <c r="O27" s="5">
        <f t="shared" si="1"/>
        <v>735327.25</v>
      </c>
      <c r="P27" t="s">
        <v>526</v>
      </c>
    </row>
    <row r="28" spans="2:16">
      <c r="B28" t="s">
        <v>55</v>
      </c>
      <c r="C28" t="s">
        <v>58</v>
      </c>
      <c r="D28">
        <v>18230737</v>
      </c>
      <c r="E28" s="4">
        <v>38225</v>
      </c>
      <c r="F28" s="4">
        <v>30235.974999999999</v>
      </c>
      <c r="G28" s="4">
        <v>0</v>
      </c>
      <c r="H28" s="4">
        <v>0</v>
      </c>
      <c r="I28" s="4">
        <v>66412.760000000009</v>
      </c>
      <c r="J28" s="4">
        <v>0</v>
      </c>
      <c r="K28" s="4">
        <v>0</v>
      </c>
      <c r="L28" s="4">
        <v>0</v>
      </c>
      <c r="M28" s="4"/>
      <c r="N28" s="5">
        <f t="shared" si="0"/>
        <v>134873.73500000002</v>
      </c>
      <c r="O28" s="5">
        <f t="shared" si="1"/>
        <v>134873.73500000002</v>
      </c>
      <c r="P28" t="s">
        <v>526</v>
      </c>
    </row>
    <row r="29" spans="2:16">
      <c r="B29" t="s">
        <v>61</v>
      </c>
      <c r="C29" t="s">
        <v>62</v>
      </c>
      <c r="D29">
        <v>18230745</v>
      </c>
      <c r="E29" s="4">
        <v>440220.00000000006</v>
      </c>
      <c r="F29" s="4">
        <v>348214.02</v>
      </c>
      <c r="G29" s="4">
        <v>0</v>
      </c>
      <c r="H29" s="4">
        <v>8700</v>
      </c>
      <c r="I29" s="4">
        <v>261000</v>
      </c>
      <c r="J29" s="4">
        <v>0</v>
      </c>
      <c r="K29" s="4">
        <v>0</v>
      </c>
      <c r="L29" s="4">
        <v>0</v>
      </c>
      <c r="M29" s="4"/>
      <c r="N29" s="5">
        <f t="shared" si="0"/>
        <v>1058134.02</v>
      </c>
      <c r="O29" s="5">
        <f t="shared" si="1"/>
        <v>1058134.02</v>
      </c>
      <c r="P29" t="s">
        <v>526</v>
      </c>
    </row>
    <row r="30" spans="2:16">
      <c r="B30" t="s">
        <v>63</v>
      </c>
      <c r="C30" t="s">
        <v>64</v>
      </c>
      <c r="D30">
        <v>18231005</v>
      </c>
      <c r="E30" s="4">
        <v>65780</v>
      </c>
      <c r="F30" s="4">
        <v>52031.979999999996</v>
      </c>
      <c r="G30" s="4">
        <v>0</v>
      </c>
      <c r="H30" s="4">
        <v>1300</v>
      </c>
      <c r="I30" s="4">
        <v>39000</v>
      </c>
      <c r="J30" s="4">
        <v>0</v>
      </c>
      <c r="K30" s="4">
        <v>0</v>
      </c>
      <c r="L30" s="4">
        <v>0</v>
      </c>
      <c r="M30" s="4"/>
      <c r="N30" s="5">
        <f t="shared" si="0"/>
        <v>158111.97999999998</v>
      </c>
      <c r="O30" s="5">
        <f t="shared" si="1"/>
        <v>158111.97999999998</v>
      </c>
      <c r="P30" t="s">
        <v>526</v>
      </c>
    </row>
    <row r="31" spans="2:16">
      <c r="B31" t="s">
        <v>47</v>
      </c>
      <c r="C31" t="s">
        <v>66</v>
      </c>
      <c r="D31">
        <v>18230400</v>
      </c>
      <c r="E31" s="4">
        <v>76560</v>
      </c>
      <c r="F31" s="4">
        <v>60558.959999999992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/>
      <c r="N31" s="5">
        <f t="shared" si="0"/>
        <v>137118.96</v>
      </c>
      <c r="O31" s="5">
        <f t="shared" si="1"/>
        <v>137118.96</v>
      </c>
      <c r="P31" t="s">
        <v>526</v>
      </c>
    </row>
    <row r="32" spans="2:16">
      <c r="B32" t="s">
        <v>55</v>
      </c>
      <c r="C32" t="s">
        <v>67</v>
      </c>
      <c r="D32">
        <v>18230665</v>
      </c>
      <c r="E32" s="4">
        <v>11440</v>
      </c>
      <c r="F32" s="4">
        <v>9049.0400000000009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/>
      <c r="N32" s="5">
        <f t="shared" si="0"/>
        <v>20489.04</v>
      </c>
      <c r="O32" s="5">
        <f t="shared" si="1"/>
        <v>20489.04</v>
      </c>
      <c r="P32" t="s">
        <v>526</v>
      </c>
    </row>
    <row r="33" spans="2:16">
      <c r="B33" t="s">
        <v>68</v>
      </c>
      <c r="C33" t="s">
        <v>69</v>
      </c>
      <c r="D33">
        <v>18230418</v>
      </c>
      <c r="E33" s="4">
        <v>360789</v>
      </c>
      <c r="F33" s="4">
        <v>285384.09899999999</v>
      </c>
      <c r="G33" s="4">
        <v>0</v>
      </c>
      <c r="H33" s="4">
        <v>20000</v>
      </c>
      <c r="I33" s="4">
        <v>58464</v>
      </c>
      <c r="J33" s="4">
        <v>7000</v>
      </c>
      <c r="K33" s="4">
        <v>0</v>
      </c>
      <c r="L33" s="4">
        <v>0</v>
      </c>
      <c r="M33" s="4"/>
      <c r="N33" s="5">
        <f t="shared" si="0"/>
        <v>731637.09899999993</v>
      </c>
      <c r="O33" s="5">
        <f t="shared" si="1"/>
        <v>731637.09899999993</v>
      </c>
      <c r="P33" t="s">
        <v>526</v>
      </c>
    </row>
    <row r="34" spans="2:16">
      <c r="B34" t="s">
        <v>72</v>
      </c>
      <c r="C34" t="s">
        <v>73</v>
      </c>
      <c r="D34">
        <v>18230668</v>
      </c>
      <c r="E34" s="4">
        <v>54461</v>
      </c>
      <c r="F34" s="4">
        <v>43078.650999999998</v>
      </c>
      <c r="G34" s="4">
        <v>0</v>
      </c>
      <c r="H34" s="4">
        <v>2000</v>
      </c>
      <c r="I34" s="4">
        <v>8736</v>
      </c>
      <c r="J34" s="4">
        <v>1000</v>
      </c>
      <c r="K34" s="4">
        <v>0</v>
      </c>
      <c r="L34" s="4">
        <v>0</v>
      </c>
      <c r="M34" s="4"/>
      <c r="N34" s="5">
        <f t="shared" ref="N34:N66" si="2">SUM(E34:M34)</f>
        <v>109275.651</v>
      </c>
      <c r="O34" s="5">
        <f t="shared" ref="O34:O66" si="3">N34-L34</f>
        <v>109275.651</v>
      </c>
      <c r="P34" t="s">
        <v>526</v>
      </c>
    </row>
    <row r="35" spans="2:16">
      <c r="B35" t="s">
        <v>76</v>
      </c>
      <c r="C35" t="s">
        <v>77</v>
      </c>
      <c r="D35">
        <v>18230610</v>
      </c>
      <c r="E35" s="4">
        <v>852665</v>
      </c>
      <c r="F35" s="4">
        <v>674458.0149999999</v>
      </c>
      <c r="G35" s="4">
        <v>0</v>
      </c>
      <c r="H35" s="4">
        <v>44000</v>
      </c>
      <c r="I35" s="4">
        <v>1000</v>
      </c>
      <c r="J35" s="4">
        <v>0</v>
      </c>
      <c r="K35" s="4">
        <v>1350</v>
      </c>
      <c r="L35" s="4">
        <v>0</v>
      </c>
      <c r="M35" s="4"/>
      <c r="N35" s="5">
        <f t="shared" si="2"/>
        <v>1573473.0149999999</v>
      </c>
      <c r="O35" s="5">
        <f t="shared" si="3"/>
        <v>1573473.0149999999</v>
      </c>
      <c r="P35" t="s">
        <v>526</v>
      </c>
    </row>
    <row r="36" spans="2:16">
      <c r="B36" t="s">
        <v>86</v>
      </c>
      <c r="C36" t="s">
        <v>87</v>
      </c>
      <c r="D36">
        <v>18230704</v>
      </c>
      <c r="E36" s="4">
        <v>120835</v>
      </c>
      <c r="F36" s="4">
        <v>95580.484999999986</v>
      </c>
      <c r="G36" s="4">
        <v>0</v>
      </c>
      <c r="H36" s="4">
        <v>7832</v>
      </c>
      <c r="I36" s="4">
        <v>200</v>
      </c>
      <c r="J36" s="4">
        <v>423</v>
      </c>
      <c r="K36" s="4">
        <v>202</v>
      </c>
      <c r="L36" s="4">
        <v>0</v>
      </c>
      <c r="M36" s="4"/>
      <c r="N36" s="5">
        <f t="shared" si="2"/>
        <v>225072.48499999999</v>
      </c>
      <c r="O36" s="5">
        <f t="shared" si="3"/>
        <v>225072.48499999999</v>
      </c>
      <c r="P36" t="s">
        <v>526</v>
      </c>
    </row>
    <row r="37" spans="2:16">
      <c r="B37" t="s">
        <v>88</v>
      </c>
      <c r="C37" t="s">
        <v>89</v>
      </c>
      <c r="D37">
        <v>18230811</v>
      </c>
      <c r="E37" s="4">
        <v>646024.94000000006</v>
      </c>
      <c r="F37" s="4">
        <v>511005.72753999999</v>
      </c>
      <c r="G37" s="4">
        <v>21780</v>
      </c>
      <c r="H37" s="4">
        <v>19416</v>
      </c>
      <c r="I37" s="4">
        <v>110000</v>
      </c>
      <c r="J37" s="4">
        <v>3821</v>
      </c>
      <c r="K37" s="4">
        <v>0</v>
      </c>
      <c r="L37" s="4">
        <v>0</v>
      </c>
      <c r="M37" s="4"/>
      <c r="N37" s="5">
        <f t="shared" si="2"/>
        <v>1312047.6675400001</v>
      </c>
      <c r="O37" s="5">
        <f t="shared" si="3"/>
        <v>1312047.6675400001</v>
      </c>
      <c r="P37" t="s">
        <v>526</v>
      </c>
    </row>
    <row r="38" spans="2:16">
      <c r="B38" t="s">
        <v>90</v>
      </c>
      <c r="C38" t="s">
        <v>91</v>
      </c>
      <c r="D38">
        <v>18230657</v>
      </c>
      <c r="E38" s="4">
        <v>98163.27399999999</v>
      </c>
      <c r="F38" s="4">
        <v>77647.149733999991</v>
      </c>
      <c r="G38" s="4">
        <v>5916</v>
      </c>
      <c r="H38" s="4">
        <v>2607</v>
      </c>
      <c r="I38" s="4">
        <v>14942</v>
      </c>
      <c r="J38" s="4">
        <v>1755</v>
      </c>
      <c r="K38" s="4">
        <v>0</v>
      </c>
      <c r="L38" s="4">
        <v>0</v>
      </c>
      <c r="M38" s="4"/>
      <c r="N38" s="5">
        <f t="shared" si="2"/>
        <v>201030.42373399998</v>
      </c>
      <c r="O38" s="5">
        <f t="shared" si="3"/>
        <v>201030.42373399998</v>
      </c>
      <c r="P38" t="s">
        <v>526</v>
      </c>
    </row>
    <row r="39" spans="2:16">
      <c r="B39" t="s">
        <v>129</v>
      </c>
      <c r="C39" t="s">
        <v>510</v>
      </c>
      <c r="D39">
        <v>18231136</v>
      </c>
      <c r="E39" s="4" t="e">
        <v>#N/A</v>
      </c>
      <c r="F39" s="4" t="e">
        <v>#N/A</v>
      </c>
      <c r="G39" s="4" t="e">
        <v>#N/A</v>
      </c>
      <c r="H39" s="4" t="e">
        <v>#N/A</v>
      </c>
      <c r="I39" s="4" t="e">
        <v>#N/A</v>
      </c>
      <c r="J39" s="4" t="e">
        <v>#N/A</v>
      </c>
      <c r="K39" s="4" t="e">
        <v>#N/A</v>
      </c>
      <c r="L39" s="4" t="e">
        <v>#N/A</v>
      </c>
      <c r="M39" s="4"/>
      <c r="N39" s="5" t="e">
        <f t="shared" si="2"/>
        <v>#N/A</v>
      </c>
      <c r="O39" s="5" t="e">
        <f t="shared" si="3"/>
        <v>#N/A</v>
      </c>
      <c r="P39" t="s">
        <v>525</v>
      </c>
    </row>
    <row r="40" spans="2:16">
      <c r="B40" t="s">
        <v>92</v>
      </c>
      <c r="C40" t="s">
        <v>93</v>
      </c>
      <c r="D40">
        <v>18230487</v>
      </c>
      <c r="E40" s="4">
        <v>367675</v>
      </c>
      <c r="F40" s="4">
        <v>290830.92499999999</v>
      </c>
      <c r="G40" s="4">
        <v>13000</v>
      </c>
      <c r="H40" s="4">
        <v>3905</v>
      </c>
      <c r="I40" s="4">
        <v>240090</v>
      </c>
      <c r="J40" s="4">
        <v>61335</v>
      </c>
      <c r="K40" s="4">
        <v>0</v>
      </c>
      <c r="L40" s="4">
        <v>0</v>
      </c>
      <c r="M40" s="4"/>
      <c r="N40" s="5">
        <f t="shared" si="2"/>
        <v>976835.92500000005</v>
      </c>
      <c r="O40" s="5">
        <f t="shared" si="3"/>
        <v>976835.92500000005</v>
      </c>
      <c r="P40" t="s">
        <v>526</v>
      </c>
    </row>
    <row r="41" spans="2:16">
      <c r="B41" t="s">
        <v>94</v>
      </c>
      <c r="C41" t="s">
        <v>95</v>
      </c>
      <c r="D41">
        <v>18230675</v>
      </c>
      <c r="E41" s="4">
        <v>82775</v>
      </c>
      <c r="F41" s="4">
        <v>65475.024999999994</v>
      </c>
      <c r="G41" s="4">
        <v>2600</v>
      </c>
      <c r="H41" s="4">
        <v>781</v>
      </c>
      <c r="I41" s="4">
        <v>40802</v>
      </c>
      <c r="J41" s="4">
        <v>9759</v>
      </c>
      <c r="K41" s="4">
        <v>0</v>
      </c>
      <c r="L41" s="4">
        <v>0</v>
      </c>
      <c r="M41" s="4"/>
      <c r="N41" s="5">
        <f t="shared" si="2"/>
        <v>202192.02499999999</v>
      </c>
      <c r="O41" s="5">
        <f t="shared" si="3"/>
        <v>202192.02499999999</v>
      </c>
      <c r="P41" t="s">
        <v>526</v>
      </c>
    </row>
    <row r="42" spans="2:16">
      <c r="B42" t="s">
        <v>96</v>
      </c>
      <c r="C42" t="s">
        <v>97</v>
      </c>
      <c r="D42">
        <v>18230713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/>
      <c r="N42" s="5">
        <f t="shared" si="2"/>
        <v>0</v>
      </c>
      <c r="O42" s="5">
        <f t="shared" si="3"/>
        <v>0</v>
      </c>
      <c r="P42" t="s">
        <v>523</v>
      </c>
    </row>
    <row r="43" spans="2:16">
      <c r="B43" t="s">
        <v>41</v>
      </c>
      <c r="C43" t="s">
        <v>98</v>
      </c>
      <c r="D43">
        <v>55700200</v>
      </c>
      <c r="E43" s="4" t="e">
        <v>#N/A</v>
      </c>
      <c r="F43" s="4" t="e">
        <v>#N/A</v>
      </c>
      <c r="G43" s="4" t="e">
        <v>#N/A</v>
      </c>
      <c r="H43" s="4" t="e">
        <v>#N/A</v>
      </c>
      <c r="I43" s="4" t="e">
        <v>#N/A</v>
      </c>
      <c r="J43" s="4" t="e">
        <v>#N/A</v>
      </c>
      <c r="K43" s="4" t="e">
        <v>#N/A</v>
      </c>
      <c r="L43" s="4" t="e">
        <v>#N/A</v>
      </c>
      <c r="M43" s="4"/>
      <c r="N43" s="5" t="e">
        <f t="shared" si="2"/>
        <v>#N/A</v>
      </c>
      <c r="O43" s="5" t="e">
        <f t="shared" si="3"/>
        <v>#N/A</v>
      </c>
      <c r="P43" t="s">
        <v>528</v>
      </c>
    </row>
    <row r="44" spans="2:16">
      <c r="B44" t="s">
        <v>132</v>
      </c>
      <c r="C44" t="s">
        <v>134</v>
      </c>
      <c r="D44">
        <v>18230721</v>
      </c>
      <c r="E44" s="4">
        <v>0</v>
      </c>
      <c r="F44" s="4">
        <v>64606.405617441123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354139.30000000005</v>
      </c>
      <c r="M44" s="4"/>
      <c r="N44" s="5">
        <f t="shared" si="2"/>
        <v>418745.70561744116</v>
      </c>
      <c r="O44" s="5">
        <f t="shared" si="3"/>
        <v>64606.405617441109</v>
      </c>
      <c r="P44" t="s">
        <v>525</v>
      </c>
    </row>
    <row r="45" spans="2:16">
      <c r="B45" t="s">
        <v>132</v>
      </c>
      <c r="C45" t="s">
        <v>133</v>
      </c>
      <c r="D45">
        <v>18230720</v>
      </c>
      <c r="E45" s="4">
        <v>0</v>
      </c>
      <c r="F45" s="4">
        <v>89821.198615531495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1145508.7</v>
      </c>
      <c r="M45" s="4">
        <v>0</v>
      </c>
      <c r="N45" s="5">
        <f t="shared" si="2"/>
        <v>1235329.8986155314</v>
      </c>
      <c r="O45" s="5">
        <f t="shared" si="3"/>
        <v>89821.198615531437</v>
      </c>
      <c r="P45" t="s">
        <v>525</v>
      </c>
    </row>
    <row r="46" spans="2:16">
      <c r="B46" t="s">
        <v>15</v>
      </c>
      <c r="C46" t="s">
        <v>51</v>
      </c>
      <c r="D46">
        <v>18230434</v>
      </c>
      <c r="E46" s="4">
        <v>65785</v>
      </c>
      <c r="F46" s="4">
        <v>52035.934999999998</v>
      </c>
      <c r="G46" s="4">
        <v>60000</v>
      </c>
      <c r="H46" s="4">
        <v>500</v>
      </c>
      <c r="I46" s="4">
        <v>180000</v>
      </c>
      <c r="J46" s="4">
        <v>500</v>
      </c>
      <c r="K46" s="4">
        <v>0</v>
      </c>
      <c r="L46" s="4">
        <v>553250</v>
      </c>
      <c r="M46" s="4">
        <v>0</v>
      </c>
      <c r="N46" s="5">
        <f t="shared" si="2"/>
        <v>912070.93500000006</v>
      </c>
      <c r="O46" s="5">
        <f t="shared" si="3"/>
        <v>358820.93500000006</v>
      </c>
      <c r="P46" t="s">
        <v>522</v>
      </c>
    </row>
    <row r="47" spans="2:16">
      <c r="B47" t="s">
        <v>15</v>
      </c>
      <c r="C47" t="s">
        <v>78</v>
      </c>
      <c r="D47">
        <v>18230625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f t="shared" si="2"/>
        <v>0</v>
      </c>
      <c r="O47" s="5">
        <f t="shared" si="3"/>
        <v>0</v>
      </c>
      <c r="P47" t="s">
        <v>522</v>
      </c>
    </row>
    <row r="48" spans="2:16">
      <c r="B48" t="s">
        <v>15</v>
      </c>
      <c r="C48" t="s">
        <v>54</v>
      </c>
      <c r="D48">
        <v>18230461</v>
      </c>
      <c r="E48" s="4">
        <v>68420</v>
      </c>
      <c r="F48" s="4">
        <v>54120.22</v>
      </c>
      <c r="G48" s="4">
        <v>0</v>
      </c>
      <c r="H48" s="4">
        <v>1200</v>
      </c>
      <c r="I48" s="4">
        <v>983299.66</v>
      </c>
      <c r="J48" s="4">
        <v>0</v>
      </c>
      <c r="K48" s="4">
        <v>0</v>
      </c>
      <c r="L48" s="4">
        <v>977643</v>
      </c>
      <c r="M48" s="4">
        <v>0</v>
      </c>
      <c r="N48" s="5">
        <f t="shared" si="2"/>
        <v>2084682.8800000001</v>
      </c>
      <c r="O48" s="5">
        <f t="shared" si="3"/>
        <v>1107039.8800000001</v>
      </c>
      <c r="P48" t="s">
        <v>522</v>
      </c>
    </row>
    <row r="49" spans="1:16">
      <c r="B49" t="s">
        <v>33</v>
      </c>
      <c r="C49" t="s">
        <v>148</v>
      </c>
      <c r="D49">
        <v>18230738</v>
      </c>
      <c r="E49" s="4">
        <v>60335</v>
      </c>
      <c r="F49" s="4">
        <v>47724.985000000001</v>
      </c>
      <c r="G49" s="4">
        <v>0</v>
      </c>
      <c r="H49" s="4">
        <v>500</v>
      </c>
      <c r="I49" s="4">
        <v>760167.21</v>
      </c>
      <c r="J49" s="4">
        <v>0</v>
      </c>
      <c r="K49" s="4">
        <v>0</v>
      </c>
      <c r="L49" s="4">
        <v>726480</v>
      </c>
      <c r="M49" s="4"/>
      <c r="N49" s="5">
        <f t="shared" si="2"/>
        <v>1595207.1949999998</v>
      </c>
      <c r="O49" s="5">
        <f t="shared" si="3"/>
        <v>868727.19499999983</v>
      </c>
      <c r="P49" t="s">
        <v>522</v>
      </c>
    </row>
    <row r="50" spans="1:16">
      <c r="B50" t="s">
        <v>65</v>
      </c>
      <c r="C50" t="s">
        <v>99</v>
      </c>
      <c r="D50">
        <v>18231137</v>
      </c>
      <c r="E50" s="4">
        <v>422281.2</v>
      </c>
      <c r="F50" s="4">
        <v>329801.61719999998</v>
      </c>
      <c r="G50" s="4">
        <v>27500.000000000004</v>
      </c>
      <c r="H50" s="4">
        <v>5500</v>
      </c>
      <c r="I50" s="4">
        <v>86000</v>
      </c>
      <c r="J50" s="4">
        <v>0</v>
      </c>
      <c r="K50" s="4">
        <v>0</v>
      </c>
      <c r="L50" s="4">
        <v>2800000</v>
      </c>
      <c r="M50" s="4">
        <v>0</v>
      </c>
      <c r="N50" s="5">
        <f t="shared" si="2"/>
        <v>3671082.8171999999</v>
      </c>
      <c r="O50" s="5">
        <f t="shared" si="3"/>
        <v>871082.81719999993</v>
      </c>
      <c r="P50" t="s">
        <v>525</v>
      </c>
    </row>
    <row r="51" spans="1:16">
      <c r="B51" t="s">
        <v>140</v>
      </c>
      <c r="C51" t="s">
        <v>167</v>
      </c>
      <c r="D51">
        <v>18231037</v>
      </c>
      <c r="E51" s="4">
        <v>93440.6</v>
      </c>
      <c r="F51" s="4">
        <v>72977.108600000007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300000</v>
      </c>
      <c r="M51" s="4"/>
      <c r="N51" s="5">
        <f t="shared" si="2"/>
        <v>466417.70860000001</v>
      </c>
      <c r="O51" s="5">
        <f t="shared" si="3"/>
        <v>166417.70860000001</v>
      </c>
      <c r="P51" t="s">
        <v>525</v>
      </c>
    </row>
    <row r="52" spans="1:16">
      <c r="B52" t="s">
        <v>65</v>
      </c>
      <c r="C52" t="s">
        <v>174</v>
      </c>
      <c r="D52">
        <v>18231133</v>
      </c>
      <c r="E52" s="4" t="e">
        <v>#N/A</v>
      </c>
      <c r="F52" s="4" t="e">
        <v>#N/A</v>
      </c>
      <c r="G52" s="4" t="e">
        <v>#N/A</v>
      </c>
      <c r="H52" s="4" t="e">
        <v>#N/A</v>
      </c>
      <c r="I52" s="4" t="e">
        <v>#N/A</v>
      </c>
      <c r="J52" s="4" t="e">
        <v>#N/A</v>
      </c>
      <c r="K52" s="4" t="e">
        <v>#N/A</v>
      </c>
      <c r="L52" s="4" t="e">
        <v>#N/A</v>
      </c>
      <c r="M52" s="4"/>
      <c r="N52" s="5" t="e">
        <f t="shared" si="2"/>
        <v>#N/A</v>
      </c>
      <c r="O52" s="5" t="e">
        <f t="shared" si="3"/>
        <v>#N/A</v>
      </c>
      <c r="P52" t="s">
        <v>525</v>
      </c>
    </row>
    <row r="53" spans="1:16">
      <c r="B53" t="s">
        <v>70</v>
      </c>
      <c r="C53" t="s">
        <v>128</v>
      </c>
      <c r="D53">
        <v>18230714</v>
      </c>
      <c r="E53" s="4">
        <v>88520</v>
      </c>
      <c r="F53" s="4">
        <v>70019.320000000007</v>
      </c>
      <c r="G53" s="4">
        <v>20000</v>
      </c>
      <c r="H53" s="4">
        <v>3500</v>
      </c>
      <c r="I53" s="4">
        <v>816520.09</v>
      </c>
      <c r="J53" s="4">
        <v>250</v>
      </c>
      <c r="K53" s="4">
        <v>250</v>
      </c>
      <c r="L53" s="4">
        <v>1581803</v>
      </c>
      <c r="M53" s="4"/>
      <c r="N53" s="5">
        <f t="shared" si="2"/>
        <v>2580862.41</v>
      </c>
      <c r="O53" s="5">
        <f t="shared" si="3"/>
        <v>999059.41000000015</v>
      </c>
      <c r="P53" t="s">
        <v>525</v>
      </c>
    </row>
    <row r="54" spans="1:16">
      <c r="B54" t="s">
        <v>100</v>
      </c>
      <c r="C54" t="s">
        <v>101</v>
      </c>
      <c r="D54">
        <v>42650207</v>
      </c>
      <c r="E54" s="4" t="e">
        <v>#N/A</v>
      </c>
      <c r="F54" s="4" t="e">
        <v>#N/A</v>
      </c>
      <c r="G54" s="4" t="e">
        <v>#N/A</v>
      </c>
      <c r="H54" s="4" t="e">
        <v>#N/A</v>
      </c>
      <c r="I54" s="4" t="e">
        <v>#N/A</v>
      </c>
      <c r="J54" s="4" t="e">
        <v>#N/A</v>
      </c>
      <c r="K54" s="4" t="e">
        <v>#N/A</v>
      </c>
      <c r="L54" s="4" t="e">
        <v>#N/A</v>
      </c>
      <c r="M54" s="4"/>
      <c r="N54" s="5" t="e">
        <f t="shared" si="2"/>
        <v>#N/A</v>
      </c>
      <c r="O54" s="5" t="e">
        <f t="shared" si="3"/>
        <v>#N/A</v>
      </c>
      <c r="P54" t="s">
        <v>521</v>
      </c>
    </row>
    <row r="55" spans="1:16">
      <c r="B55" t="s">
        <v>41</v>
      </c>
      <c r="C55" t="s">
        <v>104</v>
      </c>
      <c r="D55">
        <v>90800154</v>
      </c>
      <c r="E55" s="4" t="e">
        <v>#N/A</v>
      </c>
      <c r="F55" s="4" t="e">
        <v>#N/A</v>
      </c>
      <c r="G55" s="4" t="e">
        <v>#N/A</v>
      </c>
      <c r="H55" s="4" t="e">
        <v>#N/A</v>
      </c>
      <c r="I55" s="4" t="e">
        <v>#N/A</v>
      </c>
      <c r="J55" s="4" t="e">
        <v>#N/A</v>
      </c>
      <c r="K55" s="4" t="e">
        <v>#N/A</v>
      </c>
      <c r="L55" s="4" t="e">
        <v>#N/A</v>
      </c>
      <c r="M55" s="4"/>
      <c r="N55" s="5" t="e">
        <f t="shared" si="2"/>
        <v>#N/A</v>
      </c>
      <c r="O55" s="5" t="e">
        <f t="shared" si="3"/>
        <v>#N/A</v>
      </c>
      <c r="P55" t="s">
        <v>528</v>
      </c>
    </row>
    <row r="56" spans="1:16">
      <c r="B56" t="s">
        <v>70</v>
      </c>
      <c r="C56" t="s">
        <v>312</v>
      </c>
      <c r="D56">
        <v>18230014</v>
      </c>
      <c r="E56" s="4">
        <v>84150</v>
      </c>
      <c r="F56" s="4">
        <v>66562.649999999994</v>
      </c>
      <c r="G56" s="4">
        <v>40000</v>
      </c>
      <c r="H56" s="4">
        <v>1000</v>
      </c>
      <c r="I56" s="4">
        <v>0</v>
      </c>
      <c r="J56" s="4">
        <v>500</v>
      </c>
      <c r="K56" s="4">
        <v>0</v>
      </c>
      <c r="L56" s="4">
        <v>2880000</v>
      </c>
      <c r="M56" s="4"/>
      <c r="N56" s="5">
        <f t="shared" si="2"/>
        <v>3072212.65</v>
      </c>
      <c r="O56" s="5">
        <f t="shared" si="3"/>
        <v>192212.64999999991</v>
      </c>
      <c r="P56" t="s">
        <v>525</v>
      </c>
    </row>
    <row r="57" spans="1:16">
      <c r="B57" t="s">
        <v>31</v>
      </c>
      <c r="C57" t="s">
        <v>515</v>
      </c>
      <c r="D57">
        <v>18230221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/>
      <c r="N57" s="5">
        <f t="shared" si="2"/>
        <v>0</v>
      </c>
      <c r="O57" s="5">
        <f t="shared" si="3"/>
        <v>0</v>
      </c>
      <c r="P57" t="s">
        <v>525</v>
      </c>
    </row>
    <row r="58" spans="1:16">
      <c r="B58" t="s">
        <v>74</v>
      </c>
      <c r="C58" t="s">
        <v>75</v>
      </c>
      <c r="D58">
        <v>18230611</v>
      </c>
      <c r="E58" s="4">
        <v>127952.50000000001</v>
      </c>
      <c r="F58" s="4">
        <v>101210.42750000001</v>
      </c>
      <c r="G58" s="4">
        <v>97200</v>
      </c>
      <c r="H58" s="4">
        <v>4500</v>
      </c>
      <c r="I58" s="4">
        <v>22500</v>
      </c>
      <c r="J58" s="4">
        <v>1350</v>
      </c>
      <c r="K58" s="4">
        <v>0</v>
      </c>
      <c r="L58" s="4">
        <v>7725040.2300000004</v>
      </c>
      <c r="M58" s="4">
        <v>0</v>
      </c>
      <c r="N58" s="5">
        <f t="shared" si="2"/>
        <v>8079753.1575000007</v>
      </c>
      <c r="O58" s="5">
        <f t="shared" si="3"/>
        <v>354712.92750000022</v>
      </c>
      <c r="P58" t="s">
        <v>522</v>
      </c>
    </row>
    <row r="59" spans="1:16">
      <c r="B59" t="s">
        <v>108</v>
      </c>
      <c r="C59" t="s">
        <v>109</v>
      </c>
      <c r="D59">
        <v>18230661</v>
      </c>
      <c r="E59" s="4">
        <v>37122.5</v>
      </c>
      <c r="F59" s="4">
        <v>29363.897499999999</v>
      </c>
      <c r="G59" s="4">
        <v>10800</v>
      </c>
      <c r="H59" s="4">
        <v>500</v>
      </c>
      <c r="I59" s="4">
        <v>2500</v>
      </c>
      <c r="J59" s="4">
        <v>150</v>
      </c>
      <c r="K59" s="4">
        <v>0</v>
      </c>
      <c r="L59" s="4">
        <v>1184749.254</v>
      </c>
      <c r="M59" s="4"/>
      <c r="N59" s="5">
        <f t="shared" si="2"/>
        <v>1265185.6514999999</v>
      </c>
      <c r="O59" s="5">
        <f t="shared" si="3"/>
        <v>80436.397499999963</v>
      </c>
      <c r="P59" t="s">
        <v>522</v>
      </c>
    </row>
    <row r="60" spans="1:16">
      <c r="A60" s="1"/>
      <c r="B60" t="s">
        <v>100</v>
      </c>
      <c r="C60" t="s">
        <v>178</v>
      </c>
      <c r="D60">
        <v>42650195</v>
      </c>
      <c r="E60" s="4" t="e">
        <v>#N/A</v>
      </c>
      <c r="F60" s="4" t="e">
        <v>#N/A</v>
      </c>
      <c r="G60" s="4" t="e">
        <v>#N/A</v>
      </c>
      <c r="H60" s="4" t="e">
        <v>#N/A</v>
      </c>
      <c r="I60" s="4" t="e">
        <v>#N/A</v>
      </c>
      <c r="J60" s="4" t="e">
        <v>#N/A</v>
      </c>
      <c r="K60" s="4" t="e">
        <v>#N/A</v>
      </c>
      <c r="L60" s="4" t="e">
        <v>#N/A</v>
      </c>
      <c r="M60" s="4"/>
      <c r="N60" s="5" t="e">
        <f t="shared" si="2"/>
        <v>#N/A</v>
      </c>
      <c r="O60" s="5" t="e">
        <f t="shared" si="3"/>
        <v>#N/A</v>
      </c>
      <c r="P60" t="s">
        <v>521</v>
      </c>
    </row>
    <row r="61" spans="1:16">
      <c r="B61" t="s">
        <v>17</v>
      </c>
      <c r="C61" t="s">
        <v>18</v>
      </c>
      <c r="D61">
        <v>18230071</v>
      </c>
      <c r="E61" s="4">
        <v>30632.5</v>
      </c>
      <c r="F61" s="4">
        <v>24230.307499999995</v>
      </c>
      <c r="G61" s="4">
        <v>5000</v>
      </c>
      <c r="H61" s="4">
        <v>0</v>
      </c>
      <c r="I61" s="4">
        <v>54000</v>
      </c>
      <c r="J61" s="4">
        <v>0</v>
      </c>
      <c r="K61" s="4">
        <v>0</v>
      </c>
      <c r="L61" s="4">
        <v>182000</v>
      </c>
      <c r="M61" s="4">
        <v>0</v>
      </c>
      <c r="N61" s="5">
        <f t="shared" si="2"/>
        <v>295862.8075</v>
      </c>
      <c r="O61" s="5">
        <f t="shared" si="3"/>
        <v>113862.8075</v>
      </c>
      <c r="P61" t="s">
        <v>522</v>
      </c>
    </row>
    <row r="62" spans="1:16">
      <c r="B62" t="s">
        <v>105</v>
      </c>
      <c r="C62" t="s">
        <v>332</v>
      </c>
      <c r="D62">
        <v>18230752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26400</v>
      </c>
      <c r="M62" s="4">
        <v>0</v>
      </c>
      <c r="N62" s="5"/>
      <c r="O62" s="5"/>
    </row>
    <row r="63" spans="1:16">
      <c r="B63" t="s">
        <v>110</v>
      </c>
      <c r="C63" t="s">
        <v>111</v>
      </c>
      <c r="D63">
        <v>18230466</v>
      </c>
      <c r="E63" s="4">
        <v>289080</v>
      </c>
      <c r="F63" s="4">
        <v>228662.28</v>
      </c>
      <c r="G63" s="4">
        <v>957000.01</v>
      </c>
      <c r="H63" s="4">
        <v>0</v>
      </c>
      <c r="I63" s="4">
        <v>31320</v>
      </c>
      <c r="J63" s="4">
        <v>0</v>
      </c>
      <c r="K63" s="4">
        <v>0</v>
      </c>
      <c r="L63" s="4">
        <v>0</v>
      </c>
      <c r="M63" s="4"/>
      <c r="N63" s="5">
        <f t="shared" si="2"/>
        <v>1506062.29</v>
      </c>
      <c r="O63" s="5">
        <f t="shared" si="3"/>
        <v>1506062.29</v>
      </c>
      <c r="P63" t="s">
        <v>526</v>
      </c>
    </row>
    <row r="64" spans="1:16">
      <c r="B64" t="s">
        <v>114</v>
      </c>
      <c r="C64" t="s">
        <v>115</v>
      </c>
      <c r="D64">
        <v>18230732</v>
      </c>
      <c r="E64" s="4">
        <v>43945</v>
      </c>
      <c r="F64" s="4">
        <v>34760.494999999995</v>
      </c>
      <c r="G64" s="4">
        <v>143000</v>
      </c>
      <c r="H64" s="4">
        <v>0</v>
      </c>
      <c r="I64" s="4">
        <v>4680</v>
      </c>
      <c r="J64" s="4">
        <v>0</v>
      </c>
      <c r="K64" s="4">
        <v>0</v>
      </c>
      <c r="L64" s="4">
        <v>0</v>
      </c>
      <c r="M64" s="4"/>
      <c r="N64" s="5">
        <f t="shared" si="2"/>
        <v>226385.495</v>
      </c>
      <c r="O64" s="5">
        <f t="shared" si="3"/>
        <v>226385.495</v>
      </c>
      <c r="P64" t="s">
        <v>526</v>
      </c>
    </row>
    <row r="65" spans="2:16">
      <c r="B65" t="s">
        <v>116</v>
      </c>
      <c r="C65" t="s">
        <v>117</v>
      </c>
      <c r="D65">
        <v>18230413</v>
      </c>
      <c r="E65" s="4">
        <v>120582.00000000001</v>
      </c>
      <c r="F65" s="4">
        <v>95380.362000000008</v>
      </c>
      <c r="G65" s="4">
        <v>0</v>
      </c>
      <c r="H65" s="4">
        <v>0</v>
      </c>
      <c r="I65" s="4">
        <v>0</v>
      </c>
      <c r="J65" s="4">
        <v>0</v>
      </c>
      <c r="K65" s="4">
        <v>8700</v>
      </c>
      <c r="L65" s="4">
        <v>0</v>
      </c>
      <c r="M65" s="4"/>
      <c r="N65" s="5">
        <f t="shared" si="2"/>
        <v>224662.36200000002</v>
      </c>
      <c r="O65" s="5">
        <f t="shared" si="3"/>
        <v>224662.36200000002</v>
      </c>
      <c r="P65" t="s">
        <v>527</v>
      </c>
    </row>
    <row r="66" spans="2:16">
      <c r="B66" t="s">
        <v>119</v>
      </c>
      <c r="C66" t="s">
        <v>120</v>
      </c>
      <c r="D66">
        <v>18230669</v>
      </c>
      <c r="E66" s="4">
        <v>18018</v>
      </c>
      <c r="F66" s="4">
        <v>14252.237999999998</v>
      </c>
      <c r="G66" s="4">
        <v>0</v>
      </c>
      <c r="H66" s="4">
        <v>0</v>
      </c>
      <c r="I66" s="4">
        <v>0</v>
      </c>
      <c r="J66" s="4">
        <v>0</v>
      </c>
      <c r="K66" s="4">
        <v>1300</v>
      </c>
      <c r="L66" s="4">
        <v>0</v>
      </c>
      <c r="M66" s="4"/>
      <c r="N66" s="5">
        <f t="shared" si="2"/>
        <v>33570.237999999998</v>
      </c>
      <c r="O66" s="5">
        <f t="shared" si="3"/>
        <v>33570.237999999998</v>
      </c>
      <c r="P66" t="s">
        <v>527</v>
      </c>
    </row>
    <row r="67" spans="2:16">
      <c r="B67" t="s">
        <v>15</v>
      </c>
      <c r="C67" t="s">
        <v>158</v>
      </c>
      <c r="D67">
        <v>18230751</v>
      </c>
      <c r="E67" s="4">
        <v>33050</v>
      </c>
      <c r="F67" s="4">
        <v>26142.55</v>
      </c>
      <c r="G67" s="4">
        <v>27000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5">
        <f t="shared" ref="N67:N98" si="4">SUM(E67:M67)</f>
        <v>86192.55</v>
      </c>
      <c r="O67" s="5">
        <f t="shared" ref="O67:O98" si="5">N67-L67</f>
        <v>86192.55</v>
      </c>
      <c r="P67" t="s">
        <v>522</v>
      </c>
    </row>
    <row r="68" spans="2:16">
      <c r="B68" t="s">
        <v>33</v>
      </c>
      <c r="C68" t="s">
        <v>35</v>
      </c>
      <c r="D68">
        <v>18230254</v>
      </c>
      <c r="E68" s="4">
        <v>25675</v>
      </c>
      <c r="F68" s="4">
        <v>20308.924999999999</v>
      </c>
      <c r="G68" s="4">
        <v>33000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/>
      <c r="N68" s="5">
        <f t="shared" si="4"/>
        <v>78983.925000000003</v>
      </c>
      <c r="O68" s="5">
        <f t="shared" si="5"/>
        <v>78983.925000000003</v>
      </c>
      <c r="P68" t="s">
        <v>522</v>
      </c>
    </row>
    <row r="69" spans="2:16">
      <c r="B69" t="s">
        <v>59</v>
      </c>
      <c r="C69" t="s">
        <v>60</v>
      </c>
      <c r="D69">
        <v>18230486</v>
      </c>
      <c r="E69" s="4">
        <v>75445</v>
      </c>
      <c r="F69" s="4">
        <v>59676.994999999995</v>
      </c>
      <c r="G69" s="4">
        <v>10000</v>
      </c>
      <c r="H69" s="4">
        <v>1500</v>
      </c>
      <c r="I69" s="4">
        <v>400000</v>
      </c>
      <c r="J69" s="4">
        <v>200</v>
      </c>
      <c r="K69" s="4">
        <v>0</v>
      </c>
      <c r="L69" s="4">
        <v>1600000</v>
      </c>
      <c r="M69" s="4">
        <v>0</v>
      </c>
      <c r="N69" s="5">
        <f t="shared" si="4"/>
        <v>2146821.9950000001</v>
      </c>
      <c r="O69" s="5">
        <f t="shared" si="5"/>
        <v>546821.99500000011</v>
      </c>
      <c r="P69" t="s">
        <v>522</v>
      </c>
    </row>
    <row r="70" spans="2:16">
      <c r="B70" t="s">
        <v>102</v>
      </c>
      <c r="C70" t="s">
        <v>103</v>
      </c>
      <c r="D70">
        <v>18230673</v>
      </c>
      <c r="E70" s="4">
        <v>17050</v>
      </c>
      <c r="F70" s="4">
        <v>13486.55</v>
      </c>
      <c r="G70" s="4">
        <v>5000</v>
      </c>
      <c r="H70" s="4">
        <v>1000</v>
      </c>
      <c r="I70" s="4">
        <v>22500</v>
      </c>
      <c r="J70" s="4">
        <v>500</v>
      </c>
      <c r="K70" s="4">
        <v>0</v>
      </c>
      <c r="L70" s="4">
        <v>90000</v>
      </c>
      <c r="M70" s="4"/>
      <c r="N70" s="5">
        <f t="shared" si="4"/>
        <v>149536.54999999999</v>
      </c>
      <c r="O70" s="5">
        <f t="shared" si="5"/>
        <v>59536.549999999988</v>
      </c>
      <c r="P70" t="s">
        <v>522</v>
      </c>
    </row>
    <row r="71" spans="2:16">
      <c r="B71" t="s">
        <v>39</v>
      </c>
      <c r="C71" t="s">
        <v>40</v>
      </c>
      <c r="D71">
        <v>18230407</v>
      </c>
      <c r="E71" s="4">
        <v>154715</v>
      </c>
      <c r="F71" s="4">
        <v>122379.565</v>
      </c>
      <c r="G71" s="4">
        <v>60000</v>
      </c>
      <c r="H71" s="4">
        <v>4000</v>
      </c>
      <c r="I71" s="4">
        <v>1365802.1580000001</v>
      </c>
      <c r="J71" s="4">
        <v>0</v>
      </c>
      <c r="K71" s="4">
        <v>0</v>
      </c>
      <c r="L71" s="4">
        <v>7891900.7000000002</v>
      </c>
      <c r="M71" s="4">
        <v>0</v>
      </c>
      <c r="N71" s="5">
        <f t="shared" si="4"/>
        <v>9598797.4230000004</v>
      </c>
      <c r="O71" s="5">
        <f t="shared" si="5"/>
        <v>1706896.7230000002</v>
      </c>
      <c r="P71" t="s">
        <v>522</v>
      </c>
    </row>
    <row r="72" spans="2:16">
      <c r="B72" t="s">
        <v>144</v>
      </c>
      <c r="C72" t="s">
        <v>145</v>
      </c>
      <c r="D72">
        <v>18230736</v>
      </c>
      <c r="E72" s="4">
        <v>24695.000000000004</v>
      </c>
      <c r="F72" s="4">
        <v>19533.745000000003</v>
      </c>
      <c r="G72" s="4">
        <v>3600</v>
      </c>
      <c r="H72" s="4">
        <v>1000</v>
      </c>
      <c r="I72" s="4">
        <v>52535.532000000007</v>
      </c>
      <c r="J72" s="4">
        <v>0</v>
      </c>
      <c r="K72" s="4">
        <v>0</v>
      </c>
      <c r="L72" s="4">
        <v>529450</v>
      </c>
      <c r="M72" s="4"/>
      <c r="N72" s="5">
        <f t="shared" si="4"/>
        <v>630814.277</v>
      </c>
      <c r="O72" s="5">
        <f t="shared" si="5"/>
        <v>101364.277</v>
      </c>
      <c r="P72" t="s">
        <v>522</v>
      </c>
    </row>
    <row r="73" spans="2:16">
      <c r="B73" t="s">
        <v>121</v>
      </c>
      <c r="C73" t="s">
        <v>122</v>
      </c>
      <c r="D73">
        <v>18230660</v>
      </c>
      <c r="E73" s="4">
        <v>0</v>
      </c>
      <c r="F73" s="4">
        <v>0</v>
      </c>
      <c r="G73" s="4">
        <v>0</v>
      </c>
      <c r="H73" s="4">
        <v>0</v>
      </c>
      <c r="I73" s="4">
        <v>1590236</v>
      </c>
      <c r="J73" s="4">
        <v>0</v>
      </c>
      <c r="K73" s="4">
        <v>0</v>
      </c>
      <c r="L73" s="4">
        <v>0</v>
      </c>
      <c r="M73" s="4"/>
      <c r="N73" s="5">
        <f t="shared" si="4"/>
        <v>1590236</v>
      </c>
      <c r="O73" s="5">
        <f t="shared" si="5"/>
        <v>1590236</v>
      </c>
      <c r="P73" t="s">
        <v>523</v>
      </c>
    </row>
    <row r="74" spans="2:16">
      <c r="B74" t="s">
        <v>126</v>
      </c>
      <c r="C74" t="s">
        <v>127</v>
      </c>
      <c r="D74">
        <v>18230128</v>
      </c>
      <c r="E74" s="4">
        <v>562650</v>
      </c>
      <c r="F74" s="4">
        <v>445056.14999999997</v>
      </c>
      <c r="G74" s="4">
        <v>0</v>
      </c>
      <c r="H74" s="4">
        <v>10000</v>
      </c>
      <c r="I74" s="4">
        <v>135000</v>
      </c>
      <c r="J74" s="4">
        <v>0</v>
      </c>
      <c r="K74" s="4">
        <v>3700000</v>
      </c>
      <c r="L74" s="4">
        <v>0</v>
      </c>
      <c r="M74" s="4"/>
      <c r="N74" s="5">
        <f t="shared" si="4"/>
        <v>4852706.1500000004</v>
      </c>
      <c r="O74" s="5">
        <f t="shared" si="5"/>
        <v>4852706.1500000004</v>
      </c>
      <c r="P74" t="s">
        <v>439</v>
      </c>
    </row>
    <row r="75" spans="2:16">
      <c r="B75" t="s">
        <v>49</v>
      </c>
      <c r="C75" t="s">
        <v>50</v>
      </c>
      <c r="D75">
        <v>18230421</v>
      </c>
      <c r="E75" s="4">
        <v>0</v>
      </c>
      <c r="F75" s="4">
        <v>0</v>
      </c>
      <c r="G75" s="4">
        <v>0</v>
      </c>
      <c r="H75" s="4">
        <v>0</v>
      </c>
      <c r="I75" s="4">
        <v>4916640</v>
      </c>
      <c r="J75" s="4">
        <v>0</v>
      </c>
      <c r="K75" s="4">
        <v>0</v>
      </c>
      <c r="L75" s="4">
        <v>0</v>
      </c>
      <c r="M75" s="4"/>
      <c r="N75" s="5">
        <f t="shared" si="4"/>
        <v>4916640</v>
      </c>
      <c r="O75" s="5">
        <f t="shared" si="5"/>
        <v>4916640</v>
      </c>
      <c r="P75" t="s">
        <v>523</v>
      </c>
    </row>
    <row r="76" spans="2:16">
      <c r="B76" t="s">
        <v>135</v>
      </c>
      <c r="C76" t="s">
        <v>511</v>
      </c>
      <c r="D76">
        <v>18236102</v>
      </c>
      <c r="E76" s="4">
        <v>58750</v>
      </c>
      <c r="F76" s="4">
        <v>45883.75</v>
      </c>
      <c r="G76" s="4">
        <v>1000</v>
      </c>
      <c r="H76" s="4">
        <v>1000</v>
      </c>
      <c r="I76" s="4">
        <v>20000</v>
      </c>
      <c r="J76" s="4">
        <v>0</v>
      </c>
      <c r="K76" s="4">
        <v>0</v>
      </c>
      <c r="L76" s="4">
        <v>400000</v>
      </c>
      <c r="M76" s="4">
        <v>0</v>
      </c>
      <c r="N76" s="5">
        <f t="shared" si="4"/>
        <v>526633.75</v>
      </c>
      <c r="O76" s="5">
        <f t="shared" si="5"/>
        <v>126633.75</v>
      </c>
      <c r="P76" t="s">
        <v>525</v>
      </c>
    </row>
    <row r="77" spans="2:16">
      <c r="B77" t="s">
        <v>112</v>
      </c>
      <c r="C77" t="s">
        <v>334</v>
      </c>
      <c r="D77">
        <v>18231039</v>
      </c>
      <c r="E77" s="4">
        <v>11550</v>
      </c>
      <c r="F77" s="4">
        <v>9020.5499999999993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9000</v>
      </c>
      <c r="M77" s="4"/>
      <c r="N77" s="5">
        <f t="shared" si="4"/>
        <v>29570.55</v>
      </c>
      <c r="O77" s="5">
        <f t="shared" si="5"/>
        <v>20570.55</v>
      </c>
      <c r="P77" t="s">
        <v>525</v>
      </c>
    </row>
    <row r="78" spans="2:16">
      <c r="B78" t="s">
        <v>138</v>
      </c>
      <c r="C78" t="s">
        <v>139</v>
      </c>
      <c r="D78">
        <v>18230802</v>
      </c>
      <c r="E78" s="4">
        <v>200970.00000000003</v>
      </c>
      <c r="F78" s="4">
        <v>158967.27000000002</v>
      </c>
      <c r="G78" s="4">
        <v>0</v>
      </c>
      <c r="H78" s="4">
        <v>4350</v>
      </c>
      <c r="I78" s="4">
        <v>1089964</v>
      </c>
      <c r="J78" s="4">
        <v>0</v>
      </c>
      <c r="K78" s="4">
        <v>221500</v>
      </c>
      <c r="L78" s="4">
        <v>0</v>
      </c>
      <c r="M78" s="4"/>
      <c r="N78" s="5">
        <f t="shared" si="4"/>
        <v>1675751.27</v>
      </c>
      <c r="O78" s="5">
        <f t="shared" si="5"/>
        <v>1675751.27</v>
      </c>
      <c r="P78" t="s">
        <v>527</v>
      </c>
    </row>
    <row r="79" spans="2:16">
      <c r="B79" t="s">
        <v>142</v>
      </c>
      <c r="C79" t="s">
        <v>143</v>
      </c>
      <c r="D79">
        <v>18230699</v>
      </c>
      <c r="E79" s="4">
        <v>30030.000000000004</v>
      </c>
      <c r="F79" s="4">
        <v>23753.730000000003</v>
      </c>
      <c r="G79" s="4">
        <v>0</v>
      </c>
      <c r="H79" s="4">
        <v>650</v>
      </c>
      <c r="I79" s="4">
        <v>162868</v>
      </c>
      <c r="J79" s="4">
        <v>0</v>
      </c>
      <c r="K79" s="4">
        <v>146600</v>
      </c>
      <c r="L79" s="4">
        <v>0</v>
      </c>
      <c r="M79" s="4"/>
      <c r="N79" s="5">
        <f t="shared" si="4"/>
        <v>363901.73</v>
      </c>
      <c r="O79" s="5">
        <f t="shared" si="5"/>
        <v>363901.73</v>
      </c>
      <c r="P79" t="s">
        <v>527</v>
      </c>
    </row>
    <row r="80" spans="2:16">
      <c r="B80" t="s">
        <v>146</v>
      </c>
      <c r="C80" t="s">
        <v>147</v>
      </c>
      <c r="D80">
        <v>18230810</v>
      </c>
      <c r="E80" s="4">
        <v>600300</v>
      </c>
      <c r="F80" s="4">
        <v>474837.3</v>
      </c>
      <c r="G80" s="4">
        <v>0</v>
      </c>
      <c r="H80" s="4">
        <v>15660</v>
      </c>
      <c r="I80" s="4">
        <v>43500</v>
      </c>
      <c r="J80" s="4">
        <v>0</v>
      </c>
      <c r="K80" s="4">
        <v>0</v>
      </c>
      <c r="L80" s="4">
        <v>0</v>
      </c>
      <c r="M80" s="4"/>
      <c r="N80" s="5">
        <f t="shared" si="4"/>
        <v>1134297.3</v>
      </c>
      <c r="O80" s="5">
        <f t="shared" si="5"/>
        <v>1134297.3</v>
      </c>
      <c r="P80" t="s">
        <v>526</v>
      </c>
    </row>
    <row r="81" spans="2:16">
      <c r="B81" t="s">
        <v>149</v>
      </c>
      <c r="C81" t="s">
        <v>150</v>
      </c>
      <c r="D81">
        <v>18230688</v>
      </c>
      <c r="E81" s="4">
        <v>89700</v>
      </c>
      <c r="F81" s="4">
        <v>70952.7</v>
      </c>
      <c r="G81" s="4">
        <v>0</v>
      </c>
      <c r="H81" s="4">
        <v>2460</v>
      </c>
      <c r="I81" s="4">
        <v>6500</v>
      </c>
      <c r="J81" s="4">
        <v>0</v>
      </c>
      <c r="K81" s="4">
        <v>0</v>
      </c>
      <c r="L81" s="4">
        <v>0</v>
      </c>
      <c r="M81" s="4"/>
      <c r="N81" s="5">
        <f t="shared" si="4"/>
        <v>169612.7</v>
      </c>
      <c r="O81" s="5">
        <f t="shared" si="5"/>
        <v>169612.7</v>
      </c>
      <c r="P81" t="s">
        <v>526</v>
      </c>
    </row>
    <row r="82" spans="2:16">
      <c r="B82" t="s">
        <v>47</v>
      </c>
      <c r="C82" t="s">
        <v>518</v>
      </c>
      <c r="D82">
        <v>18230509</v>
      </c>
      <c r="E82" s="4">
        <v>109725</v>
      </c>
      <c r="F82" s="4">
        <v>86792.474999999991</v>
      </c>
      <c r="G82" s="4">
        <v>130000</v>
      </c>
      <c r="H82" s="4">
        <v>2500</v>
      </c>
      <c r="I82" s="4">
        <v>10580</v>
      </c>
      <c r="J82" s="4">
        <v>0</v>
      </c>
      <c r="K82" s="4">
        <v>0</v>
      </c>
      <c r="L82" s="4">
        <v>0</v>
      </c>
      <c r="M82" s="4"/>
      <c r="N82" s="5">
        <f t="shared" si="4"/>
        <v>339597.47499999998</v>
      </c>
      <c r="O82" s="5">
        <f t="shared" si="5"/>
        <v>339597.47499999998</v>
      </c>
      <c r="P82" t="s">
        <v>526</v>
      </c>
    </row>
    <row r="83" spans="2:16">
      <c r="B83" t="s">
        <v>55</v>
      </c>
      <c r="C83" t="s">
        <v>519</v>
      </c>
      <c r="D83">
        <v>18230662</v>
      </c>
      <c r="E83" s="4">
        <v>103950</v>
      </c>
      <c r="F83" s="4">
        <v>82224.45</v>
      </c>
      <c r="G83" s="4">
        <v>70000</v>
      </c>
      <c r="H83" s="4">
        <v>2500</v>
      </c>
      <c r="I83" s="4">
        <v>6620</v>
      </c>
      <c r="J83" s="4">
        <v>0</v>
      </c>
      <c r="K83" s="4">
        <v>0</v>
      </c>
      <c r="L83" s="4">
        <v>0</v>
      </c>
      <c r="M83" s="4"/>
      <c r="N83" s="5">
        <f t="shared" si="4"/>
        <v>265294.45</v>
      </c>
      <c r="O83" s="5">
        <f t="shared" si="5"/>
        <v>265294.45</v>
      </c>
      <c r="P83" t="s">
        <v>526</v>
      </c>
    </row>
    <row r="84" spans="2:16">
      <c r="B84" t="s">
        <v>151</v>
      </c>
      <c r="C84" t="s">
        <v>152</v>
      </c>
      <c r="D84">
        <v>18230507</v>
      </c>
      <c r="E84" s="4">
        <v>514387.5</v>
      </c>
      <c r="F84" s="4">
        <v>406880.51249999995</v>
      </c>
      <c r="G84" s="4">
        <v>0</v>
      </c>
      <c r="H84" s="4">
        <v>20000</v>
      </c>
      <c r="I84" s="4">
        <v>116928</v>
      </c>
      <c r="J84" s="4">
        <v>5000</v>
      </c>
      <c r="K84" s="4">
        <v>0</v>
      </c>
      <c r="L84" s="4">
        <v>0</v>
      </c>
      <c r="M84" s="4"/>
      <c r="N84" s="5">
        <f t="shared" si="4"/>
        <v>1063196.0125</v>
      </c>
      <c r="O84" s="5">
        <f t="shared" si="5"/>
        <v>1063196.0125</v>
      </c>
      <c r="P84" t="s">
        <v>526</v>
      </c>
    </row>
    <row r="85" spans="2:16">
      <c r="B85" t="s">
        <v>153</v>
      </c>
      <c r="C85" t="s">
        <v>154</v>
      </c>
      <c r="D85">
        <v>18230659</v>
      </c>
      <c r="E85" s="4">
        <v>76230</v>
      </c>
      <c r="F85" s="4">
        <v>60297.929999999993</v>
      </c>
      <c r="G85" s="4">
        <v>0</v>
      </c>
      <c r="H85" s="4">
        <v>3300</v>
      </c>
      <c r="I85" s="4">
        <v>17472</v>
      </c>
      <c r="J85" s="4">
        <v>1000</v>
      </c>
      <c r="K85" s="4">
        <v>0</v>
      </c>
      <c r="L85" s="4">
        <v>0</v>
      </c>
      <c r="M85" s="4"/>
      <c r="N85" s="5">
        <f t="shared" si="4"/>
        <v>158299.93</v>
      </c>
      <c r="O85" s="5">
        <f t="shared" si="5"/>
        <v>158299.93</v>
      </c>
      <c r="P85" t="s">
        <v>526</v>
      </c>
    </row>
    <row r="86" spans="2:16">
      <c r="B86" t="s">
        <v>15</v>
      </c>
      <c r="C86" t="s">
        <v>53</v>
      </c>
      <c r="D86">
        <v>18230440</v>
      </c>
      <c r="E86" s="4">
        <v>96195</v>
      </c>
      <c r="F86" s="4">
        <v>76090.244999999995</v>
      </c>
      <c r="G86" s="4">
        <v>80000</v>
      </c>
      <c r="H86" s="4">
        <v>1000</v>
      </c>
      <c r="I86" s="4">
        <v>118000</v>
      </c>
      <c r="J86" s="4">
        <v>200</v>
      </c>
      <c r="K86" s="4">
        <v>0</v>
      </c>
      <c r="L86" s="4">
        <v>366843</v>
      </c>
      <c r="M86" s="4">
        <v>0</v>
      </c>
      <c r="N86" s="5">
        <f t="shared" si="4"/>
        <v>738328.245</v>
      </c>
      <c r="O86" s="5">
        <f t="shared" si="5"/>
        <v>371485.245</v>
      </c>
      <c r="P86" t="s">
        <v>522</v>
      </c>
    </row>
    <row r="87" spans="2:16">
      <c r="B87" t="s">
        <v>15</v>
      </c>
      <c r="C87" t="s">
        <v>52</v>
      </c>
      <c r="D87">
        <v>18230435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5">
        <f t="shared" si="4"/>
        <v>0</v>
      </c>
      <c r="O87" s="5">
        <f t="shared" si="5"/>
        <v>0</v>
      </c>
      <c r="P87" t="s">
        <v>522</v>
      </c>
    </row>
    <row r="88" spans="2:16">
      <c r="B88" t="s">
        <v>33</v>
      </c>
      <c r="C88" t="s">
        <v>118</v>
      </c>
      <c r="D88">
        <v>18230700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/>
      <c r="N88" s="5">
        <f t="shared" si="4"/>
        <v>0</v>
      </c>
      <c r="O88" s="5">
        <f t="shared" si="5"/>
        <v>0</v>
      </c>
      <c r="P88" t="s">
        <v>522</v>
      </c>
    </row>
    <row r="89" spans="2:16">
      <c r="B89" t="s">
        <v>135</v>
      </c>
      <c r="C89" t="s">
        <v>159</v>
      </c>
      <c r="D89">
        <v>18230502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5">
        <f t="shared" si="4"/>
        <v>0</v>
      </c>
      <c r="O89" s="5">
        <f t="shared" si="5"/>
        <v>0</v>
      </c>
      <c r="P89" t="s">
        <v>525</v>
      </c>
    </row>
    <row r="90" spans="2:16">
      <c r="B90" t="s">
        <v>112</v>
      </c>
      <c r="C90" t="s">
        <v>160</v>
      </c>
      <c r="D90">
        <v>18231033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/>
      <c r="N90" s="5">
        <f t="shared" si="4"/>
        <v>0</v>
      </c>
      <c r="O90" s="5">
        <f t="shared" si="5"/>
        <v>0</v>
      </c>
      <c r="P90" t="s">
        <v>525</v>
      </c>
    </row>
    <row r="91" spans="2:16">
      <c r="B91" t="s">
        <v>155</v>
      </c>
      <c r="C91" t="s">
        <v>157</v>
      </c>
      <c r="D91">
        <v>18230750</v>
      </c>
      <c r="E91" s="4">
        <v>28875</v>
      </c>
      <c r="F91" s="4">
        <v>22840.125</v>
      </c>
      <c r="G91" s="4">
        <v>0</v>
      </c>
      <c r="H91" s="4">
        <v>0</v>
      </c>
      <c r="I91" s="4">
        <v>20000</v>
      </c>
      <c r="J91" s="4">
        <v>0</v>
      </c>
      <c r="K91" s="4">
        <v>0</v>
      </c>
      <c r="L91" s="4">
        <v>0</v>
      </c>
      <c r="M91" s="4"/>
      <c r="N91" s="5">
        <f t="shared" si="4"/>
        <v>71715.125</v>
      </c>
      <c r="O91" s="5">
        <f t="shared" si="5"/>
        <v>71715.125</v>
      </c>
      <c r="P91" t="s">
        <v>524</v>
      </c>
    </row>
    <row r="92" spans="2:16">
      <c r="B92" t="s">
        <v>36</v>
      </c>
      <c r="C92" t="s">
        <v>37</v>
      </c>
      <c r="D92">
        <v>18230256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/>
      <c r="N92" s="5">
        <f t="shared" si="4"/>
        <v>0</v>
      </c>
      <c r="O92" s="5">
        <f t="shared" si="5"/>
        <v>0</v>
      </c>
      <c r="P92" t="s">
        <v>524</v>
      </c>
    </row>
    <row r="93" spans="2:16">
      <c r="B93" t="s">
        <v>15</v>
      </c>
      <c r="C93" t="s">
        <v>81</v>
      </c>
      <c r="D93">
        <v>18230628</v>
      </c>
      <c r="E93" s="4">
        <v>93115</v>
      </c>
      <c r="F93" s="4">
        <v>73653.964999999997</v>
      </c>
      <c r="G93" s="4">
        <v>225000</v>
      </c>
      <c r="H93" s="4">
        <v>1000</v>
      </c>
      <c r="I93" s="4">
        <v>40000</v>
      </c>
      <c r="J93" s="4">
        <v>1500</v>
      </c>
      <c r="K93" s="4">
        <v>0</v>
      </c>
      <c r="L93" s="4">
        <v>4679800</v>
      </c>
      <c r="M93" s="4">
        <v>0</v>
      </c>
      <c r="N93" s="5">
        <f t="shared" si="4"/>
        <v>5114068.9649999999</v>
      </c>
      <c r="O93" s="5">
        <f t="shared" si="5"/>
        <v>434268.96499999985</v>
      </c>
      <c r="P93" t="s">
        <v>522</v>
      </c>
    </row>
    <row r="94" spans="2:16">
      <c r="B94" t="s">
        <v>33</v>
      </c>
      <c r="C94" t="s">
        <v>83</v>
      </c>
      <c r="D94">
        <v>18230638</v>
      </c>
      <c r="E94" s="4">
        <v>19415</v>
      </c>
      <c r="F94" s="4">
        <v>15357.264999999999</v>
      </c>
      <c r="G94" s="4">
        <v>225000</v>
      </c>
      <c r="H94" s="4">
        <v>1000</v>
      </c>
      <c r="I94" s="4">
        <v>20000</v>
      </c>
      <c r="J94" s="4">
        <v>1500</v>
      </c>
      <c r="K94" s="4">
        <v>0</v>
      </c>
      <c r="L94" s="4">
        <v>4343950</v>
      </c>
      <c r="M94" s="4"/>
      <c r="N94" s="5">
        <f t="shared" si="4"/>
        <v>4626222.2649999997</v>
      </c>
      <c r="O94" s="5">
        <f t="shared" si="5"/>
        <v>282272.26499999966</v>
      </c>
      <c r="P94" t="s">
        <v>522</v>
      </c>
    </row>
    <row r="95" spans="2:16">
      <c r="B95" t="s">
        <v>15</v>
      </c>
      <c r="C95" t="s">
        <v>79</v>
      </c>
      <c r="D95">
        <v>18230626</v>
      </c>
      <c r="E95" s="4">
        <v>159025</v>
      </c>
      <c r="F95" s="4">
        <v>125788.77499999999</v>
      </c>
      <c r="G95" s="4">
        <v>140000</v>
      </c>
      <c r="H95" s="4">
        <v>500</v>
      </c>
      <c r="I95" s="4">
        <v>179260</v>
      </c>
      <c r="J95" s="4">
        <v>500</v>
      </c>
      <c r="K95" s="4">
        <v>500</v>
      </c>
      <c r="L95" s="4">
        <v>626500</v>
      </c>
      <c r="M95" s="4">
        <v>0</v>
      </c>
      <c r="N95" s="5">
        <f t="shared" si="4"/>
        <v>1232073.7749999999</v>
      </c>
      <c r="O95" s="5">
        <f t="shared" si="5"/>
        <v>605573.77499999991</v>
      </c>
      <c r="P95" t="s">
        <v>522</v>
      </c>
    </row>
    <row r="96" spans="2:16">
      <c r="B96" t="s">
        <v>33</v>
      </c>
      <c r="C96" t="s">
        <v>34</v>
      </c>
      <c r="D96">
        <v>18230249</v>
      </c>
      <c r="E96" s="4">
        <v>67675</v>
      </c>
      <c r="F96" s="4">
        <v>53530.924999999996</v>
      </c>
      <c r="G96" s="4">
        <v>40000</v>
      </c>
      <c r="H96" s="4">
        <v>500</v>
      </c>
      <c r="I96" s="4">
        <v>1000</v>
      </c>
      <c r="J96" s="4">
        <v>500</v>
      </c>
      <c r="K96" s="4">
        <v>1500</v>
      </c>
      <c r="L96" s="4">
        <v>380100</v>
      </c>
      <c r="M96" s="4"/>
      <c r="N96" s="5">
        <f t="shared" si="4"/>
        <v>544805.92500000005</v>
      </c>
      <c r="O96" s="5">
        <f t="shared" si="5"/>
        <v>164705.92500000005</v>
      </c>
      <c r="P96" t="s">
        <v>522</v>
      </c>
    </row>
    <row r="97" spans="2:16">
      <c r="B97" t="s">
        <v>15</v>
      </c>
      <c r="C97" t="s">
        <v>80</v>
      </c>
      <c r="D97">
        <v>18230627</v>
      </c>
      <c r="E97" s="4">
        <v>92950</v>
      </c>
      <c r="F97" s="4">
        <v>73523.45</v>
      </c>
      <c r="G97" s="4">
        <v>110000</v>
      </c>
      <c r="H97" s="4">
        <v>1000</v>
      </c>
      <c r="I97" s="4">
        <v>3500</v>
      </c>
      <c r="J97" s="4">
        <v>500</v>
      </c>
      <c r="K97" s="4">
        <v>2500</v>
      </c>
      <c r="L97" s="4">
        <v>1011912.25</v>
      </c>
      <c r="M97" s="4">
        <v>0</v>
      </c>
      <c r="N97" s="5">
        <f t="shared" si="4"/>
        <v>1295885.7</v>
      </c>
      <c r="O97" s="5">
        <f t="shared" si="5"/>
        <v>283973.44999999995</v>
      </c>
      <c r="P97" t="s">
        <v>522</v>
      </c>
    </row>
    <row r="98" spans="2:16">
      <c r="B98" t="s">
        <v>33</v>
      </c>
      <c r="C98" t="s">
        <v>82</v>
      </c>
      <c r="D98">
        <v>18230637</v>
      </c>
      <c r="E98" s="4">
        <v>87340</v>
      </c>
      <c r="F98" s="4">
        <v>69085.94</v>
      </c>
      <c r="G98" s="4">
        <v>40000</v>
      </c>
      <c r="H98" s="4">
        <v>1000</v>
      </c>
      <c r="I98" s="4">
        <v>3500</v>
      </c>
      <c r="J98" s="4">
        <v>0</v>
      </c>
      <c r="K98" s="4">
        <v>2500</v>
      </c>
      <c r="L98" s="4">
        <v>2476340.1999999997</v>
      </c>
      <c r="M98" s="4"/>
      <c r="N98" s="5">
        <f t="shared" si="4"/>
        <v>2679766.1399999997</v>
      </c>
      <c r="O98" s="5">
        <f t="shared" si="5"/>
        <v>203425.93999999994</v>
      </c>
      <c r="P98" t="s">
        <v>522</v>
      </c>
    </row>
    <row r="99" spans="2:16">
      <c r="B99" t="s">
        <v>155</v>
      </c>
      <c r="C99" t="s">
        <v>156</v>
      </c>
      <c r="D99">
        <v>18230749</v>
      </c>
      <c r="E99" s="4">
        <v>78925</v>
      </c>
      <c r="F99" s="4">
        <v>62429.674999999996</v>
      </c>
      <c r="G99" s="4">
        <v>10000</v>
      </c>
      <c r="H99" s="4">
        <v>0</v>
      </c>
      <c r="I99" s="4">
        <v>55440</v>
      </c>
      <c r="J99" s="4">
        <v>0</v>
      </c>
      <c r="K99" s="4">
        <v>0</v>
      </c>
      <c r="L99" s="4">
        <v>0</v>
      </c>
      <c r="M99" s="4"/>
      <c r="N99" s="5">
        <f t="shared" ref="N99:N118" si="6">SUM(E99:M99)</f>
        <v>206794.67499999999</v>
      </c>
      <c r="O99" s="5">
        <f t="shared" ref="O99:O118" si="7">N99-L99</f>
        <v>206794.67499999999</v>
      </c>
      <c r="P99" t="s">
        <v>524</v>
      </c>
    </row>
    <row r="100" spans="2:16">
      <c r="B100" t="s">
        <v>17</v>
      </c>
      <c r="C100" t="s">
        <v>38</v>
      </c>
      <c r="D100">
        <v>18230405</v>
      </c>
      <c r="E100" s="4">
        <v>39200</v>
      </c>
      <c r="F100" s="4">
        <v>31007.199999999997</v>
      </c>
      <c r="G100" s="4">
        <v>10000</v>
      </c>
      <c r="H100" s="4">
        <v>1000</v>
      </c>
      <c r="I100" s="4">
        <v>6000</v>
      </c>
      <c r="J100" s="4">
        <v>0</v>
      </c>
      <c r="K100" s="4">
        <v>0</v>
      </c>
      <c r="L100" s="4">
        <v>17500</v>
      </c>
      <c r="M100" s="4">
        <v>17500</v>
      </c>
      <c r="N100" s="5">
        <f t="shared" si="6"/>
        <v>122207.2</v>
      </c>
      <c r="O100" s="5">
        <f t="shared" si="7"/>
        <v>104707.2</v>
      </c>
      <c r="P100" t="s">
        <v>522</v>
      </c>
    </row>
    <row r="101" spans="2:16">
      <c r="B101" t="s">
        <v>105</v>
      </c>
      <c r="C101" t="s">
        <v>106</v>
      </c>
      <c r="D101">
        <v>18230684</v>
      </c>
      <c r="E101" s="4">
        <v>16390</v>
      </c>
      <c r="F101" s="4">
        <v>12964.489999999998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25000</v>
      </c>
      <c r="M101" s="4"/>
      <c r="N101" s="5">
        <f t="shared" si="6"/>
        <v>54354.49</v>
      </c>
      <c r="O101" s="5">
        <f t="shared" si="7"/>
        <v>29354.489999999998</v>
      </c>
      <c r="P101" t="s">
        <v>522</v>
      </c>
    </row>
    <row r="102" spans="2:16">
      <c r="B102" t="s">
        <v>70</v>
      </c>
      <c r="C102" t="s">
        <v>175</v>
      </c>
      <c r="D102">
        <v>18231134</v>
      </c>
      <c r="E102" s="4">
        <v>107495</v>
      </c>
      <c r="F102" s="4">
        <v>85028.544999999998</v>
      </c>
      <c r="G102" s="4">
        <v>86000</v>
      </c>
      <c r="H102" s="4">
        <v>3700</v>
      </c>
      <c r="I102" s="4">
        <v>1802400</v>
      </c>
      <c r="J102" s="4">
        <v>500</v>
      </c>
      <c r="K102" s="4">
        <v>250</v>
      </c>
      <c r="L102" s="4">
        <v>5352228</v>
      </c>
      <c r="M102" s="4"/>
      <c r="N102" s="5">
        <f t="shared" si="6"/>
        <v>7437601.5449999999</v>
      </c>
      <c r="O102" s="5">
        <f t="shared" si="7"/>
        <v>2085373.5449999999</v>
      </c>
      <c r="P102" t="s">
        <v>525</v>
      </c>
    </row>
    <row r="103" spans="2:16">
      <c r="B103" t="s">
        <v>31</v>
      </c>
      <c r="C103" t="s">
        <v>162</v>
      </c>
      <c r="D103">
        <v>18231022</v>
      </c>
      <c r="E103" s="4">
        <v>0</v>
      </c>
      <c r="F103" s="4">
        <v>0</v>
      </c>
      <c r="G103" s="4">
        <v>0</v>
      </c>
      <c r="H103" s="4">
        <v>0</v>
      </c>
      <c r="I103" s="4">
        <v>2160</v>
      </c>
      <c r="J103" s="4">
        <v>0</v>
      </c>
      <c r="K103" s="4">
        <v>0</v>
      </c>
      <c r="L103" s="4">
        <v>0</v>
      </c>
      <c r="M103" s="4"/>
      <c r="N103" s="5">
        <f t="shared" si="6"/>
        <v>2160</v>
      </c>
      <c r="O103" s="5">
        <f t="shared" si="7"/>
        <v>2160</v>
      </c>
      <c r="P103" t="s">
        <v>525</v>
      </c>
    </row>
    <row r="104" spans="2:16">
      <c r="B104" t="s">
        <v>15</v>
      </c>
      <c r="C104" t="s">
        <v>16</v>
      </c>
      <c r="D104">
        <v>18230023</v>
      </c>
      <c r="E104" s="4">
        <v>68200</v>
      </c>
      <c r="F104" s="4">
        <v>53946.2</v>
      </c>
      <c r="G104" s="4">
        <v>44000</v>
      </c>
      <c r="H104" s="4">
        <v>100</v>
      </c>
      <c r="I104" s="4">
        <v>450000</v>
      </c>
      <c r="J104" s="4">
        <v>1000</v>
      </c>
      <c r="K104" s="4">
        <v>0</v>
      </c>
      <c r="L104" s="4">
        <v>454350</v>
      </c>
      <c r="M104" s="4">
        <v>0</v>
      </c>
      <c r="N104" s="5">
        <f t="shared" si="6"/>
        <v>1071596.2</v>
      </c>
      <c r="O104" s="5">
        <f t="shared" si="7"/>
        <v>617246.19999999995</v>
      </c>
      <c r="P104" t="s">
        <v>522</v>
      </c>
    </row>
    <row r="105" spans="2:16">
      <c r="B105" t="s">
        <v>33</v>
      </c>
      <c r="C105" t="s">
        <v>107</v>
      </c>
      <c r="D105">
        <v>18230687</v>
      </c>
      <c r="E105" s="4">
        <v>144375</v>
      </c>
      <c r="F105" s="4">
        <v>114200.625</v>
      </c>
      <c r="G105" s="4">
        <v>100000</v>
      </c>
      <c r="H105" s="4">
        <v>2000</v>
      </c>
      <c r="I105" s="4">
        <v>585000</v>
      </c>
      <c r="J105" s="4">
        <v>0</v>
      </c>
      <c r="K105" s="4">
        <v>0</v>
      </c>
      <c r="L105" s="4">
        <v>940350</v>
      </c>
      <c r="M105" s="4"/>
      <c r="N105" s="5">
        <f t="shared" si="6"/>
        <v>1885925.625</v>
      </c>
      <c r="O105" s="5">
        <f t="shared" si="7"/>
        <v>945575.625</v>
      </c>
      <c r="P105" t="s">
        <v>522</v>
      </c>
    </row>
    <row r="106" spans="2:16">
      <c r="B106" t="s">
        <v>25</v>
      </c>
      <c r="C106" t="s">
        <v>161</v>
      </c>
      <c r="D106">
        <v>18231128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/>
      <c r="N106" s="5">
        <f t="shared" si="6"/>
        <v>0</v>
      </c>
      <c r="O106" s="5">
        <f t="shared" si="7"/>
        <v>0</v>
      </c>
      <c r="P106" t="s">
        <v>524</v>
      </c>
    </row>
    <row r="107" spans="2:16">
      <c r="B107" t="s">
        <v>84</v>
      </c>
      <c r="C107" t="s">
        <v>165</v>
      </c>
      <c r="D107">
        <v>18231038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/>
      <c r="N107" s="5">
        <f t="shared" si="6"/>
        <v>0</v>
      </c>
      <c r="O107" s="5">
        <f t="shared" si="7"/>
        <v>0</v>
      </c>
      <c r="P107" t="s">
        <v>524</v>
      </c>
    </row>
    <row r="108" spans="2:16">
      <c r="B108" t="s">
        <v>39</v>
      </c>
      <c r="C108" t="s">
        <v>166</v>
      </c>
      <c r="D108">
        <v>18230747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5">
        <f t="shared" si="6"/>
        <v>0</v>
      </c>
      <c r="O108" s="5">
        <f t="shared" si="7"/>
        <v>0</v>
      </c>
      <c r="P108" t="s">
        <v>522</v>
      </c>
    </row>
    <row r="109" spans="2:16">
      <c r="B109" t="s">
        <v>168</v>
      </c>
      <c r="C109" t="s">
        <v>169</v>
      </c>
      <c r="D109">
        <v>18230469</v>
      </c>
      <c r="E109" s="4">
        <v>311025.00000000006</v>
      </c>
      <c r="F109" s="4">
        <v>246020.77500000002</v>
      </c>
      <c r="G109" s="4">
        <v>0</v>
      </c>
      <c r="H109" s="4">
        <v>4350</v>
      </c>
      <c r="I109" s="4">
        <v>0</v>
      </c>
      <c r="J109" s="4">
        <v>0</v>
      </c>
      <c r="K109" s="4">
        <v>0</v>
      </c>
      <c r="L109" s="4">
        <v>0</v>
      </c>
      <c r="M109" s="4"/>
      <c r="N109" s="5">
        <f t="shared" si="6"/>
        <v>561395.77500000014</v>
      </c>
      <c r="O109" s="5">
        <f t="shared" si="7"/>
        <v>561395.77500000014</v>
      </c>
      <c r="P109" t="s">
        <v>527</v>
      </c>
    </row>
    <row r="110" spans="2:16">
      <c r="B110" t="s">
        <v>170</v>
      </c>
      <c r="C110" t="s">
        <v>171</v>
      </c>
      <c r="D110">
        <v>18230679</v>
      </c>
      <c r="E110" s="4">
        <v>46475</v>
      </c>
      <c r="F110" s="4">
        <v>36761.724999999999</v>
      </c>
      <c r="G110" s="4">
        <v>0</v>
      </c>
      <c r="H110" s="4">
        <v>650</v>
      </c>
      <c r="I110" s="4">
        <v>0</v>
      </c>
      <c r="J110" s="4">
        <v>0</v>
      </c>
      <c r="K110" s="4">
        <v>0</v>
      </c>
      <c r="L110" s="4">
        <v>0</v>
      </c>
      <c r="M110" s="4"/>
      <c r="N110" s="5">
        <f t="shared" si="6"/>
        <v>83886.725000000006</v>
      </c>
      <c r="O110" s="5">
        <f t="shared" si="7"/>
        <v>83886.725000000006</v>
      </c>
      <c r="P110" t="s">
        <v>527</v>
      </c>
    </row>
    <row r="111" spans="2:16">
      <c r="B111" t="s">
        <v>21</v>
      </c>
      <c r="C111" t="s">
        <v>22</v>
      </c>
      <c r="D111">
        <v>18230133</v>
      </c>
      <c r="E111" s="4">
        <v>0</v>
      </c>
      <c r="F111" s="4">
        <v>0</v>
      </c>
      <c r="G111" s="4">
        <v>0</v>
      </c>
      <c r="H111" s="4">
        <v>0</v>
      </c>
      <c r="I111" s="4">
        <v>300000</v>
      </c>
      <c r="J111" s="4">
        <v>0</v>
      </c>
      <c r="K111" s="4">
        <v>0</v>
      </c>
      <c r="L111" s="4">
        <v>0</v>
      </c>
      <c r="M111" s="4"/>
      <c r="N111" s="5">
        <f t="shared" si="6"/>
        <v>300000</v>
      </c>
      <c r="O111" s="5">
        <f t="shared" si="7"/>
        <v>300000</v>
      </c>
      <c r="P111" t="s">
        <v>439</v>
      </c>
    </row>
    <row r="112" spans="2:16">
      <c r="B112" t="s">
        <v>27</v>
      </c>
      <c r="C112" t="s">
        <v>28</v>
      </c>
      <c r="D112">
        <v>18230217</v>
      </c>
      <c r="E112" s="4">
        <v>0</v>
      </c>
      <c r="F112" s="4">
        <v>0</v>
      </c>
      <c r="G112" s="4">
        <v>0</v>
      </c>
      <c r="H112" s="4">
        <v>0</v>
      </c>
      <c r="I112" s="4">
        <v>100000</v>
      </c>
      <c r="J112" s="4">
        <v>0</v>
      </c>
      <c r="K112" s="4">
        <v>0</v>
      </c>
      <c r="L112" s="4">
        <v>0</v>
      </c>
      <c r="M112" s="4"/>
      <c r="N112" s="5">
        <f t="shared" si="6"/>
        <v>100000</v>
      </c>
      <c r="O112" s="5">
        <f t="shared" si="7"/>
        <v>100000</v>
      </c>
      <c r="P112" t="s">
        <v>439</v>
      </c>
    </row>
    <row r="113" spans="2:16">
      <c r="B113" t="s">
        <v>172</v>
      </c>
      <c r="C113" t="s">
        <v>173</v>
      </c>
      <c r="D113">
        <v>18230134</v>
      </c>
      <c r="E113" s="4">
        <v>276237.5</v>
      </c>
      <c r="F113" s="4">
        <v>218503.86249999999</v>
      </c>
      <c r="G113" s="4">
        <v>10000</v>
      </c>
      <c r="H113" s="4">
        <v>1400</v>
      </c>
      <c r="I113" s="4">
        <v>105000</v>
      </c>
      <c r="J113" s="4">
        <v>0</v>
      </c>
      <c r="K113" s="4">
        <v>0</v>
      </c>
      <c r="L113" s="4">
        <v>52500</v>
      </c>
      <c r="M113" s="4"/>
      <c r="N113" s="5">
        <f t="shared" si="6"/>
        <v>663641.36250000005</v>
      </c>
      <c r="O113" s="5">
        <f t="shared" si="7"/>
        <v>611141.36250000005</v>
      </c>
      <c r="P113" t="s">
        <v>523</v>
      </c>
    </row>
    <row r="114" spans="2:16">
      <c r="B114" t="s">
        <v>176</v>
      </c>
      <c r="C114" t="s">
        <v>177</v>
      </c>
      <c r="D114">
        <v>18230218</v>
      </c>
      <c r="E114" s="4">
        <v>118387.5</v>
      </c>
      <c r="F114" s="4">
        <v>93644.512499999997</v>
      </c>
      <c r="G114" s="4">
        <v>10000</v>
      </c>
      <c r="H114" s="4">
        <v>600</v>
      </c>
      <c r="I114" s="4">
        <v>45000</v>
      </c>
      <c r="J114" s="4">
        <v>0</v>
      </c>
      <c r="K114" s="4">
        <v>0</v>
      </c>
      <c r="L114" s="4">
        <v>35000</v>
      </c>
      <c r="M114" s="4"/>
      <c r="N114" s="5">
        <f t="shared" si="6"/>
        <v>302632.01250000001</v>
      </c>
      <c r="O114" s="5">
        <f t="shared" si="7"/>
        <v>267632.01250000001</v>
      </c>
      <c r="P114" t="s">
        <v>523</v>
      </c>
    </row>
    <row r="115" spans="2:16">
      <c r="B115" t="s">
        <v>179</v>
      </c>
      <c r="C115" t="s">
        <v>180</v>
      </c>
      <c r="D115">
        <v>18230730</v>
      </c>
      <c r="E115" s="4">
        <v>0</v>
      </c>
      <c r="F115" s="4">
        <v>0</v>
      </c>
      <c r="G115" s="4">
        <v>0</v>
      </c>
      <c r="H115" s="4">
        <v>0</v>
      </c>
      <c r="I115" s="4">
        <v>121800</v>
      </c>
      <c r="J115" s="4">
        <v>0</v>
      </c>
      <c r="K115" s="4">
        <v>0</v>
      </c>
      <c r="L115" s="4">
        <v>0</v>
      </c>
      <c r="M115" s="4"/>
      <c r="N115" s="5">
        <f t="shared" si="6"/>
        <v>121800</v>
      </c>
      <c r="O115" s="5">
        <f t="shared" si="7"/>
        <v>121800</v>
      </c>
      <c r="P115" t="s">
        <v>526</v>
      </c>
    </row>
    <row r="116" spans="2:16">
      <c r="B116" t="s">
        <v>181</v>
      </c>
      <c r="C116" t="s">
        <v>182</v>
      </c>
      <c r="D116">
        <v>18230698</v>
      </c>
      <c r="E116" s="4">
        <v>0</v>
      </c>
      <c r="F116" s="4">
        <v>0</v>
      </c>
      <c r="G116" s="4">
        <v>0</v>
      </c>
      <c r="H116" s="4">
        <v>0</v>
      </c>
      <c r="I116" s="4">
        <v>18200</v>
      </c>
      <c r="J116" s="4">
        <v>0</v>
      </c>
      <c r="K116" s="4">
        <v>0</v>
      </c>
      <c r="L116" s="4">
        <v>0</v>
      </c>
      <c r="M116" s="4"/>
      <c r="N116" s="5">
        <f t="shared" si="6"/>
        <v>18200</v>
      </c>
      <c r="O116" s="5">
        <f t="shared" si="7"/>
        <v>18200</v>
      </c>
      <c r="P116" t="s">
        <v>526</v>
      </c>
    </row>
    <row r="117" spans="2:16">
      <c r="B117" t="s">
        <v>183</v>
      </c>
      <c r="C117" t="s">
        <v>184</v>
      </c>
      <c r="D117">
        <v>18230746</v>
      </c>
      <c r="E117" s="4">
        <v>145750</v>
      </c>
      <c r="F117" s="4">
        <v>115288.25</v>
      </c>
      <c r="G117" s="4">
        <v>20000</v>
      </c>
      <c r="H117" s="4">
        <v>5000</v>
      </c>
      <c r="I117" s="4">
        <v>57500</v>
      </c>
      <c r="J117" s="4">
        <v>1500</v>
      </c>
      <c r="K117" s="4">
        <v>0</v>
      </c>
      <c r="L117" s="4">
        <v>0</v>
      </c>
      <c r="M117" s="4">
        <v>-276508.32</v>
      </c>
      <c r="N117" s="5">
        <f t="shared" si="6"/>
        <v>68529.929999999993</v>
      </c>
      <c r="O117" s="5">
        <f t="shared" si="7"/>
        <v>68529.929999999993</v>
      </c>
      <c r="P117" t="s">
        <v>526</v>
      </c>
    </row>
    <row r="118" spans="2:16">
      <c r="B118" t="s">
        <v>185</v>
      </c>
      <c r="C118" t="s">
        <v>186</v>
      </c>
      <c r="D118">
        <v>18231031</v>
      </c>
      <c r="E118" s="4">
        <v>145750</v>
      </c>
      <c r="F118" s="4">
        <v>115288.25</v>
      </c>
      <c r="G118" s="4">
        <v>20000</v>
      </c>
      <c r="H118" s="4">
        <v>5000</v>
      </c>
      <c r="I118" s="4">
        <v>57500</v>
      </c>
      <c r="J118" s="4">
        <v>1500</v>
      </c>
      <c r="K118" s="4">
        <v>0</v>
      </c>
      <c r="L118" s="4">
        <v>0</v>
      </c>
      <c r="M118" s="4">
        <v>-290070.94</v>
      </c>
      <c r="N118" s="5">
        <f t="shared" si="6"/>
        <v>54967.31</v>
      </c>
      <c r="O118" s="5">
        <f t="shared" si="7"/>
        <v>54967.31</v>
      </c>
      <c r="P118" t="s">
        <v>526</v>
      </c>
    </row>
    <row r="119" spans="2:16" s="3" customFormat="1" ht="15" customHeight="1">
      <c r="B119" s="1" t="s">
        <v>15</v>
      </c>
      <c r="C119" s="1" t="s">
        <v>749</v>
      </c>
      <c r="D119" s="394">
        <v>18230162</v>
      </c>
      <c r="E119" s="5">
        <v>116215</v>
      </c>
      <c r="F119" s="5">
        <v>91926.065000000002</v>
      </c>
      <c r="G119" s="5">
        <v>0</v>
      </c>
      <c r="H119" s="5">
        <v>1500</v>
      </c>
      <c r="I119" s="5">
        <v>3000000</v>
      </c>
      <c r="J119" s="5">
        <v>1500</v>
      </c>
      <c r="K119" s="5">
        <v>0</v>
      </c>
      <c r="L119" s="5">
        <v>3549020</v>
      </c>
      <c r="M119" s="5">
        <v>0</v>
      </c>
      <c r="N119" s="5">
        <v>6760161.0649999995</v>
      </c>
      <c r="O119" s="5">
        <f t="shared" ref="O119:O120" si="8">N119-L119</f>
        <v>3211141.0649999995</v>
      </c>
    </row>
    <row r="120" spans="2:16" s="3" customFormat="1" ht="15" customHeight="1">
      <c r="B120" s="1" t="s">
        <v>33</v>
      </c>
      <c r="C120" s="1" t="s">
        <v>750</v>
      </c>
      <c r="D120" s="394">
        <v>18230161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/>
      <c r="N120" s="5">
        <f t="shared" ref="N120" si="9">SUM(E120:M120)</f>
        <v>0</v>
      </c>
      <c r="O120" s="5">
        <f t="shared" si="8"/>
        <v>0</v>
      </c>
    </row>
    <row r="121" spans="2:16">
      <c r="B121" t="s">
        <v>65</v>
      </c>
      <c r="C121" t="s">
        <v>1158</v>
      </c>
      <c r="D121">
        <v>18230015</v>
      </c>
      <c r="E121" s="562">
        <v>8000</v>
      </c>
      <c r="F121" s="562">
        <v>4568</v>
      </c>
      <c r="G121" s="562">
        <v>0</v>
      </c>
      <c r="H121" s="562">
        <v>0</v>
      </c>
      <c r="I121" s="562">
        <v>315000</v>
      </c>
      <c r="J121" s="562">
        <v>0</v>
      </c>
      <c r="K121" s="562">
        <v>0</v>
      </c>
      <c r="L121" s="562">
        <v>0</v>
      </c>
      <c r="M121" s="562">
        <v>0</v>
      </c>
      <c r="N121" s="5">
        <f>SUM(E121:M121)</f>
        <v>327568</v>
      </c>
      <c r="O121" s="5">
        <f>N121-L121</f>
        <v>327568</v>
      </c>
    </row>
    <row r="122" spans="2:16">
      <c r="B122" t="s">
        <v>140</v>
      </c>
      <c r="C122" t="s">
        <v>1159</v>
      </c>
      <c r="D122">
        <v>18230223</v>
      </c>
      <c r="E122" s="562">
        <v>2000</v>
      </c>
      <c r="F122" s="562">
        <v>1142</v>
      </c>
      <c r="G122" s="562">
        <v>0</v>
      </c>
      <c r="H122" s="562">
        <v>0</v>
      </c>
      <c r="I122" s="562">
        <v>0</v>
      </c>
      <c r="J122" s="562">
        <v>0</v>
      </c>
      <c r="K122" s="562">
        <v>0</v>
      </c>
      <c r="L122" s="562">
        <v>0</v>
      </c>
      <c r="M122" s="562"/>
      <c r="N122" s="5">
        <f>SUM(E122:M122)</f>
        <v>3142</v>
      </c>
      <c r="O122" s="5">
        <f>N122-L122</f>
        <v>3142</v>
      </c>
    </row>
    <row r="123" spans="2:16">
      <c r="B123" t="s">
        <v>314</v>
      </c>
      <c r="C123" t="s">
        <v>1165</v>
      </c>
      <c r="D123">
        <v>18230526</v>
      </c>
      <c r="E123" s="562">
        <v>34050</v>
      </c>
      <c r="F123" s="562">
        <v>26933.55</v>
      </c>
      <c r="G123" s="562">
        <v>20000</v>
      </c>
      <c r="H123" s="562">
        <v>0</v>
      </c>
      <c r="I123" s="562">
        <v>75000</v>
      </c>
      <c r="J123" s="562">
        <v>56000</v>
      </c>
      <c r="K123" s="562">
        <v>0</v>
      </c>
      <c r="L123" s="562">
        <v>1470766.5</v>
      </c>
      <c r="M123" s="562">
        <v>0</v>
      </c>
      <c r="N123" s="5">
        <f>SUM(E123:M123)</f>
        <v>1682750.05</v>
      </c>
      <c r="O123" s="5">
        <f>N123-L123</f>
        <v>211983.55000000005</v>
      </c>
    </row>
    <row r="124" spans="2:16">
      <c r="B124" t="s">
        <v>336</v>
      </c>
      <c r="C124" t="s">
        <v>1181</v>
      </c>
      <c r="D124">
        <v>18230222</v>
      </c>
      <c r="E124" s="562">
        <v>34050</v>
      </c>
      <c r="F124" s="562">
        <v>26933.55</v>
      </c>
      <c r="G124" s="562">
        <v>20000</v>
      </c>
      <c r="H124" s="562">
        <v>0</v>
      </c>
      <c r="I124" s="562">
        <v>75000</v>
      </c>
      <c r="J124" s="562">
        <v>56000</v>
      </c>
      <c r="K124" s="562">
        <v>0</v>
      </c>
      <c r="L124" s="562">
        <v>660000</v>
      </c>
      <c r="M124" s="562">
        <v>0</v>
      </c>
      <c r="N124" s="5">
        <f>SUM(E124:M124)</f>
        <v>871983.55</v>
      </c>
      <c r="O124" s="5">
        <f>N124-L124</f>
        <v>211983.55000000005</v>
      </c>
    </row>
    <row r="125" spans="2:16">
      <c r="B125" t="s">
        <v>39</v>
      </c>
      <c r="C125" t="s">
        <v>1193</v>
      </c>
      <c r="D125">
        <v>18230753</v>
      </c>
      <c r="E125" s="562">
        <v>449300</v>
      </c>
      <c r="F125" s="562">
        <v>355396.3</v>
      </c>
      <c r="G125" s="562">
        <v>200000</v>
      </c>
      <c r="H125" s="562">
        <v>0</v>
      </c>
      <c r="I125" s="562">
        <v>100000</v>
      </c>
      <c r="J125" s="562">
        <v>0</v>
      </c>
      <c r="K125">
        <v>0</v>
      </c>
      <c r="L125">
        <v>0</v>
      </c>
      <c r="N125" s="5">
        <f>SUM(E125:M125)</f>
        <v>1104696.3</v>
      </c>
      <c r="O125" s="5">
        <f>N125-L125</f>
        <v>1104696.3</v>
      </c>
    </row>
    <row r="126" spans="2:16">
      <c r="E126" s="562"/>
      <c r="F126" s="562"/>
      <c r="G126" s="562"/>
      <c r="H126" s="562"/>
      <c r="I126" s="562"/>
      <c r="J126" s="562"/>
    </row>
    <row r="127" spans="2:16">
      <c r="E127" s="562"/>
      <c r="F127" s="562"/>
      <c r="G127" s="562"/>
      <c r="H127" s="562"/>
      <c r="I127" s="562"/>
      <c r="J127" s="562"/>
    </row>
  </sheetData>
  <autoFilter ref="A1:P124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K6" sqref="K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85546875" bestFit="1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3" max="23" width="10.8554687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18230421</v>
      </c>
      <c r="D2" s="20" t="s">
        <v>50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18230421</v>
      </c>
      <c r="D5" s="61" t="s">
        <v>50</v>
      </c>
      <c r="E5" s="38" t="s">
        <v>734</v>
      </c>
      <c r="F5" s="39" t="s">
        <v>735</v>
      </c>
      <c r="G5" s="39">
        <v>5</v>
      </c>
      <c r="H5" s="39"/>
      <c r="I5" s="40" t="s">
        <v>269</v>
      </c>
      <c r="J5" s="41">
        <v>1</v>
      </c>
      <c r="K5" s="41">
        <v>14628413</v>
      </c>
      <c r="L5" s="41"/>
      <c r="M5" s="42">
        <v>0</v>
      </c>
      <c r="N5" s="42">
        <v>0</v>
      </c>
      <c r="O5" s="43">
        <v>14628413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4916640</v>
      </c>
      <c r="Y5" s="44">
        <f t="shared" ref="Y5:Y24" si="5">Q5-P5</f>
        <v>0</v>
      </c>
      <c r="Z5" s="44">
        <f t="shared" ref="Z5:Z24" si="6">X5+(A$6*W5)</f>
        <v>4916640</v>
      </c>
      <c r="AA5" s="50">
        <f t="shared" ref="AA5:AA24" si="7">Q5+X5</f>
        <v>4916640</v>
      </c>
      <c r="AB5" s="51">
        <f t="shared" ref="AB5:AC20" si="8">Z5/(1+ElecDiscountRate)^1</f>
        <v>4603595.5056179771</v>
      </c>
      <c r="AC5" s="44">
        <f t="shared" si="8"/>
        <v>4603595.5056179771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5238027.8027833849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5238027.8027833849</v>
      </c>
      <c r="AK5" s="44">
        <f>HLOOKUP(I5,ElecAvoidedCostsWOCC!$A$5:$Q$50,G5+1,FALSE)*J5*L5</f>
        <v>0</v>
      </c>
      <c r="AL5" s="44">
        <f>AG5+AI5-AK5</f>
        <v>5238027.8027833849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5238027.8027833849</v>
      </c>
      <c r="AN5" s="48">
        <f>AM5*1.1+AD5+AE5</f>
        <v>5761830.583061724</v>
      </c>
      <c r="AO5" s="47">
        <f>IFERROR(AM5/AB5,0)</f>
        <v>1.1378123461088581</v>
      </c>
      <c r="AP5" s="47">
        <f>AN5/AC5</f>
        <v>1.251593580719744</v>
      </c>
    </row>
    <row r="6" spans="1:42" ht="13.5" customHeight="1">
      <c r="A6" s="53">
        <f>SUMIF('Program Costs'!C:C,D2,'Program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4916640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14628413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4916640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4916640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1.1378123461088581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1.251593580719744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P28"/>
  <sheetViews>
    <sheetView zoomScale="85" zoomScaleNormal="85" workbookViewId="0">
      <selection activeCell="O6" sqref="O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18230713</v>
      </c>
      <c r="D2" s="20" t="s">
        <v>97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96</v>
      </c>
      <c r="C5" s="98">
        <v>18230713</v>
      </c>
      <c r="D5" s="61" t="s">
        <v>97</v>
      </c>
      <c r="E5" s="38" t="s">
        <v>654</v>
      </c>
      <c r="F5" s="39" t="s">
        <v>655</v>
      </c>
      <c r="G5" s="39">
        <v>15</v>
      </c>
      <c r="H5" s="39"/>
      <c r="I5" s="40" t="s">
        <v>269</v>
      </c>
      <c r="J5" s="41">
        <v>1</v>
      </c>
      <c r="K5" s="41">
        <v>6000000</v>
      </c>
      <c r="L5" s="41"/>
      <c r="M5" s="42"/>
      <c r="N5" s="42">
        <v>167328</v>
      </c>
      <c r="O5" s="43">
        <v>6000000</v>
      </c>
      <c r="P5" s="44">
        <v>0</v>
      </c>
      <c r="Q5" s="44">
        <v>167328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167328</v>
      </c>
      <c r="W5" s="49">
        <f t="shared" ref="W5:W24" si="3">(O5/A$10)</f>
        <v>1</v>
      </c>
      <c r="X5" s="44">
        <f t="shared" ref="X5:X24" si="4">W5*A$8</f>
        <v>0</v>
      </c>
      <c r="Y5" s="44">
        <f t="shared" ref="Y5:Y24" si="5">Q5-P5</f>
        <v>167328</v>
      </c>
      <c r="Z5" s="44">
        <f t="shared" ref="Z5:Z24" si="6">X5+(A$6*W5)</f>
        <v>0</v>
      </c>
      <c r="AA5" s="50">
        <f t="shared" ref="AA5:AA24" si="7">Q5+X5</f>
        <v>167328</v>
      </c>
      <c r="AB5" s="51">
        <f t="shared" ref="AB5:AC20" si="8">Z5/(1+ElecDiscountRate)^1</f>
        <v>0</v>
      </c>
      <c r="AC5" s="44">
        <f t="shared" si="8"/>
        <v>156674.15730337077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6176378.3048501704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6176378.3048501704</v>
      </c>
      <c r="AK5" s="44">
        <f>HLOOKUP(I5,ElecAvoidedCostsWOCC!$A$5:$Q$50,G5+1,FALSE)*J5*L5</f>
        <v>0</v>
      </c>
      <c r="AL5" s="44">
        <f>AG5+AI5-AK5</f>
        <v>6176378.3048501704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6176378.3048501704</v>
      </c>
      <c r="AN5" s="48">
        <f>AM5*1.1+AD5+AE5</f>
        <v>6794016.1353351884</v>
      </c>
      <c r="AO5" s="47">
        <f>IFERROR(AM5/AB5,0)</f>
        <v>0</v>
      </c>
      <c r="AP5" s="47">
        <f>AN5/AC5</f>
        <v>43.363987094437164</v>
      </c>
    </row>
    <row r="6" spans="1:42" ht="13.5" customHeight="1">
      <c r="A6" s="53">
        <f>SUMIF('Program Costs'!C:C,D2,'Program Costs'!L:L)</f>
        <v>0</v>
      </c>
      <c r="B6" s="97" t="s">
        <v>96</v>
      </c>
      <c r="C6" s="98">
        <v>18230713</v>
      </c>
      <c r="D6" s="61" t="s">
        <v>97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Costs'!C:C,D2,'Program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6000000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167328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167328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43.363987094437164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31"/>
  <sheetViews>
    <sheetView topLeftCell="C19" zoomScale="85" zoomScaleNormal="85" workbookViewId="0">
      <selection activeCell="R5" sqref="R5:R5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2.71093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98">
        <v>18230661</v>
      </c>
      <c r="D2" s="61" t="s">
        <v>109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108</v>
      </c>
      <c r="C5" s="98">
        <v>18230661</v>
      </c>
      <c r="D5" s="61" t="s">
        <v>109</v>
      </c>
      <c r="E5" s="38"/>
      <c r="F5" s="39" t="s">
        <v>338</v>
      </c>
      <c r="G5" s="39"/>
      <c r="H5" s="39"/>
      <c r="I5" s="40"/>
      <c r="J5" s="41" t="s">
        <v>339</v>
      </c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1" si="0">G5+H5</f>
        <v>0</v>
      </c>
      <c r="U5" s="47">
        <f t="shared" ref="U5:U21" si="1">(O5/$A$10)*T5</f>
        <v>0</v>
      </c>
      <c r="V5" s="48">
        <f t="shared" ref="V5:V21" si="2">N5-M5</f>
        <v>0</v>
      </c>
      <c r="W5" s="49">
        <f t="shared" ref="W5:W21" si="3">(O5/A$10)</f>
        <v>0</v>
      </c>
      <c r="X5" s="44">
        <f t="shared" ref="X5:X21" si="4">W5*A$8</f>
        <v>0</v>
      </c>
      <c r="Y5" s="44">
        <f t="shared" ref="Y5:Y21" si="5">Q5-P5</f>
        <v>0</v>
      </c>
      <c r="Z5" s="44">
        <f t="shared" ref="Z5:Z21" si="6">X5+(A$6*W5)</f>
        <v>0</v>
      </c>
      <c r="AA5" s="50">
        <f t="shared" ref="AA5:AA21" si="7">Q5+X5</f>
        <v>0</v>
      </c>
      <c r="AB5" s="51">
        <f t="shared" ref="AB5:AC21" si="8">Z5/(1+GasDiscountRate)^1</f>
        <v>0</v>
      </c>
      <c r="AC5" s="44">
        <f t="shared" si="8"/>
        <v>0</v>
      </c>
      <c r="AD5" s="44" t="e">
        <f t="shared" ref="AD5:AD21" si="9">-PV(GasDiscountRate,T5,R5)*J5</f>
        <v>#VALUE!</v>
      </c>
      <c r="AE5" s="44">
        <v>0</v>
      </c>
      <c r="AF5" s="52" t="e">
        <f>HLOOKUP(I5,GasAvoidedCostsWOCC!$A$5:$G$50,G5+1,FALSE)</f>
        <v>#N/A</v>
      </c>
      <c r="AG5" s="44" t="e">
        <f t="shared" ref="AG5:AG21" si="10">AF5*J5*K5</f>
        <v>#N/A</v>
      </c>
      <c r="AH5" s="52" t="e">
        <f>HLOOKUP(I5,GasAvoidedCostsWOCC!$A$5:$Q$50,T5+1,FALSE)</f>
        <v>#N/A</v>
      </c>
      <c r="AI5" s="44" t="e">
        <f t="shared" ref="AI5:AI21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>
      <c r="A6" s="53">
        <f>SUMIF('Program Costs'!D:D,C2,'Program Costs'!L:L)</f>
        <v>1184749.254</v>
      </c>
      <c r="B6" s="97" t="s">
        <v>108</v>
      </c>
      <c r="C6" s="98">
        <v>18230661</v>
      </c>
      <c r="D6" s="61" t="s">
        <v>109</v>
      </c>
      <c r="E6" s="38"/>
      <c r="F6" s="39" t="s">
        <v>863</v>
      </c>
      <c r="G6" s="39">
        <v>1</v>
      </c>
      <c r="H6" s="39"/>
      <c r="I6" s="40" t="s">
        <v>282</v>
      </c>
      <c r="J6" s="41">
        <v>1</v>
      </c>
      <c r="K6" s="41">
        <v>0</v>
      </c>
      <c r="L6" s="41"/>
      <c r="M6" s="42">
        <v>111000</v>
      </c>
      <c r="N6" s="42">
        <v>111000</v>
      </c>
      <c r="O6" s="43"/>
      <c r="P6" s="44">
        <v>111000</v>
      </c>
      <c r="Q6" s="44">
        <f>J6*N6</f>
        <v>111000</v>
      </c>
      <c r="R6" s="45">
        <v>111000</v>
      </c>
      <c r="S6" s="46"/>
      <c r="T6" s="39">
        <f t="shared" si="0"/>
        <v>1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111000</v>
      </c>
      <c r="AB6" s="51">
        <f t="shared" si="8"/>
        <v>0</v>
      </c>
      <c r="AC6" s="44">
        <f t="shared" si="8"/>
        <v>103932.58426966291</v>
      </c>
      <c r="AD6" s="44">
        <f t="shared" si="9"/>
        <v>103932.58426966301</v>
      </c>
      <c r="AE6" s="44">
        <v>0</v>
      </c>
      <c r="AF6" s="52">
        <f>HLOOKUP(I6,GasAvoidedCostsWOCC!$A$5:$G$50,G6+1,FALSE)</f>
        <v>0.87909634590853636</v>
      </c>
      <c r="AG6" s="44">
        <f t="shared" si="10"/>
        <v>0</v>
      </c>
      <c r="AH6" s="52">
        <f>HLOOKUP(I6,GasAvoidedCostsWOCC!$A$5:$Q$50,T6+1,FALSE)</f>
        <v>0.87909634590853636</v>
      </c>
      <c r="AI6" s="44">
        <f t="shared" si="11"/>
        <v>0</v>
      </c>
      <c r="AJ6" s="44">
        <f t="shared" ref="AJ6:AJ21" si="12">AG6+AI6</f>
        <v>0</v>
      </c>
      <c r="AK6" s="44">
        <f>HLOOKUP(I6,GasAvoidedCostsWOCC!$A$5:$Q$50,G6+1,FALSE)*J6*L6</f>
        <v>0</v>
      </c>
      <c r="AL6" s="44">
        <f t="shared" ref="AL6:AL21" si="13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1" si="14">AM6*1.1+AD6+AE6</f>
        <v>103932.58426966301</v>
      </c>
      <c r="AO6" s="47">
        <f t="shared" ref="AO6:AO21" si="15">IFERROR(AM6/AB6,0)</f>
        <v>0</v>
      </c>
      <c r="AP6" s="47">
        <f t="shared" ref="AP6:AP21" si="16">AN6/AC6</f>
        <v>1.0000000000000009</v>
      </c>
    </row>
    <row r="7" spans="1:42" ht="13.5" customHeight="1">
      <c r="A7" s="36" t="s">
        <v>248</v>
      </c>
      <c r="B7" s="97" t="s">
        <v>108</v>
      </c>
      <c r="C7" s="98">
        <v>18230661</v>
      </c>
      <c r="D7" s="61" t="s">
        <v>109</v>
      </c>
      <c r="E7" s="38">
        <v>10645</v>
      </c>
      <c r="F7" s="39" t="s">
        <v>896</v>
      </c>
      <c r="G7" s="39">
        <v>10</v>
      </c>
      <c r="H7" s="39"/>
      <c r="I7" s="40" t="s">
        <v>278</v>
      </c>
      <c r="J7" s="41">
        <v>5</v>
      </c>
      <c r="K7" s="41">
        <v>0</v>
      </c>
      <c r="L7" s="41"/>
      <c r="M7" s="42">
        <v>11.35</v>
      </c>
      <c r="N7" s="42">
        <v>11.35</v>
      </c>
      <c r="O7" s="43">
        <v>0</v>
      </c>
      <c r="P7" s="44">
        <v>56.75</v>
      </c>
      <c r="Q7" s="44">
        <f t="shared" ref="Q7:Q52" si="17">J7*N7</f>
        <v>56.75</v>
      </c>
      <c r="R7" s="45">
        <v>0</v>
      </c>
      <c r="S7" s="46"/>
      <c r="T7" s="39">
        <f t="shared" si="0"/>
        <v>10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56.75</v>
      </c>
      <c r="AB7" s="51">
        <f t="shared" si="8"/>
        <v>0</v>
      </c>
      <c r="AC7" s="44">
        <f t="shared" si="8"/>
        <v>53.136704119850187</v>
      </c>
      <c r="AD7" s="44">
        <f t="shared" si="9"/>
        <v>0</v>
      </c>
      <c r="AE7" s="44">
        <f t="shared" ref="AE7:AE21" si="18">-PV(GasDiscountRate,T7,S7)*J7</f>
        <v>0</v>
      </c>
      <c r="AF7" s="52">
        <f>HLOOKUP(I7,GasAvoidedCostsWOCC!$A$5:$G$50,G7+1,FALSE)</f>
        <v>7.1400454873872068</v>
      </c>
      <c r="AG7" s="44">
        <f t="shared" si="10"/>
        <v>0</v>
      </c>
      <c r="AH7" s="52">
        <f>HLOOKUP(I7,GasAvoidedCostsWOCC!$A$5:$Q$50,T7+1,FALSE)</f>
        <v>7.1400454873872068</v>
      </c>
      <c r="AI7" s="44">
        <f t="shared" si="11"/>
        <v>0</v>
      </c>
      <c r="AJ7" s="44">
        <f t="shared" si="12"/>
        <v>0</v>
      </c>
      <c r="AK7" s="44">
        <f>HLOOKUP(I7,GasAvoidedCostsWOCC!$A$5:$Q$50,G7+1,FALSE)*J7*L7</f>
        <v>0</v>
      </c>
      <c r="AL7" s="44">
        <f t="shared" si="13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>
        <f t="shared" si="16"/>
        <v>0</v>
      </c>
    </row>
    <row r="8" spans="1:42" ht="13.5" customHeight="1">
      <c r="A8" s="53">
        <f>SUMIF('Program Costs'!D:D,C2,'Program Costs'!O:O)</f>
        <v>80436.397499999963</v>
      </c>
      <c r="B8" s="97" t="s">
        <v>108</v>
      </c>
      <c r="C8" s="98">
        <v>18230661</v>
      </c>
      <c r="D8" s="61" t="s">
        <v>109</v>
      </c>
      <c r="E8" s="38">
        <v>10648</v>
      </c>
      <c r="F8" s="39" t="s">
        <v>897</v>
      </c>
      <c r="G8" s="39">
        <v>10</v>
      </c>
      <c r="H8" s="39"/>
      <c r="I8" s="40" t="s">
        <v>278</v>
      </c>
      <c r="J8" s="41">
        <v>5</v>
      </c>
      <c r="K8" s="41">
        <v>0</v>
      </c>
      <c r="L8" s="41"/>
      <c r="M8" s="42">
        <v>11.35</v>
      </c>
      <c r="N8" s="42">
        <v>11.35</v>
      </c>
      <c r="O8" s="43">
        <v>0</v>
      </c>
      <c r="P8" s="44">
        <v>56.75</v>
      </c>
      <c r="Q8" s="44">
        <f t="shared" si="17"/>
        <v>56.75</v>
      </c>
      <c r="R8" s="45">
        <v>0</v>
      </c>
      <c r="S8" s="46"/>
      <c r="T8" s="39">
        <f t="shared" si="0"/>
        <v>10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56.75</v>
      </c>
      <c r="AB8" s="51">
        <f t="shared" si="8"/>
        <v>0</v>
      </c>
      <c r="AC8" s="44">
        <f t="shared" si="8"/>
        <v>53.136704119850187</v>
      </c>
      <c r="AD8" s="44">
        <f t="shared" si="9"/>
        <v>0</v>
      </c>
      <c r="AE8" s="44">
        <f t="shared" si="18"/>
        <v>0</v>
      </c>
      <c r="AF8" s="52">
        <f>HLOOKUP(I8,GasAvoidedCostsWOCC!$A$5:$G$50,G8+1,FALSE)</f>
        <v>7.1400454873872068</v>
      </c>
      <c r="AG8" s="44">
        <f t="shared" si="10"/>
        <v>0</v>
      </c>
      <c r="AH8" s="52">
        <f>HLOOKUP(I8,GasAvoidedCostsWOCC!$A$5:$Q$50,T8+1,FALSE)</f>
        <v>7.1400454873872068</v>
      </c>
      <c r="AI8" s="44">
        <f t="shared" si="11"/>
        <v>0</v>
      </c>
      <c r="AJ8" s="44">
        <f t="shared" si="12"/>
        <v>0</v>
      </c>
      <c r="AK8" s="44">
        <f>HLOOKUP(I8,GasAvoidedCostsWOCC!$A$5:$Q$50,G8+1,FALSE)*J8*L8</f>
        <v>0</v>
      </c>
      <c r="AL8" s="44">
        <f t="shared" si="13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>
      <c r="A9" s="36" t="s">
        <v>316</v>
      </c>
      <c r="B9" s="97" t="s">
        <v>108</v>
      </c>
      <c r="C9" s="98">
        <v>18230661</v>
      </c>
      <c r="D9" s="61" t="s">
        <v>109</v>
      </c>
      <c r="E9" s="38">
        <v>10651</v>
      </c>
      <c r="F9" s="39" t="s">
        <v>898</v>
      </c>
      <c r="G9" s="39">
        <v>10</v>
      </c>
      <c r="H9" s="39"/>
      <c r="I9" s="40" t="s">
        <v>278</v>
      </c>
      <c r="J9" s="41">
        <v>5</v>
      </c>
      <c r="K9" s="41">
        <v>0</v>
      </c>
      <c r="L9" s="41"/>
      <c r="M9" s="42">
        <v>11.35</v>
      </c>
      <c r="N9" s="42">
        <v>11.35</v>
      </c>
      <c r="O9" s="43">
        <v>0</v>
      </c>
      <c r="P9" s="44">
        <v>56.75</v>
      </c>
      <c r="Q9" s="44">
        <f t="shared" si="17"/>
        <v>56.75</v>
      </c>
      <c r="R9" s="45">
        <v>0</v>
      </c>
      <c r="S9" s="46"/>
      <c r="T9" s="39">
        <f t="shared" si="0"/>
        <v>10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56.75</v>
      </c>
      <c r="AB9" s="51">
        <f t="shared" si="8"/>
        <v>0</v>
      </c>
      <c r="AC9" s="44">
        <f t="shared" si="8"/>
        <v>53.136704119850187</v>
      </c>
      <c r="AD9" s="44">
        <f t="shared" si="9"/>
        <v>0</v>
      </c>
      <c r="AE9" s="44">
        <f t="shared" si="18"/>
        <v>0</v>
      </c>
      <c r="AF9" s="52">
        <f>HLOOKUP(I9,GasAvoidedCostsWOCC!$A$5:$G$50,G9+1,FALSE)</f>
        <v>7.1400454873872068</v>
      </c>
      <c r="AG9" s="44">
        <f t="shared" si="10"/>
        <v>0</v>
      </c>
      <c r="AH9" s="52">
        <f>HLOOKUP(I9,GasAvoidedCostsWOCC!$A$5:$Q$50,T9+1,FALSE)</f>
        <v>7.1400454873872068</v>
      </c>
      <c r="AI9" s="44">
        <f t="shared" si="11"/>
        <v>0</v>
      </c>
      <c r="AJ9" s="44">
        <f t="shared" si="12"/>
        <v>0</v>
      </c>
      <c r="AK9" s="44">
        <f>HLOOKUP(I9,GasAvoidedCostsWOCC!$A$5:$Q$50,G9+1,FALSE)*J9*L9</f>
        <v>0</v>
      </c>
      <c r="AL9" s="44">
        <f t="shared" si="13"/>
        <v>0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SUM(O5:O997)</f>
        <v>19470.830000000002</v>
      </c>
      <c r="B10" s="97" t="s">
        <v>108</v>
      </c>
      <c r="C10" s="98">
        <v>18230661</v>
      </c>
      <c r="D10" s="61" t="s">
        <v>109</v>
      </c>
      <c r="E10" s="38">
        <v>10557</v>
      </c>
      <c r="F10" s="39" t="s">
        <v>899</v>
      </c>
      <c r="G10" s="39">
        <v>15</v>
      </c>
      <c r="H10" s="39"/>
      <c r="I10" s="40" t="s">
        <v>278</v>
      </c>
      <c r="J10" s="41">
        <v>5</v>
      </c>
      <c r="K10" s="41">
        <v>0.84</v>
      </c>
      <c r="L10" s="41"/>
      <c r="M10" s="42">
        <v>20</v>
      </c>
      <c r="N10" s="42">
        <v>20</v>
      </c>
      <c r="O10" s="43">
        <v>4.2</v>
      </c>
      <c r="P10" s="44">
        <v>100</v>
      </c>
      <c r="Q10" s="44">
        <f t="shared" si="17"/>
        <v>100</v>
      </c>
      <c r="R10" s="45">
        <v>0.09</v>
      </c>
      <c r="S10" s="46"/>
      <c r="T10" s="39">
        <f t="shared" si="0"/>
        <v>15</v>
      </c>
      <c r="U10" s="47">
        <f t="shared" si="1"/>
        <v>3.2356093705301725E-3</v>
      </c>
      <c r="V10" s="48">
        <f t="shared" si="2"/>
        <v>0</v>
      </c>
      <c r="W10" s="49">
        <f t="shared" si="3"/>
        <v>2.1570729136867817E-4</v>
      </c>
      <c r="X10" s="44">
        <f t="shared" si="4"/>
        <v>17.350717432179309</v>
      </c>
      <c r="Y10" s="44">
        <f t="shared" si="5"/>
        <v>0</v>
      </c>
      <c r="Z10" s="44">
        <f t="shared" si="6"/>
        <v>272.90976996358143</v>
      </c>
      <c r="AA10" s="50">
        <f t="shared" si="7"/>
        <v>117.35071743217931</v>
      </c>
      <c r="AB10" s="51">
        <f t="shared" si="8"/>
        <v>255.5334924752635</v>
      </c>
      <c r="AC10" s="44">
        <f t="shared" si="8"/>
        <v>109.87894890653493</v>
      </c>
      <c r="AD10" s="44">
        <f t="shared" si="9"/>
        <v>4.1508421119397578</v>
      </c>
      <c r="AE10" s="44">
        <f t="shared" si="18"/>
        <v>0</v>
      </c>
      <c r="AF10" s="52">
        <f>HLOOKUP(I10,GasAvoidedCostsWOCC!$A$5:$G$50,G10+1,FALSE)</f>
        <v>10.206458422347051</v>
      </c>
      <c r="AG10" s="44">
        <f t="shared" si="10"/>
        <v>42.867125373857618</v>
      </c>
      <c r="AH10" s="52">
        <f>HLOOKUP(I10,GasAvoidedCostsWOCC!$A$5:$Q$50,T10+1,FALSE)</f>
        <v>10.206458422347051</v>
      </c>
      <c r="AI10" s="44">
        <f t="shared" si="11"/>
        <v>0</v>
      </c>
      <c r="AJ10" s="44">
        <f t="shared" si="12"/>
        <v>42.867125373857618</v>
      </c>
      <c r="AK10" s="44">
        <f>HLOOKUP(I10,GasAvoidedCostsWOCC!$A$5:$Q$50,G10+1,FALSE)*J10*L10</f>
        <v>0</v>
      </c>
      <c r="AL10" s="44">
        <f t="shared" si="13"/>
        <v>42.867125373857618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42.867125373857611</v>
      </c>
      <c r="AN10" s="48">
        <f t="shared" si="14"/>
        <v>51.304680023183138</v>
      </c>
      <c r="AO10" s="47">
        <f t="shared" si="15"/>
        <v>0.16775540833656979</v>
      </c>
      <c r="AP10" s="47">
        <f t="shared" si="16"/>
        <v>0.46692001091877799</v>
      </c>
    </row>
    <row r="11" spans="1:42" ht="13.5" customHeight="1">
      <c r="A11" s="36" t="s">
        <v>251</v>
      </c>
      <c r="B11" s="97" t="s">
        <v>108</v>
      </c>
      <c r="C11" s="98">
        <v>18230661</v>
      </c>
      <c r="D11" s="61" t="s">
        <v>109</v>
      </c>
      <c r="E11" s="38">
        <v>10560</v>
      </c>
      <c r="F11" s="39" t="s">
        <v>697</v>
      </c>
      <c r="G11" s="39">
        <v>15</v>
      </c>
      <c r="H11" s="39"/>
      <c r="I11" s="40" t="s">
        <v>278</v>
      </c>
      <c r="J11" s="41">
        <v>5</v>
      </c>
      <c r="K11" s="41">
        <v>0.84</v>
      </c>
      <c r="L11" s="41"/>
      <c r="M11" s="42">
        <v>20</v>
      </c>
      <c r="N11" s="42">
        <v>20</v>
      </c>
      <c r="O11" s="43">
        <v>4.2</v>
      </c>
      <c r="P11" s="44">
        <v>100</v>
      </c>
      <c r="Q11" s="44">
        <f t="shared" si="17"/>
        <v>100</v>
      </c>
      <c r="R11" s="45">
        <v>11.13</v>
      </c>
      <c r="S11" s="46"/>
      <c r="T11" s="39">
        <f t="shared" si="0"/>
        <v>15</v>
      </c>
      <c r="U11" s="47">
        <f t="shared" si="1"/>
        <v>3.2356093705301725E-3</v>
      </c>
      <c r="V11" s="48">
        <f t="shared" si="2"/>
        <v>0</v>
      </c>
      <c r="W11" s="49">
        <f t="shared" si="3"/>
        <v>2.1570729136867817E-4</v>
      </c>
      <c r="X11" s="44">
        <f t="shared" si="4"/>
        <v>17.350717432179309</v>
      </c>
      <c r="Y11" s="44">
        <f t="shared" si="5"/>
        <v>0</v>
      </c>
      <c r="Z11" s="44">
        <f t="shared" si="6"/>
        <v>272.90976996358143</v>
      </c>
      <c r="AA11" s="50">
        <f t="shared" si="7"/>
        <v>117.35071743217931</v>
      </c>
      <c r="AB11" s="51">
        <f t="shared" si="8"/>
        <v>255.5334924752635</v>
      </c>
      <c r="AC11" s="44">
        <f t="shared" si="8"/>
        <v>109.87894890653493</v>
      </c>
      <c r="AD11" s="44">
        <f t="shared" si="9"/>
        <v>513.3208078432167</v>
      </c>
      <c r="AE11" s="44">
        <f t="shared" si="18"/>
        <v>0</v>
      </c>
      <c r="AF11" s="52">
        <f>HLOOKUP(I11,GasAvoidedCostsWOCC!$A$5:$G$50,G11+1,FALSE)</f>
        <v>10.206458422347051</v>
      </c>
      <c r="AG11" s="44">
        <f t="shared" si="10"/>
        <v>42.867125373857618</v>
      </c>
      <c r="AH11" s="52">
        <f>HLOOKUP(I11,GasAvoidedCostsWOCC!$A$5:$Q$50,T11+1,FALSE)</f>
        <v>10.206458422347051</v>
      </c>
      <c r="AI11" s="44">
        <f t="shared" si="11"/>
        <v>0</v>
      </c>
      <c r="AJ11" s="44">
        <f t="shared" si="12"/>
        <v>42.867125373857618</v>
      </c>
      <c r="AK11" s="44">
        <f>HLOOKUP(I11,GasAvoidedCostsWOCC!$A$5:$Q$50,G11+1,FALSE)*J11*L11</f>
        <v>0</v>
      </c>
      <c r="AL11" s="44">
        <f t="shared" si="13"/>
        <v>42.867125373857618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42.867125373857611</v>
      </c>
      <c r="AN11" s="48">
        <f t="shared" si="14"/>
        <v>560.47464575446008</v>
      </c>
      <c r="AO11" s="47">
        <f t="shared" si="15"/>
        <v>0.16775540833656979</v>
      </c>
      <c r="AP11" s="47">
        <f t="shared" si="16"/>
        <v>5.1008373426579663</v>
      </c>
    </row>
    <row r="12" spans="1:42" ht="13.5" customHeight="1">
      <c r="A12" s="55">
        <f>SUM(P5:P998)</f>
        <v>911345.58</v>
      </c>
      <c r="B12" s="97" t="s">
        <v>108</v>
      </c>
      <c r="C12" s="98">
        <v>18230661</v>
      </c>
      <c r="D12" s="61" t="s">
        <v>109</v>
      </c>
      <c r="E12" s="38">
        <v>10563</v>
      </c>
      <c r="F12" s="39" t="s">
        <v>699</v>
      </c>
      <c r="G12" s="39">
        <v>15</v>
      </c>
      <c r="H12" s="39"/>
      <c r="I12" s="40" t="s">
        <v>278</v>
      </c>
      <c r="J12" s="41">
        <v>20</v>
      </c>
      <c r="K12" s="41">
        <v>0.84</v>
      </c>
      <c r="L12" s="41"/>
      <c r="M12" s="42">
        <v>20</v>
      </c>
      <c r="N12" s="42">
        <v>20</v>
      </c>
      <c r="O12" s="43">
        <v>16.8</v>
      </c>
      <c r="P12" s="44">
        <v>400</v>
      </c>
      <c r="Q12" s="44">
        <f t="shared" si="17"/>
        <v>400</v>
      </c>
      <c r="R12" s="45">
        <v>11.04</v>
      </c>
      <c r="S12" s="46"/>
      <c r="T12" s="39">
        <f t="shared" si="0"/>
        <v>15</v>
      </c>
      <c r="U12" s="47">
        <f t="shared" si="1"/>
        <v>1.294243748212069E-2</v>
      </c>
      <c r="V12" s="48">
        <f t="shared" si="2"/>
        <v>0</v>
      </c>
      <c r="W12" s="49">
        <f t="shared" si="3"/>
        <v>8.6282916547471267E-4</v>
      </c>
      <c r="X12" s="44">
        <f t="shared" si="4"/>
        <v>69.402869728717235</v>
      </c>
      <c r="Y12" s="44">
        <f t="shared" si="5"/>
        <v>0</v>
      </c>
      <c r="Z12" s="44">
        <f t="shared" si="6"/>
        <v>1091.6390798543257</v>
      </c>
      <c r="AA12" s="50">
        <f t="shared" si="7"/>
        <v>469.40286972871723</v>
      </c>
      <c r="AB12" s="51">
        <f t="shared" si="8"/>
        <v>1022.133969901054</v>
      </c>
      <c r="AC12" s="44">
        <f t="shared" si="8"/>
        <v>439.51579562613972</v>
      </c>
      <c r="AD12" s="44">
        <f t="shared" si="9"/>
        <v>2036.6798629251075</v>
      </c>
      <c r="AE12" s="44">
        <f t="shared" si="18"/>
        <v>0</v>
      </c>
      <c r="AF12" s="52">
        <f>HLOOKUP(I12,GasAvoidedCostsWOCC!$A$5:$G$50,G12+1,FALSE)</f>
        <v>10.206458422347051</v>
      </c>
      <c r="AG12" s="44">
        <f t="shared" si="10"/>
        <v>171.46850149543047</v>
      </c>
      <c r="AH12" s="52">
        <f>HLOOKUP(I12,GasAvoidedCostsWOCC!$A$5:$Q$50,T12+1,FALSE)</f>
        <v>10.206458422347051</v>
      </c>
      <c r="AI12" s="44">
        <f t="shared" si="11"/>
        <v>0</v>
      </c>
      <c r="AJ12" s="44">
        <f t="shared" si="12"/>
        <v>171.46850149543047</v>
      </c>
      <c r="AK12" s="44">
        <f>HLOOKUP(I12,GasAvoidedCostsWOCC!$A$5:$Q$50,G12+1,FALSE)*J12*L12</f>
        <v>0</v>
      </c>
      <c r="AL12" s="44">
        <f t="shared" si="13"/>
        <v>171.46850149543047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171.46850149543044</v>
      </c>
      <c r="AN12" s="48">
        <f t="shared" si="14"/>
        <v>2225.295214570081</v>
      </c>
      <c r="AO12" s="47">
        <f t="shared" si="15"/>
        <v>0.16775540833656979</v>
      </c>
      <c r="AP12" s="47">
        <f t="shared" si="16"/>
        <v>5.0630608426709616</v>
      </c>
    </row>
    <row r="13" spans="1:42" ht="13.5" customHeight="1">
      <c r="A13" s="56" t="s">
        <v>254</v>
      </c>
      <c r="B13" s="97" t="s">
        <v>108</v>
      </c>
      <c r="C13" s="98">
        <v>18230661</v>
      </c>
      <c r="D13" s="61" t="s">
        <v>109</v>
      </c>
      <c r="E13" s="38">
        <v>12403</v>
      </c>
      <c r="F13" s="39" t="s">
        <v>900</v>
      </c>
      <c r="G13" s="39">
        <v>3</v>
      </c>
      <c r="H13" s="39"/>
      <c r="I13" s="40" t="s">
        <v>278</v>
      </c>
      <c r="J13" s="41">
        <v>35</v>
      </c>
      <c r="K13" s="41">
        <v>0</v>
      </c>
      <c r="L13" s="41"/>
      <c r="M13" s="42">
        <v>40.5</v>
      </c>
      <c r="N13" s="42">
        <v>40.5</v>
      </c>
      <c r="O13" s="43">
        <v>0</v>
      </c>
      <c r="P13" s="44">
        <v>1417.5</v>
      </c>
      <c r="Q13" s="44">
        <f t="shared" si="17"/>
        <v>1417.5</v>
      </c>
      <c r="R13" s="45">
        <v>0</v>
      </c>
      <c r="S13" s="46"/>
      <c r="T13" s="39">
        <f t="shared" si="0"/>
        <v>3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1417.5</v>
      </c>
      <c r="AB13" s="51">
        <f t="shared" si="8"/>
        <v>0</v>
      </c>
      <c r="AC13" s="44">
        <f t="shared" si="8"/>
        <v>1327.2471910112358</v>
      </c>
      <c r="AD13" s="44">
        <f t="shared" si="9"/>
        <v>0</v>
      </c>
      <c r="AE13" s="44">
        <f t="shared" si="18"/>
        <v>0</v>
      </c>
      <c r="AF13" s="52">
        <f>HLOOKUP(I13,GasAvoidedCostsWOCC!$A$5:$G$50,G13+1,FALSE)</f>
        <v>2.3114255322367177</v>
      </c>
      <c r="AG13" s="44">
        <f t="shared" si="10"/>
        <v>0</v>
      </c>
      <c r="AH13" s="52">
        <f>HLOOKUP(I13,GasAvoidedCostsWOCC!$A$5:$Q$50,T13+1,FALSE)</f>
        <v>2.3114255322367177</v>
      </c>
      <c r="AI13" s="44">
        <f t="shared" si="11"/>
        <v>0</v>
      </c>
      <c r="AJ13" s="44">
        <f t="shared" si="12"/>
        <v>0</v>
      </c>
      <c r="AK13" s="44">
        <f>HLOOKUP(I13,GasAvoidedCostsWOCC!$A$5:$Q$50,G13+1,FALSE)*J13*L13</f>
        <v>0</v>
      </c>
      <c r="AL13" s="44">
        <f t="shared" si="13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</row>
    <row r="14" spans="1:42" ht="13.5" customHeight="1">
      <c r="A14" s="55">
        <f>SUM(Y5:Y998)</f>
        <v>0</v>
      </c>
      <c r="B14" s="97" t="s">
        <v>108</v>
      </c>
      <c r="C14" s="98">
        <v>18230661</v>
      </c>
      <c r="D14" s="61" t="s">
        <v>109</v>
      </c>
      <c r="E14" s="38">
        <v>12405</v>
      </c>
      <c r="F14" s="39" t="s">
        <v>901</v>
      </c>
      <c r="G14" s="39">
        <v>3</v>
      </c>
      <c r="H14" s="39"/>
      <c r="I14" s="40" t="s">
        <v>278</v>
      </c>
      <c r="J14" s="41">
        <v>14</v>
      </c>
      <c r="K14" s="41">
        <v>0</v>
      </c>
      <c r="L14" s="41"/>
      <c r="M14" s="42">
        <v>40.5</v>
      </c>
      <c r="N14" s="42">
        <v>40.5</v>
      </c>
      <c r="O14" s="43">
        <v>0</v>
      </c>
      <c r="P14" s="44">
        <v>567</v>
      </c>
      <c r="Q14" s="44">
        <f t="shared" si="17"/>
        <v>567</v>
      </c>
      <c r="R14" s="45">
        <v>0</v>
      </c>
      <c r="S14" s="46"/>
      <c r="T14" s="39">
        <f t="shared" si="0"/>
        <v>3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567</v>
      </c>
      <c r="AB14" s="51">
        <f t="shared" si="8"/>
        <v>0</v>
      </c>
      <c r="AC14" s="44">
        <f t="shared" si="8"/>
        <v>530.89887640449433</v>
      </c>
      <c r="AD14" s="44">
        <f t="shared" si="9"/>
        <v>0</v>
      </c>
      <c r="AE14" s="44">
        <f t="shared" si="18"/>
        <v>0</v>
      </c>
      <c r="AF14" s="52">
        <f>HLOOKUP(I14,GasAvoidedCostsWOCC!$A$5:$G$50,G14+1,FALSE)</f>
        <v>2.3114255322367177</v>
      </c>
      <c r="AG14" s="44">
        <f t="shared" si="10"/>
        <v>0</v>
      </c>
      <c r="AH14" s="52">
        <f>HLOOKUP(I14,GasAvoidedCostsWOCC!$A$5:$Q$50,T14+1,FALSE)</f>
        <v>2.3114255322367177</v>
      </c>
      <c r="AI14" s="44">
        <f t="shared" si="11"/>
        <v>0</v>
      </c>
      <c r="AJ14" s="44">
        <f t="shared" si="12"/>
        <v>0</v>
      </c>
      <c r="AK14" s="44">
        <f>HLOOKUP(I14,GasAvoidedCostsWOCC!$A$5:$Q$50,G14+1,FALSE)*J14*L14</f>
        <v>0</v>
      </c>
      <c r="AL14" s="44">
        <f t="shared" si="13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</row>
    <row r="15" spans="1:42" ht="13.5" customHeight="1">
      <c r="A15" s="57" t="s">
        <v>257</v>
      </c>
      <c r="B15" s="97" t="s">
        <v>108</v>
      </c>
      <c r="C15" s="98">
        <v>18230661</v>
      </c>
      <c r="D15" s="61" t="s">
        <v>109</v>
      </c>
      <c r="E15" s="38">
        <v>12407</v>
      </c>
      <c r="F15" s="39" t="s">
        <v>902</v>
      </c>
      <c r="G15" s="39">
        <v>3</v>
      </c>
      <c r="H15" s="39"/>
      <c r="I15" s="40" t="s">
        <v>278</v>
      </c>
      <c r="J15" s="41">
        <v>14</v>
      </c>
      <c r="K15" s="41">
        <v>0</v>
      </c>
      <c r="L15" s="41"/>
      <c r="M15" s="42">
        <v>40.5</v>
      </c>
      <c r="N15" s="42">
        <v>40.5</v>
      </c>
      <c r="O15" s="43">
        <v>0</v>
      </c>
      <c r="P15" s="44">
        <v>567</v>
      </c>
      <c r="Q15" s="44">
        <f t="shared" si="17"/>
        <v>567</v>
      </c>
      <c r="R15" s="45">
        <v>0</v>
      </c>
      <c r="S15" s="46"/>
      <c r="T15" s="39">
        <f t="shared" si="0"/>
        <v>3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567</v>
      </c>
      <c r="AB15" s="51">
        <f t="shared" si="8"/>
        <v>0</v>
      </c>
      <c r="AC15" s="44">
        <f t="shared" si="8"/>
        <v>530.89887640449433</v>
      </c>
      <c r="AD15" s="44">
        <f t="shared" si="9"/>
        <v>0</v>
      </c>
      <c r="AE15" s="44">
        <f t="shared" si="18"/>
        <v>0</v>
      </c>
      <c r="AF15" s="52">
        <f>HLOOKUP(I15,GasAvoidedCostsWOCC!$A$5:$G$50,G15+1,FALSE)</f>
        <v>2.3114255322367177</v>
      </c>
      <c r="AG15" s="44">
        <f t="shared" si="10"/>
        <v>0</v>
      </c>
      <c r="AH15" s="52">
        <f>HLOOKUP(I15,GasAvoidedCostsWOCC!$A$5:$Q$50,T15+1,FALSE)</f>
        <v>2.3114255322367177</v>
      </c>
      <c r="AI15" s="44">
        <f t="shared" si="11"/>
        <v>0</v>
      </c>
      <c r="AJ15" s="44">
        <f t="shared" si="12"/>
        <v>0</v>
      </c>
      <c r="AK15" s="44">
        <f>HLOOKUP(I15,GasAvoidedCostsWOCC!$A$5:$Q$50,G15+1,FALSE)*J15*L15</f>
        <v>0</v>
      </c>
      <c r="AL15" s="44">
        <f t="shared" si="13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</row>
    <row r="16" spans="1:42" ht="13.5" customHeight="1">
      <c r="A16" s="54">
        <f>SUM(U5:U997)</f>
        <v>23.519700495561818</v>
      </c>
      <c r="B16" s="97" t="s">
        <v>108</v>
      </c>
      <c r="C16" s="98">
        <v>18230661</v>
      </c>
      <c r="D16" s="61" t="s">
        <v>109</v>
      </c>
      <c r="E16" s="38">
        <v>12718</v>
      </c>
      <c r="F16" s="39" t="s">
        <v>903</v>
      </c>
      <c r="G16" s="39">
        <v>13</v>
      </c>
      <c r="H16" s="39"/>
      <c r="I16" s="40" t="s">
        <v>278</v>
      </c>
      <c r="J16" s="41">
        <v>5</v>
      </c>
      <c r="K16" s="41">
        <v>15</v>
      </c>
      <c r="L16" s="41"/>
      <c r="M16" s="42">
        <v>841.67</v>
      </c>
      <c r="N16" s="42">
        <v>841.67</v>
      </c>
      <c r="O16" s="43">
        <v>75</v>
      </c>
      <c r="P16" s="44">
        <v>4208.3499999999995</v>
      </c>
      <c r="Q16" s="44">
        <f t="shared" si="17"/>
        <v>4208.3499999999995</v>
      </c>
      <c r="R16" s="45">
        <v>1.53</v>
      </c>
      <c r="S16" s="46"/>
      <c r="T16" s="39">
        <f t="shared" si="0"/>
        <v>13</v>
      </c>
      <c r="U16" s="47">
        <f t="shared" si="1"/>
        <v>5.0074906924871716E-2</v>
      </c>
      <c r="V16" s="48">
        <f t="shared" si="2"/>
        <v>0</v>
      </c>
      <c r="W16" s="49">
        <f t="shared" si="3"/>
        <v>3.8519159172978241E-3</v>
      </c>
      <c r="X16" s="44">
        <f t="shared" si="4"/>
        <v>309.83423986034478</v>
      </c>
      <c r="Y16" s="44">
        <f t="shared" si="5"/>
        <v>0</v>
      </c>
      <c r="Z16" s="44">
        <f t="shared" si="6"/>
        <v>4873.3887493496668</v>
      </c>
      <c r="AA16" s="50">
        <f t="shared" si="7"/>
        <v>4518.184239860344</v>
      </c>
      <c r="AB16" s="51">
        <f t="shared" si="8"/>
        <v>4563.0980799154177</v>
      </c>
      <c r="AC16" s="44">
        <f t="shared" si="8"/>
        <v>4230.5095878842167</v>
      </c>
      <c r="AD16" s="44">
        <f t="shared" si="9"/>
        <v>64.667152262515955</v>
      </c>
      <c r="AE16" s="44">
        <f t="shared" si="18"/>
        <v>0</v>
      </c>
      <c r="AF16" s="52">
        <f>HLOOKUP(I16,GasAvoidedCostsWOCC!$A$5:$G$50,G16+1,FALSE)</f>
        <v>9.0054306682141867</v>
      </c>
      <c r="AG16" s="44">
        <f t="shared" si="10"/>
        <v>675.40730011606399</v>
      </c>
      <c r="AH16" s="52">
        <f>HLOOKUP(I16,GasAvoidedCostsWOCC!$A$5:$Q$50,T16+1,FALSE)</f>
        <v>9.0054306682141867</v>
      </c>
      <c r="AI16" s="44">
        <f t="shared" si="11"/>
        <v>0</v>
      </c>
      <c r="AJ16" s="44">
        <f t="shared" si="12"/>
        <v>675.40730011606399</v>
      </c>
      <c r="AK16" s="44">
        <f>HLOOKUP(I16,GasAvoidedCostsWOCC!$A$5:$Q$50,G16+1,FALSE)*J16*L16</f>
        <v>0</v>
      </c>
      <c r="AL16" s="44">
        <f t="shared" si="13"/>
        <v>675.40730011606399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675.40730011606399</v>
      </c>
      <c r="AN16" s="48">
        <f t="shared" si="14"/>
        <v>807.61518239018642</v>
      </c>
      <c r="AO16" s="47">
        <f t="shared" si="15"/>
        <v>0.14801507403246161</v>
      </c>
      <c r="AP16" s="47">
        <f t="shared" si="16"/>
        <v>0.19090257700942712</v>
      </c>
    </row>
    <row r="17" spans="1:42" ht="13.5" customHeight="1">
      <c r="A17" s="58" t="s">
        <v>260</v>
      </c>
      <c r="B17" s="97" t="s">
        <v>108</v>
      </c>
      <c r="C17" s="98">
        <v>18230661</v>
      </c>
      <c r="D17" s="61" t="s">
        <v>109</v>
      </c>
      <c r="E17" s="38">
        <v>12720</v>
      </c>
      <c r="F17" s="39" t="s">
        <v>904</v>
      </c>
      <c r="G17" s="39">
        <v>13</v>
      </c>
      <c r="H17" s="39"/>
      <c r="I17" s="40" t="s">
        <v>278</v>
      </c>
      <c r="J17" s="41">
        <v>2</v>
      </c>
      <c r="K17" s="41">
        <v>15</v>
      </c>
      <c r="L17" s="41"/>
      <c r="M17" s="42">
        <v>841.67</v>
      </c>
      <c r="N17" s="42">
        <v>841.67</v>
      </c>
      <c r="O17" s="43">
        <v>30</v>
      </c>
      <c r="P17" s="44">
        <v>1683.34</v>
      </c>
      <c r="Q17" s="44">
        <f t="shared" si="17"/>
        <v>1683.34</v>
      </c>
      <c r="R17" s="45">
        <v>1.53</v>
      </c>
      <c r="S17" s="46"/>
      <c r="T17" s="39">
        <f t="shared" si="0"/>
        <v>13</v>
      </c>
      <c r="U17" s="47">
        <f t="shared" si="1"/>
        <v>2.0029962769948687E-2</v>
      </c>
      <c r="V17" s="48">
        <f t="shared" si="2"/>
        <v>0</v>
      </c>
      <c r="W17" s="49">
        <f t="shared" si="3"/>
        <v>1.5407663669191297E-3</v>
      </c>
      <c r="X17" s="44">
        <f t="shared" si="4"/>
        <v>123.93369594413791</v>
      </c>
      <c r="Y17" s="44">
        <f t="shared" si="5"/>
        <v>0</v>
      </c>
      <c r="Z17" s="44">
        <f t="shared" si="6"/>
        <v>1949.3554997398671</v>
      </c>
      <c r="AA17" s="50">
        <f t="shared" si="7"/>
        <v>1807.2736959441379</v>
      </c>
      <c r="AB17" s="51">
        <f t="shared" si="8"/>
        <v>1825.2392319661676</v>
      </c>
      <c r="AC17" s="44">
        <f t="shared" si="8"/>
        <v>1692.2038351536871</v>
      </c>
      <c r="AD17" s="44">
        <f t="shared" si="9"/>
        <v>25.866860905006384</v>
      </c>
      <c r="AE17" s="44">
        <f t="shared" si="18"/>
        <v>0</v>
      </c>
      <c r="AF17" s="52">
        <f>HLOOKUP(I17,GasAvoidedCostsWOCC!$A$5:$G$50,G17+1,FALSE)</f>
        <v>9.0054306682141867</v>
      </c>
      <c r="AG17" s="44">
        <f t="shared" si="10"/>
        <v>270.1629200464256</v>
      </c>
      <c r="AH17" s="52">
        <f>HLOOKUP(I17,GasAvoidedCostsWOCC!$A$5:$Q$50,T17+1,FALSE)</f>
        <v>9.0054306682141867</v>
      </c>
      <c r="AI17" s="44">
        <f t="shared" si="11"/>
        <v>0</v>
      </c>
      <c r="AJ17" s="44">
        <f t="shared" si="12"/>
        <v>270.1629200464256</v>
      </c>
      <c r="AK17" s="44">
        <f>HLOOKUP(I17,GasAvoidedCostsWOCC!$A$5:$Q$50,G17+1,FALSE)*J17*L17</f>
        <v>0</v>
      </c>
      <c r="AL17" s="44">
        <f t="shared" si="13"/>
        <v>270.1629200464256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270.1629200464256</v>
      </c>
      <c r="AN17" s="48">
        <f t="shared" si="14"/>
        <v>323.04607295607457</v>
      </c>
      <c r="AO17" s="47">
        <f t="shared" si="15"/>
        <v>0.14801507403246156</v>
      </c>
      <c r="AP17" s="47">
        <f t="shared" si="16"/>
        <v>0.19090257700942706</v>
      </c>
    </row>
    <row r="18" spans="1:42" ht="13.5" customHeight="1">
      <c r="A18" s="59">
        <f>A6+A8</f>
        <v>1265185.6514999999</v>
      </c>
      <c r="B18" s="97" t="s">
        <v>108</v>
      </c>
      <c r="C18" s="98">
        <v>18230661</v>
      </c>
      <c r="D18" s="61" t="s">
        <v>109</v>
      </c>
      <c r="E18" s="38">
        <v>12722</v>
      </c>
      <c r="F18" s="39" t="s">
        <v>715</v>
      </c>
      <c r="G18" s="39">
        <v>13</v>
      </c>
      <c r="H18" s="39"/>
      <c r="I18" s="40" t="s">
        <v>278</v>
      </c>
      <c r="J18" s="41">
        <v>2</v>
      </c>
      <c r="K18" s="41">
        <v>15</v>
      </c>
      <c r="L18" s="41"/>
      <c r="M18" s="42">
        <v>841.67</v>
      </c>
      <c r="N18" s="42">
        <v>841.67</v>
      </c>
      <c r="O18" s="43">
        <v>30</v>
      </c>
      <c r="P18" s="44">
        <v>1683.34</v>
      </c>
      <c r="Q18" s="44">
        <f t="shared" si="17"/>
        <v>1683.34</v>
      </c>
      <c r="R18" s="45">
        <v>1.53</v>
      </c>
      <c r="S18" s="46"/>
      <c r="T18" s="39">
        <f t="shared" si="0"/>
        <v>13</v>
      </c>
      <c r="U18" s="47">
        <f t="shared" si="1"/>
        <v>2.0029962769948687E-2</v>
      </c>
      <c r="V18" s="48">
        <f t="shared" si="2"/>
        <v>0</v>
      </c>
      <c r="W18" s="49">
        <f t="shared" si="3"/>
        <v>1.5407663669191297E-3</v>
      </c>
      <c r="X18" s="44">
        <f t="shared" si="4"/>
        <v>123.93369594413791</v>
      </c>
      <c r="Y18" s="44">
        <f t="shared" si="5"/>
        <v>0</v>
      </c>
      <c r="Z18" s="44">
        <f t="shared" si="6"/>
        <v>1949.3554997398671</v>
      </c>
      <c r="AA18" s="50">
        <f t="shared" si="7"/>
        <v>1807.2736959441379</v>
      </c>
      <c r="AB18" s="51">
        <f t="shared" si="8"/>
        <v>1825.2392319661676</v>
      </c>
      <c r="AC18" s="44">
        <f t="shared" si="8"/>
        <v>1692.2038351536871</v>
      </c>
      <c r="AD18" s="44">
        <f t="shared" si="9"/>
        <v>25.866860905006384</v>
      </c>
      <c r="AE18" s="44">
        <f t="shared" si="18"/>
        <v>0</v>
      </c>
      <c r="AF18" s="52">
        <f>HLOOKUP(I18,GasAvoidedCostsWOCC!$A$5:$G$50,G18+1,FALSE)</f>
        <v>9.0054306682141867</v>
      </c>
      <c r="AG18" s="44">
        <f t="shared" si="10"/>
        <v>270.1629200464256</v>
      </c>
      <c r="AH18" s="52">
        <f>HLOOKUP(I18,GasAvoidedCostsWOCC!$A$5:$Q$50,T18+1,FALSE)</f>
        <v>9.0054306682141867</v>
      </c>
      <c r="AI18" s="44">
        <f t="shared" si="11"/>
        <v>0</v>
      </c>
      <c r="AJ18" s="44">
        <f t="shared" si="12"/>
        <v>270.1629200464256</v>
      </c>
      <c r="AK18" s="44">
        <f>HLOOKUP(I18,GasAvoidedCostsWOCC!$A$5:$Q$50,G18+1,FALSE)*J18*L18</f>
        <v>0</v>
      </c>
      <c r="AL18" s="44">
        <f t="shared" si="13"/>
        <v>270.1629200464256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270.1629200464256</v>
      </c>
      <c r="AN18" s="48">
        <f t="shared" si="14"/>
        <v>323.04607295607457</v>
      </c>
      <c r="AO18" s="47">
        <f t="shared" si="15"/>
        <v>0.14801507403246156</v>
      </c>
      <c r="AP18" s="47">
        <f t="shared" si="16"/>
        <v>0.19090257700942706</v>
      </c>
    </row>
    <row r="19" spans="1:42" ht="13.5" customHeight="1">
      <c r="A19" s="58" t="s">
        <v>230</v>
      </c>
      <c r="B19" s="97" t="s">
        <v>108</v>
      </c>
      <c r="C19" s="98">
        <v>18230661</v>
      </c>
      <c r="D19" s="61" t="s">
        <v>109</v>
      </c>
      <c r="E19" s="38">
        <v>12724</v>
      </c>
      <c r="F19" s="39" t="s">
        <v>905</v>
      </c>
      <c r="G19" s="39">
        <v>20</v>
      </c>
      <c r="H19" s="39"/>
      <c r="I19" s="40" t="s">
        <v>278</v>
      </c>
      <c r="J19" s="41">
        <v>1</v>
      </c>
      <c r="K19" s="41">
        <v>42</v>
      </c>
      <c r="L19" s="41"/>
      <c r="M19" s="42">
        <v>1484</v>
      </c>
      <c r="N19" s="42">
        <v>1484</v>
      </c>
      <c r="O19" s="43">
        <v>42</v>
      </c>
      <c r="P19" s="44">
        <v>1484</v>
      </c>
      <c r="Q19" s="44">
        <f t="shared" si="17"/>
        <v>1484</v>
      </c>
      <c r="R19" s="45">
        <v>3.92</v>
      </c>
      <c r="S19" s="46"/>
      <c r="T19" s="39">
        <f t="shared" si="0"/>
        <v>20</v>
      </c>
      <c r="U19" s="47">
        <f t="shared" si="1"/>
        <v>4.3141458273735632E-2</v>
      </c>
      <c r="V19" s="48">
        <f t="shared" si="2"/>
        <v>0</v>
      </c>
      <c r="W19" s="49">
        <f t="shared" si="3"/>
        <v>2.1570729136867815E-3</v>
      </c>
      <c r="X19" s="44">
        <f t="shared" si="4"/>
        <v>173.50717432179306</v>
      </c>
      <c r="Y19" s="44">
        <f t="shared" si="5"/>
        <v>0</v>
      </c>
      <c r="Z19" s="44">
        <f t="shared" si="6"/>
        <v>2729.097699635814</v>
      </c>
      <c r="AA19" s="50">
        <f t="shared" si="7"/>
        <v>1657.5071743217932</v>
      </c>
      <c r="AB19" s="51">
        <f t="shared" si="8"/>
        <v>2555.3349247526348</v>
      </c>
      <c r="AC19" s="44">
        <f t="shared" si="8"/>
        <v>1551.9730096646003</v>
      </c>
      <c r="AD19" s="44">
        <f t="shared" si="9"/>
        <v>42.181981332684927</v>
      </c>
      <c r="AE19" s="44">
        <f t="shared" si="18"/>
        <v>0</v>
      </c>
      <c r="AF19" s="52">
        <f>HLOOKUP(I19,GasAvoidedCostsWOCC!$A$5:$G$50,G19+1,FALSE)</f>
        <v>13.114573164368423</v>
      </c>
      <c r="AG19" s="44">
        <f t="shared" si="10"/>
        <v>550.81207290347379</v>
      </c>
      <c r="AH19" s="52">
        <f>HLOOKUP(I19,GasAvoidedCostsWOCC!$A$5:$Q$50,T19+1,FALSE)</f>
        <v>13.114573164368423</v>
      </c>
      <c r="AI19" s="44">
        <f t="shared" si="11"/>
        <v>0</v>
      </c>
      <c r="AJ19" s="44">
        <f t="shared" si="12"/>
        <v>550.81207290347379</v>
      </c>
      <c r="AK19" s="44">
        <f>HLOOKUP(I19,GasAvoidedCostsWOCC!$A$5:$Q$50,G19+1,FALSE)*J19*L19</f>
        <v>0</v>
      </c>
      <c r="AL19" s="44">
        <f t="shared" si="13"/>
        <v>550.81207290347379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550.81207290347379</v>
      </c>
      <c r="AN19" s="48">
        <f t="shared" si="14"/>
        <v>648.0752615265061</v>
      </c>
      <c r="AO19" s="47">
        <f t="shared" si="15"/>
        <v>0.21555376853654293</v>
      </c>
      <c r="AP19" s="47">
        <f t="shared" si="16"/>
        <v>0.4175815284742373</v>
      </c>
    </row>
    <row r="20" spans="1:42" ht="13.5" customHeight="1">
      <c r="A20" s="59">
        <f>A8+SUM(Q5:Q904)</f>
        <v>991781.97749999992</v>
      </c>
      <c r="B20" s="97" t="s">
        <v>108</v>
      </c>
      <c r="C20" s="98">
        <v>18230661</v>
      </c>
      <c r="D20" s="61" t="s">
        <v>109</v>
      </c>
      <c r="E20" s="38">
        <v>12726</v>
      </c>
      <c r="F20" s="39" t="s">
        <v>716</v>
      </c>
      <c r="G20" s="39">
        <v>20</v>
      </c>
      <c r="H20" s="39"/>
      <c r="I20" s="40" t="s">
        <v>278</v>
      </c>
      <c r="J20" s="41">
        <v>1</v>
      </c>
      <c r="K20" s="41">
        <v>42</v>
      </c>
      <c r="L20" s="41"/>
      <c r="M20" s="42">
        <v>1484</v>
      </c>
      <c r="N20" s="42">
        <v>1484</v>
      </c>
      <c r="O20" s="43">
        <v>42</v>
      </c>
      <c r="P20" s="44">
        <v>1484</v>
      </c>
      <c r="Q20" s="44">
        <f t="shared" si="17"/>
        <v>1484</v>
      </c>
      <c r="R20" s="45">
        <v>3.92</v>
      </c>
      <c r="S20" s="46"/>
      <c r="T20" s="39">
        <f t="shared" si="0"/>
        <v>20</v>
      </c>
      <c r="U20" s="47">
        <f t="shared" si="1"/>
        <v>4.3141458273735632E-2</v>
      </c>
      <c r="V20" s="48">
        <f t="shared" si="2"/>
        <v>0</v>
      </c>
      <c r="W20" s="49">
        <f t="shared" si="3"/>
        <v>2.1570729136867815E-3</v>
      </c>
      <c r="X20" s="44">
        <f t="shared" si="4"/>
        <v>173.50717432179306</v>
      </c>
      <c r="Y20" s="44">
        <f t="shared" si="5"/>
        <v>0</v>
      </c>
      <c r="Z20" s="44">
        <f t="shared" si="6"/>
        <v>2729.097699635814</v>
      </c>
      <c r="AA20" s="50">
        <f t="shared" si="7"/>
        <v>1657.5071743217932</v>
      </c>
      <c r="AB20" s="51">
        <f t="shared" si="8"/>
        <v>2555.3349247526348</v>
      </c>
      <c r="AC20" s="44">
        <f t="shared" si="8"/>
        <v>1551.9730096646003</v>
      </c>
      <c r="AD20" s="44">
        <f t="shared" si="9"/>
        <v>42.181981332684927</v>
      </c>
      <c r="AE20" s="44">
        <f t="shared" si="18"/>
        <v>0</v>
      </c>
      <c r="AF20" s="52">
        <f>HLOOKUP(I20,GasAvoidedCostsWOCC!$A$5:$G$50,G20+1,FALSE)</f>
        <v>13.114573164368423</v>
      </c>
      <c r="AG20" s="44">
        <f t="shared" si="10"/>
        <v>550.81207290347379</v>
      </c>
      <c r="AH20" s="52">
        <f>HLOOKUP(I20,GasAvoidedCostsWOCC!$A$5:$Q$50,T20+1,FALSE)</f>
        <v>13.114573164368423</v>
      </c>
      <c r="AI20" s="44">
        <f t="shared" si="11"/>
        <v>0</v>
      </c>
      <c r="AJ20" s="44">
        <f t="shared" si="12"/>
        <v>550.81207290347379</v>
      </c>
      <c r="AK20" s="44">
        <f>HLOOKUP(I20,GasAvoidedCostsWOCC!$A$5:$Q$50,G20+1,FALSE)*J20*L20</f>
        <v>0</v>
      </c>
      <c r="AL20" s="44">
        <f t="shared" si="13"/>
        <v>550.81207290347379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550.81207290347379</v>
      </c>
      <c r="AN20" s="48">
        <f t="shared" si="14"/>
        <v>648.0752615265061</v>
      </c>
      <c r="AO20" s="47">
        <f t="shared" si="15"/>
        <v>0.21555376853654293</v>
      </c>
      <c r="AP20" s="47">
        <f t="shared" si="16"/>
        <v>0.4175815284742373</v>
      </c>
    </row>
    <row r="21" spans="1:42" ht="13.5" customHeight="1">
      <c r="A21" s="58" t="s">
        <v>244</v>
      </c>
      <c r="B21" s="97" t="s">
        <v>108</v>
      </c>
      <c r="C21" s="98">
        <v>18230661</v>
      </c>
      <c r="D21" s="61" t="s">
        <v>109</v>
      </c>
      <c r="E21" s="38">
        <v>12728</v>
      </c>
      <c r="F21" s="39" t="s">
        <v>717</v>
      </c>
      <c r="G21" s="39">
        <v>20</v>
      </c>
      <c r="H21" s="39"/>
      <c r="I21" s="40" t="s">
        <v>278</v>
      </c>
      <c r="J21" s="41">
        <v>1</v>
      </c>
      <c r="K21" s="41">
        <v>42</v>
      </c>
      <c r="L21" s="41"/>
      <c r="M21" s="42">
        <v>1484</v>
      </c>
      <c r="N21" s="42">
        <v>1484</v>
      </c>
      <c r="O21" s="43">
        <v>42</v>
      </c>
      <c r="P21" s="44">
        <v>1484</v>
      </c>
      <c r="Q21" s="44">
        <f t="shared" si="17"/>
        <v>1484</v>
      </c>
      <c r="R21" s="45">
        <v>13.83</v>
      </c>
      <c r="S21" s="46"/>
      <c r="T21" s="39">
        <f t="shared" si="0"/>
        <v>20</v>
      </c>
      <c r="U21" s="47">
        <f t="shared" si="1"/>
        <v>4.3141458273735632E-2</v>
      </c>
      <c r="V21" s="48">
        <f t="shared" si="2"/>
        <v>0</v>
      </c>
      <c r="W21" s="49">
        <f t="shared" si="3"/>
        <v>2.1570729136867815E-3</v>
      </c>
      <c r="X21" s="44">
        <f t="shared" si="4"/>
        <v>173.50717432179306</v>
      </c>
      <c r="Y21" s="44">
        <f t="shared" si="5"/>
        <v>0</v>
      </c>
      <c r="Z21" s="44">
        <f t="shared" si="6"/>
        <v>2729.097699635814</v>
      </c>
      <c r="AA21" s="50">
        <f t="shared" si="7"/>
        <v>1657.5071743217932</v>
      </c>
      <c r="AB21" s="51">
        <f t="shared" si="8"/>
        <v>2555.3349247526348</v>
      </c>
      <c r="AC21" s="44">
        <f t="shared" si="8"/>
        <v>1551.9730096646003</v>
      </c>
      <c r="AD21" s="44">
        <f t="shared" si="9"/>
        <v>148.82061271199808</v>
      </c>
      <c r="AE21" s="44">
        <f t="shared" si="18"/>
        <v>0</v>
      </c>
      <c r="AF21" s="52">
        <f>HLOOKUP(I21,GasAvoidedCostsWOCC!$A$5:$G$50,G21+1,FALSE)</f>
        <v>13.114573164368423</v>
      </c>
      <c r="AG21" s="44">
        <f t="shared" si="10"/>
        <v>550.81207290347379</v>
      </c>
      <c r="AH21" s="52">
        <f>HLOOKUP(I21,GasAvoidedCostsWOCC!$A$5:$Q$50,T21+1,FALSE)</f>
        <v>13.114573164368423</v>
      </c>
      <c r="AI21" s="44">
        <f t="shared" si="11"/>
        <v>0</v>
      </c>
      <c r="AJ21" s="44">
        <f t="shared" si="12"/>
        <v>550.81207290347379</v>
      </c>
      <c r="AK21" s="44">
        <f>HLOOKUP(I21,GasAvoidedCostsWOCC!$A$5:$Q$50,G21+1,FALSE)*J21*L21</f>
        <v>0</v>
      </c>
      <c r="AL21" s="44">
        <f t="shared" si="13"/>
        <v>550.81207290347379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550.81207290347379</v>
      </c>
      <c r="AN21" s="48">
        <f t="shared" si="14"/>
        <v>754.71389290581919</v>
      </c>
      <c r="AO21" s="47">
        <f t="shared" si="15"/>
        <v>0.21555376853654293</v>
      </c>
      <c r="AP21" s="47">
        <f t="shared" si="16"/>
        <v>0.48629318177957342</v>
      </c>
    </row>
    <row r="22" spans="1:42" ht="13.5" customHeight="1">
      <c r="A22" s="60">
        <f>(SUM(AM6:AM998)/(SUM(AB6:AB998)))</f>
        <v>0.25721857996728892</v>
      </c>
      <c r="B22" s="97" t="s">
        <v>108</v>
      </c>
      <c r="C22" s="98">
        <v>18230661</v>
      </c>
      <c r="D22" s="61" t="s">
        <v>109</v>
      </c>
      <c r="E22" s="38">
        <v>12307</v>
      </c>
      <c r="F22" s="39" t="s">
        <v>906</v>
      </c>
      <c r="G22" s="39">
        <v>20</v>
      </c>
      <c r="H22" s="39"/>
      <c r="I22" s="40" t="s">
        <v>282</v>
      </c>
      <c r="J22" s="41">
        <v>1</v>
      </c>
      <c r="K22" s="41">
        <v>7000</v>
      </c>
      <c r="L22" s="41"/>
      <c r="M22" s="42">
        <v>190000</v>
      </c>
      <c r="N22" s="42">
        <v>190000</v>
      </c>
      <c r="O22" s="43">
        <v>7000</v>
      </c>
      <c r="P22" s="44">
        <v>190000</v>
      </c>
      <c r="Q22" s="44">
        <f t="shared" si="17"/>
        <v>190000</v>
      </c>
      <c r="R22" s="45">
        <v>0</v>
      </c>
      <c r="S22" s="46"/>
      <c r="T22" s="39">
        <f t="shared" ref="T22:T85" si="19">G22+H22</f>
        <v>20</v>
      </c>
      <c r="U22" s="47">
        <f t="shared" ref="U22:U85" si="20">(O22/$A$10)*T22</f>
        <v>7.190243045622605</v>
      </c>
      <c r="V22" s="48">
        <f t="shared" ref="V22:V85" si="21">N22-M22</f>
        <v>0</v>
      </c>
      <c r="W22" s="49">
        <f t="shared" ref="W22:W85" si="22">(O22/A$10)</f>
        <v>0.35951215228113026</v>
      </c>
      <c r="X22" s="44">
        <f t="shared" ref="X22:X85" si="23">W22*A$8</f>
        <v>28917.862386965513</v>
      </c>
      <c r="Y22" s="44">
        <f t="shared" ref="Y22:Y85" si="24">Q22-P22</f>
        <v>0</v>
      </c>
      <c r="Z22" s="44">
        <f t="shared" ref="Z22:Z85" si="25">X22+(A$6*W22)</f>
        <v>454849.61660596891</v>
      </c>
      <c r="AA22" s="50">
        <f t="shared" ref="AA22:AA85" si="26">Q22+X22</f>
        <v>218917.86238696551</v>
      </c>
      <c r="AB22" s="51">
        <f t="shared" ref="AB22:AB85" si="27">Z22/(1+GasDiscountRate)^1</f>
        <v>425889.15412543906</v>
      </c>
      <c r="AC22" s="44">
        <f t="shared" ref="AC22:AC85" si="28">AA22/(1+GasDiscountRate)^1</f>
        <v>204979.27189790778</v>
      </c>
      <c r="AD22" s="44">
        <f t="shared" ref="AD22:AD85" si="29">-PV(GasDiscountRate,T22,R22)*J22</f>
        <v>0</v>
      </c>
      <c r="AE22" s="44">
        <f t="shared" ref="AE22:AE85" si="30">-PV(GasDiscountRate,T22,S22)*J22</f>
        <v>0</v>
      </c>
      <c r="AF22" s="52">
        <f>HLOOKUP(I22,GasAvoidedCostsWOCC!$A$5:$G$50,G22+1,FALSE)</f>
        <v>13.765480191058694</v>
      </c>
      <c r="AG22" s="44">
        <f t="shared" ref="AG22:AG85" si="31">AF22*J22*K22</f>
        <v>96358.361337410854</v>
      </c>
      <c r="AH22" s="52">
        <f>HLOOKUP(I22,GasAvoidedCostsWOCC!$A$5:$Q$50,T22+1,FALSE)</f>
        <v>13.765480191058694</v>
      </c>
      <c r="AI22" s="44">
        <f t="shared" ref="AI22:AI85" si="32">AH22*J22*L22</f>
        <v>0</v>
      </c>
      <c r="AJ22" s="44">
        <f t="shared" ref="AJ22:AJ85" si="33">AG22+AI22</f>
        <v>96358.361337410854</v>
      </c>
      <c r="AK22" s="44">
        <f>HLOOKUP(I22,GasAvoidedCostsWOCC!$A$5:$Q$50,G22+1,FALSE)*J22*L22</f>
        <v>0</v>
      </c>
      <c r="AL22" s="44">
        <f t="shared" ref="AL22:AL85" si="34">AG22+AI22-AK22</f>
        <v>96358.361337410854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96358.361337410854</v>
      </c>
      <c r="AN22" s="48">
        <f t="shared" ref="AN22:AN85" si="35">AM22*1.1+AD22+AE22</f>
        <v>105994.19747115194</v>
      </c>
      <c r="AO22" s="47">
        <f t="shared" ref="AO22:AO85" si="36">IFERROR(AM22/AB22,0)</f>
        <v>0.22625220765549242</v>
      </c>
      <c r="AP22" s="47">
        <f t="shared" ref="AP22:AP85" si="37">AN22/AC22</f>
        <v>0.51709715079846486</v>
      </c>
    </row>
    <row r="23" spans="1:42" ht="13.5" customHeight="1">
      <c r="A23" s="58" t="s">
        <v>245</v>
      </c>
      <c r="B23" s="97" t="s">
        <v>108</v>
      </c>
      <c r="C23" s="98">
        <v>18230661</v>
      </c>
      <c r="D23" s="61" t="s">
        <v>109</v>
      </c>
      <c r="E23" s="38">
        <v>10341</v>
      </c>
      <c r="F23" s="39" t="s">
        <v>663</v>
      </c>
      <c r="G23" s="39">
        <v>20</v>
      </c>
      <c r="H23" s="39"/>
      <c r="I23" s="40" t="s">
        <v>282</v>
      </c>
      <c r="J23" s="41">
        <v>15</v>
      </c>
      <c r="K23" s="41">
        <v>105.31</v>
      </c>
      <c r="L23" s="41"/>
      <c r="M23" s="42">
        <v>5661</v>
      </c>
      <c r="N23" s="42">
        <v>5661</v>
      </c>
      <c r="O23" s="43">
        <v>1579.65</v>
      </c>
      <c r="P23" s="44">
        <v>84915</v>
      </c>
      <c r="Q23" s="44">
        <f t="shared" si="17"/>
        <v>84915</v>
      </c>
      <c r="R23" s="45">
        <v>10.32</v>
      </c>
      <c r="S23" s="46"/>
      <c r="T23" s="39">
        <f t="shared" si="19"/>
        <v>20</v>
      </c>
      <c r="U23" s="47">
        <f t="shared" si="20"/>
        <v>1.6225810610025353</v>
      </c>
      <c r="V23" s="48">
        <f t="shared" si="21"/>
        <v>0</v>
      </c>
      <c r="W23" s="49">
        <f t="shared" si="22"/>
        <v>8.112905305012677E-2</v>
      </c>
      <c r="X23" s="44">
        <f t="shared" si="23"/>
        <v>6525.7287599385809</v>
      </c>
      <c r="Y23" s="44">
        <f t="shared" si="24"/>
        <v>0</v>
      </c>
      <c r="Z23" s="44">
        <f t="shared" si="25"/>
        <v>102643.31383880269</v>
      </c>
      <c r="AA23" s="50">
        <f t="shared" si="26"/>
        <v>91440.728759938575</v>
      </c>
      <c r="AB23" s="51">
        <f t="shared" si="27"/>
        <v>96107.971759178545</v>
      </c>
      <c r="AC23" s="44">
        <f t="shared" si="28"/>
        <v>85618.659887582937</v>
      </c>
      <c r="AD23" s="44">
        <f t="shared" si="29"/>
        <v>1665.7578342601091</v>
      </c>
      <c r="AE23" s="44">
        <f t="shared" si="30"/>
        <v>0</v>
      </c>
      <c r="AF23" s="52">
        <f>HLOOKUP(I23,GasAvoidedCostsWOCC!$A$5:$G$50,G23+1,FALSE)</f>
        <v>13.765480191058694</v>
      </c>
      <c r="AG23" s="44">
        <f t="shared" si="31"/>
        <v>21744.640783805869</v>
      </c>
      <c r="AH23" s="52">
        <f>HLOOKUP(I23,GasAvoidedCostsWOCC!$A$5:$Q$50,T23+1,FALSE)</f>
        <v>13.765480191058694</v>
      </c>
      <c r="AI23" s="44">
        <f t="shared" si="32"/>
        <v>0</v>
      </c>
      <c r="AJ23" s="44">
        <f t="shared" si="33"/>
        <v>21744.640783805869</v>
      </c>
      <c r="AK23" s="44">
        <f>HLOOKUP(I23,GasAvoidedCostsWOCC!$A$5:$Q$50,G23+1,FALSE)*J23*L23</f>
        <v>0</v>
      </c>
      <c r="AL23" s="44">
        <f t="shared" si="34"/>
        <v>21744.640783805869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21744.640783805869</v>
      </c>
      <c r="AN23" s="48">
        <f t="shared" si="35"/>
        <v>25584.862696446566</v>
      </c>
      <c r="AO23" s="47">
        <f t="shared" si="36"/>
        <v>0.22625220765549248</v>
      </c>
      <c r="AP23" s="47">
        <f t="shared" si="37"/>
        <v>0.29882344257711368</v>
      </c>
    </row>
    <row r="24" spans="1:42" ht="13.5" customHeight="1">
      <c r="A24" s="60">
        <f>(SUM(AN6:AN998)/SUM(AC6:AC998))</f>
        <v>0.66588795902080899</v>
      </c>
      <c r="B24" s="97" t="s">
        <v>108</v>
      </c>
      <c r="C24" s="98">
        <v>18230661</v>
      </c>
      <c r="D24" s="61" t="s">
        <v>109</v>
      </c>
      <c r="E24" s="38">
        <v>10343</v>
      </c>
      <c r="F24" s="39" t="s">
        <v>664</v>
      </c>
      <c r="G24" s="39">
        <v>20</v>
      </c>
      <c r="H24" s="39"/>
      <c r="I24" s="40" t="s">
        <v>282</v>
      </c>
      <c r="J24" s="41">
        <v>15</v>
      </c>
      <c r="K24" s="41">
        <v>105.31</v>
      </c>
      <c r="L24" s="41"/>
      <c r="M24" s="42">
        <v>5661</v>
      </c>
      <c r="N24" s="42">
        <v>5661</v>
      </c>
      <c r="O24" s="43">
        <v>1579.65</v>
      </c>
      <c r="P24" s="44">
        <v>84915</v>
      </c>
      <c r="Q24" s="44">
        <f t="shared" si="17"/>
        <v>84915</v>
      </c>
      <c r="R24" s="45">
        <v>54.78</v>
      </c>
      <c r="S24" s="46"/>
      <c r="T24" s="39">
        <f t="shared" si="19"/>
        <v>20</v>
      </c>
      <c r="U24" s="47">
        <f t="shared" si="20"/>
        <v>1.6225810610025353</v>
      </c>
      <c r="V24" s="48">
        <f t="shared" si="21"/>
        <v>0</v>
      </c>
      <c r="W24" s="49">
        <f t="shared" si="22"/>
        <v>8.112905305012677E-2</v>
      </c>
      <c r="X24" s="44">
        <f t="shared" si="23"/>
        <v>6525.7287599385809</v>
      </c>
      <c r="Y24" s="44">
        <f t="shared" si="24"/>
        <v>0</v>
      </c>
      <c r="Z24" s="44">
        <f t="shared" si="25"/>
        <v>102643.31383880269</v>
      </c>
      <c r="AA24" s="50">
        <f t="shared" si="26"/>
        <v>91440.728759938575</v>
      </c>
      <c r="AB24" s="51">
        <f t="shared" si="27"/>
        <v>96107.971759178545</v>
      </c>
      <c r="AC24" s="44">
        <f t="shared" si="28"/>
        <v>85618.659887582937</v>
      </c>
      <c r="AD24" s="44">
        <f t="shared" si="29"/>
        <v>8842.0750155783699</v>
      </c>
      <c r="AE24" s="44">
        <f t="shared" si="30"/>
        <v>0</v>
      </c>
      <c r="AF24" s="52">
        <f>HLOOKUP(I24,GasAvoidedCostsWOCC!$A$5:$G$50,G24+1,FALSE)</f>
        <v>13.765480191058694</v>
      </c>
      <c r="AG24" s="44">
        <f t="shared" si="31"/>
        <v>21744.640783805869</v>
      </c>
      <c r="AH24" s="52">
        <f>HLOOKUP(I24,GasAvoidedCostsWOCC!$A$5:$Q$50,T24+1,FALSE)</f>
        <v>13.765480191058694</v>
      </c>
      <c r="AI24" s="44">
        <f t="shared" si="32"/>
        <v>0</v>
      </c>
      <c r="AJ24" s="44">
        <f t="shared" si="33"/>
        <v>21744.640783805869</v>
      </c>
      <c r="AK24" s="44">
        <f>HLOOKUP(I24,GasAvoidedCostsWOCC!$A$5:$Q$50,G24+1,FALSE)*J24*L24</f>
        <v>0</v>
      </c>
      <c r="AL24" s="44">
        <f t="shared" si="34"/>
        <v>21744.640783805869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21744.640783805869</v>
      </c>
      <c r="AN24" s="48">
        <f t="shared" si="35"/>
        <v>32761.179877764829</v>
      </c>
      <c r="AO24" s="47">
        <f t="shared" si="36"/>
        <v>0.22625220765549248</v>
      </c>
      <c r="AP24" s="47">
        <f t="shared" si="37"/>
        <v>0.38264065240895112</v>
      </c>
    </row>
    <row r="25" spans="1:42" ht="13.5" customHeight="1">
      <c r="B25" s="97" t="s">
        <v>108</v>
      </c>
      <c r="C25" s="98">
        <v>18230661</v>
      </c>
      <c r="D25" s="61" t="s">
        <v>109</v>
      </c>
      <c r="E25" s="38">
        <v>10358</v>
      </c>
      <c r="F25" s="39" t="s">
        <v>907</v>
      </c>
      <c r="G25" s="39">
        <v>20</v>
      </c>
      <c r="H25" s="39"/>
      <c r="I25" s="40" t="s">
        <v>282</v>
      </c>
      <c r="J25" s="41">
        <v>10</v>
      </c>
      <c r="K25" s="41">
        <v>0.2</v>
      </c>
      <c r="L25" s="41"/>
      <c r="M25" s="42">
        <v>8.5299999999999994</v>
      </c>
      <c r="N25" s="42">
        <v>8.5299999999999994</v>
      </c>
      <c r="O25" s="43">
        <v>2</v>
      </c>
      <c r="P25" s="44">
        <v>85.3</v>
      </c>
      <c r="Q25" s="44">
        <f t="shared" si="17"/>
        <v>85.3</v>
      </c>
      <c r="R25" s="45">
        <v>0.02</v>
      </c>
      <c r="S25" s="46"/>
      <c r="T25" s="39">
        <f t="shared" si="19"/>
        <v>20</v>
      </c>
      <c r="U25" s="47">
        <f t="shared" si="20"/>
        <v>2.0543551558921728E-3</v>
      </c>
      <c r="V25" s="48">
        <f t="shared" si="21"/>
        <v>0</v>
      </c>
      <c r="W25" s="49">
        <f t="shared" si="22"/>
        <v>1.0271775779460864E-4</v>
      </c>
      <c r="X25" s="44">
        <f t="shared" si="23"/>
        <v>8.2622463962758594</v>
      </c>
      <c r="Y25" s="44">
        <f t="shared" si="24"/>
        <v>0</v>
      </c>
      <c r="Z25" s="44">
        <f t="shared" si="25"/>
        <v>129.95703331599114</v>
      </c>
      <c r="AA25" s="50">
        <f t="shared" si="26"/>
        <v>93.562246396275853</v>
      </c>
      <c r="AB25" s="51">
        <f t="shared" si="27"/>
        <v>121.68261546441117</v>
      </c>
      <c r="AC25" s="44">
        <f t="shared" si="28"/>
        <v>87.605099621981125</v>
      </c>
      <c r="AD25" s="44">
        <f t="shared" si="29"/>
        <v>2.1521419047288228</v>
      </c>
      <c r="AE25" s="44">
        <f t="shared" si="30"/>
        <v>0</v>
      </c>
      <c r="AF25" s="52">
        <f>HLOOKUP(I25,GasAvoidedCostsWOCC!$A$5:$G$50,G25+1,FALSE)</f>
        <v>13.765480191058694</v>
      </c>
      <c r="AG25" s="44">
        <f t="shared" si="31"/>
        <v>27.530960382117389</v>
      </c>
      <c r="AH25" s="52">
        <f>HLOOKUP(I25,GasAvoidedCostsWOCC!$A$5:$Q$50,T25+1,FALSE)</f>
        <v>13.765480191058694</v>
      </c>
      <c r="AI25" s="44">
        <f t="shared" si="32"/>
        <v>0</v>
      </c>
      <c r="AJ25" s="44">
        <f t="shared" si="33"/>
        <v>27.530960382117389</v>
      </c>
      <c r="AK25" s="44">
        <f>HLOOKUP(I25,GasAvoidedCostsWOCC!$A$5:$Q$50,G25+1,FALSE)*J25*L25</f>
        <v>0</v>
      </c>
      <c r="AL25" s="44">
        <f t="shared" si="34"/>
        <v>27.530960382117389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27.530960382117389</v>
      </c>
      <c r="AN25" s="48">
        <f t="shared" si="35"/>
        <v>32.436198325057951</v>
      </c>
      <c r="AO25" s="47">
        <f t="shared" si="36"/>
        <v>0.22625220765549242</v>
      </c>
      <c r="AP25" s="47">
        <f t="shared" si="37"/>
        <v>0.37025468226189123</v>
      </c>
    </row>
    <row r="26" spans="1:42" ht="13.5" customHeight="1">
      <c r="B26" s="97" t="s">
        <v>108</v>
      </c>
      <c r="C26" s="98">
        <v>18230661</v>
      </c>
      <c r="D26" s="61" t="s">
        <v>109</v>
      </c>
      <c r="E26" s="38">
        <v>10361</v>
      </c>
      <c r="F26" s="39" t="s">
        <v>666</v>
      </c>
      <c r="G26" s="39">
        <v>20</v>
      </c>
      <c r="H26" s="39"/>
      <c r="I26" s="40" t="s">
        <v>282</v>
      </c>
      <c r="J26" s="41">
        <v>6000</v>
      </c>
      <c r="K26" s="41">
        <v>0.2</v>
      </c>
      <c r="L26" s="41"/>
      <c r="M26" s="42">
        <v>8.5299999999999994</v>
      </c>
      <c r="N26" s="42">
        <v>8.5299999999999994</v>
      </c>
      <c r="O26" s="43">
        <v>1200</v>
      </c>
      <c r="P26" s="44">
        <v>51179.999999999993</v>
      </c>
      <c r="Q26" s="44">
        <f t="shared" si="17"/>
        <v>51179.999999999993</v>
      </c>
      <c r="R26" s="45">
        <v>0.52</v>
      </c>
      <c r="S26" s="46"/>
      <c r="T26" s="39">
        <f t="shared" si="19"/>
        <v>20</v>
      </c>
      <c r="U26" s="47">
        <f t="shared" si="20"/>
        <v>1.2326130935353037</v>
      </c>
      <c r="V26" s="48">
        <f t="shared" si="21"/>
        <v>0</v>
      </c>
      <c r="W26" s="49">
        <f t="shared" si="22"/>
        <v>6.1630654676765186E-2</v>
      </c>
      <c r="X26" s="44">
        <f t="shared" si="23"/>
        <v>4957.3478377655165</v>
      </c>
      <c r="Y26" s="44">
        <f t="shared" si="24"/>
        <v>0</v>
      </c>
      <c r="Z26" s="44">
        <f t="shared" si="25"/>
        <v>77974.219989594669</v>
      </c>
      <c r="AA26" s="50">
        <f t="shared" si="26"/>
        <v>56137.347837765512</v>
      </c>
      <c r="AB26" s="51">
        <f t="shared" si="27"/>
        <v>73009.569278646683</v>
      </c>
      <c r="AC26" s="44">
        <f t="shared" si="28"/>
        <v>52563.059773188681</v>
      </c>
      <c r="AD26" s="44">
        <f t="shared" si="29"/>
        <v>33573.413713769638</v>
      </c>
      <c r="AE26" s="44">
        <f t="shared" si="30"/>
        <v>0</v>
      </c>
      <c r="AF26" s="52">
        <f>HLOOKUP(I26,GasAvoidedCostsWOCC!$A$5:$G$50,G26+1,FALSE)</f>
        <v>13.765480191058694</v>
      </c>
      <c r="AG26" s="44">
        <f t="shared" si="31"/>
        <v>16518.576229270435</v>
      </c>
      <c r="AH26" s="52">
        <f>HLOOKUP(I26,GasAvoidedCostsWOCC!$A$5:$Q$50,T26+1,FALSE)</f>
        <v>13.765480191058694</v>
      </c>
      <c r="AI26" s="44">
        <f t="shared" si="32"/>
        <v>0</v>
      </c>
      <c r="AJ26" s="44">
        <f t="shared" si="33"/>
        <v>16518.576229270435</v>
      </c>
      <c r="AK26" s="44">
        <f>HLOOKUP(I26,GasAvoidedCostsWOCC!$A$5:$Q$50,G26+1,FALSE)*J26*L26</f>
        <v>0</v>
      </c>
      <c r="AL26" s="44">
        <f t="shared" si="34"/>
        <v>16518.576229270435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16518.576229270435</v>
      </c>
      <c r="AN26" s="48">
        <f t="shared" si="35"/>
        <v>51743.847565967117</v>
      </c>
      <c r="AO26" s="47">
        <f t="shared" si="36"/>
        <v>0.2262522076554925</v>
      </c>
      <c r="AP26" s="47">
        <f t="shared" si="37"/>
        <v>0.98441467808844285</v>
      </c>
    </row>
    <row r="27" spans="1:42" ht="13.5" customHeight="1">
      <c r="B27" s="97" t="s">
        <v>108</v>
      </c>
      <c r="C27" s="98">
        <v>18230661</v>
      </c>
      <c r="D27" s="61" t="s">
        <v>109</v>
      </c>
      <c r="E27" s="38">
        <v>10368</v>
      </c>
      <c r="F27" s="39" t="s">
        <v>669</v>
      </c>
      <c r="G27" s="39">
        <v>25</v>
      </c>
      <c r="H27" s="39"/>
      <c r="I27" s="40" t="s">
        <v>282</v>
      </c>
      <c r="J27" s="41">
        <v>3000</v>
      </c>
      <c r="K27" s="41">
        <v>0.04</v>
      </c>
      <c r="L27" s="41"/>
      <c r="M27" s="42">
        <v>2.37</v>
      </c>
      <c r="N27" s="42">
        <v>2.37</v>
      </c>
      <c r="O27" s="43">
        <v>120</v>
      </c>
      <c r="P27" s="44">
        <v>7110</v>
      </c>
      <c r="Q27" s="44">
        <f t="shared" si="17"/>
        <v>7110</v>
      </c>
      <c r="R27" s="45">
        <v>0.16</v>
      </c>
      <c r="S27" s="46"/>
      <c r="T27" s="39">
        <f t="shared" si="19"/>
        <v>25</v>
      </c>
      <c r="U27" s="47">
        <f t="shared" si="20"/>
        <v>0.15407663669191296</v>
      </c>
      <c r="V27" s="48">
        <f t="shared" si="21"/>
        <v>0</v>
      </c>
      <c r="W27" s="49">
        <f t="shared" si="22"/>
        <v>6.1630654676765187E-3</v>
      </c>
      <c r="X27" s="44">
        <f t="shared" si="23"/>
        <v>495.73478377655164</v>
      </c>
      <c r="Y27" s="44">
        <f t="shared" si="24"/>
        <v>0</v>
      </c>
      <c r="Z27" s="44">
        <f t="shared" si="25"/>
        <v>7797.4219989594685</v>
      </c>
      <c r="AA27" s="50">
        <f t="shared" si="26"/>
        <v>7605.7347837765519</v>
      </c>
      <c r="AB27" s="51">
        <f t="shared" si="27"/>
        <v>7300.9569278646704</v>
      </c>
      <c r="AC27" s="44">
        <f t="shared" si="28"/>
        <v>7121.474516644711</v>
      </c>
      <c r="AD27" s="44">
        <f t="shared" si="29"/>
        <v>5695.9642756632593</v>
      </c>
      <c r="AE27" s="44">
        <f t="shared" si="30"/>
        <v>0</v>
      </c>
      <c r="AF27" s="52">
        <f>HLOOKUP(I27,GasAvoidedCostsWOCC!$A$5:$G$50,G27+1,FALSE)</f>
        <v>16.472554524074432</v>
      </c>
      <c r="AG27" s="44">
        <f t="shared" si="31"/>
        <v>1976.7065428889318</v>
      </c>
      <c r="AH27" s="52">
        <f>HLOOKUP(I27,GasAvoidedCostsWOCC!$A$5:$Q$50,T27+1,FALSE)</f>
        <v>16.472554524074432</v>
      </c>
      <c r="AI27" s="44">
        <f t="shared" si="32"/>
        <v>0</v>
      </c>
      <c r="AJ27" s="44">
        <f t="shared" si="33"/>
        <v>1976.7065428889318</v>
      </c>
      <c r="AK27" s="44">
        <f>HLOOKUP(I27,GasAvoidedCostsWOCC!$A$5:$Q$50,G27+1,FALSE)*J27*L27</f>
        <v>0</v>
      </c>
      <c r="AL27" s="44">
        <f t="shared" si="34"/>
        <v>1976.7065428889318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1976.7065428889318</v>
      </c>
      <c r="AN27" s="48">
        <f t="shared" si="35"/>
        <v>7870.3414728410844</v>
      </c>
      <c r="AO27" s="47">
        <f t="shared" si="36"/>
        <v>0.27074622716163105</v>
      </c>
      <c r="AP27" s="47">
        <f t="shared" si="37"/>
        <v>1.1051561659662026</v>
      </c>
    </row>
    <row r="28" spans="1:42" ht="13.5" customHeight="1">
      <c r="B28" s="97" t="s">
        <v>108</v>
      </c>
      <c r="C28" s="98">
        <v>18230661</v>
      </c>
      <c r="D28" s="61" t="s">
        <v>109</v>
      </c>
      <c r="E28" s="38">
        <v>10371</v>
      </c>
      <c r="F28" s="39" t="s">
        <v>908</v>
      </c>
      <c r="G28" s="39">
        <v>45</v>
      </c>
      <c r="H28" s="39"/>
      <c r="I28" s="40" t="s">
        <v>282</v>
      </c>
      <c r="J28" s="41">
        <v>1000</v>
      </c>
      <c r="K28" s="41">
        <v>0.06</v>
      </c>
      <c r="L28" s="41"/>
      <c r="M28" s="42">
        <v>2.2000000000000002</v>
      </c>
      <c r="N28" s="42">
        <v>2.2000000000000002</v>
      </c>
      <c r="O28" s="43">
        <v>60</v>
      </c>
      <c r="P28" s="44">
        <v>2200</v>
      </c>
      <c r="Q28" s="44">
        <f t="shared" si="17"/>
        <v>2200</v>
      </c>
      <c r="R28" s="45">
        <v>4.0000000000000001E-3</v>
      </c>
      <c r="S28" s="46"/>
      <c r="T28" s="39">
        <f t="shared" si="19"/>
        <v>45</v>
      </c>
      <c r="U28" s="47">
        <f t="shared" si="20"/>
        <v>0.13866897302272166</v>
      </c>
      <c r="V28" s="48">
        <f t="shared" si="21"/>
        <v>0</v>
      </c>
      <c r="W28" s="49">
        <f t="shared" si="22"/>
        <v>3.0815327338382594E-3</v>
      </c>
      <c r="X28" s="44">
        <f t="shared" si="23"/>
        <v>247.86739188827582</v>
      </c>
      <c r="Y28" s="44">
        <f t="shared" si="24"/>
        <v>0</v>
      </c>
      <c r="Z28" s="44">
        <f t="shared" si="25"/>
        <v>3898.7109994797343</v>
      </c>
      <c r="AA28" s="50">
        <f t="shared" si="26"/>
        <v>2447.867391888276</v>
      </c>
      <c r="AB28" s="51">
        <f t="shared" si="27"/>
        <v>3650.4784639323352</v>
      </c>
      <c r="AC28" s="44">
        <f t="shared" si="28"/>
        <v>2292.010666562056</v>
      </c>
      <c r="AD28" s="44">
        <f t="shared" si="29"/>
        <v>55.776724076206051</v>
      </c>
      <c r="AE28" s="44">
        <f t="shared" si="30"/>
        <v>0</v>
      </c>
      <c r="AF28" s="52">
        <f>HLOOKUP(I28,GasAvoidedCostsWOCC!$A$5:$G$50,G28+1,FALSE)</f>
        <v>27.444232870165703</v>
      </c>
      <c r="AG28" s="44">
        <f t="shared" si="31"/>
        <v>1646.6539722099421</v>
      </c>
      <c r="AH28" s="52">
        <f>HLOOKUP(I28,GasAvoidedCostsWOCC!$A$5:$Q$50,T28+1,FALSE)</f>
        <v>27.444232870165703</v>
      </c>
      <c r="AI28" s="44">
        <f t="shared" si="32"/>
        <v>0</v>
      </c>
      <c r="AJ28" s="44">
        <f t="shared" si="33"/>
        <v>1646.6539722099421</v>
      </c>
      <c r="AK28" s="44">
        <f>HLOOKUP(I28,GasAvoidedCostsWOCC!$A$5:$Q$50,G28+1,FALSE)*J28*L28</f>
        <v>0</v>
      </c>
      <c r="AL28" s="44">
        <f t="shared" si="34"/>
        <v>1646.6539722099421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1646.6539722099421</v>
      </c>
      <c r="AN28" s="48">
        <f t="shared" si="35"/>
        <v>1867.0960935071425</v>
      </c>
      <c r="AO28" s="47">
        <f t="shared" si="36"/>
        <v>0.45107894443955943</v>
      </c>
      <c r="AP28" s="47">
        <f t="shared" si="37"/>
        <v>0.81461056038963731</v>
      </c>
    </row>
    <row r="29" spans="1:42">
      <c r="B29" s="97" t="s">
        <v>108</v>
      </c>
      <c r="C29" s="98">
        <v>18230661</v>
      </c>
      <c r="D29" s="61" t="s">
        <v>109</v>
      </c>
      <c r="E29" s="38">
        <v>10374</v>
      </c>
      <c r="F29" s="39" t="s">
        <v>672</v>
      </c>
      <c r="G29" s="39">
        <v>25</v>
      </c>
      <c r="H29" s="39"/>
      <c r="I29" s="40" t="s">
        <v>282</v>
      </c>
      <c r="J29" s="41">
        <v>1300</v>
      </c>
      <c r="K29" s="41">
        <v>0.02</v>
      </c>
      <c r="L29" s="41"/>
      <c r="M29" s="42">
        <v>2.7</v>
      </c>
      <c r="N29" s="42">
        <v>2.7</v>
      </c>
      <c r="O29" s="43">
        <v>26</v>
      </c>
      <c r="P29" s="44">
        <v>3510.0000000000005</v>
      </c>
      <c r="Q29" s="44">
        <f t="shared" si="17"/>
        <v>3510.0000000000005</v>
      </c>
      <c r="R29" s="45">
        <v>1E-3</v>
      </c>
      <c r="S29" s="46"/>
      <c r="T29" s="39">
        <f t="shared" si="19"/>
        <v>25</v>
      </c>
      <c r="U29" s="47">
        <f t="shared" si="20"/>
        <v>3.3383271283247813E-2</v>
      </c>
      <c r="V29" s="48">
        <f t="shared" si="21"/>
        <v>0</v>
      </c>
      <c r="W29" s="49">
        <f t="shared" si="22"/>
        <v>1.3353308513299124E-3</v>
      </c>
      <c r="X29" s="44">
        <f t="shared" si="23"/>
        <v>107.40920315158618</v>
      </c>
      <c r="Y29" s="44">
        <f t="shared" si="24"/>
        <v>0</v>
      </c>
      <c r="Z29" s="44">
        <f t="shared" si="25"/>
        <v>1689.4414331078847</v>
      </c>
      <c r="AA29" s="50">
        <f t="shared" si="26"/>
        <v>3617.4092031515866</v>
      </c>
      <c r="AB29" s="51">
        <f t="shared" si="27"/>
        <v>1581.8740010373451</v>
      </c>
      <c r="AC29" s="44">
        <f t="shared" si="28"/>
        <v>3387.0872688685267</v>
      </c>
      <c r="AD29" s="44">
        <f t="shared" si="29"/>
        <v>15.42656991325466</v>
      </c>
      <c r="AE29" s="44">
        <f t="shared" si="30"/>
        <v>0</v>
      </c>
      <c r="AF29" s="52">
        <f>HLOOKUP(I29,GasAvoidedCostsWOCC!$A$5:$G$50,G29+1,FALSE)</f>
        <v>16.472554524074432</v>
      </c>
      <c r="AG29" s="44">
        <f t="shared" si="31"/>
        <v>428.2864176259352</v>
      </c>
      <c r="AH29" s="52">
        <f>HLOOKUP(I29,GasAvoidedCostsWOCC!$A$5:$Q$50,T29+1,FALSE)</f>
        <v>16.472554524074432</v>
      </c>
      <c r="AI29" s="44">
        <f t="shared" si="32"/>
        <v>0</v>
      </c>
      <c r="AJ29" s="44">
        <f t="shared" si="33"/>
        <v>428.2864176259352</v>
      </c>
      <c r="AK29" s="44">
        <f>HLOOKUP(I29,GasAvoidedCostsWOCC!$A$5:$Q$50,G29+1,FALSE)*J29*L29</f>
        <v>0</v>
      </c>
      <c r="AL29" s="44">
        <f t="shared" si="34"/>
        <v>428.2864176259352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428.2864176259352</v>
      </c>
      <c r="AN29" s="48">
        <f t="shared" si="35"/>
        <v>486.54162930178342</v>
      </c>
      <c r="AO29" s="47">
        <f t="shared" si="36"/>
        <v>0.27074622716163105</v>
      </c>
      <c r="AP29" s="47">
        <f t="shared" si="37"/>
        <v>0.14364602700783527</v>
      </c>
    </row>
    <row r="30" spans="1:42">
      <c r="B30" s="97" t="s">
        <v>108</v>
      </c>
      <c r="C30" s="98">
        <v>18230661</v>
      </c>
      <c r="D30" s="61" t="s">
        <v>109</v>
      </c>
      <c r="E30" s="38">
        <v>10377</v>
      </c>
      <c r="F30" s="39" t="s">
        <v>674</v>
      </c>
      <c r="G30" s="39">
        <v>45</v>
      </c>
      <c r="H30" s="39"/>
      <c r="I30" s="40" t="s">
        <v>282</v>
      </c>
      <c r="J30" s="41">
        <v>15000</v>
      </c>
      <c r="K30" s="41">
        <v>0.03</v>
      </c>
      <c r="L30" s="41"/>
      <c r="M30" s="42">
        <v>2.82</v>
      </c>
      <c r="N30" s="42">
        <v>2.82</v>
      </c>
      <c r="O30" s="43">
        <v>450</v>
      </c>
      <c r="P30" s="44">
        <v>42300</v>
      </c>
      <c r="Q30" s="44">
        <f t="shared" si="17"/>
        <v>42300</v>
      </c>
      <c r="R30" s="45">
        <v>0.08</v>
      </c>
      <c r="S30" s="46"/>
      <c r="T30" s="39">
        <f t="shared" si="19"/>
        <v>45</v>
      </c>
      <c r="U30" s="47">
        <f t="shared" si="20"/>
        <v>1.0400172976704125</v>
      </c>
      <c r="V30" s="48">
        <f t="shared" si="21"/>
        <v>0</v>
      </c>
      <c r="W30" s="49">
        <f t="shared" si="22"/>
        <v>2.3111495503786945E-2</v>
      </c>
      <c r="X30" s="44">
        <f t="shared" si="23"/>
        <v>1859.0054391620686</v>
      </c>
      <c r="Y30" s="44">
        <f t="shared" si="24"/>
        <v>0</v>
      </c>
      <c r="Z30" s="44">
        <f t="shared" si="25"/>
        <v>29240.332496098006</v>
      </c>
      <c r="AA30" s="50">
        <f t="shared" si="26"/>
        <v>44159.005439162065</v>
      </c>
      <c r="AB30" s="51">
        <f t="shared" si="27"/>
        <v>27378.588479492515</v>
      </c>
      <c r="AC30" s="44">
        <f t="shared" si="28"/>
        <v>41347.383370001931</v>
      </c>
      <c r="AD30" s="44">
        <f t="shared" si="29"/>
        <v>16733.017222861814</v>
      </c>
      <c r="AE30" s="44">
        <f t="shared" si="30"/>
        <v>0</v>
      </c>
      <c r="AF30" s="52">
        <f>HLOOKUP(I30,GasAvoidedCostsWOCC!$A$5:$G$50,G30+1,FALSE)</f>
        <v>27.444232870165703</v>
      </c>
      <c r="AG30" s="44">
        <f t="shared" si="31"/>
        <v>12349.904791574565</v>
      </c>
      <c r="AH30" s="52">
        <f>HLOOKUP(I30,GasAvoidedCostsWOCC!$A$5:$Q$50,T30+1,FALSE)</f>
        <v>27.444232870165703</v>
      </c>
      <c r="AI30" s="44">
        <f t="shared" si="32"/>
        <v>0</v>
      </c>
      <c r="AJ30" s="44">
        <f t="shared" si="33"/>
        <v>12349.904791574565</v>
      </c>
      <c r="AK30" s="44">
        <f>HLOOKUP(I30,GasAvoidedCostsWOCC!$A$5:$Q$50,G30+1,FALSE)*J30*L30</f>
        <v>0</v>
      </c>
      <c r="AL30" s="44">
        <f t="shared" si="34"/>
        <v>12349.904791574565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12349.904791574565</v>
      </c>
      <c r="AN30" s="48">
        <f t="shared" si="35"/>
        <v>30317.912493593838</v>
      </c>
      <c r="AO30" s="47">
        <f t="shared" si="36"/>
        <v>0.45107894443955937</v>
      </c>
      <c r="AP30" s="47">
        <f t="shared" si="37"/>
        <v>0.73324863685545527</v>
      </c>
    </row>
    <row r="31" spans="1:42">
      <c r="B31" s="97" t="s">
        <v>108</v>
      </c>
      <c r="C31" s="98">
        <v>18230661</v>
      </c>
      <c r="D31" s="61" t="s">
        <v>109</v>
      </c>
      <c r="E31" s="38">
        <v>10386</v>
      </c>
      <c r="F31" s="39" t="s">
        <v>909</v>
      </c>
      <c r="G31" s="39">
        <v>45</v>
      </c>
      <c r="H31" s="39"/>
      <c r="I31" s="40" t="s">
        <v>282</v>
      </c>
      <c r="J31" s="41">
        <v>50</v>
      </c>
      <c r="K31" s="41">
        <v>9.9000000000000005E-2</v>
      </c>
      <c r="L31" s="41"/>
      <c r="M31" s="42">
        <v>2.2000000000000002</v>
      </c>
      <c r="N31" s="42">
        <v>2.2000000000000002</v>
      </c>
      <c r="O31" s="43">
        <v>4.95</v>
      </c>
      <c r="P31" s="44">
        <v>110.00000000000001</v>
      </c>
      <c r="Q31" s="44">
        <f t="shared" si="17"/>
        <v>110.00000000000001</v>
      </c>
      <c r="R31" s="45">
        <v>7.0000000000000001E-3</v>
      </c>
      <c r="S31" s="46"/>
      <c r="T31" s="39">
        <f t="shared" si="19"/>
        <v>45</v>
      </c>
      <c r="U31" s="47">
        <f t="shared" si="20"/>
        <v>1.1440190274374538E-2</v>
      </c>
      <c r="V31" s="48">
        <f t="shared" si="21"/>
        <v>0</v>
      </c>
      <c r="W31" s="49">
        <f t="shared" si="22"/>
        <v>2.5422645054165642E-4</v>
      </c>
      <c r="X31" s="44">
        <f t="shared" si="23"/>
        <v>20.449059830782758</v>
      </c>
      <c r="Y31" s="44">
        <f t="shared" si="24"/>
        <v>0</v>
      </c>
      <c r="Z31" s="44">
        <f t="shared" si="25"/>
        <v>321.64365745707806</v>
      </c>
      <c r="AA31" s="50">
        <f t="shared" si="26"/>
        <v>130.44905983078277</v>
      </c>
      <c r="AB31" s="51">
        <f t="shared" si="27"/>
        <v>301.16447327441767</v>
      </c>
      <c r="AC31" s="44">
        <f t="shared" si="28"/>
        <v>122.14331444829847</v>
      </c>
      <c r="AD31" s="44">
        <f t="shared" si="29"/>
        <v>4.8804633566680291</v>
      </c>
      <c r="AE31" s="44">
        <f t="shared" si="30"/>
        <v>0</v>
      </c>
      <c r="AF31" s="52">
        <f>HLOOKUP(I31,GasAvoidedCostsWOCC!$A$5:$G$50,G31+1,FALSE)</f>
        <v>27.444232870165703</v>
      </c>
      <c r="AG31" s="44">
        <f t="shared" si="31"/>
        <v>135.84895270732022</v>
      </c>
      <c r="AH31" s="52">
        <f>HLOOKUP(I31,GasAvoidedCostsWOCC!$A$5:$Q$50,T31+1,FALSE)</f>
        <v>27.444232870165703</v>
      </c>
      <c r="AI31" s="44">
        <f t="shared" si="32"/>
        <v>0</v>
      </c>
      <c r="AJ31" s="44">
        <f t="shared" si="33"/>
        <v>135.84895270732022</v>
      </c>
      <c r="AK31" s="44">
        <f>HLOOKUP(I31,GasAvoidedCostsWOCC!$A$5:$Q$50,G31+1,FALSE)*J31*L31</f>
        <v>0</v>
      </c>
      <c r="AL31" s="44">
        <f t="shared" si="34"/>
        <v>135.84895270732022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135.84895270732022</v>
      </c>
      <c r="AN31" s="48">
        <f t="shared" si="35"/>
        <v>154.31431133472029</v>
      </c>
      <c r="AO31" s="47">
        <f t="shared" si="36"/>
        <v>0.45107894443955943</v>
      </c>
      <c r="AP31" s="47">
        <f t="shared" si="37"/>
        <v>1.2633872924746883</v>
      </c>
    </row>
    <row r="32" spans="1:42">
      <c r="B32" s="97" t="s">
        <v>108</v>
      </c>
      <c r="C32" s="98">
        <v>18230661</v>
      </c>
      <c r="D32" s="61" t="s">
        <v>109</v>
      </c>
      <c r="E32" s="38">
        <v>10389</v>
      </c>
      <c r="F32" s="39" t="s">
        <v>910</v>
      </c>
      <c r="G32" s="39">
        <v>25</v>
      </c>
      <c r="H32" s="39"/>
      <c r="I32" s="40" t="s">
        <v>282</v>
      </c>
      <c r="J32" s="41">
        <v>50</v>
      </c>
      <c r="K32" s="41">
        <v>0.22</v>
      </c>
      <c r="L32" s="41"/>
      <c r="M32" s="42">
        <v>2.75</v>
      </c>
      <c r="N32" s="42">
        <v>2.75</v>
      </c>
      <c r="O32" s="43">
        <v>11</v>
      </c>
      <c r="P32" s="44">
        <v>137.5</v>
      </c>
      <c r="Q32" s="44">
        <f t="shared" si="17"/>
        <v>137.5</v>
      </c>
      <c r="R32" s="45">
        <v>1.24</v>
      </c>
      <c r="S32" s="46"/>
      <c r="T32" s="39">
        <f t="shared" si="19"/>
        <v>25</v>
      </c>
      <c r="U32" s="47">
        <f t="shared" si="20"/>
        <v>1.412369169675869E-2</v>
      </c>
      <c r="V32" s="48">
        <f t="shared" si="21"/>
        <v>0</v>
      </c>
      <c r="W32" s="49">
        <f t="shared" si="22"/>
        <v>5.6494766787034756E-4</v>
      </c>
      <c r="X32" s="44">
        <f t="shared" si="23"/>
        <v>45.442355179517236</v>
      </c>
      <c r="Y32" s="44">
        <f t="shared" si="24"/>
        <v>0</v>
      </c>
      <c r="Z32" s="44">
        <f t="shared" si="25"/>
        <v>714.76368323795123</v>
      </c>
      <c r="AA32" s="50">
        <f t="shared" si="26"/>
        <v>182.94235517951722</v>
      </c>
      <c r="AB32" s="51">
        <f t="shared" si="27"/>
        <v>669.25438505426143</v>
      </c>
      <c r="AC32" s="44">
        <f t="shared" si="28"/>
        <v>171.29434005572773</v>
      </c>
      <c r="AD32" s="44">
        <f t="shared" si="29"/>
        <v>735.72871893983779</v>
      </c>
      <c r="AE32" s="44">
        <f t="shared" si="30"/>
        <v>0</v>
      </c>
      <c r="AF32" s="52">
        <f>HLOOKUP(I32,GasAvoidedCostsWOCC!$A$5:$G$50,G32+1,FALSE)</f>
        <v>16.472554524074432</v>
      </c>
      <c r="AG32" s="44">
        <f t="shared" si="31"/>
        <v>181.19809976481875</v>
      </c>
      <c r="AH32" s="52">
        <f>HLOOKUP(I32,GasAvoidedCostsWOCC!$A$5:$Q$50,T32+1,FALSE)</f>
        <v>16.472554524074432</v>
      </c>
      <c r="AI32" s="44">
        <f t="shared" si="32"/>
        <v>0</v>
      </c>
      <c r="AJ32" s="44">
        <f t="shared" si="33"/>
        <v>181.19809976481875</v>
      </c>
      <c r="AK32" s="44">
        <f>HLOOKUP(I32,GasAvoidedCostsWOCC!$A$5:$Q$50,G32+1,FALSE)*J32*L32</f>
        <v>0</v>
      </c>
      <c r="AL32" s="44">
        <f t="shared" si="34"/>
        <v>181.19809976481875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181.19809976481875</v>
      </c>
      <c r="AN32" s="48">
        <f t="shared" si="35"/>
        <v>935.04662868113837</v>
      </c>
      <c r="AO32" s="47">
        <f t="shared" si="36"/>
        <v>0.27074622716163105</v>
      </c>
      <c r="AP32" s="47">
        <f t="shared" si="37"/>
        <v>5.4587129287338785</v>
      </c>
    </row>
    <row r="33" spans="2:42">
      <c r="B33" s="97" t="s">
        <v>108</v>
      </c>
      <c r="C33" s="98">
        <v>18230661</v>
      </c>
      <c r="D33" s="61" t="s">
        <v>109</v>
      </c>
      <c r="E33" s="38">
        <v>10401</v>
      </c>
      <c r="F33" s="39" t="s">
        <v>680</v>
      </c>
      <c r="G33" s="39">
        <v>25</v>
      </c>
      <c r="H33" s="39"/>
      <c r="I33" s="40" t="s">
        <v>282</v>
      </c>
      <c r="J33" s="41">
        <v>1300</v>
      </c>
      <c r="K33" s="41">
        <v>0.04</v>
      </c>
      <c r="L33" s="41"/>
      <c r="M33" s="42">
        <v>2.0299999999999998</v>
      </c>
      <c r="N33" s="42">
        <v>2.0299999999999998</v>
      </c>
      <c r="O33" s="43">
        <v>52</v>
      </c>
      <c r="P33" s="44">
        <v>2638.9999999999995</v>
      </c>
      <c r="Q33" s="44">
        <f t="shared" si="17"/>
        <v>2638.9999999999995</v>
      </c>
      <c r="R33" s="45">
        <v>0.25</v>
      </c>
      <c r="S33" s="46"/>
      <c r="T33" s="39">
        <f t="shared" si="19"/>
        <v>25</v>
      </c>
      <c r="U33" s="47">
        <f t="shared" si="20"/>
        <v>6.6766542566495626E-2</v>
      </c>
      <c r="V33" s="48">
        <f t="shared" si="21"/>
        <v>0</v>
      </c>
      <c r="W33" s="49">
        <f t="shared" si="22"/>
        <v>2.6706617026598248E-3</v>
      </c>
      <c r="X33" s="44">
        <f t="shared" si="23"/>
        <v>214.81840630317237</v>
      </c>
      <c r="Y33" s="44">
        <f t="shared" si="24"/>
        <v>0</v>
      </c>
      <c r="Z33" s="44">
        <f t="shared" si="25"/>
        <v>3378.8828662157694</v>
      </c>
      <c r="AA33" s="50">
        <f t="shared" si="26"/>
        <v>2853.8184063031717</v>
      </c>
      <c r="AB33" s="51">
        <f t="shared" si="27"/>
        <v>3163.7480020746902</v>
      </c>
      <c r="AC33" s="44">
        <f t="shared" si="28"/>
        <v>2672.1146126434192</v>
      </c>
      <c r="AD33" s="44">
        <f t="shared" si="29"/>
        <v>3856.6424783136654</v>
      </c>
      <c r="AE33" s="44">
        <f t="shared" si="30"/>
        <v>0</v>
      </c>
      <c r="AF33" s="52">
        <f>HLOOKUP(I33,GasAvoidedCostsWOCC!$A$5:$G$50,G33+1,FALSE)</f>
        <v>16.472554524074432</v>
      </c>
      <c r="AG33" s="44">
        <f t="shared" si="31"/>
        <v>856.5728352518704</v>
      </c>
      <c r="AH33" s="52">
        <f>HLOOKUP(I33,GasAvoidedCostsWOCC!$A$5:$Q$50,T33+1,FALSE)</f>
        <v>16.472554524074432</v>
      </c>
      <c r="AI33" s="44">
        <f t="shared" si="32"/>
        <v>0</v>
      </c>
      <c r="AJ33" s="44">
        <f t="shared" si="33"/>
        <v>856.5728352518704</v>
      </c>
      <c r="AK33" s="44">
        <f>HLOOKUP(I33,GasAvoidedCostsWOCC!$A$5:$Q$50,G33+1,FALSE)*J33*L33</f>
        <v>0</v>
      </c>
      <c r="AL33" s="44">
        <f t="shared" si="34"/>
        <v>856.5728352518704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856.5728352518704</v>
      </c>
      <c r="AN33" s="48">
        <f t="shared" si="35"/>
        <v>4798.8725970907226</v>
      </c>
      <c r="AO33" s="47">
        <f t="shared" si="36"/>
        <v>0.27074622716163105</v>
      </c>
      <c r="AP33" s="47">
        <f t="shared" si="37"/>
        <v>1.7959082197987699</v>
      </c>
    </row>
    <row r="34" spans="2:42">
      <c r="B34" s="97" t="s">
        <v>108</v>
      </c>
      <c r="C34" s="98">
        <v>18230661</v>
      </c>
      <c r="D34" s="61" t="s">
        <v>109</v>
      </c>
      <c r="E34" s="38">
        <v>10404</v>
      </c>
      <c r="F34" s="39" t="s">
        <v>911</v>
      </c>
      <c r="G34" s="39">
        <v>45</v>
      </c>
      <c r="H34" s="39"/>
      <c r="I34" s="40" t="s">
        <v>282</v>
      </c>
      <c r="J34" s="41">
        <v>1700</v>
      </c>
      <c r="K34" s="41">
        <v>0.04</v>
      </c>
      <c r="L34" s="41"/>
      <c r="M34" s="42">
        <v>1.92</v>
      </c>
      <c r="N34" s="42">
        <v>1.92</v>
      </c>
      <c r="O34" s="43">
        <v>68</v>
      </c>
      <c r="P34" s="44">
        <v>3264</v>
      </c>
      <c r="Q34" s="44">
        <f t="shared" si="17"/>
        <v>3264</v>
      </c>
      <c r="R34" s="45">
        <v>3.0000000000000001E-3</v>
      </c>
      <c r="S34" s="46"/>
      <c r="T34" s="39">
        <f t="shared" si="19"/>
        <v>45</v>
      </c>
      <c r="U34" s="47">
        <f t="shared" si="20"/>
        <v>0.15715816942575123</v>
      </c>
      <c r="V34" s="48">
        <f t="shared" si="21"/>
        <v>0</v>
      </c>
      <c r="W34" s="49">
        <f t="shared" si="22"/>
        <v>3.4924037650166939E-3</v>
      </c>
      <c r="X34" s="44">
        <f t="shared" si="23"/>
        <v>280.91637747337927</v>
      </c>
      <c r="Y34" s="44">
        <f t="shared" si="24"/>
        <v>0</v>
      </c>
      <c r="Z34" s="44">
        <f t="shared" si="25"/>
        <v>4418.5391327436992</v>
      </c>
      <c r="AA34" s="50">
        <f t="shared" si="26"/>
        <v>3544.9163774733793</v>
      </c>
      <c r="AB34" s="51">
        <f t="shared" si="27"/>
        <v>4137.2089257899806</v>
      </c>
      <c r="AC34" s="44">
        <f t="shared" si="28"/>
        <v>3319.210091267209</v>
      </c>
      <c r="AD34" s="44">
        <f t="shared" si="29"/>
        <v>71.115323197162709</v>
      </c>
      <c r="AE34" s="44">
        <f t="shared" si="30"/>
        <v>0</v>
      </c>
      <c r="AF34" s="52">
        <f>HLOOKUP(I34,GasAvoidedCostsWOCC!$A$5:$G$50,G34+1,FALSE)</f>
        <v>27.444232870165703</v>
      </c>
      <c r="AG34" s="44">
        <f t="shared" si="31"/>
        <v>1866.2078351712678</v>
      </c>
      <c r="AH34" s="52">
        <f>HLOOKUP(I34,GasAvoidedCostsWOCC!$A$5:$Q$50,T34+1,FALSE)</f>
        <v>27.444232870165703</v>
      </c>
      <c r="AI34" s="44">
        <f t="shared" si="32"/>
        <v>0</v>
      </c>
      <c r="AJ34" s="44">
        <f t="shared" si="33"/>
        <v>1866.2078351712678</v>
      </c>
      <c r="AK34" s="44">
        <f>HLOOKUP(I34,GasAvoidedCostsWOCC!$A$5:$Q$50,G34+1,FALSE)*J34*L34</f>
        <v>0</v>
      </c>
      <c r="AL34" s="44">
        <f t="shared" si="34"/>
        <v>1866.2078351712678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1866.2078351712678</v>
      </c>
      <c r="AN34" s="48">
        <f t="shared" si="35"/>
        <v>2123.9439418855573</v>
      </c>
      <c r="AO34" s="47">
        <f t="shared" si="36"/>
        <v>0.45107894443955937</v>
      </c>
      <c r="AP34" s="47">
        <f t="shared" si="37"/>
        <v>0.63989439760791922</v>
      </c>
    </row>
    <row r="35" spans="2:42">
      <c r="B35" s="97" t="s">
        <v>108</v>
      </c>
      <c r="C35" s="98">
        <v>18230661</v>
      </c>
      <c r="D35" s="61" t="s">
        <v>109</v>
      </c>
      <c r="E35" s="38">
        <v>10560</v>
      </c>
      <c r="F35" s="39" t="s">
        <v>697</v>
      </c>
      <c r="G35" s="39">
        <v>15</v>
      </c>
      <c r="H35" s="39"/>
      <c r="I35" s="40" t="s">
        <v>278</v>
      </c>
      <c r="J35" s="41">
        <v>5</v>
      </c>
      <c r="K35" s="41">
        <v>0.84</v>
      </c>
      <c r="L35" s="41"/>
      <c r="M35" s="42">
        <v>20</v>
      </c>
      <c r="N35" s="42">
        <v>20</v>
      </c>
      <c r="O35" s="43">
        <v>4.2</v>
      </c>
      <c r="P35" s="44">
        <v>100</v>
      </c>
      <c r="Q35" s="44">
        <f t="shared" si="17"/>
        <v>100</v>
      </c>
      <c r="R35" s="45">
        <v>11.69</v>
      </c>
      <c r="S35" s="46"/>
      <c r="T35" s="39">
        <f t="shared" si="19"/>
        <v>15</v>
      </c>
      <c r="U35" s="47">
        <f t="shared" si="20"/>
        <v>3.2356093705301725E-3</v>
      </c>
      <c r="V35" s="48">
        <f t="shared" si="21"/>
        <v>0</v>
      </c>
      <c r="W35" s="49">
        <f t="shared" si="22"/>
        <v>2.1570729136867817E-4</v>
      </c>
      <c r="X35" s="44">
        <f t="shared" si="23"/>
        <v>17.350717432179309</v>
      </c>
      <c r="Y35" s="44">
        <f t="shared" si="24"/>
        <v>0</v>
      </c>
      <c r="Z35" s="44">
        <f t="shared" si="25"/>
        <v>272.90976996358143</v>
      </c>
      <c r="AA35" s="50">
        <f t="shared" si="26"/>
        <v>117.35071743217931</v>
      </c>
      <c r="AB35" s="51">
        <f t="shared" si="27"/>
        <v>255.5334924752635</v>
      </c>
      <c r="AC35" s="44">
        <f t="shared" si="28"/>
        <v>109.87894890653493</v>
      </c>
      <c r="AD35" s="44">
        <f t="shared" si="29"/>
        <v>539.14826987306401</v>
      </c>
      <c r="AE35" s="44">
        <f t="shared" si="30"/>
        <v>0</v>
      </c>
      <c r="AF35" s="52">
        <f>HLOOKUP(I35,GasAvoidedCostsWOCC!$A$5:$G$50,G35+1,FALSE)</f>
        <v>10.206458422347051</v>
      </c>
      <c r="AG35" s="44">
        <f t="shared" si="31"/>
        <v>42.867125373857618</v>
      </c>
      <c r="AH35" s="52">
        <f>HLOOKUP(I35,GasAvoidedCostsWOCC!$A$5:$Q$50,T35+1,FALSE)</f>
        <v>10.206458422347051</v>
      </c>
      <c r="AI35" s="44">
        <f t="shared" si="32"/>
        <v>0</v>
      </c>
      <c r="AJ35" s="44">
        <f t="shared" si="33"/>
        <v>42.867125373857618</v>
      </c>
      <c r="AK35" s="44">
        <f>HLOOKUP(I35,GasAvoidedCostsWOCC!$A$5:$Q$50,G35+1,FALSE)*J35*L35</f>
        <v>0</v>
      </c>
      <c r="AL35" s="44">
        <f t="shared" si="34"/>
        <v>42.867125373857618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42.867125373857611</v>
      </c>
      <c r="AN35" s="48">
        <f t="shared" si="35"/>
        <v>586.3021077843074</v>
      </c>
      <c r="AO35" s="47">
        <f t="shared" si="36"/>
        <v>0.16775540833656979</v>
      </c>
      <c r="AP35" s="47">
        <f t="shared" si="37"/>
        <v>5.3358911203548809</v>
      </c>
    </row>
    <row r="36" spans="2:42">
      <c r="B36" s="97" t="s">
        <v>108</v>
      </c>
      <c r="C36" s="98">
        <v>18230661</v>
      </c>
      <c r="D36" s="61" t="s">
        <v>109</v>
      </c>
      <c r="E36" s="38">
        <v>10563</v>
      </c>
      <c r="F36" s="39" t="s">
        <v>699</v>
      </c>
      <c r="G36" s="39">
        <v>15</v>
      </c>
      <c r="H36" s="39"/>
      <c r="I36" s="40" t="s">
        <v>278</v>
      </c>
      <c r="J36" s="41">
        <v>20</v>
      </c>
      <c r="K36" s="41">
        <v>0.84</v>
      </c>
      <c r="L36" s="41"/>
      <c r="M36" s="42">
        <v>20</v>
      </c>
      <c r="N36" s="42">
        <v>20</v>
      </c>
      <c r="O36" s="43">
        <v>16.8</v>
      </c>
      <c r="P36" s="44">
        <v>400</v>
      </c>
      <c r="Q36" s="44">
        <f t="shared" si="17"/>
        <v>400</v>
      </c>
      <c r="R36" s="45">
        <v>11.59</v>
      </c>
      <c r="S36" s="46"/>
      <c r="T36" s="39">
        <f t="shared" si="19"/>
        <v>15</v>
      </c>
      <c r="U36" s="47">
        <f t="shared" si="20"/>
        <v>1.294243748212069E-2</v>
      </c>
      <c r="V36" s="48">
        <f t="shared" si="21"/>
        <v>0</v>
      </c>
      <c r="W36" s="49">
        <f t="shared" si="22"/>
        <v>8.6282916547471267E-4</v>
      </c>
      <c r="X36" s="44">
        <f t="shared" si="23"/>
        <v>69.402869728717235</v>
      </c>
      <c r="Y36" s="44">
        <f t="shared" si="24"/>
        <v>0</v>
      </c>
      <c r="Z36" s="44">
        <f t="shared" si="25"/>
        <v>1091.6390798543257</v>
      </c>
      <c r="AA36" s="50">
        <f t="shared" si="26"/>
        <v>469.40286972871723</v>
      </c>
      <c r="AB36" s="51">
        <f t="shared" si="27"/>
        <v>1022.133969901054</v>
      </c>
      <c r="AC36" s="44">
        <f t="shared" si="28"/>
        <v>439.51579562613972</v>
      </c>
      <c r="AD36" s="44">
        <f t="shared" si="29"/>
        <v>2138.1448923280795</v>
      </c>
      <c r="AE36" s="44">
        <f t="shared" si="30"/>
        <v>0</v>
      </c>
      <c r="AF36" s="52">
        <f>HLOOKUP(I36,GasAvoidedCostsWOCC!$A$5:$G$50,G36+1,FALSE)</f>
        <v>10.206458422347051</v>
      </c>
      <c r="AG36" s="44">
        <f t="shared" si="31"/>
        <v>171.46850149543047</v>
      </c>
      <c r="AH36" s="52">
        <f>HLOOKUP(I36,GasAvoidedCostsWOCC!$A$5:$Q$50,T36+1,FALSE)</f>
        <v>10.206458422347051</v>
      </c>
      <c r="AI36" s="44">
        <f t="shared" si="32"/>
        <v>0</v>
      </c>
      <c r="AJ36" s="44">
        <f t="shared" si="33"/>
        <v>171.46850149543047</v>
      </c>
      <c r="AK36" s="44">
        <f>HLOOKUP(I36,GasAvoidedCostsWOCC!$A$5:$Q$50,G36+1,FALSE)*J36*L36</f>
        <v>0</v>
      </c>
      <c r="AL36" s="44">
        <f t="shared" si="34"/>
        <v>171.46850149543047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171.46850149543044</v>
      </c>
      <c r="AN36" s="48">
        <f t="shared" si="35"/>
        <v>2326.7602439730531</v>
      </c>
      <c r="AO36" s="47">
        <f t="shared" si="36"/>
        <v>0.16775540833656979</v>
      </c>
      <c r="AP36" s="47">
        <f t="shared" si="37"/>
        <v>5.2939172314804326</v>
      </c>
    </row>
    <row r="37" spans="2:42">
      <c r="B37" s="97" t="s">
        <v>108</v>
      </c>
      <c r="C37" s="98">
        <v>18230661</v>
      </c>
      <c r="D37" s="61" t="s">
        <v>109</v>
      </c>
      <c r="E37" s="38">
        <v>10632</v>
      </c>
      <c r="F37" s="39" t="s">
        <v>912</v>
      </c>
      <c r="G37" s="39">
        <v>45</v>
      </c>
      <c r="H37" s="39"/>
      <c r="I37" s="40" t="s">
        <v>282</v>
      </c>
      <c r="J37" s="41">
        <v>250</v>
      </c>
      <c r="K37" s="41">
        <v>0.05</v>
      </c>
      <c r="L37" s="41"/>
      <c r="M37" s="42">
        <v>2.14</v>
      </c>
      <c r="N37" s="42">
        <v>2.14</v>
      </c>
      <c r="O37" s="43">
        <v>12.5</v>
      </c>
      <c r="P37" s="44">
        <v>535</v>
      </c>
      <c r="Q37" s="44">
        <f t="shared" si="17"/>
        <v>535</v>
      </c>
      <c r="R37" s="45">
        <v>4.0000000000000001E-3</v>
      </c>
      <c r="S37" s="46"/>
      <c r="T37" s="39">
        <f t="shared" si="19"/>
        <v>45</v>
      </c>
      <c r="U37" s="47">
        <f t="shared" si="20"/>
        <v>2.888936937973368E-2</v>
      </c>
      <c r="V37" s="48">
        <f t="shared" si="21"/>
        <v>0</v>
      </c>
      <c r="W37" s="49">
        <f t="shared" si="22"/>
        <v>6.4198598621630402E-4</v>
      </c>
      <c r="X37" s="44">
        <f t="shared" si="23"/>
        <v>51.639039976724128</v>
      </c>
      <c r="Y37" s="44">
        <f t="shared" si="24"/>
        <v>0</v>
      </c>
      <c r="Z37" s="44">
        <f t="shared" si="25"/>
        <v>812.2314582249445</v>
      </c>
      <c r="AA37" s="50">
        <f t="shared" si="26"/>
        <v>586.63903997672412</v>
      </c>
      <c r="AB37" s="51">
        <f t="shared" si="27"/>
        <v>760.51634665256972</v>
      </c>
      <c r="AC37" s="44">
        <f t="shared" si="28"/>
        <v>549.28749061491021</v>
      </c>
      <c r="AD37" s="44">
        <f t="shared" si="29"/>
        <v>13.944181019051513</v>
      </c>
      <c r="AE37" s="44">
        <f t="shared" si="30"/>
        <v>0</v>
      </c>
      <c r="AF37" s="52">
        <f>HLOOKUP(I37,GasAvoidedCostsWOCC!$A$5:$G$50,G37+1,FALSE)</f>
        <v>27.444232870165703</v>
      </c>
      <c r="AG37" s="44">
        <f t="shared" si="31"/>
        <v>343.05291087707133</v>
      </c>
      <c r="AH37" s="52">
        <f>HLOOKUP(I37,GasAvoidedCostsWOCC!$A$5:$Q$50,T37+1,FALSE)</f>
        <v>27.444232870165703</v>
      </c>
      <c r="AI37" s="44">
        <f t="shared" si="32"/>
        <v>0</v>
      </c>
      <c r="AJ37" s="44">
        <f t="shared" si="33"/>
        <v>343.05291087707133</v>
      </c>
      <c r="AK37" s="44">
        <f>HLOOKUP(I37,GasAvoidedCostsWOCC!$A$5:$Q$50,G37+1,FALSE)*J37*L37</f>
        <v>0</v>
      </c>
      <c r="AL37" s="44">
        <f t="shared" si="34"/>
        <v>343.05291087707133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343.05291087707127</v>
      </c>
      <c r="AN37" s="48">
        <f t="shared" si="35"/>
        <v>391.30238298382994</v>
      </c>
      <c r="AO37" s="47">
        <f t="shared" si="36"/>
        <v>0.45107894443955948</v>
      </c>
      <c r="AP37" s="47">
        <f t="shared" si="37"/>
        <v>0.712381748482528</v>
      </c>
    </row>
    <row r="38" spans="2:42">
      <c r="B38" s="97" t="s">
        <v>108</v>
      </c>
      <c r="C38" s="98">
        <v>18230661</v>
      </c>
      <c r="D38" s="61" t="s">
        <v>109</v>
      </c>
      <c r="E38" s="38">
        <v>10392</v>
      </c>
      <c r="F38" s="39" t="s">
        <v>678</v>
      </c>
      <c r="G38" s="39">
        <v>45</v>
      </c>
      <c r="H38" s="39"/>
      <c r="I38" s="40" t="s">
        <v>282</v>
      </c>
      <c r="J38" s="41">
        <v>15000</v>
      </c>
      <c r="K38" s="41">
        <v>7.0000000000000007E-2</v>
      </c>
      <c r="L38" s="41"/>
      <c r="M38" s="42">
        <v>2.9</v>
      </c>
      <c r="N38" s="42">
        <v>2.9</v>
      </c>
      <c r="O38" s="43">
        <v>1050</v>
      </c>
      <c r="P38" s="44">
        <v>43500</v>
      </c>
      <c r="Q38" s="44">
        <f t="shared" si="17"/>
        <v>43500</v>
      </c>
      <c r="R38" s="45">
        <v>0.1</v>
      </c>
      <c r="S38" s="46"/>
      <c r="T38" s="39">
        <f t="shared" si="19"/>
        <v>45</v>
      </c>
      <c r="U38" s="47">
        <f t="shared" si="20"/>
        <v>2.426707027897629</v>
      </c>
      <c r="V38" s="48">
        <f t="shared" si="21"/>
        <v>0</v>
      </c>
      <c r="W38" s="49">
        <f t="shared" si="22"/>
        <v>5.3926822842169535E-2</v>
      </c>
      <c r="X38" s="44">
        <f t="shared" si="23"/>
        <v>4337.6793580448266</v>
      </c>
      <c r="Y38" s="44">
        <f t="shared" si="24"/>
        <v>0</v>
      </c>
      <c r="Z38" s="44">
        <f t="shared" si="25"/>
        <v>68227.442490895337</v>
      </c>
      <c r="AA38" s="50">
        <f t="shared" si="26"/>
        <v>47837.679358044828</v>
      </c>
      <c r="AB38" s="51">
        <f t="shared" si="27"/>
        <v>63883.373118815856</v>
      </c>
      <c r="AC38" s="44">
        <f t="shared" si="28"/>
        <v>44791.834604910888</v>
      </c>
      <c r="AD38" s="44">
        <f t="shared" si="29"/>
        <v>20916.271528577272</v>
      </c>
      <c r="AE38" s="44">
        <f t="shared" si="30"/>
        <v>0</v>
      </c>
      <c r="AF38" s="52">
        <f>HLOOKUP(I38,GasAvoidedCostsWOCC!$A$5:$G$50,G38+1,FALSE)</f>
        <v>27.444232870165703</v>
      </c>
      <c r="AG38" s="44">
        <f t="shared" si="31"/>
        <v>28816.444513673989</v>
      </c>
      <c r="AH38" s="52">
        <f>HLOOKUP(I38,GasAvoidedCostsWOCC!$A$5:$Q$50,T38+1,FALSE)</f>
        <v>27.444232870165703</v>
      </c>
      <c r="AI38" s="44">
        <f t="shared" si="32"/>
        <v>0</v>
      </c>
      <c r="AJ38" s="44">
        <f t="shared" si="33"/>
        <v>28816.444513673989</v>
      </c>
      <c r="AK38" s="44">
        <f>HLOOKUP(I38,GasAvoidedCostsWOCC!$A$5:$Q$50,G38+1,FALSE)*J38*L38</f>
        <v>0</v>
      </c>
      <c r="AL38" s="44">
        <f t="shared" si="34"/>
        <v>28816.444513673989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28816.444513673989</v>
      </c>
      <c r="AN38" s="48">
        <f t="shared" si="35"/>
        <v>52614.36049361866</v>
      </c>
      <c r="AO38" s="47">
        <f t="shared" si="36"/>
        <v>0.45107894443955954</v>
      </c>
      <c r="AP38" s="47">
        <f t="shared" si="37"/>
        <v>1.1746417836578216</v>
      </c>
    </row>
    <row r="39" spans="2:42">
      <c r="B39" s="97" t="s">
        <v>108</v>
      </c>
      <c r="C39" s="98">
        <v>18230661</v>
      </c>
      <c r="D39" s="61" t="s">
        <v>109</v>
      </c>
      <c r="E39" s="38">
        <v>10407</v>
      </c>
      <c r="F39" s="39" t="s">
        <v>682</v>
      </c>
      <c r="G39" s="39">
        <v>45</v>
      </c>
      <c r="H39" s="39"/>
      <c r="I39" s="40" t="s">
        <v>282</v>
      </c>
      <c r="J39" s="41">
        <v>3600</v>
      </c>
      <c r="K39" s="41">
        <v>0.09</v>
      </c>
      <c r="L39" s="41"/>
      <c r="M39" s="42">
        <v>2.5299999999999998</v>
      </c>
      <c r="N39" s="42">
        <v>2.5299999999999998</v>
      </c>
      <c r="O39" s="43">
        <v>324</v>
      </c>
      <c r="P39" s="44">
        <v>9108</v>
      </c>
      <c r="Q39" s="44">
        <f t="shared" si="17"/>
        <v>9108</v>
      </c>
      <c r="R39" s="45">
        <v>0.14000000000000001</v>
      </c>
      <c r="S39" s="46"/>
      <c r="T39" s="39">
        <f t="shared" si="19"/>
        <v>45</v>
      </c>
      <c r="U39" s="47">
        <f t="shared" si="20"/>
        <v>0.74881245432269694</v>
      </c>
      <c r="V39" s="48">
        <f t="shared" si="21"/>
        <v>0</v>
      </c>
      <c r="W39" s="49">
        <f t="shared" si="22"/>
        <v>1.66402767627266E-2</v>
      </c>
      <c r="X39" s="44">
        <f t="shared" si="23"/>
        <v>1338.4839161966893</v>
      </c>
      <c r="Y39" s="44">
        <f t="shared" si="24"/>
        <v>0</v>
      </c>
      <c r="Z39" s="44">
        <f t="shared" si="25"/>
        <v>21053.039397190561</v>
      </c>
      <c r="AA39" s="50">
        <f t="shared" si="26"/>
        <v>10446.483916196688</v>
      </c>
      <c r="AB39" s="51">
        <f t="shared" si="27"/>
        <v>19712.583705234607</v>
      </c>
      <c r="AC39" s="44">
        <f t="shared" si="28"/>
        <v>9781.351981457572</v>
      </c>
      <c r="AD39" s="44">
        <f t="shared" si="29"/>
        <v>7027.8672336019627</v>
      </c>
      <c r="AE39" s="44">
        <f t="shared" si="30"/>
        <v>0</v>
      </c>
      <c r="AF39" s="52">
        <f>HLOOKUP(I39,GasAvoidedCostsWOCC!$A$5:$G$50,G39+1,FALSE)</f>
        <v>27.444232870165703</v>
      </c>
      <c r="AG39" s="44">
        <f t="shared" si="31"/>
        <v>8891.931449933687</v>
      </c>
      <c r="AH39" s="52">
        <f>HLOOKUP(I39,GasAvoidedCostsWOCC!$A$5:$Q$50,T39+1,FALSE)</f>
        <v>27.444232870165703</v>
      </c>
      <c r="AI39" s="44">
        <f t="shared" si="32"/>
        <v>0</v>
      </c>
      <c r="AJ39" s="44">
        <f t="shared" si="33"/>
        <v>8891.931449933687</v>
      </c>
      <c r="AK39" s="44">
        <f>HLOOKUP(I39,GasAvoidedCostsWOCC!$A$5:$Q$50,G39+1,FALSE)*J39*L39</f>
        <v>0</v>
      </c>
      <c r="AL39" s="44">
        <f t="shared" si="34"/>
        <v>8891.931449933687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8891.931449933687</v>
      </c>
      <c r="AN39" s="48">
        <f t="shared" si="35"/>
        <v>16808.991828529019</v>
      </c>
      <c r="AO39" s="47">
        <f t="shared" si="36"/>
        <v>0.45107894443955948</v>
      </c>
      <c r="AP39" s="47">
        <f t="shared" si="37"/>
        <v>1.7184732601785198</v>
      </c>
    </row>
    <row r="40" spans="2:42">
      <c r="B40" s="97" t="s">
        <v>108</v>
      </c>
      <c r="C40" s="98">
        <v>18230661</v>
      </c>
      <c r="D40" s="61" t="s">
        <v>109</v>
      </c>
      <c r="E40" s="38">
        <v>10635</v>
      </c>
      <c r="F40" s="39" t="s">
        <v>705</v>
      </c>
      <c r="G40" s="39">
        <v>45</v>
      </c>
      <c r="H40" s="39"/>
      <c r="I40" s="40" t="s">
        <v>282</v>
      </c>
      <c r="J40" s="41">
        <v>7000</v>
      </c>
      <c r="K40" s="41">
        <v>0.09</v>
      </c>
      <c r="L40" s="41"/>
      <c r="M40" s="42">
        <v>2.82</v>
      </c>
      <c r="N40" s="42">
        <v>2.82</v>
      </c>
      <c r="O40" s="43">
        <v>630</v>
      </c>
      <c r="P40" s="44">
        <v>19740</v>
      </c>
      <c r="Q40" s="44">
        <f t="shared" si="17"/>
        <v>19740</v>
      </c>
      <c r="R40" s="45">
        <v>0.09</v>
      </c>
      <c r="S40" s="46"/>
      <c r="T40" s="39">
        <f t="shared" si="19"/>
        <v>45</v>
      </c>
      <c r="U40" s="47">
        <f t="shared" si="20"/>
        <v>1.4560242167385775</v>
      </c>
      <c r="V40" s="48">
        <f t="shared" si="21"/>
        <v>0</v>
      </c>
      <c r="W40" s="49">
        <f t="shared" si="22"/>
        <v>3.2356093705301722E-2</v>
      </c>
      <c r="X40" s="44">
        <f t="shared" si="23"/>
        <v>2602.6076148268958</v>
      </c>
      <c r="Y40" s="44">
        <f t="shared" si="24"/>
        <v>0</v>
      </c>
      <c r="Z40" s="44">
        <f t="shared" si="25"/>
        <v>40936.465494537209</v>
      </c>
      <c r="AA40" s="50">
        <f t="shared" si="26"/>
        <v>22342.607614826895</v>
      </c>
      <c r="AB40" s="51">
        <f t="shared" si="27"/>
        <v>38330.023871289523</v>
      </c>
      <c r="AC40" s="44">
        <f t="shared" si="28"/>
        <v>20920.04458317125</v>
      </c>
      <c r="AD40" s="44">
        <f t="shared" si="29"/>
        <v>8784.8340420024524</v>
      </c>
      <c r="AE40" s="44">
        <f t="shared" si="30"/>
        <v>0</v>
      </c>
      <c r="AF40" s="52">
        <f>HLOOKUP(I40,GasAvoidedCostsWOCC!$A$5:$G$50,G40+1,FALSE)</f>
        <v>27.444232870165703</v>
      </c>
      <c r="AG40" s="44">
        <f t="shared" si="31"/>
        <v>17289.866708204394</v>
      </c>
      <c r="AH40" s="52">
        <f>HLOOKUP(I40,GasAvoidedCostsWOCC!$A$5:$Q$50,T40+1,FALSE)</f>
        <v>27.444232870165703</v>
      </c>
      <c r="AI40" s="44">
        <f t="shared" si="32"/>
        <v>0</v>
      </c>
      <c r="AJ40" s="44">
        <f t="shared" si="33"/>
        <v>17289.866708204394</v>
      </c>
      <c r="AK40" s="44">
        <f>HLOOKUP(I40,GasAvoidedCostsWOCC!$A$5:$Q$50,G40+1,FALSE)*J40*L40</f>
        <v>0</v>
      </c>
      <c r="AL40" s="44">
        <f t="shared" si="34"/>
        <v>17289.866708204394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17289.866708204394</v>
      </c>
      <c r="AN40" s="48">
        <f t="shared" si="35"/>
        <v>27803.687421027287</v>
      </c>
      <c r="AO40" s="47">
        <f t="shared" si="36"/>
        <v>0.45107894443955943</v>
      </c>
      <c r="AP40" s="47">
        <f t="shared" si="37"/>
        <v>1.3290453235168274</v>
      </c>
    </row>
    <row r="41" spans="2:42">
      <c r="B41" s="97" t="s">
        <v>108</v>
      </c>
      <c r="C41" s="98">
        <v>18230661</v>
      </c>
      <c r="D41" s="61" t="s">
        <v>109</v>
      </c>
      <c r="E41" s="38">
        <v>10638</v>
      </c>
      <c r="F41" s="39" t="s">
        <v>707</v>
      </c>
      <c r="G41" s="39">
        <v>45</v>
      </c>
      <c r="H41" s="39"/>
      <c r="I41" s="40" t="s">
        <v>282</v>
      </c>
      <c r="J41" s="41">
        <v>5000</v>
      </c>
      <c r="K41" s="41">
        <v>0.03</v>
      </c>
      <c r="L41" s="41"/>
      <c r="M41" s="42">
        <v>2.4</v>
      </c>
      <c r="N41" s="42">
        <v>2.4</v>
      </c>
      <c r="O41" s="43">
        <v>150</v>
      </c>
      <c r="P41" s="44">
        <v>12000</v>
      </c>
      <c r="Q41" s="44">
        <f t="shared" si="17"/>
        <v>12000</v>
      </c>
      <c r="R41" s="45">
        <v>0.12</v>
      </c>
      <c r="S41" s="46"/>
      <c r="T41" s="39">
        <f t="shared" si="19"/>
        <v>45</v>
      </c>
      <c r="U41" s="47">
        <f t="shared" si="20"/>
        <v>0.34667243255680419</v>
      </c>
      <c r="V41" s="48">
        <f t="shared" si="21"/>
        <v>0</v>
      </c>
      <c r="W41" s="49">
        <f t="shared" si="22"/>
        <v>7.7038318345956482E-3</v>
      </c>
      <c r="X41" s="44">
        <f t="shared" si="23"/>
        <v>619.66847972068956</v>
      </c>
      <c r="Y41" s="44">
        <f t="shared" si="24"/>
        <v>0</v>
      </c>
      <c r="Z41" s="44">
        <f t="shared" si="25"/>
        <v>9746.7774986993336</v>
      </c>
      <c r="AA41" s="50">
        <f t="shared" si="26"/>
        <v>12619.668479720689</v>
      </c>
      <c r="AB41" s="51">
        <f t="shared" si="27"/>
        <v>9126.1961598308353</v>
      </c>
      <c r="AC41" s="44">
        <f t="shared" si="28"/>
        <v>11816.168988502517</v>
      </c>
      <c r="AD41" s="44">
        <f t="shared" si="29"/>
        <v>8366.508611430907</v>
      </c>
      <c r="AE41" s="44">
        <f t="shared" si="30"/>
        <v>0</v>
      </c>
      <c r="AF41" s="52">
        <f>HLOOKUP(I41,GasAvoidedCostsWOCC!$A$5:$G$50,G41+1,FALSE)</f>
        <v>27.444232870165703</v>
      </c>
      <c r="AG41" s="44">
        <f t="shared" si="31"/>
        <v>4116.634930524855</v>
      </c>
      <c r="AH41" s="52">
        <f>HLOOKUP(I41,GasAvoidedCostsWOCC!$A$5:$Q$50,T41+1,FALSE)</f>
        <v>27.444232870165703</v>
      </c>
      <c r="AI41" s="44">
        <f t="shared" si="32"/>
        <v>0</v>
      </c>
      <c r="AJ41" s="44">
        <f t="shared" si="33"/>
        <v>4116.634930524855</v>
      </c>
      <c r="AK41" s="44">
        <f>HLOOKUP(I41,GasAvoidedCostsWOCC!$A$5:$Q$50,G41+1,FALSE)*J41*L41</f>
        <v>0</v>
      </c>
      <c r="AL41" s="44">
        <f t="shared" si="34"/>
        <v>4116.634930524855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4116.634930524855</v>
      </c>
      <c r="AN41" s="48">
        <f t="shared" si="35"/>
        <v>12894.807035008249</v>
      </c>
      <c r="AO41" s="47">
        <f t="shared" si="36"/>
        <v>0.45107894443955954</v>
      </c>
      <c r="AP41" s="47">
        <f t="shared" si="37"/>
        <v>1.0912849204810187</v>
      </c>
    </row>
    <row r="42" spans="2:42">
      <c r="B42" s="97" t="s">
        <v>108</v>
      </c>
      <c r="C42" s="98">
        <v>18230661</v>
      </c>
      <c r="D42" s="61" t="s">
        <v>109</v>
      </c>
      <c r="E42" s="38">
        <v>10415</v>
      </c>
      <c r="F42" s="39" t="s">
        <v>684</v>
      </c>
      <c r="G42" s="39">
        <v>45</v>
      </c>
      <c r="H42" s="39"/>
      <c r="I42" s="40" t="s">
        <v>282</v>
      </c>
      <c r="J42" s="41">
        <v>11000</v>
      </c>
      <c r="K42" s="41">
        <v>0.03</v>
      </c>
      <c r="L42" s="41"/>
      <c r="M42" s="42">
        <v>2.1</v>
      </c>
      <c r="N42" s="42">
        <v>2.1</v>
      </c>
      <c r="O42" s="43">
        <v>330</v>
      </c>
      <c r="P42" s="44">
        <v>23100</v>
      </c>
      <c r="Q42" s="44">
        <f t="shared" si="17"/>
        <v>23100</v>
      </c>
      <c r="R42" s="45">
        <v>0.12</v>
      </c>
      <c r="S42" s="46"/>
      <c r="T42" s="39">
        <f t="shared" si="19"/>
        <v>45</v>
      </c>
      <c r="U42" s="47">
        <f t="shared" si="20"/>
        <v>0.76267935162496925</v>
      </c>
      <c r="V42" s="48">
        <f t="shared" si="21"/>
        <v>0</v>
      </c>
      <c r="W42" s="49">
        <f t="shared" si="22"/>
        <v>1.6948430036110428E-2</v>
      </c>
      <c r="X42" s="44">
        <f t="shared" si="23"/>
        <v>1363.2706553855171</v>
      </c>
      <c r="Y42" s="44">
        <f t="shared" si="24"/>
        <v>0</v>
      </c>
      <c r="Z42" s="44">
        <f t="shared" si="25"/>
        <v>21442.910497138539</v>
      </c>
      <c r="AA42" s="50">
        <f t="shared" si="26"/>
        <v>24463.270655385517</v>
      </c>
      <c r="AB42" s="51">
        <f t="shared" si="27"/>
        <v>20077.631551627845</v>
      </c>
      <c r="AC42" s="44">
        <f t="shared" si="28"/>
        <v>22905.684134256102</v>
      </c>
      <c r="AD42" s="44">
        <f t="shared" si="29"/>
        <v>18406.318945147996</v>
      </c>
      <c r="AE42" s="44">
        <f t="shared" si="30"/>
        <v>0</v>
      </c>
      <c r="AF42" s="52">
        <f>HLOOKUP(I42,GasAvoidedCostsWOCC!$A$5:$G$50,G42+1,FALSE)</f>
        <v>27.444232870165703</v>
      </c>
      <c r="AG42" s="44">
        <f t="shared" si="31"/>
        <v>9056.5968471546821</v>
      </c>
      <c r="AH42" s="52">
        <f>HLOOKUP(I42,GasAvoidedCostsWOCC!$A$5:$Q$50,T42+1,FALSE)</f>
        <v>27.444232870165703</v>
      </c>
      <c r="AI42" s="44">
        <f t="shared" si="32"/>
        <v>0</v>
      </c>
      <c r="AJ42" s="44">
        <f t="shared" si="33"/>
        <v>9056.5968471546821</v>
      </c>
      <c r="AK42" s="44">
        <f>HLOOKUP(I42,GasAvoidedCostsWOCC!$A$5:$Q$50,G42+1,FALSE)*J42*L42</f>
        <v>0</v>
      </c>
      <c r="AL42" s="44">
        <f t="shared" si="34"/>
        <v>9056.5968471546821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9056.5968471546803</v>
      </c>
      <c r="AN42" s="48">
        <f t="shared" si="35"/>
        <v>28368.575477018145</v>
      </c>
      <c r="AO42" s="47">
        <f t="shared" si="36"/>
        <v>0.45107894443955937</v>
      </c>
      <c r="AP42" s="47">
        <f t="shared" si="37"/>
        <v>1.2384950089568438</v>
      </c>
    </row>
    <row r="43" spans="2:42">
      <c r="B43" s="97" t="s">
        <v>108</v>
      </c>
      <c r="C43" s="98">
        <v>18230661</v>
      </c>
      <c r="D43" s="61" t="s">
        <v>109</v>
      </c>
      <c r="E43" s="38">
        <v>12397</v>
      </c>
      <c r="F43" s="39" t="s">
        <v>714</v>
      </c>
      <c r="G43" s="39">
        <v>25</v>
      </c>
      <c r="H43" s="39"/>
      <c r="I43" s="40" t="s">
        <v>282</v>
      </c>
      <c r="J43" s="41">
        <v>100</v>
      </c>
      <c r="K43" s="41">
        <v>0.03</v>
      </c>
      <c r="L43" s="41"/>
      <c r="M43" s="42">
        <v>2.0499999999999998</v>
      </c>
      <c r="N43" s="42">
        <v>2.0499999999999998</v>
      </c>
      <c r="O43" s="43">
        <v>3</v>
      </c>
      <c r="P43" s="44">
        <v>204.99999999999997</v>
      </c>
      <c r="Q43" s="44">
        <f t="shared" si="17"/>
        <v>204.99999999999997</v>
      </c>
      <c r="R43" s="45">
        <v>0.12</v>
      </c>
      <c r="S43" s="46"/>
      <c r="T43" s="39">
        <f t="shared" si="19"/>
        <v>25</v>
      </c>
      <c r="U43" s="47">
        <f t="shared" si="20"/>
        <v>3.8519159172978241E-3</v>
      </c>
      <c r="V43" s="48">
        <f t="shared" si="21"/>
        <v>0</v>
      </c>
      <c r="W43" s="49">
        <f t="shared" si="22"/>
        <v>1.5407663669191296E-4</v>
      </c>
      <c r="X43" s="44">
        <f t="shared" si="23"/>
        <v>12.393369594413789</v>
      </c>
      <c r="Y43" s="44">
        <f t="shared" si="24"/>
        <v>0</v>
      </c>
      <c r="Z43" s="44">
        <f t="shared" si="25"/>
        <v>194.9355499739867</v>
      </c>
      <c r="AA43" s="50">
        <f t="shared" si="26"/>
        <v>217.39336959441377</v>
      </c>
      <c r="AB43" s="51">
        <f t="shared" si="27"/>
        <v>182.52392319661675</v>
      </c>
      <c r="AC43" s="44">
        <f t="shared" si="28"/>
        <v>203.55184418952598</v>
      </c>
      <c r="AD43" s="44">
        <f t="shared" si="29"/>
        <v>142.39910689158148</v>
      </c>
      <c r="AE43" s="44">
        <f t="shared" si="30"/>
        <v>0</v>
      </c>
      <c r="AF43" s="52">
        <f>HLOOKUP(I43,GasAvoidedCostsWOCC!$A$5:$G$50,G43+1,FALSE)</f>
        <v>16.472554524074432</v>
      </c>
      <c r="AG43" s="44">
        <f t="shared" si="31"/>
        <v>49.417663572223297</v>
      </c>
      <c r="AH43" s="52">
        <f>HLOOKUP(I43,GasAvoidedCostsWOCC!$A$5:$Q$50,T43+1,FALSE)</f>
        <v>16.472554524074432</v>
      </c>
      <c r="AI43" s="44">
        <f t="shared" si="32"/>
        <v>0</v>
      </c>
      <c r="AJ43" s="44">
        <f t="shared" si="33"/>
        <v>49.417663572223297</v>
      </c>
      <c r="AK43" s="44">
        <f>HLOOKUP(I43,GasAvoidedCostsWOCC!$A$5:$Q$50,G43+1,FALSE)*J43*L43</f>
        <v>0</v>
      </c>
      <c r="AL43" s="44">
        <f t="shared" si="34"/>
        <v>49.417663572223297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49.417663572223297</v>
      </c>
      <c r="AN43" s="48">
        <f t="shared" si="35"/>
        <v>196.75853682102712</v>
      </c>
      <c r="AO43" s="47">
        <f t="shared" si="36"/>
        <v>0.27074622716163105</v>
      </c>
      <c r="AP43" s="47">
        <f t="shared" si="37"/>
        <v>0.96662615661603313</v>
      </c>
    </row>
    <row r="44" spans="2:42">
      <c r="B44" s="97" t="s">
        <v>108</v>
      </c>
      <c r="C44" s="98">
        <v>18230661</v>
      </c>
      <c r="D44" s="61" t="s">
        <v>109</v>
      </c>
      <c r="E44" s="38">
        <v>10325</v>
      </c>
      <c r="F44" s="39" t="s">
        <v>913</v>
      </c>
      <c r="G44" s="39">
        <v>20</v>
      </c>
      <c r="H44" s="39"/>
      <c r="I44" s="40" t="s">
        <v>282</v>
      </c>
      <c r="J44" s="41">
        <v>15</v>
      </c>
      <c r="K44" s="41">
        <v>104</v>
      </c>
      <c r="L44" s="41"/>
      <c r="M44" s="42">
        <v>6472</v>
      </c>
      <c r="N44" s="42">
        <v>6472</v>
      </c>
      <c r="O44" s="43">
        <v>1560</v>
      </c>
      <c r="P44" s="44">
        <v>97080</v>
      </c>
      <c r="Q44" s="44">
        <f t="shared" si="17"/>
        <v>97080</v>
      </c>
      <c r="R44" s="45">
        <v>12.99</v>
      </c>
      <c r="S44" s="46"/>
      <c r="T44" s="39">
        <f t="shared" si="19"/>
        <v>20</v>
      </c>
      <c r="U44" s="47">
        <f t="shared" si="20"/>
        <v>1.6023970215958949</v>
      </c>
      <c r="V44" s="48">
        <f t="shared" si="21"/>
        <v>0</v>
      </c>
      <c r="W44" s="49">
        <f t="shared" si="22"/>
        <v>8.0119851079794746E-2</v>
      </c>
      <c r="X44" s="44">
        <f t="shared" si="23"/>
        <v>6444.5521890951713</v>
      </c>
      <c r="Y44" s="44">
        <f t="shared" si="24"/>
        <v>0</v>
      </c>
      <c r="Z44" s="44">
        <f t="shared" si="25"/>
        <v>101366.4859864731</v>
      </c>
      <c r="AA44" s="50">
        <f t="shared" si="26"/>
        <v>103524.55218909518</v>
      </c>
      <c r="AB44" s="51">
        <f t="shared" si="27"/>
        <v>94912.440062240727</v>
      </c>
      <c r="AC44" s="44">
        <f t="shared" si="28"/>
        <v>96933.101300650917</v>
      </c>
      <c r="AD44" s="44">
        <f t="shared" si="29"/>
        <v>2096.7242506820558</v>
      </c>
      <c r="AE44" s="44">
        <f t="shared" si="30"/>
        <v>0</v>
      </c>
      <c r="AF44" s="52">
        <f>HLOOKUP(I44,GasAvoidedCostsWOCC!$A$5:$G$50,G44+1,FALSE)</f>
        <v>13.765480191058694</v>
      </c>
      <c r="AG44" s="44">
        <f t="shared" si="31"/>
        <v>21474.149098051563</v>
      </c>
      <c r="AH44" s="52">
        <f>HLOOKUP(I44,GasAvoidedCostsWOCC!$A$5:$Q$50,T44+1,FALSE)</f>
        <v>13.765480191058694</v>
      </c>
      <c r="AI44" s="44">
        <f t="shared" si="32"/>
        <v>0</v>
      </c>
      <c r="AJ44" s="44">
        <f t="shared" si="33"/>
        <v>21474.149098051563</v>
      </c>
      <c r="AK44" s="44">
        <f>HLOOKUP(I44,GasAvoidedCostsWOCC!$A$5:$Q$50,G44+1,FALSE)*J44*L44</f>
        <v>0</v>
      </c>
      <c r="AL44" s="44">
        <f t="shared" si="34"/>
        <v>21474.149098051563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21474.149098051563</v>
      </c>
      <c r="AN44" s="48">
        <f t="shared" si="35"/>
        <v>25718.288258538774</v>
      </c>
      <c r="AO44" s="47">
        <f t="shared" si="36"/>
        <v>0.22625220765549237</v>
      </c>
      <c r="AP44" s="47">
        <f t="shared" si="37"/>
        <v>0.26531997752522207</v>
      </c>
    </row>
    <row r="45" spans="2:42">
      <c r="B45" s="97" t="s">
        <v>108</v>
      </c>
      <c r="C45" s="98">
        <v>18230661</v>
      </c>
      <c r="D45" s="61" t="s">
        <v>109</v>
      </c>
      <c r="E45" s="38">
        <v>10327</v>
      </c>
      <c r="F45" s="39" t="s">
        <v>914</v>
      </c>
      <c r="G45" s="39">
        <v>20</v>
      </c>
      <c r="H45" s="39"/>
      <c r="I45" s="40" t="s">
        <v>282</v>
      </c>
      <c r="J45" s="41">
        <v>5</v>
      </c>
      <c r="K45" s="41">
        <v>104</v>
      </c>
      <c r="L45" s="41"/>
      <c r="M45" s="42">
        <v>6472</v>
      </c>
      <c r="N45" s="42">
        <v>6472</v>
      </c>
      <c r="O45" s="43">
        <v>520</v>
      </c>
      <c r="P45" s="44">
        <v>32360</v>
      </c>
      <c r="Q45" s="44">
        <f t="shared" si="17"/>
        <v>32360</v>
      </c>
      <c r="R45" s="45">
        <v>17.329999999999998</v>
      </c>
      <c r="S45" s="46"/>
      <c r="T45" s="39">
        <f t="shared" si="19"/>
        <v>20</v>
      </c>
      <c r="U45" s="47">
        <f t="shared" si="20"/>
        <v>0.5341323405319649</v>
      </c>
      <c r="V45" s="48">
        <f t="shared" si="21"/>
        <v>0</v>
      </c>
      <c r="W45" s="49">
        <f t="shared" si="22"/>
        <v>2.6706617026598246E-2</v>
      </c>
      <c r="X45" s="44">
        <f t="shared" si="23"/>
        <v>2148.1840630317238</v>
      </c>
      <c r="Y45" s="44">
        <f t="shared" si="24"/>
        <v>0</v>
      </c>
      <c r="Z45" s="44">
        <f t="shared" si="25"/>
        <v>33788.828662157692</v>
      </c>
      <c r="AA45" s="50">
        <f t="shared" si="26"/>
        <v>34508.184063031724</v>
      </c>
      <c r="AB45" s="51">
        <f t="shared" si="27"/>
        <v>31637.480020746902</v>
      </c>
      <c r="AC45" s="44">
        <f t="shared" si="28"/>
        <v>32311.033766883636</v>
      </c>
      <c r="AD45" s="44">
        <f t="shared" si="29"/>
        <v>932.41548022376253</v>
      </c>
      <c r="AE45" s="44">
        <f t="shared" si="30"/>
        <v>0</v>
      </c>
      <c r="AF45" s="52">
        <f>HLOOKUP(I45,GasAvoidedCostsWOCC!$A$5:$G$50,G45+1,FALSE)</f>
        <v>13.765480191058694</v>
      </c>
      <c r="AG45" s="44">
        <f t="shared" si="31"/>
        <v>7158.0496993505212</v>
      </c>
      <c r="AH45" s="52">
        <f>HLOOKUP(I45,GasAvoidedCostsWOCC!$A$5:$Q$50,T45+1,FALSE)</f>
        <v>13.765480191058694</v>
      </c>
      <c r="AI45" s="44">
        <f t="shared" si="32"/>
        <v>0</v>
      </c>
      <c r="AJ45" s="44">
        <f t="shared" si="33"/>
        <v>7158.0496993505212</v>
      </c>
      <c r="AK45" s="44">
        <f>HLOOKUP(I45,GasAvoidedCostsWOCC!$A$5:$Q$50,G45+1,FALSE)*J45*L45</f>
        <v>0</v>
      </c>
      <c r="AL45" s="44">
        <f t="shared" si="34"/>
        <v>7158.0496993505212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7158.0496993505212</v>
      </c>
      <c r="AN45" s="48">
        <f t="shared" si="35"/>
        <v>8806.270149509337</v>
      </c>
      <c r="AO45" s="47">
        <f t="shared" si="36"/>
        <v>0.22625220765549245</v>
      </c>
      <c r="AP45" s="47">
        <f t="shared" si="37"/>
        <v>0.27254683997560913</v>
      </c>
    </row>
    <row r="46" spans="2:42">
      <c r="B46" s="97" t="s">
        <v>108</v>
      </c>
      <c r="C46" s="98">
        <v>18230661</v>
      </c>
      <c r="D46" s="61" t="s">
        <v>109</v>
      </c>
      <c r="E46" s="38">
        <v>10316</v>
      </c>
      <c r="F46" s="39" t="s">
        <v>658</v>
      </c>
      <c r="G46" s="39">
        <v>18</v>
      </c>
      <c r="H46" s="39"/>
      <c r="I46" s="40" t="s">
        <v>282</v>
      </c>
      <c r="J46" s="41">
        <v>3</v>
      </c>
      <c r="K46" s="41">
        <v>18.96</v>
      </c>
      <c r="L46" s="41"/>
      <c r="M46" s="42">
        <v>681</v>
      </c>
      <c r="N46" s="42">
        <v>681</v>
      </c>
      <c r="O46" s="43">
        <v>56.88</v>
      </c>
      <c r="P46" s="44">
        <v>2043</v>
      </c>
      <c r="Q46" s="44">
        <f t="shared" si="17"/>
        <v>2043</v>
      </c>
      <c r="R46" s="45">
        <v>7.77</v>
      </c>
      <c r="S46" s="46"/>
      <c r="T46" s="39">
        <f t="shared" si="19"/>
        <v>18</v>
      </c>
      <c r="U46" s="47">
        <f t="shared" si="20"/>
        <v>5.2583274570216054E-2</v>
      </c>
      <c r="V46" s="48">
        <f t="shared" si="21"/>
        <v>0</v>
      </c>
      <c r="W46" s="49">
        <f t="shared" si="22"/>
        <v>2.9212930316786698E-3</v>
      </c>
      <c r="X46" s="44">
        <f t="shared" si="23"/>
        <v>234.97828751008547</v>
      </c>
      <c r="Y46" s="44">
        <f t="shared" si="24"/>
        <v>0</v>
      </c>
      <c r="Z46" s="44">
        <f t="shared" si="25"/>
        <v>3695.9780275067878</v>
      </c>
      <c r="AA46" s="50">
        <f t="shared" si="26"/>
        <v>2277.9782875100855</v>
      </c>
      <c r="AB46" s="51">
        <f t="shared" si="27"/>
        <v>3460.6535838078535</v>
      </c>
      <c r="AC46" s="44">
        <f t="shared" si="28"/>
        <v>2132.9384714513908</v>
      </c>
      <c r="AD46" s="44">
        <f t="shared" si="29"/>
        <v>237.90007771033808</v>
      </c>
      <c r="AE46" s="44">
        <f t="shared" si="30"/>
        <v>0</v>
      </c>
      <c r="AF46" s="52">
        <f>HLOOKUP(I46,GasAvoidedCostsWOCC!$A$5:$G$50,G46+1,FALSE)</f>
        <v>12.598768311384578</v>
      </c>
      <c r="AG46" s="44">
        <f t="shared" si="31"/>
        <v>716.61794155155496</v>
      </c>
      <c r="AH46" s="52">
        <f>HLOOKUP(I46,GasAvoidedCostsWOCC!$A$5:$Q$50,T46+1,FALSE)</f>
        <v>12.598768311384578</v>
      </c>
      <c r="AI46" s="44">
        <f t="shared" si="32"/>
        <v>0</v>
      </c>
      <c r="AJ46" s="44">
        <f t="shared" si="33"/>
        <v>716.61794155155496</v>
      </c>
      <c r="AK46" s="44">
        <f>HLOOKUP(I46,GasAvoidedCostsWOCC!$A$5:$Q$50,G46+1,FALSE)*J46*L46</f>
        <v>0</v>
      </c>
      <c r="AL46" s="44">
        <f t="shared" si="34"/>
        <v>716.61794155155496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716.61794155155485</v>
      </c>
      <c r="AN46" s="48">
        <f t="shared" si="35"/>
        <v>1026.1798134170485</v>
      </c>
      <c r="AO46" s="47">
        <f t="shared" si="36"/>
        <v>0.20707589598235376</v>
      </c>
      <c r="AP46" s="47">
        <f t="shared" si="37"/>
        <v>0.48111083706918589</v>
      </c>
    </row>
    <row r="47" spans="2:42">
      <c r="B47" s="97" t="s">
        <v>108</v>
      </c>
      <c r="C47" s="98">
        <v>18230661</v>
      </c>
      <c r="D47" s="61" t="s">
        <v>109</v>
      </c>
      <c r="E47" s="38">
        <v>10319</v>
      </c>
      <c r="F47" s="39" t="s">
        <v>660</v>
      </c>
      <c r="G47" s="39">
        <v>20</v>
      </c>
      <c r="H47" s="39"/>
      <c r="I47" s="40" t="s">
        <v>282</v>
      </c>
      <c r="J47" s="41">
        <v>15</v>
      </c>
      <c r="K47" s="41">
        <v>80.599999999999994</v>
      </c>
      <c r="L47" s="41"/>
      <c r="M47" s="42">
        <v>808</v>
      </c>
      <c r="N47" s="42">
        <v>808</v>
      </c>
      <c r="O47" s="43">
        <v>1209</v>
      </c>
      <c r="P47" s="44">
        <v>12120</v>
      </c>
      <c r="Q47" s="44">
        <f t="shared" si="17"/>
        <v>12120</v>
      </c>
      <c r="R47" s="45">
        <v>40.07</v>
      </c>
      <c r="S47" s="46"/>
      <c r="T47" s="39">
        <f t="shared" si="19"/>
        <v>20</v>
      </c>
      <c r="U47" s="47">
        <f t="shared" si="20"/>
        <v>1.2418576917368185</v>
      </c>
      <c r="V47" s="48">
        <f t="shared" si="21"/>
        <v>0</v>
      </c>
      <c r="W47" s="49">
        <f t="shared" si="22"/>
        <v>6.2092884586840924E-2</v>
      </c>
      <c r="X47" s="44">
        <f t="shared" si="23"/>
        <v>4994.5279465487574</v>
      </c>
      <c r="Y47" s="44">
        <f t="shared" si="24"/>
        <v>0</v>
      </c>
      <c r="Z47" s="44">
        <f t="shared" si="25"/>
        <v>78559.02663951664</v>
      </c>
      <c r="AA47" s="50">
        <f t="shared" si="26"/>
        <v>17114.527946548758</v>
      </c>
      <c r="AB47" s="51">
        <f t="shared" si="27"/>
        <v>73557.141048236546</v>
      </c>
      <c r="AC47" s="44">
        <f t="shared" si="28"/>
        <v>16024.838901262881</v>
      </c>
      <c r="AD47" s="44">
        <f t="shared" si="29"/>
        <v>6467.7244591862946</v>
      </c>
      <c r="AE47" s="44">
        <f t="shared" si="30"/>
        <v>0</v>
      </c>
      <c r="AF47" s="52">
        <f>HLOOKUP(I47,GasAvoidedCostsWOCC!$A$5:$G$50,G47+1,FALSE)</f>
        <v>13.765480191058694</v>
      </c>
      <c r="AG47" s="44">
        <f t="shared" si="31"/>
        <v>16642.46555098996</v>
      </c>
      <c r="AH47" s="52">
        <f>HLOOKUP(I47,GasAvoidedCostsWOCC!$A$5:$Q$50,T47+1,FALSE)</f>
        <v>13.765480191058694</v>
      </c>
      <c r="AI47" s="44">
        <f t="shared" si="32"/>
        <v>0</v>
      </c>
      <c r="AJ47" s="44">
        <f t="shared" si="33"/>
        <v>16642.46555098996</v>
      </c>
      <c r="AK47" s="44">
        <f>HLOOKUP(I47,GasAvoidedCostsWOCC!$A$5:$Q$50,G47+1,FALSE)*J47*L47</f>
        <v>0</v>
      </c>
      <c r="AL47" s="44">
        <f t="shared" si="34"/>
        <v>16642.46555098996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16642.46555098996</v>
      </c>
      <c r="AN47" s="48">
        <f t="shared" si="35"/>
        <v>24774.436565275253</v>
      </c>
      <c r="AO47" s="47">
        <f t="shared" si="36"/>
        <v>0.22625220765549242</v>
      </c>
      <c r="AP47" s="47">
        <f t="shared" si="37"/>
        <v>1.5460022230440542</v>
      </c>
    </row>
    <row r="48" spans="2:42">
      <c r="B48" s="97" t="s">
        <v>108</v>
      </c>
      <c r="C48" s="98">
        <v>18230661</v>
      </c>
      <c r="D48" s="61" t="s">
        <v>109</v>
      </c>
      <c r="E48" s="38">
        <v>10531</v>
      </c>
      <c r="F48" s="39" t="s">
        <v>693</v>
      </c>
      <c r="G48" s="39">
        <v>25</v>
      </c>
      <c r="H48" s="39"/>
      <c r="I48" s="40" t="s">
        <v>282</v>
      </c>
      <c r="J48" s="41">
        <v>4500</v>
      </c>
      <c r="K48" s="41">
        <v>0.02</v>
      </c>
      <c r="L48" s="41"/>
      <c r="M48" s="42">
        <v>1.52</v>
      </c>
      <c r="N48" s="42">
        <v>1.52</v>
      </c>
      <c r="O48" s="43">
        <v>90</v>
      </c>
      <c r="P48" s="44">
        <v>6840</v>
      </c>
      <c r="Q48" s="44">
        <f t="shared" si="17"/>
        <v>6840</v>
      </c>
      <c r="R48" s="45">
        <v>0.22</v>
      </c>
      <c r="S48" s="46"/>
      <c r="T48" s="39">
        <f t="shared" si="19"/>
        <v>25</v>
      </c>
      <c r="U48" s="47">
        <f t="shared" si="20"/>
        <v>0.11555747751893473</v>
      </c>
      <c r="V48" s="48">
        <f t="shared" si="21"/>
        <v>0</v>
      </c>
      <c r="W48" s="49">
        <f t="shared" si="22"/>
        <v>4.6222991007573893E-3</v>
      </c>
      <c r="X48" s="44">
        <f t="shared" si="23"/>
        <v>371.80108783241371</v>
      </c>
      <c r="Y48" s="44">
        <f t="shared" si="24"/>
        <v>0</v>
      </c>
      <c r="Z48" s="44">
        <f t="shared" si="25"/>
        <v>5848.0664992196016</v>
      </c>
      <c r="AA48" s="50">
        <f t="shared" si="26"/>
        <v>7211.8010878324139</v>
      </c>
      <c r="AB48" s="51">
        <f t="shared" si="27"/>
        <v>5475.7176958985028</v>
      </c>
      <c r="AC48" s="44">
        <f t="shared" si="28"/>
        <v>6752.6227414161176</v>
      </c>
      <c r="AD48" s="44">
        <f t="shared" si="29"/>
        <v>11747.926318555472</v>
      </c>
      <c r="AE48" s="44">
        <f t="shared" si="30"/>
        <v>0</v>
      </c>
      <c r="AF48" s="52">
        <f>HLOOKUP(I48,GasAvoidedCostsWOCC!$A$5:$G$50,G48+1,FALSE)</f>
        <v>16.472554524074432</v>
      </c>
      <c r="AG48" s="44">
        <f t="shared" si="31"/>
        <v>1482.5299071666989</v>
      </c>
      <c r="AH48" s="52">
        <f>HLOOKUP(I48,GasAvoidedCostsWOCC!$A$5:$Q$50,T48+1,FALSE)</f>
        <v>16.472554524074432</v>
      </c>
      <c r="AI48" s="44">
        <f t="shared" si="32"/>
        <v>0</v>
      </c>
      <c r="AJ48" s="44">
        <f t="shared" si="33"/>
        <v>1482.5299071666989</v>
      </c>
      <c r="AK48" s="44">
        <f>HLOOKUP(I48,GasAvoidedCostsWOCC!$A$5:$Q$50,G48+1,FALSE)*J48*L48</f>
        <v>0</v>
      </c>
      <c r="AL48" s="44">
        <f t="shared" si="34"/>
        <v>1482.5299071666989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1482.5299071666989</v>
      </c>
      <c r="AN48" s="48">
        <f t="shared" si="35"/>
        <v>13378.709216438841</v>
      </c>
      <c r="AO48" s="47">
        <f t="shared" si="36"/>
        <v>0.27074622716163105</v>
      </c>
      <c r="AP48" s="47">
        <f t="shared" si="37"/>
        <v>1.9812611675138752</v>
      </c>
    </row>
    <row r="49" spans="2:42">
      <c r="B49" s="97" t="s">
        <v>108</v>
      </c>
      <c r="C49" s="98">
        <v>18230661</v>
      </c>
      <c r="D49" s="61" t="s">
        <v>109</v>
      </c>
      <c r="E49" s="38">
        <v>10534</v>
      </c>
      <c r="F49" s="39" t="s">
        <v>695</v>
      </c>
      <c r="G49" s="39">
        <v>15</v>
      </c>
      <c r="H49" s="39"/>
      <c r="I49" s="40" t="s">
        <v>282</v>
      </c>
      <c r="J49" s="41">
        <v>25000</v>
      </c>
      <c r="K49" s="41">
        <v>0.01</v>
      </c>
      <c r="L49" s="41"/>
      <c r="M49" s="42">
        <v>1.74</v>
      </c>
      <c r="N49" s="42">
        <v>1.74</v>
      </c>
      <c r="O49" s="43">
        <v>250</v>
      </c>
      <c r="P49" s="44">
        <v>43500</v>
      </c>
      <c r="Q49" s="44">
        <f t="shared" si="17"/>
        <v>43500</v>
      </c>
      <c r="R49" s="45">
        <v>0.06</v>
      </c>
      <c r="S49" s="46"/>
      <c r="T49" s="39">
        <f t="shared" si="19"/>
        <v>15</v>
      </c>
      <c r="U49" s="47">
        <f t="shared" si="20"/>
        <v>0.19259579586489123</v>
      </c>
      <c r="V49" s="48">
        <f t="shared" si="21"/>
        <v>0</v>
      </c>
      <c r="W49" s="49">
        <f t="shared" si="22"/>
        <v>1.2839719724326081E-2</v>
      </c>
      <c r="X49" s="44">
        <f t="shared" si="23"/>
        <v>1032.7807995344826</v>
      </c>
      <c r="Y49" s="44">
        <f t="shared" si="24"/>
        <v>0</v>
      </c>
      <c r="Z49" s="44">
        <f t="shared" si="25"/>
        <v>16244.629164498892</v>
      </c>
      <c r="AA49" s="50">
        <f t="shared" si="26"/>
        <v>44532.780799534485</v>
      </c>
      <c r="AB49" s="51">
        <f t="shared" si="27"/>
        <v>15210.326933051396</v>
      </c>
      <c r="AC49" s="44">
        <f t="shared" si="28"/>
        <v>41697.36029918959</v>
      </c>
      <c r="AD49" s="44">
        <f t="shared" si="29"/>
        <v>13836.140373132528</v>
      </c>
      <c r="AE49" s="44">
        <f t="shared" si="30"/>
        <v>0</v>
      </c>
      <c r="AF49" s="52">
        <f>HLOOKUP(I49,GasAvoidedCostsWOCC!$A$5:$G$50,G49+1,FALSE)</f>
        <v>10.768151117636117</v>
      </c>
      <c r="AG49" s="44">
        <f t="shared" si="31"/>
        <v>2692.0377794090291</v>
      </c>
      <c r="AH49" s="52">
        <f>HLOOKUP(I49,GasAvoidedCostsWOCC!$A$5:$Q$50,T49+1,FALSE)</f>
        <v>10.768151117636117</v>
      </c>
      <c r="AI49" s="44">
        <f t="shared" si="32"/>
        <v>0</v>
      </c>
      <c r="AJ49" s="44">
        <f t="shared" si="33"/>
        <v>2692.0377794090291</v>
      </c>
      <c r="AK49" s="44">
        <f>HLOOKUP(I49,GasAvoidedCostsWOCC!$A$5:$Q$50,G49+1,FALSE)*J49*L49</f>
        <v>0</v>
      </c>
      <c r="AL49" s="44">
        <f t="shared" si="34"/>
        <v>2692.0377794090291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2692.0377794090291</v>
      </c>
      <c r="AN49" s="48">
        <f t="shared" si="35"/>
        <v>16797.381930482461</v>
      </c>
      <c r="AO49" s="47">
        <f t="shared" si="36"/>
        <v>0.17698750271825814</v>
      </c>
      <c r="AP49" s="47">
        <f t="shared" si="37"/>
        <v>0.40284041507560198</v>
      </c>
    </row>
    <row r="50" spans="2:42">
      <c r="B50" s="97" t="s">
        <v>108</v>
      </c>
      <c r="C50" s="98">
        <v>18230661</v>
      </c>
      <c r="D50" s="61" t="s">
        <v>109</v>
      </c>
      <c r="E50" s="38">
        <v>12415</v>
      </c>
      <c r="F50" s="39" t="s">
        <v>915</v>
      </c>
      <c r="G50" s="39">
        <v>11</v>
      </c>
      <c r="H50" s="39"/>
      <c r="I50" s="40" t="s">
        <v>282</v>
      </c>
      <c r="J50" s="41">
        <v>5</v>
      </c>
      <c r="K50" s="41">
        <v>33</v>
      </c>
      <c r="L50" s="41"/>
      <c r="M50" s="42">
        <v>400</v>
      </c>
      <c r="N50" s="42">
        <v>400</v>
      </c>
      <c r="O50" s="43">
        <v>165</v>
      </c>
      <c r="P50" s="44">
        <v>2000</v>
      </c>
      <c r="Q50" s="44">
        <f t="shared" si="17"/>
        <v>2000</v>
      </c>
      <c r="R50" s="45">
        <v>3.82</v>
      </c>
      <c r="S50" s="46"/>
      <c r="T50" s="39">
        <f t="shared" si="19"/>
        <v>11</v>
      </c>
      <c r="U50" s="47">
        <f t="shared" si="20"/>
        <v>9.3216365198607348E-2</v>
      </c>
      <c r="V50" s="48">
        <f t="shared" si="21"/>
        <v>0</v>
      </c>
      <c r="W50" s="49">
        <f t="shared" si="22"/>
        <v>8.4742150180552138E-3</v>
      </c>
      <c r="X50" s="44">
        <f t="shared" si="23"/>
        <v>681.63532769275855</v>
      </c>
      <c r="Y50" s="44">
        <f t="shared" si="24"/>
        <v>0</v>
      </c>
      <c r="Z50" s="44">
        <f t="shared" si="25"/>
        <v>10721.455248569269</v>
      </c>
      <c r="AA50" s="50">
        <f t="shared" si="26"/>
        <v>2681.6353276927584</v>
      </c>
      <c r="AB50" s="51">
        <f t="shared" si="27"/>
        <v>10038.815775813922</v>
      </c>
      <c r="AC50" s="44">
        <f t="shared" si="28"/>
        <v>2510.8945015849795</v>
      </c>
      <c r="AD50" s="44">
        <f t="shared" si="29"/>
        <v>144.6624159936664</v>
      </c>
      <c r="AE50" s="44">
        <f t="shared" si="30"/>
        <v>0</v>
      </c>
      <c r="AF50" s="52">
        <f>HLOOKUP(I50,GasAvoidedCostsWOCC!$A$5:$G$50,G50+1,FALSE)</f>
        <v>8.2477691503723172</v>
      </c>
      <c r="AG50" s="44">
        <f t="shared" si="31"/>
        <v>1360.8819098114325</v>
      </c>
      <c r="AH50" s="52">
        <f>HLOOKUP(I50,GasAvoidedCostsWOCC!$A$5:$Q$50,T50+1,FALSE)</f>
        <v>8.2477691503723172</v>
      </c>
      <c r="AI50" s="44">
        <f t="shared" si="32"/>
        <v>0</v>
      </c>
      <c r="AJ50" s="44">
        <f t="shared" si="33"/>
        <v>1360.8819098114325</v>
      </c>
      <c r="AK50" s="44">
        <f>HLOOKUP(I50,GasAvoidedCostsWOCC!$A$5:$Q$50,G50+1,FALSE)*J50*L50</f>
        <v>0</v>
      </c>
      <c r="AL50" s="44">
        <f t="shared" si="34"/>
        <v>1360.8819098114325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1360.8819098114325</v>
      </c>
      <c r="AN50" s="48">
        <f t="shared" si="35"/>
        <v>1641.6325167862421</v>
      </c>
      <c r="AO50" s="47">
        <f t="shared" si="36"/>
        <v>0.13556199657435147</v>
      </c>
      <c r="AP50" s="47">
        <f t="shared" si="37"/>
        <v>0.65380385983958167</v>
      </c>
    </row>
    <row r="51" spans="2:42">
      <c r="B51" s="97" t="s">
        <v>108</v>
      </c>
      <c r="C51" s="98">
        <v>18230661</v>
      </c>
      <c r="D51" s="61" t="s">
        <v>109</v>
      </c>
      <c r="E51" s="38">
        <v>12418</v>
      </c>
      <c r="F51" s="39" t="s">
        <v>916</v>
      </c>
      <c r="G51" s="39">
        <v>11</v>
      </c>
      <c r="H51" s="39"/>
      <c r="I51" s="40" t="s">
        <v>282</v>
      </c>
      <c r="J51" s="41">
        <v>5</v>
      </c>
      <c r="K51" s="41">
        <v>33</v>
      </c>
      <c r="L51" s="41"/>
      <c r="M51" s="42">
        <v>400</v>
      </c>
      <c r="N51" s="42">
        <v>400</v>
      </c>
      <c r="O51" s="43">
        <v>165</v>
      </c>
      <c r="P51" s="44">
        <v>2000</v>
      </c>
      <c r="Q51" s="44">
        <f t="shared" si="17"/>
        <v>2000</v>
      </c>
      <c r="R51" s="45">
        <v>3.82</v>
      </c>
      <c r="S51" s="46"/>
      <c r="T51" s="39">
        <f t="shared" si="19"/>
        <v>11</v>
      </c>
      <c r="U51" s="47">
        <f t="shared" si="20"/>
        <v>9.3216365198607348E-2</v>
      </c>
      <c r="V51" s="48">
        <f t="shared" si="21"/>
        <v>0</v>
      </c>
      <c r="W51" s="49">
        <f t="shared" si="22"/>
        <v>8.4742150180552138E-3</v>
      </c>
      <c r="X51" s="44">
        <f t="shared" si="23"/>
        <v>681.63532769275855</v>
      </c>
      <c r="Y51" s="44">
        <f t="shared" si="24"/>
        <v>0</v>
      </c>
      <c r="Z51" s="44">
        <f t="shared" si="25"/>
        <v>10721.455248569269</v>
      </c>
      <c r="AA51" s="50">
        <f t="shared" si="26"/>
        <v>2681.6353276927584</v>
      </c>
      <c r="AB51" s="51">
        <f t="shared" si="27"/>
        <v>10038.815775813922</v>
      </c>
      <c r="AC51" s="44">
        <f t="shared" si="28"/>
        <v>2510.8945015849795</v>
      </c>
      <c r="AD51" s="44">
        <f t="shared" si="29"/>
        <v>144.6624159936664</v>
      </c>
      <c r="AE51" s="44">
        <f t="shared" si="30"/>
        <v>0</v>
      </c>
      <c r="AF51" s="52">
        <f>HLOOKUP(I51,GasAvoidedCostsWOCC!$A$5:$G$50,G51+1,FALSE)</f>
        <v>8.2477691503723172</v>
      </c>
      <c r="AG51" s="44">
        <f t="shared" si="31"/>
        <v>1360.8819098114325</v>
      </c>
      <c r="AH51" s="52">
        <f>HLOOKUP(I51,GasAvoidedCostsWOCC!$A$5:$Q$50,T51+1,FALSE)</f>
        <v>8.2477691503723172</v>
      </c>
      <c r="AI51" s="44">
        <f t="shared" si="32"/>
        <v>0</v>
      </c>
      <c r="AJ51" s="44">
        <f t="shared" si="33"/>
        <v>1360.8819098114325</v>
      </c>
      <c r="AK51" s="44">
        <f>HLOOKUP(I51,GasAvoidedCostsWOCC!$A$5:$Q$50,G51+1,FALSE)*J51*L51</f>
        <v>0</v>
      </c>
      <c r="AL51" s="44">
        <f t="shared" si="34"/>
        <v>1360.8819098114325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1360.8819098114325</v>
      </c>
      <c r="AN51" s="48">
        <f t="shared" si="35"/>
        <v>1641.6325167862421</v>
      </c>
      <c r="AO51" s="47">
        <f t="shared" si="36"/>
        <v>0.13556199657435147</v>
      </c>
      <c r="AP51" s="47">
        <f t="shared" si="37"/>
        <v>0.65380385983958167</v>
      </c>
    </row>
    <row r="52" spans="2:42">
      <c r="B52" s="97" t="s">
        <v>108</v>
      </c>
      <c r="C52" s="98">
        <v>18230661</v>
      </c>
      <c r="D52" s="61" t="s">
        <v>109</v>
      </c>
      <c r="E52" s="38">
        <v>12421</v>
      </c>
      <c r="F52" s="39" t="s">
        <v>917</v>
      </c>
      <c r="G52" s="39">
        <v>11</v>
      </c>
      <c r="H52" s="39"/>
      <c r="I52" s="40" t="s">
        <v>282</v>
      </c>
      <c r="J52" s="41">
        <v>15</v>
      </c>
      <c r="K52" s="41">
        <v>33</v>
      </c>
      <c r="L52" s="41"/>
      <c r="M52" s="42">
        <v>400</v>
      </c>
      <c r="N52" s="42">
        <v>400</v>
      </c>
      <c r="O52" s="43">
        <v>495</v>
      </c>
      <c r="P52" s="44">
        <v>6000</v>
      </c>
      <c r="Q52" s="44">
        <f t="shared" si="17"/>
        <v>6000</v>
      </c>
      <c r="R52" s="45">
        <v>27.77</v>
      </c>
      <c r="S52" s="46"/>
      <c r="T52" s="39">
        <f t="shared" si="19"/>
        <v>11</v>
      </c>
      <c r="U52" s="47">
        <f t="shared" si="20"/>
        <v>0.27964909559582202</v>
      </c>
      <c r="V52" s="48">
        <f t="shared" si="21"/>
        <v>0</v>
      </c>
      <c r="W52" s="49">
        <f t="shared" si="22"/>
        <v>2.5422645054165638E-2</v>
      </c>
      <c r="X52" s="44">
        <f t="shared" si="23"/>
        <v>2044.9059830782753</v>
      </c>
      <c r="Y52" s="44">
        <f t="shared" si="24"/>
        <v>0</v>
      </c>
      <c r="Z52" s="44">
        <f t="shared" si="25"/>
        <v>32164.365745707804</v>
      </c>
      <c r="AA52" s="50">
        <f t="shared" si="26"/>
        <v>8044.9059830782753</v>
      </c>
      <c r="AB52" s="51">
        <f t="shared" si="27"/>
        <v>30116.447327441761</v>
      </c>
      <c r="AC52" s="44">
        <f t="shared" si="28"/>
        <v>7532.6835047549393</v>
      </c>
      <c r="AD52" s="44">
        <f t="shared" si="29"/>
        <v>3154.9282399037556</v>
      </c>
      <c r="AE52" s="44">
        <f t="shared" si="30"/>
        <v>0</v>
      </c>
      <c r="AF52" s="52">
        <f>HLOOKUP(I52,GasAvoidedCostsWOCC!$A$5:$G$50,G52+1,FALSE)</f>
        <v>8.2477691503723172</v>
      </c>
      <c r="AG52" s="44">
        <f t="shared" si="31"/>
        <v>4082.6457294342968</v>
      </c>
      <c r="AH52" s="52">
        <f>HLOOKUP(I52,GasAvoidedCostsWOCC!$A$5:$Q$50,T52+1,FALSE)</f>
        <v>8.2477691503723172</v>
      </c>
      <c r="AI52" s="44">
        <f t="shared" si="32"/>
        <v>0</v>
      </c>
      <c r="AJ52" s="44">
        <f t="shared" si="33"/>
        <v>4082.6457294342968</v>
      </c>
      <c r="AK52" s="44">
        <f>HLOOKUP(I52,GasAvoidedCostsWOCC!$A$5:$Q$50,G52+1,FALSE)*J52*L52</f>
        <v>0</v>
      </c>
      <c r="AL52" s="44">
        <f t="shared" si="34"/>
        <v>4082.6457294342968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4082.6457294342972</v>
      </c>
      <c r="AN52" s="48">
        <f t="shared" si="35"/>
        <v>7645.8385422814827</v>
      </c>
      <c r="AO52" s="47">
        <f t="shared" si="36"/>
        <v>0.1355619965743515</v>
      </c>
      <c r="AP52" s="47">
        <f t="shared" si="37"/>
        <v>1.0150218759961327</v>
      </c>
    </row>
    <row r="53" spans="2:42">
      <c r="B53" s="37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37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37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37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37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37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37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HLOOKUP(I83,GasAvoidedCostsWOCC!$A$5:$G$50,G83+1,FALSE)</f>
        <v>#N/A</v>
      </c>
      <c r="AG83" s="44" t="e">
        <f t="shared" si="31"/>
        <v>#N/A</v>
      </c>
      <c r="AH83" s="52" t="e">
        <f>HLOOKUP(I83,GasAvoidedCostsWOCC!$A$5:$Q$50,T83+1,FALSE)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HLOOKUP(I83,GasAvoidedCostsWOCC!$A$5:$Q$50,G83+1,FALSE)*J83*L83</f>
        <v>#N/A</v>
      </c>
      <c r="AL83" s="44" t="e">
        <f t="shared" si="34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37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HLOOKUP(I84,GasAvoidedCostsWOCC!$A$5:$G$50,G84+1,FALSE)</f>
        <v>#N/A</v>
      </c>
      <c r="AG84" s="44" t="e">
        <f t="shared" si="31"/>
        <v>#N/A</v>
      </c>
      <c r="AH84" s="52" t="e">
        <f>HLOOKUP(I84,GasAvoidedCostsWOCC!$A$5:$Q$50,T84+1,FALSE)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HLOOKUP(I84,GasAvoidedCostsWOCC!$A$5:$Q$50,G84+1,FALSE)*J84*L84</f>
        <v>#N/A</v>
      </c>
      <c r="AL84" s="44" t="e">
        <f t="shared" si="34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37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HLOOKUP(I85,GasAvoidedCostsWOCC!$A$5:$G$50,G85+1,FALSE)</f>
        <v>#N/A</v>
      </c>
      <c r="AG85" s="44" t="e">
        <f t="shared" si="31"/>
        <v>#N/A</v>
      </c>
      <c r="AH85" s="52" t="e">
        <f>HLOOKUP(I85,GasAvoidedCostsWOCC!$A$5:$Q$50,T85+1,FALSE)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HLOOKUP(I85,GasAvoidedCostsWOCC!$A$5:$Q$50,G85+1,FALSE)*J85*L85</f>
        <v>#N/A</v>
      </c>
      <c r="AL85" s="44" t="e">
        <f t="shared" si="34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37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ref="T86:T131" si="38">G86+H86</f>
        <v>0</v>
      </c>
      <c r="U86" s="47">
        <f t="shared" ref="U86:U131" si="39">(O86/$A$10)*T86</f>
        <v>0</v>
      </c>
      <c r="V86" s="48">
        <f t="shared" ref="V86:V131" si="40">N86-M86</f>
        <v>0</v>
      </c>
      <c r="W86" s="49">
        <f t="shared" ref="W86:W131" si="41">(O86/A$10)</f>
        <v>0</v>
      </c>
      <c r="X86" s="44">
        <f t="shared" ref="X86:X131" si="42">W86*A$8</f>
        <v>0</v>
      </c>
      <c r="Y86" s="44">
        <f t="shared" ref="Y86:Y131" si="43">Q86-P86</f>
        <v>0</v>
      </c>
      <c r="Z86" s="44">
        <f t="shared" ref="Z86:Z131" si="44">X86+(A$6*W86)</f>
        <v>0</v>
      </c>
      <c r="AA86" s="50">
        <f t="shared" ref="AA86:AA131" si="45">Q86+X86</f>
        <v>0</v>
      </c>
      <c r="AB86" s="51">
        <f t="shared" ref="AB86:AB131" si="46">Z86/(1+GasDiscountRate)^1</f>
        <v>0</v>
      </c>
      <c r="AC86" s="44">
        <f t="shared" ref="AC86:AC131" si="47">AA86/(1+GasDiscountRate)^1</f>
        <v>0</v>
      </c>
      <c r="AD86" s="44">
        <f t="shared" ref="AD86:AD131" si="48">-PV(GasDiscountRate,T86,R86)*J86</f>
        <v>0</v>
      </c>
      <c r="AE86" s="44">
        <f t="shared" ref="AE86:AE131" si="49">-PV(GasDiscountRate,T86,S86)*J86</f>
        <v>0</v>
      </c>
      <c r="AF86" s="52" t="e">
        <f>HLOOKUP(I86,GasAvoidedCostsWOCC!$A$5:$G$50,G86+1,FALSE)</f>
        <v>#N/A</v>
      </c>
      <c r="AG86" s="44" t="e">
        <f t="shared" ref="AG86:AG131" si="50">AF86*J86*K86</f>
        <v>#N/A</v>
      </c>
      <c r="AH86" s="52" t="e">
        <f>HLOOKUP(I86,GasAvoidedCostsWOCC!$A$5:$Q$50,T86+1,FALSE)</f>
        <v>#N/A</v>
      </c>
      <c r="AI86" s="44" t="e">
        <f t="shared" ref="AI86:AI131" si="51">AH86*J86*L86</f>
        <v>#N/A</v>
      </c>
      <c r="AJ86" s="44" t="e">
        <f t="shared" ref="AJ86:AJ131" si="52">AG86+AI86</f>
        <v>#N/A</v>
      </c>
      <c r="AK86" s="44" t="e">
        <f>HLOOKUP(I86,GasAvoidedCostsWOCC!$A$5:$Q$50,G86+1,FALSE)*J86*L86</f>
        <v>#N/A</v>
      </c>
      <c r="AL86" s="44" t="e">
        <f t="shared" ref="AL86:AL131" si="53">AG86+AI86-AK86</f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ref="AN86:AN131" si="54">AM86*1.1+AD86+AE86</f>
        <v>0</v>
      </c>
      <c r="AO86" s="47">
        <f t="shared" ref="AO86:AO131" si="55">IFERROR(AM86/AB86,0)</f>
        <v>0</v>
      </c>
      <c r="AP86" s="47" t="e">
        <f t="shared" ref="AP86:AP131" si="56">AN86/AC86</f>
        <v>#DIV/0!</v>
      </c>
    </row>
    <row r="87" spans="2:42">
      <c r="B87" s="37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HLOOKUP(I87,GasAvoidedCostsWOCC!$A$5:$G$50,G87+1,FALSE)</f>
        <v>#N/A</v>
      </c>
      <c r="AG87" s="44" t="e">
        <f t="shared" si="50"/>
        <v>#N/A</v>
      </c>
      <c r="AH87" s="52" t="e">
        <f>HLOOKUP(I87,GasAvoidedCostsWOCC!$A$5:$Q$50,T87+1,FALSE)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HLOOKUP(I87,GasAvoidedCostsWOCC!$A$5:$Q$50,G87+1,FALSE)*J87*L87</f>
        <v>#N/A</v>
      </c>
      <c r="AL87" s="44" t="e">
        <f t="shared" si="53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>
      <c r="B88" s="37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HLOOKUP(I88,GasAvoidedCostsWOCC!$A$5:$G$50,G88+1,FALSE)</f>
        <v>#N/A</v>
      </c>
      <c r="AG88" s="44" t="e">
        <f t="shared" si="50"/>
        <v>#N/A</v>
      </c>
      <c r="AH88" s="52" t="e">
        <f>HLOOKUP(I88,GasAvoidedCostsWOCC!$A$5:$Q$50,T88+1,FALSE)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HLOOKUP(I88,GasAvoidedCostsWOCC!$A$5:$Q$50,G88+1,FALSE)*J88*L88</f>
        <v>#N/A</v>
      </c>
      <c r="AL88" s="44" t="e">
        <f t="shared" si="53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HLOOKUP(I89,GasAvoidedCostsWOCC!$A$5:$G$50,G89+1,FALSE)</f>
        <v>#N/A</v>
      </c>
      <c r="AG89" s="44" t="e">
        <f t="shared" si="50"/>
        <v>#N/A</v>
      </c>
      <c r="AH89" s="52" t="e">
        <f>HLOOKUP(I89,GasAvoidedCostsWOCC!$A$5:$Q$50,T89+1,FALSE)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HLOOKUP(I89,GasAvoidedCostsWOCC!$A$5:$Q$50,G89+1,FALSE)*J89*L89</f>
        <v>#N/A</v>
      </c>
      <c r="AL89" s="44" t="e">
        <f t="shared" si="53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37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HLOOKUP(I94,GasAvoidedCostsWOCC!$A$5:$G$50,G94+1,FALSE)</f>
        <v>#N/A</v>
      </c>
      <c r="AG94" s="44" t="e">
        <f t="shared" si="50"/>
        <v>#N/A</v>
      </c>
      <c r="AH94" s="52" t="e">
        <f>HLOOKUP(I94,GasAvoidedCostsWOCC!$A$5:$Q$50,T94+1,FALSE)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HLOOKUP(I94,GasAvoidedCostsWOCC!$A$5:$Q$50,G94+1,FALSE)*J94*L94</f>
        <v>#N/A</v>
      </c>
      <c r="AL94" s="44" t="e">
        <f t="shared" si="53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37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HLOOKUP(I95,GasAvoidedCostsWOCC!$A$5:$G$50,G95+1,FALSE)</f>
        <v>#N/A</v>
      </c>
      <c r="AG95" s="44" t="e">
        <f t="shared" si="50"/>
        <v>#N/A</v>
      </c>
      <c r="AH95" s="52" t="e">
        <f>HLOOKUP(I95,GasAvoidedCostsWOCC!$A$5:$Q$50,T95+1,FALSE)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HLOOKUP(I95,GasAvoidedCostsWOCC!$A$5:$Q$50,G95+1,FALSE)*J95*L95</f>
        <v>#N/A</v>
      </c>
      <c r="AL95" s="44" t="e">
        <f t="shared" si="53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37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HLOOKUP(I96,GasAvoidedCostsWOCC!$A$5:$G$50,G96+1,FALSE)</f>
        <v>#N/A</v>
      </c>
      <c r="AG96" s="44" t="e">
        <f t="shared" si="50"/>
        <v>#N/A</v>
      </c>
      <c r="AH96" s="52" t="e">
        <f>HLOOKUP(I96,GasAvoidedCostsWOCC!$A$5:$Q$50,T96+1,FALSE)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HLOOKUP(I96,GasAvoidedCostsWOCC!$A$5:$Q$50,G96+1,FALSE)*J96*L96</f>
        <v>#N/A</v>
      </c>
      <c r="AL96" s="44" t="e">
        <f t="shared" si="53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37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HLOOKUP(I97,GasAvoidedCostsWOCC!$A$5:$G$50,G97+1,FALSE)</f>
        <v>#N/A</v>
      </c>
      <c r="AG97" s="44" t="e">
        <f t="shared" si="50"/>
        <v>#N/A</v>
      </c>
      <c r="AH97" s="52" t="e">
        <f>HLOOKUP(I97,GasAvoidedCostsWOCC!$A$5:$Q$50,T97+1,FALSE)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HLOOKUP(I97,GasAvoidedCostsWOCC!$A$5:$Q$50,G97+1,FALSE)*J97*L97</f>
        <v>#N/A</v>
      </c>
      <c r="AL97" s="44" t="e">
        <f t="shared" si="53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37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HLOOKUP(I98,GasAvoidedCostsWOCC!$A$5:$G$50,G98+1,FALSE)</f>
        <v>#N/A</v>
      </c>
      <c r="AG98" s="44" t="e">
        <f t="shared" si="50"/>
        <v>#N/A</v>
      </c>
      <c r="AH98" s="52" t="e">
        <f>HLOOKUP(I98,GasAvoidedCostsWOCC!$A$5:$Q$50,T98+1,FALSE)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HLOOKUP(I98,GasAvoidedCostsWOCC!$A$5:$Q$50,G98+1,FALSE)*J98*L98</f>
        <v>#N/A</v>
      </c>
      <c r="AL98" s="44" t="e">
        <f t="shared" si="53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37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HLOOKUP(I99,GasAvoidedCostsWOCC!$A$5:$G$50,G99+1,FALSE)</f>
        <v>#N/A</v>
      </c>
      <c r="AG99" s="44" t="e">
        <f t="shared" si="50"/>
        <v>#N/A</v>
      </c>
      <c r="AH99" s="52" t="e">
        <f>HLOOKUP(I99,GasAvoidedCostsWOCC!$A$5:$Q$50,T99+1,FALSE)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HLOOKUP(I99,GasAvoidedCostsWOCC!$A$5:$Q$50,G99+1,FALSE)*J99*L99</f>
        <v>#N/A</v>
      </c>
      <c r="AL99" s="44" t="e">
        <f t="shared" si="53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37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HLOOKUP(I100,GasAvoidedCostsWOCC!$A$5:$G$50,G100+1,FALSE)</f>
        <v>#N/A</v>
      </c>
      <c r="AG100" s="44" t="e">
        <f t="shared" si="50"/>
        <v>#N/A</v>
      </c>
      <c r="AH100" s="52" t="e">
        <f>HLOOKUP(I100,GasAvoidedCostsWOCC!$A$5:$Q$50,T100+1,FALSE)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HLOOKUP(I100,GasAvoidedCostsWOCC!$A$5:$Q$50,G100+1,FALSE)*J100*L100</f>
        <v>#N/A</v>
      </c>
      <c r="AL100" s="44" t="e">
        <f t="shared" si="53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37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HLOOKUP(I101,GasAvoidedCostsWOCC!$A$5:$G$50,G101+1,FALSE)</f>
        <v>#N/A</v>
      </c>
      <c r="AG101" s="44" t="e">
        <f t="shared" si="50"/>
        <v>#N/A</v>
      </c>
      <c r="AH101" s="52" t="e">
        <f>HLOOKUP(I101,GasAvoidedCostsWOCC!$A$5:$Q$50,T101+1,FALSE)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HLOOKUP(I101,GasAvoidedCostsWOCC!$A$5:$Q$50,G101+1,FALSE)*J101*L101</f>
        <v>#N/A</v>
      </c>
      <c r="AL101" s="44" t="e">
        <f t="shared" si="53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37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HLOOKUP(I102,GasAvoidedCostsWOCC!$A$5:$G$50,G102+1,FALSE)</f>
        <v>#N/A</v>
      </c>
      <c r="AG102" s="44" t="e">
        <f t="shared" si="50"/>
        <v>#N/A</v>
      </c>
      <c r="AH102" s="52" t="e">
        <f>HLOOKUP(I102,GasAvoidedCostsWOCC!$A$5:$Q$50,T102+1,FALSE)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HLOOKUP(I102,GasAvoidedCostsWOCC!$A$5:$Q$50,G102+1,FALSE)*J102*L102</f>
        <v>#N/A</v>
      </c>
      <c r="AL102" s="44" t="e">
        <f t="shared" si="53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37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HLOOKUP(I103,GasAvoidedCostsWOCC!$A$5:$G$50,G103+1,FALSE)</f>
        <v>#N/A</v>
      </c>
      <c r="AG103" s="44" t="e">
        <f t="shared" si="50"/>
        <v>#N/A</v>
      </c>
      <c r="AH103" s="52" t="e">
        <f>HLOOKUP(I103,GasAvoidedCostsWOCC!$A$5:$Q$50,T103+1,FALSE)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HLOOKUP(I103,GasAvoidedCostsWOCC!$A$5:$Q$50,G103+1,FALSE)*J103*L103</f>
        <v>#N/A</v>
      </c>
      <c r="AL103" s="44" t="e">
        <f t="shared" si="53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37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HLOOKUP(I104,GasAvoidedCostsWOCC!$A$5:$G$50,G104+1,FALSE)</f>
        <v>#N/A</v>
      </c>
      <c r="AG104" s="44" t="e">
        <f t="shared" si="50"/>
        <v>#N/A</v>
      </c>
      <c r="AH104" s="52" t="e">
        <f>HLOOKUP(I104,GasAvoidedCostsWOCC!$A$5:$Q$50,T104+1,FALSE)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HLOOKUP(I104,GasAvoidedCostsWOCC!$A$5:$Q$50,G104+1,FALSE)*J104*L104</f>
        <v>#N/A</v>
      </c>
      <c r="AL104" s="44" t="e">
        <f t="shared" si="53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37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HLOOKUP(I105,GasAvoidedCostsWOCC!$A$5:$G$50,G105+1,FALSE)</f>
        <v>#N/A</v>
      </c>
      <c r="AG105" s="44" t="e">
        <f t="shared" si="50"/>
        <v>#N/A</v>
      </c>
      <c r="AH105" s="52" t="e">
        <f>HLOOKUP(I105,GasAvoidedCostsWOCC!$A$5:$Q$50,T105+1,FALSE)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HLOOKUP(I105,GasAvoidedCostsWOCC!$A$5:$Q$50,G105+1,FALSE)*J105*L105</f>
        <v>#N/A</v>
      </c>
      <c r="AL105" s="44" t="e">
        <f t="shared" si="53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37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HLOOKUP(I106,GasAvoidedCostsWOCC!$A$5:$G$50,G106+1,FALSE)</f>
        <v>#N/A</v>
      </c>
      <c r="AG106" s="44" t="e">
        <f t="shared" si="50"/>
        <v>#N/A</v>
      </c>
      <c r="AH106" s="52" t="e">
        <f>HLOOKUP(I106,GasAvoidedCostsWOCC!$A$5:$Q$50,T106+1,FALSE)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HLOOKUP(I106,GasAvoidedCostsWOCC!$A$5:$Q$50,G106+1,FALSE)*J106*L106</f>
        <v>#N/A</v>
      </c>
      <c r="AL106" s="44" t="e">
        <f t="shared" si="53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37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HLOOKUP(I107,GasAvoidedCostsWOCC!$A$5:$G$50,G107+1,FALSE)</f>
        <v>#N/A</v>
      </c>
      <c r="AG107" s="44" t="e">
        <f t="shared" si="50"/>
        <v>#N/A</v>
      </c>
      <c r="AH107" s="52" t="e">
        <f>HLOOKUP(I107,GasAvoidedCostsWOCC!$A$5:$Q$50,T107+1,FALSE)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HLOOKUP(I107,GasAvoidedCostsWOCC!$A$5:$Q$50,G107+1,FALSE)*J107*L107</f>
        <v>#N/A</v>
      </c>
      <c r="AL107" s="44" t="e">
        <f t="shared" si="53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37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HLOOKUP(I108,GasAvoidedCostsWOCC!$A$5:$G$50,G108+1,FALSE)</f>
        <v>#N/A</v>
      </c>
      <c r="AG108" s="44" t="e">
        <f t="shared" si="50"/>
        <v>#N/A</v>
      </c>
      <c r="AH108" s="52" t="e">
        <f>HLOOKUP(I108,GasAvoidedCostsWOCC!$A$5:$Q$50,T108+1,FALSE)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HLOOKUP(I108,GasAvoidedCostsWOCC!$A$5:$Q$50,G108+1,FALSE)*J108*L108</f>
        <v>#N/A</v>
      </c>
      <c r="AL108" s="44" t="e">
        <f t="shared" si="53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37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HLOOKUP(I109,GasAvoidedCostsWOCC!$A$5:$G$50,G109+1,FALSE)</f>
        <v>#N/A</v>
      </c>
      <c r="AG109" s="44" t="e">
        <f t="shared" si="50"/>
        <v>#N/A</v>
      </c>
      <c r="AH109" s="52" t="e">
        <f>HLOOKUP(I109,GasAvoidedCostsWOCC!$A$5:$Q$50,T109+1,FALSE)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HLOOKUP(I109,GasAvoidedCostsWOCC!$A$5:$Q$50,G109+1,FALSE)*J109*L109</f>
        <v>#N/A</v>
      </c>
      <c r="AL109" s="44" t="e">
        <f t="shared" si="53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37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HLOOKUP(I110,GasAvoidedCostsWOCC!$A$5:$G$50,G110+1,FALSE)</f>
        <v>#N/A</v>
      </c>
      <c r="AG110" s="44" t="e">
        <f t="shared" si="50"/>
        <v>#N/A</v>
      </c>
      <c r="AH110" s="52" t="e">
        <f>HLOOKUP(I110,GasAvoidedCostsWOCC!$A$5:$Q$50,T110+1,FALSE)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HLOOKUP(I110,GasAvoidedCostsWOCC!$A$5:$Q$50,G110+1,FALSE)*J110*L110</f>
        <v>#N/A</v>
      </c>
      <c r="AL110" s="44" t="e">
        <f t="shared" si="53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37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HLOOKUP(I111,GasAvoidedCostsWOCC!$A$5:$G$50,G111+1,FALSE)</f>
        <v>#N/A</v>
      </c>
      <c r="AG111" s="44" t="e">
        <f t="shared" si="50"/>
        <v>#N/A</v>
      </c>
      <c r="AH111" s="52" t="e">
        <f>HLOOKUP(I111,GasAvoidedCostsWOCC!$A$5:$Q$50,T111+1,FALSE)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HLOOKUP(I111,GasAvoidedCostsWOCC!$A$5:$Q$50,G111+1,FALSE)*J111*L111</f>
        <v>#N/A</v>
      </c>
      <c r="AL111" s="44" t="e">
        <f t="shared" si="53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37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HLOOKUP(I112,GasAvoidedCostsWOCC!$A$5:$G$50,G112+1,FALSE)</f>
        <v>#N/A</v>
      </c>
      <c r="AG112" s="44" t="e">
        <f t="shared" si="50"/>
        <v>#N/A</v>
      </c>
      <c r="AH112" s="52" t="e">
        <f>HLOOKUP(I112,GasAvoidedCostsWOCC!$A$5:$Q$50,T112+1,FALSE)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HLOOKUP(I112,GasAvoidedCostsWOCC!$A$5:$Q$50,G112+1,FALSE)*J112*L112</f>
        <v>#N/A</v>
      </c>
      <c r="AL112" s="44" t="e">
        <f t="shared" si="53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37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HLOOKUP(I113,GasAvoidedCostsWOCC!$A$5:$G$50,G113+1,FALSE)</f>
        <v>#N/A</v>
      </c>
      <c r="AG113" s="44" t="e">
        <f t="shared" si="50"/>
        <v>#N/A</v>
      </c>
      <c r="AH113" s="52" t="e">
        <f>HLOOKUP(I113,GasAvoidedCostsWOCC!$A$5:$Q$50,T113+1,FALSE)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HLOOKUP(I113,GasAvoidedCostsWOCC!$A$5:$Q$50,G113+1,FALSE)*J113*L113</f>
        <v>#N/A</v>
      </c>
      <c r="AL113" s="44" t="e">
        <f t="shared" si="53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37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HLOOKUP(I114,GasAvoidedCostsWOCC!$A$5:$G$50,G114+1,FALSE)</f>
        <v>#N/A</v>
      </c>
      <c r="AG114" s="44" t="e">
        <f t="shared" si="50"/>
        <v>#N/A</v>
      </c>
      <c r="AH114" s="52" t="e">
        <f>HLOOKUP(I114,GasAvoidedCostsWOCC!$A$5:$Q$50,T114+1,FALSE)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HLOOKUP(I114,GasAvoidedCostsWOCC!$A$5:$Q$50,G114+1,FALSE)*J114*L114</f>
        <v>#N/A</v>
      </c>
      <c r="AL114" s="44" t="e">
        <f t="shared" si="53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37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HLOOKUP(I115,GasAvoidedCostsWOCC!$A$5:$G$50,G115+1,FALSE)</f>
        <v>#N/A</v>
      </c>
      <c r="AG115" s="44" t="e">
        <f t="shared" si="50"/>
        <v>#N/A</v>
      </c>
      <c r="AH115" s="52" t="e">
        <f>HLOOKUP(I115,GasAvoidedCostsWOCC!$A$5:$Q$50,T115+1,FALSE)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HLOOKUP(I115,GasAvoidedCostsWOCC!$A$5:$Q$50,G115+1,FALSE)*J115*L115</f>
        <v>#N/A</v>
      </c>
      <c r="AL115" s="44" t="e">
        <f t="shared" si="53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37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HLOOKUP(I116,GasAvoidedCostsWOCC!$A$5:$G$50,G116+1,FALSE)</f>
        <v>#N/A</v>
      </c>
      <c r="AG116" s="44" t="e">
        <f t="shared" si="50"/>
        <v>#N/A</v>
      </c>
      <c r="AH116" s="52" t="e">
        <f>HLOOKUP(I116,GasAvoidedCostsWOCC!$A$5:$Q$50,T116+1,FALSE)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HLOOKUP(I116,GasAvoidedCostsWOCC!$A$5:$Q$50,G116+1,FALSE)*J116*L116</f>
        <v>#N/A</v>
      </c>
      <c r="AL116" s="44" t="e">
        <f t="shared" si="53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37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HLOOKUP(I117,GasAvoidedCostsWOCC!$A$5:$G$50,G117+1,FALSE)</f>
        <v>#N/A</v>
      </c>
      <c r="AG117" s="44" t="e">
        <f t="shared" si="50"/>
        <v>#N/A</v>
      </c>
      <c r="AH117" s="52" t="e">
        <f>HLOOKUP(I117,GasAvoidedCostsWOCC!$A$5:$Q$50,T117+1,FALSE)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HLOOKUP(I117,GasAvoidedCostsWOCC!$A$5:$Q$50,G117+1,FALSE)*J117*L117</f>
        <v>#N/A</v>
      </c>
      <c r="AL117" s="44" t="e">
        <f t="shared" si="53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37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HLOOKUP(I118,GasAvoidedCostsWOCC!$A$5:$G$50,G118+1,FALSE)</f>
        <v>#N/A</v>
      </c>
      <c r="AG118" s="44" t="e">
        <f t="shared" si="50"/>
        <v>#N/A</v>
      </c>
      <c r="AH118" s="52" t="e">
        <f>HLOOKUP(I118,GasAvoidedCostsWOCC!$A$5:$Q$50,T118+1,FALSE)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HLOOKUP(I118,GasAvoidedCostsWOCC!$A$5:$Q$50,G118+1,FALSE)*J118*L118</f>
        <v>#N/A</v>
      </c>
      <c r="AL118" s="44" t="e">
        <f t="shared" si="53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37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HLOOKUP(I119,GasAvoidedCostsWOCC!$A$5:$G$50,G119+1,FALSE)</f>
        <v>#N/A</v>
      </c>
      <c r="AG119" s="44" t="e">
        <f t="shared" si="50"/>
        <v>#N/A</v>
      </c>
      <c r="AH119" s="52" t="e">
        <f>HLOOKUP(I119,GasAvoidedCostsWOCC!$A$5:$Q$50,T119+1,FALSE)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HLOOKUP(I119,GasAvoidedCostsWOCC!$A$5:$Q$50,G119+1,FALSE)*J119*L119</f>
        <v>#N/A</v>
      </c>
      <c r="AL119" s="44" t="e">
        <f t="shared" si="53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37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HLOOKUP(I120,GasAvoidedCostsWOCC!$A$5:$G$50,G120+1,FALSE)</f>
        <v>#N/A</v>
      </c>
      <c r="AG120" s="44" t="e">
        <f t="shared" si="50"/>
        <v>#N/A</v>
      </c>
      <c r="AH120" s="52" t="e">
        <f>HLOOKUP(I120,GasAvoidedCostsWOCC!$A$5:$Q$50,T120+1,FALSE)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HLOOKUP(I120,GasAvoidedCostsWOCC!$A$5:$Q$50,G120+1,FALSE)*J120*L120</f>
        <v>#N/A</v>
      </c>
      <c r="AL120" s="44" t="e">
        <f t="shared" si="53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HLOOKUP(I121,GasAvoidedCostsWOCC!$A$5:$G$50,G121+1,FALSE)</f>
        <v>#N/A</v>
      </c>
      <c r="AG121" s="44" t="e">
        <f t="shared" si="50"/>
        <v>#N/A</v>
      </c>
      <c r="AH121" s="52" t="e">
        <f>HLOOKUP(I121,GasAvoidedCostsWOCC!$A$5:$Q$50,T121+1,FALSE)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HLOOKUP(I121,GasAvoidedCostsWOCC!$A$5:$Q$50,G121+1,FALSE)*J121*L121</f>
        <v>#N/A</v>
      </c>
      <c r="AL121" s="44" t="e">
        <f t="shared" si="53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HLOOKUP(I122,GasAvoidedCostsWOCC!$A$5:$G$50,G122+1,FALSE)</f>
        <v>#N/A</v>
      </c>
      <c r="AG122" s="44" t="e">
        <f t="shared" si="50"/>
        <v>#N/A</v>
      </c>
      <c r="AH122" s="52" t="e">
        <f>HLOOKUP(I122,GasAvoidedCostsWOCC!$A$5:$Q$50,T122+1,FALSE)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HLOOKUP(I122,GasAvoidedCostsWOCC!$A$5:$Q$50,G122+1,FALSE)*J122*L122</f>
        <v>#N/A</v>
      </c>
      <c r="AL122" s="44" t="e">
        <f t="shared" si="53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HLOOKUP(I123,GasAvoidedCostsWOCC!$A$5:$G$50,G123+1,FALSE)</f>
        <v>#N/A</v>
      </c>
      <c r="AG123" s="44" t="e">
        <f t="shared" si="50"/>
        <v>#N/A</v>
      </c>
      <c r="AH123" s="52" t="e">
        <f>HLOOKUP(I123,GasAvoidedCostsWOCC!$A$5:$Q$50,T123+1,FALSE)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HLOOKUP(I123,GasAvoidedCostsWOCC!$A$5:$Q$50,G123+1,FALSE)*J123*L123</f>
        <v>#N/A</v>
      </c>
      <c r="AL123" s="44" t="e">
        <f t="shared" si="53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HLOOKUP(I124,GasAvoidedCostsWOCC!$A$5:$G$50,G124+1,FALSE)</f>
        <v>#N/A</v>
      </c>
      <c r="AG124" s="44" t="e">
        <f t="shared" si="50"/>
        <v>#N/A</v>
      </c>
      <c r="AH124" s="52" t="e">
        <f>HLOOKUP(I124,GasAvoidedCostsWOCC!$A$5:$Q$50,T124+1,FALSE)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HLOOKUP(I124,GasAvoidedCostsWOCC!$A$5:$Q$50,G124+1,FALSE)*J124*L124</f>
        <v>#N/A</v>
      </c>
      <c r="AL124" s="44" t="e">
        <f t="shared" si="53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HLOOKUP(I125,GasAvoidedCostsWOCC!$A$5:$G$50,G125+1,FALSE)</f>
        <v>#N/A</v>
      </c>
      <c r="AG125" s="44" t="e">
        <f t="shared" si="50"/>
        <v>#N/A</v>
      </c>
      <c r="AH125" s="52" t="e">
        <f>HLOOKUP(I125,GasAvoidedCostsWOCC!$A$5:$Q$50,T125+1,FALSE)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HLOOKUP(I125,GasAvoidedCostsWOCC!$A$5:$Q$50,G125+1,FALSE)*J125*L125</f>
        <v>#N/A</v>
      </c>
      <c r="AL125" s="44" t="e">
        <f t="shared" si="53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HLOOKUP(I126,GasAvoidedCostsWOCC!$A$5:$G$50,G126+1,FALSE)</f>
        <v>#N/A</v>
      </c>
      <c r="AG126" s="44" t="e">
        <f t="shared" si="50"/>
        <v>#N/A</v>
      </c>
      <c r="AH126" s="52" t="e">
        <f>HLOOKUP(I126,GasAvoidedCostsWOCC!$A$5:$Q$50,T126+1,FALSE)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HLOOKUP(I126,GasAvoidedCostsWOCC!$A$5:$Q$50,G126+1,FALSE)*J126*L126</f>
        <v>#N/A</v>
      </c>
      <c r="AL126" s="44" t="e">
        <f t="shared" si="53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HLOOKUP(I127,GasAvoidedCostsWOCC!$A$5:$G$50,G127+1,FALSE)</f>
        <v>#N/A</v>
      </c>
      <c r="AG127" s="44" t="e">
        <f t="shared" si="50"/>
        <v>#N/A</v>
      </c>
      <c r="AH127" s="52" t="e">
        <f>HLOOKUP(I127,GasAvoidedCostsWOCC!$A$5:$Q$50,T127+1,FALSE)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HLOOKUP(I127,GasAvoidedCostsWOCC!$A$5:$Q$50,G127+1,FALSE)*J127*L127</f>
        <v>#N/A</v>
      </c>
      <c r="AL127" s="44" t="e">
        <f t="shared" si="53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HLOOKUP(I128,GasAvoidedCostsWOCC!$A$5:$G$50,G128+1,FALSE)</f>
        <v>#N/A</v>
      </c>
      <c r="AG128" s="44" t="e">
        <f t="shared" si="50"/>
        <v>#N/A</v>
      </c>
      <c r="AH128" s="52" t="e">
        <f>HLOOKUP(I128,GasAvoidedCostsWOCC!$A$5:$Q$50,T128+1,FALSE)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HLOOKUP(I128,GasAvoidedCostsWOCC!$A$5:$Q$50,G128+1,FALSE)*J128*L128</f>
        <v>#N/A</v>
      </c>
      <c r="AL128" s="44" t="e">
        <f t="shared" si="53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HLOOKUP(I129,GasAvoidedCostsWOCC!$A$5:$G$50,G129+1,FALSE)</f>
        <v>#N/A</v>
      </c>
      <c r="AG129" s="44" t="e">
        <f t="shared" si="50"/>
        <v>#N/A</v>
      </c>
      <c r="AH129" s="52" t="e">
        <f>HLOOKUP(I129,GasAvoidedCostsWOCC!$A$5:$Q$50,T129+1,FALSE)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HLOOKUP(I129,GasAvoidedCostsWOCC!$A$5:$Q$50,G129+1,FALSE)*J129*L129</f>
        <v>#N/A</v>
      </c>
      <c r="AL129" s="44" t="e">
        <f t="shared" si="53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HLOOKUP(I130,GasAvoidedCostsWOCC!$A$5:$G$50,G130+1,FALSE)</f>
        <v>#N/A</v>
      </c>
      <c r="AG130" s="44" t="e">
        <f t="shared" si="50"/>
        <v>#N/A</v>
      </c>
      <c r="AH130" s="52" t="e">
        <f>HLOOKUP(I130,GasAvoidedCostsWOCC!$A$5:$Q$50,T130+1,FALSE)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HLOOKUP(I130,GasAvoidedCostsWOCC!$A$5:$Q$50,G130+1,FALSE)*J130*L130</f>
        <v>#N/A</v>
      </c>
      <c r="AL130" s="44" t="e">
        <f t="shared" si="53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HLOOKUP(I131,GasAvoidedCostsWOCC!$A$5:$G$50,G131+1,FALSE)</f>
        <v>#N/A</v>
      </c>
      <c r="AG131" s="44" t="e">
        <f t="shared" si="50"/>
        <v>#N/A</v>
      </c>
      <c r="AH131" s="52" t="e">
        <f>HLOOKUP(I131,GasAvoidedCostsWOCC!$A$5:$Q$50,T131+1,FALSE)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HLOOKUP(I131,GasAvoidedCostsWOCC!$A$5:$Q$50,G131+1,FALSE)*J131*L131</f>
        <v>#N/A</v>
      </c>
      <c r="AL131" s="44" t="e">
        <f t="shared" si="53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</sheetData>
  <conditionalFormatting sqref="J5:L131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131 R5:S131">
    <cfRule type="expression" dxfId="152" priority="2">
      <formula>ISTEXT(M5)</formula>
    </cfRule>
  </conditionalFormatting>
  <conditionalFormatting sqref="M5:N131 R5:S131">
    <cfRule type="notContainsBlanks" dxfId="151" priority="3">
      <formula>LEN(TRIM(M5))&gt;0</formula>
    </cfRule>
  </conditionalFormatting>
  <conditionalFormatting sqref="R5:S131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50"/>
  <sheetViews>
    <sheetView zoomScale="85" zoomScaleNormal="85" workbookViewId="0">
      <selection activeCell="I10" sqref="I9:I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18230638</v>
      </c>
      <c r="D2" s="20" t="s">
        <v>83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18230638</v>
      </c>
      <c r="D5" s="61" t="s">
        <v>83</v>
      </c>
      <c r="E5" s="38">
        <v>12669</v>
      </c>
      <c r="F5" s="39" t="s">
        <v>608</v>
      </c>
      <c r="G5" s="39">
        <v>20</v>
      </c>
      <c r="H5" s="39"/>
      <c r="I5" s="40" t="s">
        <v>282</v>
      </c>
      <c r="J5" s="41">
        <v>5600</v>
      </c>
      <c r="K5" s="41">
        <v>105.31</v>
      </c>
      <c r="L5" s="41"/>
      <c r="M5" s="42">
        <v>700</v>
      </c>
      <c r="N5" s="42">
        <v>1438</v>
      </c>
      <c r="O5" s="43">
        <v>589736</v>
      </c>
      <c r="P5" s="44">
        <v>3920000</v>
      </c>
      <c r="Q5" s="44">
        <f>J5*N5</f>
        <v>8052800</v>
      </c>
      <c r="R5" s="45">
        <v>30.044943</v>
      </c>
      <c r="S5" s="46"/>
      <c r="T5" s="39">
        <f t="shared" ref="T5:T24" si="0">G5+H5</f>
        <v>20</v>
      </c>
      <c r="U5" s="47">
        <f t="shared" ref="U5:U24" si="1">(O5/$A$10)*T5</f>
        <v>18.912945629322159</v>
      </c>
      <c r="V5" s="48">
        <f t="shared" ref="V5:V24" si="2">N5-M5</f>
        <v>738</v>
      </c>
      <c r="W5" s="49">
        <f t="shared" ref="W5:W24" si="3">(O5/A$10)</f>
        <v>0.94564728146610799</v>
      </c>
      <c r="X5" s="44">
        <f t="shared" ref="X5:X24" si="4">W5*A$8</f>
        <v>266930.0000305305</v>
      </c>
      <c r="Y5" s="44">
        <f t="shared" ref="Y5:Y24" si="5">Q5-P5</f>
        <v>4132800</v>
      </c>
      <c r="Z5" s="44">
        <f t="shared" ref="Z5:Z24" si="6">X5+(A$6*W5)</f>
        <v>4374774.5083552301</v>
      </c>
      <c r="AA5" s="50">
        <f t="shared" ref="AA5:AA24" si="7">Q5+X5</f>
        <v>8319730.0000305306</v>
      </c>
      <c r="AB5" s="51">
        <f t="shared" ref="AB5:AB24" si="8">Z5/(1+GasDiscountRate)^1</f>
        <v>4096230.8130666944</v>
      </c>
      <c r="AC5" s="44">
        <f t="shared" ref="AC5:AC24" si="9">AA5/(1+GasDiscountRate)^1</f>
        <v>7790009.3633244662</v>
      </c>
      <c r="AD5" s="44">
        <f t="shared" ref="AD5:AD24" si="10">-PV(GasDiscountRate,T5,R5)*J5</f>
        <v>1810507.4639536897</v>
      </c>
      <c r="AE5" s="44">
        <v>0</v>
      </c>
      <c r="AF5" s="52">
        <f>HLOOKUP(I5,GasAvoidedCostsWOCC!$A$5:$G$50,G5+1,FALSE)</f>
        <v>13.765480191058694</v>
      </c>
      <c r="AG5" s="44">
        <f t="shared" ref="AG5:AG24" si="11">AF5*J5*K5</f>
        <v>8117999.2259541908</v>
      </c>
      <c r="AH5" s="52">
        <f>HLOOKUP(I5,GasAvoidedCostsWOCC!$A$5:$Q$50,T5+1,FALSE)</f>
        <v>13.765480191058694</v>
      </c>
      <c r="AI5" s="44">
        <f t="shared" ref="AI5:AI24" si="12">AH5*J5*L5</f>
        <v>0</v>
      </c>
      <c r="AJ5" s="44">
        <f>AG5+AI5</f>
        <v>8117999.2259541908</v>
      </c>
      <c r="AK5" s="44">
        <f>HLOOKUP(I5,GasAvoidedCostsWOCC!$A$5:$Q$50,G5+1,FALSE)*J5*L5</f>
        <v>0</v>
      </c>
      <c r="AL5" s="44">
        <f>AG5+AI5-AK5</f>
        <v>8117999.2259541908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8117999.2259541908</v>
      </c>
      <c r="AN5" s="48">
        <f>AM5*1.1+AD5+AE5</f>
        <v>10740306.612503301</v>
      </c>
      <c r="AO5" s="47">
        <f>IFERROR(AM5/AB5,0)</f>
        <v>1.9818217274422945</v>
      </c>
      <c r="AP5" s="47">
        <f>AN5/AC5</f>
        <v>1.3787283315818462</v>
      </c>
    </row>
    <row r="6" spans="1:42" ht="13.5" customHeight="1">
      <c r="A6" s="53">
        <f>SUMIF('Program Costs'!D:D,C2,'Program Costs'!L:L)</f>
        <v>4343950</v>
      </c>
      <c r="B6" s="97" t="s">
        <v>33</v>
      </c>
      <c r="C6" s="98">
        <v>18230638</v>
      </c>
      <c r="D6" s="61" t="s">
        <v>83</v>
      </c>
      <c r="E6" s="38">
        <v>12680</v>
      </c>
      <c r="F6" s="39" t="s">
        <v>721</v>
      </c>
      <c r="G6" s="39">
        <v>20</v>
      </c>
      <c r="H6" s="39"/>
      <c r="I6" s="40" t="s">
        <v>282</v>
      </c>
      <c r="J6" s="41">
        <v>65</v>
      </c>
      <c r="K6" s="41">
        <v>98</v>
      </c>
      <c r="L6" s="41"/>
      <c r="M6" s="42">
        <v>700</v>
      </c>
      <c r="N6" s="42">
        <v>1188</v>
      </c>
      <c r="O6" s="43">
        <v>6370</v>
      </c>
      <c r="P6" s="44">
        <v>45500</v>
      </c>
      <c r="Q6" s="44">
        <f t="shared" ref="Q6:Q15" si="13">J6*N6</f>
        <v>77220</v>
      </c>
      <c r="R6" s="45">
        <v>28.578099999999999</v>
      </c>
      <c r="S6" s="46"/>
      <c r="T6" s="39">
        <f t="shared" si="0"/>
        <v>20</v>
      </c>
      <c r="U6" s="47">
        <f t="shared" si="1"/>
        <v>0.20428711094249319</v>
      </c>
      <c r="V6" s="48">
        <f t="shared" si="2"/>
        <v>488</v>
      </c>
      <c r="W6" s="49">
        <f t="shared" si="3"/>
        <v>1.0214355547124659E-2</v>
      </c>
      <c r="X6" s="44">
        <f t="shared" si="4"/>
        <v>2883.2292758021886</v>
      </c>
      <c r="Y6" s="44">
        <f t="shared" si="5"/>
        <v>31720</v>
      </c>
      <c r="Z6" s="44">
        <f t="shared" si="6"/>
        <v>47253.879054734352</v>
      </c>
      <c r="AA6" s="50">
        <f t="shared" si="7"/>
        <v>80103.229275802194</v>
      </c>
      <c r="AB6" s="51">
        <f t="shared" si="8"/>
        <v>44245.205107429167</v>
      </c>
      <c r="AC6" s="44">
        <f t="shared" si="9"/>
        <v>75003.023666481444</v>
      </c>
      <c r="AD6" s="44">
        <f t="shared" si="10"/>
        <v>19988.841134447503</v>
      </c>
      <c r="AE6" s="44">
        <v>0</v>
      </c>
      <c r="AF6" s="52">
        <f>HLOOKUP(I6,GasAvoidedCostsWOCC!$A$5:$G$50,G6+1,FALSE)</f>
        <v>13.765480191058694</v>
      </c>
      <c r="AG6" s="44">
        <f t="shared" si="11"/>
        <v>87686.108817043889</v>
      </c>
      <c r="AH6" s="52">
        <f>HLOOKUP(I6,GasAvoidedCostsWOCC!$A$5:$Q$50,T6+1,FALSE)</f>
        <v>13.765480191058694</v>
      </c>
      <c r="AI6" s="44">
        <f t="shared" si="12"/>
        <v>0</v>
      </c>
      <c r="AJ6" s="44">
        <f t="shared" ref="AJ6:AJ24" si="14">AG6+AI6</f>
        <v>87686.108817043889</v>
      </c>
      <c r="AK6" s="44">
        <f>HLOOKUP(I6,GasAvoidedCostsWOCC!$A$5:$Q$50,G6+1,FALSE)*J6*L6</f>
        <v>0</v>
      </c>
      <c r="AL6" s="44">
        <f t="shared" ref="AL6:AL24" si="15">AG6+AI6-AK6</f>
        <v>87686.108817043889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87686.108817043889</v>
      </c>
      <c r="AN6" s="48">
        <f t="shared" ref="AN6:AN24" si="16">AM6*1.1+AD6+AE6</f>
        <v>116443.56083319579</v>
      </c>
      <c r="AO6" s="47">
        <f t="shared" ref="AO6:AO24" si="17">IFERROR(AM6/AB6,0)</f>
        <v>1.9818217274422942</v>
      </c>
      <c r="AP6" s="47">
        <f t="shared" ref="AP6:AP24" si="18">AN6/AC6</f>
        <v>1.5525182204785426</v>
      </c>
    </row>
    <row r="7" spans="1:42" ht="13.5" customHeight="1">
      <c r="A7" s="36" t="s">
        <v>248</v>
      </c>
      <c r="B7" s="97" t="s">
        <v>33</v>
      </c>
      <c r="C7" s="98">
        <v>18230638</v>
      </c>
      <c r="D7" s="61" t="s">
        <v>83</v>
      </c>
      <c r="E7" s="38">
        <v>12681</v>
      </c>
      <c r="F7" s="39" t="s">
        <v>987</v>
      </c>
      <c r="G7" s="39">
        <v>20</v>
      </c>
      <c r="H7" s="39"/>
      <c r="I7" s="40" t="s">
        <v>282</v>
      </c>
      <c r="J7" s="41">
        <v>2</v>
      </c>
      <c r="K7" s="41">
        <v>98</v>
      </c>
      <c r="L7" s="41"/>
      <c r="M7" s="42">
        <v>1000</v>
      </c>
      <c r="N7" s="42">
        <v>1188</v>
      </c>
      <c r="O7" s="43">
        <v>196</v>
      </c>
      <c r="P7" s="44">
        <v>2000</v>
      </c>
      <c r="Q7" s="44">
        <f t="shared" si="13"/>
        <v>2376</v>
      </c>
      <c r="R7" s="45">
        <v>28.578099999999999</v>
      </c>
      <c r="S7" s="46"/>
      <c r="T7" s="39">
        <f t="shared" si="0"/>
        <v>20</v>
      </c>
      <c r="U7" s="47">
        <f t="shared" si="1"/>
        <v>6.2857572597690209E-3</v>
      </c>
      <c r="V7" s="48">
        <f t="shared" si="2"/>
        <v>188</v>
      </c>
      <c r="W7" s="49">
        <f t="shared" si="3"/>
        <v>3.1428786298845105E-4</v>
      </c>
      <c r="X7" s="44">
        <f t="shared" si="4"/>
        <v>88.714746947759636</v>
      </c>
      <c r="Y7" s="44">
        <f t="shared" si="5"/>
        <v>376</v>
      </c>
      <c r="Z7" s="44">
        <f t="shared" si="6"/>
        <v>1453.9655093764418</v>
      </c>
      <c r="AA7" s="50">
        <f t="shared" si="7"/>
        <v>2464.7147469477595</v>
      </c>
      <c r="AB7" s="51">
        <f t="shared" si="8"/>
        <v>1361.390926382436</v>
      </c>
      <c r="AC7" s="44">
        <f t="shared" si="9"/>
        <v>2307.7853435840443</v>
      </c>
      <c r="AD7" s="44">
        <f t="shared" si="10"/>
        <v>615.04126567530773</v>
      </c>
      <c r="AE7" s="44">
        <v>0</v>
      </c>
      <c r="AF7" s="52">
        <f>HLOOKUP(I7,GasAvoidedCostsWOCC!$A$5:$G$50,G7+1,FALSE)</f>
        <v>13.765480191058694</v>
      </c>
      <c r="AG7" s="44">
        <f t="shared" si="11"/>
        <v>2698.0341174475043</v>
      </c>
      <c r="AH7" s="52">
        <f>HLOOKUP(I7,GasAvoidedCostsWOCC!$A$5:$Q$50,T7+1,FALSE)</f>
        <v>13.765480191058694</v>
      </c>
      <c r="AI7" s="44">
        <f t="shared" si="12"/>
        <v>0</v>
      </c>
      <c r="AJ7" s="44">
        <f t="shared" si="14"/>
        <v>2698.0341174475043</v>
      </c>
      <c r="AK7" s="44">
        <f>HLOOKUP(I7,GasAvoidedCostsWOCC!$A$5:$Q$50,G7+1,FALSE)*J7*L7</f>
        <v>0</v>
      </c>
      <c r="AL7" s="44">
        <f t="shared" si="15"/>
        <v>2698.0341174475043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2698.0341174475043</v>
      </c>
      <c r="AN7" s="48">
        <f t="shared" si="16"/>
        <v>3582.8787948675626</v>
      </c>
      <c r="AO7" s="47">
        <f t="shared" si="17"/>
        <v>1.981821727442294</v>
      </c>
      <c r="AP7" s="47">
        <f t="shared" si="18"/>
        <v>1.5525182204785426</v>
      </c>
    </row>
    <row r="8" spans="1:42" ht="13.5" customHeight="1">
      <c r="A8" s="53">
        <f>SUMIF('Program Costs'!D:D,C2,'Program Costs'!O:O)</f>
        <v>282272.26499999966</v>
      </c>
      <c r="B8" s="97" t="s">
        <v>33</v>
      </c>
      <c r="C8" s="98">
        <v>18230638</v>
      </c>
      <c r="D8" s="61" t="s">
        <v>83</v>
      </c>
      <c r="E8" s="38">
        <v>12670</v>
      </c>
      <c r="F8" s="39" t="s">
        <v>720</v>
      </c>
      <c r="G8" s="39">
        <v>20</v>
      </c>
      <c r="H8" s="39"/>
      <c r="I8" s="40" t="s">
        <v>282</v>
      </c>
      <c r="J8" s="41">
        <v>100</v>
      </c>
      <c r="K8" s="41">
        <v>105.31</v>
      </c>
      <c r="L8" s="41"/>
      <c r="M8" s="42">
        <v>1400</v>
      </c>
      <c r="N8" s="42">
        <v>1438</v>
      </c>
      <c r="O8" s="43">
        <v>10531</v>
      </c>
      <c r="P8" s="44">
        <v>140000</v>
      </c>
      <c r="Q8" s="44">
        <f t="shared" si="13"/>
        <v>143800</v>
      </c>
      <c r="R8" s="45">
        <v>31.5715</v>
      </c>
      <c r="S8" s="46"/>
      <c r="T8" s="39">
        <f t="shared" si="0"/>
        <v>20</v>
      </c>
      <c r="U8" s="47">
        <f t="shared" si="1"/>
        <v>0.33773117195218144</v>
      </c>
      <c r="V8" s="48">
        <f t="shared" si="2"/>
        <v>38</v>
      </c>
      <c r="W8" s="49">
        <f t="shared" si="3"/>
        <v>1.6886558597609073E-2</v>
      </c>
      <c r="X8" s="44">
        <f t="shared" si="4"/>
        <v>4766.6071434023306</v>
      </c>
      <c r="Y8" s="44">
        <f t="shared" si="5"/>
        <v>3800</v>
      </c>
      <c r="Z8" s="44">
        <f t="shared" si="6"/>
        <v>78120.973363486264</v>
      </c>
      <c r="AA8" s="50">
        <f t="shared" si="7"/>
        <v>148566.60714340233</v>
      </c>
      <c r="AB8" s="51">
        <f t="shared" si="8"/>
        <v>73146.978804762417</v>
      </c>
      <c r="AC8" s="44">
        <f t="shared" si="9"/>
        <v>139107.31005936547</v>
      </c>
      <c r="AD8" s="44">
        <f t="shared" si="10"/>
        <v>33973.17407257302</v>
      </c>
      <c r="AE8" s="44">
        <v>0</v>
      </c>
      <c r="AF8" s="52">
        <f>HLOOKUP(I8,GasAvoidedCostsWOCC!$A$5:$G$50,G8+1,FALSE)</f>
        <v>13.765480191058694</v>
      </c>
      <c r="AG8" s="44">
        <f t="shared" si="11"/>
        <v>144964.27189203911</v>
      </c>
      <c r="AH8" s="52">
        <f>HLOOKUP(I8,GasAvoidedCostsWOCC!$A$5:$Q$50,T8+1,FALSE)</f>
        <v>13.765480191058694</v>
      </c>
      <c r="AI8" s="44">
        <f t="shared" si="12"/>
        <v>0</v>
      </c>
      <c r="AJ8" s="44">
        <f t="shared" si="14"/>
        <v>144964.27189203911</v>
      </c>
      <c r="AK8" s="44">
        <f>HLOOKUP(I8,GasAvoidedCostsWOCC!$A$5:$Q$50,G8+1,FALSE)*J8*L8</f>
        <v>0</v>
      </c>
      <c r="AL8" s="44">
        <f t="shared" si="15"/>
        <v>144964.27189203911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144964.27189203911</v>
      </c>
      <c r="AN8" s="48">
        <f t="shared" si="16"/>
        <v>193433.87315381604</v>
      </c>
      <c r="AO8" s="47">
        <f t="shared" si="17"/>
        <v>1.9818217274422938</v>
      </c>
      <c r="AP8" s="47">
        <f t="shared" si="18"/>
        <v>1.3905370829992052</v>
      </c>
    </row>
    <row r="9" spans="1:42" ht="13.5" customHeight="1">
      <c r="A9" s="36" t="s">
        <v>316</v>
      </c>
      <c r="B9" s="97" t="s">
        <v>33</v>
      </c>
      <c r="C9" s="98">
        <v>18230638</v>
      </c>
      <c r="D9" s="61" t="s">
        <v>83</v>
      </c>
      <c r="E9" s="38">
        <v>13223</v>
      </c>
      <c r="F9" s="39" t="s">
        <v>1038</v>
      </c>
      <c r="G9" s="39">
        <v>20</v>
      </c>
      <c r="H9" s="39"/>
      <c r="I9" s="40" t="s">
        <v>282</v>
      </c>
      <c r="J9" s="41">
        <v>15</v>
      </c>
      <c r="K9" s="41">
        <v>66</v>
      </c>
      <c r="L9" s="41"/>
      <c r="M9" s="42">
        <v>1400</v>
      </c>
      <c r="N9" s="42">
        <v>1438</v>
      </c>
      <c r="O9" s="43">
        <v>990</v>
      </c>
      <c r="P9" s="44">
        <v>21000</v>
      </c>
      <c r="Q9" s="44">
        <f t="shared" si="13"/>
        <v>21570</v>
      </c>
      <c r="R9" s="45">
        <v>18.836400000000001</v>
      </c>
      <c r="S9" s="46"/>
      <c r="T9" s="39">
        <f t="shared" si="0"/>
        <v>20</v>
      </c>
      <c r="U9" s="47">
        <f t="shared" si="1"/>
        <v>3.174948819985373E-2</v>
      </c>
      <c r="V9" s="48">
        <f t="shared" si="2"/>
        <v>38</v>
      </c>
      <c r="W9" s="49">
        <f t="shared" si="3"/>
        <v>1.5874744099926865E-3</v>
      </c>
      <c r="X9" s="44">
        <f t="shared" si="4"/>
        <v>448.09999733817369</v>
      </c>
      <c r="Y9" s="44">
        <f t="shared" si="5"/>
        <v>570</v>
      </c>
      <c r="Z9" s="44">
        <f t="shared" si="6"/>
        <v>7344.0094606259045</v>
      </c>
      <c r="AA9" s="50">
        <f t="shared" si="7"/>
        <v>22018.099997338173</v>
      </c>
      <c r="AB9" s="51">
        <f t="shared" si="8"/>
        <v>6876.4133526459773</v>
      </c>
      <c r="AC9" s="44">
        <f t="shared" si="9"/>
        <v>20616.198499380309</v>
      </c>
      <c r="AD9" s="44">
        <f t="shared" si="10"/>
        <v>3040.3954330675501</v>
      </c>
      <c r="AE9" s="44">
        <f t="shared" ref="AE9:AE24" si="19">-PV(GasDiscountRate,T9,S9)*J9</f>
        <v>0</v>
      </c>
      <c r="AF9" s="52">
        <f>HLOOKUP(I9,GasAvoidedCostsWOCC!$A$5:$G$50,G9+1,FALSE)</f>
        <v>13.765480191058694</v>
      </c>
      <c r="AG9" s="44">
        <f t="shared" si="11"/>
        <v>13627.825389148107</v>
      </c>
      <c r="AH9" s="52">
        <f>HLOOKUP(I9,GasAvoidedCostsWOCC!$A$5:$Q$50,T9+1,FALSE)</f>
        <v>13.765480191058694</v>
      </c>
      <c r="AI9" s="44">
        <f t="shared" si="12"/>
        <v>0</v>
      </c>
      <c r="AJ9" s="44">
        <f t="shared" si="14"/>
        <v>13627.825389148107</v>
      </c>
      <c r="AK9" s="44">
        <f>HLOOKUP(I9,GasAvoidedCostsWOCC!$A$5:$Q$50,G9+1,FALSE)*J9*L9</f>
        <v>0</v>
      </c>
      <c r="AL9" s="44">
        <f t="shared" si="15"/>
        <v>13627.825389148107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13627.825389148107</v>
      </c>
      <c r="AN9" s="48">
        <f t="shared" si="16"/>
        <v>18031.003361130468</v>
      </c>
      <c r="AO9" s="47">
        <f t="shared" si="17"/>
        <v>1.981821727442294</v>
      </c>
      <c r="AP9" s="47">
        <f t="shared" si="18"/>
        <v>0.8746036938707421</v>
      </c>
    </row>
    <row r="10" spans="1:42" ht="13.5" customHeight="1">
      <c r="A10" s="54">
        <f>SUM(O5:O999)</f>
        <v>623632.1</v>
      </c>
      <c r="B10" s="97" t="s">
        <v>33</v>
      </c>
      <c r="C10" s="98">
        <v>18230638</v>
      </c>
      <c r="D10" s="61" t="s">
        <v>83</v>
      </c>
      <c r="E10" s="38" t="s">
        <v>824</v>
      </c>
      <c r="F10" s="39" t="s">
        <v>1039</v>
      </c>
      <c r="G10" s="39">
        <v>1</v>
      </c>
      <c r="H10" s="39"/>
      <c r="I10" s="40" t="s">
        <v>282</v>
      </c>
      <c r="J10" s="41">
        <v>100</v>
      </c>
      <c r="K10" s="41">
        <v>0</v>
      </c>
      <c r="L10" s="41"/>
      <c r="M10" s="42">
        <v>500</v>
      </c>
      <c r="N10" s="42">
        <v>0</v>
      </c>
      <c r="O10" s="43">
        <v>0</v>
      </c>
      <c r="P10" s="44">
        <v>50000</v>
      </c>
      <c r="Q10" s="44">
        <f t="shared" si="13"/>
        <v>0</v>
      </c>
      <c r="R10" s="45">
        <v>0</v>
      </c>
      <c r="S10" s="46"/>
      <c r="T10" s="39">
        <f t="shared" si="0"/>
        <v>1</v>
      </c>
      <c r="U10" s="47">
        <f t="shared" si="1"/>
        <v>0</v>
      </c>
      <c r="V10" s="48">
        <f t="shared" si="2"/>
        <v>-500</v>
      </c>
      <c r="W10" s="49">
        <f t="shared" si="3"/>
        <v>0</v>
      </c>
      <c r="X10" s="44">
        <f t="shared" si="4"/>
        <v>0</v>
      </c>
      <c r="Y10" s="44">
        <f t="shared" si="5"/>
        <v>-50000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9"/>
        <v>0</v>
      </c>
      <c r="AF10" s="52">
        <f>HLOOKUP(I10,GasAvoidedCostsWOCC!$A$5:$G$50,G10+1,FALSE)</f>
        <v>0.87909634590853636</v>
      </c>
      <c r="AG10" s="44">
        <f t="shared" si="11"/>
        <v>0</v>
      </c>
      <c r="AH10" s="52">
        <f>HLOOKUP(I10,GasAvoidedCostsWOCC!$A$5:$Q$50,T10+1,FALSE)</f>
        <v>0.87909634590853636</v>
      </c>
      <c r="AI10" s="44">
        <f t="shared" si="12"/>
        <v>0</v>
      </c>
      <c r="AJ10" s="44">
        <f t="shared" si="14"/>
        <v>0</v>
      </c>
      <c r="AK10" s="44">
        <f>HLOOKUP(I10,GasAvoidedCostsWOCC!$A$5:$Q$50,G10+1,FALSE)*J10*L10</f>
        <v>0</v>
      </c>
      <c r="AL10" s="44">
        <f t="shared" si="15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6"/>
        <v>0</v>
      </c>
      <c r="AO10" s="47">
        <f t="shared" si="17"/>
        <v>0</v>
      </c>
      <c r="AP10" s="47" t="e">
        <f t="shared" si="18"/>
        <v>#DIV/0!</v>
      </c>
    </row>
    <row r="11" spans="1:42" ht="13.5" customHeight="1">
      <c r="A11" s="36" t="s">
        <v>251</v>
      </c>
      <c r="B11" s="97" t="s">
        <v>33</v>
      </c>
      <c r="C11" s="98">
        <v>18230638</v>
      </c>
      <c r="D11" s="61" t="s">
        <v>83</v>
      </c>
      <c r="E11" s="38">
        <v>12660</v>
      </c>
      <c r="F11" s="39" t="s">
        <v>607</v>
      </c>
      <c r="G11" s="39">
        <v>20</v>
      </c>
      <c r="H11" s="39"/>
      <c r="I11" s="40" t="s">
        <v>282</v>
      </c>
      <c r="J11" s="41">
        <v>100</v>
      </c>
      <c r="K11" s="41">
        <v>104</v>
      </c>
      <c r="L11" s="41"/>
      <c r="M11" s="42">
        <v>800</v>
      </c>
      <c r="N11" s="42">
        <v>1502</v>
      </c>
      <c r="O11" s="43">
        <v>10400</v>
      </c>
      <c r="P11" s="44">
        <v>80000</v>
      </c>
      <c r="Q11" s="44">
        <f t="shared" si="13"/>
        <v>150200</v>
      </c>
      <c r="R11" s="45">
        <v>7.7064000000000004</v>
      </c>
      <c r="S11" s="46"/>
      <c r="T11" s="39">
        <f t="shared" si="0"/>
        <v>20</v>
      </c>
      <c r="U11" s="47">
        <f t="shared" si="1"/>
        <v>0.33352997704896847</v>
      </c>
      <c r="V11" s="48">
        <f t="shared" si="2"/>
        <v>702</v>
      </c>
      <c r="W11" s="49">
        <f t="shared" si="3"/>
        <v>1.6676498852448422E-2</v>
      </c>
      <c r="X11" s="44">
        <f t="shared" si="4"/>
        <v>4707.3131033505115</v>
      </c>
      <c r="Y11" s="44">
        <f t="shared" si="5"/>
        <v>70200</v>
      </c>
      <c r="Z11" s="44">
        <f t="shared" si="6"/>
        <v>77149.190293443826</v>
      </c>
      <c r="AA11" s="50">
        <f t="shared" si="7"/>
        <v>154907.31310335052</v>
      </c>
      <c r="AB11" s="51">
        <f t="shared" si="8"/>
        <v>72237.069563149649</v>
      </c>
      <c r="AC11" s="44">
        <f t="shared" si="9"/>
        <v>145044.3006585679</v>
      </c>
      <c r="AD11" s="44">
        <f t="shared" si="10"/>
        <v>8292.6331873011004</v>
      </c>
      <c r="AE11" s="44">
        <f t="shared" si="19"/>
        <v>0</v>
      </c>
      <c r="AF11" s="52">
        <f>HLOOKUP(I11,GasAvoidedCostsWOCC!$A$5:$G$50,G11+1,FALSE)</f>
        <v>13.765480191058694</v>
      </c>
      <c r="AG11" s="44">
        <f t="shared" si="11"/>
        <v>143160.99398701041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4"/>
        <v>143160.99398701041</v>
      </c>
      <c r="AK11" s="44">
        <f>HLOOKUP(I11,GasAvoidedCostsWOCC!$A$5:$Q$50,G11+1,FALSE)*J11*L11</f>
        <v>0</v>
      </c>
      <c r="AL11" s="44">
        <f t="shared" si="15"/>
        <v>143160.99398701041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143160.99398701041</v>
      </c>
      <c r="AN11" s="48">
        <f t="shared" si="16"/>
        <v>165769.72657301257</v>
      </c>
      <c r="AO11" s="47">
        <f t="shared" si="17"/>
        <v>1.9818217274422942</v>
      </c>
      <c r="AP11" s="47">
        <f t="shared" si="18"/>
        <v>1.1428903157196919</v>
      </c>
    </row>
    <row r="12" spans="1:42" ht="13.5" customHeight="1">
      <c r="A12" s="55">
        <f>SUM(P5:P1000)</f>
        <v>4343950</v>
      </c>
      <c r="B12" s="97" t="s">
        <v>33</v>
      </c>
      <c r="C12" s="98">
        <v>18230638</v>
      </c>
      <c r="D12" s="61" t="s">
        <v>83</v>
      </c>
      <c r="E12" s="38" t="s">
        <v>824</v>
      </c>
      <c r="F12" s="39" t="s">
        <v>1040</v>
      </c>
      <c r="G12" s="39">
        <v>20</v>
      </c>
      <c r="H12" s="39"/>
      <c r="I12" s="40" t="s">
        <v>282</v>
      </c>
      <c r="J12" s="41">
        <v>2</v>
      </c>
      <c r="K12" s="41">
        <v>104</v>
      </c>
      <c r="L12" s="41"/>
      <c r="M12" s="42">
        <v>1750</v>
      </c>
      <c r="N12" s="42">
        <v>1502</v>
      </c>
      <c r="O12" s="43">
        <v>208</v>
      </c>
      <c r="P12" s="44">
        <v>3500</v>
      </c>
      <c r="Q12" s="44">
        <f t="shared" si="13"/>
        <v>3004</v>
      </c>
      <c r="R12" s="45">
        <v>7.7064000000000004</v>
      </c>
      <c r="S12" s="46"/>
      <c r="T12" s="39">
        <f t="shared" si="0"/>
        <v>20</v>
      </c>
      <c r="U12" s="47">
        <f t="shared" si="1"/>
        <v>6.67059954097937E-3</v>
      </c>
      <c r="V12" s="48">
        <f t="shared" si="2"/>
        <v>-248</v>
      </c>
      <c r="W12" s="49">
        <f t="shared" si="3"/>
        <v>3.3352997704896848E-4</v>
      </c>
      <c r="X12" s="44">
        <f t="shared" si="4"/>
        <v>94.146262067010241</v>
      </c>
      <c r="Y12" s="44">
        <f t="shared" si="5"/>
        <v>-496</v>
      </c>
      <c r="Z12" s="44">
        <f t="shared" si="6"/>
        <v>1542.9838058688767</v>
      </c>
      <c r="AA12" s="50">
        <f t="shared" si="7"/>
        <v>3098.1462620670104</v>
      </c>
      <c r="AB12" s="51">
        <f t="shared" si="8"/>
        <v>1444.7413912629931</v>
      </c>
      <c r="AC12" s="44">
        <f t="shared" si="9"/>
        <v>2900.8860131713577</v>
      </c>
      <c r="AD12" s="44">
        <f t="shared" si="10"/>
        <v>165.85266374602202</v>
      </c>
      <c r="AE12" s="44">
        <f t="shared" si="19"/>
        <v>0</v>
      </c>
      <c r="AF12" s="52">
        <f>HLOOKUP(I12,GasAvoidedCostsWOCC!$A$5:$G$50,G12+1,FALSE)</f>
        <v>13.765480191058694</v>
      </c>
      <c r="AG12" s="44">
        <f t="shared" si="11"/>
        <v>2863.2198797402084</v>
      </c>
      <c r="AH12" s="52">
        <f>HLOOKUP(I12,GasAvoidedCostsWOCC!$A$5:$Q$50,T12+1,FALSE)</f>
        <v>13.765480191058694</v>
      </c>
      <c r="AI12" s="44">
        <f t="shared" si="12"/>
        <v>0</v>
      </c>
      <c r="AJ12" s="44">
        <f t="shared" si="14"/>
        <v>2863.2198797402084</v>
      </c>
      <c r="AK12" s="44">
        <f>HLOOKUP(I12,GasAvoidedCostsWOCC!$A$5:$Q$50,G12+1,FALSE)*J12*L12</f>
        <v>0</v>
      </c>
      <c r="AL12" s="44">
        <f t="shared" si="15"/>
        <v>2863.2198797402084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2863.2198797402084</v>
      </c>
      <c r="AN12" s="48">
        <f t="shared" si="16"/>
        <v>3315.3945314602515</v>
      </c>
      <c r="AO12" s="47">
        <f t="shared" si="17"/>
        <v>1.981821727442294</v>
      </c>
      <c r="AP12" s="47">
        <f t="shared" si="18"/>
        <v>1.1428903157196919</v>
      </c>
    </row>
    <row r="13" spans="1:42" ht="13.5" customHeight="1">
      <c r="A13" s="56" t="s">
        <v>254</v>
      </c>
      <c r="B13" s="97" t="s">
        <v>33</v>
      </c>
      <c r="C13" s="98">
        <v>18230638</v>
      </c>
      <c r="D13" s="61" t="s">
        <v>83</v>
      </c>
      <c r="E13" s="38" t="s">
        <v>824</v>
      </c>
      <c r="F13" s="39" t="s">
        <v>1041</v>
      </c>
      <c r="G13" s="39">
        <v>20</v>
      </c>
      <c r="H13" s="39"/>
      <c r="I13" s="40" t="s">
        <v>282</v>
      </c>
      <c r="J13" s="41">
        <v>1</v>
      </c>
      <c r="K13" s="41">
        <v>98</v>
      </c>
      <c r="L13" s="41"/>
      <c r="M13" s="42">
        <v>1650</v>
      </c>
      <c r="N13" s="42">
        <v>1118</v>
      </c>
      <c r="O13" s="43">
        <v>98</v>
      </c>
      <c r="P13" s="44">
        <v>1650</v>
      </c>
      <c r="Q13" s="44">
        <f t="shared" si="13"/>
        <v>1118</v>
      </c>
      <c r="R13" s="45">
        <v>0</v>
      </c>
      <c r="S13" s="46"/>
      <c r="T13" s="39">
        <f t="shared" si="0"/>
        <v>20</v>
      </c>
      <c r="U13" s="47">
        <f t="shared" si="1"/>
        <v>3.1428786298845104E-3</v>
      </c>
      <c r="V13" s="48">
        <f t="shared" si="2"/>
        <v>-532</v>
      </c>
      <c r="W13" s="49">
        <f t="shared" si="3"/>
        <v>1.5714393149422553E-4</v>
      </c>
      <c r="X13" s="44">
        <f t="shared" si="4"/>
        <v>44.357373473879818</v>
      </c>
      <c r="Y13" s="44">
        <f t="shared" si="5"/>
        <v>-532</v>
      </c>
      <c r="Z13" s="44">
        <f t="shared" si="6"/>
        <v>726.98275468822089</v>
      </c>
      <c r="AA13" s="50">
        <f t="shared" si="7"/>
        <v>1162.3573734738798</v>
      </c>
      <c r="AB13" s="51">
        <f t="shared" si="8"/>
        <v>680.69546319121798</v>
      </c>
      <c r="AC13" s="44">
        <f t="shared" si="9"/>
        <v>1088.3496006309736</v>
      </c>
      <c r="AD13" s="44">
        <f t="shared" si="10"/>
        <v>0</v>
      </c>
      <c r="AE13" s="44">
        <f t="shared" si="19"/>
        <v>0</v>
      </c>
      <c r="AF13" s="52">
        <f>HLOOKUP(I13,GasAvoidedCostsWOCC!$A$5:$G$50,G13+1,FALSE)</f>
        <v>13.765480191058694</v>
      </c>
      <c r="AG13" s="44">
        <f t="shared" si="11"/>
        <v>1349.0170587237521</v>
      </c>
      <c r="AH13" s="52">
        <f>HLOOKUP(I13,GasAvoidedCostsWOCC!$A$5:$Q$50,T13+1,FALSE)</f>
        <v>13.765480191058694</v>
      </c>
      <c r="AI13" s="44">
        <f t="shared" si="12"/>
        <v>0</v>
      </c>
      <c r="AJ13" s="44">
        <f t="shared" si="14"/>
        <v>1349.0170587237521</v>
      </c>
      <c r="AK13" s="44">
        <f>HLOOKUP(I13,GasAvoidedCostsWOCC!$A$5:$Q$50,G13+1,FALSE)*J13*L13</f>
        <v>0</v>
      </c>
      <c r="AL13" s="44">
        <f t="shared" si="15"/>
        <v>1349.0170587237521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1349.0170587237521</v>
      </c>
      <c r="AN13" s="48">
        <f t="shared" si="16"/>
        <v>1483.9187645961274</v>
      </c>
      <c r="AO13" s="47">
        <f t="shared" si="17"/>
        <v>1.981821727442294</v>
      </c>
      <c r="AP13" s="47">
        <f t="shared" si="18"/>
        <v>1.3634578114751195</v>
      </c>
    </row>
    <row r="14" spans="1:42" ht="13.5" customHeight="1">
      <c r="A14" s="55">
        <f>SUM(Y5:Y1000)</f>
        <v>4247518</v>
      </c>
      <c r="B14" s="97" t="s">
        <v>33</v>
      </c>
      <c r="C14" s="98">
        <v>18230638</v>
      </c>
      <c r="D14" s="61" t="s">
        <v>83</v>
      </c>
      <c r="E14" s="38" t="s">
        <v>824</v>
      </c>
      <c r="F14" s="39" t="s">
        <v>1042</v>
      </c>
      <c r="G14" s="39">
        <v>20</v>
      </c>
      <c r="H14" s="39"/>
      <c r="I14" s="40" t="s">
        <v>282</v>
      </c>
      <c r="J14" s="41">
        <v>10</v>
      </c>
      <c r="K14" s="41">
        <v>105.31</v>
      </c>
      <c r="L14" s="41"/>
      <c r="M14" s="42">
        <v>1780</v>
      </c>
      <c r="N14" s="42">
        <v>1438</v>
      </c>
      <c r="O14" s="43">
        <v>1053.0999999999999</v>
      </c>
      <c r="P14" s="44">
        <v>17800</v>
      </c>
      <c r="Q14" s="44">
        <f t="shared" si="13"/>
        <v>14380</v>
      </c>
      <c r="R14" s="45">
        <v>30.07</v>
      </c>
      <c r="S14" s="46"/>
      <c r="T14" s="39">
        <f t="shared" si="0"/>
        <v>20</v>
      </c>
      <c r="U14" s="47">
        <f t="shared" si="1"/>
        <v>3.3773117195218139E-2</v>
      </c>
      <c r="V14" s="48">
        <f t="shared" si="2"/>
        <v>-342</v>
      </c>
      <c r="W14" s="49">
        <f t="shared" si="3"/>
        <v>1.6886558597609071E-3</v>
      </c>
      <c r="X14" s="44">
        <f t="shared" si="4"/>
        <v>476.66071434023303</v>
      </c>
      <c r="Y14" s="44">
        <f t="shared" si="5"/>
        <v>-3420</v>
      </c>
      <c r="Z14" s="44">
        <f t="shared" si="6"/>
        <v>7812.0973363486255</v>
      </c>
      <c r="AA14" s="50">
        <f t="shared" si="7"/>
        <v>14856.660714340233</v>
      </c>
      <c r="AB14" s="51">
        <f t="shared" si="8"/>
        <v>7314.6978804762402</v>
      </c>
      <c r="AC14" s="44">
        <f t="shared" si="9"/>
        <v>13910.731005936546</v>
      </c>
      <c r="AD14" s="44">
        <f t="shared" si="10"/>
        <v>3235.7453537597848</v>
      </c>
      <c r="AE14" s="44">
        <f t="shared" si="19"/>
        <v>0</v>
      </c>
      <c r="AF14" s="52">
        <f>HLOOKUP(I14,GasAvoidedCostsWOCC!$A$5:$G$50,G14+1,FALSE)</f>
        <v>13.765480191058694</v>
      </c>
      <c r="AG14" s="44">
        <f t="shared" si="11"/>
        <v>14496.427189203911</v>
      </c>
      <c r="AH14" s="52">
        <f>HLOOKUP(I14,GasAvoidedCostsWOCC!$A$5:$Q$50,T14+1,FALSE)</f>
        <v>13.765480191058694</v>
      </c>
      <c r="AI14" s="44">
        <f t="shared" si="12"/>
        <v>0</v>
      </c>
      <c r="AJ14" s="44">
        <f t="shared" si="14"/>
        <v>14496.427189203911</v>
      </c>
      <c r="AK14" s="44">
        <f>HLOOKUP(I14,GasAvoidedCostsWOCC!$A$5:$Q$50,G14+1,FALSE)*J14*L14</f>
        <v>0</v>
      </c>
      <c r="AL14" s="44">
        <f t="shared" si="15"/>
        <v>14496.427189203911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14496.427189203912</v>
      </c>
      <c r="AN14" s="48">
        <f t="shared" si="16"/>
        <v>19181.81526188409</v>
      </c>
      <c r="AO14" s="47">
        <f t="shared" si="17"/>
        <v>1.9818217274422945</v>
      </c>
      <c r="AP14" s="47">
        <f t="shared" si="18"/>
        <v>1.3789221611501261</v>
      </c>
    </row>
    <row r="15" spans="1:42" ht="13.5" customHeight="1">
      <c r="A15" s="57" t="s">
        <v>257</v>
      </c>
      <c r="B15" s="97" t="s">
        <v>33</v>
      </c>
      <c r="C15" s="98">
        <v>18230638</v>
      </c>
      <c r="D15" s="61" t="s">
        <v>83</v>
      </c>
      <c r="E15" s="38" t="s">
        <v>824</v>
      </c>
      <c r="F15" s="39" t="s">
        <v>1043</v>
      </c>
      <c r="G15" s="39">
        <v>20</v>
      </c>
      <c r="H15" s="39"/>
      <c r="I15" s="40" t="s">
        <v>282</v>
      </c>
      <c r="J15" s="41">
        <v>50</v>
      </c>
      <c r="K15" s="41">
        <v>81</v>
      </c>
      <c r="L15" s="41"/>
      <c r="M15" s="42">
        <v>1250</v>
      </c>
      <c r="N15" s="42">
        <v>2500</v>
      </c>
      <c r="O15" s="43">
        <v>4050</v>
      </c>
      <c r="P15" s="44">
        <v>62500</v>
      </c>
      <c r="Q15" s="44">
        <f t="shared" si="13"/>
        <v>125000</v>
      </c>
      <c r="R15" s="45">
        <v>42.423999999999999</v>
      </c>
      <c r="S15" s="46"/>
      <c r="T15" s="39">
        <f t="shared" si="0"/>
        <v>20</v>
      </c>
      <c r="U15" s="47">
        <f t="shared" si="1"/>
        <v>0.12988426990849253</v>
      </c>
      <c r="V15" s="48">
        <f t="shared" si="2"/>
        <v>1250</v>
      </c>
      <c r="W15" s="49">
        <f t="shared" si="3"/>
        <v>6.4942134954246262E-3</v>
      </c>
      <c r="X15" s="44">
        <f t="shared" si="4"/>
        <v>1833.1363527470742</v>
      </c>
      <c r="Y15" s="44">
        <f t="shared" si="5"/>
        <v>62500</v>
      </c>
      <c r="Z15" s="44">
        <f t="shared" si="6"/>
        <v>30043.67506619688</v>
      </c>
      <c r="AA15" s="50">
        <f t="shared" si="7"/>
        <v>126833.13635274707</v>
      </c>
      <c r="AB15" s="51">
        <f t="shared" si="8"/>
        <v>28130.781897188088</v>
      </c>
      <c r="AC15" s="44">
        <f t="shared" si="9"/>
        <v>118757.6183078156</v>
      </c>
      <c r="AD15" s="44">
        <f t="shared" si="10"/>
        <v>22825.617041553898</v>
      </c>
      <c r="AE15" s="44">
        <f t="shared" si="19"/>
        <v>0</v>
      </c>
      <c r="AF15" s="52">
        <f>HLOOKUP(I15,GasAvoidedCostsWOCC!$A$5:$G$50,G15+1,FALSE)</f>
        <v>13.765480191058694</v>
      </c>
      <c r="AG15" s="44">
        <f t="shared" si="11"/>
        <v>55750.194773787705</v>
      </c>
      <c r="AH15" s="52">
        <f>HLOOKUP(I15,GasAvoidedCostsWOCC!$A$5:$Q$50,T15+1,FALSE)</f>
        <v>13.765480191058694</v>
      </c>
      <c r="AI15" s="44">
        <f t="shared" si="12"/>
        <v>0</v>
      </c>
      <c r="AJ15" s="44">
        <f t="shared" si="14"/>
        <v>55750.194773787705</v>
      </c>
      <c r="AK15" s="44">
        <f>HLOOKUP(I15,GasAvoidedCostsWOCC!$A$5:$Q$50,G15+1,FALSE)*J15*L15</f>
        <v>0</v>
      </c>
      <c r="AL15" s="44">
        <f t="shared" si="15"/>
        <v>55750.194773787705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55750.194773787713</v>
      </c>
      <c r="AN15" s="48">
        <f t="shared" si="16"/>
        <v>84150.831292720381</v>
      </c>
      <c r="AO15" s="47">
        <f t="shared" si="17"/>
        <v>1.9818217274422942</v>
      </c>
      <c r="AP15" s="47">
        <f t="shared" si="18"/>
        <v>0.70859312010286668</v>
      </c>
    </row>
    <row r="16" spans="1:42" ht="13.5" customHeight="1">
      <c r="A16" s="54">
        <f>SUM(U5:U999)</f>
        <v>19.999999999999993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9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4"/>
        <v>#N/A</v>
      </c>
      <c r="AK16" s="44" t="e">
        <f>HLOOKUP(I16,GasAvoidedCostsWOCC!$A$5:$Q$50,G16+1,FALSE)*J16*L16</f>
        <v>#N/A</v>
      </c>
      <c r="AL16" s="44" t="e">
        <f t="shared" si="15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6"/>
        <v>0</v>
      </c>
      <c r="AO16" s="47">
        <f t="shared" si="17"/>
        <v>0</v>
      </c>
      <c r="AP16" s="47" t="e">
        <f t="shared" si="18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9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4"/>
        <v>#N/A</v>
      </c>
      <c r="AK17" s="44" t="e">
        <f>HLOOKUP(I17,GasAvoidedCostsWOCC!$A$5:$Q$50,G17+1,FALSE)*J17*L17</f>
        <v>#N/A</v>
      </c>
      <c r="AL17" s="44" t="e">
        <f t="shared" si="15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6"/>
        <v>0</v>
      </c>
      <c r="AO17" s="47">
        <f t="shared" si="17"/>
        <v>0</v>
      </c>
      <c r="AP17" s="47" t="e">
        <f t="shared" si="18"/>
        <v>#DIV/0!</v>
      </c>
    </row>
    <row r="18" spans="1:42" ht="13.5" customHeight="1">
      <c r="A18" s="59">
        <f>A6+A8</f>
        <v>4626222.2649999997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9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4"/>
        <v>#N/A</v>
      </c>
      <c r="AK18" s="44" t="e">
        <f>HLOOKUP(I18,GasAvoidedCostsWOCC!$A$5:$Q$50,G18+1,FALSE)*J18*L18</f>
        <v>#N/A</v>
      </c>
      <c r="AL18" s="44" t="e">
        <f t="shared" si="15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6"/>
        <v>0</v>
      </c>
      <c r="AO18" s="47">
        <f t="shared" si="17"/>
        <v>0</v>
      </c>
      <c r="AP18" s="47" t="e">
        <f t="shared" si="18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9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4"/>
        <v>#N/A</v>
      </c>
      <c r="AK19" s="44" t="e">
        <f>HLOOKUP(I19,GasAvoidedCostsWOCC!$A$5:$Q$50,G19+1,FALSE)*J19*L19</f>
        <v>#N/A</v>
      </c>
      <c r="AL19" s="44" t="e">
        <f t="shared" si="15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6"/>
        <v>0</v>
      </c>
      <c r="AO19" s="47">
        <f t="shared" si="17"/>
        <v>0</v>
      </c>
      <c r="AP19" s="47" t="e">
        <f t="shared" si="18"/>
        <v>#DIV/0!</v>
      </c>
    </row>
    <row r="20" spans="1:42" ht="13.5" customHeight="1">
      <c r="A20" s="59">
        <f>A8+SUM(Q5:Q906)</f>
        <v>8873740.2650000006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9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4"/>
        <v>#N/A</v>
      </c>
      <c r="AK20" s="44" t="e">
        <f>HLOOKUP(I20,GasAvoidedCostsWOCC!$A$5:$Q$50,G20+1,FALSE)*J20*L20</f>
        <v>#N/A</v>
      </c>
      <c r="AL20" s="44" t="e">
        <f t="shared" si="15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6"/>
        <v>0</v>
      </c>
      <c r="AO20" s="47">
        <f t="shared" si="17"/>
        <v>0</v>
      </c>
      <c r="AP20" s="47" t="e">
        <f t="shared" si="18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9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4"/>
        <v>#N/A</v>
      </c>
      <c r="AK21" s="44" t="e">
        <f>HLOOKUP(I21,GasAvoidedCostsWOCC!$A$5:$Q$50,G21+1,FALSE)*J21*L21</f>
        <v>#N/A</v>
      </c>
      <c r="AL21" s="44" t="e">
        <f t="shared" si="15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6"/>
        <v>0</v>
      </c>
      <c r="AO21" s="47">
        <f t="shared" si="17"/>
        <v>0</v>
      </c>
      <c r="AP21" s="47" t="e">
        <f t="shared" si="18"/>
        <v>#DIV/0!</v>
      </c>
    </row>
    <row r="22" spans="1:42" ht="13.5" customHeight="1">
      <c r="A22" s="60">
        <f>(SUM(AM5:AM1000)/(SUM(AB5:AB1000)))</f>
        <v>1.9818217274422953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9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4"/>
        <v>#N/A</v>
      </c>
      <c r="AK22" s="44" t="e">
        <f>HLOOKUP(I22,GasAvoidedCostsWOCC!$A$5:$Q$50,G22+1,FALSE)*J22*L22</f>
        <v>#N/A</v>
      </c>
      <c r="AL22" s="44" t="e">
        <f t="shared" si="15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6"/>
        <v>0</v>
      </c>
      <c r="AO22" s="47">
        <f t="shared" si="17"/>
        <v>0</v>
      </c>
      <c r="AP22" s="47" t="e">
        <f t="shared" si="18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9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4"/>
        <v>#N/A</v>
      </c>
      <c r="AK23" s="44" t="e">
        <f>HLOOKUP(I23,GasAvoidedCostsWOCC!$A$5:$Q$50,G23+1,FALSE)*J23*L23</f>
        <v>#N/A</v>
      </c>
      <c r="AL23" s="44" t="e">
        <f t="shared" si="15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6"/>
        <v>0</v>
      </c>
      <c r="AO23" s="47">
        <f t="shared" si="17"/>
        <v>0</v>
      </c>
      <c r="AP23" s="47" t="e">
        <f t="shared" si="18"/>
        <v>#DIV/0!</v>
      </c>
    </row>
    <row r="24" spans="1:42" ht="13.5" customHeight="1">
      <c r="A24" s="60">
        <f>(SUM(AN5:AN1000)/SUM(AC5:AC1000))</f>
        <v>1.3655129434752218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9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4"/>
        <v>#N/A</v>
      </c>
      <c r="AK24" s="44" t="e">
        <f>HLOOKUP(I24,GasAvoidedCostsWOCC!$A$5:$Q$50,G24+1,FALSE)*J24*L24</f>
        <v>#N/A</v>
      </c>
      <c r="AL24" s="44" t="e">
        <f t="shared" si="15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6"/>
        <v>0</v>
      </c>
      <c r="AO24" s="47">
        <f t="shared" si="17"/>
        <v>0</v>
      </c>
      <c r="AP24" s="47" t="e">
        <f t="shared" si="18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20">G25+H25</f>
        <v>0</v>
      </c>
      <c r="U25" s="47">
        <f t="shared" ref="U25:U50" si="21">(O25/$A$10)*T25</f>
        <v>0</v>
      </c>
      <c r="V25" s="48">
        <f t="shared" ref="V25:V50" si="22">N25-M25</f>
        <v>0</v>
      </c>
      <c r="W25" s="49">
        <f t="shared" ref="W25:W50" si="23">(O25/A$10)</f>
        <v>0</v>
      </c>
      <c r="X25" s="44">
        <f t="shared" ref="X25:X50" si="24">W25*A$8</f>
        <v>0</v>
      </c>
      <c r="Y25" s="44">
        <f t="shared" ref="Y25:Y50" si="25">Q25-P25</f>
        <v>0</v>
      </c>
      <c r="Z25" s="44">
        <f t="shared" ref="Z25:Z50" si="26">X25+(A$6*W25)</f>
        <v>0</v>
      </c>
      <c r="AA25" s="50">
        <f t="shared" ref="AA25:AA50" si="27">Q25+X25</f>
        <v>0</v>
      </c>
      <c r="AB25" s="51">
        <f t="shared" ref="AB25:AB50" si="28">Z25/(1+GasDiscountRate)^1</f>
        <v>0</v>
      </c>
      <c r="AC25" s="44">
        <f t="shared" ref="AC25:AC50" si="29">AA25/(1+GasDiscountRate)^1</f>
        <v>0</v>
      </c>
      <c r="AD25" s="44">
        <f t="shared" ref="AD25:AD50" si="30">-PV(GasDiscountRate,T25,R25)*J25</f>
        <v>0</v>
      </c>
      <c r="AE25" s="44">
        <f t="shared" ref="AE25:AE50" si="31">-PV(GasDiscountRate,T25,S25)*J25</f>
        <v>0</v>
      </c>
      <c r="AF25" s="52" t="e">
        <f>HLOOKUP(I25,GasAvoidedCostsWOCC!$A$5:$G$50,G25+1,FALSE)</f>
        <v>#N/A</v>
      </c>
      <c r="AG25" s="44" t="e">
        <f t="shared" ref="AG25:AG50" si="32">AF25*J25*K25</f>
        <v>#N/A</v>
      </c>
      <c r="AH25" s="52" t="e">
        <f>HLOOKUP(I25,GasAvoidedCostsWOCC!$A$5:$Q$50,T25+1,FALSE)</f>
        <v>#N/A</v>
      </c>
      <c r="AI25" s="44" t="e">
        <f t="shared" ref="AI25:AI50" si="33">AH25*J25*L25</f>
        <v>#N/A</v>
      </c>
      <c r="AJ25" s="44" t="e">
        <f t="shared" ref="AJ25:AJ50" si="34">AG25+AI25</f>
        <v>#N/A</v>
      </c>
      <c r="AK25" s="44" t="e">
        <f>HLOOKUP(I25,GasAvoidedCostsWOCC!$A$5:$Q$50,G25+1,FALSE)*J25*L25</f>
        <v>#N/A</v>
      </c>
      <c r="AL25" s="44" t="e">
        <f t="shared" ref="AL25:AL50" si="35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0" si="36">AM25*1.1+AD25+AE25</f>
        <v>0</v>
      </c>
      <c r="AO25" s="47">
        <f t="shared" ref="AO25:AO50" si="37">IFERROR(AM25/AB25,0)</f>
        <v>0</v>
      </c>
      <c r="AP25" s="47" t="e">
        <f t="shared" ref="AP25:AP50" si="38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20"/>
        <v>0</v>
      </c>
      <c r="U26" s="47">
        <f t="shared" si="21"/>
        <v>0</v>
      </c>
      <c r="V26" s="48">
        <f t="shared" si="22"/>
        <v>0</v>
      </c>
      <c r="W26" s="49">
        <f t="shared" si="23"/>
        <v>0</v>
      </c>
      <c r="X26" s="44">
        <f t="shared" si="24"/>
        <v>0</v>
      </c>
      <c r="Y26" s="44">
        <f t="shared" si="25"/>
        <v>0</v>
      </c>
      <c r="Z26" s="44">
        <f t="shared" si="26"/>
        <v>0</v>
      </c>
      <c r="AA26" s="50">
        <f t="shared" si="27"/>
        <v>0</v>
      </c>
      <c r="AB26" s="51">
        <f t="shared" si="28"/>
        <v>0</v>
      </c>
      <c r="AC26" s="44">
        <f t="shared" si="29"/>
        <v>0</v>
      </c>
      <c r="AD26" s="44">
        <f t="shared" si="30"/>
        <v>0</v>
      </c>
      <c r="AE26" s="44">
        <f t="shared" si="31"/>
        <v>0</v>
      </c>
      <c r="AF26" s="52" t="e">
        <f>HLOOKUP(I26,GasAvoidedCostsWOCC!$A$5:$G$50,G26+1,FALSE)</f>
        <v>#N/A</v>
      </c>
      <c r="AG26" s="44" t="e">
        <f t="shared" si="32"/>
        <v>#N/A</v>
      </c>
      <c r="AH26" s="52" t="e">
        <f>HLOOKUP(I26,GasAvoidedCostsWOCC!$A$5:$Q$50,T26+1,FALSE)</f>
        <v>#N/A</v>
      </c>
      <c r="AI26" s="44" t="e">
        <f t="shared" si="33"/>
        <v>#N/A</v>
      </c>
      <c r="AJ26" s="44" t="e">
        <f t="shared" si="34"/>
        <v>#N/A</v>
      </c>
      <c r="AK26" s="44" t="e">
        <f>HLOOKUP(I26,GasAvoidedCostsWOCC!$A$5:$Q$50,G26+1,FALSE)*J26*L26</f>
        <v>#N/A</v>
      </c>
      <c r="AL26" s="44" t="e">
        <f t="shared" si="35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6"/>
        <v>0</v>
      </c>
      <c r="AO26" s="47">
        <f t="shared" si="37"/>
        <v>0</v>
      </c>
      <c r="AP26" s="47" t="e">
        <f t="shared" si="38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20"/>
        <v>0</v>
      </c>
      <c r="U27" s="47">
        <f t="shared" si="21"/>
        <v>0</v>
      </c>
      <c r="V27" s="48">
        <f t="shared" si="22"/>
        <v>0</v>
      </c>
      <c r="W27" s="49">
        <f t="shared" si="23"/>
        <v>0</v>
      </c>
      <c r="X27" s="44">
        <f t="shared" si="24"/>
        <v>0</v>
      </c>
      <c r="Y27" s="44">
        <f t="shared" si="25"/>
        <v>0</v>
      </c>
      <c r="Z27" s="44">
        <f t="shared" si="26"/>
        <v>0</v>
      </c>
      <c r="AA27" s="50">
        <f t="shared" si="27"/>
        <v>0</v>
      </c>
      <c r="AB27" s="51">
        <f t="shared" si="28"/>
        <v>0</v>
      </c>
      <c r="AC27" s="44">
        <f t="shared" si="29"/>
        <v>0</v>
      </c>
      <c r="AD27" s="44">
        <f t="shared" si="30"/>
        <v>0</v>
      </c>
      <c r="AE27" s="44">
        <f t="shared" si="31"/>
        <v>0</v>
      </c>
      <c r="AF27" s="52" t="e">
        <f>HLOOKUP(I27,GasAvoidedCostsWOCC!$A$5:$G$50,G27+1,FALSE)</f>
        <v>#N/A</v>
      </c>
      <c r="AG27" s="44" t="e">
        <f t="shared" si="32"/>
        <v>#N/A</v>
      </c>
      <c r="AH27" s="52" t="e">
        <f>HLOOKUP(I27,GasAvoidedCostsWOCC!$A$5:$Q$50,T27+1,FALSE)</f>
        <v>#N/A</v>
      </c>
      <c r="AI27" s="44" t="e">
        <f t="shared" si="33"/>
        <v>#N/A</v>
      </c>
      <c r="AJ27" s="44" t="e">
        <f t="shared" si="34"/>
        <v>#N/A</v>
      </c>
      <c r="AK27" s="44" t="e">
        <f>HLOOKUP(I27,GasAvoidedCostsWOCC!$A$5:$Q$50,G27+1,FALSE)*J27*L27</f>
        <v>#N/A</v>
      </c>
      <c r="AL27" s="44" t="e">
        <f t="shared" si="35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6"/>
        <v>0</v>
      </c>
      <c r="AO27" s="47">
        <f t="shared" si="37"/>
        <v>0</v>
      </c>
      <c r="AP27" s="47" t="e">
        <f t="shared" si="38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20"/>
        <v>0</v>
      </c>
      <c r="U28" s="47">
        <f t="shared" si="21"/>
        <v>0</v>
      </c>
      <c r="V28" s="48">
        <f t="shared" si="22"/>
        <v>0</v>
      </c>
      <c r="W28" s="49">
        <f t="shared" si="23"/>
        <v>0</v>
      </c>
      <c r="X28" s="44">
        <f t="shared" si="24"/>
        <v>0</v>
      </c>
      <c r="Y28" s="44">
        <f t="shared" si="25"/>
        <v>0</v>
      </c>
      <c r="Z28" s="44">
        <f t="shared" si="26"/>
        <v>0</v>
      </c>
      <c r="AA28" s="50">
        <f t="shared" si="27"/>
        <v>0</v>
      </c>
      <c r="AB28" s="51">
        <f t="shared" si="28"/>
        <v>0</v>
      </c>
      <c r="AC28" s="44">
        <f t="shared" si="29"/>
        <v>0</v>
      </c>
      <c r="AD28" s="44">
        <f t="shared" si="30"/>
        <v>0</v>
      </c>
      <c r="AE28" s="44">
        <f t="shared" si="31"/>
        <v>0</v>
      </c>
      <c r="AF28" s="52" t="e">
        <f>HLOOKUP(I28,GasAvoidedCostsWOCC!$A$5:$G$50,G28+1,FALSE)</f>
        <v>#N/A</v>
      </c>
      <c r="AG28" s="44" t="e">
        <f t="shared" si="32"/>
        <v>#N/A</v>
      </c>
      <c r="AH28" s="52" t="e">
        <f>HLOOKUP(I28,GasAvoidedCostsWOCC!$A$5:$Q$50,T28+1,FALSE)</f>
        <v>#N/A</v>
      </c>
      <c r="AI28" s="44" t="e">
        <f t="shared" si="33"/>
        <v>#N/A</v>
      </c>
      <c r="AJ28" s="44" t="e">
        <f t="shared" si="34"/>
        <v>#N/A</v>
      </c>
      <c r="AK28" s="44" t="e">
        <f>HLOOKUP(I28,GasAvoidedCostsWOCC!$A$5:$Q$50,G28+1,FALSE)*J28*L28</f>
        <v>#N/A</v>
      </c>
      <c r="AL28" s="44" t="e">
        <f t="shared" si="35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6"/>
        <v>0</v>
      </c>
      <c r="AO28" s="47">
        <f t="shared" si="37"/>
        <v>0</v>
      </c>
      <c r="AP28" s="47" t="e">
        <f t="shared" si="38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20"/>
        <v>0</v>
      </c>
      <c r="U29" s="47">
        <f t="shared" si="21"/>
        <v>0</v>
      </c>
      <c r="V29" s="48">
        <f t="shared" si="22"/>
        <v>0</v>
      </c>
      <c r="W29" s="49">
        <f t="shared" si="23"/>
        <v>0</v>
      </c>
      <c r="X29" s="44">
        <f t="shared" si="24"/>
        <v>0</v>
      </c>
      <c r="Y29" s="44">
        <f t="shared" si="25"/>
        <v>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 t="e">
        <f>HLOOKUP(I29,GasAvoidedCostsWOCC!$A$5:$G$50,G29+1,FALSE)</f>
        <v>#N/A</v>
      </c>
      <c r="AG29" s="44" t="e">
        <f t="shared" si="32"/>
        <v>#N/A</v>
      </c>
      <c r="AH29" s="52" t="e">
        <f>HLOOKUP(I29,GasAvoidedCostsWOCC!$A$5:$Q$50,T29+1,FALSE)</f>
        <v>#N/A</v>
      </c>
      <c r="AI29" s="44" t="e">
        <f t="shared" si="33"/>
        <v>#N/A</v>
      </c>
      <c r="AJ29" s="44" t="e">
        <f t="shared" si="34"/>
        <v>#N/A</v>
      </c>
      <c r="AK29" s="44" t="e">
        <f>HLOOKUP(I29,GasAvoidedCostsWOCC!$A$5:$Q$50,G29+1,FALSE)*J29*L29</f>
        <v>#N/A</v>
      </c>
      <c r="AL29" s="44" t="e">
        <f t="shared" si="35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20"/>
        <v>0</v>
      </c>
      <c r="U30" s="47">
        <f t="shared" si="21"/>
        <v>0</v>
      </c>
      <c r="V30" s="48">
        <f t="shared" si="22"/>
        <v>0</v>
      </c>
      <c r="W30" s="49">
        <f t="shared" si="23"/>
        <v>0</v>
      </c>
      <c r="X30" s="44">
        <f t="shared" si="24"/>
        <v>0</v>
      </c>
      <c r="Y30" s="44">
        <f t="shared" si="25"/>
        <v>0</v>
      </c>
      <c r="Z30" s="44">
        <f t="shared" si="26"/>
        <v>0</v>
      </c>
      <c r="AA30" s="50">
        <f t="shared" si="27"/>
        <v>0</v>
      </c>
      <c r="AB30" s="51">
        <f t="shared" si="28"/>
        <v>0</v>
      </c>
      <c r="AC30" s="44">
        <f t="shared" si="29"/>
        <v>0</v>
      </c>
      <c r="AD30" s="44">
        <f t="shared" si="30"/>
        <v>0</v>
      </c>
      <c r="AE30" s="44">
        <f t="shared" si="31"/>
        <v>0</v>
      </c>
      <c r="AF30" s="52" t="e">
        <f>HLOOKUP(I30,GasAvoidedCostsWOCC!$A$5:$G$50,G30+1,FALSE)</f>
        <v>#N/A</v>
      </c>
      <c r="AG30" s="44" t="e">
        <f t="shared" si="32"/>
        <v>#N/A</v>
      </c>
      <c r="AH30" s="52" t="e">
        <f>HLOOKUP(I30,GasAvoidedCostsWOCC!$A$5:$Q$50,T30+1,FALSE)</f>
        <v>#N/A</v>
      </c>
      <c r="AI30" s="44" t="e">
        <f t="shared" si="33"/>
        <v>#N/A</v>
      </c>
      <c r="AJ30" s="44" t="e">
        <f t="shared" si="34"/>
        <v>#N/A</v>
      </c>
      <c r="AK30" s="44" t="e">
        <f>HLOOKUP(I30,GasAvoidedCostsWOCC!$A$5:$Q$50,G30+1,FALSE)*J30*L30</f>
        <v>#N/A</v>
      </c>
      <c r="AL30" s="44" t="e">
        <f t="shared" si="35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6"/>
        <v>0</v>
      </c>
      <c r="AO30" s="47">
        <f t="shared" si="37"/>
        <v>0</v>
      </c>
      <c r="AP30" s="47" t="e">
        <f t="shared" si="38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20"/>
        <v>0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0</v>
      </c>
      <c r="AB31" s="51">
        <f t="shared" si="28"/>
        <v>0</v>
      </c>
      <c r="AC31" s="44">
        <f t="shared" si="29"/>
        <v>0</v>
      </c>
      <c r="AD31" s="44">
        <f t="shared" si="30"/>
        <v>0</v>
      </c>
      <c r="AE31" s="44">
        <f t="shared" si="31"/>
        <v>0</v>
      </c>
      <c r="AF31" s="52" t="e">
        <f>HLOOKUP(I31,GasAvoidedCostsWOCC!$A$5:$G$50,G31+1,FALSE)</f>
        <v>#N/A</v>
      </c>
      <c r="AG31" s="44" t="e">
        <f t="shared" si="32"/>
        <v>#N/A</v>
      </c>
      <c r="AH31" s="52" t="e">
        <f>HLOOKUP(I31,GasAvoidedCostsWOCC!$A$5:$Q$50,T31+1,FALSE)</f>
        <v>#N/A</v>
      </c>
      <c r="AI31" s="44" t="e">
        <f t="shared" si="33"/>
        <v>#N/A</v>
      </c>
      <c r="AJ31" s="44" t="e">
        <f t="shared" si="34"/>
        <v>#N/A</v>
      </c>
      <c r="AK31" s="44" t="e">
        <f>HLOOKUP(I31,GasAvoidedCostsWOCC!$A$5:$Q$50,G31+1,FALSE)*J31*L31</f>
        <v>#N/A</v>
      </c>
      <c r="AL31" s="44" t="e">
        <f t="shared" si="35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6"/>
        <v>0</v>
      </c>
      <c r="AO31" s="47">
        <f t="shared" si="37"/>
        <v>0</v>
      </c>
      <c r="AP31" s="47" t="e">
        <f t="shared" si="38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20"/>
        <v>0</v>
      </c>
      <c r="U32" s="47">
        <f t="shared" si="21"/>
        <v>0</v>
      </c>
      <c r="V32" s="48">
        <f t="shared" si="22"/>
        <v>0</v>
      </c>
      <c r="W32" s="49">
        <f t="shared" si="23"/>
        <v>0</v>
      </c>
      <c r="X32" s="44">
        <f t="shared" si="24"/>
        <v>0</v>
      </c>
      <c r="Y32" s="44">
        <f t="shared" si="25"/>
        <v>0</v>
      </c>
      <c r="Z32" s="44">
        <f t="shared" si="26"/>
        <v>0</v>
      </c>
      <c r="AA32" s="50">
        <f t="shared" si="27"/>
        <v>0</v>
      </c>
      <c r="AB32" s="51">
        <f t="shared" si="28"/>
        <v>0</v>
      </c>
      <c r="AC32" s="44">
        <f t="shared" si="29"/>
        <v>0</v>
      </c>
      <c r="AD32" s="44">
        <f t="shared" si="30"/>
        <v>0</v>
      </c>
      <c r="AE32" s="44">
        <f t="shared" si="31"/>
        <v>0</v>
      </c>
      <c r="AF32" s="52" t="e">
        <f>HLOOKUP(I32,GasAvoidedCostsWOCC!$A$5:$G$50,G32+1,FALSE)</f>
        <v>#N/A</v>
      </c>
      <c r="AG32" s="44" t="e">
        <f t="shared" si="32"/>
        <v>#N/A</v>
      </c>
      <c r="AH32" s="52" t="e">
        <f>HLOOKUP(I32,GasAvoidedCostsWOCC!$A$5:$Q$50,T32+1,FALSE)</f>
        <v>#N/A</v>
      </c>
      <c r="AI32" s="44" t="e">
        <f t="shared" si="33"/>
        <v>#N/A</v>
      </c>
      <c r="AJ32" s="44" t="e">
        <f t="shared" si="34"/>
        <v>#N/A</v>
      </c>
      <c r="AK32" s="44" t="e">
        <f>HLOOKUP(I32,GasAvoidedCostsWOCC!$A$5:$Q$50,G32+1,FALSE)*J32*L32</f>
        <v>#N/A</v>
      </c>
      <c r="AL32" s="44" t="e">
        <f t="shared" si="35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6"/>
        <v>0</v>
      </c>
      <c r="AO32" s="47">
        <f t="shared" si="37"/>
        <v>0</v>
      </c>
      <c r="AP32" s="47" t="e">
        <f t="shared" si="38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20"/>
        <v>0</v>
      </c>
      <c r="U33" s="47">
        <f t="shared" si="21"/>
        <v>0</v>
      </c>
      <c r="V33" s="48">
        <f t="shared" si="22"/>
        <v>0</v>
      </c>
      <c r="W33" s="49">
        <f t="shared" si="23"/>
        <v>0</v>
      </c>
      <c r="X33" s="44">
        <f t="shared" si="24"/>
        <v>0</v>
      </c>
      <c r="Y33" s="44">
        <f t="shared" si="25"/>
        <v>0</v>
      </c>
      <c r="Z33" s="44">
        <f t="shared" si="26"/>
        <v>0</v>
      </c>
      <c r="AA33" s="50">
        <f t="shared" si="27"/>
        <v>0</v>
      </c>
      <c r="AB33" s="51">
        <f t="shared" si="28"/>
        <v>0</v>
      </c>
      <c r="AC33" s="44">
        <f t="shared" si="29"/>
        <v>0</v>
      </c>
      <c r="AD33" s="44">
        <f t="shared" si="30"/>
        <v>0</v>
      </c>
      <c r="AE33" s="44">
        <f t="shared" si="31"/>
        <v>0</v>
      </c>
      <c r="AF33" s="52" t="e">
        <f>HLOOKUP(I33,GasAvoidedCostsWOCC!$A$5:$G$50,G33+1,FALSE)</f>
        <v>#N/A</v>
      </c>
      <c r="AG33" s="44" t="e">
        <f t="shared" si="32"/>
        <v>#N/A</v>
      </c>
      <c r="AH33" s="52" t="e">
        <f>HLOOKUP(I33,GasAvoidedCostsWOCC!$A$5:$Q$50,T33+1,FALSE)</f>
        <v>#N/A</v>
      </c>
      <c r="AI33" s="44" t="e">
        <f t="shared" si="33"/>
        <v>#N/A</v>
      </c>
      <c r="AJ33" s="44" t="e">
        <f t="shared" si="34"/>
        <v>#N/A</v>
      </c>
      <c r="AK33" s="44" t="e">
        <f>HLOOKUP(I33,GasAvoidedCostsWOCC!$A$5:$Q$50,G33+1,FALSE)*J33*L33</f>
        <v>#N/A</v>
      </c>
      <c r="AL33" s="44" t="e">
        <f t="shared" si="35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6"/>
        <v>0</v>
      </c>
      <c r="AO33" s="47">
        <f t="shared" si="37"/>
        <v>0</v>
      </c>
      <c r="AP33" s="47" t="e">
        <f t="shared" si="38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20"/>
        <v>0</v>
      </c>
      <c r="U34" s="47">
        <f t="shared" si="21"/>
        <v>0</v>
      </c>
      <c r="V34" s="48">
        <f t="shared" si="22"/>
        <v>0</v>
      </c>
      <c r="W34" s="49">
        <f t="shared" si="23"/>
        <v>0</v>
      </c>
      <c r="X34" s="44">
        <f t="shared" si="24"/>
        <v>0</v>
      </c>
      <c r="Y34" s="44">
        <f t="shared" si="25"/>
        <v>0</v>
      </c>
      <c r="Z34" s="44">
        <f t="shared" si="26"/>
        <v>0</v>
      </c>
      <c r="AA34" s="50">
        <f t="shared" si="27"/>
        <v>0</v>
      </c>
      <c r="AB34" s="51">
        <f t="shared" si="28"/>
        <v>0</v>
      </c>
      <c r="AC34" s="44">
        <f t="shared" si="29"/>
        <v>0</v>
      </c>
      <c r="AD34" s="44">
        <f t="shared" si="30"/>
        <v>0</v>
      </c>
      <c r="AE34" s="44">
        <f t="shared" si="31"/>
        <v>0</v>
      </c>
      <c r="AF34" s="52" t="e">
        <f>HLOOKUP(I34,GasAvoidedCostsWOCC!$A$5:$G$50,G34+1,FALSE)</f>
        <v>#N/A</v>
      </c>
      <c r="AG34" s="44" t="e">
        <f t="shared" si="32"/>
        <v>#N/A</v>
      </c>
      <c r="AH34" s="52" t="e">
        <f>HLOOKUP(I34,GasAvoidedCostsWOCC!$A$5:$Q$50,T34+1,FALSE)</f>
        <v>#N/A</v>
      </c>
      <c r="AI34" s="44" t="e">
        <f t="shared" si="33"/>
        <v>#N/A</v>
      </c>
      <c r="AJ34" s="44" t="e">
        <f t="shared" si="34"/>
        <v>#N/A</v>
      </c>
      <c r="AK34" s="44" t="e">
        <f>HLOOKUP(I34,GasAvoidedCostsWOCC!$A$5:$Q$50,G34+1,FALSE)*J34*L34</f>
        <v>#N/A</v>
      </c>
      <c r="AL34" s="44" t="e">
        <f t="shared" si="35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6"/>
        <v>0</v>
      </c>
      <c r="AO34" s="47">
        <f t="shared" si="37"/>
        <v>0</v>
      </c>
      <c r="AP34" s="47" t="e">
        <f t="shared" si="38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20"/>
        <v>0</v>
      </c>
      <c r="U35" s="47">
        <f t="shared" si="21"/>
        <v>0</v>
      </c>
      <c r="V35" s="48">
        <f t="shared" si="22"/>
        <v>0</v>
      </c>
      <c r="W35" s="49">
        <f t="shared" si="23"/>
        <v>0</v>
      </c>
      <c r="X35" s="44">
        <f t="shared" si="24"/>
        <v>0</v>
      </c>
      <c r="Y35" s="44">
        <f t="shared" si="25"/>
        <v>0</v>
      </c>
      <c r="Z35" s="44">
        <f t="shared" si="26"/>
        <v>0</v>
      </c>
      <c r="AA35" s="50">
        <f t="shared" si="27"/>
        <v>0</v>
      </c>
      <c r="AB35" s="51">
        <f t="shared" si="28"/>
        <v>0</v>
      </c>
      <c r="AC35" s="44">
        <f t="shared" si="29"/>
        <v>0</v>
      </c>
      <c r="AD35" s="44">
        <f t="shared" si="30"/>
        <v>0</v>
      </c>
      <c r="AE35" s="44">
        <f t="shared" si="31"/>
        <v>0</v>
      </c>
      <c r="AF35" s="52" t="e">
        <f>HLOOKUP(I35,GasAvoidedCostsWOCC!$A$5:$G$50,G35+1,FALSE)</f>
        <v>#N/A</v>
      </c>
      <c r="AG35" s="44" t="e">
        <f t="shared" si="32"/>
        <v>#N/A</v>
      </c>
      <c r="AH35" s="52" t="e">
        <f>HLOOKUP(I35,GasAvoidedCostsWOCC!$A$5:$Q$50,T35+1,FALSE)</f>
        <v>#N/A</v>
      </c>
      <c r="AI35" s="44" t="e">
        <f t="shared" si="33"/>
        <v>#N/A</v>
      </c>
      <c r="AJ35" s="44" t="e">
        <f t="shared" si="34"/>
        <v>#N/A</v>
      </c>
      <c r="AK35" s="44" t="e">
        <f>HLOOKUP(I35,GasAvoidedCostsWOCC!$A$5:$Q$50,G35+1,FALSE)*J35*L35</f>
        <v>#N/A</v>
      </c>
      <c r="AL35" s="44" t="e">
        <f t="shared" si="35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6"/>
        <v>0</v>
      </c>
      <c r="AO35" s="47">
        <f t="shared" si="37"/>
        <v>0</v>
      </c>
      <c r="AP35" s="47" t="e">
        <f t="shared" si="38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HLOOKUP(I36,GasAvoidedCostsWOCC!$A$5:$G$50,G36+1,FALSE)</f>
        <v>#N/A</v>
      </c>
      <c r="AG36" s="44" t="e">
        <f t="shared" si="32"/>
        <v>#N/A</v>
      </c>
      <c r="AH36" s="52" t="e">
        <f>HLOOKUP(I36,GasAvoidedCostsWOCC!$A$5:$Q$50,T36+1,FALSE)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HLOOKUP(I36,GasAvoidedCostsWOCC!$A$5:$Q$50,G36+1,FALSE)*J36*L36</f>
        <v>#N/A</v>
      </c>
      <c r="AL36" s="44" t="e">
        <f t="shared" si="35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HLOOKUP(I37,GasAvoidedCostsWOCC!$A$5:$G$50,G37+1,FALSE)</f>
        <v>#N/A</v>
      </c>
      <c r="AG37" s="44" t="e">
        <f t="shared" si="32"/>
        <v>#N/A</v>
      </c>
      <c r="AH37" s="52" t="e">
        <f>HLOOKUP(I37,GasAvoidedCostsWOCC!$A$5:$Q$50,T37+1,FALSE)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HLOOKUP(I37,GasAvoidedCostsWOCC!$A$5:$Q$50,G37+1,FALSE)*J37*L37</f>
        <v>#N/A</v>
      </c>
      <c r="AL37" s="44" t="e">
        <f t="shared" si="35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HLOOKUP(I38,GasAvoidedCostsWOCC!$A$5:$G$50,G38+1,FALSE)</f>
        <v>#N/A</v>
      </c>
      <c r="AG38" s="44" t="e">
        <f t="shared" si="32"/>
        <v>#N/A</v>
      </c>
      <c r="AH38" s="52" t="e">
        <f>HLOOKUP(I38,GasAvoidedCostsWOCC!$A$5:$Q$50,T38+1,FALSE)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HLOOKUP(I38,GasAvoidedCostsWOCC!$A$5:$Q$50,G38+1,FALSE)*J38*L38</f>
        <v>#N/A</v>
      </c>
      <c r="AL38" s="44" t="e">
        <f t="shared" si="35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HLOOKUP(I39,GasAvoidedCostsWOCC!$A$5:$G$50,G39+1,FALSE)</f>
        <v>#N/A</v>
      </c>
      <c r="AG39" s="44" t="e">
        <f t="shared" si="32"/>
        <v>#N/A</v>
      </c>
      <c r="AH39" s="52" t="e">
        <f>HLOOKUP(I39,GasAvoidedCostsWOCC!$A$5:$Q$50,T39+1,FALSE)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HLOOKUP(I39,GasAvoidedCostsWOCC!$A$5:$Q$50,G39+1,FALSE)*J39*L39</f>
        <v>#N/A</v>
      </c>
      <c r="AL39" s="44" t="e">
        <f t="shared" si="35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HLOOKUP(I40,GasAvoidedCostsWOCC!$A$5:$G$50,G40+1,FALSE)</f>
        <v>#N/A</v>
      </c>
      <c r="AG40" s="44" t="e">
        <f t="shared" si="32"/>
        <v>#N/A</v>
      </c>
      <c r="AH40" s="52" t="e">
        <f>HLOOKUP(I40,GasAvoidedCostsWOCC!$A$5:$Q$50,T40+1,FALSE)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HLOOKUP(I40,GasAvoidedCostsWOCC!$A$5:$Q$50,G40+1,FALSE)*J40*L40</f>
        <v>#N/A</v>
      </c>
      <c r="AL40" s="44" t="e">
        <f t="shared" si="35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HLOOKUP(I41,GasAvoidedCostsWOCC!$A$5:$G$50,G41+1,FALSE)</f>
        <v>#N/A</v>
      </c>
      <c r="AG41" s="44" t="e">
        <f t="shared" si="32"/>
        <v>#N/A</v>
      </c>
      <c r="AH41" s="52" t="e">
        <f>HLOOKUP(I41,GasAvoidedCostsWOCC!$A$5:$Q$50,T41+1,FALSE)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HLOOKUP(I41,GasAvoidedCostsWOCC!$A$5:$Q$50,G41+1,FALSE)*J41*L41</f>
        <v>#N/A</v>
      </c>
      <c r="AL41" s="44" t="e">
        <f t="shared" si="35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HLOOKUP(I42,GasAvoidedCostsWOCC!$A$5:$G$50,G42+1,FALSE)</f>
        <v>#N/A</v>
      </c>
      <c r="AG42" s="44" t="e">
        <f t="shared" si="32"/>
        <v>#N/A</v>
      </c>
      <c r="AH42" s="52" t="e">
        <f>HLOOKUP(I42,GasAvoidedCostsWOCC!$A$5:$Q$50,T42+1,FALSE)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HLOOKUP(I42,GasAvoidedCostsWOCC!$A$5:$Q$50,G42+1,FALSE)*J42*L42</f>
        <v>#N/A</v>
      </c>
      <c r="AL42" s="44" t="e">
        <f t="shared" si="35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HLOOKUP(I43,GasAvoidedCostsWOCC!$A$5:$G$50,G43+1,FALSE)</f>
        <v>#N/A</v>
      </c>
      <c r="AG43" s="44" t="e">
        <f t="shared" si="32"/>
        <v>#N/A</v>
      </c>
      <c r="AH43" s="52" t="e">
        <f>HLOOKUP(I43,GasAvoidedCostsWOCC!$A$5:$Q$50,T43+1,FALSE)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HLOOKUP(I43,GasAvoidedCostsWOCC!$A$5:$Q$50,G43+1,FALSE)*J43*L43</f>
        <v>#N/A</v>
      </c>
      <c r="AL43" s="44" t="e">
        <f t="shared" si="35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HLOOKUP(I44,GasAvoidedCostsWOCC!$A$5:$G$50,G44+1,FALSE)</f>
        <v>#N/A</v>
      </c>
      <c r="AG44" s="44" t="e">
        <f t="shared" si="32"/>
        <v>#N/A</v>
      </c>
      <c r="AH44" s="52" t="e">
        <f>HLOOKUP(I44,GasAvoidedCostsWOCC!$A$5:$Q$50,T44+1,FALSE)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HLOOKUP(I44,GasAvoidedCostsWOCC!$A$5:$Q$50,G44+1,FALSE)*J44*L44</f>
        <v>#N/A</v>
      </c>
      <c r="AL44" s="44" t="e">
        <f t="shared" si="35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HLOOKUP(I45,GasAvoidedCostsWOCC!$A$5:$G$50,G45+1,FALSE)</f>
        <v>#N/A</v>
      </c>
      <c r="AG45" s="44" t="e">
        <f t="shared" si="32"/>
        <v>#N/A</v>
      </c>
      <c r="AH45" s="52" t="e">
        <f>HLOOKUP(I45,GasAvoidedCostsWOCC!$A$5:$Q$50,T45+1,FALSE)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HLOOKUP(I45,GasAvoidedCostsWOCC!$A$5:$Q$50,G45+1,FALSE)*J45*L45</f>
        <v>#N/A</v>
      </c>
      <c r="AL45" s="44" t="e">
        <f t="shared" si="35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HLOOKUP(I46,GasAvoidedCostsWOCC!$A$5:$G$50,G46+1,FALSE)</f>
        <v>#N/A</v>
      </c>
      <c r="AG46" s="44" t="e">
        <f t="shared" si="32"/>
        <v>#N/A</v>
      </c>
      <c r="AH46" s="52" t="e">
        <f>HLOOKUP(I46,GasAvoidedCostsWOCC!$A$5:$Q$50,T46+1,FALSE)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HLOOKUP(I46,GasAvoidedCostsWOCC!$A$5:$Q$50,G46+1,FALSE)*J46*L46</f>
        <v>#N/A</v>
      </c>
      <c r="AL46" s="44" t="e">
        <f t="shared" si="35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HLOOKUP(I47,GasAvoidedCostsWOCC!$A$5:$G$50,G47+1,FALSE)</f>
        <v>#N/A</v>
      </c>
      <c r="AG47" s="44" t="e">
        <f t="shared" si="32"/>
        <v>#N/A</v>
      </c>
      <c r="AH47" s="52" t="e">
        <f>HLOOKUP(I47,GasAvoidedCostsWOCC!$A$5:$Q$50,T47+1,FALSE)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HLOOKUP(I47,GasAvoidedCostsWOCC!$A$5:$Q$50,G47+1,FALSE)*J47*L47</f>
        <v>#N/A</v>
      </c>
      <c r="AL47" s="44" t="e">
        <f t="shared" si="35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HLOOKUP(I48,GasAvoidedCostsWOCC!$A$5:$G$50,G48+1,FALSE)</f>
        <v>#N/A</v>
      </c>
      <c r="AG48" s="44" t="e">
        <f t="shared" si="32"/>
        <v>#N/A</v>
      </c>
      <c r="AH48" s="52" t="e">
        <f>HLOOKUP(I48,GasAvoidedCostsWOCC!$A$5:$Q$50,T48+1,FALSE)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HLOOKUP(I48,GasAvoidedCostsWOCC!$A$5:$Q$50,G48+1,FALSE)*J48*L48</f>
        <v>#N/A</v>
      </c>
      <c r="AL48" s="44" t="e">
        <f t="shared" si="35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HLOOKUP(I49,GasAvoidedCostsWOCC!$A$5:$G$50,G49+1,FALSE)</f>
        <v>#N/A</v>
      </c>
      <c r="AG49" s="44" t="e">
        <f t="shared" si="32"/>
        <v>#N/A</v>
      </c>
      <c r="AH49" s="52" t="e">
        <f>HLOOKUP(I49,GasAvoidedCostsWOCC!$A$5:$Q$50,T49+1,FALSE)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HLOOKUP(I49,GasAvoidedCostsWOCC!$A$5:$Q$50,G49+1,FALSE)*J49*L49</f>
        <v>#N/A</v>
      </c>
      <c r="AL49" s="44" t="e">
        <f t="shared" si="35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HLOOKUP(I50,GasAvoidedCostsWOCC!$A$5:$G$50,G50+1,FALSE)</f>
        <v>#N/A</v>
      </c>
      <c r="AG50" s="44" t="e">
        <f t="shared" si="32"/>
        <v>#N/A</v>
      </c>
      <c r="AH50" s="52" t="e">
        <f>HLOOKUP(I50,GasAvoidedCostsWOCC!$A$5:$Q$50,T50+1,FALSE)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HLOOKUP(I50,GasAvoidedCostsWOCC!$A$5:$Q$50,G50+1,FALSE)*J50*L50</f>
        <v>#N/A</v>
      </c>
      <c r="AL50" s="44" t="e">
        <f t="shared" si="35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</sheetData>
  <conditionalFormatting sqref="J5:L50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50 R5:S50">
    <cfRule type="expression" dxfId="147" priority="2">
      <formula>ISTEXT(M5)</formula>
    </cfRule>
  </conditionalFormatting>
  <conditionalFormatting sqref="M5:N50 R5:S50">
    <cfRule type="notContainsBlanks" dxfId="146" priority="3">
      <formula>LEN(TRIM(M5))&gt;0</formula>
    </cfRule>
  </conditionalFormatting>
  <conditionalFormatting sqref="R5:S50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52"/>
  <sheetViews>
    <sheetView zoomScale="85" zoomScaleNormal="85" workbookViewId="0">
      <selection activeCell="E12" sqref="E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18230249</v>
      </c>
      <c r="D2" s="20" t="s">
        <v>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18230249</v>
      </c>
      <c r="D5" s="61" t="s">
        <v>34</v>
      </c>
      <c r="E5" s="38">
        <v>12548</v>
      </c>
      <c r="F5" s="39" t="s">
        <v>538</v>
      </c>
      <c r="G5" s="39">
        <v>13</v>
      </c>
      <c r="H5" s="39"/>
      <c r="I5" s="40" t="s">
        <v>278</v>
      </c>
      <c r="J5" s="41">
        <v>0</v>
      </c>
      <c r="K5" s="41">
        <v>-5.13</v>
      </c>
      <c r="L5" s="41"/>
      <c r="M5" s="42">
        <v>0</v>
      </c>
      <c r="N5" s="42">
        <v>0</v>
      </c>
      <c r="O5" s="43">
        <v>0</v>
      </c>
      <c r="P5" s="44">
        <v>0</v>
      </c>
      <c r="Q5" s="44">
        <f>N5*J5</f>
        <v>0</v>
      </c>
      <c r="R5" s="45">
        <v>0</v>
      </c>
      <c r="S5" s="46"/>
      <c r="T5" s="39">
        <f t="shared" ref="T5:T24" si="0">G5+H5</f>
        <v>13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9.0054306682141867</v>
      </c>
      <c r="AG5" s="44">
        <f t="shared" ref="AG5:AG24" si="11">AF5*J5*K5</f>
        <v>0</v>
      </c>
      <c r="AH5" s="52">
        <f>HLOOKUP(I5,GasAvoidedCostsWOCC!$A$5:$Q$50,T5+1,FALSE)</f>
        <v>9.0054306682141867</v>
      </c>
      <c r="AI5" s="44">
        <f t="shared" ref="AI5:AI24" si="12">AH5*J5*L5</f>
        <v>0</v>
      </c>
      <c r="AJ5" s="44">
        <f>AG5+AI5</f>
        <v>0</v>
      </c>
      <c r="AK5" s="44">
        <f>HLOOKUP(I5,GasAvoidedCostsWOCC!$A$5:$Q$50,G5+1,FALSE)*J5*L5</f>
        <v>0</v>
      </c>
      <c r="AL5" s="44">
        <f>AG5+AI5-AK5</f>
        <v>0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380100</v>
      </c>
      <c r="B6" s="97" t="s">
        <v>33</v>
      </c>
      <c r="C6" s="98">
        <v>18230249</v>
      </c>
      <c r="D6" s="61" t="s">
        <v>34</v>
      </c>
      <c r="E6" s="38">
        <v>12682</v>
      </c>
      <c r="F6" s="39" t="s">
        <v>539</v>
      </c>
      <c r="G6" s="39">
        <v>13</v>
      </c>
      <c r="H6" s="39"/>
      <c r="I6" s="40" t="s">
        <v>278</v>
      </c>
      <c r="J6" s="41">
        <v>0</v>
      </c>
      <c r="K6" s="41">
        <v>-5.13</v>
      </c>
      <c r="L6" s="41"/>
      <c r="M6" s="42">
        <v>0</v>
      </c>
      <c r="N6" s="42">
        <v>0</v>
      </c>
      <c r="O6" s="43">
        <v>0</v>
      </c>
      <c r="P6" s="44">
        <v>0</v>
      </c>
      <c r="Q6" s="44">
        <f t="shared" ref="Q6:Q27" si="13">N6*J6</f>
        <v>0</v>
      </c>
      <c r="R6" s="45">
        <v>2.601</v>
      </c>
      <c r="S6" s="46"/>
      <c r="T6" s="39">
        <f t="shared" si="0"/>
        <v>13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9.0054306682141867</v>
      </c>
      <c r="AG6" s="44">
        <f t="shared" si="11"/>
        <v>0</v>
      </c>
      <c r="AH6" s="52">
        <f>HLOOKUP(I6,GasAvoidedCostsWOCC!$A$5:$Q$50,T6+1,FALSE)</f>
        <v>9.0054306682141867</v>
      </c>
      <c r="AI6" s="44">
        <f t="shared" si="12"/>
        <v>0</v>
      </c>
      <c r="AJ6" s="44">
        <f t="shared" ref="AJ6:AJ24" si="14">AG6+AI6</f>
        <v>0</v>
      </c>
      <c r="AK6" s="44">
        <f>HLOOKUP(I6,GasAvoidedCostsWOCC!$A$5:$Q$50,G6+1,FALSE)*J6*L6</f>
        <v>0</v>
      </c>
      <c r="AL6" s="44">
        <f t="shared" ref="AL6:AL24" si="15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6">AM6*1.1+AD6+AE6</f>
        <v>0</v>
      </c>
      <c r="AO6" s="47">
        <f t="shared" ref="AO6:AO24" si="17">IFERROR(AM6/AB6,0)</f>
        <v>0</v>
      </c>
      <c r="AP6" s="47" t="e">
        <f t="shared" ref="AP6:AP24" si="18">AN6/AC6</f>
        <v>#DIV/0!</v>
      </c>
    </row>
    <row r="7" spans="1:42" ht="13.5" customHeight="1">
      <c r="A7" s="36" t="s">
        <v>248</v>
      </c>
      <c r="B7" s="97" t="s">
        <v>33</v>
      </c>
      <c r="C7" s="98">
        <v>18230249</v>
      </c>
      <c r="D7" s="61" t="s">
        <v>34</v>
      </c>
      <c r="E7" s="38">
        <v>12683</v>
      </c>
      <c r="F7" s="39" t="s">
        <v>1044</v>
      </c>
      <c r="G7" s="39">
        <v>13</v>
      </c>
      <c r="H7" s="39"/>
      <c r="I7" s="40" t="s">
        <v>278</v>
      </c>
      <c r="J7" s="41">
        <v>0</v>
      </c>
      <c r="K7" s="41">
        <v>-5.13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f t="shared" si="13"/>
        <v>0</v>
      </c>
      <c r="R7" s="45">
        <v>2.4769000000000001</v>
      </c>
      <c r="S7" s="46"/>
      <c r="T7" s="39">
        <f t="shared" si="0"/>
        <v>13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>
        <f>HLOOKUP(I7,GasAvoidedCostsWOCC!$A$5:$G$50,G7+1,FALSE)</f>
        <v>9.0054306682141867</v>
      </c>
      <c r="AG7" s="44">
        <f t="shared" si="11"/>
        <v>0</v>
      </c>
      <c r="AH7" s="52">
        <f>HLOOKUP(I7,GasAvoidedCostsWOCC!$A$5:$Q$50,T7+1,FALSE)</f>
        <v>9.0054306682141867</v>
      </c>
      <c r="AI7" s="44">
        <f t="shared" si="12"/>
        <v>0</v>
      </c>
      <c r="AJ7" s="44">
        <f t="shared" si="14"/>
        <v>0</v>
      </c>
      <c r="AK7" s="44">
        <f>HLOOKUP(I7,GasAvoidedCostsWOCC!$A$5:$Q$50,G7+1,FALSE)*J7*L7</f>
        <v>0</v>
      </c>
      <c r="AL7" s="44">
        <f t="shared" si="15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6"/>
        <v>0</v>
      </c>
      <c r="AO7" s="47">
        <f t="shared" si="17"/>
        <v>0</v>
      </c>
      <c r="AP7" s="47" t="e">
        <f t="shared" si="18"/>
        <v>#DIV/0!</v>
      </c>
    </row>
    <row r="8" spans="1:42" ht="13.5" customHeight="1">
      <c r="A8" s="53">
        <f>SUMIF('Program Costs'!D:D,C2,'Program Costs'!O:O)</f>
        <v>164705.92500000005</v>
      </c>
      <c r="B8" s="97" t="s">
        <v>33</v>
      </c>
      <c r="C8" s="98">
        <v>18230249</v>
      </c>
      <c r="D8" s="61" t="s">
        <v>34</v>
      </c>
      <c r="E8" s="38">
        <v>12685</v>
      </c>
      <c r="F8" s="39" t="s">
        <v>722</v>
      </c>
      <c r="G8" s="39">
        <v>13</v>
      </c>
      <c r="H8" s="39"/>
      <c r="I8" s="40" t="s">
        <v>278</v>
      </c>
      <c r="J8" s="41">
        <v>0</v>
      </c>
      <c r="K8" s="41">
        <v>15.05</v>
      </c>
      <c r="L8" s="41"/>
      <c r="M8" s="42">
        <v>100</v>
      </c>
      <c r="N8" s="42">
        <v>126.46</v>
      </c>
      <c r="O8" s="43">
        <v>0</v>
      </c>
      <c r="P8" s="44">
        <v>0</v>
      </c>
      <c r="Q8" s="44">
        <f t="shared" si="13"/>
        <v>0</v>
      </c>
      <c r="R8" s="45">
        <v>6.8742999999999999</v>
      </c>
      <c r="S8" s="46"/>
      <c r="T8" s="39">
        <f t="shared" si="0"/>
        <v>13</v>
      </c>
      <c r="U8" s="47">
        <f t="shared" si="1"/>
        <v>0</v>
      </c>
      <c r="V8" s="48">
        <f t="shared" si="2"/>
        <v>26.459999999999994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>
        <f>HLOOKUP(I8,GasAvoidedCostsWOCC!$A$5:$G$50,G8+1,FALSE)</f>
        <v>9.0054306682141867</v>
      </c>
      <c r="AG8" s="44">
        <f t="shared" si="11"/>
        <v>0</v>
      </c>
      <c r="AH8" s="52">
        <f>HLOOKUP(I8,GasAvoidedCostsWOCC!$A$5:$Q$50,T8+1,FALSE)</f>
        <v>9.0054306682141867</v>
      </c>
      <c r="AI8" s="44">
        <f t="shared" si="12"/>
        <v>0</v>
      </c>
      <c r="AJ8" s="44">
        <f t="shared" si="14"/>
        <v>0</v>
      </c>
      <c r="AK8" s="44">
        <f>HLOOKUP(I8,GasAvoidedCostsWOCC!$A$5:$Q$50,G8+1,FALSE)*J8*L8</f>
        <v>0</v>
      </c>
      <c r="AL8" s="44">
        <f t="shared" si="15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6"/>
        <v>0</v>
      </c>
      <c r="AO8" s="47">
        <f t="shared" si="17"/>
        <v>0</v>
      </c>
      <c r="AP8" s="47" t="e">
        <f t="shared" si="18"/>
        <v>#DIV/0!</v>
      </c>
    </row>
    <row r="9" spans="1:42" ht="13.5" customHeight="1">
      <c r="A9" s="36" t="s">
        <v>316</v>
      </c>
      <c r="B9" s="97" t="s">
        <v>33</v>
      </c>
      <c r="C9" s="98">
        <v>18230249</v>
      </c>
      <c r="D9" s="61" t="s">
        <v>34</v>
      </c>
      <c r="E9" s="38">
        <v>12687</v>
      </c>
      <c r="F9" s="39" t="s">
        <v>723</v>
      </c>
      <c r="G9" s="39">
        <v>20</v>
      </c>
      <c r="H9" s="39"/>
      <c r="I9" s="40" t="s">
        <v>278</v>
      </c>
      <c r="J9" s="41">
        <v>0</v>
      </c>
      <c r="K9" s="41">
        <v>60.69</v>
      </c>
      <c r="L9" s="41"/>
      <c r="M9" s="42">
        <v>500</v>
      </c>
      <c r="N9" s="42">
        <v>623.9</v>
      </c>
      <c r="O9" s="43">
        <v>0</v>
      </c>
      <c r="P9" s="44">
        <v>0</v>
      </c>
      <c r="Q9" s="44">
        <f t="shared" si="13"/>
        <v>0</v>
      </c>
      <c r="R9" s="45">
        <v>15.4399</v>
      </c>
      <c r="S9" s="46"/>
      <c r="T9" s="39">
        <f t="shared" si="0"/>
        <v>20</v>
      </c>
      <c r="U9" s="47">
        <f t="shared" si="1"/>
        <v>0</v>
      </c>
      <c r="V9" s="48">
        <f t="shared" si="2"/>
        <v>123.89999999999998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9">-PV(GasDiscountRate,T9,S9)*J9</f>
        <v>0</v>
      </c>
      <c r="AF9" s="52">
        <f>HLOOKUP(I9,GasAvoidedCostsWOCC!$A$5:$G$50,G9+1,FALSE)</f>
        <v>13.114573164368423</v>
      </c>
      <c r="AG9" s="44">
        <f t="shared" si="11"/>
        <v>0</v>
      </c>
      <c r="AH9" s="52">
        <f>HLOOKUP(I9,GasAvoidedCostsWOCC!$A$5:$Q$50,T9+1,FALSE)</f>
        <v>13.114573164368423</v>
      </c>
      <c r="AI9" s="44">
        <f t="shared" si="12"/>
        <v>0</v>
      </c>
      <c r="AJ9" s="44">
        <f t="shared" si="14"/>
        <v>0</v>
      </c>
      <c r="AK9" s="44">
        <f>HLOOKUP(I9,GasAvoidedCostsWOCC!$A$5:$Q$50,G9+1,FALSE)*J9*L9</f>
        <v>0</v>
      </c>
      <c r="AL9" s="44">
        <f t="shared" si="15"/>
        <v>0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6"/>
        <v>0</v>
      </c>
      <c r="AO9" s="47">
        <f t="shared" si="17"/>
        <v>0</v>
      </c>
      <c r="AP9" s="47" t="e">
        <f t="shared" si="18"/>
        <v>#DIV/0!</v>
      </c>
    </row>
    <row r="10" spans="1:42" ht="13.5" customHeight="1">
      <c r="A10" s="54">
        <f>SUM(O5:O999)</f>
        <v>65269.4</v>
      </c>
      <c r="B10" s="97" t="s">
        <v>33</v>
      </c>
      <c r="C10" s="98">
        <v>18230249</v>
      </c>
      <c r="D10" s="61" t="s">
        <v>34</v>
      </c>
      <c r="E10" s="38">
        <v>12965</v>
      </c>
      <c r="F10" s="39" t="s">
        <v>541</v>
      </c>
      <c r="G10" s="39">
        <v>13</v>
      </c>
      <c r="H10" s="39"/>
      <c r="I10" s="40" t="s">
        <v>278</v>
      </c>
      <c r="J10" s="41">
        <v>0</v>
      </c>
      <c r="K10" s="41">
        <v>-5.13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f t="shared" si="13"/>
        <v>0</v>
      </c>
      <c r="R10" s="45">
        <v>2.2292999999999998</v>
      </c>
      <c r="S10" s="46"/>
      <c r="T10" s="39">
        <f t="shared" si="0"/>
        <v>13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9"/>
        <v>0</v>
      </c>
      <c r="AF10" s="52">
        <f>HLOOKUP(I10,GasAvoidedCostsWOCC!$A$5:$G$50,G10+1,FALSE)</f>
        <v>9.0054306682141867</v>
      </c>
      <c r="AG10" s="44">
        <f t="shared" si="11"/>
        <v>0</v>
      </c>
      <c r="AH10" s="52">
        <f>HLOOKUP(I10,GasAvoidedCostsWOCC!$A$5:$Q$50,T10+1,FALSE)</f>
        <v>9.0054306682141867</v>
      </c>
      <c r="AI10" s="44">
        <f t="shared" si="12"/>
        <v>0</v>
      </c>
      <c r="AJ10" s="44">
        <f t="shared" si="14"/>
        <v>0</v>
      </c>
      <c r="AK10" s="44">
        <f>HLOOKUP(I10,GasAvoidedCostsWOCC!$A$5:$Q$50,G10+1,FALSE)*J10*L10</f>
        <v>0</v>
      </c>
      <c r="AL10" s="44">
        <f t="shared" si="15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6"/>
        <v>0</v>
      </c>
      <c r="AO10" s="47">
        <f t="shared" si="17"/>
        <v>0</v>
      </c>
      <c r="AP10" s="47" t="e">
        <f t="shared" si="18"/>
        <v>#DIV/0!</v>
      </c>
    </row>
    <row r="11" spans="1:42" ht="13.5" customHeight="1">
      <c r="A11" s="36" t="s">
        <v>251</v>
      </c>
      <c r="B11" s="97" t="s">
        <v>33</v>
      </c>
      <c r="C11" s="98">
        <v>18230249</v>
      </c>
      <c r="D11" s="61" t="s">
        <v>34</v>
      </c>
      <c r="E11" s="38" t="s">
        <v>824</v>
      </c>
      <c r="F11" s="39" t="s">
        <v>1048</v>
      </c>
      <c r="G11" s="39">
        <v>13</v>
      </c>
      <c r="H11" s="39"/>
      <c r="I11" s="40" t="s">
        <v>278</v>
      </c>
      <c r="J11" s="41">
        <v>0</v>
      </c>
      <c r="K11" s="41">
        <v>15.05</v>
      </c>
      <c r="L11" s="41"/>
      <c r="M11" s="42">
        <v>100</v>
      </c>
      <c r="N11" s="42">
        <v>126.46</v>
      </c>
      <c r="O11" s="43">
        <v>0</v>
      </c>
      <c r="P11" s="44">
        <v>0</v>
      </c>
      <c r="Q11" s="44">
        <f t="shared" si="13"/>
        <v>0</v>
      </c>
      <c r="R11" s="45">
        <v>0</v>
      </c>
      <c r="S11" s="46"/>
      <c r="T11" s="39">
        <f t="shared" si="0"/>
        <v>13</v>
      </c>
      <c r="U11" s="47">
        <f t="shared" si="1"/>
        <v>0</v>
      </c>
      <c r="V11" s="48">
        <f t="shared" si="2"/>
        <v>26.459999999999994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9"/>
        <v>0</v>
      </c>
      <c r="AF11" s="52">
        <f>HLOOKUP(I11,GasAvoidedCostsWOCC!$A$5:$G$50,G11+1,FALSE)</f>
        <v>9.0054306682141867</v>
      </c>
      <c r="AG11" s="44">
        <f t="shared" si="11"/>
        <v>0</v>
      </c>
      <c r="AH11" s="52">
        <f>HLOOKUP(I11,GasAvoidedCostsWOCC!$A$5:$Q$50,T11+1,FALSE)</f>
        <v>9.0054306682141867</v>
      </c>
      <c r="AI11" s="44">
        <f t="shared" si="12"/>
        <v>0</v>
      </c>
      <c r="AJ11" s="44">
        <f t="shared" si="14"/>
        <v>0</v>
      </c>
      <c r="AK11" s="44">
        <f>HLOOKUP(I11,GasAvoidedCostsWOCC!$A$5:$Q$50,G11+1,FALSE)*J11*L11</f>
        <v>0</v>
      </c>
      <c r="AL11" s="44">
        <f t="shared" si="15"/>
        <v>0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6"/>
        <v>0</v>
      </c>
      <c r="AO11" s="47">
        <f t="shared" si="17"/>
        <v>0</v>
      </c>
      <c r="AP11" s="47" t="e">
        <f t="shared" si="18"/>
        <v>#DIV/0!</v>
      </c>
    </row>
    <row r="12" spans="1:42" ht="13.5" customHeight="1">
      <c r="A12" s="55">
        <f>SUM(P5:P1000)</f>
        <v>380100</v>
      </c>
      <c r="B12" s="97" t="s">
        <v>33</v>
      </c>
      <c r="C12" s="98">
        <v>18230249</v>
      </c>
      <c r="D12" s="61" t="s">
        <v>34</v>
      </c>
      <c r="E12" s="38" t="s">
        <v>824</v>
      </c>
      <c r="F12" s="39" t="s">
        <v>1050</v>
      </c>
      <c r="G12" s="39">
        <v>20</v>
      </c>
      <c r="H12" s="39"/>
      <c r="I12" s="40" t="s">
        <v>278</v>
      </c>
      <c r="J12" s="41">
        <v>0</v>
      </c>
      <c r="K12" s="41">
        <v>60.69</v>
      </c>
      <c r="L12" s="41"/>
      <c r="M12" s="42">
        <v>500</v>
      </c>
      <c r="N12" s="42">
        <v>623.9</v>
      </c>
      <c r="O12" s="43">
        <v>0</v>
      </c>
      <c r="P12" s="44">
        <v>0</v>
      </c>
      <c r="Q12" s="44">
        <f t="shared" si="13"/>
        <v>0</v>
      </c>
      <c r="R12" s="45">
        <v>0</v>
      </c>
      <c r="S12" s="46"/>
      <c r="T12" s="39">
        <f t="shared" si="0"/>
        <v>20</v>
      </c>
      <c r="U12" s="47">
        <f t="shared" si="1"/>
        <v>0</v>
      </c>
      <c r="V12" s="48">
        <f t="shared" si="2"/>
        <v>123.89999999999998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9"/>
        <v>0</v>
      </c>
      <c r="AF12" s="52">
        <f>HLOOKUP(I12,GasAvoidedCostsWOCC!$A$5:$G$50,G12+1,FALSE)</f>
        <v>13.114573164368423</v>
      </c>
      <c r="AG12" s="44">
        <f t="shared" si="11"/>
        <v>0</v>
      </c>
      <c r="AH12" s="52">
        <f>HLOOKUP(I12,GasAvoidedCostsWOCC!$A$5:$Q$50,T12+1,FALSE)</f>
        <v>13.114573164368423</v>
      </c>
      <c r="AI12" s="44">
        <f t="shared" si="12"/>
        <v>0</v>
      </c>
      <c r="AJ12" s="44">
        <f t="shared" si="14"/>
        <v>0</v>
      </c>
      <c r="AK12" s="44">
        <f>HLOOKUP(I12,GasAvoidedCostsWOCC!$A$5:$Q$50,G12+1,FALSE)*J12*L12</f>
        <v>0</v>
      </c>
      <c r="AL12" s="44">
        <f t="shared" si="15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6"/>
        <v>0</v>
      </c>
      <c r="AO12" s="47">
        <f t="shared" si="17"/>
        <v>0</v>
      </c>
      <c r="AP12" s="47" t="e">
        <f t="shared" si="18"/>
        <v>#DIV/0!</v>
      </c>
    </row>
    <row r="13" spans="1:42" ht="13.5" customHeight="1">
      <c r="A13" s="56" t="s">
        <v>254</v>
      </c>
      <c r="B13" s="97" t="s">
        <v>33</v>
      </c>
      <c r="C13" s="98">
        <v>18230249</v>
      </c>
      <c r="D13" s="61" t="s">
        <v>34</v>
      </c>
      <c r="E13" s="38" t="s">
        <v>824</v>
      </c>
      <c r="F13" s="39" t="s">
        <v>1047</v>
      </c>
      <c r="G13" s="39">
        <v>13</v>
      </c>
      <c r="H13" s="39"/>
      <c r="I13" s="40" t="s">
        <v>278</v>
      </c>
      <c r="J13" s="41">
        <v>0</v>
      </c>
      <c r="K13" s="41">
        <v>15.05</v>
      </c>
      <c r="L13" s="41"/>
      <c r="M13" s="42">
        <v>50</v>
      </c>
      <c r="N13" s="42">
        <v>126.46</v>
      </c>
      <c r="O13" s="43">
        <v>0</v>
      </c>
      <c r="P13" s="44">
        <v>0</v>
      </c>
      <c r="Q13" s="44">
        <f t="shared" si="13"/>
        <v>0</v>
      </c>
      <c r="R13" s="45">
        <v>6.8742999999999999</v>
      </c>
      <c r="S13" s="46"/>
      <c r="T13" s="39">
        <f t="shared" si="0"/>
        <v>13</v>
      </c>
      <c r="U13" s="47">
        <f t="shared" si="1"/>
        <v>0</v>
      </c>
      <c r="V13" s="48">
        <f t="shared" si="2"/>
        <v>76.459999999999994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9"/>
        <v>0</v>
      </c>
      <c r="AF13" s="52">
        <f>HLOOKUP(I13,GasAvoidedCostsWOCC!$A$5:$G$50,G13+1,FALSE)</f>
        <v>9.0054306682141867</v>
      </c>
      <c r="AG13" s="44">
        <f t="shared" si="11"/>
        <v>0</v>
      </c>
      <c r="AH13" s="52">
        <f>HLOOKUP(I13,GasAvoidedCostsWOCC!$A$5:$Q$50,T13+1,FALSE)</f>
        <v>9.0054306682141867</v>
      </c>
      <c r="AI13" s="44">
        <f t="shared" si="12"/>
        <v>0</v>
      </c>
      <c r="AJ13" s="44">
        <f t="shared" si="14"/>
        <v>0</v>
      </c>
      <c r="AK13" s="44">
        <f>HLOOKUP(I13,GasAvoidedCostsWOCC!$A$5:$Q$50,G13+1,FALSE)*J13*L13</f>
        <v>0</v>
      </c>
      <c r="AL13" s="44">
        <f t="shared" si="15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6"/>
        <v>0</v>
      </c>
      <c r="AO13" s="47">
        <f t="shared" si="17"/>
        <v>0</v>
      </c>
      <c r="AP13" s="47" t="e">
        <f t="shared" si="18"/>
        <v>#DIV/0!</v>
      </c>
    </row>
    <row r="14" spans="1:42" ht="13.5" customHeight="1">
      <c r="A14" s="55">
        <f>SUM(Y5:Y1000)</f>
        <v>407403.69999999995</v>
      </c>
      <c r="B14" s="97" t="s">
        <v>33</v>
      </c>
      <c r="C14" s="98">
        <v>18230249</v>
      </c>
      <c r="D14" s="61" t="s">
        <v>34</v>
      </c>
      <c r="E14" s="38" t="s">
        <v>824</v>
      </c>
      <c r="F14" s="39" t="s">
        <v>1049</v>
      </c>
      <c r="G14" s="39">
        <v>20</v>
      </c>
      <c r="H14" s="39"/>
      <c r="I14" s="40" t="s">
        <v>278</v>
      </c>
      <c r="J14" s="41">
        <v>0</v>
      </c>
      <c r="K14" s="41">
        <v>60.69</v>
      </c>
      <c r="L14" s="41"/>
      <c r="M14" s="42">
        <v>250</v>
      </c>
      <c r="N14" s="42">
        <v>623.9</v>
      </c>
      <c r="O14" s="43">
        <v>0</v>
      </c>
      <c r="P14" s="44">
        <v>0</v>
      </c>
      <c r="Q14" s="44">
        <f t="shared" si="13"/>
        <v>0</v>
      </c>
      <c r="R14" s="45">
        <v>15.44</v>
      </c>
      <c r="S14" s="46"/>
      <c r="T14" s="39">
        <f t="shared" si="0"/>
        <v>20</v>
      </c>
      <c r="U14" s="47">
        <f t="shared" si="1"/>
        <v>0</v>
      </c>
      <c r="V14" s="48">
        <f t="shared" si="2"/>
        <v>373.9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9"/>
        <v>0</v>
      </c>
      <c r="AF14" s="52">
        <f>HLOOKUP(I14,GasAvoidedCostsWOCC!$A$5:$G$50,G14+1,FALSE)</f>
        <v>13.114573164368423</v>
      </c>
      <c r="AG14" s="44">
        <f t="shared" si="11"/>
        <v>0</v>
      </c>
      <c r="AH14" s="52">
        <f>HLOOKUP(I14,GasAvoidedCostsWOCC!$A$5:$Q$50,T14+1,FALSE)</f>
        <v>13.114573164368423</v>
      </c>
      <c r="AI14" s="44">
        <f t="shared" si="12"/>
        <v>0</v>
      </c>
      <c r="AJ14" s="44">
        <f t="shared" si="14"/>
        <v>0</v>
      </c>
      <c r="AK14" s="44">
        <f>HLOOKUP(I14,GasAvoidedCostsWOCC!$A$5:$Q$50,G14+1,FALSE)*J14*L14</f>
        <v>0</v>
      </c>
      <c r="AL14" s="44">
        <f t="shared" si="15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6"/>
        <v>0</v>
      </c>
      <c r="AO14" s="47">
        <f t="shared" si="17"/>
        <v>0</v>
      </c>
      <c r="AP14" s="47" t="e">
        <f t="shared" si="18"/>
        <v>#DIV/0!</v>
      </c>
    </row>
    <row r="15" spans="1:42" ht="13.5" customHeight="1">
      <c r="A15" s="57" t="s">
        <v>257</v>
      </c>
      <c r="B15" s="97" t="s">
        <v>33</v>
      </c>
      <c r="C15" s="98">
        <v>18230249</v>
      </c>
      <c r="D15" s="61" t="s">
        <v>34</v>
      </c>
      <c r="E15" s="38">
        <v>13287</v>
      </c>
      <c r="F15" s="39" t="s">
        <v>1047</v>
      </c>
      <c r="G15" s="39">
        <v>13</v>
      </c>
      <c r="H15" s="39"/>
      <c r="I15" s="40" t="s">
        <v>278</v>
      </c>
      <c r="J15" s="41">
        <v>50</v>
      </c>
      <c r="K15" s="41">
        <v>15.05</v>
      </c>
      <c r="L15" s="41"/>
      <c r="M15" s="42">
        <v>50</v>
      </c>
      <c r="N15" s="42">
        <v>133.94999999999999</v>
      </c>
      <c r="O15" s="43">
        <v>752.5</v>
      </c>
      <c r="P15" s="44">
        <v>2500</v>
      </c>
      <c r="Q15" s="44">
        <f t="shared" si="13"/>
        <v>6697.4999999999991</v>
      </c>
      <c r="R15" s="45">
        <v>6.8742999999999999</v>
      </c>
      <c r="S15" s="46"/>
      <c r="T15" s="39">
        <f t="shared" si="0"/>
        <v>13</v>
      </c>
      <c r="U15" s="47">
        <f t="shared" si="1"/>
        <v>0.14987880997833594</v>
      </c>
      <c r="V15" s="48">
        <f t="shared" si="2"/>
        <v>83.949999999999989</v>
      </c>
      <c r="W15" s="49">
        <f t="shared" si="3"/>
        <v>1.1529139229102765E-2</v>
      </c>
      <c r="X15" s="44">
        <f t="shared" si="4"/>
        <v>1898.9175411831584</v>
      </c>
      <c r="Y15" s="44">
        <f t="shared" si="5"/>
        <v>4197.4999999999991</v>
      </c>
      <c r="Z15" s="44">
        <f t="shared" si="6"/>
        <v>6281.1433621651195</v>
      </c>
      <c r="AA15" s="50">
        <f t="shared" si="7"/>
        <v>8596.4175411831566</v>
      </c>
      <c r="AB15" s="51">
        <f t="shared" si="8"/>
        <v>5881.2203765591003</v>
      </c>
      <c r="AC15" s="44">
        <f t="shared" si="9"/>
        <v>8049.0800947407824</v>
      </c>
      <c r="AD15" s="44">
        <f t="shared" si="10"/>
        <v>2905.4993777661011</v>
      </c>
      <c r="AE15" s="44">
        <f t="shared" si="19"/>
        <v>0</v>
      </c>
      <c r="AF15" s="52">
        <f>HLOOKUP(I15,GasAvoidedCostsWOCC!$A$5:$G$50,G15+1,FALSE)</f>
        <v>9.0054306682141867</v>
      </c>
      <c r="AG15" s="44">
        <f t="shared" si="11"/>
        <v>6776.5865778311754</v>
      </c>
      <c r="AH15" s="52">
        <f>HLOOKUP(I15,GasAvoidedCostsWOCC!$A$5:$Q$50,T15+1,FALSE)</f>
        <v>9.0054306682141867</v>
      </c>
      <c r="AI15" s="44">
        <f t="shared" si="12"/>
        <v>0</v>
      </c>
      <c r="AJ15" s="44">
        <f t="shared" si="14"/>
        <v>6776.5865778311754</v>
      </c>
      <c r="AK15" s="44">
        <f>HLOOKUP(I15,GasAvoidedCostsWOCC!$A$5:$Q$50,G15+1,FALSE)*J15*L15</f>
        <v>0</v>
      </c>
      <c r="AL15" s="44">
        <f t="shared" si="15"/>
        <v>6776.5865778311754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6776.5865778311763</v>
      </c>
      <c r="AN15" s="48">
        <f t="shared" si="16"/>
        <v>10359.744613380397</v>
      </c>
      <c r="AO15" s="47">
        <f t="shared" si="17"/>
        <v>1.1522415661961514</v>
      </c>
      <c r="AP15" s="47">
        <f t="shared" si="18"/>
        <v>1.2870718754742405</v>
      </c>
    </row>
    <row r="16" spans="1:42" ht="13.5" customHeight="1">
      <c r="A16" s="54">
        <f>SUM(U5:U999)</f>
        <v>20.615377190536456</v>
      </c>
      <c r="B16" s="97" t="s">
        <v>33</v>
      </c>
      <c r="C16" s="98">
        <v>18230249</v>
      </c>
      <c r="D16" s="61" t="s">
        <v>34</v>
      </c>
      <c r="E16" s="38">
        <v>12685</v>
      </c>
      <c r="F16" s="39" t="s">
        <v>722</v>
      </c>
      <c r="G16" s="39">
        <v>13</v>
      </c>
      <c r="H16" s="39"/>
      <c r="I16" s="40" t="s">
        <v>278</v>
      </c>
      <c r="J16" s="41">
        <v>5</v>
      </c>
      <c r="K16" s="41">
        <v>15.05</v>
      </c>
      <c r="L16" s="41"/>
      <c r="M16" s="42">
        <v>100</v>
      </c>
      <c r="N16" s="42">
        <v>133.94999999999999</v>
      </c>
      <c r="O16" s="43">
        <v>75.25</v>
      </c>
      <c r="P16" s="44">
        <v>500</v>
      </c>
      <c r="Q16" s="44">
        <f t="shared" si="13"/>
        <v>669.75</v>
      </c>
      <c r="R16" s="45">
        <v>6.8742999999999999</v>
      </c>
      <c r="S16" s="46"/>
      <c r="T16" s="39">
        <f t="shared" si="0"/>
        <v>13</v>
      </c>
      <c r="U16" s="47">
        <f t="shared" si="1"/>
        <v>1.4987880997833594E-2</v>
      </c>
      <c r="V16" s="48">
        <f t="shared" si="2"/>
        <v>33.949999999999989</v>
      </c>
      <c r="W16" s="49">
        <f t="shared" si="3"/>
        <v>1.1529139229102764E-3</v>
      </c>
      <c r="X16" s="44">
        <f t="shared" si="4"/>
        <v>189.89175411831582</v>
      </c>
      <c r="Y16" s="44">
        <f t="shared" si="5"/>
        <v>169.75</v>
      </c>
      <c r="Z16" s="44">
        <f t="shared" si="6"/>
        <v>628.1143362165119</v>
      </c>
      <c r="AA16" s="50">
        <f t="shared" si="7"/>
        <v>859.64175411831582</v>
      </c>
      <c r="AB16" s="51">
        <f t="shared" si="8"/>
        <v>588.12203765590993</v>
      </c>
      <c r="AC16" s="44">
        <f t="shared" si="9"/>
        <v>804.90800947407843</v>
      </c>
      <c r="AD16" s="44">
        <f t="shared" si="10"/>
        <v>290.54993777661014</v>
      </c>
      <c r="AE16" s="44">
        <f t="shared" si="19"/>
        <v>0</v>
      </c>
      <c r="AF16" s="52">
        <f>HLOOKUP(I16,GasAvoidedCostsWOCC!$A$5:$G$50,G16+1,FALSE)</f>
        <v>9.0054306682141867</v>
      </c>
      <c r="AG16" s="44">
        <f t="shared" si="11"/>
        <v>677.65865778311763</v>
      </c>
      <c r="AH16" s="52">
        <f>HLOOKUP(I16,GasAvoidedCostsWOCC!$A$5:$Q$50,T16+1,FALSE)</f>
        <v>9.0054306682141867</v>
      </c>
      <c r="AI16" s="44">
        <f t="shared" si="12"/>
        <v>0</v>
      </c>
      <c r="AJ16" s="44">
        <f t="shared" si="14"/>
        <v>677.65865778311763</v>
      </c>
      <c r="AK16" s="44">
        <f>HLOOKUP(I16,GasAvoidedCostsWOCC!$A$5:$Q$50,G16+1,FALSE)*J16*L16</f>
        <v>0</v>
      </c>
      <c r="AL16" s="44">
        <f t="shared" si="15"/>
        <v>677.65865778311763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677.65865778311763</v>
      </c>
      <c r="AN16" s="48">
        <f t="shared" si="16"/>
        <v>1035.9744613380396</v>
      </c>
      <c r="AO16" s="47">
        <f t="shared" si="17"/>
        <v>1.1522415661961514</v>
      </c>
      <c r="AP16" s="47">
        <f t="shared" si="18"/>
        <v>1.2870718754742403</v>
      </c>
    </row>
    <row r="17" spans="1:42" ht="13.5" customHeight="1">
      <c r="A17" s="58" t="s">
        <v>260</v>
      </c>
      <c r="B17" s="97" t="s">
        <v>33</v>
      </c>
      <c r="C17" s="98">
        <v>18230249</v>
      </c>
      <c r="D17" s="61" t="s">
        <v>34</v>
      </c>
      <c r="E17" s="38" t="s">
        <v>824</v>
      </c>
      <c r="F17" s="39" t="s">
        <v>1048</v>
      </c>
      <c r="G17" s="39">
        <v>13</v>
      </c>
      <c r="H17" s="39"/>
      <c r="I17" s="40" t="s">
        <v>278</v>
      </c>
      <c r="J17" s="41">
        <v>5</v>
      </c>
      <c r="K17" s="41">
        <v>15.05</v>
      </c>
      <c r="L17" s="41"/>
      <c r="M17" s="42">
        <v>100</v>
      </c>
      <c r="N17" s="42">
        <v>133.94999999999999</v>
      </c>
      <c r="O17" s="43">
        <v>75.25</v>
      </c>
      <c r="P17" s="44">
        <v>500</v>
      </c>
      <c r="Q17" s="44">
        <f t="shared" si="13"/>
        <v>669.75</v>
      </c>
      <c r="R17" s="45">
        <v>6.8742999999999999</v>
      </c>
      <c r="S17" s="46"/>
      <c r="T17" s="39">
        <f t="shared" si="0"/>
        <v>13</v>
      </c>
      <c r="U17" s="47">
        <f t="shared" si="1"/>
        <v>1.4987880997833594E-2</v>
      </c>
      <c r="V17" s="48">
        <f t="shared" si="2"/>
        <v>33.949999999999989</v>
      </c>
      <c r="W17" s="49">
        <f t="shared" si="3"/>
        <v>1.1529139229102764E-3</v>
      </c>
      <c r="X17" s="44">
        <f t="shared" si="4"/>
        <v>189.89175411831582</v>
      </c>
      <c r="Y17" s="44">
        <f t="shared" si="5"/>
        <v>169.75</v>
      </c>
      <c r="Z17" s="44">
        <f t="shared" si="6"/>
        <v>628.1143362165119</v>
      </c>
      <c r="AA17" s="50">
        <f t="shared" si="7"/>
        <v>859.64175411831582</v>
      </c>
      <c r="AB17" s="51">
        <f t="shared" si="8"/>
        <v>588.12203765590993</v>
      </c>
      <c r="AC17" s="44">
        <f t="shared" si="9"/>
        <v>804.90800947407843</v>
      </c>
      <c r="AD17" s="44">
        <f t="shared" si="10"/>
        <v>290.54993777661014</v>
      </c>
      <c r="AE17" s="44">
        <f t="shared" si="19"/>
        <v>0</v>
      </c>
      <c r="AF17" s="52">
        <f>HLOOKUP(I17,GasAvoidedCostsWOCC!$A$5:$G$50,G17+1,FALSE)</f>
        <v>9.0054306682141867</v>
      </c>
      <c r="AG17" s="44">
        <f t="shared" si="11"/>
        <v>677.65865778311763</v>
      </c>
      <c r="AH17" s="52">
        <f>HLOOKUP(I17,GasAvoidedCostsWOCC!$A$5:$Q$50,T17+1,FALSE)</f>
        <v>9.0054306682141867</v>
      </c>
      <c r="AI17" s="44">
        <f t="shared" si="12"/>
        <v>0</v>
      </c>
      <c r="AJ17" s="44">
        <f t="shared" si="14"/>
        <v>677.65865778311763</v>
      </c>
      <c r="AK17" s="44">
        <f>HLOOKUP(I17,GasAvoidedCostsWOCC!$A$5:$Q$50,G17+1,FALSE)*J17*L17</f>
        <v>0</v>
      </c>
      <c r="AL17" s="44">
        <f t="shared" si="15"/>
        <v>677.65865778311763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677.65865778311763</v>
      </c>
      <c r="AN17" s="48">
        <f t="shared" si="16"/>
        <v>1035.9744613380396</v>
      </c>
      <c r="AO17" s="47">
        <f t="shared" si="17"/>
        <v>1.1522415661961514</v>
      </c>
      <c r="AP17" s="47">
        <f t="shared" si="18"/>
        <v>1.2870718754742403</v>
      </c>
    </row>
    <row r="18" spans="1:42" ht="13.5" customHeight="1">
      <c r="A18" s="59">
        <f>A6+A8</f>
        <v>544805.92500000005</v>
      </c>
      <c r="B18" s="97" t="s">
        <v>33</v>
      </c>
      <c r="C18" s="98">
        <v>18230249</v>
      </c>
      <c r="D18" s="61" t="s">
        <v>34</v>
      </c>
      <c r="E18" s="38">
        <v>13290</v>
      </c>
      <c r="F18" s="39" t="s">
        <v>1049</v>
      </c>
      <c r="G18" s="39">
        <v>20</v>
      </c>
      <c r="H18" s="39"/>
      <c r="I18" s="40" t="s">
        <v>278</v>
      </c>
      <c r="J18" s="41">
        <v>800</v>
      </c>
      <c r="K18" s="41">
        <v>60.69</v>
      </c>
      <c r="L18" s="41"/>
      <c r="M18" s="42">
        <v>250</v>
      </c>
      <c r="N18" s="42">
        <v>665.13</v>
      </c>
      <c r="O18" s="43">
        <v>48552</v>
      </c>
      <c r="P18" s="44">
        <v>200000</v>
      </c>
      <c r="Q18" s="44">
        <f t="shared" si="13"/>
        <v>532104</v>
      </c>
      <c r="R18" s="45">
        <v>16.214700000000001</v>
      </c>
      <c r="S18" s="46"/>
      <c r="T18" s="39">
        <f t="shared" si="0"/>
        <v>20</v>
      </c>
      <c r="U18" s="47">
        <f t="shared" si="1"/>
        <v>14.877415756847771</v>
      </c>
      <c r="V18" s="48">
        <f t="shared" si="2"/>
        <v>415.13</v>
      </c>
      <c r="W18" s="49">
        <f t="shared" si="3"/>
        <v>0.74387078784238858</v>
      </c>
      <c r="X18" s="44">
        <f t="shared" si="4"/>
        <v>122519.9261920594</v>
      </c>
      <c r="Y18" s="44">
        <f t="shared" si="5"/>
        <v>332104</v>
      </c>
      <c r="Z18" s="44">
        <f t="shared" si="6"/>
        <v>405265.21265095129</v>
      </c>
      <c r="AA18" s="50">
        <f t="shared" si="7"/>
        <v>654623.92619205941</v>
      </c>
      <c r="AB18" s="51">
        <f t="shared" si="8"/>
        <v>379461.809598269</v>
      </c>
      <c r="AC18" s="44">
        <f t="shared" si="9"/>
        <v>612943.75111616042</v>
      </c>
      <c r="AD18" s="44">
        <f t="shared" si="10"/>
        <v>139585.3413704258</v>
      </c>
      <c r="AE18" s="44">
        <f t="shared" si="19"/>
        <v>0</v>
      </c>
      <c r="AF18" s="52">
        <f>HLOOKUP(I18,GasAvoidedCostsWOCC!$A$5:$G$50,G18+1,FALSE)</f>
        <v>13.114573164368423</v>
      </c>
      <c r="AG18" s="44">
        <f t="shared" si="11"/>
        <v>636738.75627641566</v>
      </c>
      <c r="AH18" s="52">
        <f>HLOOKUP(I18,GasAvoidedCostsWOCC!$A$5:$Q$50,T18+1,FALSE)</f>
        <v>13.114573164368423</v>
      </c>
      <c r="AI18" s="44">
        <f t="shared" si="12"/>
        <v>0</v>
      </c>
      <c r="AJ18" s="44">
        <f t="shared" si="14"/>
        <v>636738.75627641566</v>
      </c>
      <c r="AK18" s="44">
        <f>HLOOKUP(I18,GasAvoidedCostsWOCC!$A$5:$Q$50,G18+1,FALSE)*J18*L18</f>
        <v>0</v>
      </c>
      <c r="AL18" s="44">
        <f t="shared" si="15"/>
        <v>636738.75627641566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636738.75627641566</v>
      </c>
      <c r="AN18" s="48">
        <f t="shared" si="16"/>
        <v>839997.973274483</v>
      </c>
      <c r="AO18" s="47">
        <f t="shared" si="17"/>
        <v>1.678004848368067</v>
      </c>
      <c r="AP18" s="47">
        <f t="shared" si="18"/>
        <v>1.3704323957049249</v>
      </c>
    </row>
    <row r="19" spans="1:42" ht="13.5" customHeight="1">
      <c r="A19" s="58" t="s">
        <v>230</v>
      </c>
      <c r="B19" s="97" t="s">
        <v>33</v>
      </c>
      <c r="C19" s="98">
        <v>18230249</v>
      </c>
      <c r="D19" s="61" t="s">
        <v>34</v>
      </c>
      <c r="E19" s="38">
        <v>13289</v>
      </c>
      <c r="F19" s="39" t="s">
        <v>1050</v>
      </c>
      <c r="G19" s="39">
        <v>20</v>
      </c>
      <c r="H19" s="39"/>
      <c r="I19" s="40" t="s">
        <v>278</v>
      </c>
      <c r="J19" s="41">
        <v>50</v>
      </c>
      <c r="K19" s="41">
        <v>60.69</v>
      </c>
      <c r="L19" s="41"/>
      <c r="M19" s="42">
        <v>600</v>
      </c>
      <c r="N19" s="42">
        <v>665.13</v>
      </c>
      <c r="O19" s="43">
        <v>3034.5</v>
      </c>
      <c r="P19" s="44">
        <v>30000</v>
      </c>
      <c r="Q19" s="44">
        <f t="shared" si="13"/>
        <v>33256.5</v>
      </c>
      <c r="R19" s="45">
        <v>16.214700000000001</v>
      </c>
      <c r="S19" s="46"/>
      <c r="T19" s="39">
        <f t="shared" si="0"/>
        <v>20</v>
      </c>
      <c r="U19" s="47">
        <f t="shared" si="1"/>
        <v>0.9298384848029857</v>
      </c>
      <c r="V19" s="48">
        <f t="shared" si="2"/>
        <v>65.13</v>
      </c>
      <c r="W19" s="49">
        <f t="shared" si="3"/>
        <v>4.6491924240149286E-2</v>
      </c>
      <c r="X19" s="44">
        <f t="shared" si="4"/>
        <v>7657.4953870037125</v>
      </c>
      <c r="Y19" s="44">
        <f t="shared" si="5"/>
        <v>3256.5</v>
      </c>
      <c r="Z19" s="44">
        <f t="shared" si="6"/>
        <v>25329.075790684456</v>
      </c>
      <c r="AA19" s="50">
        <f t="shared" si="7"/>
        <v>40913.995387003713</v>
      </c>
      <c r="AB19" s="51">
        <f t="shared" si="8"/>
        <v>23716.363099891812</v>
      </c>
      <c r="AC19" s="44">
        <f t="shared" si="9"/>
        <v>38308.984444760026</v>
      </c>
      <c r="AD19" s="44">
        <f t="shared" si="10"/>
        <v>8724.0838356516124</v>
      </c>
      <c r="AE19" s="44">
        <f t="shared" si="19"/>
        <v>0</v>
      </c>
      <c r="AF19" s="52">
        <f>HLOOKUP(I19,GasAvoidedCostsWOCC!$A$5:$G$50,G19+1,FALSE)</f>
        <v>13.114573164368423</v>
      </c>
      <c r="AG19" s="44">
        <f t="shared" si="11"/>
        <v>39796.172267275979</v>
      </c>
      <c r="AH19" s="52">
        <f>HLOOKUP(I19,GasAvoidedCostsWOCC!$A$5:$Q$50,T19+1,FALSE)</f>
        <v>13.114573164368423</v>
      </c>
      <c r="AI19" s="44">
        <f t="shared" si="12"/>
        <v>0</v>
      </c>
      <c r="AJ19" s="44">
        <f t="shared" si="14"/>
        <v>39796.172267275979</v>
      </c>
      <c r="AK19" s="44">
        <f>HLOOKUP(I19,GasAvoidedCostsWOCC!$A$5:$Q$50,G19+1,FALSE)*J19*L19</f>
        <v>0</v>
      </c>
      <c r="AL19" s="44">
        <f t="shared" si="15"/>
        <v>39796.172267275979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39796.172267275979</v>
      </c>
      <c r="AN19" s="48">
        <f t="shared" si="16"/>
        <v>52499.873329655187</v>
      </c>
      <c r="AO19" s="47">
        <f t="shared" si="17"/>
        <v>1.678004848368067</v>
      </c>
      <c r="AP19" s="47">
        <f t="shared" si="18"/>
        <v>1.3704323957049249</v>
      </c>
    </row>
    <row r="20" spans="1:42" ht="13.5" customHeight="1">
      <c r="A20" s="59">
        <f>A8+SUM(Q5:Q906)</f>
        <v>952209.625</v>
      </c>
      <c r="B20" s="97" t="s">
        <v>33</v>
      </c>
      <c r="C20" s="98">
        <v>18230249</v>
      </c>
      <c r="D20" s="61" t="s">
        <v>34</v>
      </c>
      <c r="E20" s="38">
        <v>12687</v>
      </c>
      <c r="F20" s="39" t="s">
        <v>723</v>
      </c>
      <c r="G20" s="39">
        <v>20</v>
      </c>
      <c r="H20" s="39"/>
      <c r="I20" s="40" t="s">
        <v>278</v>
      </c>
      <c r="J20" s="41">
        <v>50</v>
      </c>
      <c r="K20" s="41">
        <v>60.69</v>
      </c>
      <c r="L20" s="41"/>
      <c r="M20" s="42">
        <v>600</v>
      </c>
      <c r="N20" s="42">
        <v>665.13</v>
      </c>
      <c r="O20" s="43">
        <v>3034.5</v>
      </c>
      <c r="P20" s="44">
        <v>30000</v>
      </c>
      <c r="Q20" s="44">
        <f t="shared" si="13"/>
        <v>33256.5</v>
      </c>
      <c r="R20" s="45">
        <v>16.214700000000001</v>
      </c>
      <c r="S20" s="46"/>
      <c r="T20" s="39">
        <f t="shared" si="0"/>
        <v>20</v>
      </c>
      <c r="U20" s="47">
        <f t="shared" si="1"/>
        <v>0.9298384848029857</v>
      </c>
      <c r="V20" s="48">
        <f t="shared" si="2"/>
        <v>65.13</v>
      </c>
      <c r="W20" s="49">
        <f t="shared" si="3"/>
        <v>4.6491924240149286E-2</v>
      </c>
      <c r="X20" s="44">
        <f t="shared" si="4"/>
        <v>7657.4953870037125</v>
      </c>
      <c r="Y20" s="44">
        <f t="shared" si="5"/>
        <v>3256.5</v>
      </c>
      <c r="Z20" s="44">
        <f t="shared" si="6"/>
        <v>25329.075790684456</v>
      </c>
      <c r="AA20" s="50">
        <f t="shared" si="7"/>
        <v>40913.995387003713</v>
      </c>
      <c r="AB20" s="51">
        <f t="shared" si="8"/>
        <v>23716.363099891812</v>
      </c>
      <c r="AC20" s="44">
        <f t="shared" si="9"/>
        <v>38308.984444760026</v>
      </c>
      <c r="AD20" s="44">
        <f t="shared" si="10"/>
        <v>8724.0838356516124</v>
      </c>
      <c r="AE20" s="44">
        <f t="shared" si="19"/>
        <v>0</v>
      </c>
      <c r="AF20" s="52">
        <f>HLOOKUP(I20,GasAvoidedCostsWOCC!$A$5:$G$50,G20+1,FALSE)</f>
        <v>13.114573164368423</v>
      </c>
      <c r="AG20" s="44">
        <f t="shared" si="11"/>
        <v>39796.172267275979</v>
      </c>
      <c r="AH20" s="52">
        <f>HLOOKUP(I20,GasAvoidedCostsWOCC!$A$5:$Q$50,T20+1,FALSE)</f>
        <v>13.114573164368423</v>
      </c>
      <c r="AI20" s="44">
        <f t="shared" si="12"/>
        <v>0</v>
      </c>
      <c r="AJ20" s="44">
        <f t="shared" si="14"/>
        <v>39796.172267275979</v>
      </c>
      <c r="AK20" s="44">
        <f>HLOOKUP(I20,GasAvoidedCostsWOCC!$A$5:$Q$50,G20+1,FALSE)*J20*L20</f>
        <v>0</v>
      </c>
      <c r="AL20" s="44">
        <f t="shared" si="15"/>
        <v>39796.172267275979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39796.172267275979</v>
      </c>
      <c r="AN20" s="48">
        <f t="shared" si="16"/>
        <v>52499.873329655187</v>
      </c>
      <c r="AO20" s="47">
        <f t="shared" si="17"/>
        <v>1.678004848368067</v>
      </c>
      <c r="AP20" s="47">
        <f t="shared" si="18"/>
        <v>1.3704323957049249</v>
      </c>
    </row>
    <row r="21" spans="1:42" ht="13.5" customHeight="1">
      <c r="A21" s="58" t="s">
        <v>244</v>
      </c>
      <c r="B21" s="97" t="s">
        <v>33</v>
      </c>
      <c r="C21" s="98">
        <v>18230249</v>
      </c>
      <c r="D21" s="61" t="s">
        <v>34</v>
      </c>
      <c r="E21" s="38">
        <v>12965</v>
      </c>
      <c r="F21" s="39" t="s">
        <v>541</v>
      </c>
      <c r="G21" s="39">
        <v>13</v>
      </c>
      <c r="H21" s="39"/>
      <c r="I21" s="40" t="s">
        <v>278</v>
      </c>
      <c r="J21" s="41">
        <v>750</v>
      </c>
      <c r="K21" s="41">
        <v>-5.39</v>
      </c>
      <c r="L21" s="41"/>
      <c r="M21" s="42">
        <v>0</v>
      </c>
      <c r="N21" s="42">
        <v>0</v>
      </c>
      <c r="O21" s="43">
        <v>-4042.4999999999995</v>
      </c>
      <c r="P21" s="44">
        <v>0</v>
      </c>
      <c r="Q21" s="44">
        <f t="shared" si="13"/>
        <v>0</v>
      </c>
      <c r="R21" s="45">
        <v>3.7368999999999999</v>
      </c>
      <c r="S21" s="46"/>
      <c r="T21" s="39">
        <f t="shared" si="0"/>
        <v>13</v>
      </c>
      <c r="U21" s="47">
        <f t="shared" si="1"/>
        <v>-0.80516290941850233</v>
      </c>
      <c r="V21" s="48">
        <f t="shared" si="2"/>
        <v>0</v>
      </c>
      <c r="W21" s="49">
        <f t="shared" si="3"/>
        <v>-6.1935608416807869E-2</v>
      </c>
      <c r="X21" s="44">
        <f t="shared" si="4"/>
        <v>-10201.161674728128</v>
      </c>
      <c r="Y21" s="44">
        <f t="shared" si="5"/>
        <v>0</v>
      </c>
      <c r="Z21" s="44">
        <f t="shared" si="6"/>
        <v>-33742.886433956795</v>
      </c>
      <c r="AA21" s="50">
        <f t="shared" si="7"/>
        <v>-10201.161674728128</v>
      </c>
      <c r="AB21" s="51">
        <f t="shared" si="8"/>
        <v>-31594.462953143066</v>
      </c>
      <c r="AC21" s="44">
        <f t="shared" si="9"/>
        <v>-9551.6495081724042</v>
      </c>
      <c r="AD21" s="44">
        <f t="shared" si="10"/>
        <v>23691.635420568226</v>
      </c>
      <c r="AE21" s="44">
        <f t="shared" si="19"/>
        <v>0</v>
      </c>
      <c r="AF21" s="52">
        <f>HLOOKUP(I21,GasAvoidedCostsWOCC!$A$5:$G$50,G21+1,FALSE)</f>
        <v>9.0054306682141867</v>
      </c>
      <c r="AG21" s="44">
        <f t="shared" si="11"/>
        <v>-36404.453476255847</v>
      </c>
      <c r="AH21" s="52">
        <f>HLOOKUP(I21,GasAvoidedCostsWOCC!$A$5:$Q$50,T21+1,FALSE)</f>
        <v>9.0054306682141867</v>
      </c>
      <c r="AI21" s="44">
        <f t="shared" si="12"/>
        <v>0</v>
      </c>
      <c r="AJ21" s="44">
        <f t="shared" si="14"/>
        <v>-36404.453476255847</v>
      </c>
      <c r="AK21" s="44">
        <f>HLOOKUP(I21,GasAvoidedCostsWOCC!$A$5:$Q$50,G21+1,FALSE)*J21*L21</f>
        <v>0</v>
      </c>
      <c r="AL21" s="44">
        <f t="shared" si="15"/>
        <v>-36404.453476255847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-36404.453476255847</v>
      </c>
      <c r="AN21" s="48">
        <f t="shared" si="16"/>
        <v>-16353.263403313209</v>
      </c>
      <c r="AO21" s="47">
        <f t="shared" si="17"/>
        <v>1.1522415661961514</v>
      </c>
      <c r="AP21" s="47">
        <f t="shared" si="18"/>
        <v>1.7120878848539547</v>
      </c>
    </row>
    <row r="22" spans="1:42" ht="13.5" customHeight="1">
      <c r="A22" s="60">
        <f>(SUM(AM5:AM1000)/(SUM(AB5:AB1000)))</f>
        <v>1.7242252385780923</v>
      </c>
      <c r="B22" s="97" t="s">
        <v>33</v>
      </c>
      <c r="C22" s="98">
        <v>18230249</v>
      </c>
      <c r="D22" s="61" t="s">
        <v>34</v>
      </c>
      <c r="E22" s="38">
        <v>12683</v>
      </c>
      <c r="F22" s="39" t="s">
        <v>1044</v>
      </c>
      <c r="G22" s="39">
        <v>13</v>
      </c>
      <c r="H22" s="39"/>
      <c r="I22" s="40" t="s">
        <v>278</v>
      </c>
      <c r="J22" s="41">
        <v>50</v>
      </c>
      <c r="K22" s="41">
        <v>-5.39</v>
      </c>
      <c r="L22" s="41"/>
      <c r="M22" s="42">
        <v>0</v>
      </c>
      <c r="N22" s="42">
        <v>0</v>
      </c>
      <c r="O22" s="43">
        <v>-269.5</v>
      </c>
      <c r="P22" s="44">
        <v>0</v>
      </c>
      <c r="Q22" s="44">
        <f t="shared" si="13"/>
        <v>0</v>
      </c>
      <c r="R22" s="45">
        <v>3.7368999999999999</v>
      </c>
      <c r="S22" s="46"/>
      <c r="T22" s="39">
        <f t="shared" si="0"/>
        <v>13</v>
      </c>
      <c r="U22" s="47">
        <f t="shared" si="1"/>
        <v>-5.3677527294566818E-2</v>
      </c>
      <c r="V22" s="48">
        <f t="shared" si="2"/>
        <v>0</v>
      </c>
      <c r="W22" s="49">
        <f t="shared" si="3"/>
        <v>-4.1290405611205247E-3</v>
      </c>
      <c r="X22" s="44">
        <f t="shared" si="4"/>
        <v>-680.07744498187526</v>
      </c>
      <c r="Y22" s="44">
        <f t="shared" si="5"/>
        <v>0</v>
      </c>
      <c r="Z22" s="44">
        <f t="shared" si="6"/>
        <v>-2249.5257622637864</v>
      </c>
      <c r="AA22" s="50">
        <f t="shared" si="7"/>
        <v>-680.07744498187526</v>
      </c>
      <c r="AB22" s="51">
        <f t="shared" si="8"/>
        <v>-2106.2975302095379</v>
      </c>
      <c r="AC22" s="44">
        <f t="shared" si="9"/>
        <v>-636.77663387816028</v>
      </c>
      <c r="AD22" s="44">
        <f t="shared" si="10"/>
        <v>1579.4423613712149</v>
      </c>
      <c r="AE22" s="44">
        <f t="shared" si="19"/>
        <v>0</v>
      </c>
      <c r="AF22" s="52">
        <f>HLOOKUP(I22,GasAvoidedCostsWOCC!$A$5:$G$50,G22+1,FALSE)</f>
        <v>9.0054306682141867</v>
      </c>
      <c r="AG22" s="44">
        <f t="shared" si="11"/>
        <v>-2426.9635650837231</v>
      </c>
      <c r="AH22" s="52">
        <f>HLOOKUP(I22,GasAvoidedCostsWOCC!$A$5:$Q$50,T22+1,FALSE)</f>
        <v>9.0054306682141867</v>
      </c>
      <c r="AI22" s="44">
        <f t="shared" si="12"/>
        <v>0</v>
      </c>
      <c r="AJ22" s="44">
        <f t="shared" si="14"/>
        <v>-2426.9635650837231</v>
      </c>
      <c r="AK22" s="44">
        <f>HLOOKUP(I22,GasAvoidedCostsWOCC!$A$5:$Q$50,G22+1,FALSE)*J22*L22</f>
        <v>0</v>
      </c>
      <c r="AL22" s="44">
        <f t="shared" si="15"/>
        <v>-2426.9635650837231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-2426.9635650837231</v>
      </c>
      <c r="AN22" s="48">
        <f t="shared" si="16"/>
        <v>-1090.2175602208806</v>
      </c>
      <c r="AO22" s="47">
        <f t="shared" si="17"/>
        <v>1.1522415661961511</v>
      </c>
      <c r="AP22" s="47">
        <f t="shared" si="18"/>
        <v>1.7120878848539547</v>
      </c>
    </row>
    <row r="23" spans="1:42" ht="13.5" customHeight="1">
      <c r="A23" s="58" t="s">
        <v>245</v>
      </c>
      <c r="B23" s="97" t="s">
        <v>33</v>
      </c>
      <c r="C23" s="98">
        <v>18230249</v>
      </c>
      <c r="D23" s="61" t="s">
        <v>34</v>
      </c>
      <c r="E23" s="38">
        <v>12548</v>
      </c>
      <c r="F23" s="39" t="s">
        <v>538</v>
      </c>
      <c r="G23" s="39">
        <v>13</v>
      </c>
      <c r="H23" s="39"/>
      <c r="I23" s="40" t="s">
        <v>278</v>
      </c>
      <c r="J23" s="41">
        <v>10</v>
      </c>
      <c r="K23" s="41">
        <v>-5.39</v>
      </c>
      <c r="L23" s="41"/>
      <c r="M23" s="42">
        <v>0</v>
      </c>
      <c r="N23" s="42">
        <v>0</v>
      </c>
      <c r="O23" s="43">
        <v>-53.9</v>
      </c>
      <c r="P23" s="44">
        <v>0</v>
      </c>
      <c r="Q23" s="44">
        <f t="shared" si="13"/>
        <v>0</v>
      </c>
      <c r="R23" s="45">
        <v>3.78369</v>
      </c>
      <c r="S23" s="46"/>
      <c r="T23" s="39">
        <f t="shared" si="0"/>
        <v>13</v>
      </c>
      <c r="U23" s="47">
        <f t="shared" si="1"/>
        <v>-1.0735505458913365E-2</v>
      </c>
      <c r="V23" s="48">
        <f t="shared" si="2"/>
        <v>0</v>
      </c>
      <c r="W23" s="49">
        <f t="shared" si="3"/>
        <v>-8.2580811222410493E-4</v>
      </c>
      <c r="X23" s="44">
        <f t="shared" si="4"/>
        <v>-136.01548899637504</v>
      </c>
      <c r="Y23" s="44">
        <f t="shared" si="5"/>
        <v>0</v>
      </c>
      <c r="Z23" s="44">
        <f t="shared" si="6"/>
        <v>-449.90515245275731</v>
      </c>
      <c r="AA23" s="50">
        <f t="shared" si="7"/>
        <v>-136.01548899637504</v>
      </c>
      <c r="AB23" s="51">
        <f t="shared" si="8"/>
        <v>-421.25950604190757</v>
      </c>
      <c r="AC23" s="44">
        <f t="shared" si="9"/>
        <v>-127.35532677563205</v>
      </c>
      <c r="AD23" s="44">
        <f t="shared" si="10"/>
        <v>319.84373509040392</v>
      </c>
      <c r="AE23" s="44">
        <f t="shared" si="19"/>
        <v>0</v>
      </c>
      <c r="AF23" s="52">
        <f>HLOOKUP(I23,GasAvoidedCostsWOCC!$A$5:$G$50,G23+1,FALSE)</f>
        <v>9.0054306682141867</v>
      </c>
      <c r="AG23" s="44">
        <f t="shared" si="11"/>
        <v>-485.39271301674466</v>
      </c>
      <c r="AH23" s="52">
        <f>HLOOKUP(I23,GasAvoidedCostsWOCC!$A$5:$Q$50,T23+1,FALSE)</f>
        <v>9.0054306682141867</v>
      </c>
      <c r="AI23" s="44">
        <f t="shared" si="12"/>
        <v>0</v>
      </c>
      <c r="AJ23" s="44">
        <f t="shared" si="14"/>
        <v>-485.39271301674466</v>
      </c>
      <c r="AK23" s="44">
        <f>HLOOKUP(I23,GasAvoidedCostsWOCC!$A$5:$Q$50,G23+1,FALSE)*J23*L23</f>
        <v>0</v>
      </c>
      <c r="AL23" s="44">
        <f t="shared" si="15"/>
        <v>-485.39271301674466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-485.39271301674461</v>
      </c>
      <c r="AN23" s="48">
        <f t="shared" si="16"/>
        <v>-214.08824922801523</v>
      </c>
      <c r="AO23" s="47">
        <f t="shared" si="17"/>
        <v>1.1522415661961511</v>
      </c>
      <c r="AP23" s="47">
        <f t="shared" si="18"/>
        <v>1.6810309756825854</v>
      </c>
    </row>
    <row r="24" spans="1:42" ht="13.5" customHeight="1">
      <c r="A24" s="60">
        <f>(SUM(AN5:AN1000)/SUM(AC5:AC1000))</f>
        <v>1.3633418895486715</v>
      </c>
      <c r="B24" s="97" t="s">
        <v>33</v>
      </c>
      <c r="C24" s="98">
        <v>18230249</v>
      </c>
      <c r="D24" s="61" t="s">
        <v>34</v>
      </c>
      <c r="E24" s="38" t="s">
        <v>824</v>
      </c>
      <c r="F24" s="39" t="s">
        <v>1054</v>
      </c>
      <c r="G24" s="39">
        <v>13</v>
      </c>
      <c r="H24" s="39"/>
      <c r="I24" s="40" t="s">
        <v>278</v>
      </c>
      <c r="J24" s="41">
        <v>450</v>
      </c>
      <c r="K24" s="41">
        <v>-5.39</v>
      </c>
      <c r="L24" s="41"/>
      <c r="M24" s="42">
        <v>0</v>
      </c>
      <c r="N24" s="42">
        <v>0</v>
      </c>
      <c r="O24" s="43">
        <v>-2425.5</v>
      </c>
      <c r="P24" s="44">
        <v>0</v>
      </c>
      <c r="Q24" s="44">
        <f t="shared" si="13"/>
        <v>0</v>
      </c>
      <c r="R24" s="45">
        <v>3.7368999999999999</v>
      </c>
      <c r="S24" s="46"/>
      <c r="T24" s="39">
        <f t="shared" si="0"/>
        <v>13</v>
      </c>
      <c r="U24" s="47">
        <f t="shared" si="1"/>
        <v>-0.48309774565110142</v>
      </c>
      <c r="V24" s="48">
        <f t="shared" si="2"/>
        <v>0</v>
      </c>
      <c r="W24" s="49">
        <f t="shared" si="3"/>
        <v>-3.7161365050084723E-2</v>
      </c>
      <c r="X24" s="44">
        <f t="shared" si="4"/>
        <v>-6120.6970048368776</v>
      </c>
      <c r="Y24" s="44">
        <f t="shared" si="5"/>
        <v>0</v>
      </c>
      <c r="Z24" s="44">
        <f t="shared" si="6"/>
        <v>-20245.731860374082</v>
      </c>
      <c r="AA24" s="50">
        <f t="shared" si="7"/>
        <v>-6120.6970048368776</v>
      </c>
      <c r="AB24" s="51">
        <f t="shared" si="8"/>
        <v>-18956.677771885843</v>
      </c>
      <c r="AC24" s="44">
        <f t="shared" si="9"/>
        <v>-5730.9897049034435</v>
      </c>
      <c r="AD24" s="44">
        <f t="shared" si="10"/>
        <v>14214.981252340935</v>
      </c>
      <c r="AE24" s="44">
        <f t="shared" si="19"/>
        <v>0</v>
      </c>
      <c r="AF24" s="52">
        <f>HLOOKUP(I24,GasAvoidedCostsWOCC!$A$5:$G$50,G24+1,FALSE)</f>
        <v>9.0054306682141867</v>
      </c>
      <c r="AG24" s="44">
        <f t="shared" si="11"/>
        <v>-21842.672085753511</v>
      </c>
      <c r="AH24" s="52">
        <f>HLOOKUP(I24,GasAvoidedCostsWOCC!$A$5:$Q$50,T24+1,FALSE)</f>
        <v>9.0054306682141867</v>
      </c>
      <c r="AI24" s="44">
        <f t="shared" si="12"/>
        <v>0</v>
      </c>
      <c r="AJ24" s="44">
        <f t="shared" si="14"/>
        <v>-21842.672085753511</v>
      </c>
      <c r="AK24" s="44">
        <f>HLOOKUP(I24,GasAvoidedCostsWOCC!$A$5:$Q$50,G24+1,FALSE)*J24*L24</f>
        <v>0</v>
      </c>
      <c r="AL24" s="44">
        <f t="shared" si="15"/>
        <v>-21842.672085753511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-21842.672085753507</v>
      </c>
      <c r="AN24" s="48">
        <f t="shared" si="16"/>
        <v>-9811.9580419879239</v>
      </c>
      <c r="AO24" s="47">
        <f t="shared" si="17"/>
        <v>1.1522415661961511</v>
      </c>
      <c r="AP24" s="47">
        <f t="shared" si="18"/>
        <v>1.7120878848539542</v>
      </c>
    </row>
    <row r="25" spans="1:42" ht="13.5" customHeight="1">
      <c r="B25" s="97" t="s">
        <v>33</v>
      </c>
      <c r="C25" s="98">
        <v>18230249</v>
      </c>
      <c r="D25" s="61" t="s">
        <v>34</v>
      </c>
      <c r="E25" s="38">
        <v>13290</v>
      </c>
      <c r="F25" s="39" t="s">
        <v>1055</v>
      </c>
      <c r="G25" s="39">
        <v>20</v>
      </c>
      <c r="H25" s="39"/>
      <c r="I25" s="40" t="s">
        <v>278</v>
      </c>
      <c r="J25" s="41">
        <v>250</v>
      </c>
      <c r="K25" s="41">
        <v>60.69</v>
      </c>
      <c r="L25" s="41"/>
      <c r="M25" s="42">
        <v>400</v>
      </c>
      <c r="N25" s="42">
        <v>665.13</v>
      </c>
      <c r="O25" s="43">
        <v>15172.5</v>
      </c>
      <c r="P25" s="44">
        <v>100000</v>
      </c>
      <c r="Q25" s="44">
        <f t="shared" si="13"/>
        <v>166282.5</v>
      </c>
      <c r="R25" s="45">
        <v>16.214700000000001</v>
      </c>
      <c r="S25" s="46"/>
      <c r="T25" s="39">
        <f t="shared" ref="T25:T52" si="20">G25+H25</f>
        <v>20</v>
      </c>
      <c r="U25" s="47">
        <f t="shared" ref="U25:U52" si="21">(O25/$A$10)*T25</f>
        <v>4.6491924240149292</v>
      </c>
      <c r="V25" s="48">
        <f t="shared" ref="V25:V52" si="22">N25-M25</f>
        <v>265.13</v>
      </c>
      <c r="W25" s="49">
        <f t="shared" ref="W25:W52" si="23">(O25/A$10)</f>
        <v>0.23245962120074645</v>
      </c>
      <c r="X25" s="44">
        <f t="shared" ref="X25:X52" si="24">W25*A$8</f>
        <v>38287.476935018567</v>
      </c>
      <c r="Y25" s="44">
        <f t="shared" ref="Y25:Y52" si="25">Q25-P25</f>
        <v>66282.5</v>
      </c>
      <c r="Z25" s="44">
        <f t="shared" ref="Z25:Z52" si="26">X25+(A$6*W25)</f>
        <v>126645.37895342229</v>
      </c>
      <c r="AA25" s="50">
        <f t="shared" ref="AA25:AA52" si="27">Q25+X25</f>
        <v>204569.97693501855</v>
      </c>
      <c r="AB25" s="51">
        <f t="shared" ref="AB25:AB52" si="28">Z25/(1+GasDiscountRate)^1</f>
        <v>118581.81549945906</v>
      </c>
      <c r="AC25" s="44">
        <f t="shared" ref="AC25:AC52" si="29">AA25/(1+GasDiscountRate)^1</f>
        <v>191544.92222380012</v>
      </c>
      <c r="AD25" s="44">
        <f t="shared" ref="AD25:AD52" si="30">-PV(GasDiscountRate,T25,R25)*J25</f>
        <v>43620.41917825806</v>
      </c>
      <c r="AE25" s="44">
        <f t="shared" ref="AE25:AE52" si="31">-PV(GasDiscountRate,T25,S25)*J25</f>
        <v>0</v>
      </c>
      <c r="AF25" s="52">
        <f>HLOOKUP(I25,GasAvoidedCostsWOCC!$A$5:$G$50,G25+1,FALSE)</f>
        <v>13.114573164368423</v>
      </c>
      <c r="AG25" s="44">
        <f t="shared" ref="AG25:AG52" si="32">AF25*J25*K25</f>
        <v>198980.86133637989</v>
      </c>
      <c r="AH25" s="52">
        <f>HLOOKUP(I25,GasAvoidedCostsWOCC!$A$5:$Q$50,T25+1,FALSE)</f>
        <v>13.114573164368423</v>
      </c>
      <c r="AI25" s="44">
        <f t="shared" ref="AI25:AI52" si="33">AH25*J25*L25</f>
        <v>0</v>
      </c>
      <c r="AJ25" s="44">
        <f t="shared" ref="AJ25:AJ52" si="34">AG25+AI25</f>
        <v>198980.86133637989</v>
      </c>
      <c r="AK25" s="44">
        <f>HLOOKUP(I25,GasAvoidedCostsWOCC!$A$5:$Q$50,G25+1,FALSE)*J25*L25</f>
        <v>0</v>
      </c>
      <c r="AL25" s="44">
        <f t="shared" ref="AL25:AL52" si="35">AG25+AI25-AK25</f>
        <v>198980.86133637989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198980.86133637989</v>
      </c>
      <c r="AN25" s="48">
        <f t="shared" ref="AN25:AN52" si="36">AM25*1.1+AD25+AE25</f>
        <v>262499.36664827599</v>
      </c>
      <c r="AO25" s="47">
        <f t="shared" ref="AO25:AO52" si="37">IFERROR(AM25/AB25,0)</f>
        <v>1.678004848368067</v>
      </c>
      <c r="AP25" s="47">
        <f t="shared" ref="AP25:AP52" si="38">AN25/AC25</f>
        <v>1.3704323957049254</v>
      </c>
    </row>
    <row r="26" spans="1:42" ht="13.5" customHeight="1">
      <c r="B26" s="97" t="s">
        <v>33</v>
      </c>
      <c r="C26" s="98">
        <v>18230249</v>
      </c>
      <c r="D26" s="61" t="s">
        <v>34</v>
      </c>
      <c r="E26" s="38">
        <v>12687</v>
      </c>
      <c r="F26" s="39" t="s">
        <v>1056</v>
      </c>
      <c r="G26" s="39">
        <v>20</v>
      </c>
      <c r="H26" s="39"/>
      <c r="I26" s="40" t="s">
        <v>278</v>
      </c>
      <c r="J26" s="41">
        <v>20</v>
      </c>
      <c r="K26" s="41">
        <v>60.69</v>
      </c>
      <c r="L26" s="41"/>
      <c r="M26" s="42">
        <v>750</v>
      </c>
      <c r="N26" s="42">
        <v>665.13</v>
      </c>
      <c r="O26" s="43">
        <v>1213.8</v>
      </c>
      <c r="P26" s="44">
        <v>15000</v>
      </c>
      <c r="Q26" s="44">
        <f t="shared" si="13"/>
        <v>13302.6</v>
      </c>
      <c r="R26" s="45">
        <v>16.214700000000001</v>
      </c>
      <c r="S26" s="46"/>
      <c r="T26" s="39">
        <f t="shared" si="20"/>
        <v>20</v>
      </c>
      <c r="U26" s="47">
        <f t="shared" si="21"/>
        <v>0.37193539392119435</v>
      </c>
      <c r="V26" s="48">
        <f t="shared" si="22"/>
        <v>-84.87</v>
      </c>
      <c r="W26" s="49">
        <f t="shared" si="23"/>
        <v>1.8596769696059716E-2</v>
      </c>
      <c r="X26" s="44">
        <f t="shared" si="24"/>
        <v>3062.9981548014853</v>
      </c>
      <c r="Y26" s="44">
        <f t="shared" si="25"/>
        <v>-1697.3999999999996</v>
      </c>
      <c r="Z26" s="44">
        <f t="shared" si="26"/>
        <v>10131.630316273784</v>
      </c>
      <c r="AA26" s="50">
        <f t="shared" si="27"/>
        <v>16365.598154801486</v>
      </c>
      <c r="AB26" s="51">
        <f t="shared" si="28"/>
        <v>9486.5452399567257</v>
      </c>
      <c r="AC26" s="44">
        <f t="shared" si="29"/>
        <v>15323.593777904012</v>
      </c>
      <c r="AD26" s="44">
        <f t="shared" si="30"/>
        <v>3489.6335342606449</v>
      </c>
      <c r="AE26" s="44">
        <f t="shared" si="31"/>
        <v>0</v>
      </c>
      <c r="AF26" s="52">
        <f>HLOOKUP(I26,GasAvoidedCostsWOCC!$A$5:$G$50,G26+1,FALSE)</f>
        <v>13.114573164368423</v>
      </c>
      <c r="AG26" s="44">
        <f t="shared" si="32"/>
        <v>15918.468906910392</v>
      </c>
      <c r="AH26" s="52">
        <f>HLOOKUP(I26,GasAvoidedCostsWOCC!$A$5:$Q$50,T26+1,FALSE)</f>
        <v>13.114573164368423</v>
      </c>
      <c r="AI26" s="44">
        <f t="shared" si="33"/>
        <v>0</v>
      </c>
      <c r="AJ26" s="44">
        <f t="shared" si="34"/>
        <v>15918.468906910392</v>
      </c>
      <c r="AK26" s="44">
        <f>HLOOKUP(I26,GasAvoidedCostsWOCC!$A$5:$Q$50,G26+1,FALSE)*J26*L26</f>
        <v>0</v>
      </c>
      <c r="AL26" s="44">
        <f t="shared" si="35"/>
        <v>15918.468906910392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15918.468906910392</v>
      </c>
      <c r="AN26" s="48">
        <f t="shared" si="36"/>
        <v>20999.949331862077</v>
      </c>
      <c r="AO26" s="47">
        <f t="shared" si="37"/>
        <v>1.6780048483680667</v>
      </c>
      <c r="AP26" s="47">
        <f t="shared" si="38"/>
        <v>1.3704323957049249</v>
      </c>
    </row>
    <row r="27" spans="1:42" ht="13.5" customHeight="1">
      <c r="B27" s="97" t="s">
        <v>33</v>
      </c>
      <c r="C27" s="98">
        <v>18230249</v>
      </c>
      <c r="D27" s="61" t="s">
        <v>34</v>
      </c>
      <c r="E27" s="38" t="s">
        <v>824</v>
      </c>
      <c r="F27" s="39" t="s">
        <v>1057</v>
      </c>
      <c r="G27" s="39">
        <v>13</v>
      </c>
      <c r="H27" s="39"/>
      <c r="I27" s="40" t="s">
        <v>278</v>
      </c>
      <c r="J27" s="41">
        <v>10</v>
      </c>
      <c r="K27" s="41">
        <v>15.05</v>
      </c>
      <c r="L27" s="41"/>
      <c r="M27" s="42">
        <v>160</v>
      </c>
      <c r="N27" s="42">
        <v>126.46</v>
      </c>
      <c r="O27" s="43">
        <v>150.5</v>
      </c>
      <c r="P27" s="44">
        <v>1600</v>
      </c>
      <c r="Q27" s="44">
        <f t="shared" si="13"/>
        <v>1264.5999999999999</v>
      </c>
      <c r="R27" s="45">
        <v>6.8742999999999999</v>
      </c>
      <c r="S27" s="46"/>
      <c r="T27" s="39">
        <f t="shared" si="20"/>
        <v>13</v>
      </c>
      <c r="U27" s="47">
        <f t="shared" si="21"/>
        <v>2.9975761995667188E-2</v>
      </c>
      <c r="V27" s="48">
        <f t="shared" si="22"/>
        <v>-33.540000000000006</v>
      </c>
      <c r="W27" s="49">
        <f t="shared" si="23"/>
        <v>2.3058278458205528E-3</v>
      </c>
      <c r="X27" s="44">
        <f t="shared" si="24"/>
        <v>379.78350823663163</v>
      </c>
      <c r="Y27" s="44">
        <f t="shared" si="25"/>
        <v>-335.40000000000009</v>
      </c>
      <c r="Z27" s="44">
        <f t="shared" si="26"/>
        <v>1256.2286724330238</v>
      </c>
      <c r="AA27" s="50">
        <f t="shared" si="27"/>
        <v>1644.3835082366315</v>
      </c>
      <c r="AB27" s="51">
        <f t="shared" si="28"/>
        <v>1176.2440753118199</v>
      </c>
      <c r="AC27" s="44">
        <f t="shared" si="29"/>
        <v>1539.6849328058347</v>
      </c>
      <c r="AD27" s="44">
        <f t="shared" si="30"/>
        <v>581.09987555322027</v>
      </c>
      <c r="AE27" s="44">
        <f t="shared" si="31"/>
        <v>0</v>
      </c>
      <c r="AF27" s="52">
        <f>HLOOKUP(I27,GasAvoidedCostsWOCC!$A$5:$G$50,G27+1,FALSE)</f>
        <v>9.0054306682141867</v>
      </c>
      <c r="AG27" s="44">
        <f t="shared" si="32"/>
        <v>1355.3173155662353</v>
      </c>
      <c r="AH27" s="52">
        <f>HLOOKUP(I27,GasAvoidedCostsWOCC!$A$5:$Q$50,T27+1,FALSE)</f>
        <v>9.0054306682141867</v>
      </c>
      <c r="AI27" s="44">
        <f t="shared" si="33"/>
        <v>0</v>
      </c>
      <c r="AJ27" s="44">
        <f t="shared" si="34"/>
        <v>1355.3173155662353</v>
      </c>
      <c r="AK27" s="44">
        <f>HLOOKUP(I27,GasAvoidedCostsWOCC!$A$5:$Q$50,G27+1,FALSE)*J27*L27</f>
        <v>0</v>
      </c>
      <c r="AL27" s="44">
        <f t="shared" si="35"/>
        <v>1355.3173155662353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1355.3173155662353</v>
      </c>
      <c r="AN27" s="48">
        <f t="shared" si="36"/>
        <v>2071.9489226760793</v>
      </c>
      <c r="AO27" s="47">
        <f t="shared" si="37"/>
        <v>1.1522415661961514</v>
      </c>
      <c r="AP27" s="47">
        <f t="shared" si="38"/>
        <v>1.345696693219097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20"/>
        <v>0</v>
      </c>
      <c r="U28" s="47">
        <f t="shared" si="21"/>
        <v>0</v>
      </c>
      <c r="V28" s="48">
        <f t="shared" si="22"/>
        <v>0</v>
      </c>
      <c r="W28" s="49">
        <f t="shared" si="23"/>
        <v>0</v>
      </c>
      <c r="X28" s="44">
        <f t="shared" si="24"/>
        <v>0</v>
      </c>
      <c r="Y28" s="44">
        <f t="shared" si="25"/>
        <v>0</v>
      </c>
      <c r="Z28" s="44">
        <f t="shared" si="26"/>
        <v>0</v>
      </c>
      <c r="AA28" s="50">
        <f t="shared" si="27"/>
        <v>0</v>
      </c>
      <c r="AB28" s="51">
        <f t="shared" si="28"/>
        <v>0</v>
      </c>
      <c r="AC28" s="44">
        <f t="shared" si="29"/>
        <v>0</v>
      </c>
      <c r="AD28" s="44">
        <f t="shared" si="30"/>
        <v>0</v>
      </c>
      <c r="AE28" s="44">
        <f t="shared" si="31"/>
        <v>0</v>
      </c>
      <c r="AF28" s="52" t="e">
        <f>HLOOKUP(I28,GasAvoidedCostsWOCC!$A$5:$G$50,G28+1,FALSE)</f>
        <v>#N/A</v>
      </c>
      <c r="AG28" s="44" t="e">
        <f t="shared" si="32"/>
        <v>#N/A</v>
      </c>
      <c r="AH28" s="52" t="e">
        <f>HLOOKUP(I28,GasAvoidedCostsWOCC!$A$5:$Q$50,T28+1,FALSE)</f>
        <v>#N/A</v>
      </c>
      <c r="AI28" s="44" t="e">
        <f t="shared" si="33"/>
        <v>#N/A</v>
      </c>
      <c r="AJ28" s="44" t="e">
        <f t="shared" si="34"/>
        <v>#N/A</v>
      </c>
      <c r="AK28" s="44" t="e">
        <f>HLOOKUP(I28,GasAvoidedCostsWOCC!$A$5:$Q$50,G28+1,FALSE)*J28*L28</f>
        <v>#N/A</v>
      </c>
      <c r="AL28" s="44" t="e">
        <f t="shared" si="35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6"/>
        <v>0</v>
      </c>
      <c r="AO28" s="47">
        <f t="shared" si="37"/>
        <v>0</v>
      </c>
      <c r="AP28" s="47" t="e">
        <f t="shared" si="38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20"/>
        <v>0</v>
      </c>
      <c r="U29" s="47">
        <f t="shared" si="21"/>
        <v>0</v>
      </c>
      <c r="V29" s="48">
        <f t="shared" si="22"/>
        <v>0</v>
      </c>
      <c r="W29" s="49">
        <f t="shared" si="23"/>
        <v>0</v>
      </c>
      <c r="X29" s="44">
        <f t="shared" si="24"/>
        <v>0</v>
      </c>
      <c r="Y29" s="44">
        <f t="shared" si="25"/>
        <v>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 t="e">
        <f>HLOOKUP(I29,GasAvoidedCostsWOCC!$A$5:$G$50,G29+1,FALSE)</f>
        <v>#N/A</v>
      </c>
      <c r="AG29" s="44" t="e">
        <f t="shared" si="32"/>
        <v>#N/A</v>
      </c>
      <c r="AH29" s="52" t="e">
        <f>HLOOKUP(I29,GasAvoidedCostsWOCC!$A$5:$Q$50,T29+1,FALSE)</f>
        <v>#N/A</v>
      </c>
      <c r="AI29" s="44" t="e">
        <f t="shared" si="33"/>
        <v>#N/A</v>
      </c>
      <c r="AJ29" s="44" t="e">
        <f t="shared" si="34"/>
        <v>#N/A</v>
      </c>
      <c r="AK29" s="44" t="e">
        <f>HLOOKUP(I29,GasAvoidedCostsWOCC!$A$5:$Q$50,G29+1,FALSE)*J29*L29</f>
        <v>#N/A</v>
      </c>
      <c r="AL29" s="44" t="e">
        <f t="shared" si="35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20"/>
        <v>0</v>
      </c>
      <c r="U30" s="47">
        <f t="shared" si="21"/>
        <v>0</v>
      </c>
      <c r="V30" s="48">
        <f t="shared" si="22"/>
        <v>0</v>
      </c>
      <c r="W30" s="49">
        <f t="shared" si="23"/>
        <v>0</v>
      </c>
      <c r="X30" s="44">
        <f t="shared" si="24"/>
        <v>0</v>
      </c>
      <c r="Y30" s="44">
        <f t="shared" si="25"/>
        <v>0</v>
      </c>
      <c r="Z30" s="44">
        <f t="shared" si="26"/>
        <v>0</v>
      </c>
      <c r="AA30" s="50">
        <f t="shared" si="27"/>
        <v>0</v>
      </c>
      <c r="AB30" s="51">
        <f t="shared" si="28"/>
        <v>0</v>
      </c>
      <c r="AC30" s="44">
        <f t="shared" si="29"/>
        <v>0</v>
      </c>
      <c r="AD30" s="44">
        <f t="shared" si="30"/>
        <v>0</v>
      </c>
      <c r="AE30" s="44">
        <f t="shared" si="31"/>
        <v>0</v>
      </c>
      <c r="AF30" s="52" t="e">
        <f>HLOOKUP(I30,GasAvoidedCostsWOCC!$A$5:$G$50,G30+1,FALSE)</f>
        <v>#N/A</v>
      </c>
      <c r="AG30" s="44" t="e">
        <f t="shared" si="32"/>
        <v>#N/A</v>
      </c>
      <c r="AH30" s="52" t="e">
        <f>HLOOKUP(I30,GasAvoidedCostsWOCC!$A$5:$Q$50,T30+1,FALSE)</f>
        <v>#N/A</v>
      </c>
      <c r="AI30" s="44" t="e">
        <f t="shared" si="33"/>
        <v>#N/A</v>
      </c>
      <c r="AJ30" s="44" t="e">
        <f t="shared" si="34"/>
        <v>#N/A</v>
      </c>
      <c r="AK30" s="44" t="e">
        <f>HLOOKUP(I30,GasAvoidedCostsWOCC!$A$5:$Q$50,G30+1,FALSE)*J30*L30</f>
        <v>#N/A</v>
      </c>
      <c r="AL30" s="44" t="e">
        <f t="shared" si="35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6"/>
        <v>0</v>
      </c>
      <c r="AO30" s="47">
        <f t="shared" si="37"/>
        <v>0</v>
      </c>
      <c r="AP30" s="47" t="e">
        <f t="shared" si="38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20"/>
        <v>0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0</v>
      </c>
      <c r="AB31" s="51">
        <f t="shared" si="28"/>
        <v>0</v>
      </c>
      <c r="AC31" s="44">
        <f t="shared" si="29"/>
        <v>0</v>
      </c>
      <c r="AD31" s="44">
        <f t="shared" si="30"/>
        <v>0</v>
      </c>
      <c r="AE31" s="44">
        <f t="shared" si="31"/>
        <v>0</v>
      </c>
      <c r="AF31" s="52" t="e">
        <f>HLOOKUP(I31,GasAvoidedCostsWOCC!$A$5:$G$50,G31+1,FALSE)</f>
        <v>#N/A</v>
      </c>
      <c r="AG31" s="44" t="e">
        <f t="shared" si="32"/>
        <v>#N/A</v>
      </c>
      <c r="AH31" s="52" t="e">
        <f>HLOOKUP(I31,GasAvoidedCostsWOCC!$A$5:$Q$50,T31+1,FALSE)</f>
        <v>#N/A</v>
      </c>
      <c r="AI31" s="44" t="e">
        <f t="shared" si="33"/>
        <v>#N/A</v>
      </c>
      <c r="AJ31" s="44" t="e">
        <f t="shared" si="34"/>
        <v>#N/A</v>
      </c>
      <c r="AK31" s="44" t="e">
        <f>HLOOKUP(I31,GasAvoidedCostsWOCC!$A$5:$Q$50,G31+1,FALSE)*J31*L31</f>
        <v>#N/A</v>
      </c>
      <c r="AL31" s="44" t="e">
        <f t="shared" si="35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6"/>
        <v>0</v>
      </c>
      <c r="AO31" s="47">
        <f t="shared" si="37"/>
        <v>0</v>
      </c>
      <c r="AP31" s="47" t="e">
        <f t="shared" si="38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20"/>
        <v>0</v>
      </c>
      <c r="U32" s="47">
        <f t="shared" si="21"/>
        <v>0</v>
      </c>
      <c r="V32" s="48">
        <f t="shared" si="22"/>
        <v>0</v>
      </c>
      <c r="W32" s="49">
        <f t="shared" si="23"/>
        <v>0</v>
      </c>
      <c r="X32" s="44">
        <f t="shared" si="24"/>
        <v>0</v>
      </c>
      <c r="Y32" s="44">
        <f t="shared" si="25"/>
        <v>0</v>
      </c>
      <c r="Z32" s="44">
        <f t="shared" si="26"/>
        <v>0</v>
      </c>
      <c r="AA32" s="50">
        <f t="shared" si="27"/>
        <v>0</v>
      </c>
      <c r="AB32" s="51">
        <f t="shared" si="28"/>
        <v>0</v>
      </c>
      <c r="AC32" s="44">
        <f t="shared" si="29"/>
        <v>0</v>
      </c>
      <c r="AD32" s="44">
        <f t="shared" si="30"/>
        <v>0</v>
      </c>
      <c r="AE32" s="44">
        <f t="shared" si="31"/>
        <v>0</v>
      </c>
      <c r="AF32" s="52" t="e">
        <f>HLOOKUP(I32,GasAvoidedCostsWOCC!$A$5:$G$50,G32+1,FALSE)</f>
        <v>#N/A</v>
      </c>
      <c r="AG32" s="44" t="e">
        <f t="shared" si="32"/>
        <v>#N/A</v>
      </c>
      <c r="AH32" s="52" t="e">
        <f>HLOOKUP(I32,GasAvoidedCostsWOCC!$A$5:$Q$50,T32+1,FALSE)</f>
        <v>#N/A</v>
      </c>
      <c r="AI32" s="44" t="e">
        <f t="shared" si="33"/>
        <v>#N/A</v>
      </c>
      <c r="AJ32" s="44" t="e">
        <f t="shared" si="34"/>
        <v>#N/A</v>
      </c>
      <c r="AK32" s="44" t="e">
        <f>HLOOKUP(I32,GasAvoidedCostsWOCC!$A$5:$Q$50,G32+1,FALSE)*J32*L32</f>
        <v>#N/A</v>
      </c>
      <c r="AL32" s="44" t="e">
        <f t="shared" si="35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6"/>
        <v>0</v>
      </c>
      <c r="AO32" s="47">
        <f t="shared" si="37"/>
        <v>0</v>
      </c>
      <c r="AP32" s="47" t="e">
        <f t="shared" si="38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20"/>
        <v>0</v>
      </c>
      <c r="U33" s="47">
        <f t="shared" si="21"/>
        <v>0</v>
      </c>
      <c r="V33" s="48">
        <f t="shared" si="22"/>
        <v>0</v>
      </c>
      <c r="W33" s="49">
        <f t="shared" si="23"/>
        <v>0</v>
      </c>
      <c r="X33" s="44">
        <f t="shared" si="24"/>
        <v>0</v>
      </c>
      <c r="Y33" s="44">
        <f t="shared" si="25"/>
        <v>0</v>
      </c>
      <c r="Z33" s="44">
        <f t="shared" si="26"/>
        <v>0</v>
      </c>
      <c r="AA33" s="50">
        <f t="shared" si="27"/>
        <v>0</v>
      </c>
      <c r="AB33" s="51">
        <f t="shared" si="28"/>
        <v>0</v>
      </c>
      <c r="AC33" s="44">
        <f t="shared" si="29"/>
        <v>0</v>
      </c>
      <c r="AD33" s="44">
        <f t="shared" si="30"/>
        <v>0</v>
      </c>
      <c r="AE33" s="44">
        <f t="shared" si="31"/>
        <v>0</v>
      </c>
      <c r="AF33" s="52" t="e">
        <f>HLOOKUP(I33,GasAvoidedCostsWOCC!$A$5:$G$50,G33+1,FALSE)</f>
        <v>#N/A</v>
      </c>
      <c r="AG33" s="44" t="e">
        <f t="shared" si="32"/>
        <v>#N/A</v>
      </c>
      <c r="AH33" s="52" t="e">
        <f>HLOOKUP(I33,GasAvoidedCostsWOCC!$A$5:$Q$50,T33+1,FALSE)</f>
        <v>#N/A</v>
      </c>
      <c r="AI33" s="44" t="e">
        <f t="shared" si="33"/>
        <v>#N/A</v>
      </c>
      <c r="AJ33" s="44" t="e">
        <f t="shared" si="34"/>
        <v>#N/A</v>
      </c>
      <c r="AK33" s="44" t="e">
        <f>HLOOKUP(I33,GasAvoidedCostsWOCC!$A$5:$Q$50,G33+1,FALSE)*J33*L33</f>
        <v>#N/A</v>
      </c>
      <c r="AL33" s="44" t="e">
        <f t="shared" si="35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6"/>
        <v>0</v>
      </c>
      <c r="AO33" s="47">
        <f t="shared" si="37"/>
        <v>0</v>
      </c>
      <c r="AP33" s="47" t="e">
        <f t="shared" si="38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20"/>
        <v>0</v>
      </c>
      <c r="U34" s="47">
        <f t="shared" si="21"/>
        <v>0</v>
      </c>
      <c r="V34" s="48">
        <f t="shared" si="22"/>
        <v>0</v>
      </c>
      <c r="W34" s="49">
        <f t="shared" si="23"/>
        <v>0</v>
      </c>
      <c r="X34" s="44">
        <f t="shared" si="24"/>
        <v>0</v>
      </c>
      <c r="Y34" s="44">
        <f t="shared" si="25"/>
        <v>0</v>
      </c>
      <c r="Z34" s="44">
        <f t="shared" si="26"/>
        <v>0</v>
      </c>
      <c r="AA34" s="50">
        <f t="shared" si="27"/>
        <v>0</v>
      </c>
      <c r="AB34" s="51">
        <f t="shared" si="28"/>
        <v>0</v>
      </c>
      <c r="AC34" s="44">
        <f t="shared" si="29"/>
        <v>0</v>
      </c>
      <c r="AD34" s="44">
        <f t="shared" si="30"/>
        <v>0</v>
      </c>
      <c r="AE34" s="44">
        <f t="shared" si="31"/>
        <v>0</v>
      </c>
      <c r="AF34" s="52" t="e">
        <f>HLOOKUP(I34,GasAvoidedCostsWOCC!$A$5:$G$50,G34+1,FALSE)</f>
        <v>#N/A</v>
      </c>
      <c r="AG34" s="44" t="e">
        <f t="shared" si="32"/>
        <v>#N/A</v>
      </c>
      <c r="AH34" s="52" t="e">
        <f>HLOOKUP(I34,GasAvoidedCostsWOCC!$A$5:$Q$50,T34+1,FALSE)</f>
        <v>#N/A</v>
      </c>
      <c r="AI34" s="44" t="e">
        <f t="shared" si="33"/>
        <v>#N/A</v>
      </c>
      <c r="AJ34" s="44" t="e">
        <f t="shared" si="34"/>
        <v>#N/A</v>
      </c>
      <c r="AK34" s="44" t="e">
        <f>HLOOKUP(I34,GasAvoidedCostsWOCC!$A$5:$Q$50,G34+1,FALSE)*J34*L34</f>
        <v>#N/A</v>
      </c>
      <c r="AL34" s="44" t="e">
        <f t="shared" si="35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6"/>
        <v>0</v>
      </c>
      <c r="AO34" s="47">
        <f t="shared" si="37"/>
        <v>0</v>
      </c>
      <c r="AP34" s="47" t="e">
        <f t="shared" si="38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20"/>
        <v>0</v>
      </c>
      <c r="U35" s="47">
        <f t="shared" si="21"/>
        <v>0</v>
      </c>
      <c r="V35" s="48">
        <f t="shared" si="22"/>
        <v>0</v>
      </c>
      <c r="W35" s="49">
        <f t="shared" si="23"/>
        <v>0</v>
      </c>
      <c r="X35" s="44">
        <f t="shared" si="24"/>
        <v>0</v>
      </c>
      <c r="Y35" s="44">
        <f t="shared" si="25"/>
        <v>0</v>
      </c>
      <c r="Z35" s="44">
        <f t="shared" si="26"/>
        <v>0</v>
      </c>
      <c r="AA35" s="50">
        <f t="shared" si="27"/>
        <v>0</v>
      </c>
      <c r="AB35" s="51">
        <f t="shared" si="28"/>
        <v>0</v>
      </c>
      <c r="AC35" s="44">
        <f t="shared" si="29"/>
        <v>0</v>
      </c>
      <c r="AD35" s="44">
        <f t="shared" si="30"/>
        <v>0</v>
      </c>
      <c r="AE35" s="44">
        <f t="shared" si="31"/>
        <v>0</v>
      </c>
      <c r="AF35" s="52" t="e">
        <f>HLOOKUP(I35,GasAvoidedCostsWOCC!$A$5:$G$50,G35+1,FALSE)</f>
        <v>#N/A</v>
      </c>
      <c r="AG35" s="44" t="e">
        <f t="shared" si="32"/>
        <v>#N/A</v>
      </c>
      <c r="AH35" s="52" t="e">
        <f>HLOOKUP(I35,GasAvoidedCostsWOCC!$A$5:$Q$50,T35+1,FALSE)</f>
        <v>#N/A</v>
      </c>
      <c r="AI35" s="44" t="e">
        <f t="shared" si="33"/>
        <v>#N/A</v>
      </c>
      <c r="AJ35" s="44" t="e">
        <f t="shared" si="34"/>
        <v>#N/A</v>
      </c>
      <c r="AK35" s="44" t="e">
        <f>HLOOKUP(I35,GasAvoidedCostsWOCC!$A$5:$Q$50,G35+1,FALSE)*J35*L35</f>
        <v>#N/A</v>
      </c>
      <c r="AL35" s="44" t="e">
        <f t="shared" si="35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6"/>
        <v>0</v>
      </c>
      <c r="AO35" s="47">
        <f t="shared" si="37"/>
        <v>0</v>
      </c>
      <c r="AP35" s="47" t="e">
        <f t="shared" si="38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HLOOKUP(I36,GasAvoidedCostsWOCC!$A$5:$G$50,G36+1,FALSE)</f>
        <v>#N/A</v>
      </c>
      <c r="AG36" s="44" t="e">
        <f t="shared" si="32"/>
        <v>#N/A</v>
      </c>
      <c r="AH36" s="52" t="e">
        <f>HLOOKUP(I36,GasAvoidedCostsWOCC!$A$5:$Q$50,T36+1,FALSE)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HLOOKUP(I36,GasAvoidedCostsWOCC!$A$5:$Q$50,G36+1,FALSE)*J36*L36</f>
        <v>#N/A</v>
      </c>
      <c r="AL36" s="44" t="e">
        <f t="shared" si="35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HLOOKUP(I37,GasAvoidedCostsWOCC!$A$5:$G$50,G37+1,FALSE)</f>
        <v>#N/A</v>
      </c>
      <c r="AG37" s="44" t="e">
        <f t="shared" si="32"/>
        <v>#N/A</v>
      </c>
      <c r="AH37" s="52" t="e">
        <f>HLOOKUP(I37,GasAvoidedCostsWOCC!$A$5:$Q$50,T37+1,FALSE)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HLOOKUP(I37,GasAvoidedCostsWOCC!$A$5:$Q$50,G37+1,FALSE)*J37*L37</f>
        <v>#N/A</v>
      </c>
      <c r="AL37" s="44" t="e">
        <f t="shared" si="35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HLOOKUP(I38,GasAvoidedCostsWOCC!$A$5:$G$50,G38+1,FALSE)</f>
        <v>#N/A</v>
      </c>
      <c r="AG38" s="44" t="e">
        <f t="shared" si="32"/>
        <v>#N/A</v>
      </c>
      <c r="AH38" s="52" t="e">
        <f>HLOOKUP(I38,GasAvoidedCostsWOCC!$A$5:$Q$50,T38+1,FALSE)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HLOOKUP(I38,GasAvoidedCostsWOCC!$A$5:$Q$50,G38+1,FALSE)*J38*L38</f>
        <v>#N/A</v>
      </c>
      <c r="AL38" s="44" t="e">
        <f t="shared" si="35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HLOOKUP(I39,GasAvoidedCostsWOCC!$A$5:$G$50,G39+1,FALSE)</f>
        <v>#N/A</v>
      </c>
      <c r="AG39" s="44" t="e">
        <f t="shared" si="32"/>
        <v>#N/A</v>
      </c>
      <c r="AH39" s="52" t="e">
        <f>HLOOKUP(I39,GasAvoidedCostsWOCC!$A$5:$Q$50,T39+1,FALSE)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HLOOKUP(I39,GasAvoidedCostsWOCC!$A$5:$Q$50,G39+1,FALSE)*J39*L39</f>
        <v>#N/A</v>
      </c>
      <c r="AL39" s="44" t="e">
        <f t="shared" si="35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HLOOKUP(I40,GasAvoidedCostsWOCC!$A$5:$G$50,G40+1,FALSE)</f>
        <v>#N/A</v>
      </c>
      <c r="AG40" s="44" t="e">
        <f t="shared" si="32"/>
        <v>#N/A</v>
      </c>
      <c r="AH40" s="52" t="e">
        <f>HLOOKUP(I40,GasAvoidedCostsWOCC!$A$5:$Q$50,T40+1,FALSE)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HLOOKUP(I40,GasAvoidedCostsWOCC!$A$5:$Q$50,G40+1,FALSE)*J40*L40</f>
        <v>#N/A</v>
      </c>
      <c r="AL40" s="44" t="e">
        <f t="shared" si="35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HLOOKUP(I41,GasAvoidedCostsWOCC!$A$5:$G$50,G41+1,FALSE)</f>
        <v>#N/A</v>
      </c>
      <c r="AG41" s="44" t="e">
        <f t="shared" si="32"/>
        <v>#N/A</v>
      </c>
      <c r="AH41" s="52" t="e">
        <f>HLOOKUP(I41,GasAvoidedCostsWOCC!$A$5:$Q$50,T41+1,FALSE)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HLOOKUP(I41,GasAvoidedCostsWOCC!$A$5:$Q$50,G41+1,FALSE)*J41*L41</f>
        <v>#N/A</v>
      </c>
      <c r="AL41" s="44" t="e">
        <f t="shared" si="35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HLOOKUP(I42,GasAvoidedCostsWOCC!$A$5:$G$50,G42+1,FALSE)</f>
        <v>#N/A</v>
      </c>
      <c r="AG42" s="44" t="e">
        <f t="shared" si="32"/>
        <v>#N/A</v>
      </c>
      <c r="AH42" s="52" t="e">
        <f>HLOOKUP(I42,GasAvoidedCostsWOCC!$A$5:$Q$50,T42+1,FALSE)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HLOOKUP(I42,GasAvoidedCostsWOCC!$A$5:$Q$50,G42+1,FALSE)*J42*L42</f>
        <v>#N/A</v>
      </c>
      <c r="AL42" s="44" t="e">
        <f t="shared" si="35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HLOOKUP(I43,GasAvoidedCostsWOCC!$A$5:$G$50,G43+1,FALSE)</f>
        <v>#N/A</v>
      </c>
      <c r="AG43" s="44" t="e">
        <f t="shared" si="32"/>
        <v>#N/A</v>
      </c>
      <c r="AH43" s="52" t="e">
        <f>HLOOKUP(I43,GasAvoidedCostsWOCC!$A$5:$Q$50,T43+1,FALSE)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HLOOKUP(I43,GasAvoidedCostsWOCC!$A$5:$Q$50,G43+1,FALSE)*J43*L43</f>
        <v>#N/A</v>
      </c>
      <c r="AL43" s="44" t="e">
        <f t="shared" si="35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HLOOKUP(I44,GasAvoidedCostsWOCC!$A$5:$G$50,G44+1,FALSE)</f>
        <v>#N/A</v>
      </c>
      <c r="AG44" s="44" t="e">
        <f t="shared" si="32"/>
        <v>#N/A</v>
      </c>
      <c r="AH44" s="52" t="e">
        <f>HLOOKUP(I44,GasAvoidedCostsWOCC!$A$5:$Q$50,T44+1,FALSE)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HLOOKUP(I44,GasAvoidedCostsWOCC!$A$5:$Q$50,G44+1,FALSE)*J44*L44</f>
        <v>#N/A</v>
      </c>
      <c r="AL44" s="44" t="e">
        <f t="shared" si="35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HLOOKUP(I45,GasAvoidedCostsWOCC!$A$5:$G$50,G45+1,FALSE)</f>
        <v>#N/A</v>
      </c>
      <c r="AG45" s="44" t="e">
        <f t="shared" si="32"/>
        <v>#N/A</v>
      </c>
      <c r="AH45" s="52" t="e">
        <f>HLOOKUP(I45,GasAvoidedCostsWOCC!$A$5:$Q$50,T45+1,FALSE)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HLOOKUP(I45,GasAvoidedCostsWOCC!$A$5:$Q$50,G45+1,FALSE)*J45*L45</f>
        <v>#N/A</v>
      </c>
      <c r="AL45" s="44" t="e">
        <f t="shared" si="35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HLOOKUP(I46,GasAvoidedCostsWOCC!$A$5:$G$50,G46+1,FALSE)</f>
        <v>#N/A</v>
      </c>
      <c r="AG46" s="44" t="e">
        <f t="shared" si="32"/>
        <v>#N/A</v>
      </c>
      <c r="AH46" s="52" t="e">
        <f>HLOOKUP(I46,GasAvoidedCostsWOCC!$A$5:$Q$50,T46+1,FALSE)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HLOOKUP(I46,GasAvoidedCostsWOCC!$A$5:$Q$50,G46+1,FALSE)*J46*L46</f>
        <v>#N/A</v>
      </c>
      <c r="AL46" s="44" t="e">
        <f t="shared" si="35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HLOOKUP(I47,GasAvoidedCostsWOCC!$A$5:$G$50,G47+1,FALSE)</f>
        <v>#N/A</v>
      </c>
      <c r="AG47" s="44" t="e">
        <f t="shared" si="32"/>
        <v>#N/A</v>
      </c>
      <c r="AH47" s="52" t="e">
        <f>HLOOKUP(I47,GasAvoidedCostsWOCC!$A$5:$Q$50,T47+1,FALSE)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HLOOKUP(I47,GasAvoidedCostsWOCC!$A$5:$Q$50,G47+1,FALSE)*J47*L47</f>
        <v>#N/A</v>
      </c>
      <c r="AL47" s="44" t="e">
        <f t="shared" si="35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HLOOKUP(I48,GasAvoidedCostsWOCC!$A$5:$G$50,G48+1,FALSE)</f>
        <v>#N/A</v>
      </c>
      <c r="AG48" s="44" t="e">
        <f t="shared" si="32"/>
        <v>#N/A</v>
      </c>
      <c r="AH48" s="52" t="e">
        <f>HLOOKUP(I48,GasAvoidedCostsWOCC!$A$5:$Q$50,T48+1,FALSE)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HLOOKUP(I48,GasAvoidedCostsWOCC!$A$5:$Q$50,G48+1,FALSE)*J48*L48</f>
        <v>#N/A</v>
      </c>
      <c r="AL48" s="44" t="e">
        <f t="shared" si="35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HLOOKUP(I49,GasAvoidedCostsWOCC!$A$5:$G$50,G49+1,FALSE)</f>
        <v>#N/A</v>
      </c>
      <c r="AG49" s="44" t="e">
        <f t="shared" si="32"/>
        <v>#N/A</v>
      </c>
      <c r="AH49" s="52" t="e">
        <f>HLOOKUP(I49,GasAvoidedCostsWOCC!$A$5:$Q$50,T49+1,FALSE)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HLOOKUP(I49,GasAvoidedCostsWOCC!$A$5:$Q$50,G49+1,FALSE)*J49*L49</f>
        <v>#N/A</v>
      </c>
      <c r="AL49" s="44" t="e">
        <f t="shared" si="35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HLOOKUP(I50,GasAvoidedCostsWOCC!$A$5:$G$50,G50+1,FALSE)</f>
        <v>#N/A</v>
      </c>
      <c r="AG50" s="44" t="e">
        <f t="shared" si="32"/>
        <v>#N/A</v>
      </c>
      <c r="AH50" s="52" t="e">
        <f>HLOOKUP(I50,GasAvoidedCostsWOCC!$A$5:$Q$50,T50+1,FALSE)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HLOOKUP(I50,GasAvoidedCostsWOCC!$A$5:$Q$50,G50+1,FALSE)*J50*L50</f>
        <v>#N/A</v>
      </c>
      <c r="AL50" s="44" t="e">
        <f t="shared" si="35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20"/>
        <v>0</v>
      </c>
      <c r="U51" s="47">
        <f t="shared" si="21"/>
        <v>0</v>
      </c>
      <c r="V51" s="48">
        <f t="shared" si="22"/>
        <v>0</v>
      </c>
      <c r="W51" s="49">
        <f t="shared" si="23"/>
        <v>0</v>
      </c>
      <c r="X51" s="44">
        <f t="shared" si="24"/>
        <v>0</v>
      </c>
      <c r="Y51" s="44">
        <f t="shared" si="25"/>
        <v>0</v>
      </c>
      <c r="Z51" s="44">
        <f t="shared" si="26"/>
        <v>0</v>
      </c>
      <c r="AA51" s="50">
        <f t="shared" si="27"/>
        <v>0</v>
      </c>
      <c r="AB51" s="51">
        <f t="shared" si="28"/>
        <v>0</v>
      </c>
      <c r="AC51" s="44">
        <f t="shared" si="29"/>
        <v>0</v>
      </c>
      <c r="AD51" s="44">
        <f t="shared" si="30"/>
        <v>0</v>
      </c>
      <c r="AE51" s="44">
        <f t="shared" si="31"/>
        <v>0</v>
      </c>
      <c r="AF51" s="52" t="e">
        <f>HLOOKUP(I51,GasAvoidedCostsWOCC!$A$5:$G$50,G51+1,FALSE)</f>
        <v>#N/A</v>
      </c>
      <c r="AG51" s="44" t="e">
        <f t="shared" si="32"/>
        <v>#N/A</v>
      </c>
      <c r="AH51" s="52" t="e">
        <f>HLOOKUP(I51,GasAvoidedCostsWOCC!$A$5:$Q$50,T51+1,FALSE)</f>
        <v>#N/A</v>
      </c>
      <c r="AI51" s="44" t="e">
        <f t="shared" si="33"/>
        <v>#N/A</v>
      </c>
      <c r="AJ51" s="44" t="e">
        <f t="shared" si="34"/>
        <v>#N/A</v>
      </c>
      <c r="AK51" s="44" t="e">
        <f>HLOOKUP(I51,GasAvoidedCostsWOCC!$A$5:$Q$50,G51+1,FALSE)*J51*L51</f>
        <v>#N/A</v>
      </c>
      <c r="AL51" s="44" t="e">
        <f t="shared" si="35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6"/>
        <v>0</v>
      </c>
      <c r="AO51" s="47">
        <f t="shared" si="37"/>
        <v>0</v>
      </c>
      <c r="AP51" s="47" t="e">
        <f t="shared" si="38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HLOOKUP(I52,GasAvoidedCostsWOCC!$A$5:$G$50,G52+1,FALSE)</f>
        <v>#N/A</v>
      </c>
      <c r="AG52" s="44" t="e">
        <f t="shared" si="32"/>
        <v>#N/A</v>
      </c>
      <c r="AH52" s="52" t="e">
        <f>HLOOKUP(I52,GasAvoidedCostsWOCC!$A$5:$Q$50,T52+1,FALSE)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HLOOKUP(I52,GasAvoidedCostsWOCC!$A$5:$Q$50,G52+1,FALSE)*J52*L52</f>
        <v>#N/A</v>
      </c>
      <c r="AL52" s="44" t="e">
        <f t="shared" si="35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</sheetData>
  <conditionalFormatting sqref="J5:L52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52 R5:S52">
    <cfRule type="expression" dxfId="142" priority="2">
      <formula>ISTEXT(M5)</formula>
    </cfRule>
  </conditionalFormatting>
  <conditionalFormatting sqref="M5:N52 R5:S52">
    <cfRule type="notContainsBlanks" dxfId="141" priority="3">
      <formula>LEN(TRIM(M5))&gt;0</formula>
    </cfRule>
  </conditionalFormatting>
  <conditionalFormatting sqref="R5:S52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7" sqref="D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18230625</v>
      </c>
      <c r="D2" s="20" t="s">
        <v>328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18230625</v>
      </c>
      <c r="D5" s="61" t="s">
        <v>328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24 R5:S24">
    <cfRule type="expression" dxfId="137" priority="2">
      <formula>ISTEXT(M5)</formula>
    </cfRule>
  </conditionalFormatting>
  <conditionalFormatting sqref="M5:N24 R5:S24">
    <cfRule type="notContainsBlanks" dxfId="136" priority="3">
      <formula>LEN(TRIM(M5))&gt;0</formula>
    </cfRule>
  </conditionalFormatting>
  <conditionalFormatting sqref="R5:S24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18230247</v>
      </c>
      <c r="D2" s="20" t="s">
        <v>329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18230247</v>
      </c>
      <c r="D5" s="61" t="s">
        <v>329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4 R5:S24">
    <cfRule type="expression" dxfId="132" priority="2">
      <formula>ISTEXT(M5)</formula>
    </cfRule>
  </conditionalFormatting>
  <conditionalFormatting sqref="M5:N24 R5:S24">
    <cfRule type="notContainsBlanks" dxfId="131" priority="3">
      <formula>LEN(TRIM(M5))&gt;0</formula>
    </cfRule>
  </conditionalFormatting>
  <conditionalFormatting sqref="R5:S24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topLeftCell="D1" zoomScale="85" zoomScaleNormal="85" workbookViewId="0">
      <selection activeCell="O5" sqref="O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18230434</v>
      </c>
      <c r="D2" s="20" t="s">
        <v>330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18230434</v>
      </c>
      <c r="D5" s="61" t="s">
        <v>330</v>
      </c>
      <c r="E5" s="38">
        <v>12993</v>
      </c>
      <c r="F5" s="39" t="s">
        <v>825</v>
      </c>
      <c r="G5" s="39">
        <v>14</v>
      </c>
      <c r="H5" s="39"/>
      <c r="I5" s="40" t="s">
        <v>278</v>
      </c>
      <c r="J5" s="41">
        <v>2530</v>
      </c>
      <c r="K5" s="565">
        <v>2.4</v>
      </c>
      <c r="L5" s="41"/>
      <c r="M5" s="42"/>
      <c r="N5" s="42"/>
      <c r="O5" s="43">
        <f>K5*J5</f>
        <v>6072</v>
      </c>
      <c r="P5" s="44">
        <v>0</v>
      </c>
      <c r="Q5" s="44"/>
      <c r="R5" s="45"/>
      <c r="S5" s="46"/>
      <c r="T5" s="39">
        <f t="shared" ref="T5:T24" si="0">G5+H5</f>
        <v>14</v>
      </c>
      <c r="U5" s="47">
        <f t="shared" ref="U5:U24" si="1">(O5/$A$10)*T5</f>
        <v>13.917485265225933</v>
      </c>
      <c r="V5" s="48">
        <f t="shared" ref="V5:V24" si="2">N5-M5</f>
        <v>0</v>
      </c>
      <c r="W5" s="49">
        <f t="shared" ref="W5:W24" si="3">(O5/A$10)</f>
        <v>0.9941060903732809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9.6059277231229743</v>
      </c>
      <c r="AG5" s="44">
        <f t="shared" ref="AG5:AG24" si="11">AF5*J5*K5</f>
        <v>58327.193134802692</v>
      </c>
      <c r="AH5" s="52">
        <f>HLOOKUP(I5,GasAvoidedCostsWOCC!$A$5:$Q$50,T5+1,FALSE)</f>
        <v>9.6059277231229743</v>
      </c>
      <c r="AI5" s="44">
        <f t="shared" ref="AI5:AI24" si="12">AH5*J5*L5</f>
        <v>0</v>
      </c>
      <c r="AJ5" s="44">
        <f>AG5+AI5</f>
        <v>58327.193134802692</v>
      </c>
      <c r="AK5" s="44">
        <f>HLOOKUP(I5,GasAvoidedCostsWOCC!$A$5:$Q$50,G5+1,FALSE)*J5*L5</f>
        <v>0</v>
      </c>
      <c r="AL5" s="44">
        <f>AG5+AI5-AK5</f>
        <v>58327.193134802692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58327.193134802692</v>
      </c>
      <c r="AN5" s="48">
        <f>AM5*1.1+AD5+AE5</f>
        <v>64159.912448282965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/>
      <c r="B6" s="97" t="s">
        <v>33</v>
      </c>
      <c r="C6" s="98">
        <v>18230434</v>
      </c>
      <c r="D6" s="61" t="s">
        <v>330</v>
      </c>
      <c r="E6" s="38">
        <v>12994</v>
      </c>
      <c r="F6" s="39" t="s">
        <v>548</v>
      </c>
      <c r="G6" s="39">
        <v>14</v>
      </c>
      <c r="H6" s="39"/>
      <c r="I6" s="40" t="s">
        <v>278</v>
      </c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14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9.6059277231229743</v>
      </c>
      <c r="AG6" s="44">
        <f t="shared" si="11"/>
        <v>0</v>
      </c>
      <c r="AH6" s="52">
        <f>HLOOKUP(I6,GasAvoidedCostsWOCC!$A$5:$Q$50,T6+1,FALSE)</f>
        <v>9.6059277231229743</v>
      </c>
      <c r="AI6" s="44">
        <f t="shared" si="12"/>
        <v>0</v>
      </c>
      <c r="AJ6" s="44">
        <f t="shared" ref="AJ6:AJ24" si="13">AG6+AI6</f>
        <v>0</v>
      </c>
      <c r="AK6" s="44">
        <f>HLOOKUP(I6,GasAvoidedCostsWOCC!$A$5:$Q$50,G6+1,FALSE)*J6*L6</f>
        <v>0</v>
      </c>
      <c r="AL6" s="44">
        <f t="shared" ref="AL6:AL24" si="14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33</v>
      </c>
      <c r="C7" s="98">
        <v>18230434</v>
      </c>
      <c r="D7" s="61" t="s">
        <v>330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/>
      <c r="B8" s="97" t="s">
        <v>33</v>
      </c>
      <c r="C8" s="98">
        <v>18230434</v>
      </c>
      <c r="D8" s="61" t="s">
        <v>330</v>
      </c>
      <c r="E8" s="38">
        <v>13213</v>
      </c>
      <c r="F8" s="39" t="s">
        <v>827</v>
      </c>
      <c r="G8" s="39">
        <v>14</v>
      </c>
      <c r="H8" s="39"/>
      <c r="I8" s="40" t="s">
        <v>278</v>
      </c>
      <c r="J8" s="41">
        <v>15</v>
      </c>
      <c r="K8" s="41">
        <v>2.4</v>
      </c>
      <c r="L8" s="41"/>
      <c r="M8" s="42"/>
      <c r="N8" s="42"/>
      <c r="O8" s="43">
        <f>J8*K8</f>
        <v>36</v>
      </c>
      <c r="P8" s="44"/>
      <c r="Q8" s="44"/>
      <c r="R8" s="45"/>
      <c r="S8" s="46"/>
      <c r="T8" s="39">
        <f t="shared" si="0"/>
        <v>14</v>
      </c>
      <c r="U8" s="47">
        <f t="shared" si="1"/>
        <v>8.2514734774066803E-2</v>
      </c>
      <c r="V8" s="48">
        <f t="shared" si="2"/>
        <v>0</v>
      </c>
      <c r="W8" s="49">
        <f t="shared" si="3"/>
        <v>5.893909626719057E-3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>
        <f>HLOOKUP(I8,GasAvoidedCostsWOCC!$A$5:$G$50,G8+1,FALSE)</f>
        <v>9.6059277231229743</v>
      </c>
      <c r="AG8" s="44">
        <f t="shared" si="11"/>
        <v>345.81339803242702</v>
      </c>
      <c r="AH8" s="52">
        <f>HLOOKUP(I8,GasAvoidedCostsWOCC!$A$5:$Q$50,T8+1,FALSE)</f>
        <v>9.6059277231229743</v>
      </c>
      <c r="AI8" s="44">
        <f t="shared" si="12"/>
        <v>0</v>
      </c>
      <c r="AJ8" s="44">
        <f t="shared" si="13"/>
        <v>345.81339803242702</v>
      </c>
      <c r="AK8" s="44">
        <f>HLOOKUP(I8,GasAvoidedCostsWOCC!$A$5:$Q$50,G8+1,FALSE)*J8*L8</f>
        <v>0</v>
      </c>
      <c r="AL8" s="44">
        <f t="shared" si="14"/>
        <v>345.81339803242702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345.81339803242702</v>
      </c>
      <c r="AN8" s="48">
        <f t="shared" si="15"/>
        <v>380.39473783566973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97" t="s">
        <v>33</v>
      </c>
      <c r="C9" s="98">
        <v>18230434</v>
      </c>
      <c r="D9" s="61" t="s">
        <v>330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6108</v>
      </c>
      <c r="B10" s="97" t="s">
        <v>33</v>
      </c>
      <c r="C10" s="98">
        <v>18230434</v>
      </c>
      <c r="D10" s="61" t="s">
        <v>330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33</v>
      </c>
      <c r="C11" s="98">
        <v>18230434</v>
      </c>
      <c r="D11" s="61" t="s">
        <v>330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97" t="s">
        <v>33</v>
      </c>
      <c r="C12" s="98">
        <v>18230434</v>
      </c>
      <c r="D12" s="61" t="s">
        <v>330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33</v>
      </c>
      <c r="C13" s="98">
        <v>18230434</v>
      </c>
      <c r="D13" s="61" t="s">
        <v>330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97" t="s">
        <v>33</v>
      </c>
      <c r="C14" s="98">
        <v>18230434</v>
      </c>
      <c r="D14" s="61" t="s">
        <v>330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97" t="s">
        <v>33</v>
      </c>
      <c r="C15" s="98">
        <v>18230434</v>
      </c>
      <c r="D15" s="61" t="s">
        <v>330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D7" sqref="D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18230687</v>
      </c>
      <c r="D2" s="20" t="s">
        <v>331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18230687</v>
      </c>
      <c r="D5" s="61" t="s">
        <v>331</v>
      </c>
      <c r="E5" s="38" t="s">
        <v>831</v>
      </c>
      <c r="F5" s="39" t="s">
        <v>842</v>
      </c>
      <c r="G5" s="39">
        <v>11</v>
      </c>
      <c r="H5" s="39"/>
      <c r="I5" s="40" t="s">
        <v>282</v>
      </c>
      <c r="J5" s="41">
        <v>100</v>
      </c>
      <c r="K5" s="565">
        <v>33</v>
      </c>
      <c r="L5" s="41"/>
      <c r="M5" s="42">
        <v>100</v>
      </c>
      <c r="N5" s="42">
        <v>189</v>
      </c>
      <c r="O5" s="43">
        <v>3300</v>
      </c>
      <c r="P5" s="44">
        <v>10000</v>
      </c>
      <c r="Q5" s="44">
        <f>N5*J5</f>
        <v>18900</v>
      </c>
      <c r="R5" s="45">
        <v>5.1630000000000003</v>
      </c>
      <c r="S5" s="46">
        <v>0</v>
      </c>
      <c r="T5" s="39">
        <f t="shared" ref="T5:T24" si="0">G5+H5</f>
        <v>11</v>
      </c>
      <c r="U5" s="47">
        <f t="shared" ref="U5:U24" si="1">(O5/$A$10)*T5</f>
        <v>0.14330736824900897</v>
      </c>
      <c r="V5" s="48">
        <f t="shared" ref="V5:V24" si="2">N5-M5</f>
        <v>89</v>
      </c>
      <c r="W5" s="49">
        <f t="shared" ref="W5:W24" si="3">(O5/A$10)</f>
        <v>1.3027942568091725E-2</v>
      </c>
      <c r="X5" s="44">
        <f t="shared" ref="X5:X24" si="4">W5*A$8</f>
        <v>12318.904936287438</v>
      </c>
      <c r="Y5" s="44">
        <f t="shared" ref="Y5:Y24" si="5">Q5-P5</f>
        <v>8900</v>
      </c>
      <c r="Z5" s="44">
        <f t="shared" ref="Z5:Z24" si="6">X5+(A$6*W5)</f>
        <v>24569.730730192492</v>
      </c>
      <c r="AA5" s="50">
        <f t="shared" ref="AA5:AA24" si="7">Q5+X5</f>
        <v>31218.904936287436</v>
      </c>
      <c r="AB5" s="51">
        <f t="shared" ref="AB5:AB24" si="8">Z5/(1+GasDiscountRate)^1</f>
        <v>23005.36585224016</v>
      </c>
      <c r="AC5" s="44">
        <f t="shared" ref="AC5:AC24" si="9">AA5/(1+GasDiscountRate)^1</f>
        <v>29231.184397272878</v>
      </c>
      <c r="AD5" s="44">
        <f t="shared" ref="AD5:AD24" si="10">-PV(GasDiscountRate,T5,R5)*J5</f>
        <v>3910.4296009177992</v>
      </c>
      <c r="AE5" s="44">
        <v>0</v>
      </c>
      <c r="AF5" s="52">
        <f>HLOOKUP(I5,GasAvoidedCostsWOCC!$A$5:$G$50,G5+1,FALSE)</f>
        <v>8.2477691503723172</v>
      </c>
      <c r="AG5" s="44">
        <f t="shared" ref="AG5:AG24" si="11">AF5*J5*K5</f>
        <v>27217.638196228647</v>
      </c>
      <c r="AH5" s="52">
        <f>HLOOKUP(I5,GasAvoidedCostsWOCC!$A$5:$Q$50,T5+1,FALSE)</f>
        <v>8.2477691503723172</v>
      </c>
      <c r="AI5" s="44">
        <f t="shared" ref="AI5:AI24" si="12">AH5*J5*L5</f>
        <v>0</v>
      </c>
      <c r="AJ5" s="44">
        <f>AG5+AI5</f>
        <v>27217.638196228647</v>
      </c>
      <c r="AK5" s="44">
        <f>HLOOKUP(I5,GasAvoidedCostsWOCC!$A$5:$Q$50,G5+1,FALSE)*J5*L5</f>
        <v>0</v>
      </c>
      <c r="AL5" s="44">
        <f>AG5+AI5-AK5</f>
        <v>27217.638196228647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27217.638196228647</v>
      </c>
      <c r="AN5" s="48">
        <f>AM5*1.1+AD5+AE5</f>
        <v>33849.831616769312</v>
      </c>
      <c r="AO5" s="47">
        <f>IFERROR(AM5/AB5,0)</f>
        <v>1.1830995590786622</v>
      </c>
      <c r="AP5" s="47">
        <f>AN5/AC5</f>
        <v>1.1580041081033765</v>
      </c>
    </row>
    <row r="6" spans="1:42" ht="13.5" customHeight="1">
      <c r="A6" s="53">
        <f>SUMIF('Program Costs'!D:D,C2,'Program Costs'!L:L)</f>
        <v>940350</v>
      </c>
      <c r="B6" s="97" t="s">
        <v>33</v>
      </c>
      <c r="C6" s="98">
        <v>18230687</v>
      </c>
      <c r="D6" s="61" t="s">
        <v>331</v>
      </c>
      <c r="E6" s="38" t="s">
        <v>831</v>
      </c>
      <c r="F6" s="39" t="s">
        <v>843</v>
      </c>
      <c r="G6" s="39">
        <v>11</v>
      </c>
      <c r="H6" s="39"/>
      <c r="I6" s="40" t="s">
        <v>282</v>
      </c>
      <c r="J6" s="41">
        <v>250</v>
      </c>
      <c r="K6" s="565">
        <v>33</v>
      </c>
      <c r="L6" s="41"/>
      <c r="M6" s="42">
        <v>150</v>
      </c>
      <c r="N6" s="42">
        <v>189</v>
      </c>
      <c r="O6" s="43">
        <v>8250</v>
      </c>
      <c r="P6" s="44">
        <v>37500</v>
      </c>
      <c r="Q6" s="44">
        <f t="shared" ref="Q6:Q12" si="13">N6*J6</f>
        <v>47250</v>
      </c>
      <c r="R6" s="45">
        <v>5.1630000000000003</v>
      </c>
      <c r="S6" s="46">
        <v>0</v>
      </c>
      <c r="T6" s="39">
        <f t="shared" si="0"/>
        <v>11</v>
      </c>
      <c r="U6" s="47">
        <f t="shared" si="1"/>
        <v>0.3582684206225224</v>
      </c>
      <c r="V6" s="48">
        <f t="shared" si="2"/>
        <v>39</v>
      </c>
      <c r="W6" s="49">
        <f t="shared" si="3"/>
        <v>3.2569856420229311E-2</v>
      </c>
      <c r="X6" s="44">
        <f t="shared" si="4"/>
        <v>30797.262340718593</v>
      </c>
      <c r="Y6" s="44">
        <f t="shared" si="5"/>
        <v>9750</v>
      </c>
      <c r="Z6" s="44">
        <f t="shared" si="6"/>
        <v>61424.326825481228</v>
      </c>
      <c r="AA6" s="50">
        <f t="shared" si="7"/>
        <v>78047.262340718589</v>
      </c>
      <c r="AB6" s="51">
        <f t="shared" si="8"/>
        <v>57513.414630600397</v>
      </c>
      <c r="AC6" s="44">
        <f t="shared" si="9"/>
        <v>73077.960993182191</v>
      </c>
      <c r="AD6" s="44">
        <f t="shared" si="10"/>
        <v>9776.0740022944974</v>
      </c>
      <c r="AE6" s="44">
        <v>0</v>
      </c>
      <c r="AF6" s="52">
        <f>HLOOKUP(I6,GasAvoidedCostsWOCC!$A$5:$G$50,G6+1,FALSE)</f>
        <v>8.2477691503723172</v>
      </c>
      <c r="AG6" s="44">
        <f t="shared" si="11"/>
        <v>68044.095490571606</v>
      </c>
      <c r="AH6" s="52">
        <f>HLOOKUP(I6,GasAvoidedCostsWOCC!$A$5:$Q$50,T6+1,FALSE)</f>
        <v>8.2477691503723172</v>
      </c>
      <c r="AI6" s="44">
        <f t="shared" si="12"/>
        <v>0</v>
      </c>
      <c r="AJ6" s="44">
        <f t="shared" ref="AJ6:AJ24" si="14">AG6+AI6</f>
        <v>68044.095490571606</v>
      </c>
      <c r="AK6" s="44">
        <f>HLOOKUP(I6,GasAvoidedCostsWOCC!$A$5:$Q$50,G6+1,FALSE)*J6*L6</f>
        <v>0</v>
      </c>
      <c r="AL6" s="44">
        <f t="shared" ref="AL6:AL24" si="15">AG6+AI6-AK6</f>
        <v>68044.095490571606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68044.095490571621</v>
      </c>
      <c r="AN6" s="48">
        <f t="shared" ref="AN6:AN24" si="16">AM6*1.1+AD6+AE6</f>
        <v>84624.57904192328</v>
      </c>
      <c r="AO6" s="47">
        <f t="shared" ref="AO6:AO24" si="17">IFERROR(AM6/AB6,0)</f>
        <v>1.1830995590786624</v>
      </c>
      <c r="AP6" s="47">
        <f t="shared" ref="AP6:AP24" si="18">AN6/AC6</f>
        <v>1.1580041081033765</v>
      </c>
    </row>
    <row r="7" spans="1:42" ht="13.5" customHeight="1">
      <c r="A7" s="36" t="s">
        <v>248</v>
      </c>
      <c r="B7" s="97" t="s">
        <v>33</v>
      </c>
      <c r="C7" s="98">
        <v>18230687</v>
      </c>
      <c r="D7" s="61" t="s">
        <v>331</v>
      </c>
      <c r="E7" s="38">
        <v>12738</v>
      </c>
      <c r="F7" s="39" t="s">
        <v>551</v>
      </c>
      <c r="G7" s="39">
        <v>11</v>
      </c>
      <c r="H7" s="39"/>
      <c r="I7" s="40" t="s">
        <v>282</v>
      </c>
      <c r="J7" s="41">
        <v>650</v>
      </c>
      <c r="K7" s="565">
        <v>33</v>
      </c>
      <c r="L7" s="41"/>
      <c r="M7" s="42">
        <v>75</v>
      </c>
      <c r="N7" s="42">
        <v>189</v>
      </c>
      <c r="O7" s="43">
        <v>21450</v>
      </c>
      <c r="P7" s="44">
        <v>48750</v>
      </c>
      <c r="Q7" s="44">
        <f t="shared" si="13"/>
        <v>122850</v>
      </c>
      <c r="R7" s="45">
        <v>5.1630000000000003</v>
      </c>
      <c r="S7" s="46">
        <v>0</v>
      </c>
      <c r="T7" s="39">
        <f t="shared" si="0"/>
        <v>11</v>
      </c>
      <c r="U7" s="47">
        <f t="shared" si="1"/>
        <v>0.93149789361855828</v>
      </c>
      <c r="V7" s="48">
        <f t="shared" si="2"/>
        <v>114</v>
      </c>
      <c r="W7" s="49">
        <f t="shared" si="3"/>
        <v>8.4681626692596212E-2</v>
      </c>
      <c r="X7" s="44">
        <f t="shared" si="4"/>
        <v>80072.882085868347</v>
      </c>
      <c r="Y7" s="44">
        <f t="shared" si="5"/>
        <v>74100</v>
      </c>
      <c r="Z7" s="44">
        <f t="shared" si="6"/>
        <v>159703.24974625121</v>
      </c>
      <c r="AA7" s="50">
        <f t="shared" si="7"/>
        <v>202922.88208586833</v>
      </c>
      <c r="AB7" s="51">
        <f t="shared" si="8"/>
        <v>149534.87803956104</v>
      </c>
      <c r="AC7" s="44">
        <f t="shared" si="9"/>
        <v>190002.6985822737</v>
      </c>
      <c r="AD7" s="44">
        <f t="shared" si="10"/>
        <v>25417.792405965694</v>
      </c>
      <c r="AE7" s="44">
        <v>0</v>
      </c>
      <c r="AF7" s="52">
        <f>HLOOKUP(I7,GasAvoidedCostsWOCC!$A$5:$G$50,G7+1,FALSE)</f>
        <v>8.2477691503723172</v>
      </c>
      <c r="AG7" s="44">
        <f t="shared" si="11"/>
        <v>176914.64827548619</v>
      </c>
      <c r="AH7" s="52">
        <f>HLOOKUP(I7,GasAvoidedCostsWOCC!$A$5:$Q$50,T7+1,FALSE)</f>
        <v>8.2477691503723172</v>
      </c>
      <c r="AI7" s="44">
        <f t="shared" si="12"/>
        <v>0</v>
      </c>
      <c r="AJ7" s="44">
        <f t="shared" si="14"/>
        <v>176914.64827548619</v>
      </c>
      <c r="AK7" s="44">
        <f>HLOOKUP(I7,GasAvoidedCostsWOCC!$A$5:$Q$50,G7+1,FALSE)*J7*L7</f>
        <v>0</v>
      </c>
      <c r="AL7" s="44">
        <f t="shared" si="15"/>
        <v>176914.64827548619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176914.64827548622</v>
      </c>
      <c r="AN7" s="48">
        <f t="shared" si="16"/>
        <v>220023.90550900053</v>
      </c>
      <c r="AO7" s="47">
        <f t="shared" si="17"/>
        <v>1.1830995590786624</v>
      </c>
      <c r="AP7" s="47">
        <f t="shared" si="18"/>
        <v>1.1580041081033765</v>
      </c>
    </row>
    <row r="8" spans="1:42" ht="13.5" customHeight="1">
      <c r="A8" s="53">
        <f>SUMIF('Program Costs'!D:D,C2,'Program Costs'!O:O)</f>
        <v>945575.625</v>
      </c>
      <c r="B8" s="97" t="s">
        <v>33</v>
      </c>
      <c r="C8" s="98">
        <v>18230687</v>
      </c>
      <c r="D8" s="61" t="s">
        <v>331</v>
      </c>
      <c r="E8" s="38">
        <v>12738</v>
      </c>
      <c r="F8" s="39" t="s">
        <v>551</v>
      </c>
      <c r="G8" s="39">
        <v>7</v>
      </c>
      <c r="H8" s="39"/>
      <c r="I8" s="40" t="s">
        <v>282</v>
      </c>
      <c r="J8" s="41">
        <v>4000</v>
      </c>
      <c r="K8" s="565">
        <v>26.7</v>
      </c>
      <c r="L8" s="41"/>
      <c r="M8" s="42">
        <v>75</v>
      </c>
      <c r="N8" s="42">
        <v>165.03</v>
      </c>
      <c r="O8" s="43">
        <v>106800</v>
      </c>
      <c r="P8" s="44">
        <v>300000</v>
      </c>
      <c r="Q8" s="44">
        <f t="shared" si="13"/>
        <v>660120</v>
      </c>
      <c r="R8" s="45">
        <v>5.1630000000000003</v>
      </c>
      <c r="S8" s="46">
        <v>0</v>
      </c>
      <c r="T8" s="39">
        <f t="shared" si="0"/>
        <v>7</v>
      </c>
      <c r="U8" s="47">
        <f t="shared" si="1"/>
        <v>2.9514211708804163</v>
      </c>
      <c r="V8" s="48">
        <f t="shared" si="2"/>
        <v>90.03</v>
      </c>
      <c r="W8" s="49">
        <f t="shared" si="3"/>
        <v>0.42163159584005949</v>
      </c>
      <c r="X8" s="44">
        <f t="shared" si="4"/>
        <v>398684.55975621165</v>
      </c>
      <c r="Y8" s="44">
        <f t="shared" si="5"/>
        <v>360120</v>
      </c>
      <c r="Z8" s="44">
        <f t="shared" si="6"/>
        <v>795165.83090441162</v>
      </c>
      <c r="AA8" s="50">
        <f t="shared" si="7"/>
        <v>1058804.5597562117</v>
      </c>
      <c r="AB8" s="51">
        <f t="shared" si="8"/>
        <v>744537.29485431791</v>
      </c>
      <c r="AC8" s="44">
        <f t="shared" si="9"/>
        <v>991390.03722491732</v>
      </c>
      <c r="AD8" s="44">
        <f t="shared" si="10"/>
        <v>112079.88209361699</v>
      </c>
      <c r="AE8" s="44">
        <v>0</v>
      </c>
      <c r="AF8" s="52">
        <f>HLOOKUP(I8,GasAvoidedCostsWOCC!$A$5:$G$50,G8+1,FALSE)</f>
        <v>5.505926556938963</v>
      </c>
      <c r="AG8" s="44">
        <f t="shared" si="11"/>
        <v>588032.95628108119</v>
      </c>
      <c r="AH8" s="52">
        <f>HLOOKUP(I8,GasAvoidedCostsWOCC!$A$5:$Q$50,T8+1,FALSE)</f>
        <v>5.505926556938963</v>
      </c>
      <c r="AI8" s="44">
        <f t="shared" si="12"/>
        <v>0</v>
      </c>
      <c r="AJ8" s="44">
        <f t="shared" si="14"/>
        <v>588032.95628108119</v>
      </c>
      <c r="AK8" s="44">
        <f>HLOOKUP(I8,GasAvoidedCostsWOCC!$A$5:$Q$50,G8+1,FALSE)*J8*L8</f>
        <v>0</v>
      </c>
      <c r="AL8" s="44">
        <f t="shared" si="15"/>
        <v>588032.95628108119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588032.95628108131</v>
      </c>
      <c r="AN8" s="48">
        <f t="shared" si="16"/>
        <v>758916.1340028065</v>
      </c>
      <c r="AO8" s="47">
        <f t="shared" si="17"/>
        <v>0.78979650897963483</v>
      </c>
      <c r="AP8" s="47">
        <f t="shared" si="18"/>
        <v>0.76550712182578717</v>
      </c>
    </row>
    <row r="9" spans="1:42" ht="13.5" customHeight="1">
      <c r="A9" s="36" t="s">
        <v>316</v>
      </c>
      <c r="B9" s="97" t="s">
        <v>33</v>
      </c>
      <c r="C9" s="98">
        <v>18230687</v>
      </c>
      <c r="D9" s="61" t="s">
        <v>331</v>
      </c>
      <c r="E9" s="38">
        <v>12739</v>
      </c>
      <c r="F9" s="39" t="s">
        <v>844</v>
      </c>
      <c r="G9" s="39">
        <v>7</v>
      </c>
      <c r="H9" s="39"/>
      <c r="I9" s="40" t="s">
        <v>282</v>
      </c>
      <c r="J9" s="41">
        <v>250</v>
      </c>
      <c r="K9" s="565">
        <v>26.7</v>
      </c>
      <c r="L9" s="41"/>
      <c r="M9" s="42">
        <v>175</v>
      </c>
      <c r="N9" s="42">
        <v>165.03</v>
      </c>
      <c r="O9" s="43">
        <v>6675</v>
      </c>
      <c r="P9" s="44">
        <v>43750</v>
      </c>
      <c r="Q9" s="44">
        <f t="shared" si="13"/>
        <v>41257.5</v>
      </c>
      <c r="R9" s="45">
        <v>5.1630000000000003</v>
      </c>
      <c r="S9" s="46">
        <v>0</v>
      </c>
      <c r="T9" s="39">
        <f t="shared" si="0"/>
        <v>7</v>
      </c>
      <c r="U9" s="47">
        <f t="shared" si="1"/>
        <v>0.18446382318002602</v>
      </c>
      <c r="V9" s="48">
        <f t="shared" si="2"/>
        <v>-9.9699999999999989</v>
      </c>
      <c r="W9" s="49">
        <f t="shared" si="3"/>
        <v>2.6351974740003718E-2</v>
      </c>
      <c r="X9" s="44">
        <f t="shared" si="4"/>
        <v>24917.784984763228</v>
      </c>
      <c r="Y9" s="44">
        <f t="shared" si="5"/>
        <v>-2492.5</v>
      </c>
      <c r="Z9" s="44">
        <f t="shared" si="6"/>
        <v>49697.864431525726</v>
      </c>
      <c r="AA9" s="50">
        <f t="shared" si="7"/>
        <v>66175.284984763231</v>
      </c>
      <c r="AB9" s="51">
        <f t="shared" si="8"/>
        <v>46533.580928394869</v>
      </c>
      <c r="AC9" s="44">
        <f t="shared" si="9"/>
        <v>61961.877326557333</v>
      </c>
      <c r="AD9" s="44">
        <f t="shared" si="10"/>
        <v>7004.9926308510621</v>
      </c>
      <c r="AE9" s="44">
        <f t="shared" ref="AE9:AE24" si="19">-PV(GasDiscountRate,T9,S9)*J9</f>
        <v>0</v>
      </c>
      <c r="AF9" s="52">
        <f>HLOOKUP(I9,GasAvoidedCostsWOCC!$A$5:$G$50,G9+1,FALSE)</f>
        <v>5.505926556938963</v>
      </c>
      <c r="AG9" s="44">
        <f t="shared" si="11"/>
        <v>36752.059767567574</v>
      </c>
      <c r="AH9" s="52">
        <f>HLOOKUP(I9,GasAvoidedCostsWOCC!$A$5:$Q$50,T9+1,FALSE)</f>
        <v>5.505926556938963</v>
      </c>
      <c r="AI9" s="44">
        <f t="shared" si="12"/>
        <v>0</v>
      </c>
      <c r="AJ9" s="44">
        <f t="shared" si="14"/>
        <v>36752.059767567574</v>
      </c>
      <c r="AK9" s="44">
        <f>HLOOKUP(I9,GasAvoidedCostsWOCC!$A$5:$Q$50,G9+1,FALSE)*J9*L9</f>
        <v>0</v>
      </c>
      <c r="AL9" s="44">
        <f t="shared" si="15"/>
        <v>36752.059767567574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36752.059767567582</v>
      </c>
      <c r="AN9" s="48">
        <f t="shared" si="16"/>
        <v>47432.258375175406</v>
      </c>
      <c r="AO9" s="47">
        <f t="shared" si="17"/>
        <v>0.78979650897963483</v>
      </c>
      <c r="AP9" s="47">
        <f t="shared" si="18"/>
        <v>0.76550712182578717</v>
      </c>
    </row>
    <row r="10" spans="1:42" ht="13.5" customHeight="1">
      <c r="A10" s="54">
        <f>SUM(O5:O999)</f>
        <v>253301.7</v>
      </c>
      <c r="B10" s="97" t="s">
        <v>33</v>
      </c>
      <c r="C10" s="98">
        <v>18230687</v>
      </c>
      <c r="D10" s="61" t="s">
        <v>331</v>
      </c>
      <c r="E10" s="38">
        <v>13274</v>
      </c>
      <c r="F10" s="39" t="s">
        <v>845</v>
      </c>
      <c r="G10" s="39">
        <v>7</v>
      </c>
      <c r="H10" s="39"/>
      <c r="I10" s="40" t="s">
        <v>282</v>
      </c>
      <c r="J10" s="41">
        <v>2000</v>
      </c>
      <c r="K10" s="565">
        <v>26.7</v>
      </c>
      <c r="L10" s="41"/>
      <c r="M10" s="42">
        <v>100</v>
      </c>
      <c r="N10" s="42">
        <v>165.03</v>
      </c>
      <c r="O10" s="43">
        <v>53400</v>
      </c>
      <c r="P10" s="44">
        <v>200000</v>
      </c>
      <c r="Q10" s="44">
        <f t="shared" si="13"/>
        <v>330060</v>
      </c>
      <c r="R10" s="45">
        <v>5.1630000000000003</v>
      </c>
      <c r="S10" s="46">
        <v>0</v>
      </c>
      <c r="T10" s="39">
        <f t="shared" si="0"/>
        <v>7</v>
      </c>
      <c r="U10" s="47">
        <f t="shared" si="1"/>
        <v>1.4757105854402082</v>
      </c>
      <c r="V10" s="48">
        <f t="shared" si="2"/>
        <v>65.03</v>
      </c>
      <c r="W10" s="49">
        <f t="shared" si="3"/>
        <v>0.21081579792002975</v>
      </c>
      <c r="X10" s="44">
        <f t="shared" si="4"/>
        <v>199342.27987810582</v>
      </c>
      <c r="Y10" s="44">
        <f t="shared" si="5"/>
        <v>130060</v>
      </c>
      <c r="Z10" s="44">
        <f t="shared" si="6"/>
        <v>397582.91545220581</v>
      </c>
      <c r="AA10" s="50">
        <f t="shared" si="7"/>
        <v>529402.27987810585</v>
      </c>
      <c r="AB10" s="51">
        <f t="shared" si="8"/>
        <v>372268.64742715895</v>
      </c>
      <c r="AC10" s="44">
        <f t="shared" si="9"/>
        <v>495695.01861245866</v>
      </c>
      <c r="AD10" s="44">
        <f t="shared" si="10"/>
        <v>56039.941046808497</v>
      </c>
      <c r="AE10" s="44">
        <f t="shared" si="19"/>
        <v>0</v>
      </c>
      <c r="AF10" s="52">
        <f>HLOOKUP(I10,GasAvoidedCostsWOCC!$A$5:$G$50,G10+1,FALSE)</f>
        <v>5.505926556938963</v>
      </c>
      <c r="AG10" s="44">
        <f t="shared" si="11"/>
        <v>294016.4781405406</v>
      </c>
      <c r="AH10" s="52">
        <f>HLOOKUP(I10,GasAvoidedCostsWOCC!$A$5:$Q$50,T10+1,FALSE)</f>
        <v>5.505926556938963</v>
      </c>
      <c r="AI10" s="44">
        <f t="shared" si="12"/>
        <v>0</v>
      </c>
      <c r="AJ10" s="44">
        <f t="shared" si="14"/>
        <v>294016.4781405406</v>
      </c>
      <c r="AK10" s="44">
        <f>HLOOKUP(I10,GasAvoidedCostsWOCC!$A$5:$Q$50,G10+1,FALSE)*J10*L10</f>
        <v>0</v>
      </c>
      <c r="AL10" s="44">
        <f t="shared" si="15"/>
        <v>294016.4781405406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294016.47814054065</v>
      </c>
      <c r="AN10" s="48">
        <f t="shared" si="16"/>
        <v>379458.06700140325</v>
      </c>
      <c r="AO10" s="47">
        <f t="shared" si="17"/>
        <v>0.78979650897963483</v>
      </c>
      <c r="AP10" s="47">
        <f t="shared" si="18"/>
        <v>0.76550712182578717</v>
      </c>
    </row>
    <row r="11" spans="1:42" ht="13.5" customHeight="1">
      <c r="A11" s="36" t="s">
        <v>251</v>
      </c>
      <c r="B11" s="97" t="s">
        <v>33</v>
      </c>
      <c r="C11" s="98">
        <v>18230687</v>
      </c>
      <c r="D11" s="61" t="s">
        <v>331</v>
      </c>
      <c r="E11" s="38">
        <v>13275</v>
      </c>
      <c r="F11" s="39" t="s">
        <v>846</v>
      </c>
      <c r="G11" s="39">
        <v>7</v>
      </c>
      <c r="H11" s="39"/>
      <c r="I11" s="40" t="s">
        <v>282</v>
      </c>
      <c r="J11" s="41">
        <v>2000</v>
      </c>
      <c r="K11" s="565">
        <v>26.7</v>
      </c>
      <c r="L11" s="41"/>
      <c r="M11" s="42">
        <v>150</v>
      </c>
      <c r="N11" s="42">
        <v>165.03</v>
      </c>
      <c r="O11" s="43">
        <v>53400</v>
      </c>
      <c r="P11" s="44">
        <v>300000</v>
      </c>
      <c r="Q11" s="44">
        <f t="shared" si="13"/>
        <v>330060</v>
      </c>
      <c r="R11" s="45">
        <v>5.1630000000000003</v>
      </c>
      <c r="S11" s="46">
        <v>0</v>
      </c>
      <c r="T11" s="39">
        <f t="shared" si="0"/>
        <v>7</v>
      </c>
      <c r="U11" s="47">
        <f t="shared" si="1"/>
        <v>1.4757105854402082</v>
      </c>
      <c r="V11" s="48">
        <f t="shared" si="2"/>
        <v>15.030000000000001</v>
      </c>
      <c r="W11" s="49">
        <f t="shared" si="3"/>
        <v>0.21081579792002975</v>
      </c>
      <c r="X11" s="44">
        <f t="shared" si="4"/>
        <v>199342.27987810582</v>
      </c>
      <c r="Y11" s="44">
        <f t="shared" si="5"/>
        <v>30060</v>
      </c>
      <c r="Z11" s="44">
        <f t="shared" si="6"/>
        <v>397582.91545220581</v>
      </c>
      <c r="AA11" s="50">
        <f t="shared" si="7"/>
        <v>529402.27987810585</v>
      </c>
      <c r="AB11" s="51">
        <f t="shared" si="8"/>
        <v>372268.64742715895</v>
      </c>
      <c r="AC11" s="44">
        <f t="shared" si="9"/>
        <v>495695.01861245866</v>
      </c>
      <c r="AD11" s="44">
        <f t="shared" si="10"/>
        <v>56039.941046808497</v>
      </c>
      <c r="AE11" s="44">
        <f t="shared" si="19"/>
        <v>0</v>
      </c>
      <c r="AF11" s="52">
        <f>HLOOKUP(I11,GasAvoidedCostsWOCC!$A$5:$G$50,G11+1,FALSE)</f>
        <v>5.505926556938963</v>
      </c>
      <c r="AG11" s="44">
        <f t="shared" si="11"/>
        <v>294016.4781405406</v>
      </c>
      <c r="AH11" s="52">
        <f>HLOOKUP(I11,GasAvoidedCostsWOCC!$A$5:$Q$50,T11+1,FALSE)</f>
        <v>5.505926556938963</v>
      </c>
      <c r="AI11" s="44">
        <f t="shared" si="12"/>
        <v>0</v>
      </c>
      <c r="AJ11" s="44">
        <f t="shared" si="14"/>
        <v>294016.4781405406</v>
      </c>
      <c r="AK11" s="44">
        <f>HLOOKUP(I11,GasAvoidedCostsWOCC!$A$5:$Q$50,G11+1,FALSE)*J11*L11</f>
        <v>0</v>
      </c>
      <c r="AL11" s="44">
        <f t="shared" si="15"/>
        <v>294016.4781405406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294016.47814054065</v>
      </c>
      <c r="AN11" s="48">
        <f t="shared" si="16"/>
        <v>379458.06700140325</v>
      </c>
      <c r="AO11" s="47">
        <f t="shared" si="17"/>
        <v>0.78979650897963483</v>
      </c>
      <c r="AP11" s="47">
        <f t="shared" si="18"/>
        <v>0.76550712182578717</v>
      </c>
    </row>
    <row r="12" spans="1:42" ht="13.5" customHeight="1">
      <c r="A12" s="55">
        <f>SUM(P5:P1000)</f>
        <v>940350</v>
      </c>
      <c r="B12" s="97" t="s">
        <v>33</v>
      </c>
      <c r="C12" s="98">
        <v>18230687</v>
      </c>
      <c r="D12" s="61" t="s">
        <v>331</v>
      </c>
      <c r="E12" s="38">
        <v>13526</v>
      </c>
      <c r="F12" s="39" t="s">
        <v>847</v>
      </c>
      <c r="G12" s="39">
        <v>7</v>
      </c>
      <c r="H12" s="39"/>
      <c r="I12" s="40" t="s">
        <v>282</v>
      </c>
      <c r="J12" s="41">
        <v>1</v>
      </c>
      <c r="K12" s="565">
        <v>26.7</v>
      </c>
      <c r="L12" s="41"/>
      <c r="M12" s="42">
        <v>350</v>
      </c>
      <c r="N12" s="42">
        <v>189</v>
      </c>
      <c r="O12" s="43">
        <v>26.7</v>
      </c>
      <c r="P12" s="44">
        <v>350</v>
      </c>
      <c r="Q12" s="44">
        <f t="shared" si="13"/>
        <v>189</v>
      </c>
      <c r="R12" s="45"/>
      <c r="S12" s="46">
        <v>0</v>
      </c>
      <c r="T12" s="39">
        <f t="shared" si="0"/>
        <v>7</v>
      </c>
      <c r="U12" s="47">
        <f t="shared" si="1"/>
        <v>7.3785529272010406E-4</v>
      </c>
      <c r="V12" s="48">
        <f t="shared" si="2"/>
        <v>-161</v>
      </c>
      <c r="W12" s="49">
        <f t="shared" si="3"/>
        <v>1.0540789896001487E-4</v>
      </c>
      <c r="X12" s="44">
        <f t="shared" si="4"/>
        <v>99.671139939052907</v>
      </c>
      <c r="Y12" s="44">
        <f t="shared" si="5"/>
        <v>-161</v>
      </c>
      <c r="Z12" s="44">
        <f t="shared" si="6"/>
        <v>198.79145772610289</v>
      </c>
      <c r="AA12" s="50">
        <f t="shared" si="7"/>
        <v>288.67113993905292</v>
      </c>
      <c r="AB12" s="51">
        <f t="shared" si="8"/>
        <v>186.13432371357948</v>
      </c>
      <c r="AC12" s="44">
        <f t="shared" si="9"/>
        <v>270.29132953094842</v>
      </c>
      <c r="AD12" s="44">
        <f t="shared" si="10"/>
        <v>0</v>
      </c>
      <c r="AE12" s="44">
        <f t="shared" si="19"/>
        <v>0</v>
      </c>
      <c r="AF12" s="52">
        <f>HLOOKUP(I12,GasAvoidedCostsWOCC!$A$5:$G$50,G12+1,FALSE)</f>
        <v>5.505926556938963</v>
      </c>
      <c r="AG12" s="44">
        <f t="shared" si="11"/>
        <v>147.00823907027032</v>
      </c>
      <c r="AH12" s="52">
        <f>HLOOKUP(I12,GasAvoidedCostsWOCC!$A$5:$Q$50,T12+1,FALSE)</f>
        <v>5.505926556938963</v>
      </c>
      <c r="AI12" s="44">
        <f t="shared" si="12"/>
        <v>0</v>
      </c>
      <c r="AJ12" s="44">
        <f t="shared" si="14"/>
        <v>147.00823907027032</v>
      </c>
      <c r="AK12" s="44">
        <f>HLOOKUP(I12,GasAvoidedCostsWOCC!$A$5:$Q$50,G12+1,FALSE)*J12*L12</f>
        <v>0</v>
      </c>
      <c r="AL12" s="44">
        <f t="shared" si="15"/>
        <v>147.00823907027032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147.00823907027032</v>
      </c>
      <c r="AN12" s="48">
        <f t="shared" si="16"/>
        <v>161.70906297729738</v>
      </c>
      <c r="AO12" s="47">
        <f t="shared" si="17"/>
        <v>0.78979650897963483</v>
      </c>
      <c r="AP12" s="47">
        <f t="shared" si="18"/>
        <v>0.59827691571875474</v>
      </c>
    </row>
    <row r="13" spans="1:42" ht="13.5" customHeight="1">
      <c r="A13" s="56" t="s">
        <v>254</v>
      </c>
      <c r="B13" s="97" t="s">
        <v>33</v>
      </c>
      <c r="C13" s="98">
        <v>18230687</v>
      </c>
      <c r="D13" s="61" t="s">
        <v>331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9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4"/>
        <v>#N/A</v>
      </c>
      <c r="AK13" s="44" t="e">
        <f>HLOOKUP(I13,GasAvoidedCostsWOCC!$A$5:$Q$50,G13+1,FALSE)*J13*L13</f>
        <v>#N/A</v>
      </c>
      <c r="AL13" s="44" t="e">
        <f t="shared" si="15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6"/>
        <v>0</v>
      </c>
      <c r="AO13" s="47">
        <f t="shared" si="17"/>
        <v>0</v>
      </c>
      <c r="AP13" s="47" t="e">
        <f t="shared" si="18"/>
        <v>#DIV/0!</v>
      </c>
    </row>
    <row r="14" spans="1:42" ht="13.5" customHeight="1">
      <c r="A14" s="55">
        <f>SUM(Y5:Y1000)</f>
        <v>610336.5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9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4"/>
        <v>#N/A</v>
      </c>
      <c r="AK14" s="44" t="e">
        <f>HLOOKUP(I14,GasAvoidedCostsWOCC!$A$5:$Q$50,G14+1,FALSE)*J14*L14</f>
        <v>#N/A</v>
      </c>
      <c r="AL14" s="44" t="e">
        <f t="shared" si="15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6"/>
        <v>0</v>
      </c>
      <c r="AO14" s="47">
        <f t="shared" si="17"/>
        <v>0</v>
      </c>
      <c r="AP14" s="47" t="e">
        <f t="shared" si="18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9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4"/>
        <v>#N/A</v>
      </c>
      <c r="AK15" s="44" t="e">
        <f>HLOOKUP(I15,GasAvoidedCostsWOCC!$A$5:$Q$50,G15+1,FALSE)*J15*L15</f>
        <v>#N/A</v>
      </c>
      <c r="AL15" s="44" t="e">
        <f t="shared" si="15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6"/>
        <v>0</v>
      </c>
      <c r="AO15" s="47">
        <f t="shared" si="17"/>
        <v>0</v>
      </c>
      <c r="AP15" s="47" t="e">
        <f t="shared" si="18"/>
        <v>#DIV/0!</v>
      </c>
    </row>
    <row r="16" spans="1:42" ht="13.5" customHeight="1">
      <c r="A16" s="54">
        <f>SUM(U5:U999)</f>
        <v>7.5211177027236689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9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4"/>
        <v>#N/A</v>
      </c>
      <c r="AK16" s="44" t="e">
        <f>HLOOKUP(I16,GasAvoidedCostsWOCC!$A$5:$Q$50,G16+1,FALSE)*J16*L16</f>
        <v>#N/A</v>
      </c>
      <c r="AL16" s="44" t="e">
        <f t="shared" si="15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6"/>
        <v>0</v>
      </c>
      <c r="AO16" s="47">
        <f t="shared" si="17"/>
        <v>0</v>
      </c>
      <c r="AP16" s="47" t="e">
        <f t="shared" si="18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9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4"/>
        <v>#N/A</v>
      </c>
      <c r="AK17" s="44" t="e">
        <f>HLOOKUP(I17,GasAvoidedCostsWOCC!$A$5:$Q$50,G17+1,FALSE)*J17*L17</f>
        <v>#N/A</v>
      </c>
      <c r="AL17" s="44" t="e">
        <f t="shared" si="15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6"/>
        <v>0</v>
      </c>
      <c r="AO17" s="47">
        <f t="shared" si="17"/>
        <v>0</v>
      </c>
      <c r="AP17" s="47" t="e">
        <f t="shared" si="18"/>
        <v>#DIV/0!</v>
      </c>
    </row>
    <row r="18" spans="1:42" ht="13.5" customHeight="1">
      <c r="A18" s="59">
        <f>A6+A8</f>
        <v>1885925.625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9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4"/>
        <v>#N/A</v>
      </c>
      <c r="AK18" s="44" t="e">
        <f>HLOOKUP(I18,GasAvoidedCostsWOCC!$A$5:$Q$50,G18+1,FALSE)*J18*L18</f>
        <v>#N/A</v>
      </c>
      <c r="AL18" s="44" t="e">
        <f t="shared" si="15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6"/>
        <v>0</v>
      </c>
      <c r="AO18" s="47">
        <f t="shared" si="17"/>
        <v>0</v>
      </c>
      <c r="AP18" s="47" t="e">
        <f t="shared" si="18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9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4"/>
        <v>#N/A</v>
      </c>
      <c r="AK19" s="44" t="e">
        <f>HLOOKUP(I19,GasAvoidedCostsWOCC!$A$5:$Q$50,G19+1,FALSE)*J19*L19</f>
        <v>#N/A</v>
      </c>
      <c r="AL19" s="44" t="e">
        <f t="shared" si="15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6"/>
        <v>0</v>
      </c>
      <c r="AO19" s="47">
        <f t="shared" si="17"/>
        <v>0</v>
      </c>
      <c r="AP19" s="47" t="e">
        <f t="shared" si="18"/>
        <v>#DIV/0!</v>
      </c>
    </row>
    <row r="20" spans="1:42" ht="13.5" customHeight="1">
      <c r="A20" s="59">
        <f>A8+SUM(Q5:Q906)</f>
        <v>2496262.125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9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4"/>
        <v>#N/A</v>
      </c>
      <c r="AK20" s="44" t="e">
        <f>HLOOKUP(I20,GasAvoidedCostsWOCC!$A$5:$Q$50,G20+1,FALSE)*J20*L20</f>
        <v>#N/A</v>
      </c>
      <c r="AL20" s="44" t="e">
        <f t="shared" si="15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6"/>
        <v>0</v>
      </c>
      <c r="AO20" s="47">
        <f t="shared" si="17"/>
        <v>0</v>
      </c>
      <c r="AP20" s="47" t="e">
        <f t="shared" si="18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9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4"/>
        <v>#N/A</v>
      </c>
      <c r="AK21" s="44" t="e">
        <f>HLOOKUP(I21,GasAvoidedCostsWOCC!$A$5:$Q$50,G21+1,FALSE)*J21*L21</f>
        <v>#N/A</v>
      </c>
      <c r="AL21" s="44" t="e">
        <f t="shared" si="15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6"/>
        <v>0</v>
      </c>
      <c r="AO21" s="47">
        <f t="shared" si="17"/>
        <v>0</v>
      </c>
      <c r="AP21" s="47" t="e">
        <f t="shared" si="18"/>
        <v>#DIV/0!</v>
      </c>
    </row>
    <row r="22" spans="1:42" ht="13.5" customHeight="1">
      <c r="A22" s="60">
        <f>(SUM(AM5:AM1000)/(SUM(AB5:AB1000)))</f>
        <v>0.84103580446508908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9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4"/>
        <v>#N/A</v>
      </c>
      <c r="AK22" s="44" t="e">
        <f>HLOOKUP(I22,GasAvoidedCostsWOCC!$A$5:$Q$50,G22+1,FALSE)*J22*L22</f>
        <v>#N/A</v>
      </c>
      <c r="AL22" s="44" t="e">
        <f t="shared" si="15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6"/>
        <v>0</v>
      </c>
      <c r="AO22" s="47">
        <f t="shared" si="17"/>
        <v>0</v>
      </c>
      <c r="AP22" s="47" t="e">
        <f t="shared" si="18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9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4"/>
        <v>#N/A</v>
      </c>
      <c r="AK23" s="44" t="e">
        <f>HLOOKUP(I23,GasAvoidedCostsWOCC!$A$5:$Q$50,G23+1,FALSE)*J23*L23</f>
        <v>#N/A</v>
      </c>
      <c r="AL23" s="44" t="e">
        <f t="shared" si="15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6"/>
        <v>0</v>
      </c>
      <c r="AO23" s="47">
        <f t="shared" si="17"/>
        <v>0</v>
      </c>
      <c r="AP23" s="47" t="e">
        <f t="shared" si="18"/>
        <v>#DIV/0!</v>
      </c>
    </row>
    <row r="24" spans="1:42" ht="13.5" customHeight="1">
      <c r="A24" s="60">
        <f>(SUM(AN5:AN1000)/SUM(AC5:AC1000))</f>
        <v>0.81457447948141182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9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4"/>
        <v>#N/A</v>
      </c>
      <c r="AK24" s="44" t="e">
        <f>HLOOKUP(I24,GasAvoidedCostsWOCC!$A$5:$Q$50,G24+1,FALSE)*J24*L24</f>
        <v>#N/A</v>
      </c>
      <c r="AL24" s="44" t="e">
        <f t="shared" si="15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6"/>
        <v>0</v>
      </c>
      <c r="AO24" s="47">
        <f t="shared" si="17"/>
        <v>0</v>
      </c>
      <c r="AP24" s="47" t="e">
        <f t="shared" si="18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18230700</v>
      </c>
      <c r="D2" s="20" t="s">
        <v>118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18230700</v>
      </c>
      <c r="D5" s="61" t="s">
        <v>118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 t="s">
        <v>33</v>
      </c>
      <c r="C6" s="98">
        <v>18230700</v>
      </c>
      <c r="D6" s="61" t="s">
        <v>118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33</v>
      </c>
      <c r="C7" s="98">
        <v>18230700</v>
      </c>
      <c r="D7" s="61" t="s">
        <v>118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 t="s">
        <v>33</v>
      </c>
      <c r="C8" s="98">
        <v>18230700</v>
      </c>
      <c r="D8" s="61" t="s">
        <v>118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97" t="s">
        <v>33</v>
      </c>
      <c r="C9" s="98">
        <v>18230700</v>
      </c>
      <c r="D9" s="61" t="s">
        <v>118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97" t="s">
        <v>33</v>
      </c>
      <c r="C10" s="98">
        <v>18230700</v>
      </c>
      <c r="D10" s="61" t="s">
        <v>118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33</v>
      </c>
      <c r="C11" s="98">
        <v>18230700</v>
      </c>
      <c r="D11" s="61" t="s">
        <v>118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97" t="s">
        <v>33</v>
      </c>
      <c r="C12" s="98">
        <v>18230700</v>
      </c>
      <c r="D12" s="61" t="s">
        <v>118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33</v>
      </c>
      <c r="C13" s="98">
        <v>18230700</v>
      </c>
      <c r="D13" s="61" t="s">
        <v>118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97" t="s">
        <v>33</v>
      </c>
      <c r="C14" s="98">
        <v>18230700</v>
      </c>
      <c r="D14" s="61" t="s">
        <v>118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97" t="s">
        <v>33</v>
      </c>
      <c r="C15" s="98">
        <v>18230700</v>
      </c>
      <c r="D15" s="61" t="s">
        <v>118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97" t="s">
        <v>33</v>
      </c>
      <c r="C16" s="98">
        <v>18230700</v>
      </c>
      <c r="D16" s="61" t="s">
        <v>118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97" t="s">
        <v>33</v>
      </c>
      <c r="C17" s="98">
        <v>18230700</v>
      </c>
      <c r="D17" s="61" t="s">
        <v>118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97" t="s">
        <v>33</v>
      </c>
      <c r="C18" s="98">
        <v>18230700</v>
      </c>
      <c r="D18" s="61" t="s">
        <v>118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24 R5:S24">
    <cfRule type="expression" dxfId="117" priority="2">
      <formula>ISTEXT(M5)</formula>
    </cfRule>
  </conditionalFormatting>
  <conditionalFormatting sqref="M5:N24 R5:S24">
    <cfRule type="notContainsBlanks" dxfId="116" priority="3">
      <formula>LEN(TRIM(M5))&gt;0</formula>
    </cfRule>
  </conditionalFormatting>
  <conditionalFormatting sqref="R5:S24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"/>
  <sheetViews>
    <sheetView zoomScaleNormal="100" workbookViewId="0">
      <pane ySplit="1" topLeftCell="A90" activePane="bottomLeft" state="frozen"/>
      <selection pane="bottomLeft" activeCell="E2" sqref="E2:L120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394" t="s">
        <v>520</v>
      </c>
    </row>
    <row r="2" spans="1:16">
      <c r="B2" t="s">
        <v>19</v>
      </c>
      <c r="C2" t="s">
        <v>20</v>
      </c>
      <c r="D2">
        <v>18230411</v>
      </c>
      <c r="E2" s="563">
        <v>154900</v>
      </c>
      <c r="F2" s="563">
        <v>122525.9</v>
      </c>
      <c r="G2" s="563">
        <v>0</v>
      </c>
      <c r="H2" s="563">
        <v>0</v>
      </c>
      <c r="I2" s="563">
        <v>560000</v>
      </c>
      <c r="J2" s="563">
        <v>0</v>
      </c>
      <c r="K2" s="563">
        <v>0</v>
      </c>
      <c r="L2" s="563">
        <v>0</v>
      </c>
      <c r="M2" s="563">
        <v>0</v>
      </c>
      <c r="N2" s="5">
        <f t="shared" ref="N2:N65" si="0">SUM(E2:M2)</f>
        <v>837425.9</v>
      </c>
      <c r="O2" s="5">
        <f t="shared" ref="O2:O65" si="1">N2-L2</f>
        <v>837425.9</v>
      </c>
      <c r="P2" t="s">
        <v>526</v>
      </c>
    </row>
    <row r="3" spans="1:16">
      <c r="B3" t="s">
        <v>23</v>
      </c>
      <c r="C3" t="s">
        <v>24</v>
      </c>
      <c r="D3">
        <v>18230667</v>
      </c>
      <c r="E3" s="563">
        <v>38725</v>
      </c>
      <c r="F3" s="563">
        <v>30631.474999999999</v>
      </c>
      <c r="G3" s="563">
        <v>0</v>
      </c>
      <c r="H3" s="563">
        <v>0</v>
      </c>
      <c r="I3" s="563">
        <v>140000</v>
      </c>
      <c r="J3" s="563">
        <v>0</v>
      </c>
      <c r="K3" s="563">
        <v>0</v>
      </c>
      <c r="L3" s="563">
        <v>0</v>
      </c>
      <c r="M3" s="563">
        <v>0</v>
      </c>
      <c r="N3" s="5">
        <f t="shared" si="0"/>
        <v>209356.47500000001</v>
      </c>
      <c r="O3" s="5">
        <f t="shared" si="1"/>
        <v>209356.47500000001</v>
      </c>
      <c r="P3" t="s">
        <v>526</v>
      </c>
    </row>
    <row r="4" spans="1:16">
      <c r="B4" t="s">
        <v>29</v>
      </c>
      <c r="C4" t="s">
        <v>30</v>
      </c>
      <c r="D4">
        <v>18230624</v>
      </c>
      <c r="E4" s="563">
        <v>0</v>
      </c>
      <c r="F4" s="563">
        <v>0</v>
      </c>
      <c r="G4" s="563">
        <v>0</v>
      </c>
      <c r="H4" s="563">
        <v>0</v>
      </c>
      <c r="I4" s="563">
        <v>150000</v>
      </c>
      <c r="J4" s="563">
        <v>0</v>
      </c>
      <c r="K4" s="563">
        <v>0</v>
      </c>
      <c r="L4" s="563">
        <v>0</v>
      </c>
      <c r="M4" s="563">
        <v>0</v>
      </c>
      <c r="N4" s="5">
        <f t="shared" si="0"/>
        <v>150000</v>
      </c>
      <c r="O4" s="5">
        <f t="shared" si="1"/>
        <v>150000</v>
      </c>
      <c r="P4" t="s">
        <v>527</v>
      </c>
    </row>
    <row r="5" spans="1:16">
      <c r="B5" t="s">
        <v>65</v>
      </c>
      <c r="C5" t="s">
        <v>137</v>
      </c>
      <c r="D5">
        <v>18230724</v>
      </c>
      <c r="E5" s="563">
        <v>1933500</v>
      </c>
      <c r="F5" s="563">
        <v>1510063.5</v>
      </c>
      <c r="G5" s="563">
        <v>47000</v>
      </c>
      <c r="H5" s="563">
        <v>0</v>
      </c>
      <c r="I5" s="563">
        <v>102500</v>
      </c>
      <c r="J5" s="563">
        <v>3500</v>
      </c>
      <c r="K5" s="563">
        <v>3000</v>
      </c>
      <c r="L5" s="563">
        <v>12500000</v>
      </c>
      <c r="M5" s="563">
        <v>0</v>
      </c>
      <c r="N5" s="5">
        <f t="shared" si="0"/>
        <v>16099563.5</v>
      </c>
      <c r="O5" s="5">
        <f t="shared" si="1"/>
        <v>3599563.5</v>
      </c>
      <c r="P5" t="s">
        <v>525</v>
      </c>
    </row>
    <row r="6" spans="1:16">
      <c r="B6" t="s">
        <v>41</v>
      </c>
      <c r="C6" t="s">
        <v>42</v>
      </c>
      <c r="D6">
        <v>80500012</v>
      </c>
      <c r="E6" s="563" t="e">
        <v>#N/A</v>
      </c>
      <c r="F6" s="563" t="e">
        <v>#N/A</v>
      </c>
      <c r="G6" s="563" t="e">
        <v>#N/A</v>
      </c>
      <c r="H6" s="563" t="e">
        <v>#N/A</v>
      </c>
      <c r="I6" s="563" t="e">
        <v>#N/A</v>
      </c>
      <c r="J6" s="563" t="e">
        <v>#N/A</v>
      </c>
      <c r="K6" s="563" t="e">
        <v>#N/A</v>
      </c>
      <c r="L6" s="563" t="e">
        <v>#N/A</v>
      </c>
      <c r="M6" s="563" t="e">
        <v>#N/A</v>
      </c>
      <c r="N6" s="5" t="e">
        <f t="shared" si="0"/>
        <v>#N/A</v>
      </c>
      <c r="O6" s="5" t="e">
        <f t="shared" si="1"/>
        <v>#N/A</v>
      </c>
      <c r="P6" t="s">
        <v>528</v>
      </c>
    </row>
    <row r="7" spans="1:16">
      <c r="B7" t="s">
        <v>65</v>
      </c>
      <c r="C7" t="s">
        <v>509</v>
      </c>
      <c r="D7">
        <v>18230013</v>
      </c>
      <c r="E7" s="563">
        <v>0</v>
      </c>
      <c r="F7" s="563">
        <v>0</v>
      </c>
      <c r="G7" s="563">
        <v>9000</v>
      </c>
      <c r="H7" s="563">
        <v>0</v>
      </c>
      <c r="I7" s="563">
        <v>180030</v>
      </c>
      <c r="J7" s="563">
        <v>0</v>
      </c>
      <c r="K7" s="563">
        <v>0</v>
      </c>
      <c r="L7" s="563">
        <v>0</v>
      </c>
      <c r="M7" s="563">
        <v>0</v>
      </c>
      <c r="N7" s="5">
        <f t="shared" si="0"/>
        <v>189030</v>
      </c>
      <c r="O7" s="5">
        <f t="shared" si="1"/>
        <v>189030</v>
      </c>
      <c r="P7" t="s">
        <v>525</v>
      </c>
    </row>
    <row r="8" spans="1:16">
      <c r="B8" t="s">
        <v>140</v>
      </c>
      <c r="C8" t="s">
        <v>514</v>
      </c>
      <c r="D8">
        <v>18230220</v>
      </c>
      <c r="E8" s="563">
        <v>0</v>
      </c>
      <c r="F8" s="563">
        <v>0</v>
      </c>
      <c r="G8" s="563">
        <v>0</v>
      </c>
      <c r="H8" s="563">
        <v>0</v>
      </c>
      <c r="I8" s="563">
        <v>180030</v>
      </c>
      <c r="J8" s="563">
        <v>0</v>
      </c>
      <c r="K8" s="563">
        <v>0</v>
      </c>
      <c r="L8" s="563">
        <v>0</v>
      </c>
      <c r="M8" s="563">
        <v>0</v>
      </c>
      <c r="N8" s="5">
        <f t="shared" si="0"/>
        <v>180030</v>
      </c>
      <c r="O8" s="5">
        <f t="shared" si="1"/>
        <v>180030</v>
      </c>
      <c r="P8" t="s">
        <v>525</v>
      </c>
    </row>
    <row r="9" spans="1:16">
      <c r="B9" t="s">
        <v>70</v>
      </c>
      <c r="C9" t="s">
        <v>513</v>
      </c>
      <c r="D9">
        <v>18230718</v>
      </c>
      <c r="E9" s="563">
        <v>79250</v>
      </c>
      <c r="F9" s="563">
        <v>62686.749999999993</v>
      </c>
      <c r="G9" s="563">
        <v>20000</v>
      </c>
      <c r="H9" s="563">
        <v>500</v>
      </c>
      <c r="I9" s="563">
        <v>24142</v>
      </c>
      <c r="J9" s="563">
        <v>500</v>
      </c>
      <c r="K9" s="563">
        <v>500</v>
      </c>
      <c r="L9" s="563">
        <v>323300</v>
      </c>
      <c r="M9" s="563">
        <v>0</v>
      </c>
      <c r="N9" s="5">
        <f t="shared" si="0"/>
        <v>510878.75</v>
      </c>
      <c r="O9" s="5">
        <f t="shared" si="1"/>
        <v>187578.75</v>
      </c>
      <c r="P9" t="s">
        <v>525</v>
      </c>
    </row>
    <row r="10" spans="1:16">
      <c r="B10" t="s">
        <v>31</v>
      </c>
      <c r="C10" t="s">
        <v>517</v>
      </c>
      <c r="D10">
        <v>18231029</v>
      </c>
      <c r="E10" s="563">
        <v>21300</v>
      </c>
      <c r="F10" s="563">
        <v>16848.3</v>
      </c>
      <c r="G10" s="563">
        <v>0</v>
      </c>
      <c r="H10" s="563">
        <v>0</v>
      </c>
      <c r="I10" s="563">
        <v>0</v>
      </c>
      <c r="J10" s="563">
        <v>0</v>
      </c>
      <c r="K10" s="563">
        <v>0</v>
      </c>
      <c r="L10" s="563">
        <v>0</v>
      </c>
      <c r="M10" s="563">
        <v>0</v>
      </c>
      <c r="N10" s="5">
        <f t="shared" si="0"/>
        <v>38148.300000000003</v>
      </c>
      <c r="O10" s="5">
        <f t="shared" si="1"/>
        <v>38148.300000000003</v>
      </c>
      <c r="P10" t="s">
        <v>525</v>
      </c>
    </row>
    <row r="11" spans="1:16">
      <c r="B11" t="s">
        <v>129</v>
      </c>
      <c r="C11" t="s">
        <v>130</v>
      </c>
      <c r="D11">
        <v>18230715</v>
      </c>
      <c r="E11" s="563">
        <v>334950</v>
      </c>
      <c r="F11" s="563">
        <v>261595.94999999998</v>
      </c>
      <c r="G11" s="563">
        <v>22300</v>
      </c>
      <c r="H11" s="563">
        <v>4800</v>
      </c>
      <c r="I11" s="563">
        <v>174000</v>
      </c>
      <c r="J11" s="563">
        <v>5250</v>
      </c>
      <c r="K11" s="563">
        <v>0</v>
      </c>
      <c r="L11" s="563">
        <v>6212500</v>
      </c>
      <c r="M11" s="563">
        <v>0</v>
      </c>
      <c r="N11" s="5">
        <f t="shared" si="0"/>
        <v>7015395.9500000002</v>
      </c>
      <c r="O11" s="5">
        <f t="shared" si="1"/>
        <v>802895.95000000019</v>
      </c>
      <c r="P11" t="s">
        <v>525</v>
      </c>
    </row>
    <row r="12" spans="1:16">
      <c r="B12" t="s">
        <v>123</v>
      </c>
      <c r="C12" t="s">
        <v>124</v>
      </c>
      <c r="D12">
        <v>18230706</v>
      </c>
      <c r="E12" s="563">
        <v>43890</v>
      </c>
      <c r="F12" s="563">
        <v>34278.089999999997</v>
      </c>
      <c r="G12" s="563">
        <v>8500</v>
      </c>
      <c r="H12" s="563">
        <v>2000</v>
      </c>
      <c r="I12" s="563">
        <v>74000</v>
      </c>
      <c r="J12" s="563">
        <v>2250</v>
      </c>
      <c r="K12" s="563">
        <v>0</v>
      </c>
      <c r="L12" s="563">
        <v>155000.00000000003</v>
      </c>
      <c r="M12" s="563">
        <v>0</v>
      </c>
      <c r="N12" s="5">
        <f t="shared" si="0"/>
        <v>319918.09000000003</v>
      </c>
      <c r="O12" s="5">
        <f t="shared" si="1"/>
        <v>164918.09</v>
      </c>
      <c r="P12" t="s">
        <v>525</v>
      </c>
    </row>
    <row r="13" spans="1:16">
      <c r="B13" t="s">
        <v>65</v>
      </c>
      <c r="C13" t="s">
        <v>125</v>
      </c>
      <c r="D13">
        <v>18230711</v>
      </c>
      <c r="E13" s="563">
        <v>756879.2</v>
      </c>
      <c r="F13" s="563">
        <v>591122.65519999992</v>
      </c>
      <c r="G13" s="563">
        <v>50000</v>
      </c>
      <c r="H13" s="563">
        <v>25000</v>
      </c>
      <c r="I13" s="563">
        <v>466000</v>
      </c>
      <c r="J13" s="563">
        <v>3500</v>
      </c>
      <c r="K13" s="563">
        <v>0</v>
      </c>
      <c r="L13" s="563">
        <v>5000072</v>
      </c>
      <c r="M13" s="563">
        <v>0</v>
      </c>
      <c r="N13" s="5">
        <f t="shared" si="0"/>
        <v>6892573.8552000001</v>
      </c>
      <c r="O13" s="5">
        <f t="shared" si="1"/>
        <v>1892501.8552000001</v>
      </c>
      <c r="P13" t="s">
        <v>525</v>
      </c>
    </row>
    <row r="14" spans="1:16">
      <c r="B14" t="s">
        <v>140</v>
      </c>
      <c r="C14" t="s">
        <v>141</v>
      </c>
      <c r="D14">
        <v>18230731</v>
      </c>
      <c r="E14" s="563">
        <v>258500.00000000003</v>
      </c>
      <c r="F14" s="563">
        <v>201885</v>
      </c>
      <c r="G14" s="563">
        <v>3000</v>
      </c>
      <c r="H14" s="563">
        <v>1000</v>
      </c>
      <c r="I14" s="563">
        <v>10000</v>
      </c>
      <c r="J14" s="563">
        <v>0</v>
      </c>
      <c r="K14" s="563">
        <v>0</v>
      </c>
      <c r="L14" s="563">
        <v>1570000</v>
      </c>
      <c r="M14" s="563">
        <v>0</v>
      </c>
      <c r="N14" s="5">
        <f t="shared" si="0"/>
        <v>2044385</v>
      </c>
      <c r="O14" s="5">
        <f t="shared" si="1"/>
        <v>474385</v>
      </c>
      <c r="P14" t="s">
        <v>525</v>
      </c>
    </row>
    <row r="15" spans="1:16">
      <c r="B15" t="s">
        <v>70</v>
      </c>
      <c r="C15" t="s">
        <v>131</v>
      </c>
      <c r="D15">
        <v>18230716</v>
      </c>
      <c r="E15" s="563">
        <v>20955</v>
      </c>
      <c r="F15" s="563">
        <v>16575.404999999999</v>
      </c>
      <c r="G15" s="563">
        <v>8200</v>
      </c>
      <c r="H15" s="563">
        <v>0</v>
      </c>
      <c r="I15" s="563">
        <v>275533</v>
      </c>
      <c r="J15" s="563">
        <v>0</v>
      </c>
      <c r="K15" s="563">
        <v>0</v>
      </c>
      <c r="L15" s="563">
        <v>593970</v>
      </c>
      <c r="M15" s="563">
        <v>0</v>
      </c>
      <c r="N15" s="5">
        <f t="shared" si="0"/>
        <v>915233.40500000003</v>
      </c>
      <c r="O15" s="5">
        <f t="shared" si="1"/>
        <v>321263.40500000003</v>
      </c>
      <c r="P15" t="s">
        <v>525</v>
      </c>
    </row>
    <row r="16" spans="1:16">
      <c r="B16" t="s">
        <v>31</v>
      </c>
      <c r="C16" t="s">
        <v>163</v>
      </c>
      <c r="D16">
        <v>18231027</v>
      </c>
      <c r="E16" s="563">
        <v>115582.50000000001</v>
      </c>
      <c r="F16" s="563">
        <v>91425.757500000007</v>
      </c>
      <c r="G16" s="563">
        <v>63800</v>
      </c>
      <c r="H16" s="563">
        <v>6000</v>
      </c>
      <c r="I16" s="563">
        <v>458906</v>
      </c>
      <c r="J16" s="563">
        <v>1000</v>
      </c>
      <c r="K16" s="563">
        <v>0</v>
      </c>
      <c r="L16" s="563">
        <v>993504</v>
      </c>
      <c r="M16" s="563">
        <v>0</v>
      </c>
      <c r="N16" s="5">
        <f t="shared" si="0"/>
        <v>1730218.2575000001</v>
      </c>
      <c r="O16" s="5">
        <f t="shared" si="1"/>
        <v>736714.25750000007</v>
      </c>
      <c r="P16" t="s">
        <v>525</v>
      </c>
    </row>
    <row r="17" spans="2:16">
      <c r="B17" t="s">
        <v>70</v>
      </c>
      <c r="C17" t="s">
        <v>512</v>
      </c>
      <c r="D17">
        <v>18230524</v>
      </c>
      <c r="E17" s="563">
        <v>67265</v>
      </c>
      <c r="F17" s="563">
        <v>53206.614999999991</v>
      </c>
      <c r="G17" s="563">
        <v>0</v>
      </c>
      <c r="H17" s="563">
        <v>1000</v>
      </c>
      <c r="I17" s="563">
        <v>350000</v>
      </c>
      <c r="J17" s="563">
        <v>0</v>
      </c>
      <c r="K17" s="563">
        <v>0</v>
      </c>
      <c r="L17" s="563">
        <v>397500</v>
      </c>
      <c r="M17" s="563">
        <v>0</v>
      </c>
      <c r="N17" s="5">
        <f t="shared" si="0"/>
        <v>868971.61499999999</v>
      </c>
      <c r="O17" s="5">
        <f t="shared" si="1"/>
        <v>471471.61499999999</v>
      </c>
      <c r="P17" t="s">
        <v>525</v>
      </c>
    </row>
    <row r="18" spans="2:16">
      <c r="B18" t="s">
        <v>31</v>
      </c>
      <c r="C18" t="s">
        <v>516</v>
      </c>
      <c r="D18">
        <v>18230248</v>
      </c>
      <c r="E18" s="563">
        <v>67265</v>
      </c>
      <c r="F18" s="563">
        <v>53206.614999999991</v>
      </c>
      <c r="G18" s="563">
        <v>0</v>
      </c>
      <c r="H18" s="563">
        <v>1000</v>
      </c>
      <c r="I18" s="563">
        <v>765000</v>
      </c>
      <c r="J18" s="563">
        <v>0</v>
      </c>
      <c r="K18" s="563">
        <v>0</v>
      </c>
      <c r="L18" s="563">
        <v>641200</v>
      </c>
      <c r="M18" s="563">
        <v>0</v>
      </c>
      <c r="N18" s="5">
        <f t="shared" si="0"/>
        <v>1527671.615</v>
      </c>
      <c r="O18" s="5">
        <f t="shared" si="1"/>
        <v>886471.61499999999</v>
      </c>
      <c r="P18" t="s">
        <v>525</v>
      </c>
    </row>
    <row r="19" spans="2:16">
      <c r="B19" t="s">
        <v>25</v>
      </c>
      <c r="C19" t="s">
        <v>26</v>
      </c>
      <c r="D19">
        <v>18230140</v>
      </c>
      <c r="E19" s="563" t="e">
        <v>#N/A</v>
      </c>
      <c r="F19" s="563" t="e">
        <v>#N/A</v>
      </c>
      <c r="G19" s="563" t="e">
        <v>#N/A</v>
      </c>
      <c r="H19" s="563" t="e">
        <v>#N/A</v>
      </c>
      <c r="I19" s="563" t="e">
        <v>#N/A</v>
      </c>
      <c r="J19" s="563" t="e">
        <v>#N/A</v>
      </c>
      <c r="K19" s="563" t="e">
        <v>#N/A</v>
      </c>
      <c r="L19" s="563" t="e">
        <v>#N/A</v>
      </c>
      <c r="M19" s="563" t="e">
        <v>#N/A</v>
      </c>
      <c r="N19" s="5" t="e">
        <f t="shared" si="0"/>
        <v>#N/A</v>
      </c>
      <c r="O19" s="5" t="e">
        <f t="shared" si="1"/>
        <v>#N/A</v>
      </c>
      <c r="P19" t="s">
        <v>524</v>
      </c>
    </row>
    <row r="20" spans="2:16">
      <c r="B20" t="s">
        <v>84</v>
      </c>
      <c r="C20" t="s">
        <v>85</v>
      </c>
      <c r="D20">
        <v>18230640</v>
      </c>
      <c r="E20" s="563" t="e">
        <v>#N/A</v>
      </c>
      <c r="F20" s="563" t="e">
        <v>#N/A</v>
      </c>
      <c r="G20" s="563" t="e">
        <v>#N/A</v>
      </c>
      <c r="H20" s="563" t="e">
        <v>#N/A</v>
      </c>
      <c r="I20" s="563" t="e">
        <v>#N/A</v>
      </c>
      <c r="J20" s="563" t="e">
        <v>#N/A</v>
      </c>
      <c r="K20" s="563" t="e">
        <v>#N/A</v>
      </c>
      <c r="L20" s="563" t="e">
        <v>#N/A</v>
      </c>
      <c r="M20" s="563" t="e">
        <v>#N/A</v>
      </c>
      <c r="N20" s="5" t="e">
        <f t="shared" si="0"/>
        <v>#N/A</v>
      </c>
      <c r="O20" s="5" t="e">
        <f t="shared" si="1"/>
        <v>#N/A</v>
      </c>
      <c r="P20" t="s">
        <v>524</v>
      </c>
    </row>
    <row r="21" spans="2:16">
      <c r="B21" t="s">
        <v>135</v>
      </c>
      <c r="C21" t="s">
        <v>136</v>
      </c>
      <c r="D21">
        <v>18230723</v>
      </c>
      <c r="E21" s="563">
        <v>648725</v>
      </c>
      <c r="F21" s="563">
        <v>506654.22499999998</v>
      </c>
      <c r="G21" s="563">
        <v>3500</v>
      </c>
      <c r="H21" s="563">
        <v>16450</v>
      </c>
      <c r="I21" s="563">
        <v>280384</v>
      </c>
      <c r="J21" s="563">
        <v>200</v>
      </c>
      <c r="K21" s="563">
        <v>1500</v>
      </c>
      <c r="L21" s="563">
        <v>750000</v>
      </c>
      <c r="M21" s="563">
        <v>0</v>
      </c>
      <c r="N21" s="5">
        <f t="shared" si="0"/>
        <v>2207413.2250000001</v>
      </c>
      <c r="O21" s="5">
        <f t="shared" si="1"/>
        <v>1457413.2250000001</v>
      </c>
      <c r="P21" t="s">
        <v>525</v>
      </c>
    </row>
    <row r="22" spans="2:16">
      <c r="B22" t="s">
        <v>112</v>
      </c>
      <c r="C22" t="s">
        <v>113</v>
      </c>
      <c r="D22">
        <v>18230691</v>
      </c>
      <c r="E22" s="563">
        <v>278025</v>
      </c>
      <c r="F22" s="563">
        <v>217137.52499999999</v>
      </c>
      <c r="G22" s="563">
        <v>1500</v>
      </c>
      <c r="H22" s="563">
        <v>5950</v>
      </c>
      <c r="I22" s="563">
        <v>133736</v>
      </c>
      <c r="J22" s="563">
        <v>0</v>
      </c>
      <c r="K22" s="563">
        <v>500</v>
      </c>
      <c r="L22" s="563">
        <v>200000</v>
      </c>
      <c r="M22" s="563">
        <v>0</v>
      </c>
      <c r="N22" s="5">
        <f t="shared" si="0"/>
        <v>836848.52500000002</v>
      </c>
      <c r="O22" s="5">
        <f t="shared" si="1"/>
        <v>636848.52500000002</v>
      </c>
      <c r="P22" t="s">
        <v>525</v>
      </c>
    </row>
    <row r="23" spans="2:16">
      <c r="B23" t="s">
        <v>43</v>
      </c>
      <c r="C23" t="s">
        <v>44</v>
      </c>
      <c r="D23">
        <v>18230809</v>
      </c>
      <c r="E23" s="563">
        <v>119315</v>
      </c>
      <c r="F23" s="563">
        <v>94378.164999999994</v>
      </c>
      <c r="G23" s="563">
        <v>0</v>
      </c>
      <c r="H23" s="563">
        <v>1000</v>
      </c>
      <c r="I23" s="563">
        <v>277313</v>
      </c>
      <c r="J23" s="563">
        <v>0</v>
      </c>
      <c r="K23" s="563">
        <v>0</v>
      </c>
      <c r="L23" s="563">
        <v>0</v>
      </c>
      <c r="M23" s="563">
        <v>0</v>
      </c>
      <c r="N23" s="5">
        <f t="shared" si="0"/>
        <v>492006.16499999998</v>
      </c>
      <c r="O23" s="5">
        <f t="shared" si="1"/>
        <v>492006.16499999998</v>
      </c>
      <c r="P23" t="s">
        <v>527</v>
      </c>
    </row>
    <row r="24" spans="2:16">
      <c r="B24" t="s">
        <v>45</v>
      </c>
      <c r="C24" t="s">
        <v>46</v>
      </c>
      <c r="D24">
        <v>18230703</v>
      </c>
      <c r="E24" s="563">
        <v>15990</v>
      </c>
      <c r="F24" s="563">
        <v>12648.09</v>
      </c>
      <c r="G24" s="563">
        <v>0</v>
      </c>
      <c r="H24" s="563">
        <v>300</v>
      </c>
      <c r="I24" s="563">
        <v>41438</v>
      </c>
      <c r="J24" s="563">
        <v>0</v>
      </c>
      <c r="K24" s="563">
        <v>0</v>
      </c>
      <c r="L24" s="563">
        <v>0</v>
      </c>
      <c r="M24" s="563">
        <v>0</v>
      </c>
      <c r="N24" s="5">
        <f t="shared" si="0"/>
        <v>70376.09</v>
      </c>
      <c r="O24" s="5">
        <f t="shared" si="1"/>
        <v>70376.09</v>
      </c>
      <c r="P24" t="s">
        <v>527</v>
      </c>
    </row>
    <row r="25" spans="2:16">
      <c r="B25" t="s">
        <v>47</v>
      </c>
      <c r="C25" t="s">
        <v>48</v>
      </c>
      <c r="D25">
        <v>18230508</v>
      </c>
      <c r="E25" s="563">
        <v>60335</v>
      </c>
      <c r="F25" s="563">
        <v>47724.985000000001</v>
      </c>
      <c r="G25" s="563">
        <v>0</v>
      </c>
      <c r="H25" s="563">
        <v>0</v>
      </c>
      <c r="I25" s="563">
        <v>679311.42</v>
      </c>
      <c r="J25" s="563">
        <v>0</v>
      </c>
      <c r="K25" s="563">
        <v>0</v>
      </c>
      <c r="L25" s="563">
        <v>0</v>
      </c>
      <c r="M25" s="563">
        <v>0</v>
      </c>
      <c r="N25" s="5">
        <f t="shared" si="0"/>
        <v>787371.40500000003</v>
      </c>
      <c r="O25" s="5">
        <f t="shared" si="1"/>
        <v>787371.40500000003</v>
      </c>
      <c r="P25" t="s">
        <v>526</v>
      </c>
    </row>
    <row r="26" spans="2:16">
      <c r="B26" t="s">
        <v>55</v>
      </c>
      <c r="C26" t="s">
        <v>56</v>
      </c>
      <c r="D26">
        <v>18230690</v>
      </c>
      <c r="E26" s="563">
        <v>52250</v>
      </c>
      <c r="F26" s="563">
        <v>41329.75</v>
      </c>
      <c r="G26" s="563">
        <v>0</v>
      </c>
      <c r="H26" s="563">
        <v>0</v>
      </c>
      <c r="I26" s="563">
        <v>101506.3</v>
      </c>
      <c r="J26" s="563">
        <v>0</v>
      </c>
      <c r="K26" s="563">
        <v>0</v>
      </c>
      <c r="L26" s="563">
        <v>0</v>
      </c>
      <c r="M26" s="563">
        <v>0</v>
      </c>
      <c r="N26" s="5">
        <f t="shared" si="0"/>
        <v>195086.05</v>
      </c>
      <c r="O26" s="5">
        <f t="shared" si="1"/>
        <v>195086.05</v>
      </c>
      <c r="P26" t="s">
        <v>526</v>
      </c>
    </row>
    <row r="27" spans="2:16">
      <c r="B27" t="s">
        <v>47</v>
      </c>
      <c r="C27" t="s">
        <v>57</v>
      </c>
      <c r="D27">
        <v>18230408</v>
      </c>
      <c r="E27" s="563">
        <v>26250</v>
      </c>
      <c r="F27" s="563">
        <v>20501.25</v>
      </c>
      <c r="G27" s="563">
        <v>0</v>
      </c>
      <c r="H27" s="563">
        <v>0</v>
      </c>
      <c r="I27" s="563">
        <v>688576</v>
      </c>
      <c r="J27" s="563">
        <v>0</v>
      </c>
      <c r="K27" s="563">
        <v>0</v>
      </c>
      <c r="L27" s="563">
        <v>0</v>
      </c>
      <c r="M27" s="563">
        <v>0</v>
      </c>
      <c r="N27" s="5">
        <f t="shared" si="0"/>
        <v>735327.25</v>
      </c>
      <c r="O27" s="5">
        <f t="shared" si="1"/>
        <v>735327.25</v>
      </c>
      <c r="P27" t="s">
        <v>526</v>
      </c>
    </row>
    <row r="28" spans="2:16">
      <c r="B28" t="s">
        <v>55</v>
      </c>
      <c r="C28" t="s">
        <v>58</v>
      </c>
      <c r="D28">
        <v>18230737</v>
      </c>
      <c r="E28" s="563">
        <v>38225</v>
      </c>
      <c r="F28" s="563">
        <v>30235.974999999999</v>
      </c>
      <c r="G28" s="563">
        <v>0</v>
      </c>
      <c r="H28" s="563">
        <v>0</v>
      </c>
      <c r="I28" s="563">
        <v>66412.760000000009</v>
      </c>
      <c r="J28" s="563">
        <v>0</v>
      </c>
      <c r="K28" s="563">
        <v>0</v>
      </c>
      <c r="L28" s="563">
        <v>0</v>
      </c>
      <c r="M28" s="563">
        <v>0</v>
      </c>
      <c r="N28" s="5">
        <f t="shared" si="0"/>
        <v>134873.73500000002</v>
      </c>
      <c r="O28" s="5">
        <f t="shared" si="1"/>
        <v>134873.73500000002</v>
      </c>
      <c r="P28" t="s">
        <v>526</v>
      </c>
    </row>
    <row r="29" spans="2:16">
      <c r="B29" t="s">
        <v>61</v>
      </c>
      <c r="C29" t="s">
        <v>62</v>
      </c>
      <c r="D29">
        <v>18230745</v>
      </c>
      <c r="E29" s="563">
        <v>440220.00000000006</v>
      </c>
      <c r="F29" s="563">
        <v>348214.02</v>
      </c>
      <c r="G29" s="563">
        <v>0</v>
      </c>
      <c r="H29" s="563">
        <v>8700</v>
      </c>
      <c r="I29" s="563">
        <v>261000</v>
      </c>
      <c r="J29" s="563">
        <v>0</v>
      </c>
      <c r="K29" s="563">
        <v>0</v>
      </c>
      <c r="L29" s="563">
        <v>0</v>
      </c>
      <c r="M29" s="563">
        <v>0</v>
      </c>
      <c r="N29" s="5">
        <f t="shared" si="0"/>
        <v>1058134.02</v>
      </c>
      <c r="O29" s="5">
        <f t="shared" si="1"/>
        <v>1058134.02</v>
      </c>
      <c r="P29" t="s">
        <v>526</v>
      </c>
    </row>
    <row r="30" spans="2:16">
      <c r="B30" t="s">
        <v>63</v>
      </c>
      <c r="C30" t="s">
        <v>64</v>
      </c>
      <c r="D30">
        <v>18231005</v>
      </c>
      <c r="E30" s="563">
        <v>65780</v>
      </c>
      <c r="F30" s="563">
        <v>52031.979999999996</v>
      </c>
      <c r="G30" s="563">
        <v>0</v>
      </c>
      <c r="H30" s="563">
        <v>1300</v>
      </c>
      <c r="I30" s="563">
        <v>39000</v>
      </c>
      <c r="J30" s="563">
        <v>0</v>
      </c>
      <c r="K30" s="563">
        <v>0</v>
      </c>
      <c r="L30" s="563">
        <v>0</v>
      </c>
      <c r="M30" s="563">
        <v>0</v>
      </c>
      <c r="N30" s="5">
        <f t="shared" si="0"/>
        <v>158111.97999999998</v>
      </c>
      <c r="O30" s="5">
        <f t="shared" si="1"/>
        <v>158111.97999999998</v>
      </c>
      <c r="P30" t="s">
        <v>526</v>
      </c>
    </row>
    <row r="31" spans="2:16">
      <c r="B31" t="s">
        <v>47</v>
      </c>
      <c r="C31" t="s">
        <v>66</v>
      </c>
      <c r="D31">
        <v>18230400</v>
      </c>
      <c r="E31" s="563">
        <v>60900</v>
      </c>
      <c r="F31" s="563">
        <v>60558.959999999992</v>
      </c>
      <c r="G31" s="563">
        <v>0</v>
      </c>
      <c r="H31" s="563">
        <v>0</v>
      </c>
      <c r="I31" s="563">
        <v>0</v>
      </c>
      <c r="J31" s="563">
        <v>0</v>
      </c>
      <c r="K31" s="563">
        <v>0</v>
      </c>
      <c r="L31" s="563">
        <v>0</v>
      </c>
      <c r="M31" s="563">
        <v>0</v>
      </c>
      <c r="N31" s="5">
        <f t="shared" si="0"/>
        <v>121458.95999999999</v>
      </c>
      <c r="O31" s="5">
        <f t="shared" si="1"/>
        <v>121458.95999999999</v>
      </c>
      <c r="P31" t="s">
        <v>526</v>
      </c>
    </row>
    <row r="32" spans="2:16">
      <c r="B32" t="s">
        <v>55</v>
      </c>
      <c r="C32" t="s">
        <v>67</v>
      </c>
      <c r="D32">
        <v>18230665</v>
      </c>
      <c r="E32" s="563">
        <v>11440</v>
      </c>
      <c r="F32" s="563">
        <v>9049.0400000000009</v>
      </c>
      <c r="G32" s="563">
        <v>0</v>
      </c>
      <c r="H32" s="563">
        <v>0</v>
      </c>
      <c r="I32" s="563">
        <v>0</v>
      </c>
      <c r="J32" s="563">
        <v>0</v>
      </c>
      <c r="K32" s="563">
        <v>0</v>
      </c>
      <c r="L32" s="563">
        <v>0</v>
      </c>
      <c r="M32" s="563">
        <v>0</v>
      </c>
      <c r="N32" s="5">
        <f t="shared" si="0"/>
        <v>20489.04</v>
      </c>
      <c r="O32" s="5">
        <f t="shared" si="1"/>
        <v>20489.04</v>
      </c>
      <c r="P32" t="s">
        <v>526</v>
      </c>
    </row>
    <row r="33" spans="2:16">
      <c r="B33" t="s">
        <v>68</v>
      </c>
      <c r="C33" t="s">
        <v>69</v>
      </c>
      <c r="D33">
        <v>18230418</v>
      </c>
      <c r="E33" s="563">
        <v>360789</v>
      </c>
      <c r="F33" s="563">
        <v>285384.09899999999</v>
      </c>
      <c r="G33" s="563">
        <v>0</v>
      </c>
      <c r="H33" s="563">
        <v>20000</v>
      </c>
      <c r="I33" s="563">
        <v>58464</v>
      </c>
      <c r="J33" s="563">
        <v>7000</v>
      </c>
      <c r="K33" s="563">
        <v>0</v>
      </c>
      <c r="L33" s="563">
        <v>0</v>
      </c>
      <c r="M33" s="563">
        <v>0</v>
      </c>
      <c r="N33" s="5">
        <f t="shared" si="0"/>
        <v>731637.09899999993</v>
      </c>
      <c r="O33" s="5">
        <f t="shared" si="1"/>
        <v>731637.09899999993</v>
      </c>
      <c r="P33" t="s">
        <v>526</v>
      </c>
    </row>
    <row r="34" spans="2:16">
      <c r="B34" t="s">
        <v>72</v>
      </c>
      <c r="C34" t="s">
        <v>73</v>
      </c>
      <c r="D34">
        <v>18230668</v>
      </c>
      <c r="E34" s="563">
        <v>54461</v>
      </c>
      <c r="F34" s="563">
        <v>43078.650999999998</v>
      </c>
      <c r="G34" s="563">
        <v>0</v>
      </c>
      <c r="H34" s="563">
        <v>2000</v>
      </c>
      <c r="I34" s="563">
        <v>8736</v>
      </c>
      <c r="J34" s="563">
        <v>1000</v>
      </c>
      <c r="K34" s="563">
        <v>0</v>
      </c>
      <c r="L34" s="563">
        <v>0</v>
      </c>
      <c r="M34" s="563">
        <v>0</v>
      </c>
      <c r="N34" s="5">
        <f t="shared" si="0"/>
        <v>109275.651</v>
      </c>
      <c r="O34" s="5">
        <f t="shared" si="1"/>
        <v>109275.651</v>
      </c>
      <c r="P34" t="s">
        <v>526</v>
      </c>
    </row>
    <row r="35" spans="2:16">
      <c r="B35" t="s">
        <v>76</v>
      </c>
      <c r="C35" t="s">
        <v>77</v>
      </c>
      <c r="D35">
        <v>18230610</v>
      </c>
      <c r="E35" s="563">
        <v>852665</v>
      </c>
      <c r="F35" s="563">
        <v>674458.0149999999</v>
      </c>
      <c r="G35" s="563">
        <v>0</v>
      </c>
      <c r="H35" s="563">
        <v>44000</v>
      </c>
      <c r="I35" s="563">
        <v>1000</v>
      </c>
      <c r="J35" s="563">
        <v>0</v>
      </c>
      <c r="K35" s="563">
        <v>1350</v>
      </c>
      <c r="L35" s="563">
        <v>0</v>
      </c>
      <c r="M35" s="563">
        <v>0</v>
      </c>
      <c r="N35" s="5">
        <f t="shared" si="0"/>
        <v>1573473.0149999999</v>
      </c>
      <c r="O35" s="5">
        <f t="shared" si="1"/>
        <v>1573473.0149999999</v>
      </c>
      <c r="P35" t="s">
        <v>526</v>
      </c>
    </row>
    <row r="36" spans="2:16">
      <c r="B36" t="s">
        <v>86</v>
      </c>
      <c r="C36" t="s">
        <v>87</v>
      </c>
      <c r="D36">
        <v>18230704</v>
      </c>
      <c r="E36" s="563">
        <v>120835</v>
      </c>
      <c r="F36" s="563">
        <v>95580.484999999986</v>
      </c>
      <c r="G36" s="563">
        <v>0</v>
      </c>
      <c r="H36" s="563">
        <v>7832</v>
      </c>
      <c r="I36" s="563">
        <v>200</v>
      </c>
      <c r="J36" s="563">
        <v>423</v>
      </c>
      <c r="K36" s="563">
        <v>202</v>
      </c>
      <c r="L36" s="563">
        <v>0</v>
      </c>
      <c r="M36" s="563">
        <v>0</v>
      </c>
      <c r="N36" s="5">
        <f t="shared" si="0"/>
        <v>225072.48499999999</v>
      </c>
      <c r="O36" s="5">
        <f t="shared" si="1"/>
        <v>225072.48499999999</v>
      </c>
      <c r="P36" t="s">
        <v>526</v>
      </c>
    </row>
    <row r="37" spans="2:16">
      <c r="B37" t="s">
        <v>88</v>
      </c>
      <c r="C37" t="s">
        <v>89</v>
      </c>
      <c r="D37">
        <v>18230811</v>
      </c>
      <c r="E37" s="563">
        <v>646024.94000000006</v>
      </c>
      <c r="F37" s="563">
        <v>511005.72753999999</v>
      </c>
      <c r="G37" s="563">
        <v>21780</v>
      </c>
      <c r="H37" s="563">
        <v>19416</v>
      </c>
      <c r="I37" s="563">
        <v>110000</v>
      </c>
      <c r="J37" s="563">
        <v>3821</v>
      </c>
      <c r="K37" s="563">
        <v>0</v>
      </c>
      <c r="L37" s="563">
        <v>0</v>
      </c>
      <c r="M37" s="563">
        <v>0</v>
      </c>
      <c r="N37" s="5">
        <f t="shared" si="0"/>
        <v>1312047.6675400001</v>
      </c>
      <c r="O37" s="5">
        <f t="shared" si="1"/>
        <v>1312047.6675400001</v>
      </c>
      <c r="P37" t="s">
        <v>526</v>
      </c>
    </row>
    <row r="38" spans="2:16">
      <c r="B38" t="s">
        <v>90</v>
      </c>
      <c r="C38" t="s">
        <v>91</v>
      </c>
      <c r="D38">
        <v>18230657</v>
      </c>
      <c r="E38" s="563">
        <v>98163.27399999999</v>
      </c>
      <c r="F38" s="563">
        <v>77647.149733999991</v>
      </c>
      <c r="G38" s="563">
        <v>5916</v>
      </c>
      <c r="H38" s="563">
        <v>2607</v>
      </c>
      <c r="I38" s="563">
        <v>14942</v>
      </c>
      <c r="J38" s="563">
        <v>1755</v>
      </c>
      <c r="K38" s="563">
        <v>0</v>
      </c>
      <c r="L38" s="563">
        <v>0</v>
      </c>
      <c r="M38" s="563">
        <v>0</v>
      </c>
      <c r="N38" s="5">
        <f t="shared" si="0"/>
        <v>201030.42373399998</v>
      </c>
      <c r="O38" s="5">
        <f t="shared" si="1"/>
        <v>201030.42373399998</v>
      </c>
      <c r="P38" t="s">
        <v>526</v>
      </c>
    </row>
    <row r="39" spans="2:16">
      <c r="B39" t="s">
        <v>129</v>
      </c>
      <c r="C39" t="s">
        <v>510</v>
      </c>
      <c r="D39">
        <v>18231136</v>
      </c>
      <c r="E39" s="563" t="e">
        <v>#N/A</v>
      </c>
      <c r="F39" s="563" t="e">
        <v>#N/A</v>
      </c>
      <c r="G39" s="563" t="e">
        <v>#N/A</v>
      </c>
      <c r="H39" s="563" t="e">
        <v>#N/A</v>
      </c>
      <c r="I39" s="563" t="e">
        <v>#N/A</v>
      </c>
      <c r="J39" s="563" t="e">
        <v>#N/A</v>
      </c>
      <c r="K39" s="563" t="e">
        <v>#N/A</v>
      </c>
      <c r="L39" s="563" t="e">
        <v>#N/A</v>
      </c>
      <c r="M39" s="563" t="e">
        <v>#N/A</v>
      </c>
      <c r="N39" s="5" t="e">
        <f t="shared" si="0"/>
        <v>#N/A</v>
      </c>
      <c r="O39" s="5" t="e">
        <f t="shared" si="1"/>
        <v>#N/A</v>
      </c>
      <c r="P39" t="s">
        <v>525</v>
      </c>
    </row>
    <row r="40" spans="2:16">
      <c r="B40" t="s">
        <v>92</v>
      </c>
      <c r="C40" t="s">
        <v>93</v>
      </c>
      <c r="D40">
        <v>18230487</v>
      </c>
      <c r="E40" s="563" t="e">
        <v>#N/A</v>
      </c>
      <c r="F40" s="563" t="e">
        <v>#N/A</v>
      </c>
      <c r="G40" s="563" t="e">
        <v>#N/A</v>
      </c>
      <c r="H40" s="563" t="e">
        <v>#N/A</v>
      </c>
      <c r="I40" s="563" t="e">
        <v>#N/A</v>
      </c>
      <c r="J40" s="563" t="e">
        <v>#N/A</v>
      </c>
      <c r="K40" s="563" t="e">
        <v>#N/A</v>
      </c>
      <c r="L40" s="563" t="e">
        <v>#N/A</v>
      </c>
      <c r="M40" s="563" t="e">
        <v>#N/A</v>
      </c>
      <c r="N40" s="5" t="e">
        <f t="shared" si="0"/>
        <v>#N/A</v>
      </c>
      <c r="O40" s="5" t="e">
        <f t="shared" si="1"/>
        <v>#N/A</v>
      </c>
      <c r="P40" t="s">
        <v>526</v>
      </c>
    </row>
    <row r="41" spans="2:16">
      <c r="B41" t="s">
        <v>94</v>
      </c>
      <c r="C41" t="s">
        <v>95</v>
      </c>
      <c r="D41">
        <v>18230675</v>
      </c>
      <c r="E41" s="563">
        <v>82775</v>
      </c>
      <c r="F41" s="563">
        <v>65475.024999999994</v>
      </c>
      <c r="G41" s="563">
        <v>2600</v>
      </c>
      <c r="H41" s="563">
        <v>781</v>
      </c>
      <c r="I41" s="563">
        <v>40802</v>
      </c>
      <c r="J41" s="563">
        <v>9759</v>
      </c>
      <c r="K41" s="563">
        <v>0</v>
      </c>
      <c r="L41" s="563">
        <v>0</v>
      </c>
      <c r="M41" s="563">
        <v>0</v>
      </c>
      <c r="N41" s="5">
        <f t="shared" si="0"/>
        <v>202192.02499999999</v>
      </c>
      <c r="O41" s="5">
        <f t="shared" si="1"/>
        <v>202192.02499999999</v>
      </c>
      <c r="P41" t="s">
        <v>526</v>
      </c>
    </row>
    <row r="42" spans="2:16">
      <c r="B42" t="s">
        <v>96</v>
      </c>
      <c r="C42" t="s">
        <v>97</v>
      </c>
      <c r="D42">
        <v>18230713</v>
      </c>
      <c r="E42" s="563">
        <v>0</v>
      </c>
      <c r="F42" s="563">
        <v>0</v>
      </c>
      <c r="G42" s="563">
        <v>0</v>
      </c>
      <c r="H42" s="563">
        <v>0</v>
      </c>
      <c r="I42" s="563">
        <v>0</v>
      </c>
      <c r="J42" s="563">
        <v>0</v>
      </c>
      <c r="K42" s="563">
        <v>0</v>
      </c>
      <c r="L42" s="563">
        <v>0</v>
      </c>
      <c r="M42" s="563">
        <v>0</v>
      </c>
      <c r="N42" s="5">
        <f t="shared" si="0"/>
        <v>0</v>
      </c>
      <c r="O42" s="5">
        <f t="shared" si="1"/>
        <v>0</v>
      </c>
      <c r="P42" t="s">
        <v>523</v>
      </c>
    </row>
    <row r="43" spans="2:16">
      <c r="B43" t="s">
        <v>41</v>
      </c>
      <c r="C43" t="s">
        <v>98</v>
      </c>
      <c r="D43">
        <v>55700200</v>
      </c>
      <c r="E43" s="563" t="e">
        <v>#N/A</v>
      </c>
      <c r="F43" s="563" t="e">
        <v>#N/A</v>
      </c>
      <c r="G43" s="563" t="e">
        <v>#N/A</v>
      </c>
      <c r="H43" s="563" t="e">
        <v>#N/A</v>
      </c>
      <c r="I43" s="563" t="e">
        <v>#N/A</v>
      </c>
      <c r="J43" s="563" t="e">
        <v>#N/A</v>
      </c>
      <c r="K43" s="563" t="e">
        <v>#N/A</v>
      </c>
      <c r="L43" s="563" t="e">
        <v>#N/A</v>
      </c>
      <c r="M43" s="563" t="e">
        <v>#N/A</v>
      </c>
      <c r="N43" s="5" t="e">
        <f t="shared" si="0"/>
        <v>#N/A</v>
      </c>
      <c r="O43" s="5" t="e">
        <f t="shared" si="1"/>
        <v>#N/A</v>
      </c>
      <c r="P43" t="s">
        <v>528</v>
      </c>
    </row>
    <row r="44" spans="2:16">
      <c r="B44" t="s">
        <v>132</v>
      </c>
      <c r="C44" t="s">
        <v>134</v>
      </c>
      <c r="D44">
        <v>18230721</v>
      </c>
      <c r="E44" s="563">
        <v>0</v>
      </c>
      <c r="F44" s="563">
        <v>64606.405617441123</v>
      </c>
      <c r="G44" s="563">
        <v>0</v>
      </c>
      <c r="H44" s="563">
        <v>0</v>
      </c>
      <c r="I44" s="563">
        <v>0</v>
      </c>
      <c r="J44" s="563">
        <v>0</v>
      </c>
      <c r="K44" s="563">
        <v>0</v>
      </c>
      <c r="L44" s="563">
        <v>354139.30000000005</v>
      </c>
      <c r="M44" s="563">
        <v>0</v>
      </c>
      <c r="N44" s="5">
        <f t="shared" si="0"/>
        <v>418745.70561744116</v>
      </c>
      <c r="O44" s="5">
        <f t="shared" si="1"/>
        <v>64606.405617441109</v>
      </c>
      <c r="P44" t="s">
        <v>525</v>
      </c>
    </row>
    <row r="45" spans="2:16">
      <c r="B45" t="s">
        <v>132</v>
      </c>
      <c r="C45" t="s">
        <v>133</v>
      </c>
      <c r="D45">
        <v>18230720</v>
      </c>
      <c r="E45" s="563">
        <v>0</v>
      </c>
      <c r="F45" s="563">
        <v>89821.198615531495</v>
      </c>
      <c r="G45" s="563">
        <v>0</v>
      </c>
      <c r="H45" s="563">
        <v>0</v>
      </c>
      <c r="I45" s="563">
        <v>0</v>
      </c>
      <c r="J45" s="563">
        <v>0</v>
      </c>
      <c r="K45" s="563">
        <v>0</v>
      </c>
      <c r="L45" s="563">
        <v>1145508.7</v>
      </c>
      <c r="M45" s="563">
        <v>0</v>
      </c>
      <c r="N45" s="5">
        <f t="shared" si="0"/>
        <v>1235329.8986155314</v>
      </c>
      <c r="O45" s="5">
        <f t="shared" si="1"/>
        <v>89821.198615531437</v>
      </c>
      <c r="P45" t="s">
        <v>525</v>
      </c>
    </row>
    <row r="46" spans="2:16">
      <c r="B46" t="s">
        <v>15</v>
      </c>
      <c r="C46" t="s">
        <v>51</v>
      </c>
      <c r="D46">
        <v>18230434</v>
      </c>
      <c r="E46" s="563">
        <v>65785</v>
      </c>
      <c r="F46" s="563">
        <v>52035.934999999998</v>
      </c>
      <c r="G46" s="563">
        <v>60000</v>
      </c>
      <c r="H46" s="563">
        <v>500</v>
      </c>
      <c r="I46" s="563">
        <v>180000</v>
      </c>
      <c r="J46" s="563">
        <v>500</v>
      </c>
      <c r="K46" s="563">
        <v>0</v>
      </c>
      <c r="L46" s="563">
        <v>553250</v>
      </c>
      <c r="M46" s="563">
        <v>0</v>
      </c>
      <c r="N46" s="5">
        <f t="shared" si="0"/>
        <v>912070.93500000006</v>
      </c>
      <c r="O46" s="5">
        <f t="shared" si="1"/>
        <v>358820.93500000006</v>
      </c>
      <c r="P46" t="s">
        <v>522</v>
      </c>
    </row>
    <row r="47" spans="2:16">
      <c r="B47" t="s">
        <v>15</v>
      </c>
      <c r="C47" t="s">
        <v>78</v>
      </c>
      <c r="D47">
        <v>18230625</v>
      </c>
      <c r="E47" s="563">
        <v>0</v>
      </c>
      <c r="F47" s="563">
        <v>0</v>
      </c>
      <c r="G47" s="563">
        <v>0</v>
      </c>
      <c r="H47" s="563">
        <v>0</v>
      </c>
      <c r="I47" s="563">
        <v>0</v>
      </c>
      <c r="J47" s="563">
        <v>0</v>
      </c>
      <c r="K47" s="563">
        <v>0</v>
      </c>
      <c r="L47" s="563">
        <v>0</v>
      </c>
      <c r="M47" s="563">
        <v>0</v>
      </c>
      <c r="N47" s="5">
        <f t="shared" si="0"/>
        <v>0</v>
      </c>
      <c r="O47" s="5">
        <f t="shared" si="1"/>
        <v>0</v>
      </c>
      <c r="P47" t="s">
        <v>522</v>
      </c>
    </row>
    <row r="48" spans="2:16">
      <c r="B48" t="s">
        <v>15</v>
      </c>
      <c r="C48" t="s">
        <v>54</v>
      </c>
      <c r="D48">
        <v>18230461</v>
      </c>
      <c r="E48" s="563">
        <v>68420</v>
      </c>
      <c r="F48" s="563">
        <v>54120.22</v>
      </c>
      <c r="G48" s="563">
        <v>0</v>
      </c>
      <c r="H48" s="563">
        <v>1200</v>
      </c>
      <c r="I48" s="563">
        <v>983299.66</v>
      </c>
      <c r="J48" s="563">
        <v>0</v>
      </c>
      <c r="K48" s="563">
        <v>0</v>
      </c>
      <c r="L48" s="563">
        <v>977643</v>
      </c>
      <c r="M48" s="563">
        <v>0</v>
      </c>
      <c r="N48" s="5">
        <f t="shared" si="0"/>
        <v>2084682.8800000001</v>
      </c>
      <c r="O48" s="5">
        <f t="shared" si="1"/>
        <v>1107039.8800000001</v>
      </c>
      <c r="P48" t="s">
        <v>522</v>
      </c>
    </row>
    <row r="49" spans="1:16">
      <c r="B49" t="s">
        <v>33</v>
      </c>
      <c r="C49" t="s">
        <v>148</v>
      </c>
      <c r="D49">
        <v>18230738</v>
      </c>
      <c r="E49" s="563">
        <v>60335</v>
      </c>
      <c r="F49" s="563">
        <v>47724.985000000001</v>
      </c>
      <c r="G49" s="563">
        <v>0</v>
      </c>
      <c r="H49" s="563">
        <v>500</v>
      </c>
      <c r="I49" s="563">
        <v>760167.21</v>
      </c>
      <c r="J49" s="563">
        <v>0</v>
      </c>
      <c r="K49" s="563">
        <v>0</v>
      </c>
      <c r="L49" s="563">
        <v>726480</v>
      </c>
      <c r="M49" s="563">
        <v>0</v>
      </c>
      <c r="N49" s="5">
        <f t="shared" si="0"/>
        <v>1595207.1949999998</v>
      </c>
      <c r="O49" s="5">
        <f t="shared" si="1"/>
        <v>868727.19499999983</v>
      </c>
      <c r="P49" t="s">
        <v>522</v>
      </c>
    </row>
    <row r="50" spans="1:16">
      <c r="B50" t="s">
        <v>65</v>
      </c>
      <c r="C50" t="s">
        <v>99</v>
      </c>
      <c r="D50">
        <v>18231137</v>
      </c>
      <c r="E50" s="563">
        <v>422281.2</v>
      </c>
      <c r="F50" s="563">
        <v>329801.61719999998</v>
      </c>
      <c r="G50" s="563">
        <v>27500.000000000004</v>
      </c>
      <c r="H50" s="563">
        <v>5500</v>
      </c>
      <c r="I50" s="563">
        <v>86000</v>
      </c>
      <c r="J50" s="563">
        <v>0</v>
      </c>
      <c r="K50" s="563">
        <v>0</v>
      </c>
      <c r="L50" s="563">
        <v>2800000</v>
      </c>
      <c r="M50" s="563">
        <v>0</v>
      </c>
      <c r="N50" s="5">
        <f t="shared" si="0"/>
        <v>3671082.8171999999</v>
      </c>
      <c r="O50" s="5">
        <f t="shared" si="1"/>
        <v>871082.81719999993</v>
      </c>
      <c r="P50" t="s">
        <v>525</v>
      </c>
    </row>
    <row r="51" spans="1:16">
      <c r="B51" t="s">
        <v>140</v>
      </c>
      <c r="C51" t="s">
        <v>167</v>
      </c>
      <c r="D51">
        <v>18231037</v>
      </c>
      <c r="E51" s="563">
        <v>93440.6</v>
      </c>
      <c r="F51" s="563">
        <v>72977.108600000007</v>
      </c>
      <c r="G51" s="563">
        <v>0</v>
      </c>
      <c r="H51" s="563">
        <v>0</v>
      </c>
      <c r="I51" s="563">
        <v>0</v>
      </c>
      <c r="J51" s="563">
        <v>0</v>
      </c>
      <c r="K51" s="563">
        <v>0</v>
      </c>
      <c r="L51" s="563">
        <v>300000</v>
      </c>
      <c r="M51" s="563">
        <v>0</v>
      </c>
      <c r="N51" s="5">
        <f t="shared" si="0"/>
        <v>466417.70860000001</v>
      </c>
      <c r="O51" s="5">
        <f t="shared" si="1"/>
        <v>166417.70860000001</v>
      </c>
      <c r="P51" t="s">
        <v>525</v>
      </c>
    </row>
    <row r="52" spans="1:16">
      <c r="B52" t="s">
        <v>65</v>
      </c>
      <c r="C52" t="s">
        <v>174</v>
      </c>
      <c r="D52">
        <v>18231133</v>
      </c>
      <c r="E52" s="563" t="e">
        <v>#N/A</v>
      </c>
      <c r="F52" s="563" t="e">
        <v>#N/A</v>
      </c>
      <c r="G52" s="563" t="e">
        <v>#N/A</v>
      </c>
      <c r="H52" s="563" t="e">
        <v>#N/A</v>
      </c>
      <c r="I52" s="563" t="e">
        <v>#N/A</v>
      </c>
      <c r="J52" s="563" t="e">
        <v>#N/A</v>
      </c>
      <c r="K52" s="563" t="e">
        <v>#N/A</v>
      </c>
      <c r="L52" s="563" t="e">
        <v>#N/A</v>
      </c>
      <c r="M52" s="563" t="e">
        <v>#N/A</v>
      </c>
      <c r="N52" s="5" t="e">
        <f t="shared" si="0"/>
        <v>#N/A</v>
      </c>
      <c r="O52" s="5" t="e">
        <f t="shared" si="1"/>
        <v>#N/A</v>
      </c>
      <c r="P52" t="s">
        <v>525</v>
      </c>
    </row>
    <row r="53" spans="1:16">
      <c r="B53" t="s">
        <v>70</v>
      </c>
      <c r="C53" t="s">
        <v>128</v>
      </c>
      <c r="D53">
        <v>18230714</v>
      </c>
      <c r="E53" s="563">
        <v>88520</v>
      </c>
      <c r="F53" s="563">
        <v>70019.320000000007</v>
      </c>
      <c r="G53" s="563">
        <v>20000</v>
      </c>
      <c r="H53" s="563">
        <v>3500</v>
      </c>
      <c r="I53" s="563">
        <v>816520.09</v>
      </c>
      <c r="J53" s="563">
        <v>250</v>
      </c>
      <c r="K53" s="563">
        <v>250</v>
      </c>
      <c r="L53" s="563">
        <v>1581803</v>
      </c>
      <c r="M53" s="563">
        <v>0</v>
      </c>
      <c r="N53" s="5">
        <f t="shared" si="0"/>
        <v>2580862.41</v>
      </c>
      <c r="O53" s="5">
        <f t="shared" si="1"/>
        <v>999059.41000000015</v>
      </c>
      <c r="P53" t="s">
        <v>525</v>
      </c>
    </row>
    <row r="54" spans="1:16">
      <c r="B54" t="s">
        <v>100</v>
      </c>
      <c r="C54" t="s">
        <v>101</v>
      </c>
      <c r="D54">
        <v>42650207</v>
      </c>
      <c r="E54" s="563" t="e">
        <v>#N/A</v>
      </c>
      <c r="F54" s="563" t="e">
        <v>#N/A</v>
      </c>
      <c r="G54" s="563" t="e">
        <v>#N/A</v>
      </c>
      <c r="H54" s="563" t="e">
        <v>#N/A</v>
      </c>
      <c r="I54" s="563" t="e">
        <v>#N/A</v>
      </c>
      <c r="J54" s="563" t="e">
        <v>#N/A</v>
      </c>
      <c r="K54" s="563" t="e">
        <v>#N/A</v>
      </c>
      <c r="L54" s="563" t="e">
        <v>#N/A</v>
      </c>
      <c r="M54" s="563" t="e">
        <v>#N/A</v>
      </c>
      <c r="N54" s="5" t="e">
        <f t="shared" si="0"/>
        <v>#N/A</v>
      </c>
      <c r="O54" s="5" t="e">
        <f t="shared" si="1"/>
        <v>#N/A</v>
      </c>
      <c r="P54" t="s">
        <v>521</v>
      </c>
    </row>
    <row r="55" spans="1:16">
      <c r="B55" t="s">
        <v>41</v>
      </c>
      <c r="C55" t="s">
        <v>104</v>
      </c>
      <c r="D55">
        <v>90800154</v>
      </c>
      <c r="E55" s="563" t="e">
        <v>#N/A</v>
      </c>
      <c r="F55" s="563" t="e">
        <v>#N/A</v>
      </c>
      <c r="G55" s="563" t="e">
        <v>#N/A</v>
      </c>
      <c r="H55" s="563" t="e">
        <v>#N/A</v>
      </c>
      <c r="I55" s="563" t="e">
        <v>#N/A</v>
      </c>
      <c r="J55" s="563" t="e">
        <v>#N/A</v>
      </c>
      <c r="K55" s="563" t="e">
        <v>#N/A</v>
      </c>
      <c r="L55" s="563" t="e">
        <v>#N/A</v>
      </c>
      <c r="M55" s="563" t="e">
        <v>#N/A</v>
      </c>
      <c r="N55" s="5" t="e">
        <f t="shared" si="0"/>
        <v>#N/A</v>
      </c>
      <c r="O55" s="5" t="e">
        <f t="shared" si="1"/>
        <v>#N/A</v>
      </c>
      <c r="P55" t="s">
        <v>528</v>
      </c>
    </row>
    <row r="56" spans="1:16">
      <c r="B56" t="s">
        <v>70</v>
      </c>
      <c r="C56" t="s">
        <v>312</v>
      </c>
      <c r="D56">
        <v>18230014</v>
      </c>
      <c r="E56" s="563">
        <v>84150</v>
      </c>
      <c r="F56" s="563">
        <v>66562.649999999994</v>
      </c>
      <c r="G56" s="563">
        <v>40000</v>
      </c>
      <c r="H56" s="563">
        <v>1000</v>
      </c>
      <c r="I56" s="563">
        <v>0</v>
      </c>
      <c r="J56" s="563">
        <v>500</v>
      </c>
      <c r="K56" s="563">
        <v>0</v>
      </c>
      <c r="L56" s="563">
        <v>2880000</v>
      </c>
      <c r="M56" s="563">
        <v>0</v>
      </c>
      <c r="N56" s="5">
        <f t="shared" si="0"/>
        <v>3072212.65</v>
      </c>
      <c r="O56" s="5">
        <f t="shared" si="1"/>
        <v>192212.64999999991</v>
      </c>
      <c r="P56" t="s">
        <v>525</v>
      </c>
    </row>
    <row r="57" spans="1:16">
      <c r="B57" t="s">
        <v>31</v>
      </c>
      <c r="C57" t="s">
        <v>515</v>
      </c>
      <c r="D57">
        <v>18230221</v>
      </c>
      <c r="E57" s="563">
        <v>0</v>
      </c>
      <c r="F57" s="563">
        <v>0</v>
      </c>
      <c r="G57" s="563">
        <v>0</v>
      </c>
      <c r="H57" s="563">
        <v>0</v>
      </c>
      <c r="I57" s="563">
        <v>0</v>
      </c>
      <c r="J57" s="563">
        <v>0</v>
      </c>
      <c r="K57" s="563">
        <v>0</v>
      </c>
      <c r="L57" s="563">
        <v>0</v>
      </c>
      <c r="M57" s="563">
        <v>0</v>
      </c>
      <c r="N57" s="5">
        <f t="shared" si="0"/>
        <v>0</v>
      </c>
      <c r="O57" s="5">
        <f t="shared" si="1"/>
        <v>0</v>
      </c>
      <c r="P57" t="s">
        <v>525</v>
      </c>
    </row>
    <row r="58" spans="1:16">
      <c r="B58" t="s">
        <v>74</v>
      </c>
      <c r="C58" t="s">
        <v>75</v>
      </c>
      <c r="D58">
        <v>18230611</v>
      </c>
      <c r="E58" s="563">
        <v>127952.50000000001</v>
      </c>
      <c r="F58" s="563">
        <v>101210.42750000001</v>
      </c>
      <c r="G58" s="563">
        <v>97200</v>
      </c>
      <c r="H58" s="563">
        <v>4500</v>
      </c>
      <c r="I58" s="563">
        <v>22500</v>
      </c>
      <c r="J58" s="563">
        <v>1350</v>
      </c>
      <c r="K58" s="563">
        <v>0</v>
      </c>
      <c r="L58" s="563">
        <v>7725582.8300000001</v>
      </c>
      <c r="M58" s="563">
        <v>0</v>
      </c>
      <c r="N58" s="5">
        <f t="shared" si="0"/>
        <v>8080295.7575000003</v>
      </c>
      <c r="O58" s="5">
        <f t="shared" si="1"/>
        <v>354712.92750000022</v>
      </c>
      <c r="P58" t="s">
        <v>522</v>
      </c>
    </row>
    <row r="59" spans="1:16">
      <c r="B59" t="s">
        <v>108</v>
      </c>
      <c r="C59" t="s">
        <v>109</v>
      </c>
      <c r="D59">
        <v>18230661</v>
      </c>
      <c r="E59" s="563">
        <v>37122.5</v>
      </c>
      <c r="F59" s="563">
        <v>29363.897499999999</v>
      </c>
      <c r="G59" s="563">
        <v>10800</v>
      </c>
      <c r="H59" s="563">
        <v>500</v>
      </c>
      <c r="I59" s="563">
        <v>2500</v>
      </c>
      <c r="J59" s="563">
        <v>150</v>
      </c>
      <c r="K59" s="563">
        <v>0</v>
      </c>
      <c r="L59" s="563">
        <v>1184749.254</v>
      </c>
      <c r="M59" s="563">
        <v>0</v>
      </c>
      <c r="N59" s="5">
        <f t="shared" si="0"/>
        <v>1265185.6514999999</v>
      </c>
      <c r="O59" s="5">
        <f t="shared" si="1"/>
        <v>80436.397499999963</v>
      </c>
      <c r="P59" t="s">
        <v>522</v>
      </c>
    </row>
    <row r="60" spans="1:16">
      <c r="A60" s="1"/>
      <c r="B60" t="s">
        <v>100</v>
      </c>
      <c r="C60" t="s">
        <v>178</v>
      </c>
      <c r="D60">
        <v>42650195</v>
      </c>
      <c r="E60" s="563" t="e">
        <v>#N/A</v>
      </c>
      <c r="F60" s="563" t="e">
        <v>#N/A</v>
      </c>
      <c r="G60" s="563" t="e">
        <v>#N/A</v>
      </c>
      <c r="H60" s="563" t="e">
        <v>#N/A</v>
      </c>
      <c r="I60" s="563" t="e">
        <v>#N/A</v>
      </c>
      <c r="J60" s="563" t="e">
        <v>#N/A</v>
      </c>
      <c r="K60" s="563" t="e">
        <v>#N/A</v>
      </c>
      <c r="L60" s="563" t="e">
        <v>#N/A</v>
      </c>
      <c r="M60" s="563" t="e">
        <v>#N/A</v>
      </c>
      <c r="N60" s="5" t="e">
        <f t="shared" si="0"/>
        <v>#N/A</v>
      </c>
      <c r="O60" s="5" t="e">
        <f t="shared" si="1"/>
        <v>#N/A</v>
      </c>
      <c r="P60" t="s">
        <v>521</v>
      </c>
    </row>
    <row r="61" spans="1:16">
      <c r="B61" t="s">
        <v>17</v>
      </c>
      <c r="C61" t="s">
        <v>18</v>
      </c>
      <c r="D61">
        <v>18230071</v>
      </c>
      <c r="E61" s="563">
        <v>30632.5</v>
      </c>
      <c r="F61" s="563">
        <v>24230.307499999995</v>
      </c>
      <c r="G61" s="563">
        <v>5000</v>
      </c>
      <c r="H61" s="563">
        <v>0</v>
      </c>
      <c r="I61" s="563">
        <v>54000</v>
      </c>
      <c r="J61" s="563">
        <v>0</v>
      </c>
      <c r="K61" s="563">
        <v>0</v>
      </c>
      <c r="L61" s="563">
        <v>182000</v>
      </c>
      <c r="M61" s="563">
        <v>0</v>
      </c>
      <c r="N61" s="5">
        <f t="shared" si="0"/>
        <v>295862.8075</v>
      </c>
      <c r="O61" s="5">
        <f t="shared" si="1"/>
        <v>113862.8075</v>
      </c>
      <c r="P61" t="s">
        <v>522</v>
      </c>
    </row>
    <row r="62" spans="1:16">
      <c r="B62" t="s">
        <v>110</v>
      </c>
      <c r="C62" t="s">
        <v>111</v>
      </c>
      <c r="D62">
        <v>18230466</v>
      </c>
      <c r="E62" s="563">
        <v>289080</v>
      </c>
      <c r="F62" s="563">
        <v>228662.28</v>
      </c>
      <c r="G62" s="563">
        <v>957000.01</v>
      </c>
      <c r="H62" s="563">
        <v>0</v>
      </c>
      <c r="I62" s="563">
        <v>31320</v>
      </c>
      <c r="J62" s="563">
        <v>0</v>
      </c>
      <c r="K62" s="563">
        <v>0</v>
      </c>
      <c r="L62" s="563">
        <v>0</v>
      </c>
      <c r="M62" s="563">
        <v>0</v>
      </c>
      <c r="N62" s="5">
        <f t="shared" si="0"/>
        <v>1506062.29</v>
      </c>
      <c r="O62" s="5">
        <f t="shared" si="1"/>
        <v>1506062.29</v>
      </c>
      <c r="P62" t="s">
        <v>526</v>
      </c>
    </row>
    <row r="63" spans="1:16">
      <c r="B63" t="s">
        <v>114</v>
      </c>
      <c r="C63" t="s">
        <v>115</v>
      </c>
      <c r="D63">
        <v>18230732</v>
      </c>
      <c r="E63" s="563">
        <v>43945</v>
      </c>
      <c r="F63" s="563">
        <v>34760.494999999995</v>
      </c>
      <c r="G63" s="563">
        <v>143000</v>
      </c>
      <c r="H63" s="563">
        <v>0</v>
      </c>
      <c r="I63" s="563">
        <v>4680</v>
      </c>
      <c r="J63" s="563">
        <v>0</v>
      </c>
      <c r="K63" s="563">
        <v>0</v>
      </c>
      <c r="L63" s="563">
        <v>0</v>
      </c>
      <c r="M63" s="563">
        <v>0</v>
      </c>
      <c r="N63" s="5">
        <f t="shared" si="0"/>
        <v>226385.495</v>
      </c>
      <c r="O63" s="5">
        <f t="shared" si="1"/>
        <v>226385.495</v>
      </c>
      <c r="P63" t="s">
        <v>526</v>
      </c>
    </row>
    <row r="64" spans="1:16">
      <c r="B64" t="s">
        <v>116</v>
      </c>
      <c r="C64" t="s">
        <v>117</v>
      </c>
      <c r="D64">
        <v>18230413</v>
      </c>
      <c r="E64" s="563">
        <v>120582.00000000001</v>
      </c>
      <c r="F64" s="563">
        <v>95380.362000000008</v>
      </c>
      <c r="G64" s="563">
        <v>0</v>
      </c>
      <c r="H64" s="563">
        <v>0</v>
      </c>
      <c r="I64" s="563">
        <v>0</v>
      </c>
      <c r="J64" s="563">
        <v>0</v>
      </c>
      <c r="K64" s="563">
        <v>8700</v>
      </c>
      <c r="L64" s="563">
        <v>0</v>
      </c>
      <c r="M64" s="563">
        <v>0</v>
      </c>
      <c r="N64" s="5">
        <f t="shared" si="0"/>
        <v>224662.36200000002</v>
      </c>
      <c r="O64" s="5">
        <f t="shared" si="1"/>
        <v>224662.36200000002</v>
      </c>
      <c r="P64" t="s">
        <v>527</v>
      </c>
    </row>
    <row r="65" spans="2:16">
      <c r="B65" t="s">
        <v>119</v>
      </c>
      <c r="C65" t="s">
        <v>120</v>
      </c>
      <c r="D65">
        <v>18230669</v>
      </c>
      <c r="E65" s="563">
        <v>18018</v>
      </c>
      <c r="F65" s="563">
        <v>14252.237999999998</v>
      </c>
      <c r="G65" s="563">
        <v>0</v>
      </c>
      <c r="H65" s="563">
        <v>0</v>
      </c>
      <c r="I65" s="563">
        <v>0</v>
      </c>
      <c r="J65" s="563">
        <v>0</v>
      </c>
      <c r="K65" s="563">
        <v>1300</v>
      </c>
      <c r="L65" s="563">
        <v>0</v>
      </c>
      <c r="M65" s="563">
        <v>0</v>
      </c>
      <c r="N65" s="5">
        <f t="shared" si="0"/>
        <v>33570.237999999998</v>
      </c>
      <c r="O65" s="5">
        <f t="shared" si="1"/>
        <v>33570.237999999998</v>
      </c>
      <c r="P65" t="s">
        <v>527</v>
      </c>
    </row>
    <row r="66" spans="2:16">
      <c r="B66" t="s">
        <v>15</v>
      </c>
      <c r="C66" t="s">
        <v>158</v>
      </c>
      <c r="D66">
        <v>18230751</v>
      </c>
      <c r="E66" s="563">
        <v>33050</v>
      </c>
      <c r="F66" s="563">
        <v>26142.55</v>
      </c>
      <c r="G66" s="563">
        <v>27000</v>
      </c>
      <c r="H66" s="563">
        <v>0</v>
      </c>
      <c r="I66" s="563">
        <v>0</v>
      </c>
      <c r="J66" s="563">
        <v>0</v>
      </c>
      <c r="K66" s="563">
        <v>0</v>
      </c>
      <c r="L66" s="563">
        <v>0</v>
      </c>
      <c r="M66" s="563">
        <v>0</v>
      </c>
      <c r="N66" s="5">
        <f t="shared" ref="N66:N119" si="2">SUM(E66:M66)</f>
        <v>86192.55</v>
      </c>
      <c r="O66" s="5">
        <f t="shared" ref="O66:O119" si="3">N66-L66</f>
        <v>86192.55</v>
      </c>
      <c r="P66" t="s">
        <v>522</v>
      </c>
    </row>
    <row r="67" spans="2:16">
      <c r="B67" t="s">
        <v>33</v>
      </c>
      <c r="C67" t="s">
        <v>35</v>
      </c>
      <c r="D67">
        <v>18230254</v>
      </c>
      <c r="E67" s="563">
        <v>25675</v>
      </c>
      <c r="F67" s="563">
        <v>20308.924999999999</v>
      </c>
      <c r="G67" s="563">
        <v>33000</v>
      </c>
      <c r="H67" s="563">
        <v>0</v>
      </c>
      <c r="I67" s="563">
        <v>0</v>
      </c>
      <c r="J67" s="563">
        <v>0</v>
      </c>
      <c r="K67" s="563">
        <v>0</v>
      </c>
      <c r="L67" s="563">
        <v>0</v>
      </c>
      <c r="M67" s="563">
        <v>0</v>
      </c>
      <c r="N67" s="5">
        <f t="shared" si="2"/>
        <v>78983.925000000003</v>
      </c>
      <c r="O67" s="5">
        <f t="shared" si="3"/>
        <v>78983.925000000003</v>
      </c>
      <c r="P67" t="s">
        <v>522</v>
      </c>
    </row>
    <row r="68" spans="2:16">
      <c r="B68" t="s">
        <v>59</v>
      </c>
      <c r="C68" t="s">
        <v>60</v>
      </c>
      <c r="D68">
        <v>18230486</v>
      </c>
      <c r="E68" s="563">
        <v>75445</v>
      </c>
      <c r="F68" s="563">
        <v>59676.994999999995</v>
      </c>
      <c r="G68" s="563">
        <v>10000</v>
      </c>
      <c r="H68" s="563">
        <v>1500</v>
      </c>
      <c r="I68" s="563">
        <v>400000</v>
      </c>
      <c r="J68" s="563">
        <v>200</v>
      </c>
      <c r="K68" s="563">
        <v>0</v>
      </c>
      <c r="L68" s="563">
        <v>1600000</v>
      </c>
      <c r="M68" s="563">
        <v>0</v>
      </c>
      <c r="N68" s="5">
        <f t="shared" si="2"/>
        <v>2146821.9950000001</v>
      </c>
      <c r="O68" s="5">
        <f t="shared" si="3"/>
        <v>546821.99500000011</v>
      </c>
      <c r="P68" t="s">
        <v>522</v>
      </c>
    </row>
    <row r="69" spans="2:16">
      <c r="B69" t="s">
        <v>102</v>
      </c>
      <c r="C69" t="s">
        <v>103</v>
      </c>
      <c r="D69">
        <v>18230673</v>
      </c>
      <c r="E69" s="563">
        <v>17050</v>
      </c>
      <c r="F69" s="563">
        <v>13486.55</v>
      </c>
      <c r="G69" s="563">
        <v>5000</v>
      </c>
      <c r="H69" s="563">
        <v>1000</v>
      </c>
      <c r="I69" s="563">
        <v>22500</v>
      </c>
      <c r="J69" s="563">
        <v>500</v>
      </c>
      <c r="K69" s="563">
        <v>0</v>
      </c>
      <c r="L69" s="563">
        <v>90000</v>
      </c>
      <c r="M69" s="563">
        <v>0</v>
      </c>
      <c r="N69" s="5">
        <f t="shared" si="2"/>
        <v>149536.54999999999</v>
      </c>
      <c r="O69" s="5">
        <f t="shared" si="3"/>
        <v>59536.549999999988</v>
      </c>
      <c r="P69" t="s">
        <v>522</v>
      </c>
    </row>
    <row r="70" spans="2:16">
      <c r="B70" t="s">
        <v>39</v>
      </c>
      <c r="C70" t="s">
        <v>40</v>
      </c>
      <c r="D70">
        <v>18230407</v>
      </c>
      <c r="E70" s="563">
        <v>154715</v>
      </c>
      <c r="F70" s="563">
        <v>122379.565</v>
      </c>
      <c r="G70" s="563">
        <v>60000</v>
      </c>
      <c r="H70" s="563">
        <v>4000</v>
      </c>
      <c r="I70" s="563">
        <v>1365802.1580000001</v>
      </c>
      <c r="J70" s="563">
        <v>0</v>
      </c>
      <c r="K70" s="563">
        <v>0</v>
      </c>
      <c r="L70" s="563">
        <v>7891900.7000000002</v>
      </c>
      <c r="M70" s="563">
        <v>0</v>
      </c>
      <c r="N70" s="5">
        <f t="shared" si="2"/>
        <v>9598797.4230000004</v>
      </c>
      <c r="O70" s="5">
        <f t="shared" si="3"/>
        <v>1706896.7230000002</v>
      </c>
      <c r="P70" t="s">
        <v>522</v>
      </c>
    </row>
    <row r="71" spans="2:16">
      <c r="B71" t="s">
        <v>144</v>
      </c>
      <c r="C71" t="s">
        <v>145</v>
      </c>
      <c r="D71">
        <v>18230736</v>
      </c>
      <c r="E71" s="563">
        <v>24695.000000000004</v>
      </c>
      <c r="F71" s="563">
        <v>19533.745000000003</v>
      </c>
      <c r="G71" s="563">
        <v>3600</v>
      </c>
      <c r="H71" s="563">
        <v>1000</v>
      </c>
      <c r="I71" s="563">
        <v>52535.532000000007</v>
      </c>
      <c r="J71" s="563">
        <v>0</v>
      </c>
      <c r="K71" s="563">
        <v>0</v>
      </c>
      <c r="L71" s="563">
        <v>529450</v>
      </c>
      <c r="M71" s="563">
        <v>0</v>
      </c>
      <c r="N71" s="5">
        <f t="shared" si="2"/>
        <v>630814.277</v>
      </c>
      <c r="O71" s="5">
        <f t="shared" si="3"/>
        <v>101364.277</v>
      </c>
      <c r="P71" t="s">
        <v>522</v>
      </c>
    </row>
    <row r="72" spans="2:16">
      <c r="B72" t="s">
        <v>121</v>
      </c>
      <c r="C72" t="s">
        <v>122</v>
      </c>
      <c r="D72">
        <v>18230660</v>
      </c>
      <c r="E72" s="563">
        <v>0</v>
      </c>
      <c r="F72" s="563">
        <v>0</v>
      </c>
      <c r="G72" s="563">
        <v>0</v>
      </c>
      <c r="H72" s="563">
        <v>0</v>
      </c>
      <c r="I72" s="563">
        <v>1590236</v>
      </c>
      <c r="J72" s="563">
        <v>0</v>
      </c>
      <c r="K72" s="563">
        <v>0</v>
      </c>
      <c r="L72" s="563">
        <v>0</v>
      </c>
      <c r="M72" s="563">
        <v>0</v>
      </c>
      <c r="N72" s="5">
        <f t="shared" si="2"/>
        <v>1590236</v>
      </c>
      <c r="O72" s="5">
        <f t="shared" si="3"/>
        <v>1590236</v>
      </c>
      <c r="P72" t="s">
        <v>523</v>
      </c>
    </row>
    <row r="73" spans="2:16">
      <c r="B73" t="s">
        <v>126</v>
      </c>
      <c r="C73" t="s">
        <v>127</v>
      </c>
      <c r="D73">
        <v>18230128</v>
      </c>
      <c r="E73" s="563">
        <v>562650</v>
      </c>
      <c r="F73" s="563">
        <v>445056.14999999997</v>
      </c>
      <c r="G73" s="563">
        <v>0</v>
      </c>
      <c r="H73" s="563">
        <v>10000</v>
      </c>
      <c r="I73" s="563">
        <v>135000</v>
      </c>
      <c r="J73" s="563">
        <v>0</v>
      </c>
      <c r="K73" s="563">
        <v>3700000</v>
      </c>
      <c r="L73" s="563">
        <v>0</v>
      </c>
      <c r="M73" s="563">
        <v>0</v>
      </c>
      <c r="N73" s="5">
        <f t="shared" si="2"/>
        <v>4852706.1500000004</v>
      </c>
      <c r="O73" s="5">
        <f t="shared" si="3"/>
        <v>4852706.1500000004</v>
      </c>
      <c r="P73" t="s">
        <v>439</v>
      </c>
    </row>
    <row r="74" spans="2:16">
      <c r="B74" t="s">
        <v>49</v>
      </c>
      <c r="C74" t="s">
        <v>50</v>
      </c>
      <c r="D74">
        <v>18230421</v>
      </c>
      <c r="E74" s="563">
        <v>0</v>
      </c>
      <c r="F74" s="563">
        <v>0</v>
      </c>
      <c r="G74" s="563">
        <v>0</v>
      </c>
      <c r="H74" s="563">
        <v>0</v>
      </c>
      <c r="I74" s="563">
        <v>4766748</v>
      </c>
      <c r="J74" s="563">
        <v>0</v>
      </c>
      <c r="K74" s="563">
        <v>0</v>
      </c>
      <c r="L74" s="563">
        <v>0</v>
      </c>
      <c r="M74" s="563">
        <v>0</v>
      </c>
      <c r="N74" s="5">
        <f t="shared" si="2"/>
        <v>4766748</v>
      </c>
      <c r="O74" s="5">
        <f t="shared" si="3"/>
        <v>4766748</v>
      </c>
      <c r="P74" t="s">
        <v>523</v>
      </c>
    </row>
    <row r="75" spans="2:16">
      <c r="B75" t="s">
        <v>135</v>
      </c>
      <c r="C75" t="s">
        <v>511</v>
      </c>
      <c r="D75">
        <v>18236102</v>
      </c>
      <c r="E75" s="563">
        <v>58750</v>
      </c>
      <c r="F75" s="563">
        <v>45883.75</v>
      </c>
      <c r="G75" s="563">
        <v>1000</v>
      </c>
      <c r="H75" s="563">
        <v>1000</v>
      </c>
      <c r="I75" s="563">
        <v>20000</v>
      </c>
      <c r="J75" s="563">
        <v>0</v>
      </c>
      <c r="K75" s="563">
        <v>0</v>
      </c>
      <c r="L75" s="563">
        <v>400000</v>
      </c>
      <c r="M75" s="563">
        <v>0</v>
      </c>
      <c r="N75" s="5">
        <f t="shared" si="2"/>
        <v>526633.75</v>
      </c>
      <c r="O75" s="5">
        <f t="shared" si="3"/>
        <v>126633.75</v>
      </c>
      <c r="P75" t="s">
        <v>525</v>
      </c>
    </row>
    <row r="76" spans="2:16">
      <c r="B76" t="s">
        <v>112</v>
      </c>
      <c r="C76" t="s">
        <v>334</v>
      </c>
      <c r="D76">
        <v>18231039</v>
      </c>
      <c r="E76" s="563">
        <v>11550</v>
      </c>
      <c r="F76" s="563">
        <v>9020.5499999999993</v>
      </c>
      <c r="G76" s="563">
        <v>0</v>
      </c>
      <c r="H76" s="563">
        <v>0</v>
      </c>
      <c r="I76" s="563">
        <v>0</v>
      </c>
      <c r="J76" s="563">
        <v>0</v>
      </c>
      <c r="K76" s="563">
        <v>0</v>
      </c>
      <c r="L76" s="563">
        <v>9000</v>
      </c>
      <c r="M76" s="563">
        <v>0</v>
      </c>
      <c r="N76" s="5">
        <f t="shared" si="2"/>
        <v>29570.55</v>
      </c>
      <c r="O76" s="5">
        <f t="shared" si="3"/>
        <v>20570.55</v>
      </c>
      <c r="P76" t="s">
        <v>525</v>
      </c>
    </row>
    <row r="77" spans="2:16">
      <c r="B77" t="s">
        <v>138</v>
      </c>
      <c r="C77" t="s">
        <v>139</v>
      </c>
      <c r="D77">
        <v>18230802</v>
      </c>
      <c r="E77" s="563">
        <v>200970.00000000003</v>
      </c>
      <c r="F77" s="563">
        <v>158967.27000000002</v>
      </c>
      <c r="G77" s="563">
        <v>0</v>
      </c>
      <c r="H77" s="563">
        <v>4350</v>
      </c>
      <c r="I77" s="563">
        <v>1089964</v>
      </c>
      <c r="J77" s="563">
        <v>0</v>
      </c>
      <c r="K77" s="563">
        <v>221500</v>
      </c>
      <c r="L77" s="563">
        <v>0</v>
      </c>
      <c r="M77" s="563">
        <v>0</v>
      </c>
      <c r="N77" s="5">
        <f t="shared" si="2"/>
        <v>1675751.27</v>
      </c>
      <c r="O77" s="5">
        <f t="shared" si="3"/>
        <v>1675751.27</v>
      </c>
      <c r="P77" t="s">
        <v>527</v>
      </c>
    </row>
    <row r="78" spans="2:16">
      <c r="B78" t="s">
        <v>142</v>
      </c>
      <c r="C78" t="s">
        <v>143</v>
      </c>
      <c r="D78">
        <v>18230699</v>
      </c>
      <c r="E78" s="563">
        <v>30030.000000000004</v>
      </c>
      <c r="F78" s="563">
        <v>23753.730000000003</v>
      </c>
      <c r="G78" s="563">
        <v>0</v>
      </c>
      <c r="H78" s="563">
        <v>650</v>
      </c>
      <c r="I78" s="563">
        <v>162868</v>
      </c>
      <c r="J78" s="563">
        <v>0</v>
      </c>
      <c r="K78" s="563">
        <v>146600</v>
      </c>
      <c r="L78" s="563">
        <v>0</v>
      </c>
      <c r="M78" s="563">
        <v>0</v>
      </c>
      <c r="N78" s="5">
        <f t="shared" si="2"/>
        <v>363901.73</v>
      </c>
      <c r="O78" s="5">
        <f t="shared" si="3"/>
        <v>363901.73</v>
      </c>
      <c r="P78" t="s">
        <v>527</v>
      </c>
    </row>
    <row r="79" spans="2:16">
      <c r="B79" t="s">
        <v>146</v>
      </c>
      <c r="C79" t="s">
        <v>147</v>
      </c>
      <c r="D79">
        <v>18230810</v>
      </c>
      <c r="E79" s="563">
        <v>600300</v>
      </c>
      <c r="F79" s="563">
        <v>474837.3</v>
      </c>
      <c r="G79" s="563">
        <v>0</v>
      </c>
      <c r="H79" s="563">
        <v>15660</v>
      </c>
      <c r="I79" s="563">
        <v>43500</v>
      </c>
      <c r="J79" s="563">
        <v>0</v>
      </c>
      <c r="K79" s="563">
        <v>0</v>
      </c>
      <c r="L79" s="563">
        <v>0</v>
      </c>
      <c r="M79" s="563">
        <v>0</v>
      </c>
      <c r="N79" s="5">
        <f t="shared" si="2"/>
        <v>1134297.3</v>
      </c>
      <c r="O79" s="5">
        <f t="shared" si="3"/>
        <v>1134297.3</v>
      </c>
      <c r="P79" t="s">
        <v>526</v>
      </c>
    </row>
    <row r="80" spans="2:16">
      <c r="B80" t="s">
        <v>149</v>
      </c>
      <c r="C80" t="s">
        <v>150</v>
      </c>
      <c r="D80">
        <v>18230688</v>
      </c>
      <c r="E80" s="563">
        <v>89700</v>
      </c>
      <c r="F80" s="563">
        <v>70952.7</v>
      </c>
      <c r="G80" s="563">
        <v>0</v>
      </c>
      <c r="H80" s="563">
        <v>2460</v>
      </c>
      <c r="I80" s="563">
        <v>6500</v>
      </c>
      <c r="J80" s="563">
        <v>0</v>
      </c>
      <c r="K80" s="563">
        <v>0</v>
      </c>
      <c r="L80" s="563">
        <v>0</v>
      </c>
      <c r="M80" s="563">
        <v>0</v>
      </c>
      <c r="N80" s="5">
        <f t="shared" si="2"/>
        <v>169612.7</v>
      </c>
      <c r="O80" s="5">
        <f t="shared" si="3"/>
        <v>169612.7</v>
      </c>
      <c r="P80" t="s">
        <v>526</v>
      </c>
    </row>
    <row r="81" spans="2:16">
      <c r="B81" t="s">
        <v>47</v>
      </c>
      <c r="C81" t="s">
        <v>518</v>
      </c>
      <c r="D81">
        <v>18230509</v>
      </c>
      <c r="E81" s="563">
        <v>109725</v>
      </c>
      <c r="F81" s="563">
        <v>86792.474999999991</v>
      </c>
      <c r="G81" s="563">
        <v>130000</v>
      </c>
      <c r="H81" s="563">
        <v>2500</v>
      </c>
      <c r="I81" s="563">
        <v>10580</v>
      </c>
      <c r="J81" s="563">
        <v>0</v>
      </c>
      <c r="K81" s="563">
        <v>0</v>
      </c>
      <c r="L81" s="563">
        <v>0</v>
      </c>
      <c r="M81" s="563">
        <v>0</v>
      </c>
      <c r="N81" s="5">
        <f t="shared" si="2"/>
        <v>339597.47499999998</v>
      </c>
      <c r="O81" s="5">
        <f t="shared" si="3"/>
        <v>339597.47499999998</v>
      </c>
      <c r="P81" t="s">
        <v>526</v>
      </c>
    </row>
    <row r="82" spans="2:16">
      <c r="B82" t="s">
        <v>55</v>
      </c>
      <c r="C82" t="s">
        <v>519</v>
      </c>
      <c r="D82">
        <v>18230662</v>
      </c>
      <c r="E82" s="563">
        <v>103950</v>
      </c>
      <c r="F82" s="563">
        <v>82224.45</v>
      </c>
      <c r="G82" s="563">
        <v>70000</v>
      </c>
      <c r="H82" s="563">
        <v>2500</v>
      </c>
      <c r="I82" s="563">
        <v>6620</v>
      </c>
      <c r="J82" s="563">
        <v>0</v>
      </c>
      <c r="K82" s="563">
        <v>0</v>
      </c>
      <c r="L82" s="563">
        <v>0</v>
      </c>
      <c r="M82" s="563">
        <v>0</v>
      </c>
      <c r="N82" s="5">
        <f t="shared" si="2"/>
        <v>265294.45</v>
      </c>
      <c r="O82" s="5">
        <f t="shared" si="3"/>
        <v>265294.45</v>
      </c>
      <c r="P82" t="s">
        <v>526</v>
      </c>
    </row>
    <row r="83" spans="2:16">
      <c r="B83" t="s">
        <v>151</v>
      </c>
      <c r="C83" t="s">
        <v>152</v>
      </c>
      <c r="D83">
        <v>18230507</v>
      </c>
      <c r="E83" s="563">
        <v>514387.5</v>
      </c>
      <c r="F83" s="563">
        <v>406880.51249999995</v>
      </c>
      <c r="G83" s="563">
        <v>0</v>
      </c>
      <c r="H83" s="563">
        <v>20000</v>
      </c>
      <c r="I83" s="563">
        <v>116928</v>
      </c>
      <c r="J83" s="563">
        <v>5000</v>
      </c>
      <c r="K83" s="563">
        <v>0</v>
      </c>
      <c r="L83" s="563">
        <v>0</v>
      </c>
      <c r="M83" s="563">
        <v>0</v>
      </c>
      <c r="N83" s="5">
        <f t="shared" si="2"/>
        <v>1063196.0125</v>
      </c>
      <c r="O83" s="5">
        <f t="shared" si="3"/>
        <v>1063196.0125</v>
      </c>
      <c r="P83" t="s">
        <v>526</v>
      </c>
    </row>
    <row r="84" spans="2:16">
      <c r="B84" t="s">
        <v>153</v>
      </c>
      <c r="C84" t="s">
        <v>154</v>
      </c>
      <c r="D84">
        <v>18230659</v>
      </c>
      <c r="E84" s="563">
        <v>76230</v>
      </c>
      <c r="F84" s="563">
        <v>60297.929999999993</v>
      </c>
      <c r="G84" s="563">
        <v>0</v>
      </c>
      <c r="H84" s="563">
        <v>3300</v>
      </c>
      <c r="I84" s="563">
        <v>17472</v>
      </c>
      <c r="J84" s="563">
        <v>1000</v>
      </c>
      <c r="K84" s="563">
        <v>0</v>
      </c>
      <c r="L84" s="563">
        <v>0</v>
      </c>
      <c r="M84" s="563">
        <v>0</v>
      </c>
      <c r="N84" s="5">
        <f t="shared" si="2"/>
        <v>158299.93</v>
      </c>
      <c r="O84" s="5">
        <f t="shared" si="3"/>
        <v>158299.93</v>
      </c>
      <c r="P84" t="s">
        <v>526</v>
      </c>
    </row>
    <row r="85" spans="2:16">
      <c r="B85" t="s">
        <v>15</v>
      </c>
      <c r="C85" t="s">
        <v>53</v>
      </c>
      <c r="D85">
        <v>18230440</v>
      </c>
      <c r="E85" s="563">
        <v>96195</v>
      </c>
      <c r="F85" s="563">
        <v>76090.244999999995</v>
      </c>
      <c r="G85" s="563">
        <v>80000</v>
      </c>
      <c r="H85" s="563">
        <v>1000</v>
      </c>
      <c r="I85" s="563">
        <v>118000</v>
      </c>
      <c r="J85" s="563">
        <v>200</v>
      </c>
      <c r="K85" s="563">
        <v>0</v>
      </c>
      <c r="L85" s="563">
        <v>366843</v>
      </c>
      <c r="M85" s="563">
        <v>0</v>
      </c>
      <c r="N85" s="5">
        <f t="shared" si="2"/>
        <v>738328.245</v>
      </c>
      <c r="O85" s="5">
        <f t="shared" si="3"/>
        <v>371485.245</v>
      </c>
      <c r="P85" t="s">
        <v>522</v>
      </c>
    </row>
    <row r="86" spans="2:16">
      <c r="B86" t="s">
        <v>15</v>
      </c>
      <c r="C86" t="s">
        <v>52</v>
      </c>
      <c r="D86">
        <v>18230435</v>
      </c>
      <c r="E86" s="563">
        <v>0</v>
      </c>
      <c r="F86" s="563">
        <v>0</v>
      </c>
      <c r="G86" s="563">
        <v>0</v>
      </c>
      <c r="H86" s="563">
        <v>0</v>
      </c>
      <c r="I86" s="563">
        <v>0</v>
      </c>
      <c r="J86" s="563">
        <v>0</v>
      </c>
      <c r="K86" s="563">
        <v>0</v>
      </c>
      <c r="L86" s="563">
        <v>0</v>
      </c>
      <c r="M86" s="563">
        <v>0</v>
      </c>
      <c r="N86" s="5">
        <f t="shared" si="2"/>
        <v>0</v>
      </c>
      <c r="O86" s="5">
        <f t="shared" si="3"/>
        <v>0</v>
      </c>
      <c r="P86" t="s">
        <v>522</v>
      </c>
    </row>
    <row r="87" spans="2:16">
      <c r="B87" t="s">
        <v>33</v>
      </c>
      <c r="C87" t="s">
        <v>118</v>
      </c>
      <c r="D87">
        <v>18230700</v>
      </c>
      <c r="E87" s="563">
        <v>0</v>
      </c>
      <c r="F87" s="563">
        <v>0</v>
      </c>
      <c r="G87" s="563">
        <v>0</v>
      </c>
      <c r="H87" s="563">
        <v>0</v>
      </c>
      <c r="I87" s="563">
        <v>0</v>
      </c>
      <c r="J87" s="563">
        <v>0</v>
      </c>
      <c r="K87" s="563">
        <v>0</v>
      </c>
      <c r="L87" s="563">
        <v>0</v>
      </c>
      <c r="M87" s="563">
        <v>0</v>
      </c>
      <c r="N87" s="5">
        <f t="shared" si="2"/>
        <v>0</v>
      </c>
      <c r="O87" s="5">
        <f t="shared" si="3"/>
        <v>0</v>
      </c>
      <c r="P87" t="s">
        <v>522</v>
      </c>
    </row>
    <row r="88" spans="2:16">
      <c r="B88" t="s">
        <v>135</v>
      </c>
      <c r="C88" t="s">
        <v>159</v>
      </c>
      <c r="D88">
        <v>18230502</v>
      </c>
      <c r="E88" s="563">
        <v>0</v>
      </c>
      <c r="F88" s="563">
        <v>0</v>
      </c>
      <c r="G88" s="563">
        <v>0</v>
      </c>
      <c r="H88" s="563">
        <v>0</v>
      </c>
      <c r="I88" s="563">
        <v>0</v>
      </c>
      <c r="J88" s="563">
        <v>0</v>
      </c>
      <c r="K88" s="563">
        <v>0</v>
      </c>
      <c r="L88" s="563">
        <v>0</v>
      </c>
      <c r="M88" s="563">
        <v>0</v>
      </c>
      <c r="N88" s="5">
        <f t="shared" si="2"/>
        <v>0</v>
      </c>
      <c r="O88" s="5">
        <f t="shared" si="3"/>
        <v>0</v>
      </c>
      <c r="P88" t="s">
        <v>525</v>
      </c>
    </row>
    <row r="89" spans="2:16">
      <c r="B89" t="s">
        <v>112</v>
      </c>
      <c r="C89" t="s">
        <v>160</v>
      </c>
      <c r="D89">
        <v>18231033</v>
      </c>
      <c r="E89" s="563">
        <v>0</v>
      </c>
      <c r="F89" s="563">
        <v>0</v>
      </c>
      <c r="G89" s="563">
        <v>0</v>
      </c>
      <c r="H89" s="563">
        <v>0</v>
      </c>
      <c r="I89" s="563">
        <v>0</v>
      </c>
      <c r="J89" s="563">
        <v>0</v>
      </c>
      <c r="K89" s="563">
        <v>0</v>
      </c>
      <c r="L89" s="563">
        <v>0</v>
      </c>
      <c r="M89" s="563">
        <v>0</v>
      </c>
      <c r="N89" s="5">
        <f t="shared" si="2"/>
        <v>0</v>
      </c>
      <c r="O89" s="5">
        <f t="shared" si="3"/>
        <v>0</v>
      </c>
      <c r="P89" t="s">
        <v>525</v>
      </c>
    </row>
    <row r="90" spans="2:16">
      <c r="B90" t="s">
        <v>155</v>
      </c>
      <c r="C90" t="s">
        <v>157</v>
      </c>
      <c r="D90">
        <v>18230750</v>
      </c>
      <c r="E90" s="563">
        <v>28875</v>
      </c>
      <c r="F90" s="563">
        <v>22840.125</v>
      </c>
      <c r="G90" s="563">
        <v>0</v>
      </c>
      <c r="H90" s="563">
        <v>0</v>
      </c>
      <c r="I90" s="563">
        <v>20000</v>
      </c>
      <c r="J90" s="563">
        <v>0</v>
      </c>
      <c r="K90" s="563">
        <v>0</v>
      </c>
      <c r="L90" s="563">
        <v>0</v>
      </c>
      <c r="M90" s="563">
        <v>0</v>
      </c>
      <c r="N90" s="5">
        <f t="shared" si="2"/>
        <v>71715.125</v>
      </c>
      <c r="O90" s="5">
        <f t="shared" si="3"/>
        <v>71715.125</v>
      </c>
      <c r="P90" t="s">
        <v>524</v>
      </c>
    </row>
    <row r="91" spans="2:16">
      <c r="B91" t="s">
        <v>36</v>
      </c>
      <c r="C91" t="s">
        <v>37</v>
      </c>
      <c r="D91">
        <v>18230256</v>
      </c>
      <c r="E91" s="563">
        <v>0</v>
      </c>
      <c r="F91" s="563">
        <v>0</v>
      </c>
      <c r="G91" s="563">
        <v>0</v>
      </c>
      <c r="H91" s="563">
        <v>0</v>
      </c>
      <c r="I91" s="563">
        <v>0</v>
      </c>
      <c r="J91" s="563">
        <v>0</v>
      </c>
      <c r="K91" s="563">
        <v>0</v>
      </c>
      <c r="L91" s="563">
        <v>0</v>
      </c>
      <c r="M91" s="563">
        <v>0</v>
      </c>
      <c r="N91" s="5">
        <f t="shared" si="2"/>
        <v>0</v>
      </c>
      <c r="O91" s="5">
        <f t="shared" si="3"/>
        <v>0</v>
      </c>
      <c r="P91" t="s">
        <v>524</v>
      </c>
    </row>
    <row r="92" spans="2:16">
      <c r="B92" t="s">
        <v>15</v>
      </c>
      <c r="C92" t="s">
        <v>81</v>
      </c>
      <c r="D92">
        <v>18230628</v>
      </c>
      <c r="E92" s="563">
        <v>93115</v>
      </c>
      <c r="F92" s="563">
        <v>73653.964999999997</v>
      </c>
      <c r="G92" s="563">
        <v>225000</v>
      </c>
      <c r="H92" s="563">
        <v>1000</v>
      </c>
      <c r="I92" s="563">
        <v>40000</v>
      </c>
      <c r="J92" s="563">
        <v>1500</v>
      </c>
      <c r="K92" s="563">
        <v>0</v>
      </c>
      <c r="L92" s="563">
        <v>4679800</v>
      </c>
      <c r="M92" s="563">
        <v>0</v>
      </c>
      <c r="N92" s="5">
        <f t="shared" si="2"/>
        <v>5114068.9649999999</v>
      </c>
      <c r="O92" s="5">
        <f t="shared" si="3"/>
        <v>434268.96499999985</v>
      </c>
      <c r="P92" t="s">
        <v>522</v>
      </c>
    </row>
    <row r="93" spans="2:16">
      <c r="B93" t="s">
        <v>33</v>
      </c>
      <c r="C93" t="s">
        <v>83</v>
      </c>
      <c r="D93">
        <v>18230638</v>
      </c>
      <c r="E93" s="563">
        <v>19415</v>
      </c>
      <c r="F93" s="563">
        <v>15357.264999999999</v>
      </c>
      <c r="G93" s="563">
        <v>225000</v>
      </c>
      <c r="H93" s="563">
        <v>1000</v>
      </c>
      <c r="I93" s="563">
        <v>20000</v>
      </c>
      <c r="J93" s="563">
        <v>1500</v>
      </c>
      <c r="K93" s="563">
        <v>0</v>
      </c>
      <c r="L93" s="563">
        <v>4343950</v>
      </c>
      <c r="M93" s="563">
        <v>0</v>
      </c>
      <c r="N93" s="5">
        <f t="shared" si="2"/>
        <v>4626222.2649999997</v>
      </c>
      <c r="O93" s="5">
        <f t="shared" si="3"/>
        <v>282272.26499999966</v>
      </c>
      <c r="P93" t="s">
        <v>522</v>
      </c>
    </row>
    <row r="94" spans="2:16">
      <c r="B94" t="s">
        <v>15</v>
      </c>
      <c r="C94" t="s">
        <v>79</v>
      </c>
      <c r="D94">
        <v>18230626</v>
      </c>
      <c r="E94" s="563">
        <v>159025</v>
      </c>
      <c r="F94" s="563">
        <v>125788.77499999999</v>
      </c>
      <c r="G94" s="563">
        <v>140000</v>
      </c>
      <c r="H94" s="563">
        <v>500</v>
      </c>
      <c r="I94" s="563">
        <v>179260</v>
      </c>
      <c r="J94" s="563">
        <v>500</v>
      </c>
      <c r="K94" s="563">
        <v>500</v>
      </c>
      <c r="L94" s="563">
        <v>626500</v>
      </c>
      <c r="M94" s="563">
        <v>0</v>
      </c>
      <c r="N94" s="5">
        <f t="shared" si="2"/>
        <v>1232073.7749999999</v>
      </c>
      <c r="O94" s="5">
        <f t="shared" si="3"/>
        <v>605573.77499999991</v>
      </c>
      <c r="P94" t="s">
        <v>522</v>
      </c>
    </row>
    <row r="95" spans="2:16">
      <c r="B95" t="s">
        <v>33</v>
      </c>
      <c r="C95" t="s">
        <v>34</v>
      </c>
      <c r="D95">
        <v>18230249</v>
      </c>
      <c r="E95" s="563">
        <v>67675</v>
      </c>
      <c r="F95" s="563">
        <v>53530.924999999996</v>
      </c>
      <c r="G95" s="563">
        <v>40000</v>
      </c>
      <c r="H95" s="563">
        <v>500</v>
      </c>
      <c r="I95" s="563">
        <v>1000</v>
      </c>
      <c r="J95" s="563">
        <v>500</v>
      </c>
      <c r="K95" s="563">
        <v>1500</v>
      </c>
      <c r="L95" s="563">
        <v>380100</v>
      </c>
      <c r="M95" s="563">
        <v>0</v>
      </c>
      <c r="N95" s="5">
        <f t="shared" si="2"/>
        <v>544805.92500000005</v>
      </c>
      <c r="O95" s="5">
        <f t="shared" si="3"/>
        <v>164705.92500000005</v>
      </c>
      <c r="P95" t="s">
        <v>522</v>
      </c>
    </row>
    <row r="96" spans="2:16">
      <c r="B96" t="s">
        <v>15</v>
      </c>
      <c r="C96" t="s">
        <v>80</v>
      </c>
      <c r="D96">
        <v>18230627</v>
      </c>
      <c r="E96" s="563">
        <v>92950</v>
      </c>
      <c r="F96" s="563">
        <v>73523.45</v>
      </c>
      <c r="G96" s="563">
        <v>110000</v>
      </c>
      <c r="H96" s="563">
        <v>1000</v>
      </c>
      <c r="I96" s="563">
        <v>3500</v>
      </c>
      <c r="J96" s="563">
        <v>500</v>
      </c>
      <c r="K96" s="563">
        <v>2500</v>
      </c>
      <c r="L96" s="563">
        <v>1011912.25</v>
      </c>
      <c r="M96" s="563">
        <v>0</v>
      </c>
      <c r="N96" s="5">
        <f t="shared" si="2"/>
        <v>1295885.7</v>
      </c>
      <c r="O96" s="5">
        <f t="shared" si="3"/>
        <v>283973.44999999995</v>
      </c>
      <c r="P96" t="s">
        <v>522</v>
      </c>
    </row>
    <row r="97" spans="2:16">
      <c r="B97" t="s">
        <v>33</v>
      </c>
      <c r="C97" t="s">
        <v>82</v>
      </c>
      <c r="D97">
        <v>18230637</v>
      </c>
      <c r="E97" s="563">
        <v>87340</v>
      </c>
      <c r="F97" s="563">
        <v>69085.94</v>
      </c>
      <c r="G97" s="563">
        <v>40000</v>
      </c>
      <c r="H97" s="563">
        <v>1000</v>
      </c>
      <c r="I97" s="563">
        <v>3500</v>
      </c>
      <c r="J97" s="563">
        <v>0</v>
      </c>
      <c r="K97" s="563">
        <v>2500</v>
      </c>
      <c r="L97" s="563">
        <v>2476340.1999999997</v>
      </c>
      <c r="M97" s="563">
        <v>0</v>
      </c>
      <c r="N97" s="5">
        <f t="shared" si="2"/>
        <v>2679766.1399999997</v>
      </c>
      <c r="O97" s="5">
        <f t="shared" si="3"/>
        <v>203425.93999999994</v>
      </c>
      <c r="P97" t="s">
        <v>522</v>
      </c>
    </row>
    <row r="98" spans="2:16">
      <c r="B98" t="s">
        <v>155</v>
      </c>
      <c r="C98" t="s">
        <v>156</v>
      </c>
      <c r="D98">
        <v>18230749</v>
      </c>
      <c r="E98" s="563">
        <v>78925</v>
      </c>
      <c r="F98" s="563">
        <v>62429.674999999996</v>
      </c>
      <c r="G98" s="563">
        <v>10000</v>
      </c>
      <c r="H98" s="563">
        <v>0</v>
      </c>
      <c r="I98" s="563">
        <v>55440</v>
      </c>
      <c r="J98" s="563">
        <v>0</v>
      </c>
      <c r="K98" s="563">
        <v>0</v>
      </c>
      <c r="L98" s="563">
        <v>0</v>
      </c>
      <c r="M98" s="563">
        <v>0</v>
      </c>
      <c r="N98" s="5">
        <f t="shared" si="2"/>
        <v>206794.67499999999</v>
      </c>
      <c r="O98" s="5">
        <f t="shared" si="3"/>
        <v>206794.67499999999</v>
      </c>
      <c r="P98" t="s">
        <v>524</v>
      </c>
    </row>
    <row r="99" spans="2:16">
      <c r="B99" t="s">
        <v>17</v>
      </c>
      <c r="C99" t="s">
        <v>38</v>
      </c>
      <c r="D99">
        <v>18230405</v>
      </c>
      <c r="E99" s="563">
        <v>39200</v>
      </c>
      <c r="F99" s="563">
        <v>31007.199999999997</v>
      </c>
      <c r="G99" s="563">
        <v>10000</v>
      </c>
      <c r="H99" s="563">
        <v>1000</v>
      </c>
      <c r="I99" s="563">
        <v>6000</v>
      </c>
      <c r="J99" s="563">
        <v>0</v>
      </c>
      <c r="K99" s="563">
        <v>0</v>
      </c>
      <c r="L99" s="563">
        <v>17500</v>
      </c>
      <c r="M99" s="563">
        <v>17500</v>
      </c>
      <c r="N99" s="5">
        <f t="shared" si="2"/>
        <v>122207.2</v>
      </c>
      <c r="O99" s="5">
        <f t="shared" si="3"/>
        <v>104707.2</v>
      </c>
      <c r="P99" t="s">
        <v>522</v>
      </c>
    </row>
    <row r="100" spans="2:16">
      <c r="B100" t="s">
        <v>105</v>
      </c>
      <c r="C100" t="s">
        <v>106</v>
      </c>
      <c r="D100">
        <v>18230684</v>
      </c>
      <c r="E100" s="563">
        <v>16390</v>
      </c>
      <c r="F100" s="563">
        <v>12964.489999999998</v>
      </c>
      <c r="G100" s="563">
        <v>0</v>
      </c>
      <c r="H100" s="563">
        <v>0</v>
      </c>
      <c r="I100" s="563">
        <v>0</v>
      </c>
      <c r="J100" s="563">
        <v>0</v>
      </c>
      <c r="K100" s="563">
        <v>0</v>
      </c>
      <c r="L100" s="563">
        <v>25000</v>
      </c>
      <c r="M100" s="563">
        <v>0</v>
      </c>
      <c r="N100" s="5">
        <f t="shared" si="2"/>
        <v>54354.49</v>
      </c>
      <c r="O100" s="5">
        <f t="shared" si="3"/>
        <v>29354.489999999998</v>
      </c>
      <c r="P100" t="s">
        <v>522</v>
      </c>
    </row>
    <row r="101" spans="2:16">
      <c r="B101" t="s">
        <v>70</v>
      </c>
      <c r="C101" t="s">
        <v>175</v>
      </c>
      <c r="D101">
        <v>18231134</v>
      </c>
      <c r="E101" s="563">
        <v>107495</v>
      </c>
      <c r="F101" s="563">
        <v>85028.544999999998</v>
      </c>
      <c r="G101" s="563">
        <v>86000</v>
      </c>
      <c r="H101" s="563">
        <v>3700</v>
      </c>
      <c r="I101" s="563">
        <v>1802400</v>
      </c>
      <c r="J101" s="563">
        <v>500</v>
      </c>
      <c r="K101" s="563">
        <v>250</v>
      </c>
      <c r="L101" s="563">
        <v>5352228</v>
      </c>
      <c r="M101" s="563">
        <v>0</v>
      </c>
      <c r="N101" s="5">
        <f t="shared" si="2"/>
        <v>7437601.5449999999</v>
      </c>
      <c r="O101" s="5">
        <f t="shared" si="3"/>
        <v>2085373.5449999999</v>
      </c>
      <c r="P101" t="s">
        <v>525</v>
      </c>
    </row>
    <row r="102" spans="2:16">
      <c r="B102" t="s">
        <v>31</v>
      </c>
      <c r="C102" t="s">
        <v>162</v>
      </c>
      <c r="D102">
        <v>18231022</v>
      </c>
      <c r="E102" s="563">
        <v>0</v>
      </c>
      <c r="F102" s="563">
        <v>0</v>
      </c>
      <c r="G102" s="563">
        <v>0</v>
      </c>
      <c r="H102" s="563">
        <v>0</v>
      </c>
      <c r="I102" s="563">
        <v>2160</v>
      </c>
      <c r="J102" s="563">
        <v>0</v>
      </c>
      <c r="K102" s="563">
        <v>0</v>
      </c>
      <c r="L102" s="563">
        <v>0</v>
      </c>
      <c r="M102" s="563">
        <v>0</v>
      </c>
      <c r="N102" s="5">
        <f t="shared" si="2"/>
        <v>2160</v>
      </c>
      <c r="O102" s="5">
        <f t="shared" si="3"/>
        <v>2160</v>
      </c>
      <c r="P102" t="s">
        <v>525</v>
      </c>
    </row>
    <row r="103" spans="2:16">
      <c r="B103" t="s">
        <v>15</v>
      </c>
      <c r="C103" t="s">
        <v>16</v>
      </c>
      <c r="D103">
        <v>18230023</v>
      </c>
      <c r="E103" s="563">
        <v>68200</v>
      </c>
      <c r="F103" s="563">
        <v>53946.2</v>
      </c>
      <c r="G103" s="563">
        <v>44000</v>
      </c>
      <c r="H103" s="563">
        <v>100</v>
      </c>
      <c r="I103" s="563">
        <v>450000</v>
      </c>
      <c r="J103" s="563">
        <v>1000</v>
      </c>
      <c r="K103" s="563">
        <v>0</v>
      </c>
      <c r="L103" s="563">
        <v>454350</v>
      </c>
      <c r="M103" s="563">
        <v>0</v>
      </c>
      <c r="N103" s="5">
        <f t="shared" si="2"/>
        <v>1071596.2</v>
      </c>
      <c r="O103" s="5">
        <f t="shared" si="3"/>
        <v>617246.19999999995</v>
      </c>
      <c r="P103" t="s">
        <v>522</v>
      </c>
    </row>
    <row r="104" spans="2:16">
      <c r="B104" t="s">
        <v>33</v>
      </c>
      <c r="C104" t="s">
        <v>107</v>
      </c>
      <c r="D104">
        <v>18230687</v>
      </c>
      <c r="E104" s="563">
        <v>144375</v>
      </c>
      <c r="F104" s="563">
        <v>114200.625</v>
      </c>
      <c r="G104" s="563">
        <v>100000</v>
      </c>
      <c r="H104" s="563">
        <v>2000</v>
      </c>
      <c r="I104" s="563">
        <v>585000</v>
      </c>
      <c r="J104" s="563">
        <v>0</v>
      </c>
      <c r="K104" s="563">
        <v>0</v>
      </c>
      <c r="L104" s="563">
        <v>940350</v>
      </c>
      <c r="M104" s="563">
        <v>0</v>
      </c>
      <c r="N104" s="5">
        <f t="shared" si="2"/>
        <v>1885925.625</v>
      </c>
      <c r="O104" s="5">
        <f t="shared" si="3"/>
        <v>945575.625</v>
      </c>
      <c r="P104" t="s">
        <v>522</v>
      </c>
    </row>
    <row r="105" spans="2:16">
      <c r="B105" t="s">
        <v>25</v>
      </c>
      <c r="C105" t="s">
        <v>161</v>
      </c>
      <c r="D105">
        <v>18231128</v>
      </c>
      <c r="E105" s="563">
        <v>0</v>
      </c>
      <c r="F105" s="563">
        <v>0</v>
      </c>
      <c r="G105" s="563">
        <v>0</v>
      </c>
      <c r="H105" s="563">
        <v>0</v>
      </c>
      <c r="I105" s="563">
        <v>0</v>
      </c>
      <c r="J105" s="563">
        <v>0</v>
      </c>
      <c r="K105" s="563">
        <v>0</v>
      </c>
      <c r="L105" s="563">
        <v>0</v>
      </c>
      <c r="M105" s="563">
        <v>0</v>
      </c>
      <c r="N105" s="5">
        <f t="shared" si="2"/>
        <v>0</v>
      </c>
      <c r="O105" s="5">
        <f t="shared" si="3"/>
        <v>0</v>
      </c>
      <c r="P105" t="s">
        <v>524</v>
      </c>
    </row>
    <row r="106" spans="2:16">
      <c r="B106" t="s">
        <v>84</v>
      </c>
      <c r="C106" t="s">
        <v>165</v>
      </c>
      <c r="D106">
        <v>18231038</v>
      </c>
      <c r="E106" s="563">
        <v>0</v>
      </c>
      <c r="F106" s="563">
        <v>0</v>
      </c>
      <c r="G106" s="563">
        <v>0</v>
      </c>
      <c r="H106" s="563">
        <v>0</v>
      </c>
      <c r="I106" s="563">
        <v>0</v>
      </c>
      <c r="J106" s="563">
        <v>0</v>
      </c>
      <c r="K106" s="563">
        <v>0</v>
      </c>
      <c r="L106" s="563">
        <v>0</v>
      </c>
      <c r="M106" s="563">
        <v>0</v>
      </c>
      <c r="N106" s="5">
        <f t="shared" si="2"/>
        <v>0</v>
      </c>
      <c r="O106" s="5">
        <f t="shared" si="3"/>
        <v>0</v>
      </c>
      <c r="P106" t="s">
        <v>524</v>
      </c>
    </row>
    <row r="107" spans="2:16">
      <c r="B107" t="s">
        <v>39</v>
      </c>
      <c r="C107" t="s">
        <v>166</v>
      </c>
      <c r="D107">
        <v>18230747</v>
      </c>
      <c r="E107" s="563">
        <v>0</v>
      </c>
      <c r="F107" s="563">
        <v>0</v>
      </c>
      <c r="G107" s="563">
        <v>0</v>
      </c>
      <c r="H107" s="563">
        <v>0</v>
      </c>
      <c r="I107" s="563">
        <v>0</v>
      </c>
      <c r="J107" s="563">
        <v>0</v>
      </c>
      <c r="K107" s="563">
        <v>0</v>
      </c>
      <c r="L107" s="563">
        <v>0</v>
      </c>
      <c r="M107" s="563">
        <v>0</v>
      </c>
      <c r="N107" s="5">
        <f t="shared" si="2"/>
        <v>0</v>
      </c>
      <c r="O107" s="5">
        <f t="shared" si="3"/>
        <v>0</v>
      </c>
      <c r="P107" t="s">
        <v>522</v>
      </c>
    </row>
    <row r="108" spans="2:16">
      <c r="B108" t="s">
        <v>168</v>
      </c>
      <c r="C108" t="s">
        <v>169</v>
      </c>
      <c r="D108">
        <v>18230469</v>
      </c>
      <c r="E108" s="563">
        <v>311025.00000000006</v>
      </c>
      <c r="F108" s="563">
        <v>246020.77500000002</v>
      </c>
      <c r="G108" s="563">
        <v>0</v>
      </c>
      <c r="H108" s="563">
        <v>4350</v>
      </c>
      <c r="I108" s="563">
        <v>0</v>
      </c>
      <c r="J108" s="563">
        <v>0</v>
      </c>
      <c r="K108" s="563">
        <v>0</v>
      </c>
      <c r="L108" s="563">
        <v>0</v>
      </c>
      <c r="M108" s="563">
        <v>0</v>
      </c>
      <c r="N108" s="5">
        <f t="shared" si="2"/>
        <v>561395.77500000014</v>
      </c>
      <c r="O108" s="5">
        <f t="shared" si="3"/>
        <v>561395.77500000014</v>
      </c>
      <c r="P108" t="s">
        <v>527</v>
      </c>
    </row>
    <row r="109" spans="2:16">
      <c r="B109" t="s">
        <v>170</v>
      </c>
      <c r="C109" t="s">
        <v>171</v>
      </c>
      <c r="D109">
        <v>18230679</v>
      </c>
      <c r="E109" s="563">
        <v>46475</v>
      </c>
      <c r="F109" s="563">
        <v>36761.724999999999</v>
      </c>
      <c r="G109" s="563">
        <v>0</v>
      </c>
      <c r="H109" s="563">
        <v>650</v>
      </c>
      <c r="I109" s="563">
        <v>0</v>
      </c>
      <c r="J109" s="563">
        <v>0</v>
      </c>
      <c r="K109" s="563">
        <v>0</v>
      </c>
      <c r="L109" s="563">
        <v>0</v>
      </c>
      <c r="M109" s="563">
        <v>0</v>
      </c>
      <c r="N109" s="5">
        <f t="shared" si="2"/>
        <v>83886.725000000006</v>
      </c>
      <c r="O109" s="5">
        <f t="shared" si="3"/>
        <v>83886.725000000006</v>
      </c>
      <c r="P109" t="s">
        <v>527</v>
      </c>
    </row>
    <row r="110" spans="2:16">
      <c r="B110" t="s">
        <v>21</v>
      </c>
      <c r="C110" t="s">
        <v>22</v>
      </c>
      <c r="D110">
        <v>18230133</v>
      </c>
      <c r="E110" s="563">
        <v>0</v>
      </c>
      <c r="F110" s="563">
        <v>0</v>
      </c>
      <c r="G110" s="563">
        <v>0</v>
      </c>
      <c r="H110" s="563">
        <v>0</v>
      </c>
      <c r="I110" s="563">
        <v>300000</v>
      </c>
      <c r="J110" s="563">
        <v>0</v>
      </c>
      <c r="K110" s="563">
        <v>0</v>
      </c>
      <c r="L110" s="563">
        <v>0</v>
      </c>
      <c r="M110" s="563">
        <v>0</v>
      </c>
      <c r="N110" s="5">
        <f t="shared" si="2"/>
        <v>300000</v>
      </c>
      <c r="O110" s="5">
        <f t="shared" si="3"/>
        <v>300000</v>
      </c>
      <c r="P110" t="s">
        <v>439</v>
      </c>
    </row>
    <row r="111" spans="2:16">
      <c r="B111" t="s">
        <v>27</v>
      </c>
      <c r="C111" t="s">
        <v>28</v>
      </c>
      <c r="D111">
        <v>18230217</v>
      </c>
      <c r="E111" s="563">
        <v>0</v>
      </c>
      <c r="F111" s="563">
        <v>0</v>
      </c>
      <c r="G111" s="563">
        <v>0</v>
      </c>
      <c r="H111" s="563">
        <v>0</v>
      </c>
      <c r="I111" s="563">
        <v>100000</v>
      </c>
      <c r="J111" s="563">
        <v>0</v>
      </c>
      <c r="K111" s="563">
        <v>0</v>
      </c>
      <c r="L111" s="563">
        <v>0</v>
      </c>
      <c r="M111" s="563">
        <v>0</v>
      </c>
      <c r="N111" s="5">
        <f t="shared" si="2"/>
        <v>100000</v>
      </c>
      <c r="O111" s="5">
        <f t="shared" si="3"/>
        <v>100000</v>
      </c>
      <c r="P111" t="s">
        <v>439</v>
      </c>
    </row>
    <row r="112" spans="2:16">
      <c r="B112" t="s">
        <v>172</v>
      </c>
      <c r="C112" t="s">
        <v>173</v>
      </c>
      <c r="D112">
        <v>18230134</v>
      </c>
      <c r="E112" s="563">
        <v>276237.5</v>
      </c>
      <c r="F112" s="563">
        <v>218503.86249999999</v>
      </c>
      <c r="G112" s="563">
        <v>10000</v>
      </c>
      <c r="H112" s="563">
        <v>1400</v>
      </c>
      <c r="I112" s="563">
        <v>105000</v>
      </c>
      <c r="J112" s="563">
        <v>0</v>
      </c>
      <c r="K112" s="563">
        <v>0</v>
      </c>
      <c r="L112" s="563">
        <v>52500</v>
      </c>
      <c r="M112" s="563">
        <v>0</v>
      </c>
      <c r="N112" s="5">
        <f t="shared" si="2"/>
        <v>663641.36250000005</v>
      </c>
      <c r="O112" s="5">
        <f t="shared" si="3"/>
        <v>611141.36250000005</v>
      </c>
      <c r="P112" t="s">
        <v>523</v>
      </c>
    </row>
    <row r="113" spans="2:16">
      <c r="B113" t="s">
        <v>176</v>
      </c>
      <c r="C113" t="s">
        <v>177</v>
      </c>
      <c r="D113">
        <v>18230218</v>
      </c>
      <c r="E113" s="563">
        <v>118387.5</v>
      </c>
      <c r="F113" s="563">
        <v>93644.512499999997</v>
      </c>
      <c r="G113" s="563">
        <v>10000</v>
      </c>
      <c r="H113" s="563">
        <v>600</v>
      </c>
      <c r="I113" s="563">
        <v>45000</v>
      </c>
      <c r="J113" s="563">
        <v>0</v>
      </c>
      <c r="K113" s="563">
        <v>0</v>
      </c>
      <c r="L113" s="563">
        <v>35000</v>
      </c>
      <c r="M113" s="563">
        <v>0</v>
      </c>
      <c r="N113" s="5">
        <f t="shared" si="2"/>
        <v>302632.01250000001</v>
      </c>
      <c r="O113" s="5">
        <f t="shared" si="3"/>
        <v>267632.01250000001</v>
      </c>
      <c r="P113" t="s">
        <v>523</v>
      </c>
    </row>
    <row r="114" spans="2:16">
      <c r="B114" t="s">
        <v>179</v>
      </c>
      <c r="C114" t="s">
        <v>180</v>
      </c>
      <c r="D114">
        <v>18230730</v>
      </c>
      <c r="E114" s="563">
        <v>0</v>
      </c>
      <c r="F114" s="563">
        <v>0</v>
      </c>
      <c r="G114" s="563">
        <v>0</v>
      </c>
      <c r="H114" s="563">
        <v>0</v>
      </c>
      <c r="I114" s="563">
        <v>121800</v>
      </c>
      <c r="J114" s="563">
        <v>0</v>
      </c>
      <c r="K114" s="563">
        <v>0</v>
      </c>
      <c r="L114" s="563">
        <v>0</v>
      </c>
      <c r="M114" s="563">
        <v>0</v>
      </c>
      <c r="N114" s="5">
        <f t="shared" si="2"/>
        <v>121800</v>
      </c>
      <c r="O114" s="5">
        <f t="shared" si="3"/>
        <v>121800</v>
      </c>
      <c r="P114" t="s">
        <v>526</v>
      </c>
    </row>
    <row r="115" spans="2:16">
      <c r="B115" t="s">
        <v>181</v>
      </c>
      <c r="C115" t="s">
        <v>182</v>
      </c>
      <c r="D115">
        <v>18230698</v>
      </c>
      <c r="E115" s="563">
        <v>0</v>
      </c>
      <c r="F115" s="563">
        <v>0</v>
      </c>
      <c r="G115" s="563">
        <v>0</v>
      </c>
      <c r="H115" s="563">
        <v>0</v>
      </c>
      <c r="I115" s="563">
        <v>18200</v>
      </c>
      <c r="J115" s="563">
        <v>0</v>
      </c>
      <c r="K115" s="563">
        <v>0</v>
      </c>
      <c r="L115" s="563">
        <v>0</v>
      </c>
      <c r="M115" s="563">
        <v>0</v>
      </c>
      <c r="N115" s="5">
        <f t="shared" si="2"/>
        <v>18200</v>
      </c>
      <c r="O115" s="5">
        <f t="shared" si="3"/>
        <v>18200</v>
      </c>
      <c r="P115" t="s">
        <v>526</v>
      </c>
    </row>
    <row r="116" spans="2:16">
      <c r="B116" t="s">
        <v>183</v>
      </c>
      <c r="C116" t="s">
        <v>184</v>
      </c>
      <c r="D116">
        <v>18230746</v>
      </c>
      <c r="E116" s="563">
        <v>145750</v>
      </c>
      <c r="F116" s="563">
        <v>115288.25</v>
      </c>
      <c r="G116" s="563">
        <v>20000</v>
      </c>
      <c r="H116" s="563">
        <v>5000</v>
      </c>
      <c r="I116" s="563">
        <v>57500</v>
      </c>
      <c r="J116" s="563">
        <v>1500</v>
      </c>
      <c r="K116" s="563">
        <v>0</v>
      </c>
      <c r="L116" s="563">
        <v>0</v>
      </c>
      <c r="M116" s="563">
        <v>-276508.32</v>
      </c>
      <c r="N116" s="5">
        <f t="shared" si="2"/>
        <v>68529.929999999993</v>
      </c>
      <c r="O116" s="5">
        <f t="shared" si="3"/>
        <v>68529.929999999993</v>
      </c>
      <c r="P116" t="s">
        <v>526</v>
      </c>
    </row>
    <row r="117" spans="2:16">
      <c r="B117" t="s">
        <v>185</v>
      </c>
      <c r="C117" t="s">
        <v>186</v>
      </c>
      <c r="D117">
        <v>18231031</v>
      </c>
      <c r="E117" s="563">
        <v>145750</v>
      </c>
      <c r="F117" s="563">
        <v>115288.25</v>
      </c>
      <c r="G117" s="563">
        <v>20000</v>
      </c>
      <c r="H117" s="563">
        <v>5000</v>
      </c>
      <c r="I117" s="563">
        <v>57500</v>
      </c>
      <c r="J117" s="563">
        <v>1500</v>
      </c>
      <c r="K117" s="563">
        <v>0</v>
      </c>
      <c r="L117" s="563">
        <v>0</v>
      </c>
      <c r="M117" s="563">
        <v>-290070.94</v>
      </c>
      <c r="N117" s="5">
        <f t="shared" si="2"/>
        <v>54967.31</v>
      </c>
      <c r="O117" s="5">
        <f t="shared" si="3"/>
        <v>54967.31</v>
      </c>
      <c r="P117" t="s">
        <v>526</v>
      </c>
    </row>
    <row r="118" spans="2:16" s="3" customFormat="1" ht="15" customHeight="1">
      <c r="B118" s="1" t="s">
        <v>15</v>
      </c>
      <c r="C118" s="1" t="s">
        <v>749</v>
      </c>
      <c r="D118" s="394">
        <v>18230162</v>
      </c>
      <c r="E118" s="563">
        <v>116215</v>
      </c>
      <c r="F118" s="563">
        <v>91926.065000000002</v>
      </c>
      <c r="G118" s="563">
        <v>0</v>
      </c>
      <c r="H118" s="563">
        <v>1500</v>
      </c>
      <c r="I118" s="563">
        <v>3000000</v>
      </c>
      <c r="J118" s="563">
        <v>1500</v>
      </c>
      <c r="K118" s="563">
        <v>0</v>
      </c>
      <c r="L118" s="563">
        <v>3549020</v>
      </c>
      <c r="M118" s="563">
        <v>0</v>
      </c>
      <c r="N118" s="5">
        <f t="shared" si="2"/>
        <v>6760161.0649999995</v>
      </c>
      <c r="O118" s="5">
        <f t="shared" si="3"/>
        <v>3211141.0649999995</v>
      </c>
    </row>
    <row r="119" spans="2:16" s="3" customFormat="1" ht="15" customHeight="1">
      <c r="B119" s="1" t="s">
        <v>33</v>
      </c>
      <c r="C119" s="1" t="s">
        <v>750</v>
      </c>
      <c r="D119" s="394">
        <v>18230161</v>
      </c>
      <c r="E119" s="563">
        <v>0</v>
      </c>
      <c r="F119" s="563">
        <v>0</v>
      </c>
      <c r="G119" s="563">
        <v>0</v>
      </c>
      <c r="H119" s="563">
        <v>0</v>
      </c>
      <c r="I119" s="563">
        <v>0</v>
      </c>
      <c r="J119" s="563">
        <v>0</v>
      </c>
      <c r="K119" s="563">
        <v>0</v>
      </c>
      <c r="L119" s="563">
        <v>0</v>
      </c>
      <c r="M119" s="563">
        <v>0</v>
      </c>
      <c r="N119" s="5">
        <f t="shared" si="2"/>
        <v>0</v>
      </c>
      <c r="O119" s="5">
        <f t="shared" si="3"/>
        <v>0</v>
      </c>
    </row>
    <row r="120" spans="2:16">
      <c r="B120" t="s">
        <v>65</v>
      </c>
      <c r="C120" t="s">
        <v>768</v>
      </c>
      <c r="D120">
        <v>18230015</v>
      </c>
      <c r="E120" s="563">
        <v>8000</v>
      </c>
      <c r="F120" s="563">
        <v>4568</v>
      </c>
      <c r="G120" s="563">
        <v>0</v>
      </c>
      <c r="H120" s="563">
        <v>0</v>
      </c>
      <c r="I120" s="563">
        <v>315000</v>
      </c>
      <c r="J120" s="563">
        <v>0</v>
      </c>
      <c r="K120" s="563">
        <v>0</v>
      </c>
      <c r="L120" s="563">
        <v>0</v>
      </c>
      <c r="M120" s="563">
        <v>0</v>
      </c>
      <c r="N120" s="562">
        <v>0</v>
      </c>
      <c r="O120">
        <v>0</v>
      </c>
    </row>
  </sheetData>
  <autoFilter ref="A1:P120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82"/>
  <sheetViews>
    <sheetView zoomScale="85" zoomScaleNormal="85" workbookViewId="0">
      <selection activeCell="I28" sqref="I2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18230637</v>
      </c>
      <c r="D2" s="20" t="s">
        <v>82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18230637</v>
      </c>
      <c r="D5" s="61" t="s">
        <v>82</v>
      </c>
      <c r="E5" s="38">
        <v>12703</v>
      </c>
      <c r="F5" s="39" t="s">
        <v>581</v>
      </c>
      <c r="G5" s="39">
        <v>45</v>
      </c>
      <c r="H5" s="39"/>
      <c r="I5" s="40" t="s">
        <v>282</v>
      </c>
      <c r="J5" s="41">
        <v>650000</v>
      </c>
      <c r="K5" s="41">
        <v>0.01</v>
      </c>
      <c r="L5" s="41"/>
      <c r="M5" s="42">
        <v>0.1</v>
      </c>
      <c r="N5" s="42">
        <v>0.2</v>
      </c>
      <c r="O5" s="43">
        <v>6500</v>
      </c>
      <c r="P5" s="44">
        <v>65000</v>
      </c>
      <c r="Q5" s="44">
        <f>N5*J5</f>
        <v>130000</v>
      </c>
      <c r="R5" s="45">
        <v>0</v>
      </c>
      <c r="S5" s="46"/>
      <c r="T5" s="39">
        <f t="shared" ref="T5:T24" si="0">G5+H5</f>
        <v>45</v>
      </c>
      <c r="U5" s="47">
        <f t="shared" ref="U5:U24" si="1">(O5/$A$10)*T5</f>
        <v>1.1619230568632886</v>
      </c>
      <c r="V5" s="48">
        <f t="shared" ref="V5:V24" si="2">N5-M5</f>
        <v>0.1</v>
      </c>
      <c r="W5" s="49">
        <f t="shared" ref="W5:W24" si="3">(O5/A$10)</f>
        <v>2.5820512374739747E-2</v>
      </c>
      <c r="X5" s="44">
        <f t="shared" ref="X5:X24" si="4">W5*A$8</f>
        <v>5252.5620011130641</v>
      </c>
      <c r="Y5" s="44">
        <f t="shared" ref="Y5:Y24" si="5">Q5-P5</f>
        <v>65000</v>
      </c>
      <c r="Z5" s="44">
        <f t="shared" ref="Z5:Z24" si="6">X5+(A$6*W5)</f>
        <v>69192.934779278556</v>
      </c>
      <c r="AA5" s="50">
        <f t="shared" ref="AA5:AA24" si="7">Q5+X5</f>
        <v>135252.56200111305</v>
      </c>
      <c r="AB5" s="51">
        <f t="shared" ref="AB5:AB24" si="8">Z5/(1+GasDiscountRate)^1</f>
        <v>64787.392115429357</v>
      </c>
      <c r="AC5" s="44">
        <f t="shared" ref="AC5:AC24" si="9">AA5/(1+GasDiscountRate)^1</f>
        <v>126640.97565647289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27.444232870165703</v>
      </c>
      <c r="AG5" s="44">
        <f t="shared" ref="AG5:AG24" si="11">AF5*J5*K5</f>
        <v>178387.51365607706</v>
      </c>
      <c r="AH5" s="52">
        <f>HLOOKUP(I5,GasAvoidedCostsWOCC!$A$5:$Q$50,T5+1,FALSE)</f>
        <v>27.444232870165703</v>
      </c>
      <c r="AI5" s="44">
        <f t="shared" ref="AI5:AI24" si="12">AH5*J5*L5</f>
        <v>0</v>
      </c>
      <c r="AJ5" s="44">
        <f>AG5+AI5</f>
        <v>178387.51365607706</v>
      </c>
      <c r="AK5" s="44">
        <f>HLOOKUP(I5,GasAvoidedCostsWOCC!$A$5:$Q$50,G5+1,FALSE)*J5*L5</f>
        <v>0</v>
      </c>
      <c r="AL5" s="44">
        <f>AG5+AI5-AK5</f>
        <v>178387.51365607706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178387.51365607706</v>
      </c>
      <c r="AN5" s="48">
        <f>AM5*1.1+AD5+AE5</f>
        <v>196226.26502168478</v>
      </c>
      <c r="AO5" s="47">
        <f>IFERROR(AM5/AB5,0)</f>
        <v>2.7534294533456523</v>
      </c>
      <c r="AP5" s="47">
        <f>AN5/AC5</f>
        <v>1.5494689929898313</v>
      </c>
    </row>
    <row r="6" spans="1:42" ht="13.5" customHeight="1">
      <c r="A6" s="53">
        <f>SUMIF('Program Costs'!D:D,C2,'Program Costs'!L:L)</f>
        <v>2476340.1999999997</v>
      </c>
      <c r="B6" s="97" t="s">
        <v>33</v>
      </c>
      <c r="C6" s="98">
        <v>18230637</v>
      </c>
      <c r="D6" s="61" t="s">
        <v>82</v>
      </c>
      <c r="E6" s="38">
        <v>12704</v>
      </c>
      <c r="F6" s="39" t="s">
        <v>582</v>
      </c>
      <c r="G6" s="39">
        <v>45</v>
      </c>
      <c r="H6" s="39"/>
      <c r="I6" s="40" t="s">
        <v>282</v>
      </c>
      <c r="J6" s="41">
        <v>32500</v>
      </c>
      <c r="K6" s="41">
        <v>0.01</v>
      </c>
      <c r="L6" s="41"/>
      <c r="M6" s="42">
        <v>0.2</v>
      </c>
      <c r="N6" s="42">
        <v>0.2</v>
      </c>
      <c r="O6" s="43">
        <v>325</v>
      </c>
      <c r="P6" s="44">
        <v>6500</v>
      </c>
      <c r="Q6" s="44">
        <f t="shared" ref="Q6:Q44" si="13">N6*J6</f>
        <v>6500</v>
      </c>
      <c r="R6" s="45">
        <v>0</v>
      </c>
      <c r="S6" s="46"/>
      <c r="T6" s="39">
        <f t="shared" si="0"/>
        <v>45</v>
      </c>
      <c r="U6" s="47">
        <f t="shared" si="1"/>
        <v>5.8096152843164432E-2</v>
      </c>
      <c r="V6" s="48">
        <f t="shared" si="2"/>
        <v>0</v>
      </c>
      <c r="W6" s="49">
        <f t="shared" si="3"/>
        <v>1.2910256187369873E-3</v>
      </c>
      <c r="X6" s="44">
        <f t="shared" si="4"/>
        <v>262.62810005565319</v>
      </c>
      <c r="Y6" s="44">
        <f t="shared" si="5"/>
        <v>0</v>
      </c>
      <c r="Z6" s="44">
        <f t="shared" si="6"/>
        <v>3459.6467389639279</v>
      </c>
      <c r="AA6" s="50">
        <f t="shared" si="7"/>
        <v>6762.6281000556528</v>
      </c>
      <c r="AB6" s="51">
        <f t="shared" si="8"/>
        <v>3239.3696057714678</v>
      </c>
      <c r="AC6" s="44">
        <f t="shared" si="9"/>
        <v>6332.0487828236446</v>
      </c>
      <c r="AD6" s="44">
        <f t="shared" si="10"/>
        <v>0</v>
      </c>
      <c r="AE6" s="44">
        <v>0</v>
      </c>
      <c r="AF6" s="52">
        <f>HLOOKUP(I6,GasAvoidedCostsWOCC!$A$5:$G$50,G6+1,FALSE)</f>
        <v>27.444232870165703</v>
      </c>
      <c r="AG6" s="44">
        <f t="shared" si="11"/>
        <v>8919.3756828038531</v>
      </c>
      <c r="AH6" s="52">
        <f>HLOOKUP(I6,GasAvoidedCostsWOCC!$A$5:$Q$50,T6+1,FALSE)</f>
        <v>27.444232870165703</v>
      </c>
      <c r="AI6" s="44">
        <f t="shared" si="12"/>
        <v>0</v>
      </c>
      <c r="AJ6" s="44">
        <f t="shared" ref="AJ6:AJ24" si="14">AG6+AI6</f>
        <v>8919.3756828038531</v>
      </c>
      <c r="AK6" s="44">
        <f>HLOOKUP(I6,GasAvoidedCostsWOCC!$A$5:$Q$50,G6+1,FALSE)*J6*L6</f>
        <v>0</v>
      </c>
      <c r="AL6" s="44">
        <f t="shared" ref="AL6:AL24" si="15">AG6+AI6-AK6</f>
        <v>8919.3756828038531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8919.3756828038531</v>
      </c>
      <c r="AN6" s="48">
        <f t="shared" ref="AN6:AN24" si="16">AM6*1.1+AD6+AE6</f>
        <v>9811.3132510842388</v>
      </c>
      <c r="AO6" s="47">
        <f t="shared" ref="AO6:AO24" si="17">IFERROR(AM6/AB6,0)</f>
        <v>2.7534294533456523</v>
      </c>
      <c r="AP6" s="47">
        <f t="shared" ref="AP6:AP24" si="18">AN6/AC6</f>
        <v>1.5494689929898311</v>
      </c>
    </row>
    <row r="7" spans="1:42" ht="13.5" customHeight="1">
      <c r="A7" s="36" t="s">
        <v>248</v>
      </c>
      <c r="B7" s="97" t="s">
        <v>33</v>
      </c>
      <c r="C7" s="98">
        <v>18230637</v>
      </c>
      <c r="D7" s="61" t="s">
        <v>82</v>
      </c>
      <c r="E7" s="38">
        <v>12707</v>
      </c>
      <c r="F7" s="39" t="s">
        <v>585</v>
      </c>
      <c r="G7" s="39">
        <v>45</v>
      </c>
      <c r="H7" s="39"/>
      <c r="I7" s="40" t="s">
        <v>282</v>
      </c>
      <c r="J7" s="41">
        <v>800000</v>
      </c>
      <c r="K7" s="41">
        <v>0.01</v>
      </c>
      <c r="L7" s="41"/>
      <c r="M7" s="42">
        <v>0.1</v>
      </c>
      <c r="N7" s="42">
        <v>0.2</v>
      </c>
      <c r="O7" s="43">
        <v>8000</v>
      </c>
      <c r="P7" s="44">
        <v>80000</v>
      </c>
      <c r="Q7" s="44">
        <f t="shared" si="13"/>
        <v>160000</v>
      </c>
      <c r="R7" s="45">
        <v>0</v>
      </c>
      <c r="S7" s="46"/>
      <c r="T7" s="39">
        <f t="shared" si="0"/>
        <v>45</v>
      </c>
      <c r="U7" s="47">
        <f t="shared" si="1"/>
        <v>1.4300591469086632</v>
      </c>
      <c r="V7" s="48">
        <f t="shared" si="2"/>
        <v>0.1</v>
      </c>
      <c r="W7" s="49">
        <f t="shared" si="3"/>
        <v>3.1779092153525847E-2</v>
      </c>
      <c r="X7" s="44">
        <f t="shared" si="4"/>
        <v>6464.6916936776179</v>
      </c>
      <c r="Y7" s="44">
        <f t="shared" si="5"/>
        <v>80000</v>
      </c>
      <c r="Z7" s="44">
        <f t="shared" si="6"/>
        <v>85160.535112958227</v>
      </c>
      <c r="AA7" s="50">
        <f t="shared" si="7"/>
        <v>166464.69169367763</v>
      </c>
      <c r="AB7" s="51">
        <f t="shared" si="8"/>
        <v>79738.328757451513</v>
      </c>
      <c r="AC7" s="44">
        <f t="shared" si="9"/>
        <v>155865.81619258205</v>
      </c>
      <c r="AD7" s="44">
        <f t="shared" si="10"/>
        <v>0</v>
      </c>
      <c r="AE7" s="44">
        <v>0</v>
      </c>
      <c r="AF7" s="52">
        <f>HLOOKUP(I7,GasAvoidedCostsWOCC!$A$5:$G$50,G7+1,FALSE)</f>
        <v>27.444232870165703</v>
      </c>
      <c r="AG7" s="44">
        <f t="shared" si="11"/>
        <v>219553.86296132562</v>
      </c>
      <c r="AH7" s="52">
        <f>HLOOKUP(I7,GasAvoidedCostsWOCC!$A$5:$Q$50,T7+1,FALSE)</f>
        <v>27.444232870165703</v>
      </c>
      <c r="AI7" s="44">
        <f t="shared" si="12"/>
        <v>0</v>
      </c>
      <c r="AJ7" s="44">
        <f t="shared" si="14"/>
        <v>219553.86296132562</v>
      </c>
      <c r="AK7" s="44">
        <f>HLOOKUP(I7,GasAvoidedCostsWOCC!$A$5:$Q$50,G7+1,FALSE)*J7*L7</f>
        <v>0</v>
      </c>
      <c r="AL7" s="44">
        <f t="shared" si="15"/>
        <v>219553.86296132562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219553.86296132562</v>
      </c>
      <c r="AN7" s="48">
        <f t="shared" si="16"/>
        <v>241509.2492574582</v>
      </c>
      <c r="AO7" s="47">
        <f t="shared" si="17"/>
        <v>2.7534294533456523</v>
      </c>
      <c r="AP7" s="47">
        <f t="shared" si="18"/>
        <v>1.5494689929898311</v>
      </c>
    </row>
    <row r="8" spans="1:42" ht="13.5" customHeight="1">
      <c r="A8" s="53">
        <f>SUMIF('Program Costs'!D:D,C2,'Program Costs'!O:O)</f>
        <v>203425.93999999994</v>
      </c>
      <c r="B8" s="97" t="s">
        <v>33</v>
      </c>
      <c r="C8" s="98">
        <v>18230637</v>
      </c>
      <c r="D8" s="61" t="s">
        <v>82</v>
      </c>
      <c r="E8" s="38">
        <v>12708</v>
      </c>
      <c r="F8" s="39" t="s">
        <v>586</v>
      </c>
      <c r="G8" s="39">
        <v>45</v>
      </c>
      <c r="H8" s="39"/>
      <c r="I8" s="40" t="s">
        <v>282</v>
      </c>
      <c r="J8" s="41">
        <v>40000</v>
      </c>
      <c r="K8" s="41">
        <v>0.01</v>
      </c>
      <c r="L8" s="41"/>
      <c r="M8" s="42">
        <v>0.2</v>
      </c>
      <c r="N8" s="42">
        <v>0.2</v>
      </c>
      <c r="O8" s="43">
        <v>400</v>
      </c>
      <c r="P8" s="44">
        <v>8000</v>
      </c>
      <c r="Q8" s="44">
        <f t="shared" si="13"/>
        <v>8000</v>
      </c>
      <c r="R8" s="45">
        <v>0</v>
      </c>
      <c r="S8" s="46"/>
      <c r="T8" s="39">
        <f t="shared" si="0"/>
        <v>45</v>
      </c>
      <c r="U8" s="47">
        <f t="shared" si="1"/>
        <v>7.1502957345433146E-2</v>
      </c>
      <c r="V8" s="48">
        <f t="shared" si="2"/>
        <v>0</v>
      </c>
      <c r="W8" s="49">
        <f t="shared" si="3"/>
        <v>1.5889546076762922E-3</v>
      </c>
      <c r="X8" s="44">
        <f t="shared" si="4"/>
        <v>323.23458468388088</v>
      </c>
      <c r="Y8" s="44">
        <f t="shared" si="5"/>
        <v>0</v>
      </c>
      <c r="Z8" s="44">
        <f t="shared" si="6"/>
        <v>4258.0267556479112</v>
      </c>
      <c r="AA8" s="50">
        <f t="shared" si="7"/>
        <v>8323.2345846838816</v>
      </c>
      <c r="AB8" s="51">
        <f t="shared" si="8"/>
        <v>3986.9164378725759</v>
      </c>
      <c r="AC8" s="44">
        <f t="shared" si="9"/>
        <v>7793.2908096291021</v>
      </c>
      <c r="AD8" s="44">
        <f t="shared" si="10"/>
        <v>0</v>
      </c>
      <c r="AE8" s="44">
        <v>0</v>
      </c>
      <c r="AF8" s="52">
        <f>HLOOKUP(I8,GasAvoidedCostsWOCC!$A$5:$G$50,G8+1,FALSE)</f>
        <v>27.444232870165703</v>
      </c>
      <c r="AG8" s="44">
        <f t="shared" si="11"/>
        <v>10977.693148066281</v>
      </c>
      <c r="AH8" s="52">
        <f>HLOOKUP(I8,GasAvoidedCostsWOCC!$A$5:$Q$50,T8+1,FALSE)</f>
        <v>27.444232870165703</v>
      </c>
      <c r="AI8" s="44">
        <f t="shared" si="12"/>
        <v>0</v>
      </c>
      <c r="AJ8" s="44">
        <f t="shared" si="14"/>
        <v>10977.693148066281</v>
      </c>
      <c r="AK8" s="44">
        <f>HLOOKUP(I8,GasAvoidedCostsWOCC!$A$5:$Q$50,G8+1,FALSE)*J8*L8</f>
        <v>0</v>
      </c>
      <c r="AL8" s="44">
        <f t="shared" si="15"/>
        <v>10977.693148066281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10977.693148066281</v>
      </c>
      <c r="AN8" s="48">
        <f t="shared" si="16"/>
        <v>12075.462462872909</v>
      </c>
      <c r="AO8" s="47">
        <f t="shared" si="17"/>
        <v>2.7534294533456518</v>
      </c>
      <c r="AP8" s="47">
        <f t="shared" si="18"/>
        <v>1.5494689929898309</v>
      </c>
    </row>
    <row r="9" spans="1:42" ht="13.5" customHeight="1">
      <c r="A9" s="36" t="s">
        <v>316</v>
      </c>
      <c r="B9" s="97" t="s">
        <v>33</v>
      </c>
      <c r="C9" s="98">
        <v>18230637</v>
      </c>
      <c r="D9" s="61" t="s">
        <v>82</v>
      </c>
      <c r="E9" s="38">
        <v>12715</v>
      </c>
      <c r="F9" s="39" t="s">
        <v>588</v>
      </c>
      <c r="G9" s="39">
        <v>18</v>
      </c>
      <c r="H9" s="39"/>
      <c r="I9" s="40" t="s">
        <v>282</v>
      </c>
      <c r="J9" s="41">
        <v>10</v>
      </c>
      <c r="K9" s="41">
        <v>18.96</v>
      </c>
      <c r="L9" s="41"/>
      <c r="M9" s="42">
        <v>450</v>
      </c>
      <c r="N9" s="42">
        <v>549</v>
      </c>
      <c r="O9" s="43">
        <v>189.60000000000002</v>
      </c>
      <c r="P9" s="44">
        <v>4500</v>
      </c>
      <c r="Q9" s="44">
        <f t="shared" si="13"/>
        <v>5490</v>
      </c>
      <c r="R9" s="45">
        <v>35.9923</v>
      </c>
      <c r="S9" s="46"/>
      <c r="T9" s="39">
        <f t="shared" si="0"/>
        <v>18</v>
      </c>
      <c r="U9" s="47">
        <f t="shared" si="1"/>
        <v>1.3556960712694126E-2</v>
      </c>
      <c r="V9" s="48">
        <f t="shared" si="2"/>
        <v>99</v>
      </c>
      <c r="W9" s="49">
        <f t="shared" si="3"/>
        <v>7.5316448403856256E-4</v>
      </c>
      <c r="X9" s="44">
        <f t="shared" si="4"/>
        <v>153.21319314015955</v>
      </c>
      <c r="Y9" s="44">
        <f t="shared" si="5"/>
        <v>990</v>
      </c>
      <c r="Z9" s="44">
        <f t="shared" si="6"/>
        <v>2018.3046821771102</v>
      </c>
      <c r="AA9" s="50">
        <f t="shared" si="7"/>
        <v>5643.21319314016</v>
      </c>
      <c r="AB9" s="51">
        <f t="shared" si="8"/>
        <v>1889.7983915516013</v>
      </c>
      <c r="AC9" s="44">
        <f t="shared" si="9"/>
        <v>5283.9074842136324</v>
      </c>
      <c r="AD9" s="44">
        <f t="shared" si="10"/>
        <v>3673.3466181783792</v>
      </c>
      <c r="AE9" s="44">
        <f t="shared" ref="AE9:AE24" si="19">-PV(GasDiscountRate,T9,S9)*J9</f>
        <v>0</v>
      </c>
      <c r="AF9" s="52">
        <f>HLOOKUP(I9,GasAvoidedCostsWOCC!$A$5:$G$50,G9+1,FALSE)</f>
        <v>12.598768311384578</v>
      </c>
      <c r="AG9" s="44">
        <f t="shared" si="11"/>
        <v>2388.7264718385159</v>
      </c>
      <c r="AH9" s="52">
        <f>HLOOKUP(I9,GasAvoidedCostsWOCC!$A$5:$Q$50,T9+1,FALSE)</f>
        <v>12.598768311384578</v>
      </c>
      <c r="AI9" s="44">
        <f t="shared" si="12"/>
        <v>0</v>
      </c>
      <c r="AJ9" s="44">
        <f t="shared" si="14"/>
        <v>2388.7264718385159</v>
      </c>
      <c r="AK9" s="44">
        <f>HLOOKUP(I9,GasAvoidedCostsWOCC!$A$5:$Q$50,G9+1,FALSE)*J9*L9</f>
        <v>0</v>
      </c>
      <c r="AL9" s="44">
        <f t="shared" si="15"/>
        <v>2388.7264718385159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2388.7264718385163</v>
      </c>
      <c r="AN9" s="48">
        <f t="shared" si="16"/>
        <v>6300.9457372007473</v>
      </c>
      <c r="AO9" s="47">
        <f t="shared" si="17"/>
        <v>1.2640112736455844</v>
      </c>
      <c r="AP9" s="47">
        <f t="shared" si="18"/>
        <v>1.1924784368435009</v>
      </c>
    </row>
    <row r="10" spans="1:42" ht="13.5" customHeight="1">
      <c r="A10" s="54">
        <f>SUM(O5:O999)</f>
        <v>251737.83950000006</v>
      </c>
      <c r="B10" s="97" t="s">
        <v>33</v>
      </c>
      <c r="C10" s="98">
        <v>18230637</v>
      </c>
      <c r="D10" s="61" t="s">
        <v>82</v>
      </c>
      <c r="E10" s="38">
        <v>12716</v>
      </c>
      <c r="F10" s="39" t="s">
        <v>1131</v>
      </c>
      <c r="G10" s="39">
        <v>20</v>
      </c>
      <c r="H10" s="39"/>
      <c r="I10" s="40" t="s">
        <v>282</v>
      </c>
      <c r="J10" s="41">
        <v>6</v>
      </c>
      <c r="K10" s="41">
        <v>50.81</v>
      </c>
      <c r="L10" s="41"/>
      <c r="M10" s="42">
        <v>600</v>
      </c>
      <c r="N10" s="42">
        <v>631.58000000000004</v>
      </c>
      <c r="O10" s="43">
        <v>304.86</v>
      </c>
      <c r="P10" s="44">
        <v>3600</v>
      </c>
      <c r="Q10" s="44">
        <f t="shared" si="13"/>
        <v>3789.4800000000005</v>
      </c>
      <c r="R10" s="45">
        <v>0</v>
      </c>
      <c r="S10" s="46"/>
      <c r="T10" s="39">
        <f t="shared" si="0"/>
        <v>20</v>
      </c>
      <c r="U10" s="47">
        <f t="shared" si="1"/>
        <v>2.422043508480972E-2</v>
      </c>
      <c r="V10" s="48">
        <f t="shared" si="2"/>
        <v>31.580000000000041</v>
      </c>
      <c r="W10" s="49">
        <f t="shared" si="3"/>
        <v>1.2110217542404861E-3</v>
      </c>
      <c r="X10" s="44">
        <f t="shared" si="4"/>
        <v>246.35323871681982</v>
      </c>
      <c r="Y10" s="44">
        <f t="shared" si="5"/>
        <v>189.48000000000047</v>
      </c>
      <c r="Z10" s="44">
        <f t="shared" si="6"/>
        <v>3245.2550918170555</v>
      </c>
      <c r="AA10" s="50">
        <f t="shared" si="7"/>
        <v>4035.8332387168202</v>
      </c>
      <c r="AB10" s="51">
        <f t="shared" si="8"/>
        <v>3038.6283631245838</v>
      </c>
      <c r="AC10" s="44">
        <f t="shared" si="9"/>
        <v>3778.8700737048875</v>
      </c>
      <c r="AD10" s="44">
        <f t="shared" si="10"/>
        <v>0</v>
      </c>
      <c r="AE10" s="44">
        <f t="shared" si="19"/>
        <v>0</v>
      </c>
      <c r="AF10" s="52">
        <f>HLOOKUP(I10,GasAvoidedCostsWOCC!$A$5:$G$50,G10+1,FALSE)</f>
        <v>13.765480191058694</v>
      </c>
      <c r="AG10" s="44">
        <f t="shared" si="11"/>
        <v>4196.5442910461543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4"/>
        <v>4196.5442910461543</v>
      </c>
      <c r="AK10" s="44">
        <f>HLOOKUP(I10,GasAvoidedCostsWOCC!$A$5:$Q$50,G10+1,FALSE)*J10*L10</f>
        <v>0</v>
      </c>
      <c r="AL10" s="44">
        <f t="shared" si="15"/>
        <v>4196.5442910461543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4196.5442910461534</v>
      </c>
      <c r="AN10" s="48">
        <f t="shared" si="16"/>
        <v>4616.1987201507691</v>
      </c>
      <c r="AO10" s="47">
        <f t="shared" si="17"/>
        <v>1.381065332626231</v>
      </c>
      <c r="AP10" s="47">
        <f t="shared" si="18"/>
        <v>1.2215817506593831</v>
      </c>
    </row>
    <row r="11" spans="1:42" ht="13.5" customHeight="1">
      <c r="A11" s="36" t="s">
        <v>251</v>
      </c>
      <c r="B11" s="97" t="s">
        <v>33</v>
      </c>
      <c r="C11" s="98">
        <v>18230637</v>
      </c>
      <c r="D11" s="61" t="s">
        <v>82</v>
      </c>
      <c r="E11" s="38" t="s">
        <v>824</v>
      </c>
      <c r="F11" s="39" t="s">
        <v>1132</v>
      </c>
      <c r="G11" s="39">
        <v>20</v>
      </c>
      <c r="H11" s="39"/>
      <c r="I11" s="40" t="s">
        <v>282</v>
      </c>
      <c r="J11" s="41">
        <v>1000</v>
      </c>
      <c r="K11" s="41">
        <v>75.319999999999993</v>
      </c>
      <c r="L11" s="41"/>
      <c r="M11" s="42">
        <v>400</v>
      </c>
      <c r="N11" s="42">
        <v>1000</v>
      </c>
      <c r="O11" s="43">
        <v>75320</v>
      </c>
      <c r="P11" s="44">
        <v>400000</v>
      </c>
      <c r="Q11" s="44">
        <f t="shared" si="13"/>
        <v>1000000</v>
      </c>
      <c r="R11" s="45">
        <v>37.901899999999998</v>
      </c>
      <c r="S11" s="46"/>
      <c r="T11" s="39">
        <f t="shared" si="0"/>
        <v>20</v>
      </c>
      <c r="U11" s="47">
        <f t="shared" si="1"/>
        <v>5.9840030525089158</v>
      </c>
      <c r="V11" s="48">
        <f t="shared" si="2"/>
        <v>600</v>
      </c>
      <c r="W11" s="49">
        <f t="shared" si="3"/>
        <v>0.2992001526254458</v>
      </c>
      <c r="X11" s="44">
        <f t="shared" si="4"/>
        <v>60865.072295974765</v>
      </c>
      <c r="Y11" s="44">
        <f t="shared" si="5"/>
        <v>600000</v>
      </c>
      <c r="Z11" s="44">
        <f t="shared" si="6"/>
        <v>801786.43808850157</v>
      </c>
      <c r="AA11" s="50">
        <f t="shared" si="7"/>
        <v>1060865.0722959747</v>
      </c>
      <c r="AB11" s="51">
        <f t="shared" si="8"/>
        <v>750736.36525140598</v>
      </c>
      <c r="AC11" s="44">
        <f t="shared" si="9"/>
        <v>993319.3560823733</v>
      </c>
      <c r="AD11" s="44">
        <f t="shared" si="10"/>
        <v>407851.33629420685</v>
      </c>
      <c r="AE11" s="44">
        <f t="shared" si="19"/>
        <v>0</v>
      </c>
      <c r="AF11" s="52">
        <f>HLOOKUP(I11,GasAvoidedCostsWOCC!$A$5:$G$50,G11+1,FALSE)</f>
        <v>13.765480191058694</v>
      </c>
      <c r="AG11" s="44">
        <f t="shared" si="11"/>
        <v>1036815.9679905408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4"/>
        <v>1036815.9679905408</v>
      </c>
      <c r="AK11" s="44">
        <f>HLOOKUP(I11,GasAvoidedCostsWOCC!$A$5:$Q$50,G11+1,FALSE)*J11*L11</f>
        <v>0</v>
      </c>
      <c r="AL11" s="44">
        <f t="shared" si="15"/>
        <v>1036815.9679905408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1036815.9679905407</v>
      </c>
      <c r="AN11" s="48">
        <f t="shared" si="16"/>
        <v>1548348.9010838016</v>
      </c>
      <c r="AO11" s="47">
        <f t="shared" si="17"/>
        <v>1.381065332626231</v>
      </c>
      <c r="AP11" s="47">
        <f t="shared" si="18"/>
        <v>1.5587624378834728</v>
      </c>
    </row>
    <row r="12" spans="1:42" ht="13.5" customHeight="1">
      <c r="A12" s="55">
        <f>SUM(P5:P1000)</f>
        <v>2476340.1999999997</v>
      </c>
      <c r="B12" s="97" t="s">
        <v>33</v>
      </c>
      <c r="C12" s="98">
        <v>18230637</v>
      </c>
      <c r="D12" s="61" t="s">
        <v>82</v>
      </c>
      <c r="E12" s="38" t="s">
        <v>824</v>
      </c>
      <c r="F12" s="39" t="s">
        <v>1133</v>
      </c>
      <c r="G12" s="39">
        <v>20</v>
      </c>
      <c r="H12" s="39"/>
      <c r="I12" s="40" t="s">
        <v>282</v>
      </c>
      <c r="J12" s="41">
        <v>120</v>
      </c>
      <c r="K12" s="41">
        <v>31</v>
      </c>
      <c r="L12" s="41"/>
      <c r="M12" s="42">
        <v>300</v>
      </c>
      <c r="N12" s="42">
        <v>631.58000000000004</v>
      </c>
      <c r="O12" s="43">
        <v>3720</v>
      </c>
      <c r="P12" s="44">
        <v>36000</v>
      </c>
      <c r="Q12" s="44">
        <f t="shared" si="13"/>
        <v>75789.600000000006</v>
      </c>
      <c r="R12" s="45">
        <v>42.423999999999999</v>
      </c>
      <c r="S12" s="46"/>
      <c r="T12" s="39">
        <f t="shared" si="0"/>
        <v>20</v>
      </c>
      <c r="U12" s="47">
        <f t="shared" si="1"/>
        <v>0.29554555702779034</v>
      </c>
      <c r="V12" s="48">
        <f t="shared" si="2"/>
        <v>331.58000000000004</v>
      </c>
      <c r="W12" s="49">
        <f t="shared" si="3"/>
        <v>1.4777277851389516E-2</v>
      </c>
      <c r="X12" s="44">
        <f t="shared" si="4"/>
        <v>3006.0816375600916</v>
      </c>
      <c r="Y12" s="44">
        <f t="shared" si="5"/>
        <v>39789.600000000006</v>
      </c>
      <c r="Z12" s="44">
        <f t="shared" si="6"/>
        <v>39599.648827525576</v>
      </c>
      <c r="AA12" s="50">
        <f t="shared" si="7"/>
        <v>78795.681637560105</v>
      </c>
      <c r="AB12" s="51">
        <f t="shared" si="8"/>
        <v>37078.322872214958</v>
      </c>
      <c r="AC12" s="44">
        <f t="shared" si="9"/>
        <v>73778.728125056266</v>
      </c>
      <c r="AD12" s="44">
        <f t="shared" si="10"/>
        <v>54781.480899729351</v>
      </c>
      <c r="AE12" s="44">
        <f t="shared" si="19"/>
        <v>0</v>
      </c>
      <c r="AF12" s="52">
        <f>HLOOKUP(I12,GasAvoidedCostsWOCC!$A$5:$G$50,G12+1,FALSE)</f>
        <v>13.765480191058694</v>
      </c>
      <c r="AG12" s="44">
        <f t="shared" si="11"/>
        <v>51207.586310738348</v>
      </c>
      <c r="AH12" s="52">
        <f>HLOOKUP(I12,GasAvoidedCostsWOCC!$A$5:$Q$50,T12+1,FALSE)</f>
        <v>13.765480191058694</v>
      </c>
      <c r="AI12" s="44">
        <f t="shared" si="12"/>
        <v>0</v>
      </c>
      <c r="AJ12" s="44">
        <f t="shared" si="14"/>
        <v>51207.586310738348</v>
      </c>
      <c r="AK12" s="44">
        <f>HLOOKUP(I12,GasAvoidedCostsWOCC!$A$5:$Q$50,G12+1,FALSE)*J12*L12</f>
        <v>0</v>
      </c>
      <c r="AL12" s="44">
        <f t="shared" si="15"/>
        <v>51207.586310738348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51207.586310738341</v>
      </c>
      <c r="AN12" s="48">
        <f t="shared" si="16"/>
        <v>111109.82584154153</v>
      </c>
      <c r="AO12" s="47">
        <f t="shared" si="17"/>
        <v>1.381065332626231</v>
      </c>
      <c r="AP12" s="47">
        <f t="shared" si="18"/>
        <v>1.5059872766200089</v>
      </c>
    </row>
    <row r="13" spans="1:42" ht="13.5" customHeight="1">
      <c r="A13" s="56" t="s">
        <v>254</v>
      </c>
      <c r="B13" s="97" t="s">
        <v>33</v>
      </c>
      <c r="C13" s="98">
        <v>18230637</v>
      </c>
      <c r="D13" s="61" t="s">
        <v>82</v>
      </c>
      <c r="E13" s="38">
        <v>12700</v>
      </c>
      <c r="F13" s="39" t="s">
        <v>578</v>
      </c>
      <c r="G13" s="39">
        <v>20</v>
      </c>
      <c r="H13" s="39"/>
      <c r="I13" s="40" t="s">
        <v>282</v>
      </c>
      <c r="J13" s="41">
        <v>45</v>
      </c>
      <c r="K13" s="41">
        <v>75.319999999999993</v>
      </c>
      <c r="L13" s="41"/>
      <c r="M13" s="42">
        <v>900</v>
      </c>
      <c r="N13" s="42">
        <v>1000</v>
      </c>
      <c r="O13" s="43">
        <v>3389.3999999999996</v>
      </c>
      <c r="P13" s="44">
        <v>40500</v>
      </c>
      <c r="Q13" s="44">
        <f t="shared" si="13"/>
        <v>45000</v>
      </c>
      <c r="R13" s="45">
        <v>37.793300000000002</v>
      </c>
      <c r="S13" s="46"/>
      <c r="T13" s="39">
        <f t="shared" si="0"/>
        <v>20</v>
      </c>
      <c r="U13" s="47">
        <f t="shared" si="1"/>
        <v>0.26928013736290118</v>
      </c>
      <c r="V13" s="48">
        <f t="shared" si="2"/>
        <v>100</v>
      </c>
      <c r="W13" s="49">
        <f t="shared" si="3"/>
        <v>1.346400686814506E-2</v>
      </c>
      <c r="X13" s="44">
        <f t="shared" si="4"/>
        <v>2738.9282533188643</v>
      </c>
      <c r="Y13" s="44">
        <f t="shared" si="5"/>
        <v>4500</v>
      </c>
      <c r="Z13" s="44">
        <f t="shared" si="6"/>
        <v>36080.389713982571</v>
      </c>
      <c r="AA13" s="50">
        <f t="shared" si="7"/>
        <v>47738.928253318867</v>
      </c>
      <c r="AB13" s="51">
        <f t="shared" si="8"/>
        <v>33783.136436313267</v>
      </c>
      <c r="AC13" s="44">
        <f t="shared" si="9"/>
        <v>44699.371023706801</v>
      </c>
      <c r="AD13" s="44">
        <f t="shared" si="10"/>
        <v>18300.72254579726</v>
      </c>
      <c r="AE13" s="44">
        <f t="shared" si="19"/>
        <v>0</v>
      </c>
      <c r="AF13" s="52">
        <f>HLOOKUP(I13,GasAvoidedCostsWOCC!$A$5:$G$50,G13+1,FALSE)</f>
        <v>13.765480191058694</v>
      </c>
      <c r="AG13" s="44">
        <f t="shared" si="11"/>
        <v>46656.718559574329</v>
      </c>
      <c r="AH13" s="52">
        <f>HLOOKUP(I13,GasAvoidedCostsWOCC!$A$5:$Q$50,T13+1,FALSE)</f>
        <v>13.765480191058694</v>
      </c>
      <c r="AI13" s="44">
        <f t="shared" si="12"/>
        <v>0</v>
      </c>
      <c r="AJ13" s="44">
        <f t="shared" si="14"/>
        <v>46656.718559574329</v>
      </c>
      <c r="AK13" s="44">
        <f>HLOOKUP(I13,GasAvoidedCostsWOCC!$A$5:$Q$50,G13+1,FALSE)*J13*L13</f>
        <v>0</v>
      </c>
      <c r="AL13" s="44">
        <f t="shared" si="15"/>
        <v>46656.718559574329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46656.718559574329</v>
      </c>
      <c r="AN13" s="48">
        <f t="shared" si="16"/>
        <v>69623.112961329025</v>
      </c>
      <c r="AO13" s="47">
        <f t="shared" si="17"/>
        <v>1.381065332626231</v>
      </c>
      <c r="AP13" s="47">
        <f t="shared" si="18"/>
        <v>1.5575859652343573</v>
      </c>
    </row>
    <row r="14" spans="1:42" ht="13.5" customHeight="1">
      <c r="A14" s="55">
        <f>SUM(Y5:Y1000)</f>
        <v>5924833.5799999991</v>
      </c>
      <c r="B14" s="97" t="s">
        <v>33</v>
      </c>
      <c r="C14" s="98">
        <v>18230637</v>
      </c>
      <c r="D14" s="61" t="s">
        <v>82</v>
      </c>
      <c r="E14" s="38">
        <v>12631</v>
      </c>
      <c r="F14" s="39" t="s">
        <v>560</v>
      </c>
      <c r="G14" s="39">
        <v>45</v>
      </c>
      <c r="H14" s="39"/>
      <c r="I14" s="40" t="s">
        <v>282</v>
      </c>
      <c r="J14" s="41">
        <v>16000</v>
      </c>
      <c r="K14" s="41">
        <v>9.2399999999999996E-2</v>
      </c>
      <c r="L14" s="41"/>
      <c r="M14" s="42">
        <v>1.3</v>
      </c>
      <c r="N14" s="42">
        <v>1.59</v>
      </c>
      <c r="O14" s="43">
        <v>1478.3999999999999</v>
      </c>
      <c r="P14" s="44">
        <v>20800</v>
      </c>
      <c r="Q14" s="44">
        <f t="shared" si="13"/>
        <v>25440</v>
      </c>
      <c r="R14" s="45">
        <v>0</v>
      </c>
      <c r="S14" s="46"/>
      <c r="T14" s="39">
        <f t="shared" si="0"/>
        <v>45</v>
      </c>
      <c r="U14" s="47">
        <f t="shared" si="1"/>
        <v>0.2642749303487209</v>
      </c>
      <c r="V14" s="48">
        <f t="shared" si="2"/>
        <v>0.29000000000000004</v>
      </c>
      <c r="W14" s="49">
        <f t="shared" si="3"/>
        <v>5.8727762299715753E-3</v>
      </c>
      <c r="X14" s="44">
        <f t="shared" si="4"/>
        <v>1194.6750249916236</v>
      </c>
      <c r="Y14" s="44">
        <f t="shared" si="5"/>
        <v>4640</v>
      </c>
      <c r="Z14" s="44">
        <f t="shared" si="6"/>
        <v>15737.666888874679</v>
      </c>
      <c r="AA14" s="50">
        <f t="shared" si="7"/>
        <v>26634.675024991622</v>
      </c>
      <c r="AB14" s="51">
        <f t="shared" si="8"/>
        <v>14735.64315437704</v>
      </c>
      <c r="AC14" s="44">
        <f t="shared" si="9"/>
        <v>24938.834293063315</v>
      </c>
      <c r="AD14" s="44">
        <f t="shared" si="10"/>
        <v>0</v>
      </c>
      <c r="AE14" s="44">
        <f t="shared" si="19"/>
        <v>0</v>
      </c>
      <c r="AF14" s="52">
        <f>HLOOKUP(I14,GasAvoidedCostsWOCC!$A$5:$G$50,G14+1,FALSE)</f>
        <v>27.444232870165703</v>
      </c>
      <c r="AG14" s="44">
        <f t="shared" si="11"/>
        <v>40573.553875252976</v>
      </c>
      <c r="AH14" s="52">
        <f>HLOOKUP(I14,GasAvoidedCostsWOCC!$A$5:$Q$50,T14+1,FALSE)</f>
        <v>27.444232870165703</v>
      </c>
      <c r="AI14" s="44">
        <f t="shared" si="12"/>
        <v>0</v>
      </c>
      <c r="AJ14" s="44">
        <f t="shared" si="14"/>
        <v>40573.553875252976</v>
      </c>
      <c r="AK14" s="44">
        <f>HLOOKUP(I14,GasAvoidedCostsWOCC!$A$5:$Q$50,G14+1,FALSE)*J14*L14</f>
        <v>0</v>
      </c>
      <c r="AL14" s="44">
        <f t="shared" si="15"/>
        <v>40573.553875252976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40573.553875252976</v>
      </c>
      <c r="AN14" s="48">
        <f t="shared" si="16"/>
        <v>44630.909262778274</v>
      </c>
      <c r="AO14" s="47">
        <f t="shared" si="17"/>
        <v>2.7534294533456523</v>
      </c>
      <c r="AP14" s="47">
        <f t="shared" si="18"/>
        <v>1.7896148929139108</v>
      </c>
    </row>
    <row r="15" spans="1:42" ht="13.5" customHeight="1">
      <c r="A15" s="57" t="s">
        <v>257</v>
      </c>
      <c r="B15" s="97" t="s">
        <v>33</v>
      </c>
      <c r="C15" s="98">
        <v>18230637</v>
      </c>
      <c r="D15" s="61" t="s">
        <v>82</v>
      </c>
      <c r="E15" s="38">
        <v>12635</v>
      </c>
      <c r="F15" s="39" t="s">
        <v>563</v>
      </c>
      <c r="G15" s="39">
        <v>45</v>
      </c>
      <c r="H15" s="39"/>
      <c r="I15" s="40" t="s">
        <v>282</v>
      </c>
      <c r="J15" s="41">
        <v>22500</v>
      </c>
      <c r="K15" s="41">
        <v>6.6900000000000001E-2</v>
      </c>
      <c r="L15" s="41"/>
      <c r="M15" s="42">
        <v>1.3</v>
      </c>
      <c r="N15" s="42">
        <v>1.32</v>
      </c>
      <c r="O15" s="43">
        <v>1505.25</v>
      </c>
      <c r="P15" s="44">
        <v>29250</v>
      </c>
      <c r="Q15" s="44">
        <f t="shared" si="13"/>
        <v>29700</v>
      </c>
      <c r="R15" s="45">
        <v>4.3400000000000001E-2</v>
      </c>
      <c r="S15" s="46"/>
      <c r="T15" s="39">
        <f t="shared" si="0"/>
        <v>45</v>
      </c>
      <c r="U15" s="47">
        <f t="shared" si="1"/>
        <v>0.26907456636053312</v>
      </c>
      <c r="V15" s="48">
        <f t="shared" si="2"/>
        <v>2.0000000000000018E-2</v>
      </c>
      <c r="W15" s="49">
        <f t="shared" si="3"/>
        <v>5.9794348080118472E-3</v>
      </c>
      <c r="X15" s="44">
        <f t="shared" si="4"/>
        <v>1216.3721464885291</v>
      </c>
      <c r="Y15" s="44">
        <f t="shared" si="5"/>
        <v>450</v>
      </c>
      <c r="Z15" s="44">
        <f t="shared" si="6"/>
        <v>16023.486934847548</v>
      </c>
      <c r="AA15" s="50">
        <f t="shared" si="7"/>
        <v>30916.372146488528</v>
      </c>
      <c r="AB15" s="51">
        <f t="shared" si="8"/>
        <v>15003.264920269239</v>
      </c>
      <c r="AC15" s="44">
        <f t="shared" si="9"/>
        <v>28947.913994839444</v>
      </c>
      <c r="AD15" s="44">
        <f t="shared" si="10"/>
        <v>13616.492765103803</v>
      </c>
      <c r="AE15" s="44">
        <f t="shared" si="19"/>
        <v>0</v>
      </c>
      <c r="AF15" s="52">
        <f>HLOOKUP(I15,GasAvoidedCostsWOCC!$A$5:$G$50,G15+1,FALSE)</f>
        <v>27.444232870165703</v>
      </c>
      <c r="AG15" s="44">
        <f t="shared" si="11"/>
        <v>41310.431527816923</v>
      </c>
      <c r="AH15" s="52">
        <f>HLOOKUP(I15,GasAvoidedCostsWOCC!$A$5:$Q$50,T15+1,FALSE)</f>
        <v>27.444232870165703</v>
      </c>
      <c r="AI15" s="44">
        <f t="shared" si="12"/>
        <v>0</v>
      </c>
      <c r="AJ15" s="44">
        <f t="shared" si="14"/>
        <v>41310.431527816923</v>
      </c>
      <c r="AK15" s="44">
        <f>HLOOKUP(I15,GasAvoidedCostsWOCC!$A$5:$Q$50,G15+1,FALSE)*J15*L15</f>
        <v>0</v>
      </c>
      <c r="AL15" s="44">
        <f t="shared" si="15"/>
        <v>41310.431527816923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41310.431527816923</v>
      </c>
      <c r="AN15" s="48">
        <f t="shared" si="16"/>
        <v>59057.967445702423</v>
      </c>
      <c r="AO15" s="47">
        <f t="shared" si="17"/>
        <v>2.7534294533456518</v>
      </c>
      <c r="AP15" s="47">
        <f t="shared" si="18"/>
        <v>2.0401458791203644</v>
      </c>
    </row>
    <row r="16" spans="1:42" ht="13.5" customHeight="1">
      <c r="A16" s="54">
        <f>SUM(U5:U999)</f>
        <v>33.678149436489456</v>
      </c>
      <c r="B16" s="97" t="s">
        <v>33</v>
      </c>
      <c r="C16" s="98">
        <v>18230637</v>
      </c>
      <c r="D16" s="61" t="s">
        <v>82</v>
      </c>
      <c r="E16" s="38">
        <v>12639</v>
      </c>
      <c r="F16" s="39" t="s">
        <v>567</v>
      </c>
      <c r="G16" s="39">
        <v>45</v>
      </c>
      <c r="H16" s="39"/>
      <c r="I16" s="40" t="s">
        <v>282</v>
      </c>
      <c r="J16" s="41">
        <v>40000</v>
      </c>
      <c r="K16" s="41">
        <v>6.6900000000000001E-2</v>
      </c>
      <c r="L16" s="41"/>
      <c r="M16" s="42">
        <v>1.45</v>
      </c>
      <c r="N16" s="42">
        <v>1.5</v>
      </c>
      <c r="O16" s="43">
        <v>2676</v>
      </c>
      <c r="P16" s="44">
        <v>58000</v>
      </c>
      <c r="Q16" s="44">
        <f t="shared" si="13"/>
        <v>60000</v>
      </c>
      <c r="R16" s="45">
        <v>3.5000000000000003E-2</v>
      </c>
      <c r="S16" s="46"/>
      <c r="T16" s="39">
        <f t="shared" si="0"/>
        <v>45</v>
      </c>
      <c r="U16" s="47">
        <f t="shared" si="1"/>
        <v>0.47835478464094777</v>
      </c>
      <c r="V16" s="48">
        <f t="shared" si="2"/>
        <v>5.0000000000000044E-2</v>
      </c>
      <c r="W16" s="49">
        <f t="shared" si="3"/>
        <v>1.0630106325354395E-2</v>
      </c>
      <c r="X16" s="44">
        <f t="shared" si="4"/>
        <v>2162.439371535163</v>
      </c>
      <c r="Y16" s="44">
        <f t="shared" si="5"/>
        <v>2000</v>
      </c>
      <c r="Z16" s="44">
        <f t="shared" si="6"/>
        <v>28486.198995284525</v>
      </c>
      <c r="AA16" s="50">
        <f t="shared" si="7"/>
        <v>62162.439371535162</v>
      </c>
      <c r="AB16" s="51">
        <f t="shared" si="8"/>
        <v>26672.470969367532</v>
      </c>
      <c r="AC16" s="44">
        <f t="shared" si="9"/>
        <v>58204.531246755767</v>
      </c>
      <c r="AD16" s="44">
        <f t="shared" si="10"/>
        <v>19521.853426672118</v>
      </c>
      <c r="AE16" s="44">
        <f t="shared" si="19"/>
        <v>0</v>
      </c>
      <c r="AF16" s="52">
        <f>HLOOKUP(I16,GasAvoidedCostsWOCC!$A$5:$G$50,G16+1,FALSE)</f>
        <v>27.444232870165703</v>
      </c>
      <c r="AG16" s="44">
        <f t="shared" si="11"/>
        <v>73440.767160563424</v>
      </c>
      <c r="AH16" s="52">
        <f>HLOOKUP(I16,GasAvoidedCostsWOCC!$A$5:$Q$50,T16+1,FALSE)</f>
        <v>27.444232870165703</v>
      </c>
      <c r="AI16" s="44">
        <f t="shared" si="12"/>
        <v>0</v>
      </c>
      <c r="AJ16" s="44">
        <f t="shared" si="14"/>
        <v>73440.767160563424</v>
      </c>
      <c r="AK16" s="44">
        <f>HLOOKUP(I16,GasAvoidedCostsWOCC!$A$5:$Q$50,G16+1,FALSE)*J16*L16</f>
        <v>0</v>
      </c>
      <c r="AL16" s="44">
        <f t="shared" si="15"/>
        <v>73440.767160563424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73440.767160563424</v>
      </c>
      <c r="AN16" s="48">
        <f t="shared" si="16"/>
        <v>100306.6973032919</v>
      </c>
      <c r="AO16" s="47">
        <f t="shared" si="17"/>
        <v>2.7534294533456523</v>
      </c>
      <c r="AP16" s="47">
        <f t="shared" si="18"/>
        <v>1.723348597689855</v>
      </c>
    </row>
    <row r="17" spans="1:42" ht="13.5" customHeight="1">
      <c r="A17" s="58" t="s">
        <v>260</v>
      </c>
      <c r="B17" s="97" t="s">
        <v>33</v>
      </c>
      <c r="C17" s="98">
        <v>18230637</v>
      </c>
      <c r="D17" s="61" t="s">
        <v>82</v>
      </c>
      <c r="E17" s="38" t="s">
        <v>824</v>
      </c>
      <c r="F17" s="39" t="s">
        <v>1082</v>
      </c>
      <c r="G17" s="39">
        <v>45</v>
      </c>
      <c r="H17" s="39"/>
      <c r="I17" s="40" t="s">
        <v>282</v>
      </c>
      <c r="J17" s="41">
        <v>150000</v>
      </c>
      <c r="K17" s="41">
        <v>0.35139999999999999</v>
      </c>
      <c r="L17" s="41"/>
      <c r="M17" s="42">
        <v>50</v>
      </c>
      <c r="N17" s="42">
        <v>24.11</v>
      </c>
      <c r="O17" s="43">
        <v>52710</v>
      </c>
      <c r="P17" s="44">
        <v>392900</v>
      </c>
      <c r="Q17" s="44">
        <f t="shared" si="13"/>
        <v>3616500</v>
      </c>
      <c r="R17" s="45">
        <v>0</v>
      </c>
      <c r="S17" s="46"/>
      <c r="T17" s="39">
        <f t="shared" si="0"/>
        <v>45</v>
      </c>
      <c r="U17" s="47">
        <f t="shared" si="1"/>
        <v>9.4223022041944517</v>
      </c>
      <c r="V17" s="48">
        <f t="shared" si="2"/>
        <v>-25.89</v>
      </c>
      <c r="W17" s="49">
        <f t="shared" si="3"/>
        <v>0.20938449342654339</v>
      </c>
      <c r="X17" s="44">
        <f t="shared" si="4"/>
        <v>42594.237396718396</v>
      </c>
      <c r="Y17" s="44">
        <f t="shared" si="5"/>
        <v>3223600</v>
      </c>
      <c r="Z17" s="44">
        <f t="shared" si="6"/>
        <v>561101.47572550341</v>
      </c>
      <c r="AA17" s="50">
        <f t="shared" si="7"/>
        <v>3659094.2373967185</v>
      </c>
      <c r="AB17" s="51">
        <f t="shared" si="8"/>
        <v>525375.91360065853</v>
      </c>
      <c r="AC17" s="44">
        <f t="shared" si="9"/>
        <v>3426118.1998096611</v>
      </c>
      <c r="AD17" s="44">
        <f t="shared" si="10"/>
        <v>0</v>
      </c>
      <c r="AE17" s="44">
        <f t="shared" si="19"/>
        <v>0</v>
      </c>
      <c r="AF17" s="52">
        <f>HLOOKUP(I17,GasAvoidedCostsWOCC!$A$5:$G$50,G17+1,FALSE)</f>
        <v>27.444232870165703</v>
      </c>
      <c r="AG17" s="44">
        <f t="shared" si="11"/>
        <v>1446585.5145864342</v>
      </c>
      <c r="AH17" s="52">
        <f>HLOOKUP(I17,GasAvoidedCostsWOCC!$A$5:$Q$50,T17+1,FALSE)</f>
        <v>27.444232870165703</v>
      </c>
      <c r="AI17" s="44">
        <f t="shared" si="12"/>
        <v>0</v>
      </c>
      <c r="AJ17" s="44">
        <f t="shared" si="14"/>
        <v>1446585.5145864342</v>
      </c>
      <c r="AK17" s="44">
        <f>HLOOKUP(I17,GasAvoidedCostsWOCC!$A$5:$Q$50,G17+1,FALSE)*J17*L17</f>
        <v>0</v>
      </c>
      <c r="AL17" s="44">
        <f t="shared" si="15"/>
        <v>1446585.5145864342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1446585.514586434</v>
      </c>
      <c r="AN17" s="48">
        <f t="shared" si="16"/>
        <v>1591244.0660450775</v>
      </c>
      <c r="AO17" s="47">
        <f t="shared" si="17"/>
        <v>2.7534294533456527</v>
      </c>
      <c r="AP17" s="47">
        <f t="shared" si="18"/>
        <v>0.46444517475593211</v>
      </c>
    </row>
    <row r="18" spans="1:42" ht="13.5" customHeight="1">
      <c r="A18" s="59">
        <f>A6+A8</f>
        <v>2679766.1399999997</v>
      </c>
      <c r="B18" s="97" t="s">
        <v>33</v>
      </c>
      <c r="C18" s="98">
        <v>18230637</v>
      </c>
      <c r="D18" s="61" t="s">
        <v>82</v>
      </c>
      <c r="E18" s="38" t="s">
        <v>824</v>
      </c>
      <c r="F18" s="39" t="s">
        <v>1084</v>
      </c>
      <c r="G18" s="39">
        <v>25</v>
      </c>
      <c r="H18" s="39"/>
      <c r="I18" s="40" t="s">
        <v>282</v>
      </c>
      <c r="J18" s="41">
        <v>500</v>
      </c>
      <c r="K18" s="41">
        <v>0.76370000000000005</v>
      </c>
      <c r="L18" s="41"/>
      <c r="M18" s="42">
        <v>200</v>
      </c>
      <c r="N18" s="42">
        <v>19.79</v>
      </c>
      <c r="O18" s="43">
        <v>381.85</v>
      </c>
      <c r="P18" s="44">
        <v>6200</v>
      </c>
      <c r="Q18" s="44">
        <f t="shared" si="13"/>
        <v>9895</v>
      </c>
      <c r="R18" s="45">
        <v>0</v>
      </c>
      <c r="S18" s="46"/>
      <c r="T18" s="39">
        <f t="shared" si="0"/>
        <v>25</v>
      </c>
      <c r="U18" s="47">
        <f t="shared" si="1"/>
        <v>3.7921394808824511E-2</v>
      </c>
      <c r="V18" s="48">
        <f t="shared" si="2"/>
        <v>-180.21</v>
      </c>
      <c r="W18" s="49">
        <f t="shared" si="3"/>
        <v>1.5168557923529804E-3</v>
      </c>
      <c r="X18" s="44">
        <f t="shared" si="4"/>
        <v>308.56781540384975</v>
      </c>
      <c r="Y18" s="44">
        <f t="shared" si="5"/>
        <v>3695</v>
      </c>
      <c r="Z18" s="44">
        <f t="shared" si="6"/>
        <v>4064.8187916103871</v>
      </c>
      <c r="AA18" s="50">
        <f t="shared" si="7"/>
        <v>10203.567815403851</v>
      </c>
      <c r="AB18" s="51">
        <f t="shared" si="8"/>
        <v>3806.0101045041074</v>
      </c>
      <c r="AC18" s="44">
        <f t="shared" si="9"/>
        <v>9553.9024488800096</v>
      </c>
      <c r="AD18" s="44">
        <f t="shared" si="10"/>
        <v>0</v>
      </c>
      <c r="AE18" s="44">
        <f t="shared" si="19"/>
        <v>0</v>
      </c>
      <c r="AF18" s="52">
        <f>HLOOKUP(I18,GasAvoidedCostsWOCC!$A$5:$G$50,G18+1,FALSE)</f>
        <v>16.472554524074432</v>
      </c>
      <c r="AG18" s="44">
        <f t="shared" si="11"/>
        <v>6290.0449450178221</v>
      </c>
      <c r="AH18" s="52">
        <f>HLOOKUP(I18,GasAvoidedCostsWOCC!$A$5:$Q$50,T18+1,FALSE)</f>
        <v>16.472554524074432</v>
      </c>
      <c r="AI18" s="44">
        <f t="shared" si="12"/>
        <v>0</v>
      </c>
      <c r="AJ18" s="44">
        <f t="shared" si="14"/>
        <v>6290.0449450178221</v>
      </c>
      <c r="AK18" s="44">
        <f>HLOOKUP(I18,GasAvoidedCostsWOCC!$A$5:$Q$50,G18+1,FALSE)*J18*L18</f>
        <v>0</v>
      </c>
      <c r="AL18" s="44">
        <f t="shared" si="15"/>
        <v>6290.0449450178221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6290.0449450178221</v>
      </c>
      <c r="AN18" s="48">
        <f t="shared" si="16"/>
        <v>6919.0494395196047</v>
      </c>
      <c r="AO18" s="47">
        <f t="shared" si="17"/>
        <v>1.6526611260369641</v>
      </c>
      <c r="AP18" s="47">
        <f t="shared" si="18"/>
        <v>0.72421185756724105</v>
      </c>
    </row>
    <row r="19" spans="1:42" ht="13.5" customHeight="1">
      <c r="A19" s="58" t="s">
        <v>230</v>
      </c>
      <c r="B19" s="97" t="s">
        <v>33</v>
      </c>
      <c r="C19" s="98">
        <v>18230637</v>
      </c>
      <c r="D19" s="61" t="s">
        <v>82</v>
      </c>
      <c r="E19" s="38">
        <v>13248</v>
      </c>
      <c r="F19" s="39" t="s">
        <v>1088</v>
      </c>
      <c r="G19" s="39">
        <v>45</v>
      </c>
      <c r="H19" s="39"/>
      <c r="I19" s="40" t="s">
        <v>282</v>
      </c>
      <c r="J19" s="41">
        <v>7500</v>
      </c>
      <c r="K19" s="41">
        <v>0.39119999999999999</v>
      </c>
      <c r="L19" s="41"/>
      <c r="M19" s="42">
        <v>100</v>
      </c>
      <c r="N19" s="42">
        <v>28.01</v>
      </c>
      <c r="O19" s="43">
        <v>2934</v>
      </c>
      <c r="P19" s="44">
        <v>37500</v>
      </c>
      <c r="Q19" s="44">
        <f t="shared" si="13"/>
        <v>210075</v>
      </c>
      <c r="R19" s="45">
        <v>0</v>
      </c>
      <c r="S19" s="46"/>
      <c r="T19" s="39">
        <f t="shared" si="0"/>
        <v>45</v>
      </c>
      <c r="U19" s="47">
        <f t="shared" si="1"/>
        <v>0.52447419212875213</v>
      </c>
      <c r="V19" s="48">
        <f t="shared" si="2"/>
        <v>-71.989999999999995</v>
      </c>
      <c r="W19" s="49">
        <f t="shared" si="3"/>
        <v>1.1654982047305603E-2</v>
      </c>
      <c r="X19" s="44">
        <f t="shared" si="4"/>
        <v>2370.925678656266</v>
      </c>
      <c r="Y19" s="44">
        <f t="shared" si="5"/>
        <v>172575</v>
      </c>
      <c r="Z19" s="44">
        <f t="shared" si="6"/>
        <v>31232.62625267743</v>
      </c>
      <c r="AA19" s="50">
        <f t="shared" si="7"/>
        <v>212445.92567865626</v>
      </c>
      <c r="AB19" s="51">
        <f t="shared" si="8"/>
        <v>29244.032071795344</v>
      </c>
      <c r="AC19" s="44">
        <f t="shared" si="9"/>
        <v>198919.40606615753</v>
      </c>
      <c r="AD19" s="44">
        <f t="shared" si="10"/>
        <v>0</v>
      </c>
      <c r="AE19" s="44">
        <f t="shared" si="19"/>
        <v>0</v>
      </c>
      <c r="AF19" s="52">
        <f>HLOOKUP(I19,GasAvoidedCostsWOCC!$A$5:$G$50,G19+1,FALSE)</f>
        <v>27.444232870165703</v>
      </c>
      <c r="AG19" s="44">
        <f t="shared" si="11"/>
        <v>80521.37924106617</v>
      </c>
      <c r="AH19" s="52">
        <f>HLOOKUP(I19,GasAvoidedCostsWOCC!$A$5:$Q$50,T19+1,FALSE)</f>
        <v>27.444232870165703</v>
      </c>
      <c r="AI19" s="44">
        <f t="shared" si="12"/>
        <v>0</v>
      </c>
      <c r="AJ19" s="44">
        <f t="shared" si="14"/>
        <v>80521.37924106617</v>
      </c>
      <c r="AK19" s="44">
        <f>HLOOKUP(I19,GasAvoidedCostsWOCC!$A$5:$Q$50,G19+1,FALSE)*J19*L19</f>
        <v>0</v>
      </c>
      <c r="AL19" s="44">
        <f t="shared" si="15"/>
        <v>80521.37924106617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80521.37924106617</v>
      </c>
      <c r="AN19" s="48">
        <f t="shared" si="16"/>
        <v>88573.517165172787</v>
      </c>
      <c r="AO19" s="47">
        <f t="shared" si="17"/>
        <v>2.7534294533456523</v>
      </c>
      <c r="AP19" s="47">
        <f t="shared" si="18"/>
        <v>0.4452733844163731</v>
      </c>
    </row>
    <row r="20" spans="1:42" ht="13.5" customHeight="1">
      <c r="A20" s="59">
        <f>A8+SUM(Q5:Q906)</f>
        <v>8604599.7199999988</v>
      </c>
      <c r="B20" s="97" t="s">
        <v>33</v>
      </c>
      <c r="C20" s="98">
        <v>18230637</v>
      </c>
      <c r="D20" s="61" t="s">
        <v>82</v>
      </c>
      <c r="E20" s="38">
        <v>13238</v>
      </c>
      <c r="F20" s="39" t="s">
        <v>1092</v>
      </c>
      <c r="G20" s="39">
        <v>45</v>
      </c>
      <c r="H20" s="39"/>
      <c r="I20" s="40" t="s">
        <v>282</v>
      </c>
      <c r="J20" s="41">
        <v>7500</v>
      </c>
      <c r="K20" s="41">
        <v>0.2429</v>
      </c>
      <c r="L20" s="41"/>
      <c r="M20" s="42">
        <v>100</v>
      </c>
      <c r="N20" s="42">
        <v>28.01</v>
      </c>
      <c r="O20" s="43">
        <v>1821.75</v>
      </c>
      <c r="P20" s="44">
        <v>37500</v>
      </c>
      <c r="Q20" s="44">
        <f t="shared" si="13"/>
        <v>210075</v>
      </c>
      <c r="R20" s="45">
        <v>0</v>
      </c>
      <c r="S20" s="46"/>
      <c r="T20" s="39">
        <f t="shared" si="0"/>
        <v>45</v>
      </c>
      <c r="U20" s="47">
        <f t="shared" si="1"/>
        <v>0.32565128136010713</v>
      </c>
      <c r="V20" s="48">
        <f t="shared" si="2"/>
        <v>-71.989999999999995</v>
      </c>
      <c r="W20" s="49">
        <f t="shared" si="3"/>
        <v>7.2366951413357136E-3</v>
      </c>
      <c r="X20" s="44">
        <f t="shared" si="4"/>
        <v>1472.1315116196499</v>
      </c>
      <c r="Y20" s="44">
        <f t="shared" si="5"/>
        <v>172575</v>
      </c>
      <c r="Z20" s="44">
        <f t="shared" si="6"/>
        <v>19392.650605253955</v>
      </c>
      <c r="AA20" s="50">
        <f t="shared" si="7"/>
        <v>211547.13151161966</v>
      </c>
      <c r="AB20" s="51">
        <f t="shared" si="8"/>
        <v>18157.912551735913</v>
      </c>
      <c r="AC20" s="44">
        <f t="shared" si="9"/>
        <v>198077.8384940259</v>
      </c>
      <c r="AD20" s="44">
        <f t="shared" si="10"/>
        <v>0</v>
      </c>
      <c r="AE20" s="44">
        <f t="shared" si="19"/>
        <v>0</v>
      </c>
      <c r="AF20" s="52">
        <f>HLOOKUP(I20,GasAvoidedCostsWOCC!$A$5:$G$50,G20+1,FALSE)</f>
        <v>27.444232870165703</v>
      </c>
      <c r="AG20" s="44">
        <f t="shared" si="11"/>
        <v>49996.53123122437</v>
      </c>
      <c r="AH20" s="52">
        <f>HLOOKUP(I20,GasAvoidedCostsWOCC!$A$5:$Q$50,T20+1,FALSE)</f>
        <v>27.444232870165703</v>
      </c>
      <c r="AI20" s="44">
        <f t="shared" si="12"/>
        <v>0</v>
      </c>
      <c r="AJ20" s="44">
        <f t="shared" si="14"/>
        <v>49996.53123122437</v>
      </c>
      <c r="AK20" s="44">
        <f>HLOOKUP(I20,GasAvoidedCostsWOCC!$A$5:$Q$50,G20+1,FALSE)*J20*L20</f>
        <v>0</v>
      </c>
      <c r="AL20" s="44">
        <f t="shared" si="15"/>
        <v>49996.53123122437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49996.53123122437</v>
      </c>
      <c r="AN20" s="48">
        <f t="shared" si="16"/>
        <v>54996.184354346813</v>
      </c>
      <c r="AO20" s="47">
        <f t="shared" si="17"/>
        <v>2.7534294533456518</v>
      </c>
      <c r="AP20" s="47">
        <f t="shared" si="18"/>
        <v>0.27764935629588627</v>
      </c>
    </row>
    <row r="21" spans="1:42" ht="13.5" customHeight="1">
      <c r="A21" s="58" t="s">
        <v>244</v>
      </c>
      <c r="B21" s="97" t="s">
        <v>33</v>
      </c>
      <c r="C21" s="98">
        <v>18230637</v>
      </c>
      <c r="D21" s="61" t="s">
        <v>82</v>
      </c>
      <c r="E21" s="38">
        <v>13249</v>
      </c>
      <c r="F21" s="39" t="s">
        <v>1096</v>
      </c>
      <c r="G21" s="39">
        <v>45</v>
      </c>
      <c r="H21" s="39"/>
      <c r="I21" s="40" t="s">
        <v>282</v>
      </c>
      <c r="J21" s="41">
        <v>380</v>
      </c>
      <c r="K21" s="41">
        <v>0.39119999999999999</v>
      </c>
      <c r="L21" s="41"/>
      <c r="M21" s="42">
        <v>200</v>
      </c>
      <c r="N21" s="42">
        <v>28.01</v>
      </c>
      <c r="O21" s="43">
        <v>148.65600000000001</v>
      </c>
      <c r="P21" s="44">
        <v>3800</v>
      </c>
      <c r="Q21" s="44">
        <f t="shared" si="13"/>
        <v>10643.800000000001</v>
      </c>
      <c r="R21" s="45">
        <v>0</v>
      </c>
      <c r="S21" s="46"/>
      <c r="T21" s="39">
        <f t="shared" si="0"/>
        <v>45</v>
      </c>
      <c r="U21" s="47">
        <f t="shared" si="1"/>
        <v>2.6573359067856777E-2</v>
      </c>
      <c r="V21" s="48">
        <f t="shared" si="2"/>
        <v>-171.99</v>
      </c>
      <c r="W21" s="49">
        <f t="shared" si="3"/>
        <v>5.9051909039681727E-4</v>
      </c>
      <c r="X21" s="44">
        <f t="shared" si="4"/>
        <v>120.1269010519175</v>
      </c>
      <c r="Y21" s="44">
        <f t="shared" si="5"/>
        <v>6843.8000000000011</v>
      </c>
      <c r="Z21" s="44">
        <f t="shared" si="6"/>
        <v>1582.45306346899</v>
      </c>
      <c r="AA21" s="50">
        <f t="shared" si="7"/>
        <v>10763.926901051918</v>
      </c>
      <c r="AB21" s="51">
        <f t="shared" si="8"/>
        <v>1481.6976249709644</v>
      </c>
      <c r="AC21" s="44">
        <f t="shared" si="9"/>
        <v>10078.583240685317</v>
      </c>
      <c r="AD21" s="44">
        <f t="shared" si="10"/>
        <v>0</v>
      </c>
      <c r="AE21" s="44">
        <f t="shared" si="19"/>
        <v>0</v>
      </c>
      <c r="AF21" s="52">
        <f>HLOOKUP(I21,GasAvoidedCostsWOCC!$A$5:$G$50,G21+1,FALSE)</f>
        <v>27.444232870165703</v>
      </c>
      <c r="AG21" s="44">
        <f t="shared" si="11"/>
        <v>4079.7498815473523</v>
      </c>
      <c r="AH21" s="52">
        <f>HLOOKUP(I21,GasAvoidedCostsWOCC!$A$5:$Q$50,T21+1,FALSE)</f>
        <v>27.444232870165703</v>
      </c>
      <c r="AI21" s="44">
        <f t="shared" si="12"/>
        <v>0</v>
      </c>
      <c r="AJ21" s="44">
        <f t="shared" si="14"/>
        <v>4079.7498815473523</v>
      </c>
      <c r="AK21" s="44">
        <f>HLOOKUP(I21,GasAvoidedCostsWOCC!$A$5:$Q$50,G21+1,FALSE)*J21*L21</f>
        <v>0</v>
      </c>
      <c r="AL21" s="44">
        <f t="shared" si="15"/>
        <v>4079.7498815473523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4079.7498815473527</v>
      </c>
      <c r="AN21" s="48">
        <f t="shared" si="16"/>
        <v>4487.7248697020887</v>
      </c>
      <c r="AO21" s="47">
        <f t="shared" si="17"/>
        <v>2.7534294533456514</v>
      </c>
      <c r="AP21" s="47">
        <f t="shared" si="18"/>
        <v>0.4452733844163731</v>
      </c>
    </row>
    <row r="22" spans="1:42" ht="13.5" customHeight="1">
      <c r="A22" s="60">
        <f>(SUM(AM5:AM1000)/(SUM(AB5:AB1000)))</f>
        <v>2.1319073732673361</v>
      </c>
      <c r="B22" s="97" t="s">
        <v>33</v>
      </c>
      <c r="C22" s="98">
        <v>18230637</v>
      </c>
      <c r="D22" s="61" t="s">
        <v>82</v>
      </c>
      <c r="E22" s="38">
        <v>13239</v>
      </c>
      <c r="F22" s="39" t="s">
        <v>1100</v>
      </c>
      <c r="G22" s="39">
        <v>45</v>
      </c>
      <c r="H22" s="39"/>
      <c r="I22" s="40" t="s">
        <v>282</v>
      </c>
      <c r="J22" s="41">
        <v>380</v>
      </c>
      <c r="K22" s="41">
        <v>0.2429</v>
      </c>
      <c r="L22" s="41"/>
      <c r="M22" s="42">
        <v>200</v>
      </c>
      <c r="N22" s="42">
        <v>28.01</v>
      </c>
      <c r="O22" s="43">
        <v>92.302000000000007</v>
      </c>
      <c r="P22" s="44">
        <v>3800</v>
      </c>
      <c r="Q22" s="44">
        <f t="shared" si="13"/>
        <v>10643.800000000001</v>
      </c>
      <c r="R22" s="45">
        <v>0</v>
      </c>
      <c r="S22" s="46"/>
      <c r="T22" s="39">
        <f t="shared" si="0"/>
        <v>45</v>
      </c>
      <c r="U22" s="47">
        <f t="shared" si="1"/>
        <v>1.6499664922245427E-2</v>
      </c>
      <c r="V22" s="48">
        <f t="shared" si="2"/>
        <v>-171.99</v>
      </c>
      <c r="W22" s="49">
        <f t="shared" si="3"/>
        <v>3.6665922049434281E-4</v>
      </c>
      <c r="X22" s="44">
        <f t="shared" si="4"/>
        <v>74.587996588728927</v>
      </c>
      <c r="Y22" s="44">
        <f t="shared" si="5"/>
        <v>6843.8000000000011</v>
      </c>
      <c r="Z22" s="44">
        <f t="shared" si="6"/>
        <v>982.5609639995339</v>
      </c>
      <c r="AA22" s="50">
        <f t="shared" si="7"/>
        <v>10718.38799658873</v>
      </c>
      <c r="AB22" s="51">
        <f t="shared" si="8"/>
        <v>920.0009026212864</v>
      </c>
      <c r="AC22" s="44">
        <f t="shared" si="9"/>
        <v>10035.943817030646</v>
      </c>
      <c r="AD22" s="44">
        <f t="shared" si="10"/>
        <v>0</v>
      </c>
      <c r="AE22" s="44">
        <f t="shared" si="19"/>
        <v>0</v>
      </c>
      <c r="AF22" s="52">
        <f>HLOOKUP(I22,GasAvoidedCostsWOCC!$A$5:$G$50,G22+1,FALSE)</f>
        <v>27.444232870165703</v>
      </c>
      <c r="AG22" s="44">
        <f t="shared" si="11"/>
        <v>2533.1575823820344</v>
      </c>
      <c r="AH22" s="52">
        <f>HLOOKUP(I22,GasAvoidedCostsWOCC!$A$5:$Q$50,T22+1,FALSE)</f>
        <v>27.444232870165703</v>
      </c>
      <c r="AI22" s="44">
        <f t="shared" si="12"/>
        <v>0</v>
      </c>
      <c r="AJ22" s="44">
        <f t="shared" si="14"/>
        <v>2533.1575823820344</v>
      </c>
      <c r="AK22" s="44">
        <f>HLOOKUP(I22,GasAvoidedCostsWOCC!$A$5:$Q$50,G22+1,FALSE)*J22*L22</f>
        <v>0</v>
      </c>
      <c r="AL22" s="44">
        <f t="shared" si="15"/>
        <v>2533.1575823820344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2533.1575823820349</v>
      </c>
      <c r="AN22" s="48">
        <f t="shared" si="16"/>
        <v>2786.4733406202386</v>
      </c>
      <c r="AO22" s="47">
        <f t="shared" si="17"/>
        <v>2.7534294533456518</v>
      </c>
      <c r="AP22" s="47">
        <f t="shared" si="18"/>
        <v>0.27764935629588627</v>
      </c>
    </row>
    <row r="23" spans="1:42" ht="13.5" customHeight="1">
      <c r="A23" s="58" t="s">
        <v>245</v>
      </c>
      <c r="B23" s="97" t="s">
        <v>33</v>
      </c>
      <c r="C23" s="98">
        <v>18230637</v>
      </c>
      <c r="D23" s="61" t="s">
        <v>82</v>
      </c>
      <c r="E23" s="38" t="s">
        <v>824</v>
      </c>
      <c r="F23" s="39" t="s">
        <v>1134</v>
      </c>
      <c r="G23" s="39">
        <v>20</v>
      </c>
      <c r="H23" s="39"/>
      <c r="I23" s="40" t="s">
        <v>282</v>
      </c>
      <c r="J23" s="41">
        <v>10</v>
      </c>
      <c r="K23" s="41">
        <v>75.319999999999993</v>
      </c>
      <c r="L23" s="41"/>
      <c r="M23" s="42">
        <v>1250</v>
      </c>
      <c r="N23" s="42">
        <v>1000</v>
      </c>
      <c r="O23" s="43">
        <v>753.19999999999993</v>
      </c>
      <c r="P23" s="44">
        <v>12500</v>
      </c>
      <c r="Q23" s="44">
        <f t="shared" si="13"/>
        <v>10000</v>
      </c>
      <c r="R23" s="45">
        <v>36.090899999999998</v>
      </c>
      <c r="S23" s="46"/>
      <c r="T23" s="39">
        <f t="shared" si="0"/>
        <v>20</v>
      </c>
      <c r="U23" s="47">
        <f t="shared" si="1"/>
        <v>5.9840030525089155E-2</v>
      </c>
      <c r="V23" s="48">
        <f t="shared" si="2"/>
        <v>-250</v>
      </c>
      <c r="W23" s="49">
        <f t="shared" si="3"/>
        <v>2.9920015262544578E-3</v>
      </c>
      <c r="X23" s="44">
        <f t="shared" si="4"/>
        <v>608.65072295974755</v>
      </c>
      <c r="Y23" s="44">
        <f t="shared" si="5"/>
        <v>-2500</v>
      </c>
      <c r="Z23" s="44">
        <f t="shared" si="6"/>
        <v>8017.8643808850156</v>
      </c>
      <c r="AA23" s="50">
        <f t="shared" si="7"/>
        <v>10608.650722959748</v>
      </c>
      <c r="AB23" s="51">
        <f t="shared" si="8"/>
        <v>7507.3636525140591</v>
      </c>
      <c r="AC23" s="44">
        <f t="shared" si="9"/>
        <v>9933.1935608237345</v>
      </c>
      <c r="AD23" s="44">
        <f t="shared" si="10"/>
        <v>3883.6369134688739</v>
      </c>
      <c r="AE23" s="44">
        <f t="shared" si="19"/>
        <v>0</v>
      </c>
      <c r="AF23" s="52">
        <f>HLOOKUP(I23,GasAvoidedCostsWOCC!$A$5:$G$50,G23+1,FALSE)</f>
        <v>13.765480191058694</v>
      </c>
      <c r="AG23" s="44">
        <f t="shared" si="11"/>
        <v>10368.159679905408</v>
      </c>
      <c r="AH23" s="52">
        <f>HLOOKUP(I23,GasAvoidedCostsWOCC!$A$5:$Q$50,T23+1,FALSE)</f>
        <v>13.765480191058694</v>
      </c>
      <c r="AI23" s="44">
        <f t="shared" si="12"/>
        <v>0</v>
      </c>
      <c r="AJ23" s="44">
        <f t="shared" si="14"/>
        <v>10368.159679905408</v>
      </c>
      <c r="AK23" s="44">
        <f>HLOOKUP(I23,GasAvoidedCostsWOCC!$A$5:$Q$50,G23+1,FALSE)*J23*L23</f>
        <v>0</v>
      </c>
      <c r="AL23" s="44">
        <f t="shared" si="15"/>
        <v>10368.159679905408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10368.159679905406</v>
      </c>
      <c r="AN23" s="48">
        <f t="shared" si="16"/>
        <v>15288.612561364822</v>
      </c>
      <c r="AO23" s="47">
        <f t="shared" si="17"/>
        <v>1.381065332626231</v>
      </c>
      <c r="AP23" s="47">
        <f t="shared" si="18"/>
        <v>1.5391437273167339</v>
      </c>
    </row>
    <row r="24" spans="1:42" ht="13.5" customHeight="1">
      <c r="A24" s="60">
        <f>(SUM(AN5:AN1000)/SUM(AC5:AC1000))</f>
        <v>0.95456665512378935</v>
      </c>
      <c r="B24" s="97" t="s">
        <v>33</v>
      </c>
      <c r="C24" s="98">
        <v>18230637</v>
      </c>
      <c r="D24" s="61" t="s">
        <v>82</v>
      </c>
      <c r="E24" s="38" t="s">
        <v>824</v>
      </c>
      <c r="F24" s="39" t="s">
        <v>1135</v>
      </c>
      <c r="G24" s="39">
        <v>20</v>
      </c>
      <c r="H24" s="39"/>
      <c r="I24" s="40" t="s">
        <v>282</v>
      </c>
      <c r="J24" s="41">
        <v>550</v>
      </c>
      <c r="K24" s="41">
        <v>50.81</v>
      </c>
      <c r="L24" s="41"/>
      <c r="M24" s="42">
        <v>850</v>
      </c>
      <c r="N24" s="42">
        <v>631.58000000000004</v>
      </c>
      <c r="O24" s="43">
        <v>27945.5</v>
      </c>
      <c r="P24" s="44">
        <v>467500</v>
      </c>
      <c r="Q24" s="44">
        <f t="shared" si="13"/>
        <v>347369</v>
      </c>
      <c r="R24" s="45">
        <v>40.396900000000002</v>
      </c>
      <c r="S24" s="46"/>
      <c r="T24" s="39">
        <f t="shared" si="0"/>
        <v>20</v>
      </c>
      <c r="U24" s="47">
        <f t="shared" si="1"/>
        <v>2.2202065494408911</v>
      </c>
      <c r="V24" s="48">
        <f t="shared" si="2"/>
        <v>-218.41999999999996</v>
      </c>
      <c r="W24" s="49">
        <f t="shared" si="3"/>
        <v>0.11101032747204456</v>
      </c>
      <c r="X24" s="44">
        <f t="shared" si="4"/>
        <v>22582.380215708483</v>
      </c>
      <c r="Y24" s="44">
        <f t="shared" si="5"/>
        <v>-120131</v>
      </c>
      <c r="Z24" s="44">
        <f t="shared" si="6"/>
        <v>297481.71674989676</v>
      </c>
      <c r="AA24" s="50">
        <f t="shared" si="7"/>
        <v>369951.38021570846</v>
      </c>
      <c r="AB24" s="51">
        <f t="shared" si="8"/>
        <v>278540.93328642019</v>
      </c>
      <c r="AC24" s="44">
        <f t="shared" si="9"/>
        <v>346396.42342294799</v>
      </c>
      <c r="AD24" s="44">
        <f t="shared" si="10"/>
        <v>239084.6186056344</v>
      </c>
      <c r="AE24" s="44">
        <f t="shared" si="19"/>
        <v>0</v>
      </c>
      <c r="AF24" s="52">
        <f>HLOOKUP(I24,GasAvoidedCostsWOCC!$A$5:$G$50,G24+1,FALSE)</f>
        <v>13.765480191058694</v>
      </c>
      <c r="AG24" s="44">
        <f t="shared" si="11"/>
        <v>384683.22667923075</v>
      </c>
      <c r="AH24" s="52">
        <f>HLOOKUP(I24,GasAvoidedCostsWOCC!$A$5:$Q$50,T24+1,FALSE)</f>
        <v>13.765480191058694</v>
      </c>
      <c r="AI24" s="44">
        <f t="shared" si="12"/>
        <v>0</v>
      </c>
      <c r="AJ24" s="44">
        <f t="shared" si="14"/>
        <v>384683.22667923075</v>
      </c>
      <c r="AK24" s="44">
        <f>HLOOKUP(I24,GasAvoidedCostsWOCC!$A$5:$Q$50,G24+1,FALSE)*J24*L24</f>
        <v>0</v>
      </c>
      <c r="AL24" s="44">
        <f t="shared" si="15"/>
        <v>384683.22667923075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384683.22667923075</v>
      </c>
      <c r="AN24" s="48">
        <f t="shared" si="16"/>
        <v>662236.1679527883</v>
      </c>
      <c r="AO24" s="47">
        <f t="shared" si="17"/>
        <v>1.3810653326262312</v>
      </c>
      <c r="AP24" s="47">
        <f t="shared" si="18"/>
        <v>1.9117869676852923</v>
      </c>
    </row>
    <row r="25" spans="1:42" ht="13.5" customHeight="1">
      <c r="B25" s="97" t="s">
        <v>33</v>
      </c>
      <c r="C25" s="98">
        <v>18230637</v>
      </c>
      <c r="D25" s="61" t="s">
        <v>82</v>
      </c>
      <c r="E25" s="38" t="s">
        <v>824</v>
      </c>
      <c r="F25" s="39" t="s">
        <v>1136</v>
      </c>
      <c r="G25" s="39">
        <v>45</v>
      </c>
      <c r="H25" s="39"/>
      <c r="I25" s="40" t="s">
        <v>282</v>
      </c>
      <c r="J25" s="41">
        <v>200</v>
      </c>
      <c r="K25" s="41">
        <v>0.01</v>
      </c>
      <c r="L25" s="41"/>
      <c r="M25" s="42">
        <v>0.28999999999999998</v>
      </c>
      <c r="N25" s="42">
        <v>0.2</v>
      </c>
      <c r="O25" s="43">
        <v>2</v>
      </c>
      <c r="P25" s="44">
        <v>57.999999999999993</v>
      </c>
      <c r="Q25" s="44">
        <f t="shared" si="13"/>
        <v>40</v>
      </c>
      <c r="R25" s="45">
        <v>0</v>
      </c>
      <c r="S25" s="46"/>
      <c r="T25" s="39">
        <f t="shared" ref="T25:T82" si="20">G25+H25</f>
        <v>45</v>
      </c>
      <c r="U25" s="47">
        <f t="shared" ref="U25:U82" si="21">(O25/$A$10)*T25</f>
        <v>3.5751478672716569E-4</v>
      </c>
      <c r="V25" s="48">
        <f t="shared" ref="V25:V82" si="22">N25-M25</f>
        <v>-8.9999999999999969E-2</v>
      </c>
      <c r="W25" s="49">
        <f t="shared" ref="W25:W82" si="23">(O25/A$10)</f>
        <v>7.94477303838146E-6</v>
      </c>
      <c r="X25" s="44">
        <f t="shared" ref="X25:X82" si="24">W25*A$8</f>
        <v>1.6161729234194042</v>
      </c>
      <c r="Y25" s="44">
        <f t="shared" ref="Y25:Y82" si="25">Q25-P25</f>
        <v>-17.999999999999993</v>
      </c>
      <c r="Z25" s="44">
        <f t="shared" ref="Z25:Z82" si="26">X25+(A$6*W25)</f>
        <v>21.290133778239557</v>
      </c>
      <c r="AA25" s="50">
        <f t="shared" ref="AA25:AA82" si="27">Q25+X25</f>
        <v>41.616172923419406</v>
      </c>
      <c r="AB25" s="51">
        <f t="shared" ref="AB25:AB82" si="28">Z25/(1+GasDiscountRate)^1</f>
        <v>19.934582189362882</v>
      </c>
      <c r="AC25" s="44">
        <f t="shared" ref="AC25:AC82" si="29">AA25/(1+GasDiscountRate)^1</f>
        <v>38.966454048145508</v>
      </c>
      <c r="AD25" s="44">
        <f t="shared" ref="AD25:AD82" si="30">-PV(GasDiscountRate,T25,R25)*J25</f>
        <v>0</v>
      </c>
      <c r="AE25" s="44">
        <f t="shared" ref="AE25:AE82" si="31">-PV(GasDiscountRate,T25,S25)*J25</f>
        <v>0</v>
      </c>
      <c r="AF25" s="52">
        <f>HLOOKUP(I25,GasAvoidedCostsWOCC!$A$5:$G$50,G25+1,FALSE)</f>
        <v>27.444232870165703</v>
      </c>
      <c r="AG25" s="44">
        <f t="shared" ref="AG25:AG82" si="32">AF25*J25*K25</f>
        <v>54.888465740331405</v>
      </c>
      <c r="AH25" s="52">
        <f>HLOOKUP(I25,GasAvoidedCostsWOCC!$A$5:$Q$50,T25+1,FALSE)</f>
        <v>27.444232870165703</v>
      </c>
      <c r="AI25" s="44">
        <f t="shared" ref="AI25:AI82" si="33">AH25*J25*L25</f>
        <v>0</v>
      </c>
      <c r="AJ25" s="44">
        <f t="shared" ref="AJ25:AJ82" si="34">AG25+AI25</f>
        <v>54.888465740331405</v>
      </c>
      <c r="AK25" s="44">
        <f>HLOOKUP(I25,GasAvoidedCostsWOCC!$A$5:$Q$50,G25+1,FALSE)*J25*L25</f>
        <v>0</v>
      </c>
      <c r="AL25" s="44">
        <f t="shared" ref="AL25:AL82" si="35">AG25+AI25-AK25</f>
        <v>54.888465740331405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54.888465740331405</v>
      </c>
      <c r="AN25" s="48">
        <f t="shared" ref="AN25:AN82" si="36">AM25*1.1+AD25+AE25</f>
        <v>60.377312314364552</v>
      </c>
      <c r="AO25" s="47">
        <f t="shared" ref="AO25:AO82" si="37">IFERROR(AM25/AB25,0)</f>
        <v>2.7534294533456518</v>
      </c>
      <c r="AP25" s="47">
        <f t="shared" ref="AP25:AP82" si="38">AN25/AC25</f>
        <v>1.5494689929898313</v>
      </c>
    </row>
    <row r="26" spans="1:42" ht="13.5" customHeight="1">
      <c r="B26" s="97" t="s">
        <v>33</v>
      </c>
      <c r="C26" s="98">
        <v>18230637</v>
      </c>
      <c r="D26" s="61" t="s">
        <v>82</v>
      </c>
      <c r="E26" s="38" t="s">
        <v>824</v>
      </c>
      <c r="F26" s="39" t="s">
        <v>1137</v>
      </c>
      <c r="G26" s="39">
        <v>45</v>
      </c>
      <c r="H26" s="39"/>
      <c r="I26" s="40" t="s">
        <v>282</v>
      </c>
      <c r="J26" s="41">
        <v>320000</v>
      </c>
      <c r="K26" s="41">
        <v>0.01</v>
      </c>
      <c r="L26" s="41"/>
      <c r="M26" s="42">
        <v>0.28999999999999998</v>
      </c>
      <c r="N26" s="42">
        <v>0.2</v>
      </c>
      <c r="O26" s="43">
        <v>3200</v>
      </c>
      <c r="P26" s="44">
        <v>92800</v>
      </c>
      <c r="Q26" s="44">
        <f t="shared" si="13"/>
        <v>64000</v>
      </c>
      <c r="R26" s="45">
        <v>0</v>
      </c>
      <c r="S26" s="46"/>
      <c r="T26" s="39">
        <f t="shared" si="20"/>
        <v>45</v>
      </c>
      <c r="U26" s="47">
        <f t="shared" si="21"/>
        <v>0.57202365876346517</v>
      </c>
      <c r="V26" s="48">
        <f t="shared" si="22"/>
        <v>-8.9999999999999969E-2</v>
      </c>
      <c r="W26" s="49">
        <f t="shared" si="23"/>
        <v>1.2711636861410337E-2</v>
      </c>
      <c r="X26" s="44">
        <f t="shared" si="24"/>
        <v>2585.8766774710471</v>
      </c>
      <c r="Y26" s="44">
        <f t="shared" si="25"/>
        <v>-28800</v>
      </c>
      <c r="Z26" s="44">
        <f t="shared" si="26"/>
        <v>34064.214045183289</v>
      </c>
      <c r="AA26" s="50">
        <f t="shared" si="27"/>
        <v>66585.876677471053</v>
      </c>
      <c r="AB26" s="51">
        <f t="shared" si="28"/>
        <v>31895.331502980607</v>
      </c>
      <c r="AC26" s="44">
        <f t="shared" si="29"/>
        <v>62346.326477032817</v>
      </c>
      <c r="AD26" s="44">
        <f t="shared" si="30"/>
        <v>0</v>
      </c>
      <c r="AE26" s="44">
        <f t="shared" si="31"/>
        <v>0</v>
      </c>
      <c r="AF26" s="52">
        <f>HLOOKUP(I26,GasAvoidedCostsWOCC!$A$5:$G$50,G26+1,FALSE)</f>
        <v>27.444232870165703</v>
      </c>
      <c r="AG26" s="44">
        <f t="shared" si="32"/>
        <v>87821.545184530245</v>
      </c>
      <c r="AH26" s="52">
        <f>HLOOKUP(I26,GasAvoidedCostsWOCC!$A$5:$Q$50,T26+1,FALSE)</f>
        <v>27.444232870165703</v>
      </c>
      <c r="AI26" s="44">
        <f t="shared" si="33"/>
        <v>0</v>
      </c>
      <c r="AJ26" s="44">
        <f t="shared" si="34"/>
        <v>87821.545184530245</v>
      </c>
      <c r="AK26" s="44">
        <f>HLOOKUP(I26,GasAvoidedCostsWOCC!$A$5:$Q$50,G26+1,FALSE)*J26*L26</f>
        <v>0</v>
      </c>
      <c r="AL26" s="44">
        <f t="shared" si="35"/>
        <v>87821.545184530245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87821.545184530245</v>
      </c>
      <c r="AN26" s="48">
        <f t="shared" si="36"/>
        <v>96603.699702983271</v>
      </c>
      <c r="AO26" s="47">
        <f t="shared" si="37"/>
        <v>2.7534294533456518</v>
      </c>
      <c r="AP26" s="47">
        <f t="shared" si="38"/>
        <v>1.5494689929898309</v>
      </c>
    </row>
    <row r="27" spans="1:42" ht="13.5" customHeight="1">
      <c r="B27" s="97" t="s">
        <v>33</v>
      </c>
      <c r="C27" s="98">
        <v>18230637</v>
      </c>
      <c r="D27" s="61" t="s">
        <v>82</v>
      </c>
      <c r="E27" s="38" t="s">
        <v>824</v>
      </c>
      <c r="F27" s="39" t="s">
        <v>1104</v>
      </c>
      <c r="G27" s="39">
        <v>45</v>
      </c>
      <c r="H27" s="39"/>
      <c r="I27" s="40" t="s">
        <v>282</v>
      </c>
      <c r="J27" s="41">
        <v>450000</v>
      </c>
      <c r="K27" s="41">
        <v>3.2099999999999997E-2</v>
      </c>
      <c r="L27" s="41"/>
      <c r="M27" s="42">
        <v>0.5</v>
      </c>
      <c r="N27" s="42">
        <v>1.32</v>
      </c>
      <c r="O27" s="43">
        <v>14444.999999999998</v>
      </c>
      <c r="P27" s="44">
        <v>225000</v>
      </c>
      <c r="Q27" s="44">
        <f t="shared" si="13"/>
        <v>594000</v>
      </c>
      <c r="R27" s="45">
        <v>4.2799999999999998E-2</v>
      </c>
      <c r="S27" s="46"/>
      <c r="T27" s="39">
        <f t="shared" si="20"/>
        <v>45</v>
      </c>
      <c r="U27" s="47">
        <f t="shared" si="21"/>
        <v>2.5821505471369544</v>
      </c>
      <c r="V27" s="48">
        <f t="shared" si="22"/>
        <v>0.82000000000000006</v>
      </c>
      <c r="W27" s="49">
        <f t="shared" si="23"/>
        <v>5.7381123269710094E-2</v>
      </c>
      <c r="X27" s="44">
        <f t="shared" si="24"/>
        <v>11672.808939396646</v>
      </c>
      <c r="Y27" s="44">
        <f t="shared" si="25"/>
        <v>369000</v>
      </c>
      <c r="Z27" s="44">
        <f t="shared" si="26"/>
        <v>153767.99121333516</v>
      </c>
      <c r="AA27" s="50">
        <f t="shared" si="27"/>
        <v>605672.80893939664</v>
      </c>
      <c r="AB27" s="51">
        <f t="shared" si="28"/>
        <v>143977.51986267336</v>
      </c>
      <c r="AC27" s="44">
        <f t="shared" si="29"/>
        <v>567109.37166610174</v>
      </c>
      <c r="AD27" s="44">
        <f t="shared" si="30"/>
        <v>268564.92642693216</v>
      </c>
      <c r="AE27" s="44">
        <f t="shared" si="31"/>
        <v>0</v>
      </c>
      <c r="AF27" s="52">
        <f>HLOOKUP(I27,GasAvoidedCostsWOCC!$A$5:$G$50,G27+1,FALSE)</f>
        <v>27.444232870165703</v>
      </c>
      <c r="AG27" s="44">
        <f t="shared" si="32"/>
        <v>396431.9438095435</v>
      </c>
      <c r="AH27" s="52">
        <f>HLOOKUP(I27,GasAvoidedCostsWOCC!$A$5:$Q$50,T27+1,FALSE)</f>
        <v>27.444232870165703</v>
      </c>
      <c r="AI27" s="44">
        <f t="shared" si="33"/>
        <v>0</v>
      </c>
      <c r="AJ27" s="44">
        <f t="shared" si="34"/>
        <v>396431.9438095435</v>
      </c>
      <c r="AK27" s="44">
        <f>HLOOKUP(I27,GasAvoidedCostsWOCC!$A$5:$Q$50,G27+1,FALSE)*J27*L27</f>
        <v>0</v>
      </c>
      <c r="AL27" s="44">
        <f t="shared" si="35"/>
        <v>396431.9438095435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396431.94380954356</v>
      </c>
      <c r="AN27" s="48">
        <f t="shared" si="36"/>
        <v>704640.06461743009</v>
      </c>
      <c r="AO27" s="47">
        <f t="shared" si="37"/>
        <v>2.7534294533456527</v>
      </c>
      <c r="AP27" s="47">
        <f t="shared" si="38"/>
        <v>1.2425117619680293</v>
      </c>
    </row>
    <row r="28" spans="1:42" ht="13.5" customHeight="1">
      <c r="B28" s="97" t="s">
        <v>33</v>
      </c>
      <c r="C28" s="98">
        <v>18230637</v>
      </c>
      <c r="D28" s="61" t="s">
        <v>82</v>
      </c>
      <c r="E28" s="38" t="s">
        <v>824</v>
      </c>
      <c r="F28" s="39" t="s">
        <v>1105</v>
      </c>
      <c r="G28" s="39">
        <v>25</v>
      </c>
      <c r="H28" s="39"/>
      <c r="I28" s="40" t="s">
        <v>282</v>
      </c>
      <c r="J28" s="41">
        <v>3000</v>
      </c>
      <c r="K28" s="41">
        <v>4.2799999999999998E-2</v>
      </c>
      <c r="L28" s="41"/>
      <c r="M28" s="42">
        <v>1.3</v>
      </c>
      <c r="N28" s="42">
        <v>1.37</v>
      </c>
      <c r="O28" s="43">
        <v>128.4</v>
      </c>
      <c r="P28" s="44">
        <v>3900</v>
      </c>
      <c r="Q28" s="44">
        <f t="shared" si="13"/>
        <v>4110</v>
      </c>
      <c r="R28" s="45">
        <v>8.1600000000000006E-2</v>
      </c>
      <c r="S28" s="46"/>
      <c r="T28" s="39">
        <f t="shared" si="20"/>
        <v>25</v>
      </c>
      <c r="U28" s="47">
        <f t="shared" si="21"/>
        <v>1.2751360726602245E-2</v>
      </c>
      <c r="V28" s="48">
        <f t="shared" si="22"/>
        <v>7.0000000000000062E-2</v>
      </c>
      <c r="W28" s="49">
        <f t="shared" si="23"/>
        <v>5.1005442906408983E-4</v>
      </c>
      <c r="X28" s="44">
        <f t="shared" si="24"/>
        <v>103.75830168352577</v>
      </c>
      <c r="Y28" s="44">
        <f t="shared" si="25"/>
        <v>210</v>
      </c>
      <c r="Z28" s="44">
        <f t="shared" si="26"/>
        <v>1366.8265885629796</v>
      </c>
      <c r="AA28" s="50">
        <f t="shared" si="27"/>
        <v>4213.758301683526</v>
      </c>
      <c r="AB28" s="51">
        <f t="shared" si="28"/>
        <v>1279.8001765570968</v>
      </c>
      <c r="AC28" s="44">
        <f t="shared" si="29"/>
        <v>3945.4665746100427</v>
      </c>
      <c r="AD28" s="44">
        <f t="shared" si="30"/>
        <v>2904.9417805882626</v>
      </c>
      <c r="AE28" s="44">
        <f t="shared" si="31"/>
        <v>0</v>
      </c>
      <c r="AF28" s="52">
        <f>HLOOKUP(I28,GasAvoidedCostsWOCC!$A$5:$G$50,G28+1,FALSE)</f>
        <v>16.472554524074432</v>
      </c>
      <c r="AG28" s="44">
        <f t="shared" si="32"/>
        <v>2115.076000891157</v>
      </c>
      <c r="AH28" s="52">
        <f>HLOOKUP(I28,GasAvoidedCostsWOCC!$A$5:$Q$50,T28+1,FALSE)</f>
        <v>16.472554524074432</v>
      </c>
      <c r="AI28" s="44">
        <f t="shared" si="33"/>
        <v>0</v>
      </c>
      <c r="AJ28" s="44">
        <f t="shared" si="34"/>
        <v>2115.076000891157</v>
      </c>
      <c r="AK28" s="44">
        <f>HLOOKUP(I28,GasAvoidedCostsWOCC!$A$5:$Q$50,G28+1,FALSE)*J28*L28</f>
        <v>0</v>
      </c>
      <c r="AL28" s="44">
        <f t="shared" si="35"/>
        <v>2115.076000891157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2115.076000891157</v>
      </c>
      <c r="AN28" s="48">
        <f t="shared" si="36"/>
        <v>5231.5253815685355</v>
      </c>
      <c r="AO28" s="47">
        <f t="shared" si="37"/>
        <v>1.6526611260369639</v>
      </c>
      <c r="AP28" s="47">
        <f t="shared" si="38"/>
        <v>1.3259586116467361</v>
      </c>
    </row>
    <row r="29" spans="1:42">
      <c r="B29" s="97" t="s">
        <v>33</v>
      </c>
      <c r="C29" s="98">
        <v>18230637</v>
      </c>
      <c r="D29" s="61" t="s">
        <v>82</v>
      </c>
      <c r="E29" s="38" t="s">
        <v>824</v>
      </c>
      <c r="F29" s="39" t="s">
        <v>1106</v>
      </c>
      <c r="G29" s="39">
        <v>45</v>
      </c>
      <c r="H29" s="39"/>
      <c r="I29" s="40" t="s">
        <v>282</v>
      </c>
      <c r="J29" s="41">
        <v>800000</v>
      </c>
      <c r="K29" s="41">
        <v>3.4500000000000003E-2</v>
      </c>
      <c r="L29" s="41"/>
      <c r="M29" s="42">
        <v>0.25</v>
      </c>
      <c r="N29" s="42">
        <v>1.5</v>
      </c>
      <c r="O29" s="43">
        <v>27600.000000000004</v>
      </c>
      <c r="P29" s="44">
        <v>200000</v>
      </c>
      <c r="Q29" s="44">
        <f t="shared" si="13"/>
        <v>1200000</v>
      </c>
      <c r="R29" s="45">
        <v>3.5900000000000001E-2</v>
      </c>
      <c r="S29" s="46"/>
      <c r="T29" s="39">
        <f t="shared" si="20"/>
        <v>45</v>
      </c>
      <c r="U29" s="47">
        <f t="shared" si="21"/>
        <v>4.9337040568348884</v>
      </c>
      <c r="V29" s="48">
        <f t="shared" si="22"/>
        <v>1.25</v>
      </c>
      <c r="W29" s="49">
        <f t="shared" si="23"/>
        <v>0.10963786792966418</v>
      </c>
      <c r="X29" s="44">
        <f t="shared" si="24"/>
        <v>22303.186343187783</v>
      </c>
      <c r="Y29" s="44">
        <f t="shared" si="25"/>
        <v>1000000</v>
      </c>
      <c r="Z29" s="44">
        <f t="shared" si="26"/>
        <v>293803.84613970591</v>
      </c>
      <c r="AA29" s="50">
        <f t="shared" si="27"/>
        <v>1222303.1863431877</v>
      </c>
      <c r="AB29" s="51">
        <f t="shared" si="28"/>
        <v>275097.23421320779</v>
      </c>
      <c r="AC29" s="44">
        <f t="shared" si="29"/>
        <v>1144478.6388981158</v>
      </c>
      <c r="AD29" s="44">
        <f t="shared" si="30"/>
        <v>400476.87886715948</v>
      </c>
      <c r="AE29" s="44">
        <f t="shared" si="31"/>
        <v>0</v>
      </c>
      <c r="AF29" s="52">
        <f>HLOOKUP(I29,GasAvoidedCostsWOCC!$A$5:$G$50,G29+1,FALSE)</f>
        <v>27.444232870165703</v>
      </c>
      <c r="AG29" s="44">
        <f t="shared" si="32"/>
        <v>757460.82721657341</v>
      </c>
      <c r="AH29" s="52">
        <f>HLOOKUP(I29,GasAvoidedCostsWOCC!$A$5:$Q$50,T29+1,FALSE)</f>
        <v>27.444232870165703</v>
      </c>
      <c r="AI29" s="44">
        <f t="shared" si="33"/>
        <v>0</v>
      </c>
      <c r="AJ29" s="44">
        <f t="shared" si="34"/>
        <v>757460.82721657341</v>
      </c>
      <c r="AK29" s="44">
        <f>HLOOKUP(I29,GasAvoidedCostsWOCC!$A$5:$Q$50,G29+1,FALSE)*J29*L29</f>
        <v>0</v>
      </c>
      <c r="AL29" s="44">
        <f t="shared" si="35"/>
        <v>757460.82721657341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757460.82721657353</v>
      </c>
      <c r="AN29" s="48">
        <f t="shared" si="36"/>
        <v>1233683.7888053905</v>
      </c>
      <c r="AO29" s="47">
        <f t="shared" si="37"/>
        <v>2.7534294533456518</v>
      </c>
      <c r="AP29" s="47">
        <f t="shared" si="38"/>
        <v>1.0779439186328195</v>
      </c>
    </row>
    <row r="30" spans="1:42">
      <c r="B30" s="97" t="s">
        <v>33</v>
      </c>
      <c r="C30" s="98">
        <v>18230637</v>
      </c>
      <c r="D30" s="61" t="s">
        <v>82</v>
      </c>
      <c r="E30" s="38" t="s">
        <v>824</v>
      </c>
      <c r="F30" s="39" t="s">
        <v>1107</v>
      </c>
      <c r="G30" s="39">
        <v>45</v>
      </c>
      <c r="H30" s="39"/>
      <c r="I30" s="40" t="s">
        <v>282</v>
      </c>
      <c r="J30" s="41">
        <v>150000</v>
      </c>
      <c r="K30" s="41">
        <v>6.6900000000000001E-2</v>
      </c>
      <c r="L30" s="41"/>
      <c r="M30" s="42">
        <v>0.75</v>
      </c>
      <c r="N30" s="42">
        <v>1.67</v>
      </c>
      <c r="O30" s="43">
        <v>10035</v>
      </c>
      <c r="P30" s="44">
        <v>112500</v>
      </c>
      <c r="Q30" s="44">
        <f t="shared" si="13"/>
        <v>250500</v>
      </c>
      <c r="R30" s="45">
        <v>3.7100000000000001E-2</v>
      </c>
      <c r="S30" s="46"/>
      <c r="T30" s="39">
        <f t="shared" si="20"/>
        <v>45</v>
      </c>
      <c r="U30" s="47">
        <f t="shared" si="21"/>
        <v>1.793830442403554</v>
      </c>
      <c r="V30" s="48">
        <f t="shared" si="22"/>
        <v>0.91999999999999993</v>
      </c>
      <c r="W30" s="49">
        <f t="shared" si="23"/>
        <v>3.9862898720078976E-2</v>
      </c>
      <c r="X30" s="44">
        <f t="shared" si="24"/>
        <v>8109.1476432568606</v>
      </c>
      <c r="Y30" s="44">
        <f t="shared" si="25"/>
        <v>138000</v>
      </c>
      <c r="Z30" s="44">
        <f t="shared" si="26"/>
        <v>106823.24623231696</v>
      </c>
      <c r="AA30" s="50">
        <f t="shared" si="27"/>
        <v>258609.14764325687</v>
      </c>
      <c r="AB30" s="51">
        <f t="shared" si="28"/>
        <v>100021.76613512823</v>
      </c>
      <c r="AC30" s="44">
        <f t="shared" si="29"/>
        <v>242143.39666971617</v>
      </c>
      <c r="AD30" s="44">
        <f t="shared" si="30"/>
        <v>77599.367371021683</v>
      </c>
      <c r="AE30" s="44">
        <f t="shared" si="31"/>
        <v>0</v>
      </c>
      <c r="AF30" s="52">
        <f>HLOOKUP(I30,GasAvoidedCostsWOCC!$A$5:$G$50,G30+1,FALSE)</f>
        <v>27.444232870165703</v>
      </c>
      <c r="AG30" s="44">
        <f t="shared" si="32"/>
        <v>275402.87685211282</v>
      </c>
      <c r="AH30" s="52">
        <f>HLOOKUP(I30,GasAvoidedCostsWOCC!$A$5:$Q$50,T30+1,FALSE)</f>
        <v>27.444232870165703</v>
      </c>
      <c r="AI30" s="44">
        <f t="shared" si="33"/>
        <v>0</v>
      </c>
      <c r="AJ30" s="44">
        <f t="shared" si="34"/>
        <v>275402.87685211282</v>
      </c>
      <c r="AK30" s="44">
        <f>HLOOKUP(I30,GasAvoidedCostsWOCC!$A$5:$Q$50,G30+1,FALSE)*J30*L30</f>
        <v>0</v>
      </c>
      <c r="AL30" s="44">
        <f t="shared" si="35"/>
        <v>275402.87685211282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275402.87685211282</v>
      </c>
      <c r="AN30" s="48">
        <f t="shared" si="36"/>
        <v>380542.53190834576</v>
      </c>
      <c r="AO30" s="47">
        <f t="shared" si="37"/>
        <v>2.7534294533456527</v>
      </c>
      <c r="AP30" s="47">
        <f t="shared" si="38"/>
        <v>1.5715585770336167</v>
      </c>
    </row>
    <row r="31" spans="1:42">
      <c r="B31" s="97" t="s">
        <v>33</v>
      </c>
      <c r="C31" s="98">
        <v>18230637</v>
      </c>
      <c r="D31" s="61" t="s">
        <v>82</v>
      </c>
      <c r="E31" s="38" t="s">
        <v>824</v>
      </c>
      <c r="F31" s="39" t="s">
        <v>1138</v>
      </c>
      <c r="G31" s="39">
        <v>5</v>
      </c>
      <c r="H31" s="39"/>
      <c r="I31" s="40" t="s">
        <v>282</v>
      </c>
      <c r="J31" s="41">
        <v>1728</v>
      </c>
      <c r="K31" s="41">
        <v>0</v>
      </c>
      <c r="L31" s="41"/>
      <c r="M31" s="42">
        <v>38.299999999999997</v>
      </c>
      <c r="N31" s="42">
        <v>38.299999999999997</v>
      </c>
      <c r="O31" s="43">
        <v>0</v>
      </c>
      <c r="P31" s="44">
        <v>66182.399999999994</v>
      </c>
      <c r="Q31" s="44">
        <f t="shared" si="13"/>
        <v>66182.399999999994</v>
      </c>
      <c r="R31" s="45">
        <v>38.85</v>
      </c>
      <c r="S31" s="46"/>
      <c r="T31" s="39">
        <f t="shared" si="20"/>
        <v>5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66182.399999999994</v>
      </c>
      <c r="AB31" s="51">
        <f t="shared" si="28"/>
        <v>0</v>
      </c>
      <c r="AC31" s="44">
        <f t="shared" si="29"/>
        <v>61968.539325842685</v>
      </c>
      <c r="AD31" s="44">
        <f t="shared" si="30"/>
        <v>276738.05618129758</v>
      </c>
      <c r="AE31" s="44">
        <f t="shared" si="31"/>
        <v>0</v>
      </c>
      <c r="AF31" s="52">
        <f>HLOOKUP(I31,GasAvoidedCostsWOCC!$A$5:$G$50,G31+1,FALSE)</f>
        <v>4.0176254580215796</v>
      </c>
      <c r="AG31" s="44">
        <f t="shared" si="32"/>
        <v>0</v>
      </c>
      <c r="AH31" s="52">
        <f>HLOOKUP(I31,GasAvoidedCostsWOCC!$A$5:$Q$50,T31+1,FALSE)</f>
        <v>4.0176254580215796</v>
      </c>
      <c r="AI31" s="44">
        <f t="shared" si="33"/>
        <v>0</v>
      </c>
      <c r="AJ31" s="44">
        <f t="shared" si="34"/>
        <v>0</v>
      </c>
      <c r="AK31" s="44">
        <f>HLOOKUP(I31,GasAvoidedCostsWOCC!$A$5:$Q$50,G31+1,FALSE)*J31*L31</f>
        <v>0</v>
      </c>
      <c r="AL31" s="44">
        <f t="shared" si="35"/>
        <v>0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6"/>
        <v>276738.05618129758</v>
      </c>
      <c r="AO31" s="47">
        <f t="shared" si="37"/>
        <v>0</v>
      </c>
      <c r="AP31" s="47">
        <f t="shared" si="38"/>
        <v>4.4657831085247119</v>
      </c>
    </row>
    <row r="32" spans="1:42">
      <c r="B32" s="97" t="s">
        <v>33</v>
      </c>
      <c r="C32" s="98">
        <v>18230637</v>
      </c>
      <c r="D32" s="61" t="s">
        <v>82</v>
      </c>
      <c r="E32" s="38" t="s">
        <v>824</v>
      </c>
      <c r="F32" s="39" t="s">
        <v>1139</v>
      </c>
      <c r="G32" s="39">
        <v>45</v>
      </c>
      <c r="H32" s="39"/>
      <c r="I32" s="40" t="s">
        <v>282</v>
      </c>
      <c r="J32" s="41">
        <v>5</v>
      </c>
      <c r="K32" s="41">
        <v>0.35139999999999999</v>
      </c>
      <c r="L32" s="41"/>
      <c r="M32" s="42">
        <v>200</v>
      </c>
      <c r="N32" s="42">
        <v>28.01</v>
      </c>
      <c r="O32" s="43">
        <v>1.7569999999999999</v>
      </c>
      <c r="P32" s="44">
        <v>0</v>
      </c>
      <c r="Q32" s="44">
        <f t="shared" si="13"/>
        <v>140.05000000000001</v>
      </c>
      <c r="R32" s="45">
        <v>0</v>
      </c>
      <c r="S32" s="46"/>
      <c r="T32" s="39">
        <f t="shared" si="20"/>
        <v>45</v>
      </c>
      <c r="U32" s="47">
        <f t="shared" si="21"/>
        <v>3.140767401398151E-4</v>
      </c>
      <c r="V32" s="48">
        <f t="shared" si="22"/>
        <v>-171.99</v>
      </c>
      <c r="W32" s="49">
        <f t="shared" si="23"/>
        <v>6.9794831142181129E-6</v>
      </c>
      <c r="X32" s="44">
        <f t="shared" si="24"/>
        <v>1.4198079132239465</v>
      </c>
      <c r="Y32" s="44">
        <f t="shared" si="25"/>
        <v>140.05000000000001</v>
      </c>
      <c r="Z32" s="44">
        <f t="shared" si="26"/>
        <v>18.703382524183446</v>
      </c>
      <c r="AA32" s="50">
        <f t="shared" si="27"/>
        <v>141.46980791322395</v>
      </c>
      <c r="AB32" s="51">
        <f t="shared" si="28"/>
        <v>17.512530453355286</v>
      </c>
      <c r="AC32" s="44">
        <f t="shared" si="29"/>
        <v>132.4623669599475</v>
      </c>
      <c r="AD32" s="44">
        <f t="shared" si="30"/>
        <v>0</v>
      </c>
      <c r="AE32" s="44">
        <f t="shared" si="31"/>
        <v>0</v>
      </c>
      <c r="AF32" s="52">
        <f>HLOOKUP(I32,GasAvoidedCostsWOCC!$A$5:$G$50,G32+1,FALSE)</f>
        <v>27.444232870165703</v>
      </c>
      <c r="AG32" s="44">
        <f t="shared" si="32"/>
        <v>48.219517152881131</v>
      </c>
      <c r="AH32" s="52">
        <f>HLOOKUP(I32,GasAvoidedCostsWOCC!$A$5:$Q$50,T32+1,FALSE)</f>
        <v>27.444232870165703</v>
      </c>
      <c r="AI32" s="44">
        <f t="shared" si="33"/>
        <v>0</v>
      </c>
      <c r="AJ32" s="44">
        <f t="shared" si="34"/>
        <v>48.219517152881131</v>
      </c>
      <c r="AK32" s="44">
        <f>HLOOKUP(I32,GasAvoidedCostsWOCC!$A$5:$Q$50,G32+1,FALSE)*J32*L32</f>
        <v>0</v>
      </c>
      <c r="AL32" s="44">
        <f t="shared" si="35"/>
        <v>48.219517152881131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48.219517152881139</v>
      </c>
      <c r="AN32" s="48">
        <f t="shared" si="36"/>
        <v>53.041468868169254</v>
      </c>
      <c r="AO32" s="47">
        <f t="shared" si="37"/>
        <v>2.7534294533456527</v>
      </c>
      <c r="AP32" s="47">
        <f t="shared" si="38"/>
        <v>0.40042670296090471</v>
      </c>
    </row>
    <row r="33" spans="2:42">
      <c r="B33" s="97" t="s">
        <v>33</v>
      </c>
      <c r="C33" s="98">
        <v>18230637</v>
      </c>
      <c r="D33" s="61" t="s">
        <v>82</v>
      </c>
      <c r="E33" s="38" t="s">
        <v>824</v>
      </c>
      <c r="F33" s="39" t="s">
        <v>1140</v>
      </c>
      <c r="G33" s="39">
        <v>45</v>
      </c>
      <c r="H33" s="39"/>
      <c r="I33" s="40" t="s">
        <v>282</v>
      </c>
      <c r="J33" s="41">
        <v>5</v>
      </c>
      <c r="K33" s="41">
        <v>0.2429</v>
      </c>
      <c r="L33" s="41"/>
      <c r="M33" s="42">
        <v>200</v>
      </c>
      <c r="N33" s="42">
        <v>28.01</v>
      </c>
      <c r="O33" s="43">
        <v>1.2145000000000001</v>
      </c>
      <c r="P33" s="44">
        <v>0</v>
      </c>
      <c r="Q33" s="44">
        <f t="shared" si="13"/>
        <v>140.05000000000001</v>
      </c>
      <c r="R33" s="45">
        <v>0</v>
      </c>
      <c r="S33" s="46"/>
      <c r="T33" s="39">
        <f t="shared" si="20"/>
        <v>45</v>
      </c>
      <c r="U33" s="47">
        <f t="shared" si="21"/>
        <v>2.1710085424007141E-4</v>
      </c>
      <c r="V33" s="48">
        <f t="shared" si="22"/>
        <v>-171.99</v>
      </c>
      <c r="W33" s="49">
        <f t="shared" si="23"/>
        <v>4.8244634275571424E-6</v>
      </c>
      <c r="X33" s="44">
        <f t="shared" si="24"/>
        <v>0.98142100774643337</v>
      </c>
      <c r="Y33" s="44">
        <f t="shared" si="25"/>
        <v>140.05000000000001</v>
      </c>
      <c r="Z33" s="44">
        <f t="shared" si="26"/>
        <v>12.928433736835972</v>
      </c>
      <c r="AA33" s="50">
        <f t="shared" si="27"/>
        <v>141.03142100774645</v>
      </c>
      <c r="AB33" s="51">
        <f t="shared" si="28"/>
        <v>12.10527503449061</v>
      </c>
      <c r="AC33" s="44">
        <f t="shared" si="29"/>
        <v>132.05189232935061</v>
      </c>
      <c r="AD33" s="44">
        <f t="shared" si="30"/>
        <v>0</v>
      </c>
      <c r="AE33" s="44">
        <f t="shared" si="31"/>
        <v>0</v>
      </c>
      <c r="AF33" s="52">
        <f>HLOOKUP(I33,GasAvoidedCostsWOCC!$A$5:$G$50,G33+1,FALSE)</f>
        <v>27.444232870165703</v>
      </c>
      <c r="AG33" s="44">
        <f t="shared" si="32"/>
        <v>33.331020820816242</v>
      </c>
      <c r="AH33" s="52">
        <f>HLOOKUP(I33,GasAvoidedCostsWOCC!$A$5:$Q$50,T33+1,FALSE)</f>
        <v>27.444232870165703</v>
      </c>
      <c r="AI33" s="44">
        <f t="shared" si="33"/>
        <v>0</v>
      </c>
      <c r="AJ33" s="44">
        <f t="shared" si="34"/>
        <v>33.331020820816242</v>
      </c>
      <c r="AK33" s="44">
        <f>HLOOKUP(I33,GasAvoidedCostsWOCC!$A$5:$Q$50,G33+1,FALSE)*J33*L33</f>
        <v>0</v>
      </c>
      <c r="AL33" s="44">
        <f t="shared" si="35"/>
        <v>33.331020820816242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33.331020820816249</v>
      </c>
      <c r="AN33" s="48">
        <f t="shared" si="36"/>
        <v>36.66412290289788</v>
      </c>
      <c r="AO33" s="47">
        <f t="shared" si="37"/>
        <v>2.7534294533456518</v>
      </c>
      <c r="AP33" s="47">
        <f t="shared" si="38"/>
        <v>0.27764935629588627</v>
      </c>
    </row>
    <row r="34" spans="2:42">
      <c r="B34" s="97" t="s">
        <v>33</v>
      </c>
      <c r="C34" s="98">
        <v>18230637</v>
      </c>
      <c r="D34" s="61" t="s">
        <v>82</v>
      </c>
      <c r="E34" s="38" t="s">
        <v>824</v>
      </c>
      <c r="F34" s="39" t="s">
        <v>1141</v>
      </c>
      <c r="G34" s="39">
        <v>45</v>
      </c>
      <c r="H34" s="39"/>
      <c r="I34" s="40" t="s">
        <v>282</v>
      </c>
      <c r="J34" s="41">
        <v>7000</v>
      </c>
      <c r="K34" s="41">
        <v>5.1499999999999997E-2</v>
      </c>
      <c r="L34" s="41"/>
      <c r="M34" s="42">
        <v>1.66</v>
      </c>
      <c r="N34" s="42">
        <v>1.26</v>
      </c>
      <c r="O34" s="43">
        <v>360.5</v>
      </c>
      <c r="P34" s="44">
        <v>11620</v>
      </c>
      <c r="Q34" s="44">
        <f t="shared" si="13"/>
        <v>8820</v>
      </c>
      <c r="R34" s="45">
        <v>4.5699999999999998E-2</v>
      </c>
      <c r="S34" s="46"/>
      <c r="T34" s="39">
        <f t="shared" si="20"/>
        <v>45</v>
      </c>
      <c r="U34" s="47">
        <f t="shared" si="21"/>
        <v>6.4442040307571613E-2</v>
      </c>
      <c r="V34" s="48">
        <f t="shared" si="22"/>
        <v>-0.39999999999999991</v>
      </c>
      <c r="W34" s="49">
        <f t="shared" si="23"/>
        <v>1.4320453401682582E-3</v>
      </c>
      <c r="X34" s="44">
        <f t="shared" si="24"/>
        <v>291.31516944634762</v>
      </c>
      <c r="Y34" s="44">
        <f t="shared" si="25"/>
        <v>-2800</v>
      </c>
      <c r="Z34" s="44">
        <f t="shared" si="26"/>
        <v>3837.5466135276797</v>
      </c>
      <c r="AA34" s="50">
        <f t="shared" si="27"/>
        <v>9111.3151694463468</v>
      </c>
      <c r="AB34" s="51">
        <f t="shared" si="28"/>
        <v>3593.2084396326586</v>
      </c>
      <c r="AC34" s="44">
        <f t="shared" si="29"/>
        <v>8531.1939788823474</v>
      </c>
      <c r="AD34" s="44">
        <f t="shared" si="30"/>
        <v>4460.743507994579</v>
      </c>
      <c r="AE34" s="44">
        <f t="shared" si="31"/>
        <v>0</v>
      </c>
      <c r="AF34" s="52">
        <f>HLOOKUP(I34,GasAvoidedCostsWOCC!$A$5:$G$50,G34+1,FALSE)</f>
        <v>27.444232870165703</v>
      </c>
      <c r="AG34" s="44">
        <f t="shared" si="32"/>
        <v>9893.6459496947355</v>
      </c>
      <c r="AH34" s="52">
        <f>HLOOKUP(I34,GasAvoidedCostsWOCC!$A$5:$Q$50,T34+1,FALSE)</f>
        <v>27.444232870165703</v>
      </c>
      <c r="AI34" s="44">
        <f t="shared" si="33"/>
        <v>0</v>
      </c>
      <c r="AJ34" s="44">
        <f t="shared" si="34"/>
        <v>9893.6459496947355</v>
      </c>
      <c r="AK34" s="44">
        <f>HLOOKUP(I34,GasAvoidedCostsWOCC!$A$5:$Q$50,G34+1,FALSE)*J34*L34</f>
        <v>0</v>
      </c>
      <c r="AL34" s="44">
        <f t="shared" si="35"/>
        <v>9893.6459496947355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9893.6459496947355</v>
      </c>
      <c r="AN34" s="48">
        <f t="shared" si="36"/>
        <v>15343.754052658789</v>
      </c>
      <c r="AO34" s="47">
        <f t="shared" si="37"/>
        <v>2.7534294533456523</v>
      </c>
      <c r="AP34" s="47">
        <f t="shared" si="38"/>
        <v>1.7985470838712472</v>
      </c>
    </row>
    <row r="35" spans="2:42">
      <c r="B35" s="97" t="s">
        <v>33</v>
      </c>
      <c r="C35" s="98">
        <v>18230637</v>
      </c>
      <c r="D35" s="61" t="s">
        <v>82</v>
      </c>
      <c r="E35" s="38" t="s">
        <v>824</v>
      </c>
      <c r="F35" s="39" t="s">
        <v>1142</v>
      </c>
      <c r="G35" s="39">
        <v>45</v>
      </c>
      <c r="H35" s="39"/>
      <c r="I35" s="40" t="s">
        <v>282</v>
      </c>
      <c r="J35" s="41">
        <v>2000</v>
      </c>
      <c r="K35" s="41">
        <v>8.3449999999999996E-2</v>
      </c>
      <c r="L35" s="41"/>
      <c r="M35" s="42">
        <v>2.58</v>
      </c>
      <c r="N35" s="42">
        <v>1.61</v>
      </c>
      <c r="O35" s="43">
        <v>166.9</v>
      </c>
      <c r="P35" s="44">
        <v>5160</v>
      </c>
      <c r="Q35" s="44">
        <f t="shared" si="13"/>
        <v>3220</v>
      </c>
      <c r="R35" s="45">
        <v>4.1700000000000001E-2</v>
      </c>
      <c r="S35" s="46"/>
      <c r="T35" s="39">
        <f t="shared" si="20"/>
        <v>45</v>
      </c>
      <c r="U35" s="47">
        <f t="shared" si="21"/>
        <v>2.9834608952381981E-2</v>
      </c>
      <c r="V35" s="48">
        <f t="shared" si="22"/>
        <v>-0.97</v>
      </c>
      <c r="W35" s="49">
        <f t="shared" si="23"/>
        <v>6.6299131005293291E-4</v>
      </c>
      <c r="X35" s="44">
        <f t="shared" si="24"/>
        <v>134.86963045934928</v>
      </c>
      <c r="Y35" s="44">
        <f t="shared" si="25"/>
        <v>-1940</v>
      </c>
      <c r="Z35" s="44">
        <f t="shared" si="26"/>
        <v>1776.6616637940911</v>
      </c>
      <c r="AA35" s="50">
        <f t="shared" si="27"/>
        <v>3354.8696304593491</v>
      </c>
      <c r="AB35" s="51">
        <f t="shared" si="28"/>
        <v>1663.5408837023324</v>
      </c>
      <c r="AC35" s="44">
        <f t="shared" si="29"/>
        <v>3141.2636989319744</v>
      </c>
      <c r="AD35" s="44">
        <f t="shared" si="30"/>
        <v>1162.9446969888961</v>
      </c>
      <c r="AE35" s="44">
        <f t="shared" si="31"/>
        <v>0</v>
      </c>
      <c r="AF35" s="52">
        <f>HLOOKUP(I35,GasAvoidedCostsWOCC!$A$5:$G$50,G35+1,FALSE)</f>
        <v>27.444232870165703</v>
      </c>
      <c r="AG35" s="44">
        <f t="shared" si="32"/>
        <v>4580.4424660306559</v>
      </c>
      <c r="AH35" s="52">
        <f>HLOOKUP(I35,GasAvoidedCostsWOCC!$A$5:$Q$50,T35+1,FALSE)</f>
        <v>27.444232870165703</v>
      </c>
      <c r="AI35" s="44">
        <f t="shared" si="33"/>
        <v>0</v>
      </c>
      <c r="AJ35" s="44">
        <f t="shared" si="34"/>
        <v>4580.4424660306559</v>
      </c>
      <c r="AK35" s="44">
        <f>HLOOKUP(I35,GasAvoidedCostsWOCC!$A$5:$Q$50,G35+1,FALSE)*J35*L35</f>
        <v>0</v>
      </c>
      <c r="AL35" s="44">
        <f t="shared" si="35"/>
        <v>4580.4424660306559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4580.4424660306559</v>
      </c>
      <c r="AN35" s="48">
        <f t="shared" si="36"/>
        <v>6201.431409622618</v>
      </c>
      <c r="AO35" s="47">
        <f t="shared" si="37"/>
        <v>2.7534294533456518</v>
      </c>
      <c r="AP35" s="47">
        <f t="shared" si="38"/>
        <v>1.9741836419944931</v>
      </c>
    </row>
    <row r="36" spans="2:42">
      <c r="B36" s="97" t="s">
        <v>33</v>
      </c>
      <c r="C36" s="98">
        <v>18230637</v>
      </c>
      <c r="D36" s="61" t="s">
        <v>82</v>
      </c>
      <c r="E36" s="38" t="s">
        <v>824</v>
      </c>
      <c r="F36" s="39" t="s">
        <v>1143</v>
      </c>
      <c r="G36" s="39">
        <v>45</v>
      </c>
      <c r="H36" s="39"/>
      <c r="I36" s="40" t="s">
        <v>282</v>
      </c>
      <c r="J36" s="41">
        <v>1200</v>
      </c>
      <c r="K36" s="41">
        <v>4.725E-2</v>
      </c>
      <c r="L36" s="41"/>
      <c r="M36" s="42">
        <v>1.47</v>
      </c>
      <c r="N36" s="42">
        <v>1.5</v>
      </c>
      <c r="O36" s="43">
        <v>56.7</v>
      </c>
      <c r="P36" s="44">
        <v>1764</v>
      </c>
      <c r="Q36" s="44">
        <f t="shared" si="13"/>
        <v>1800</v>
      </c>
      <c r="R36" s="45">
        <v>4.0300000000000002E-2</v>
      </c>
      <c r="S36" s="46"/>
      <c r="T36" s="39">
        <f t="shared" si="20"/>
        <v>45</v>
      </c>
      <c r="U36" s="47">
        <f t="shared" si="21"/>
        <v>1.0135544203715149E-2</v>
      </c>
      <c r="V36" s="48">
        <f t="shared" si="22"/>
        <v>3.0000000000000027E-2</v>
      </c>
      <c r="W36" s="49">
        <f t="shared" si="23"/>
        <v>2.2523431563811443E-4</v>
      </c>
      <c r="X36" s="44">
        <f t="shared" si="24"/>
        <v>45.818502378940117</v>
      </c>
      <c r="Y36" s="44">
        <f t="shared" si="25"/>
        <v>36</v>
      </c>
      <c r="Z36" s="44">
        <f t="shared" si="26"/>
        <v>603.57529261309151</v>
      </c>
      <c r="AA36" s="50">
        <f t="shared" si="27"/>
        <v>1845.8185023789401</v>
      </c>
      <c r="AB36" s="51">
        <f t="shared" si="28"/>
        <v>565.14540506843775</v>
      </c>
      <c r="AC36" s="44">
        <f t="shared" si="29"/>
        <v>1728.2944778829026</v>
      </c>
      <c r="AD36" s="44">
        <f t="shared" si="30"/>
        <v>674.34059408133112</v>
      </c>
      <c r="AE36" s="44">
        <f t="shared" si="31"/>
        <v>0</v>
      </c>
      <c r="AF36" s="52">
        <f>HLOOKUP(I36,GasAvoidedCostsWOCC!$A$5:$G$50,G36+1,FALSE)</f>
        <v>27.444232870165703</v>
      </c>
      <c r="AG36" s="44">
        <f t="shared" si="32"/>
        <v>1556.0880037383952</v>
      </c>
      <c r="AH36" s="52">
        <f>HLOOKUP(I36,GasAvoidedCostsWOCC!$A$5:$Q$50,T36+1,FALSE)</f>
        <v>27.444232870165703</v>
      </c>
      <c r="AI36" s="44">
        <f t="shared" si="33"/>
        <v>0</v>
      </c>
      <c r="AJ36" s="44">
        <f t="shared" si="34"/>
        <v>1556.0880037383952</v>
      </c>
      <c r="AK36" s="44">
        <f>HLOOKUP(I36,GasAvoidedCostsWOCC!$A$5:$Q$50,G36+1,FALSE)*J36*L36</f>
        <v>0</v>
      </c>
      <c r="AL36" s="44">
        <f t="shared" si="35"/>
        <v>1556.0880037383952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1556.0880037383954</v>
      </c>
      <c r="AN36" s="48">
        <f t="shared" si="36"/>
        <v>2386.0373981935663</v>
      </c>
      <c r="AO36" s="47">
        <f t="shared" si="37"/>
        <v>2.7534294533456518</v>
      </c>
      <c r="AP36" s="47">
        <f t="shared" si="38"/>
        <v>1.3805734084832435</v>
      </c>
    </row>
    <row r="37" spans="2:42">
      <c r="B37" s="97" t="s">
        <v>33</v>
      </c>
      <c r="C37" s="98">
        <v>18230637</v>
      </c>
      <c r="D37" s="61" t="s">
        <v>82</v>
      </c>
      <c r="E37" s="38" t="s">
        <v>824</v>
      </c>
      <c r="F37" s="39" t="s">
        <v>1134</v>
      </c>
      <c r="G37" s="39">
        <v>20</v>
      </c>
      <c r="H37" s="39"/>
      <c r="I37" s="40" t="s">
        <v>282</v>
      </c>
      <c r="J37" s="41">
        <v>10</v>
      </c>
      <c r="K37" s="41">
        <v>75.319999999999993</v>
      </c>
      <c r="L37" s="41"/>
      <c r="M37" s="42">
        <v>1250</v>
      </c>
      <c r="N37" s="42">
        <v>1000</v>
      </c>
      <c r="O37" s="43">
        <v>753.19999999999993</v>
      </c>
      <c r="P37" s="44">
        <v>12500</v>
      </c>
      <c r="Q37" s="44">
        <f t="shared" si="13"/>
        <v>10000</v>
      </c>
      <c r="R37" s="45">
        <v>36.090899999999998</v>
      </c>
      <c r="S37" s="46"/>
      <c r="T37" s="39">
        <f t="shared" si="20"/>
        <v>20</v>
      </c>
      <c r="U37" s="47">
        <f t="shared" si="21"/>
        <v>5.9840030525089155E-2</v>
      </c>
      <c r="V37" s="48">
        <f t="shared" si="22"/>
        <v>-250</v>
      </c>
      <c r="W37" s="49">
        <f t="shared" si="23"/>
        <v>2.9920015262544578E-3</v>
      </c>
      <c r="X37" s="44">
        <f t="shared" si="24"/>
        <v>608.65072295974755</v>
      </c>
      <c r="Y37" s="44">
        <f t="shared" si="25"/>
        <v>-2500</v>
      </c>
      <c r="Z37" s="44">
        <f t="shared" si="26"/>
        <v>8017.8643808850156</v>
      </c>
      <c r="AA37" s="50">
        <f t="shared" si="27"/>
        <v>10608.650722959748</v>
      </c>
      <c r="AB37" s="51">
        <f t="shared" si="28"/>
        <v>7507.3636525140591</v>
      </c>
      <c r="AC37" s="44">
        <f t="shared" si="29"/>
        <v>9933.1935608237345</v>
      </c>
      <c r="AD37" s="44">
        <f t="shared" si="30"/>
        <v>3883.6369134688739</v>
      </c>
      <c r="AE37" s="44">
        <f t="shared" si="31"/>
        <v>0</v>
      </c>
      <c r="AF37" s="52">
        <f>HLOOKUP(I37,GasAvoidedCostsWOCC!$A$5:$G$50,G37+1,FALSE)</f>
        <v>13.765480191058694</v>
      </c>
      <c r="AG37" s="44">
        <f t="shared" si="32"/>
        <v>10368.159679905408</v>
      </c>
      <c r="AH37" s="52">
        <f>HLOOKUP(I37,GasAvoidedCostsWOCC!$A$5:$Q$50,T37+1,FALSE)</f>
        <v>13.765480191058694</v>
      </c>
      <c r="AI37" s="44">
        <f t="shared" si="33"/>
        <v>0</v>
      </c>
      <c r="AJ37" s="44">
        <f t="shared" si="34"/>
        <v>10368.159679905408</v>
      </c>
      <c r="AK37" s="44">
        <f>HLOOKUP(I37,GasAvoidedCostsWOCC!$A$5:$Q$50,G37+1,FALSE)*J37*L37</f>
        <v>0</v>
      </c>
      <c r="AL37" s="44">
        <f t="shared" si="35"/>
        <v>10368.159679905408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10368.159679905406</v>
      </c>
      <c r="AN37" s="48">
        <f t="shared" si="36"/>
        <v>15288.612561364822</v>
      </c>
      <c r="AO37" s="47">
        <f t="shared" si="37"/>
        <v>1.381065332626231</v>
      </c>
      <c r="AP37" s="47">
        <f t="shared" si="38"/>
        <v>1.5391437273167339</v>
      </c>
    </row>
    <row r="38" spans="2:42">
      <c r="B38" s="97" t="s">
        <v>33</v>
      </c>
      <c r="C38" s="98">
        <v>18230637</v>
      </c>
      <c r="D38" s="61" t="s">
        <v>82</v>
      </c>
      <c r="E38" s="38" t="s">
        <v>824</v>
      </c>
      <c r="F38" s="39" t="s">
        <v>1135</v>
      </c>
      <c r="G38" s="39">
        <v>20</v>
      </c>
      <c r="H38" s="39"/>
      <c r="I38" s="40" t="s">
        <v>282</v>
      </c>
      <c r="J38" s="41">
        <v>20</v>
      </c>
      <c r="K38" s="41">
        <v>50.81</v>
      </c>
      <c r="L38" s="41"/>
      <c r="M38" s="42">
        <v>850</v>
      </c>
      <c r="N38" s="42">
        <v>631.58000000000004</v>
      </c>
      <c r="O38" s="43">
        <v>1016.2</v>
      </c>
      <c r="P38" s="44">
        <v>17000</v>
      </c>
      <c r="Q38" s="44">
        <f t="shared" si="13"/>
        <v>12631.6</v>
      </c>
      <c r="R38" s="45">
        <v>40.396900000000002</v>
      </c>
      <c r="S38" s="46"/>
      <c r="T38" s="39">
        <f t="shared" si="20"/>
        <v>20</v>
      </c>
      <c r="U38" s="47">
        <f t="shared" si="21"/>
        <v>8.073478361603241E-2</v>
      </c>
      <c r="V38" s="48">
        <f t="shared" si="22"/>
        <v>-218.41999999999996</v>
      </c>
      <c r="W38" s="49">
        <f t="shared" si="23"/>
        <v>4.0367391808016203E-3</v>
      </c>
      <c r="X38" s="44">
        <f t="shared" si="24"/>
        <v>821.17746238939935</v>
      </c>
      <c r="Y38" s="44">
        <f t="shared" si="25"/>
        <v>-4368.3999999999996</v>
      </c>
      <c r="Z38" s="44">
        <f t="shared" si="26"/>
        <v>10817.516972723519</v>
      </c>
      <c r="AA38" s="50">
        <f t="shared" si="27"/>
        <v>13452.7774623894</v>
      </c>
      <c r="AB38" s="51">
        <f t="shared" si="28"/>
        <v>10128.761210415279</v>
      </c>
      <c r="AC38" s="44">
        <f t="shared" si="29"/>
        <v>12596.233579016292</v>
      </c>
      <c r="AD38" s="44">
        <f t="shared" si="30"/>
        <v>8693.9861311139775</v>
      </c>
      <c r="AE38" s="44">
        <f t="shared" si="31"/>
        <v>0</v>
      </c>
      <c r="AF38" s="52">
        <f>HLOOKUP(I38,GasAvoidedCostsWOCC!$A$5:$G$50,G38+1,FALSE)</f>
        <v>13.765480191058694</v>
      </c>
      <c r="AG38" s="44">
        <f t="shared" si="32"/>
        <v>13988.480970153845</v>
      </c>
      <c r="AH38" s="52">
        <f>HLOOKUP(I38,GasAvoidedCostsWOCC!$A$5:$Q$50,T38+1,FALSE)</f>
        <v>13.765480191058694</v>
      </c>
      <c r="AI38" s="44">
        <f t="shared" si="33"/>
        <v>0</v>
      </c>
      <c r="AJ38" s="44">
        <f t="shared" si="34"/>
        <v>13988.480970153845</v>
      </c>
      <c r="AK38" s="44">
        <f>HLOOKUP(I38,GasAvoidedCostsWOCC!$A$5:$Q$50,G38+1,FALSE)*J38*L38</f>
        <v>0</v>
      </c>
      <c r="AL38" s="44">
        <f t="shared" si="35"/>
        <v>13988.480970153845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13988.480970153847</v>
      </c>
      <c r="AN38" s="48">
        <f t="shared" si="36"/>
        <v>24081.31519828321</v>
      </c>
      <c r="AO38" s="47">
        <f t="shared" si="37"/>
        <v>1.3810653326262312</v>
      </c>
      <c r="AP38" s="47">
        <f t="shared" si="38"/>
        <v>1.9117869676852919</v>
      </c>
    </row>
    <row r="39" spans="2:42">
      <c r="B39" s="97" t="s">
        <v>33</v>
      </c>
      <c r="C39" s="98">
        <v>18230637</v>
      </c>
      <c r="D39" s="61" t="s">
        <v>82</v>
      </c>
      <c r="E39" s="38" t="s">
        <v>824</v>
      </c>
      <c r="F39" s="39" t="s">
        <v>1136</v>
      </c>
      <c r="G39" s="39">
        <v>45</v>
      </c>
      <c r="H39" s="39"/>
      <c r="I39" s="40" t="s">
        <v>282</v>
      </c>
      <c r="J39" s="41">
        <v>20</v>
      </c>
      <c r="K39" s="41">
        <v>0.01</v>
      </c>
      <c r="L39" s="41"/>
      <c r="M39" s="42">
        <v>0.28999999999999998</v>
      </c>
      <c r="N39" s="42">
        <v>0.2</v>
      </c>
      <c r="O39" s="43">
        <v>0.2</v>
      </c>
      <c r="P39" s="44">
        <v>5.8</v>
      </c>
      <c r="Q39" s="44">
        <f t="shared" si="13"/>
        <v>4</v>
      </c>
      <c r="R39" s="45">
        <v>0</v>
      </c>
      <c r="S39" s="46"/>
      <c r="T39" s="39">
        <f t="shared" si="20"/>
        <v>45</v>
      </c>
      <c r="U39" s="47">
        <f t="shared" si="21"/>
        <v>3.5751478672716573E-5</v>
      </c>
      <c r="V39" s="48">
        <f t="shared" si="22"/>
        <v>-8.9999999999999969E-2</v>
      </c>
      <c r="W39" s="49">
        <f t="shared" si="23"/>
        <v>7.944773038381461E-7</v>
      </c>
      <c r="X39" s="44">
        <f t="shared" si="24"/>
        <v>0.16161729234194044</v>
      </c>
      <c r="Y39" s="44">
        <f t="shared" si="25"/>
        <v>-1.7999999999999998</v>
      </c>
      <c r="Z39" s="44">
        <f t="shared" si="26"/>
        <v>2.1290133778239557</v>
      </c>
      <c r="AA39" s="50">
        <f t="shared" si="27"/>
        <v>4.1616172923419406</v>
      </c>
      <c r="AB39" s="51">
        <f t="shared" si="28"/>
        <v>1.9934582189362879</v>
      </c>
      <c r="AC39" s="44">
        <f t="shared" si="29"/>
        <v>3.8966454048145507</v>
      </c>
      <c r="AD39" s="44">
        <f t="shared" si="30"/>
        <v>0</v>
      </c>
      <c r="AE39" s="44">
        <f t="shared" si="31"/>
        <v>0</v>
      </c>
      <c r="AF39" s="52">
        <f>HLOOKUP(I39,GasAvoidedCostsWOCC!$A$5:$G$50,G39+1,FALSE)</f>
        <v>27.444232870165703</v>
      </c>
      <c r="AG39" s="44">
        <f t="shared" si="32"/>
        <v>5.4888465740331398</v>
      </c>
      <c r="AH39" s="52">
        <f>HLOOKUP(I39,GasAvoidedCostsWOCC!$A$5:$Q$50,T39+1,FALSE)</f>
        <v>27.444232870165703</v>
      </c>
      <c r="AI39" s="44">
        <f t="shared" si="33"/>
        <v>0</v>
      </c>
      <c r="AJ39" s="44">
        <f t="shared" si="34"/>
        <v>5.4888465740331398</v>
      </c>
      <c r="AK39" s="44">
        <f>HLOOKUP(I39,GasAvoidedCostsWOCC!$A$5:$Q$50,G39+1,FALSE)*J39*L39</f>
        <v>0</v>
      </c>
      <c r="AL39" s="44">
        <f t="shared" si="35"/>
        <v>5.4888465740331398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5.4888465740331407</v>
      </c>
      <c r="AN39" s="48">
        <f t="shared" si="36"/>
        <v>6.0377312314364548</v>
      </c>
      <c r="AO39" s="47">
        <f t="shared" si="37"/>
        <v>2.7534294533456523</v>
      </c>
      <c r="AP39" s="47">
        <f t="shared" si="38"/>
        <v>1.5494689929898311</v>
      </c>
    </row>
    <row r="40" spans="2:42">
      <c r="B40" s="97" t="s">
        <v>33</v>
      </c>
      <c r="C40" s="98">
        <v>18230637</v>
      </c>
      <c r="D40" s="61" t="s">
        <v>82</v>
      </c>
      <c r="E40" s="38">
        <v>12551</v>
      </c>
      <c r="F40" s="39" t="s">
        <v>1127</v>
      </c>
      <c r="G40" s="39">
        <v>25</v>
      </c>
      <c r="H40" s="39"/>
      <c r="I40" s="40" t="s">
        <v>282</v>
      </c>
      <c r="J40" s="41">
        <v>1000</v>
      </c>
      <c r="K40" s="41">
        <v>3.1099999999999999E-2</v>
      </c>
      <c r="L40" s="41"/>
      <c r="M40" s="42">
        <v>1</v>
      </c>
      <c r="N40" s="42">
        <v>3.25</v>
      </c>
      <c r="O40" s="43">
        <v>31.099999999999998</v>
      </c>
      <c r="P40" s="44">
        <v>1000</v>
      </c>
      <c r="Q40" s="44">
        <f t="shared" si="13"/>
        <v>3250</v>
      </c>
      <c r="R40" s="45">
        <v>5.3400000000000003E-2</v>
      </c>
      <c r="S40" s="46"/>
      <c r="T40" s="39">
        <f t="shared" si="20"/>
        <v>25</v>
      </c>
      <c r="U40" s="47">
        <f t="shared" si="21"/>
        <v>3.0885305186707929E-3</v>
      </c>
      <c r="V40" s="48">
        <f t="shared" si="22"/>
        <v>2.25</v>
      </c>
      <c r="W40" s="49">
        <f t="shared" si="23"/>
        <v>1.2354122074683172E-4</v>
      </c>
      <c r="X40" s="44">
        <f t="shared" si="24"/>
        <v>25.131488959171737</v>
      </c>
      <c r="Y40" s="44">
        <f t="shared" si="25"/>
        <v>2250</v>
      </c>
      <c r="Z40" s="44">
        <f t="shared" si="26"/>
        <v>331.06158025162512</v>
      </c>
      <c r="AA40" s="50">
        <f t="shared" si="27"/>
        <v>3275.1314889591717</v>
      </c>
      <c r="AB40" s="51">
        <f t="shared" si="28"/>
        <v>309.98275304459281</v>
      </c>
      <c r="AC40" s="44">
        <f t="shared" si="29"/>
        <v>3066.6025177520332</v>
      </c>
      <c r="AD40" s="44">
        <f t="shared" si="30"/>
        <v>633.67602566753771</v>
      </c>
      <c r="AE40" s="44">
        <f t="shared" si="31"/>
        <v>0</v>
      </c>
      <c r="AF40" s="52">
        <f>HLOOKUP(I40,GasAvoidedCostsWOCC!$A$5:$G$50,G40+1,FALSE)</f>
        <v>16.472554524074432</v>
      </c>
      <c r="AG40" s="44">
        <f t="shared" si="32"/>
        <v>512.29644569871482</v>
      </c>
      <c r="AH40" s="52">
        <f>HLOOKUP(I40,GasAvoidedCostsWOCC!$A$5:$Q$50,T40+1,FALSE)</f>
        <v>16.472554524074432</v>
      </c>
      <c r="AI40" s="44">
        <f t="shared" si="33"/>
        <v>0</v>
      </c>
      <c r="AJ40" s="44">
        <f t="shared" si="34"/>
        <v>512.29644569871482</v>
      </c>
      <c r="AK40" s="44">
        <f>HLOOKUP(I40,GasAvoidedCostsWOCC!$A$5:$Q$50,G40+1,FALSE)*J40*L40</f>
        <v>0</v>
      </c>
      <c r="AL40" s="44">
        <f t="shared" si="35"/>
        <v>512.29644569871482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512.29644569871482</v>
      </c>
      <c r="AN40" s="48">
        <f t="shared" si="36"/>
        <v>1197.2021159361241</v>
      </c>
      <c r="AO40" s="47">
        <f t="shared" si="37"/>
        <v>1.6526611260369637</v>
      </c>
      <c r="AP40" s="47">
        <f t="shared" si="38"/>
        <v>0.39040016076610107</v>
      </c>
    </row>
    <row r="41" spans="2:42">
      <c r="B41" s="97" t="s">
        <v>33</v>
      </c>
      <c r="C41" s="98">
        <v>18230637</v>
      </c>
      <c r="D41" s="61" t="s">
        <v>82</v>
      </c>
      <c r="E41" s="38">
        <v>12554</v>
      </c>
      <c r="F41" s="39" t="s">
        <v>1128</v>
      </c>
      <c r="G41" s="39">
        <v>25</v>
      </c>
      <c r="H41" s="39"/>
      <c r="I41" s="40" t="s">
        <v>282</v>
      </c>
      <c r="J41" s="41">
        <v>1000</v>
      </c>
      <c r="K41" s="41">
        <v>4.19E-2</v>
      </c>
      <c r="L41" s="41"/>
      <c r="M41" s="42">
        <v>1</v>
      </c>
      <c r="N41" s="42">
        <v>4.18</v>
      </c>
      <c r="O41" s="43">
        <v>41.9</v>
      </c>
      <c r="P41" s="44">
        <v>1000</v>
      </c>
      <c r="Q41" s="44">
        <f t="shared" si="13"/>
        <v>4180</v>
      </c>
      <c r="R41" s="45">
        <v>0</v>
      </c>
      <c r="S41" s="46"/>
      <c r="T41" s="39">
        <f t="shared" si="20"/>
        <v>25</v>
      </c>
      <c r="U41" s="47">
        <f t="shared" si="21"/>
        <v>4.1610748788522903E-3</v>
      </c>
      <c r="V41" s="48">
        <f t="shared" si="22"/>
        <v>3.1799999999999997</v>
      </c>
      <c r="W41" s="49">
        <f t="shared" si="23"/>
        <v>1.6644299515409161E-4</v>
      </c>
      <c r="X41" s="44">
        <f t="shared" si="24"/>
        <v>33.858822745636523</v>
      </c>
      <c r="Y41" s="44">
        <f t="shared" si="25"/>
        <v>3180</v>
      </c>
      <c r="Z41" s="44">
        <f t="shared" si="26"/>
        <v>446.0283026541187</v>
      </c>
      <c r="AA41" s="50">
        <f t="shared" si="27"/>
        <v>4213.8588227456366</v>
      </c>
      <c r="AB41" s="51">
        <f t="shared" si="28"/>
        <v>417.62949686715234</v>
      </c>
      <c r="AC41" s="44">
        <f t="shared" si="29"/>
        <v>3945.5606954547156</v>
      </c>
      <c r="AD41" s="44">
        <f t="shared" si="30"/>
        <v>0</v>
      </c>
      <c r="AE41" s="44">
        <f t="shared" si="31"/>
        <v>0</v>
      </c>
      <c r="AF41" s="52">
        <f>HLOOKUP(I41,GasAvoidedCostsWOCC!$A$5:$G$50,G41+1,FALSE)</f>
        <v>16.472554524074432</v>
      </c>
      <c r="AG41" s="44">
        <f t="shared" si="32"/>
        <v>690.2000345587187</v>
      </c>
      <c r="AH41" s="52">
        <f>HLOOKUP(I41,GasAvoidedCostsWOCC!$A$5:$Q$50,T41+1,FALSE)</f>
        <v>16.472554524074432</v>
      </c>
      <c r="AI41" s="44">
        <f t="shared" si="33"/>
        <v>0</v>
      </c>
      <c r="AJ41" s="44">
        <f t="shared" si="34"/>
        <v>690.2000345587187</v>
      </c>
      <c r="AK41" s="44">
        <f>HLOOKUP(I41,GasAvoidedCostsWOCC!$A$5:$Q$50,G41+1,FALSE)*J41*L41</f>
        <v>0</v>
      </c>
      <c r="AL41" s="44">
        <f t="shared" si="35"/>
        <v>690.2000345587187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690.2000345587187</v>
      </c>
      <c r="AN41" s="48">
        <f t="shared" si="36"/>
        <v>759.22003801459061</v>
      </c>
      <c r="AO41" s="47">
        <f t="shared" si="37"/>
        <v>1.6526611260369639</v>
      </c>
      <c r="AP41" s="47">
        <f t="shared" si="38"/>
        <v>0.19242386484871765</v>
      </c>
    </row>
    <row r="42" spans="2:42">
      <c r="B42" s="97" t="s">
        <v>33</v>
      </c>
      <c r="C42" s="98">
        <v>18230637</v>
      </c>
      <c r="D42" s="61" t="s">
        <v>82</v>
      </c>
      <c r="E42" s="38">
        <v>12644</v>
      </c>
      <c r="F42" s="39" t="s">
        <v>570</v>
      </c>
      <c r="G42" s="39">
        <v>45</v>
      </c>
      <c r="H42" s="39"/>
      <c r="I42" s="40" t="s">
        <v>282</v>
      </c>
      <c r="J42" s="41">
        <v>7500</v>
      </c>
      <c r="K42" s="41">
        <v>6.6900000000000001E-2</v>
      </c>
      <c r="L42" s="41"/>
      <c r="M42" s="42">
        <v>1.6</v>
      </c>
      <c r="N42" s="42">
        <v>1.67</v>
      </c>
      <c r="O42" s="43">
        <v>501.75</v>
      </c>
      <c r="P42" s="44">
        <v>12000</v>
      </c>
      <c r="Q42" s="44">
        <f t="shared" si="13"/>
        <v>12525</v>
      </c>
      <c r="R42" s="45">
        <v>0</v>
      </c>
      <c r="S42" s="46"/>
      <c r="T42" s="39">
        <f t="shared" si="20"/>
        <v>45</v>
      </c>
      <c r="U42" s="47">
        <f t="shared" si="21"/>
        <v>8.9691522120177697E-2</v>
      </c>
      <c r="V42" s="48">
        <f t="shared" si="22"/>
        <v>6.999999999999984E-2</v>
      </c>
      <c r="W42" s="49">
        <f t="shared" si="23"/>
        <v>1.9931449360039489E-3</v>
      </c>
      <c r="X42" s="44">
        <f t="shared" si="24"/>
        <v>405.45738216284303</v>
      </c>
      <c r="Y42" s="44">
        <f t="shared" si="25"/>
        <v>525</v>
      </c>
      <c r="Z42" s="44">
        <f t="shared" si="26"/>
        <v>5341.162311615848</v>
      </c>
      <c r="AA42" s="50">
        <f t="shared" si="27"/>
        <v>12930.457382162844</v>
      </c>
      <c r="AB42" s="51">
        <f t="shared" si="28"/>
        <v>5001.0883067564118</v>
      </c>
      <c r="AC42" s="44">
        <f t="shared" si="29"/>
        <v>12107.169833485808</v>
      </c>
      <c r="AD42" s="44">
        <f t="shared" si="30"/>
        <v>0</v>
      </c>
      <c r="AE42" s="44">
        <f t="shared" si="31"/>
        <v>0</v>
      </c>
      <c r="AF42" s="52">
        <f>HLOOKUP(I42,GasAvoidedCostsWOCC!$A$5:$G$50,G42+1,FALSE)</f>
        <v>27.444232870165703</v>
      </c>
      <c r="AG42" s="44">
        <f t="shared" si="32"/>
        <v>13770.143842605641</v>
      </c>
      <c r="AH42" s="52">
        <f>HLOOKUP(I42,GasAvoidedCostsWOCC!$A$5:$Q$50,T42+1,FALSE)</f>
        <v>27.444232870165703</v>
      </c>
      <c r="AI42" s="44">
        <f t="shared" si="33"/>
        <v>0</v>
      </c>
      <c r="AJ42" s="44">
        <f t="shared" si="34"/>
        <v>13770.143842605641</v>
      </c>
      <c r="AK42" s="44">
        <f>HLOOKUP(I42,GasAvoidedCostsWOCC!$A$5:$Q$50,G42+1,FALSE)*J42*L42</f>
        <v>0</v>
      </c>
      <c r="AL42" s="44">
        <f t="shared" si="35"/>
        <v>13770.143842605641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13770.143842605643</v>
      </c>
      <c r="AN42" s="48">
        <f t="shared" si="36"/>
        <v>15147.158226866208</v>
      </c>
      <c r="AO42" s="47">
        <f t="shared" si="37"/>
        <v>2.7534294533456527</v>
      </c>
      <c r="AP42" s="47">
        <f t="shared" si="38"/>
        <v>1.2510899273067477</v>
      </c>
    </row>
    <row r="43" spans="2:42">
      <c r="B43" s="97" t="s">
        <v>33</v>
      </c>
      <c r="C43" s="98">
        <v>18230637</v>
      </c>
      <c r="D43" s="61" t="s">
        <v>82</v>
      </c>
      <c r="E43" s="38">
        <v>12557</v>
      </c>
      <c r="F43" s="39" t="s">
        <v>556</v>
      </c>
      <c r="G43" s="39">
        <v>25</v>
      </c>
      <c r="H43" s="39"/>
      <c r="I43" s="40" t="s">
        <v>282</v>
      </c>
      <c r="J43" s="41">
        <v>500</v>
      </c>
      <c r="K43" s="41">
        <v>0.32950000000000002</v>
      </c>
      <c r="L43" s="41"/>
      <c r="M43" s="42">
        <v>200</v>
      </c>
      <c r="N43" s="42">
        <v>19.79</v>
      </c>
      <c r="O43" s="43">
        <v>164.75</v>
      </c>
      <c r="P43" s="44">
        <v>0</v>
      </c>
      <c r="Q43" s="44">
        <f t="shared" si="13"/>
        <v>9895</v>
      </c>
      <c r="R43" s="45">
        <v>0</v>
      </c>
      <c r="S43" s="46"/>
      <c r="T43" s="39">
        <f t="shared" si="20"/>
        <v>25</v>
      </c>
      <c r="U43" s="47">
        <f t="shared" si="21"/>
        <v>1.6361266975916819E-2</v>
      </c>
      <c r="V43" s="48">
        <f t="shared" si="22"/>
        <v>-180.21</v>
      </c>
      <c r="W43" s="49">
        <f t="shared" si="23"/>
        <v>6.5445067903667281E-4</v>
      </c>
      <c r="X43" s="44">
        <f t="shared" si="24"/>
        <v>133.13224456667342</v>
      </c>
      <c r="Y43" s="44">
        <f t="shared" si="25"/>
        <v>9895</v>
      </c>
      <c r="Z43" s="44">
        <f t="shared" si="26"/>
        <v>1753.7747699824836</v>
      </c>
      <c r="AA43" s="50">
        <f t="shared" si="27"/>
        <v>10028.132244566674</v>
      </c>
      <c r="AB43" s="51">
        <f t="shared" si="28"/>
        <v>1642.1112078487672</v>
      </c>
      <c r="AC43" s="44">
        <f t="shared" si="29"/>
        <v>9389.6369331148617</v>
      </c>
      <c r="AD43" s="44">
        <f t="shared" si="30"/>
        <v>0</v>
      </c>
      <c r="AE43" s="44">
        <f t="shared" si="31"/>
        <v>0</v>
      </c>
      <c r="AF43" s="52">
        <f>HLOOKUP(I43,GasAvoidedCostsWOCC!$A$5:$G$50,G43+1,FALSE)</f>
        <v>16.472554524074432</v>
      </c>
      <c r="AG43" s="44">
        <f t="shared" si="32"/>
        <v>2713.853357841263</v>
      </c>
      <c r="AH43" s="52">
        <f>HLOOKUP(I43,GasAvoidedCostsWOCC!$A$5:$Q$50,T43+1,FALSE)</f>
        <v>16.472554524074432</v>
      </c>
      <c r="AI43" s="44">
        <f t="shared" si="33"/>
        <v>0</v>
      </c>
      <c r="AJ43" s="44">
        <f t="shared" si="34"/>
        <v>2713.853357841263</v>
      </c>
      <c r="AK43" s="44">
        <f>HLOOKUP(I43,GasAvoidedCostsWOCC!$A$5:$Q$50,G43+1,FALSE)*J43*L43</f>
        <v>0</v>
      </c>
      <c r="AL43" s="44">
        <f t="shared" si="35"/>
        <v>2713.853357841263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2713.8533578412626</v>
      </c>
      <c r="AN43" s="48">
        <f t="shared" si="36"/>
        <v>2985.2386936253893</v>
      </c>
      <c r="AO43" s="47">
        <f t="shared" si="37"/>
        <v>1.6526611260369639</v>
      </c>
      <c r="AP43" s="47">
        <f t="shared" si="38"/>
        <v>0.31792908659729019</v>
      </c>
    </row>
    <row r="44" spans="2:42">
      <c r="B44" s="97" t="s">
        <v>33</v>
      </c>
      <c r="C44" s="98">
        <v>18230637</v>
      </c>
      <c r="D44" s="61" t="s">
        <v>82</v>
      </c>
      <c r="E44" s="38">
        <v>12653</v>
      </c>
      <c r="F44" s="39" t="s">
        <v>573</v>
      </c>
      <c r="G44" s="39">
        <v>45</v>
      </c>
      <c r="H44" s="39"/>
      <c r="I44" s="40" t="s">
        <v>282</v>
      </c>
      <c r="J44" s="41">
        <v>7500</v>
      </c>
      <c r="K44" s="41">
        <v>0.35139999999999999</v>
      </c>
      <c r="L44" s="41"/>
      <c r="M44" s="42">
        <v>200</v>
      </c>
      <c r="N44" s="42">
        <v>24.11</v>
      </c>
      <c r="O44" s="43">
        <v>2635.5</v>
      </c>
      <c r="P44" s="44">
        <v>0</v>
      </c>
      <c r="Q44" s="44">
        <f t="shared" si="13"/>
        <v>180825</v>
      </c>
      <c r="R44" s="45">
        <v>0</v>
      </c>
      <c r="S44" s="46"/>
      <c r="T44" s="39">
        <f t="shared" si="20"/>
        <v>45</v>
      </c>
      <c r="U44" s="47">
        <f t="shared" si="21"/>
        <v>0.47111511020972263</v>
      </c>
      <c r="V44" s="48">
        <f t="shared" si="22"/>
        <v>-175.89</v>
      </c>
      <c r="W44" s="49">
        <f t="shared" si="23"/>
        <v>1.046922467132717E-2</v>
      </c>
      <c r="X44" s="44">
        <f t="shared" si="24"/>
        <v>2129.71186983592</v>
      </c>
      <c r="Y44" s="44">
        <f t="shared" si="25"/>
        <v>180825</v>
      </c>
      <c r="Z44" s="44">
        <f t="shared" si="26"/>
        <v>28055.073786275174</v>
      </c>
      <c r="AA44" s="50">
        <f t="shared" si="27"/>
        <v>182954.71186983591</v>
      </c>
      <c r="AB44" s="51">
        <f t="shared" si="28"/>
        <v>26268.795680032934</v>
      </c>
      <c r="AC44" s="44">
        <f t="shared" si="29"/>
        <v>171305.90999048305</v>
      </c>
      <c r="AD44" s="44">
        <f t="shared" si="30"/>
        <v>0</v>
      </c>
      <c r="AE44" s="44">
        <f t="shared" si="31"/>
        <v>0</v>
      </c>
      <c r="AF44" s="52">
        <f>HLOOKUP(I44,GasAvoidedCostsWOCC!$A$5:$G$50,G44+1,FALSE)</f>
        <v>27.444232870165703</v>
      </c>
      <c r="AG44" s="44">
        <f t="shared" si="32"/>
        <v>72329.2757293217</v>
      </c>
      <c r="AH44" s="52">
        <f>HLOOKUP(I44,GasAvoidedCostsWOCC!$A$5:$Q$50,T44+1,FALSE)</f>
        <v>27.444232870165703</v>
      </c>
      <c r="AI44" s="44">
        <f t="shared" si="33"/>
        <v>0</v>
      </c>
      <c r="AJ44" s="44">
        <f t="shared" si="34"/>
        <v>72329.2757293217</v>
      </c>
      <c r="AK44" s="44">
        <f>HLOOKUP(I44,GasAvoidedCostsWOCC!$A$5:$Q$50,G44+1,FALSE)*J44*L44</f>
        <v>0</v>
      </c>
      <c r="AL44" s="44">
        <f t="shared" si="35"/>
        <v>72329.2757293217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72329.2757293217</v>
      </c>
      <c r="AN44" s="48">
        <f t="shared" si="36"/>
        <v>79562.203302253882</v>
      </c>
      <c r="AO44" s="47">
        <f t="shared" si="37"/>
        <v>2.7534294533456518</v>
      </c>
      <c r="AP44" s="47">
        <f t="shared" si="38"/>
        <v>0.46444517475593211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HLOOKUP(I45,GasAvoidedCostsWOCC!$A$5:$G$50,G45+1,FALSE)</f>
        <v>#N/A</v>
      </c>
      <c r="AG45" s="44" t="e">
        <f t="shared" si="32"/>
        <v>#N/A</v>
      </c>
      <c r="AH45" s="52" t="e">
        <f>HLOOKUP(I45,GasAvoidedCostsWOCC!$A$5:$Q$50,T45+1,FALSE)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HLOOKUP(I45,GasAvoidedCostsWOCC!$A$5:$Q$50,G45+1,FALSE)*J45*L45</f>
        <v>#N/A</v>
      </c>
      <c r="AL45" s="44" t="e">
        <f t="shared" si="35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HLOOKUP(I46,GasAvoidedCostsWOCC!$A$5:$G$50,G46+1,FALSE)</f>
        <v>#N/A</v>
      </c>
      <c r="AG46" s="44" t="e">
        <f t="shared" si="32"/>
        <v>#N/A</v>
      </c>
      <c r="AH46" s="52" t="e">
        <f>HLOOKUP(I46,GasAvoidedCostsWOCC!$A$5:$Q$50,T46+1,FALSE)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HLOOKUP(I46,GasAvoidedCostsWOCC!$A$5:$Q$50,G46+1,FALSE)*J46*L46</f>
        <v>#N/A</v>
      </c>
      <c r="AL46" s="44" t="e">
        <f t="shared" si="35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HLOOKUP(I47,GasAvoidedCostsWOCC!$A$5:$G$50,G47+1,FALSE)</f>
        <v>#N/A</v>
      </c>
      <c r="AG47" s="44" t="e">
        <f t="shared" si="32"/>
        <v>#N/A</v>
      </c>
      <c r="AH47" s="52" t="e">
        <f>HLOOKUP(I47,GasAvoidedCostsWOCC!$A$5:$Q$50,T47+1,FALSE)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HLOOKUP(I47,GasAvoidedCostsWOCC!$A$5:$Q$50,G47+1,FALSE)*J47*L47</f>
        <v>#N/A</v>
      </c>
      <c r="AL47" s="44" t="e">
        <f t="shared" si="35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HLOOKUP(I48,GasAvoidedCostsWOCC!$A$5:$G$50,G48+1,FALSE)</f>
        <v>#N/A</v>
      </c>
      <c r="AG48" s="44" t="e">
        <f t="shared" si="32"/>
        <v>#N/A</v>
      </c>
      <c r="AH48" s="52" t="e">
        <f>HLOOKUP(I48,GasAvoidedCostsWOCC!$A$5:$Q$50,T48+1,FALSE)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HLOOKUP(I48,GasAvoidedCostsWOCC!$A$5:$Q$50,G48+1,FALSE)*J48*L48</f>
        <v>#N/A</v>
      </c>
      <c r="AL48" s="44" t="e">
        <f t="shared" si="35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HLOOKUP(I49,GasAvoidedCostsWOCC!$A$5:$G$50,G49+1,FALSE)</f>
        <v>#N/A</v>
      </c>
      <c r="AG49" s="44" t="e">
        <f t="shared" si="32"/>
        <v>#N/A</v>
      </c>
      <c r="AH49" s="52" t="e">
        <f>HLOOKUP(I49,GasAvoidedCostsWOCC!$A$5:$Q$50,T49+1,FALSE)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HLOOKUP(I49,GasAvoidedCostsWOCC!$A$5:$Q$50,G49+1,FALSE)*J49*L49</f>
        <v>#N/A</v>
      </c>
      <c r="AL49" s="44" t="e">
        <f t="shared" si="35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HLOOKUP(I50,GasAvoidedCostsWOCC!$A$5:$G$50,G50+1,FALSE)</f>
        <v>#N/A</v>
      </c>
      <c r="AG50" s="44" t="e">
        <f t="shared" si="32"/>
        <v>#N/A</v>
      </c>
      <c r="AH50" s="52" t="e">
        <f>HLOOKUP(I50,GasAvoidedCostsWOCC!$A$5:$Q$50,T50+1,FALSE)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HLOOKUP(I50,GasAvoidedCostsWOCC!$A$5:$Q$50,G50+1,FALSE)*J50*L50</f>
        <v>#N/A</v>
      </c>
      <c r="AL50" s="44" t="e">
        <f t="shared" si="35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20"/>
        <v>0</v>
      </c>
      <c r="U51" s="47">
        <f t="shared" si="21"/>
        <v>0</v>
      </c>
      <c r="V51" s="48">
        <f t="shared" si="22"/>
        <v>0</v>
      </c>
      <c r="W51" s="49">
        <f t="shared" si="23"/>
        <v>0</v>
      </c>
      <c r="X51" s="44">
        <f t="shared" si="24"/>
        <v>0</v>
      </c>
      <c r="Y51" s="44">
        <f t="shared" si="25"/>
        <v>0</v>
      </c>
      <c r="Z51" s="44">
        <f t="shared" si="26"/>
        <v>0</v>
      </c>
      <c r="AA51" s="50">
        <f t="shared" si="27"/>
        <v>0</v>
      </c>
      <c r="AB51" s="51">
        <f t="shared" si="28"/>
        <v>0</v>
      </c>
      <c r="AC51" s="44">
        <f t="shared" si="29"/>
        <v>0</v>
      </c>
      <c r="AD51" s="44">
        <f t="shared" si="30"/>
        <v>0</v>
      </c>
      <c r="AE51" s="44">
        <f t="shared" si="31"/>
        <v>0</v>
      </c>
      <c r="AF51" s="52" t="e">
        <f>HLOOKUP(I51,GasAvoidedCostsWOCC!$A$5:$G$50,G51+1,FALSE)</f>
        <v>#N/A</v>
      </c>
      <c r="AG51" s="44" t="e">
        <f t="shared" si="32"/>
        <v>#N/A</v>
      </c>
      <c r="AH51" s="52" t="e">
        <f>HLOOKUP(I51,GasAvoidedCostsWOCC!$A$5:$Q$50,T51+1,FALSE)</f>
        <v>#N/A</v>
      </c>
      <c r="AI51" s="44" t="e">
        <f t="shared" si="33"/>
        <v>#N/A</v>
      </c>
      <c r="AJ51" s="44" t="e">
        <f t="shared" si="34"/>
        <v>#N/A</v>
      </c>
      <c r="AK51" s="44" t="e">
        <f>HLOOKUP(I51,GasAvoidedCostsWOCC!$A$5:$Q$50,G51+1,FALSE)*J51*L51</f>
        <v>#N/A</v>
      </c>
      <c r="AL51" s="44" t="e">
        <f t="shared" si="35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6"/>
        <v>0</v>
      </c>
      <c r="AO51" s="47">
        <f t="shared" si="37"/>
        <v>0</v>
      </c>
      <c r="AP51" s="47" t="e">
        <f t="shared" si="38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HLOOKUP(I52,GasAvoidedCostsWOCC!$A$5:$G$50,G52+1,FALSE)</f>
        <v>#N/A</v>
      </c>
      <c r="AG52" s="44" t="e">
        <f t="shared" si="32"/>
        <v>#N/A</v>
      </c>
      <c r="AH52" s="52" t="e">
        <f>HLOOKUP(I52,GasAvoidedCostsWOCC!$A$5:$Q$50,T52+1,FALSE)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HLOOKUP(I52,GasAvoidedCostsWOCC!$A$5:$Q$50,G52+1,FALSE)*J52*L52</f>
        <v>#N/A</v>
      </c>
      <c r="AL52" s="44" t="e">
        <f t="shared" si="35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20"/>
        <v>0</v>
      </c>
      <c r="U53" s="47">
        <f t="shared" si="21"/>
        <v>0</v>
      </c>
      <c r="V53" s="48">
        <f t="shared" si="22"/>
        <v>0</v>
      </c>
      <c r="W53" s="49">
        <f t="shared" si="23"/>
        <v>0</v>
      </c>
      <c r="X53" s="44">
        <f t="shared" si="24"/>
        <v>0</v>
      </c>
      <c r="Y53" s="44">
        <f t="shared" si="25"/>
        <v>0</v>
      </c>
      <c r="Z53" s="44">
        <f t="shared" si="26"/>
        <v>0</v>
      </c>
      <c r="AA53" s="50">
        <f t="shared" si="27"/>
        <v>0</v>
      </c>
      <c r="AB53" s="51">
        <f t="shared" si="28"/>
        <v>0</v>
      </c>
      <c r="AC53" s="44">
        <f t="shared" si="29"/>
        <v>0</v>
      </c>
      <c r="AD53" s="44">
        <f t="shared" si="30"/>
        <v>0</v>
      </c>
      <c r="AE53" s="44">
        <f t="shared" si="31"/>
        <v>0</v>
      </c>
      <c r="AF53" s="52" t="e">
        <f>HLOOKUP(I53,GasAvoidedCostsWOCC!$A$5:$G$50,G53+1,FALSE)</f>
        <v>#N/A</v>
      </c>
      <c r="AG53" s="44" t="e">
        <f t="shared" si="32"/>
        <v>#N/A</v>
      </c>
      <c r="AH53" s="52" t="e">
        <f>HLOOKUP(I53,GasAvoidedCostsWOCC!$A$5:$Q$50,T53+1,FALSE)</f>
        <v>#N/A</v>
      </c>
      <c r="AI53" s="44" t="e">
        <f t="shared" si="33"/>
        <v>#N/A</v>
      </c>
      <c r="AJ53" s="44" t="e">
        <f t="shared" si="34"/>
        <v>#N/A</v>
      </c>
      <c r="AK53" s="44" t="e">
        <f>HLOOKUP(I53,GasAvoidedCostsWOCC!$A$5:$Q$50,G53+1,FALSE)*J53*L53</f>
        <v>#N/A</v>
      </c>
      <c r="AL53" s="44" t="e">
        <f t="shared" si="35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6"/>
        <v>0</v>
      </c>
      <c r="AO53" s="47">
        <f t="shared" si="37"/>
        <v>0</v>
      </c>
      <c r="AP53" s="47" t="e">
        <f t="shared" si="38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20"/>
        <v>0</v>
      </c>
      <c r="U54" s="47">
        <f t="shared" si="21"/>
        <v>0</v>
      </c>
      <c r="V54" s="48">
        <f t="shared" si="22"/>
        <v>0</v>
      </c>
      <c r="W54" s="49">
        <f t="shared" si="23"/>
        <v>0</v>
      </c>
      <c r="X54" s="44">
        <f t="shared" si="24"/>
        <v>0</v>
      </c>
      <c r="Y54" s="44">
        <f t="shared" si="25"/>
        <v>0</v>
      </c>
      <c r="Z54" s="44">
        <f t="shared" si="26"/>
        <v>0</v>
      </c>
      <c r="AA54" s="50">
        <f t="shared" si="27"/>
        <v>0</v>
      </c>
      <c r="AB54" s="51">
        <f t="shared" si="28"/>
        <v>0</v>
      </c>
      <c r="AC54" s="44">
        <f t="shared" si="29"/>
        <v>0</v>
      </c>
      <c r="AD54" s="44">
        <f t="shared" si="30"/>
        <v>0</v>
      </c>
      <c r="AE54" s="44">
        <f t="shared" si="31"/>
        <v>0</v>
      </c>
      <c r="AF54" s="52" t="e">
        <f>HLOOKUP(I54,GasAvoidedCostsWOCC!$A$5:$G$50,G54+1,FALSE)</f>
        <v>#N/A</v>
      </c>
      <c r="AG54" s="44" t="e">
        <f t="shared" si="32"/>
        <v>#N/A</v>
      </c>
      <c r="AH54" s="52" t="e">
        <f>HLOOKUP(I54,GasAvoidedCostsWOCC!$A$5:$Q$50,T54+1,FALSE)</f>
        <v>#N/A</v>
      </c>
      <c r="AI54" s="44" t="e">
        <f t="shared" si="33"/>
        <v>#N/A</v>
      </c>
      <c r="AJ54" s="44" t="e">
        <f t="shared" si="34"/>
        <v>#N/A</v>
      </c>
      <c r="AK54" s="44" t="e">
        <f>HLOOKUP(I54,GasAvoidedCostsWOCC!$A$5:$Q$50,G54+1,FALSE)*J54*L54</f>
        <v>#N/A</v>
      </c>
      <c r="AL54" s="44" t="e">
        <f t="shared" si="35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6"/>
        <v>0</v>
      </c>
      <c r="AO54" s="47">
        <f t="shared" si="37"/>
        <v>0</v>
      </c>
      <c r="AP54" s="47" t="e">
        <f t="shared" si="38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20"/>
        <v>0</v>
      </c>
      <c r="U55" s="47">
        <f t="shared" si="21"/>
        <v>0</v>
      </c>
      <c r="V55" s="48">
        <f t="shared" si="22"/>
        <v>0</v>
      </c>
      <c r="W55" s="49">
        <f t="shared" si="23"/>
        <v>0</v>
      </c>
      <c r="X55" s="44">
        <f t="shared" si="24"/>
        <v>0</v>
      </c>
      <c r="Y55" s="44">
        <f t="shared" si="25"/>
        <v>0</v>
      </c>
      <c r="Z55" s="44">
        <f t="shared" si="26"/>
        <v>0</v>
      </c>
      <c r="AA55" s="50">
        <f t="shared" si="27"/>
        <v>0</v>
      </c>
      <c r="AB55" s="51">
        <f t="shared" si="28"/>
        <v>0</v>
      </c>
      <c r="AC55" s="44">
        <f t="shared" si="29"/>
        <v>0</v>
      </c>
      <c r="AD55" s="44">
        <f t="shared" si="30"/>
        <v>0</v>
      </c>
      <c r="AE55" s="44">
        <f t="shared" si="31"/>
        <v>0</v>
      </c>
      <c r="AF55" s="52" t="e">
        <f>HLOOKUP(I55,GasAvoidedCostsWOCC!$A$5:$G$50,G55+1,FALSE)</f>
        <v>#N/A</v>
      </c>
      <c r="AG55" s="44" t="e">
        <f t="shared" si="32"/>
        <v>#N/A</v>
      </c>
      <c r="AH55" s="52" t="e">
        <f>HLOOKUP(I55,GasAvoidedCostsWOCC!$A$5:$Q$50,T55+1,FALSE)</f>
        <v>#N/A</v>
      </c>
      <c r="AI55" s="44" t="e">
        <f t="shared" si="33"/>
        <v>#N/A</v>
      </c>
      <c r="AJ55" s="44" t="e">
        <f t="shared" si="34"/>
        <v>#N/A</v>
      </c>
      <c r="AK55" s="44" t="e">
        <f>HLOOKUP(I55,GasAvoidedCostsWOCC!$A$5:$Q$50,G55+1,FALSE)*J55*L55</f>
        <v>#N/A</v>
      </c>
      <c r="AL55" s="44" t="e">
        <f t="shared" si="35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6"/>
        <v>0</v>
      </c>
      <c r="AO55" s="47">
        <f t="shared" si="37"/>
        <v>0</v>
      </c>
      <c r="AP55" s="47" t="e">
        <f t="shared" si="38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20"/>
        <v>0</v>
      </c>
      <c r="U56" s="47">
        <f t="shared" si="21"/>
        <v>0</v>
      </c>
      <c r="V56" s="48">
        <f t="shared" si="22"/>
        <v>0</v>
      </c>
      <c r="W56" s="49">
        <f t="shared" si="23"/>
        <v>0</v>
      </c>
      <c r="X56" s="44">
        <f t="shared" si="24"/>
        <v>0</v>
      </c>
      <c r="Y56" s="44">
        <f t="shared" si="25"/>
        <v>0</v>
      </c>
      <c r="Z56" s="44">
        <f t="shared" si="26"/>
        <v>0</v>
      </c>
      <c r="AA56" s="50">
        <f t="shared" si="27"/>
        <v>0</v>
      </c>
      <c r="AB56" s="51">
        <f t="shared" si="28"/>
        <v>0</v>
      </c>
      <c r="AC56" s="44">
        <f t="shared" si="29"/>
        <v>0</v>
      </c>
      <c r="AD56" s="44">
        <f t="shared" si="30"/>
        <v>0</v>
      </c>
      <c r="AE56" s="44">
        <f t="shared" si="31"/>
        <v>0</v>
      </c>
      <c r="AF56" s="52" t="e">
        <f>HLOOKUP(I56,GasAvoidedCostsWOCC!$A$5:$G$50,G56+1,FALSE)</f>
        <v>#N/A</v>
      </c>
      <c r="AG56" s="44" t="e">
        <f t="shared" si="32"/>
        <v>#N/A</v>
      </c>
      <c r="AH56" s="52" t="e">
        <f>HLOOKUP(I56,GasAvoidedCostsWOCC!$A$5:$Q$50,T56+1,FALSE)</f>
        <v>#N/A</v>
      </c>
      <c r="AI56" s="44" t="e">
        <f t="shared" si="33"/>
        <v>#N/A</v>
      </c>
      <c r="AJ56" s="44" t="e">
        <f t="shared" si="34"/>
        <v>#N/A</v>
      </c>
      <c r="AK56" s="44" t="e">
        <f>HLOOKUP(I56,GasAvoidedCostsWOCC!$A$5:$Q$50,G56+1,FALSE)*J56*L56</f>
        <v>#N/A</v>
      </c>
      <c r="AL56" s="44" t="e">
        <f t="shared" si="35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6"/>
        <v>0</v>
      </c>
      <c r="AO56" s="47">
        <f t="shared" si="37"/>
        <v>0</v>
      </c>
      <c r="AP56" s="47" t="e">
        <f t="shared" si="38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20"/>
        <v>0</v>
      </c>
      <c r="U57" s="47">
        <f t="shared" si="21"/>
        <v>0</v>
      </c>
      <c r="V57" s="48">
        <f t="shared" si="22"/>
        <v>0</v>
      </c>
      <c r="W57" s="49">
        <f t="shared" si="23"/>
        <v>0</v>
      </c>
      <c r="X57" s="44">
        <f t="shared" si="24"/>
        <v>0</v>
      </c>
      <c r="Y57" s="44">
        <f t="shared" si="25"/>
        <v>0</v>
      </c>
      <c r="Z57" s="44">
        <f t="shared" si="26"/>
        <v>0</v>
      </c>
      <c r="AA57" s="50">
        <f t="shared" si="27"/>
        <v>0</v>
      </c>
      <c r="AB57" s="51">
        <f t="shared" si="28"/>
        <v>0</v>
      </c>
      <c r="AC57" s="44">
        <f t="shared" si="29"/>
        <v>0</v>
      </c>
      <c r="AD57" s="44">
        <f t="shared" si="30"/>
        <v>0</v>
      </c>
      <c r="AE57" s="44">
        <f t="shared" si="31"/>
        <v>0</v>
      </c>
      <c r="AF57" s="52" t="e">
        <f>HLOOKUP(I57,GasAvoidedCostsWOCC!$A$5:$G$50,G57+1,FALSE)</f>
        <v>#N/A</v>
      </c>
      <c r="AG57" s="44" t="e">
        <f t="shared" si="32"/>
        <v>#N/A</v>
      </c>
      <c r="AH57" s="52" t="e">
        <f>HLOOKUP(I57,GasAvoidedCostsWOCC!$A$5:$Q$50,T57+1,FALSE)</f>
        <v>#N/A</v>
      </c>
      <c r="AI57" s="44" t="e">
        <f t="shared" si="33"/>
        <v>#N/A</v>
      </c>
      <c r="AJ57" s="44" t="e">
        <f t="shared" si="34"/>
        <v>#N/A</v>
      </c>
      <c r="AK57" s="44" t="e">
        <f>HLOOKUP(I57,GasAvoidedCostsWOCC!$A$5:$Q$50,G57+1,FALSE)*J57*L57</f>
        <v>#N/A</v>
      </c>
      <c r="AL57" s="44" t="e">
        <f t="shared" si="35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6"/>
        <v>0</v>
      </c>
      <c r="AO57" s="47">
        <f t="shared" si="37"/>
        <v>0</v>
      </c>
      <c r="AP57" s="47" t="e">
        <f t="shared" si="38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20"/>
        <v>0</v>
      </c>
      <c r="U58" s="47">
        <f t="shared" si="21"/>
        <v>0</v>
      </c>
      <c r="V58" s="48">
        <f t="shared" si="22"/>
        <v>0</v>
      </c>
      <c r="W58" s="49">
        <f t="shared" si="23"/>
        <v>0</v>
      </c>
      <c r="X58" s="44">
        <f t="shared" si="24"/>
        <v>0</v>
      </c>
      <c r="Y58" s="44">
        <f t="shared" si="25"/>
        <v>0</v>
      </c>
      <c r="Z58" s="44">
        <f t="shared" si="26"/>
        <v>0</v>
      </c>
      <c r="AA58" s="50">
        <f t="shared" si="27"/>
        <v>0</v>
      </c>
      <c r="AB58" s="51">
        <f t="shared" si="28"/>
        <v>0</v>
      </c>
      <c r="AC58" s="44">
        <f t="shared" si="29"/>
        <v>0</v>
      </c>
      <c r="AD58" s="44">
        <f t="shared" si="30"/>
        <v>0</v>
      </c>
      <c r="AE58" s="44">
        <f t="shared" si="31"/>
        <v>0</v>
      </c>
      <c r="AF58" s="52" t="e">
        <f>HLOOKUP(I58,GasAvoidedCostsWOCC!$A$5:$G$50,G58+1,FALSE)</f>
        <v>#N/A</v>
      </c>
      <c r="AG58" s="44" t="e">
        <f t="shared" si="32"/>
        <v>#N/A</v>
      </c>
      <c r="AH58" s="52" t="e">
        <f>HLOOKUP(I58,GasAvoidedCostsWOCC!$A$5:$Q$50,T58+1,FALSE)</f>
        <v>#N/A</v>
      </c>
      <c r="AI58" s="44" t="e">
        <f t="shared" si="33"/>
        <v>#N/A</v>
      </c>
      <c r="AJ58" s="44" t="e">
        <f t="shared" si="34"/>
        <v>#N/A</v>
      </c>
      <c r="AK58" s="44" t="e">
        <f>HLOOKUP(I58,GasAvoidedCostsWOCC!$A$5:$Q$50,G58+1,FALSE)*J58*L58</f>
        <v>#N/A</v>
      </c>
      <c r="AL58" s="44" t="e">
        <f t="shared" si="35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6"/>
        <v>0</v>
      </c>
      <c r="AO58" s="47">
        <f t="shared" si="37"/>
        <v>0</v>
      </c>
      <c r="AP58" s="47" t="e">
        <f t="shared" si="38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20"/>
        <v>0</v>
      </c>
      <c r="U59" s="47">
        <f t="shared" si="21"/>
        <v>0</v>
      </c>
      <c r="V59" s="48">
        <f t="shared" si="22"/>
        <v>0</v>
      </c>
      <c r="W59" s="49">
        <f t="shared" si="23"/>
        <v>0</v>
      </c>
      <c r="X59" s="44">
        <f t="shared" si="24"/>
        <v>0</v>
      </c>
      <c r="Y59" s="44">
        <f t="shared" si="25"/>
        <v>0</v>
      </c>
      <c r="Z59" s="44">
        <f t="shared" si="26"/>
        <v>0</v>
      </c>
      <c r="AA59" s="50">
        <f t="shared" si="27"/>
        <v>0</v>
      </c>
      <c r="AB59" s="51">
        <f t="shared" si="28"/>
        <v>0</v>
      </c>
      <c r="AC59" s="44">
        <f t="shared" si="29"/>
        <v>0</v>
      </c>
      <c r="AD59" s="44">
        <f t="shared" si="30"/>
        <v>0</v>
      </c>
      <c r="AE59" s="44">
        <f t="shared" si="31"/>
        <v>0</v>
      </c>
      <c r="AF59" s="52" t="e">
        <f>HLOOKUP(I59,GasAvoidedCostsWOCC!$A$5:$G$50,G59+1,FALSE)</f>
        <v>#N/A</v>
      </c>
      <c r="AG59" s="44" t="e">
        <f t="shared" si="32"/>
        <v>#N/A</v>
      </c>
      <c r="AH59" s="52" t="e">
        <f>HLOOKUP(I59,GasAvoidedCostsWOCC!$A$5:$Q$50,T59+1,FALSE)</f>
        <v>#N/A</v>
      </c>
      <c r="AI59" s="44" t="e">
        <f t="shared" si="33"/>
        <v>#N/A</v>
      </c>
      <c r="AJ59" s="44" t="e">
        <f t="shared" si="34"/>
        <v>#N/A</v>
      </c>
      <c r="AK59" s="44" t="e">
        <f>HLOOKUP(I59,GasAvoidedCostsWOCC!$A$5:$Q$50,G59+1,FALSE)*J59*L59</f>
        <v>#N/A</v>
      </c>
      <c r="AL59" s="44" t="e">
        <f t="shared" si="35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6"/>
        <v>0</v>
      </c>
      <c r="AO59" s="47">
        <f t="shared" si="37"/>
        <v>0</v>
      </c>
      <c r="AP59" s="47" t="e">
        <f t="shared" si="38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20"/>
        <v>0</v>
      </c>
      <c r="U60" s="47">
        <f t="shared" si="21"/>
        <v>0</v>
      </c>
      <c r="V60" s="48">
        <f t="shared" si="22"/>
        <v>0</v>
      </c>
      <c r="W60" s="49">
        <f t="shared" si="23"/>
        <v>0</v>
      </c>
      <c r="X60" s="44">
        <f t="shared" si="24"/>
        <v>0</v>
      </c>
      <c r="Y60" s="44">
        <f t="shared" si="25"/>
        <v>0</v>
      </c>
      <c r="Z60" s="44">
        <f t="shared" si="26"/>
        <v>0</v>
      </c>
      <c r="AA60" s="50">
        <f t="shared" si="27"/>
        <v>0</v>
      </c>
      <c r="AB60" s="51">
        <f t="shared" si="28"/>
        <v>0</v>
      </c>
      <c r="AC60" s="44">
        <f t="shared" si="29"/>
        <v>0</v>
      </c>
      <c r="AD60" s="44">
        <f t="shared" si="30"/>
        <v>0</v>
      </c>
      <c r="AE60" s="44">
        <f t="shared" si="31"/>
        <v>0</v>
      </c>
      <c r="AF60" s="52" t="e">
        <f>HLOOKUP(I60,GasAvoidedCostsWOCC!$A$5:$G$50,G60+1,FALSE)</f>
        <v>#N/A</v>
      </c>
      <c r="AG60" s="44" t="e">
        <f t="shared" si="32"/>
        <v>#N/A</v>
      </c>
      <c r="AH60" s="52" t="e">
        <f>HLOOKUP(I60,GasAvoidedCostsWOCC!$A$5:$Q$50,T60+1,FALSE)</f>
        <v>#N/A</v>
      </c>
      <c r="AI60" s="44" t="e">
        <f t="shared" si="33"/>
        <v>#N/A</v>
      </c>
      <c r="AJ60" s="44" t="e">
        <f t="shared" si="34"/>
        <v>#N/A</v>
      </c>
      <c r="AK60" s="44" t="e">
        <f>HLOOKUP(I60,GasAvoidedCostsWOCC!$A$5:$Q$50,G60+1,FALSE)*J60*L60</f>
        <v>#N/A</v>
      </c>
      <c r="AL60" s="44" t="e">
        <f t="shared" si="35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6"/>
        <v>0</v>
      </c>
      <c r="AO60" s="47">
        <f t="shared" si="37"/>
        <v>0</v>
      </c>
      <c r="AP60" s="47" t="e">
        <f t="shared" si="38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20"/>
        <v>0</v>
      </c>
      <c r="U61" s="47">
        <f t="shared" si="21"/>
        <v>0</v>
      </c>
      <c r="V61" s="48">
        <f t="shared" si="22"/>
        <v>0</v>
      </c>
      <c r="W61" s="49">
        <f t="shared" si="23"/>
        <v>0</v>
      </c>
      <c r="X61" s="44">
        <f t="shared" si="24"/>
        <v>0</v>
      </c>
      <c r="Y61" s="44">
        <f t="shared" si="25"/>
        <v>0</v>
      </c>
      <c r="Z61" s="44">
        <f t="shared" si="26"/>
        <v>0</v>
      </c>
      <c r="AA61" s="50">
        <f t="shared" si="27"/>
        <v>0</v>
      </c>
      <c r="AB61" s="51">
        <f t="shared" si="28"/>
        <v>0</v>
      </c>
      <c r="AC61" s="44">
        <f t="shared" si="29"/>
        <v>0</v>
      </c>
      <c r="AD61" s="44">
        <f t="shared" si="30"/>
        <v>0</v>
      </c>
      <c r="AE61" s="44">
        <f t="shared" si="31"/>
        <v>0</v>
      </c>
      <c r="AF61" s="52" t="e">
        <f>HLOOKUP(I61,GasAvoidedCostsWOCC!$A$5:$G$50,G61+1,FALSE)</f>
        <v>#N/A</v>
      </c>
      <c r="AG61" s="44" t="e">
        <f t="shared" si="32"/>
        <v>#N/A</v>
      </c>
      <c r="AH61" s="52" t="e">
        <f>HLOOKUP(I61,GasAvoidedCostsWOCC!$A$5:$Q$50,T61+1,FALSE)</f>
        <v>#N/A</v>
      </c>
      <c r="AI61" s="44" t="e">
        <f t="shared" si="33"/>
        <v>#N/A</v>
      </c>
      <c r="AJ61" s="44" t="e">
        <f t="shared" si="34"/>
        <v>#N/A</v>
      </c>
      <c r="AK61" s="44" t="e">
        <f>HLOOKUP(I61,GasAvoidedCostsWOCC!$A$5:$Q$50,G61+1,FALSE)*J61*L61</f>
        <v>#N/A</v>
      </c>
      <c r="AL61" s="44" t="e">
        <f t="shared" si="35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6"/>
        <v>0</v>
      </c>
      <c r="AO61" s="47">
        <f t="shared" si="37"/>
        <v>0</v>
      </c>
      <c r="AP61" s="47" t="e">
        <f t="shared" si="38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20"/>
        <v>0</v>
      </c>
      <c r="U62" s="47">
        <f t="shared" si="21"/>
        <v>0</v>
      </c>
      <c r="V62" s="48">
        <f t="shared" si="22"/>
        <v>0</v>
      </c>
      <c r="W62" s="49">
        <f t="shared" si="23"/>
        <v>0</v>
      </c>
      <c r="X62" s="44">
        <f t="shared" si="24"/>
        <v>0</v>
      </c>
      <c r="Y62" s="44">
        <f t="shared" si="25"/>
        <v>0</v>
      </c>
      <c r="Z62" s="44">
        <f t="shared" si="26"/>
        <v>0</v>
      </c>
      <c r="AA62" s="50">
        <f t="shared" si="27"/>
        <v>0</v>
      </c>
      <c r="AB62" s="51">
        <f t="shared" si="28"/>
        <v>0</v>
      </c>
      <c r="AC62" s="44">
        <f t="shared" si="29"/>
        <v>0</v>
      </c>
      <c r="AD62" s="44">
        <f t="shared" si="30"/>
        <v>0</v>
      </c>
      <c r="AE62" s="44">
        <f t="shared" si="31"/>
        <v>0</v>
      </c>
      <c r="AF62" s="52" t="e">
        <f>HLOOKUP(I62,GasAvoidedCostsWOCC!$A$5:$G$50,G62+1,FALSE)</f>
        <v>#N/A</v>
      </c>
      <c r="AG62" s="44" t="e">
        <f t="shared" si="32"/>
        <v>#N/A</v>
      </c>
      <c r="AH62" s="52" t="e">
        <f>HLOOKUP(I62,GasAvoidedCostsWOCC!$A$5:$Q$50,T62+1,FALSE)</f>
        <v>#N/A</v>
      </c>
      <c r="AI62" s="44" t="e">
        <f t="shared" si="33"/>
        <v>#N/A</v>
      </c>
      <c r="AJ62" s="44" t="e">
        <f t="shared" si="34"/>
        <v>#N/A</v>
      </c>
      <c r="AK62" s="44" t="e">
        <f>HLOOKUP(I62,GasAvoidedCostsWOCC!$A$5:$Q$50,G62+1,FALSE)*J62*L62</f>
        <v>#N/A</v>
      </c>
      <c r="AL62" s="44" t="e">
        <f t="shared" si="35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6"/>
        <v>0</v>
      </c>
      <c r="AO62" s="47">
        <f t="shared" si="37"/>
        <v>0</v>
      </c>
      <c r="AP62" s="47" t="e">
        <f t="shared" si="38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20"/>
        <v>0</v>
      </c>
      <c r="U63" s="47">
        <f t="shared" si="21"/>
        <v>0</v>
      </c>
      <c r="V63" s="48">
        <f t="shared" si="22"/>
        <v>0</v>
      </c>
      <c r="W63" s="49">
        <f t="shared" si="23"/>
        <v>0</v>
      </c>
      <c r="X63" s="44">
        <f t="shared" si="24"/>
        <v>0</v>
      </c>
      <c r="Y63" s="44">
        <f t="shared" si="25"/>
        <v>0</v>
      </c>
      <c r="Z63" s="44">
        <f t="shared" si="26"/>
        <v>0</v>
      </c>
      <c r="AA63" s="50">
        <f t="shared" si="27"/>
        <v>0</v>
      </c>
      <c r="AB63" s="51">
        <f t="shared" si="28"/>
        <v>0</v>
      </c>
      <c r="AC63" s="44">
        <f t="shared" si="29"/>
        <v>0</v>
      </c>
      <c r="AD63" s="44">
        <f t="shared" si="30"/>
        <v>0</v>
      </c>
      <c r="AE63" s="44">
        <f t="shared" si="31"/>
        <v>0</v>
      </c>
      <c r="AF63" s="52" t="e">
        <f>HLOOKUP(I63,GasAvoidedCostsWOCC!$A$5:$G$50,G63+1,FALSE)</f>
        <v>#N/A</v>
      </c>
      <c r="AG63" s="44" t="e">
        <f t="shared" si="32"/>
        <v>#N/A</v>
      </c>
      <c r="AH63" s="52" t="e">
        <f>HLOOKUP(I63,GasAvoidedCostsWOCC!$A$5:$Q$50,T63+1,FALSE)</f>
        <v>#N/A</v>
      </c>
      <c r="AI63" s="44" t="e">
        <f t="shared" si="33"/>
        <v>#N/A</v>
      </c>
      <c r="AJ63" s="44" t="e">
        <f t="shared" si="34"/>
        <v>#N/A</v>
      </c>
      <c r="AK63" s="44" t="e">
        <f>HLOOKUP(I63,GasAvoidedCostsWOCC!$A$5:$Q$50,G63+1,FALSE)*J63*L63</f>
        <v>#N/A</v>
      </c>
      <c r="AL63" s="44" t="e">
        <f t="shared" si="35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6"/>
        <v>0</v>
      </c>
      <c r="AO63" s="47">
        <f t="shared" si="37"/>
        <v>0</v>
      </c>
      <c r="AP63" s="47" t="e">
        <f t="shared" si="38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20"/>
        <v>0</v>
      </c>
      <c r="U64" s="47">
        <f t="shared" si="21"/>
        <v>0</v>
      </c>
      <c r="V64" s="48">
        <f t="shared" si="22"/>
        <v>0</v>
      </c>
      <c r="W64" s="49">
        <f t="shared" si="23"/>
        <v>0</v>
      </c>
      <c r="X64" s="44">
        <f t="shared" si="24"/>
        <v>0</v>
      </c>
      <c r="Y64" s="44">
        <f t="shared" si="25"/>
        <v>0</v>
      </c>
      <c r="Z64" s="44">
        <f t="shared" si="26"/>
        <v>0</v>
      </c>
      <c r="AA64" s="50">
        <f t="shared" si="27"/>
        <v>0</v>
      </c>
      <c r="AB64" s="51">
        <f t="shared" si="28"/>
        <v>0</v>
      </c>
      <c r="AC64" s="44">
        <f t="shared" si="29"/>
        <v>0</v>
      </c>
      <c r="AD64" s="44">
        <f t="shared" si="30"/>
        <v>0</v>
      </c>
      <c r="AE64" s="44">
        <f t="shared" si="31"/>
        <v>0</v>
      </c>
      <c r="AF64" s="52" t="e">
        <f>HLOOKUP(I64,GasAvoidedCostsWOCC!$A$5:$G$50,G64+1,FALSE)</f>
        <v>#N/A</v>
      </c>
      <c r="AG64" s="44" t="e">
        <f t="shared" si="32"/>
        <v>#N/A</v>
      </c>
      <c r="AH64" s="52" t="e">
        <f>HLOOKUP(I64,GasAvoidedCostsWOCC!$A$5:$Q$50,T64+1,FALSE)</f>
        <v>#N/A</v>
      </c>
      <c r="AI64" s="44" t="e">
        <f t="shared" si="33"/>
        <v>#N/A</v>
      </c>
      <c r="AJ64" s="44" t="e">
        <f t="shared" si="34"/>
        <v>#N/A</v>
      </c>
      <c r="AK64" s="44" t="e">
        <f>HLOOKUP(I64,GasAvoidedCostsWOCC!$A$5:$Q$50,G64+1,FALSE)*J64*L64</f>
        <v>#N/A</v>
      </c>
      <c r="AL64" s="44" t="e">
        <f t="shared" si="35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6"/>
        <v>0</v>
      </c>
      <c r="AO64" s="47">
        <f t="shared" si="37"/>
        <v>0</v>
      </c>
      <c r="AP64" s="47" t="e">
        <f t="shared" si="38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4">
        <f t="shared" si="24"/>
        <v>0</v>
      </c>
      <c r="Y65" s="44">
        <f t="shared" si="25"/>
        <v>0</v>
      </c>
      <c r="Z65" s="44">
        <f t="shared" si="26"/>
        <v>0</v>
      </c>
      <c r="AA65" s="50">
        <f t="shared" si="27"/>
        <v>0</v>
      </c>
      <c r="AB65" s="51">
        <f t="shared" si="28"/>
        <v>0</v>
      </c>
      <c r="AC65" s="44">
        <f t="shared" si="29"/>
        <v>0</v>
      </c>
      <c r="AD65" s="44">
        <f t="shared" si="30"/>
        <v>0</v>
      </c>
      <c r="AE65" s="44">
        <f t="shared" si="31"/>
        <v>0</v>
      </c>
      <c r="AF65" s="52" t="e">
        <f>HLOOKUP(I65,GasAvoidedCostsWOCC!$A$5:$G$50,G65+1,FALSE)</f>
        <v>#N/A</v>
      </c>
      <c r="AG65" s="44" t="e">
        <f t="shared" si="32"/>
        <v>#N/A</v>
      </c>
      <c r="AH65" s="52" t="e">
        <f>HLOOKUP(I65,GasAvoidedCostsWOCC!$A$5:$Q$50,T65+1,FALSE)</f>
        <v>#N/A</v>
      </c>
      <c r="AI65" s="44" t="e">
        <f t="shared" si="33"/>
        <v>#N/A</v>
      </c>
      <c r="AJ65" s="44" t="e">
        <f t="shared" si="34"/>
        <v>#N/A</v>
      </c>
      <c r="AK65" s="44" t="e">
        <f>HLOOKUP(I65,GasAvoidedCostsWOCC!$A$5:$Q$50,G65+1,FALSE)*J65*L65</f>
        <v>#N/A</v>
      </c>
      <c r="AL65" s="44" t="e">
        <f t="shared" si="35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6"/>
        <v>0</v>
      </c>
      <c r="AO65" s="47">
        <f t="shared" si="37"/>
        <v>0</v>
      </c>
      <c r="AP65" s="47" t="e">
        <f t="shared" si="38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4">
        <f t="shared" si="24"/>
        <v>0</v>
      </c>
      <c r="Y66" s="44">
        <f t="shared" si="25"/>
        <v>0</v>
      </c>
      <c r="Z66" s="44">
        <f t="shared" si="26"/>
        <v>0</v>
      </c>
      <c r="AA66" s="50">
        <f t="shared" si="27"/>
        <v>0</v>
      </c>
      <c r="AB66" s="51">
        <f t="shared" si="28"/>
        <v>0</v>
      </c>
      <c r="AC66" s="44">
        <f t="shared" si="29"/>
        <v>0</v>
      </c>
      <c r="AD66" s="44">
        <f t="shared" si="30"/>
        <v>0</v>
      </c>
      <c r="AE66" s="44">
        <f t="shared" si="31"/>
        <v>0</v>
      </c>
      <c r="AF66" s="52" t="e">
        <f>HLOOKUP(I66,GasAvoidedCostsWOCC!$A$5:$G$50,G66+1,FALSE)</f>
        <v>#N/A</v>
      </c>
      <c r="AG66" s="44" t="e">
        <f t="shared" si="32"/>
        <v>#N/A</v>
      </c>
      <c r="AH66" s="52" t="e">
        <f>HLOOKUP(I66,GasAvoidedCostsWOCC!$A$5:$Q$50,T66+1,FALSE)</f>
        <v>#N/A</v>
      </c>
      <c r="AI66" s="44" t="e">
        <f t="shared" si="33"/>
        <v>#N/A</v>
      </c>
      <c r="AJ66" s="44" t="e">
        <f t="shared" si="34"/>
        <v>#N/A</v>
      </c>
      <c r="AK66" s="44" t="e">
        <f>HLOOKUP(I66,GasAvoidedCostsWOCC!$A$5:$Q$50,G66+1,FALSE)*J66*L66</f>
        <v>#N/A</v>
      </c>
      <c r="AL66" s="44" t="e">
        <f t="shared" si="35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6"/>
        <v>0</v>
      </c>
      <c r="AO66" s="47">
        <f t="shared" si="37"/>
        <v>0</v>
      </c>
      <c r="AP66" s="47" t="e">
        <f t="shared" si="38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4">
        <f t="shared" si="24"/>
        <v>0</v>
      </c>
      <c r="Y67" s="44">
        <f t="shared" si="25"/>
        <v>0</v>
      </c>
      <c r="Z67" s="44">
        <f t="shared" si="26"/>
        <v>0</v>
      </c>
      <c r="AA67" s="50">
        <f t="shared" si="27"/>
        <v>0</v>
      </c>
      <c r="AB67" s="51">
        <f t="shared" si="28"/>
        <v>0</v>
      </c>
      <c r="AC67" s="44">
        <f t="shared" si="29"/>
        <v>0</v>
      </c>
      <c r="AD67" s="44">
        <f t="shared" si="30"/>
        <v>0</v>
      </c>
      <c r="AE67" s="44">
        <f t="shared" si="31"/>
        <v>0</v>
      </c>
      <c r="AF67" s="52" t="e">
        <f>HLOOKUP(I67,GasAvoidedCostsWOCC!$A$5:$G$50,G67+1,FALSE)</f>
        <v>#N/A</v>
      </c>
      <c r="AG67" s="44" t="e">
        <f t="shared" si="32"/>
        <v>#N/A</v>
      </c>
      <c r="AH67" s="52" t="e">
        <f>HLOOKUP(I67,GasAvoidedCostsWOCC!$A$5:$Q$50,T67+1,FALSE)</f>
        <v>#N/A</v>
      </c>
      <c r="AI67" s="44" t="e">
        <f t="shared" si="33"/>
        <v>#N/A</v>
      </c>
      <c r="AJ67" s="44" t="e">
        <f t="shared" si="34"/>
        <v>#N/A</v>
      </c>
      <c r="AK67" s="44" t="e">
        <f>HLOOKUP(I67,GasAvoidedCostsWOCC!$A$5:$Q$50,G67+1,FALSE)*J67*L67</f>
        <v>#N/A</v>
      </c>
      <c r="AL67" s="44" t="e">
        <f t="shared" si="35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6"/>
        <v>0</v>
      </c>
      <c r="AO67" s="47">
        <f t="shared" si="37"/>
        <v>0</v>
      </c>
      <c r="AP67" s="47" t="e">
        <f t="shared" si="38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20"/>
        <v>0</v>
      </c>
      <c r="U68" s="47">
        <f t="shared" si="21"/>
        <v>0</v>
      </c>
      <c r="V68" s="48">
        <f t="shared" si="22"/>
        <v>0</v>
      </c>
      <c r="W68" s="49">
        <f t="shared" si="23"/>
        <v>0</v>
      </c>
      <c r="X68" s="44">
        <f t="shared" si="24"/>
        <v>0</v>
      </c>
      <c r="Y68" s="44">
        <f t="shared" si="25"/>
        <v>0</v>
      </c>
      <c r="Z68" s="44">
        <f t="shared" si="26"/>
        <v>0</v>
      </c>
      <c r="AA68" s="50">
        <f t="shared" si="27"/>
        <v>0</v>
      </c>
      <c r="AB68" s="51">
        <f t="shared" si="28"/>
        <v>0</v>
      </c>
      <c r="AC68" s="44">
        <f t="shared" si="29"/>
        <v>0</v>
      </c>
      <c r="AD68" s="44">
        <f t="shared" si="30"/>
        <v>0</v>
      </c>
      <c r="AE68" s="44">
        <f t="shared" si="31"/>
        <v>0</v>
      </c>
      <c r="AF68" s="52" t="e">
        <f>HLOOKUP(I68,GasAvoidedCostsWOCC!$A$5:$G$50,G68+1,FALSE)</f>
        <v>#N/A</v>
      </c>
      <c r="AG68" s="44" t="e">
        <f t="shared" si="32"/>
        <v>#N/A</v>
      </c>
      <c r="AH68" s="52" t="e">
        <f>HLOOKUP(I68,GasAvoidedCostsWOCC!$A$5:$Q$50,T68+1,FALSE)</f>
        <v>#N/A</v>
      </c>
      <c r="AI68" s="44" t="e">
        <f t="shared" si="33"/>
        <v>#N/A</v>
      </c>
      <c r="AJ68" s="44" t="e">
        <f t="shared" si="34"/>
        <v>#N/A</v>
      </c>
      <c r="AK68" s="44" t="e">
        <f>HLOOKUP(I68,GasAvoidedCostsWOCC!$A$5:$Q$50,G68+1,FALSE)*J68*L68</f>
        <v>#N/A</v>
      </c>
      <c r="AL68" s="44" t="e">
        <f t="shared" si="35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6"/>
        <v>0</v>
      </c>
      <c r="AO68" s="47">
        <f t="shared" si="37"/>
        <v>0</v>
      </c>
      <c r="AP68" s="47" t="e">
        <f t="shared" si="38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20"/>
        <v>0</v>
      </c>
      <c r="U69" s="47">
        <f t="shared" si="21"/>
        <v>0</v>
      </c>
      <c r="V69" s="48">
        <f t="shared" si="22"/>
        <v>0</v>
      </c>
      <c r="W69" s="49">
        <f t="shared" si="23"/>
        <v>0</v>
      </c>
      <c r="X69" s="44">
        <f t="shared" si="24"/>
        <v>0</v>
      </c>
      <c r="Y69" s="44">
        <f t="shared" si="25"/>
        <v>0</v>
      </c>
      <c r="Z69" s="44">
        <f t="shared" si="26"/>
        <v>0</v>
      </c>
      <c r="AA69" s="50">
        <f t="shared" si="27"/>
        <v>0</v>
      </c>
      <c r="AB69" s="51">
        <f t="shared" si="28"/>
        <v>0</v>
      </c>
      <c r="AC69" s="44">
        <f t="shared" si="29"/>
        <v>0</v>
      </c>
      <c r="AD69" s="44">
        <f t="shared" si="30"/>
        <v>0</v>
      </c>
      <c r="AE69" s="44">
        <f t="shared" si="31"/>
        <v>0</v>
      </c>
      <c r="AF69" s="52" t="e">
        <f>HLOOKUP(I69,GasAvoidedCostsWOCC!$A$5:$G$50,G69+1,FALSE)</f>
        <v>#N/A</v>
      </c>
      <c r="AG69" s="44" t="e">
        <f t="shared" si="32"/>
        <v>#N/A</v>
      </c>
      <c r="AH69" s="52" t="e">
        <f>HLOOKUP(I69,GasAvoidedCostsWOCC!$A$5:$Q$50,T69+1,FALSE)</f>
        <v>#N/A</v>
      </c>
      <c r="AI69" s="44" t="e">
        <f t="shared" si="33"/>
        <v>#N/A</v>
      </c>
      <c r="AJ69" s="44" t="e">
        <f t="shared" si="34"/>
        <v>#N/A</v>
      </c>
      <c r="AK69" s="44" t="e">
        <f>HLOOKUP(I69,GasAvoidedCostsWOCC!$A$5:$Q$50,G69+1,FALSE)*J69*L69</f>
        <v>#N/A</v>
      </c>
      <c r="AL69" s="44" t="e">
        <f t="shared" si="35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6"/>
        <v>0</v>
      </c>
      <c r="AO69" s="47">
        <f t="shared" si="37"/>
        <v>0</v>
      </c>
      <c r="AP69" s="47" t="e">
        <f t="shared" si="38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20"/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4">
        <f t="shared" si="24"/>
        <v>0</v>
      </c>
      <c r="Y70" s="44">
        <f t="shared" si="25"/>
        <v>0</v>
      </c>
      <c r="Z70" s="44">
        <f t="shared" si="26"/>
        <v>0</v>
      </c>
      <c r="AA70" s="50">
        <f t="shared" si="27"/>
        <v>0</v>
      </c>
      <c r="AB70" s="51">
        <f t="shared" si="28"/>
        <v>0</v>
      </c>
      <c r="AC70" s="44">
        <f t="shared" si="29"/>
        <v>0</v>
      </c>
      <c r="AD70" s="44">
        <f t="shared" si="30"/>
        <v>0</v>
      </c>
      <c r="AE70" s="44">
        <f t="shared" si="31"/>
        <v>0</v>
      </c>
      <c r="AF70" s="52" t="e">
        <f>HLOOKUP(I70,GasAvoidedCostsWOCC!$A$5:$G$50,G70+1,FALSE)</f>
        <v>#N/A</v>
      </c>
      <c r="AG70" s="44" t="e">
        <f t="shared" si="32"/>
        <v>#N/A</v>
      </c>
      <c r="AH70" s="52" t="e">
        <f>HLOOKUP(I70,GasAvoidedCostsWOCC!$A$5:$Q$50,T70+1,FALSE)</f>
        <v>#N/A</v>
      </c>
      <c r="AI70" s="44" t="e">
        <f t="shared" si="33"/>
        <v>#N/A</v>
      </c>
      <c r="AJ70" s="44" t="e">
        <f t="shared" si="34"/>
        <v>#N/A</v>
      </c>
      <c r="AK70" s="44" t="e">
        <f>HLOOKUP(I70,GasAvoidedCostsWOCC!$A$5:$Q$50,G70+1,FALSE)*J70*L70</f>
        <v>#N/A</v>
      </c>
      <c r="AL70" s="44" t="e">
        <f t="shared" si="35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6"/>
        <v>0</v>
      </c>
      <c r="AO70" s="47">
        <f t="shared" si="37"/>
        <v>0</v>
      </c>
      <c r="AP70" s="47" t="e">
        <f t="shared" si="38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20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4">
        <f t="shared" si="24"/>
        <v>0</v>
      </c>
      <c r="Y71" s="44">
        <f t="shared" si="25"/>
        <v>0</v>
      </c>
      <c r="Z71" s="44">
        <f t="shared" si="26"/>
        <v>0</v>
      </c>
      <c r="AA71" s="50">
        <f t="shared" si="27"/>
        <v>0</v>
      </c>
      <c r="AB71" s="51">
        <f t="shared" si="28"/>
        <v>0</v>
      </c>
      <c r="AC71" s="44">
        <f t="shared" si="29"/>
        <v>0</v>
      </c>
      <c r="AD71" s="44">
        <f t="shared" si="30"/>
        <v>0</v>
      </c>
      <c r="AE71" s="44">
        <f t="shared" si="31"/>
        <v>0</v>
      </c>
      <c r="AF71" s="52" t="e">
        <f>HLOOKUP(I71,GasAvoidedCostsWOCC!$A$5:$G$50,G71+1,FALSE)</f>
        <v>#N/A</v>
      </c>
      <c r="AG71" s="44" t="e">
        <f t="shared" si="32"/>
        <v>#N/A</v>
      </c>
      <c r="AH71" s="52" t="e">
        <f>HLOOKUP(I71,GasAvoidedCostsWOCC!$A$5:$Q$50,T71+1,FALSE)</f>
        <v>#N/A</v>
      </c>
      <c r="AI71" s="44" t="e">
        <f t="shared" si="33"/>
        <v>#N/A</v>
      </c>
      <c r="AJ71" s="44" t="e">
        <f t="shared" si="34"/>
        <v>#N/A</v>
      </c>
      <c r="AK71" s="44" t="e">
        <f>HLOOKUP(I71,GasAvoidedCostsWOCC!$A$5:$Q$50,G71+1,FALSE)*J71*L71</f>
        <v>#N/A</v>
      </c>
      <c r="AL71" s="44" t="e">
        <f t="shared" si="35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6"/>
        <v>0</v>
      </c>
      <c r="AO71" s="47">
        <f t="shared" si="37"/>
        <v>0</v>
      </c>
      <c r="AP71" s="47" t="e">
        <f t="shared" si="38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20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4">
        <f t="shared" si="24"/>
        <v>0</v>
      </c>
      <c r="Y72" s="44">
        <f t="shared" si="25"/>
        <v>0</v>
      </c>
      <c r="Z72" s="44">
        <f t="shared" si="26"/>
        <v>0</v>
      </c>
      <c r="AA72" s="50">
        <f t="shared" si="27"/>
        <v>0</v>
      </c>
      <c r="AB72" s="51">
        <f t="shared" si="28"/>
        <v>0</v>
      </c>
      <c r="AC72" s="44">
        <f t="shared" si="29"/>
        <v>0</v>
      </c>
      <c r="AD72" s="44">
        <f t="shared" si="30"/>
        <v>0</v>
      </c>
      <c r="AE72" s="44">
        <f t="shared" si="31"/>
        <v>0</v>
      </c>
      <c r="AF72" s="52" t="e">
        <f>HLOOKUP(I72,GasAvoidedCostsWOCC!$A$5:$G$50,G72+1,FALSE)</f>
        <v>#N/A</v>
      </c>
      <c r="AG72" s="44" t="e">
        <f t="shared" si="32"/>
        <v>#N/A</v>
      </c>
      <c r="AH72" s="52" t="e">
        <f>HLOOKUP(I72,GasAvoidedCostsWOCC!$A$5:$Q$50,T72+1,FALSE)</f>
        <v>#N/A</v>
      </c>
      <c r="AI72" s="44" t="e">
        <f t="shared" si="33"/>
        <v>#N/A</v>
      </c>
      <c r="AJ72" s="44" t="e">
        <f t="shared" si="34"/>
        <v>#N/A</v>
      </c>
      <c r="AK72" s="44" t="e">
        <f>HLOOKUP(I72,GasAvoidedCostsWOCC!$A$5:$Q$50,G72+1,FALSE)*J72*L72</f>
        <v>#N/A</v>
      </c>
      <c r="AL72" s="44" t="e">
        <f t="shared" si="35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6"/>
        <v>0</v>
      </c>
      <c r="AO72" s="47">
        <f t="shared" si="37"/>
        <v>0</v>
      </c>
      <c r="AP72" s="47" t="e">
        <f t="shared" si="38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20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4">
        <f t="shared" si="24"/>
        <v>0</v>
      </c>
      <c r="Y73" s="44">
        <f t="shared" si="25"/>
        <v>0</v>
      </c>
      <c r="Z73" s="44">
        <f t="shared" si="26"/>
        <v>0</v>
      </c>
      <c r="AA73" s="50">
        <f t="shared" si="27"/>
        <v>0</v>
      </c>
      <c r="AB73" s="51">
        <f t="shared" si="28"/>
        <v>0</v>
      </c>
      <c r="AC73" s="44">
        <f t="shared" si="29"/>
        <v>0</v>
      </c>
      <c r="AD73" s="44">
        <f t="shared" si="30"/>
        <v>0</v>
      </c>
      <c r="AE73" s="44">
        <f t="shared" si="31"/>
        <v>0</v>
      </c>
      <c r="AF73" s="52" t="e">
        <f>HLOOKUP(I73,GasAvoidedCostsWOCC!$A$5:$G$50,G73+1,FALSE)</f>
        <v>#N/A</v>
      </c>
      <c r="AG73" s="44" t="e">
        <f t="shared" si="32"/>
        <v>#N/A</v>
      </c>
      <c r="AH73" s="52" t="e">
        <f>HLOOKUP(I73,GasAvoidedCostsWOCC!$A$5:$Q$50,T73+1,FALSE)</f>
        <v>#N/A</v>
      </c>
      <c r="AI73" s="44" t="e">
        <f t="shared" si="33"/>
        <v>#N/A</v>
      </c>
      <c r="AJ73" s="44" t="e">
        <f t="shared" si="34"/>
        <v>#N/A</v>
      </c>
      <c r="AK73" s="44" t="e">
        <f>HLOOKUP(I73,GasAvoidedCostsWOCC!$A$5:$Q$50,G73+1,FALSE)*J73*L73</f>
        <v>#N/A</v>
      </c>
      <c r="AL73" s="44" t="e">
        <f t="shared" si="35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6"/>
        <v>0</v>
      </c>
      <c r="AO73" s="47">
        <f t="shared" si="37"/>
        <v>0</v>
      </c>
      <c r="AP73" s="47" t="e">
        <f t="shared" si="38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20"/>
        <v>0</v>
      </c>
      <c r="U74" s="47">
        <f t="shared" si="21"/>
        <v>0</v>
      </c>
      <c r="V74" s="48">
        <f t="shared" si="22"/>
        <v>0</v>
      </c>
      <c r="W74" s="49">
        <f t="shared" si="23"/>
        <v>0</v>
      </c>
      <c r="X74" s="44">
        <f t="shared" si="24"/>
        <v>0</v>
      </c>
      <c r="Y74" s="44">
        <f t="shared" si="25"/>
        <v>0</v>
      </c>
      <c r="Z74" s="44">
        <f t="shared" si="26"/>
        <v>0</v>
      </c>
      <c r="AA74" s="50">
        <f t="shared" si="27"/>
        <v>0</v>
      </c>
      <c r="AB74" s="51">
        <f t="shared" si="28"/>
        <v>0</v>
      </c>
      <c r="AC74" s="44">
        <f t="shared" si="29"/>
        <v>0</v>
      </c>
      <c r="AD74" s="44">
        <f t="shared" si="30"/>
        <v>0</v>
      </c>
      <c r="AE74" s="44">
        <f t="shared" si="31"/>
        <v>0</v>
      </c>
      <c r="AF74" s="52" t="e">
        <f>HLOOKUP(I74,GasAvoidedCostsWOCC!$A$5:$G$50,G74+1,FALSE)</f>
        <v>#N/A</v>
      </c>
      <c r="AG74" s="44" t="e">
        <f t="shared" si="32"/>
        <v>#N/A</v>
      </c>
      <c r="AH74" s="52" t="e">
        <f>HLOOKUP(I74,GasAvoidedCostsWOCC!$A$5:$Q$50,T74+1,FALSE)</f>
        <v>#N/A</v>
      </c>
      <c r="AI74" s="44" t="e">
        <f t="shared" si="33"/>
        <v>#N/A</v>
      </c>
      <c r="AJ74" s="44" t="e">
        <f t="shared" si="34"/>
        <v>#N/A</v>
      </c>
      <c r="AK74" s="44" t="e">
        <f>HLOOKUP(I74,GasAvoidedCostsWOCC!$A$5:$Q$50,G74+1,FALSE)*J74*L74</f>
        <v>#N/A</v>
      </c>
      <c r="AL74" s="44" t="e">
        <f t="shared" si="35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6"/>
        <v>0</v>
      </c>
      <c r="AO74" s="47">
        <f t="shared" si="37"/>
        <v>0</v>
      </c>
      <c r="AP74" s="47" t="e">
        <f t="shared" si="38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20"/>
        <v>0</v>
      </c>
      <c r="U75" s="47">
        <f t="shared" si="21"/>
        <v>0</v>
      </c>
      <c r="V75" s="48">
        <f t="shared" si="22"/>
        <v>0</v>
      </c>
      <c r="W75" s="49">
        <f t="shared" si="23"/>
        <v>0</v>
      </c>
      <c r="X75" s="44">
        <f t="shared" si="24"/>
        <v>0</v>
      </c>
      <c r="Y75" s="44">
        <f t="shared" si="25"/>
        <v>0</v>
      </c>
      <c r="Z75" s="44">
        <f t="shared" si="26"/>
        <v>0</v>
      </c>
      <c r="AA75" s="50">
        <f t="shared" si="27"/>
        <v>0</v>
      </c>
      <c r="AB75" s="51">
        <f t="shared" si="28"/>
        <v>0</v>
      </c>
      <c r="AC75" s="44">
        <f t="shared" si="29"/>
        <v>0</v>
      </c>
      <c r="AD75" s="44">
        <f t="shared" si="30"/>
        <v>0</v>
      </c>
      <c r="AE75" s="44">
        <f t="shared" si="31"/>
        <v>0</v>
      </c>
      <c r="AF75" s="52" t="e">
        <f>HLOOKUP(I75,GasAvoidedCostsWOCC!$A$5:$G$50,G75+1,FALSE)</f>
        <v>#N/A</v>
      </c>
      <c r="AG75" s="44" t="e">
        <f t="shared" si="32"/>
        <v>#N/A</v>
      </c>
      <c r="AH75" s="52" t="e">
        <f>HLOOKUP(I75,GasAvoidedCostsWOCC!$A$5:$Q$50,T75+1,FALSE)</f>
        <v>#N/A</v>
      </c>
      <c r="AI75" s="44" t="e">
        <f t="shared" si="33"/>
        <v>#N/A</v>
      </c>
      <c r="AJ75" s="44" t="e">
        <f t="shared" si="34"/>
        <v>#N/A</v>
      </c>
      <c r="AK75" s="44" t="e">
        <f>HLOOKUP(I75,GasAvoidedCostsWOCC!$A$5:$Q$50,G75+1,FALSE)*J75*L75</f>
        <v>#N/A</v>
      </c>
      <c r="AL75" s="44" t="e">
        <f t="shared" si="35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6"/>
        <v>0</v>
      </c>
      <c r="AO75" s="47">
        <f t="shared" si="37"/>
        <v>0</v>
      </c>
      <c r="AP75" s="47" t="e">
        <f t="shared" si="38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20"/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4">
        <f t="shared" si="24"/>
        <v>0</v>
      </c>
      <c r="Y76" s="44">
        <f t="shared" si="25"/>
        <v>0</v>
      </c>
      <c r="Z76" s="44">
        <f t="shared" si="26"/>
        <v>0</v>
      </c>
      <c r="AA76" s="50">
        <f t="shared" si="27"/>
        <v>0</v>
      </c>
      <c r="AB76" s="51">
        <f t="shared" si="28"/>
        <v>0</v>
      </c>
      <c r="AC76" s="44">
        <f t="shared" si="29"/>
        <v>0</v>
      </c>
      <c r="AD76" s="44">
        <f t="shared" si="30"/>
        <v>0</v>
      </c>
      <c r="AE76" s="44">
        <f t="shared" si="31"/>
        <v>0</v>
      </c>
      <c r="AF76" s="52" t="e">
        <f>HLOOKUP(I76,GasAvoidedCostsWOCC!$A$5:$G$50,G76+1,FALSE)</f>
        <v>#N/A</v>
      </c>
      <c r="AG76" s="44" t="e">
        <f t="shared" si="32"/>
        <v>#N/A</v>
      </c>
      <c r="AH76" s="52" t="e">
        <f>HLOOKUP(I76,GasAvoidedCostsWOCC!$A$5:$Q$50,T76+1,FALSE)</f>
        <v>#N/A</v>
      </c>
      <c r="AI76" s="44" t="e">
        <f t="shared" si="33"/>
        <v>#N/A</v>
      </c>
      <c r="AJ76" s="44" t="e">
        <f t="shared" si="34"/>
        <v>#N/A</v>
      </c>
      <c r="AK76" s="44" t="e">
        <f>HLOOKUP(I76,GasAvoidedCostsWOCC!$A$5:$Q$50,G76+1,FALSE)*J76*L76</f>
        <v>#N/A</v>
      </c>
      <c r="AL76" s="44" t="e">
        <f t="shared" si="35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6"/>
        <v>0</v>
      </c>
      <c r="AO76" s="47">
        <f t="shared" si="37"/>
        <v>0</v>
      </c>
      <c r="AP76" s="47" t="e">
        <f t="shared" si="38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20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4">
        <f t="shared" si="24"/>
        <v>0</v>
      </c>
      <c r="Y77" s="44">
        <f t="shared" si="25"/>
        <v>0</v>
      </c>
      <c r="Z77" s="44">
        <f t="shared" si="26"/>
        <v>0</v>
      </c>
      <c r="AA77" s="50">
        <f t="shared" si="27"/>
        <v>0</v>
      </c>
      <c r="AB77" s="51">
        <f t="shared" si="28"/>
        <v>0</v>
      </c>
      <c r="AC77" s="44">
        <f t="shared" si="29"/>
        <v>0</v>
      </c>
      <c r="AD77" s="44">
        <f t="shared" si="30"/>
        <v>0</v>
      </c>
      <c r="AE77" s="44">
        <f t="shared" si="31"/>
        <v>0</v>
      </c>
      <c r="AF77" s="52" t="e">
        <f>HLOOKUP(I77,GasAvoidedCostsWOCC!$A$5:$G$50,G77+1,FALSE)</f>
        <v>#N/A</v>
      </c>
      <c r="AG77" s="44" t="e">
        <f t="shared" si="32"/>
        <v>#N/A</v>
      </c>
      <c r="AH77" s="52" t="e">
        <f>HLOOKUP(I77,GasAvoidedCostsWOCC!$A$5:$Q$50,T77+1,FALSE)</f>
        <v>#N/A</v>
      </c>
      <c r="AI77" s="44" t="e">
        <f t="shared" si="33"/>
        <v>#N/A</v>
      </c>
      <c r="AJ77" s="44" t="e">
        <f t="shared" si="34"/>
        <v>#N/A</v>
      </c>
      <c r="AK77" s="44" t="e">
        <f>HLOOKUP(I77,GasAvoidedCostsWOCC!$A$5:$Q$50,G77+1,FALSE)*J77*L77</f>
        <v>#N/A</v>
      </c>
      <c r="AL77" s="44" t="e">
        <f t="shared" si="35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6"/>
        <v>0</v>
      </c>
      <c r="AO77" s="47">
        <f t="shared" si="37"/>
        <v>0</v>
      </c>
      <c r="AP77" s="47" t="e">
        <f t="shared" si="38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20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4">
        <f t="shared" si="24"/>
        <v>0</v>
      </c>
      <c r="Y78" s="44">
        <f t="shared" si="25"/>
        <v>0</v>
      </c>
      <c r="Z78" s="44">
        <f t="shared" si="26"/>
        <v>0</v>
      </c>
      <c r="AA78" s="50">
        <f t="shared" si="27"/>
        <v>0</v>
      </c>
      <c r="AB78" s="51">
        <f t="shared" si="28"/>
        <v>0</v>
      </c>
      <c r="AC78" s="44">
        <f t="shared" si="29"/>
        <v>0</v>
      </c>
      <c r="AD78" s="44">
        <f t="shared" si="30"/>
        <v>0</v>
      </c>
      <c r="AE78" s="44">
        <f t="shared" si="31"/>
        <v>0</v>
      </c>
      <c r="AF78" s="52" t="e">
        <f>HLOOKUP(I78,GasAvoidedCostsWOCC!$A$5:$G$50,G78+1,FALSE)</f>
        <v>#N/A</v>
      </c>
      <c r="AG78" s="44" t="e">
        <f t="shared" si="32"/>
        <v>#N/A</v>
      </c>
      <c r="AH78" s="52" t="e">
        <f>HLOOKUP(I78,GasAvoidedCostsWOCC!$A$5:$Q$50,T78+1,FALSE)</f>
        <v>#N/A</v>
      </c>
      <c r="AI78" s="44" t="e">
        <f t="shared" si="33"/>
        <v>#N/A</v>
      </c>
      <c r="AJ78" s="44" t="e">
        <f t="shared" si="34"/>
        <v>#N/A</v>
      </c>
      <c r="AK78" s="44" t="e">
        <f>HLOOKUP(I78,GasAvoidedCostsWOCC!$A$5:$Q$50,G78+1,FALSE)*J78*L78</f>
        <v>#N/A</v>
      </c>
      <c r="AL78" s="44" t="e">
        <f t="shared" si="35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6"/>
        <v>0</v>
      </c>
      <c r="AO78" s="47">
        <f t="shared" si="37"/>
        <v>0</v>
      </c>
      <c r="AP78" s="47" t="e">
        <f t="shared" si="38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20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4">
        <f t="shared" si="24"/>
        <v>0</v>
      </c>
      <c r="Y79" s="44">
        <f t="shared" si="25"/>
        <v>0</v>
      </c>
      <c r="Z79" s="44">
        <f t="shared" si="26"/>
        <v>0</v>
      </c>
      <c r="AA79" s="50">
        <f t="shared" si="27"/>
        <v>0</v>
      </c>
      <c r="AB79" s="51">
        <f t="shared" si="28"/>
        <v>0</v>
      </c>
      <c r="AC79" s="44">
        <f t="shared" si="29"/>
        <v>0</v>
      </c>
      <c r="AD79" s="44">
        <f t="shared" si="30"/>
        <v>0</v>
      </c>
      <c r="AE79" s="44">
        <f t="shared" si="31"/>
        <v>0</v>
      </c>
      <c r="AF79" s="52" t="e">
        <f>HLOOKUP(I79,GasAvoidedCostsWOCC!$A$5:$G$50,G79+1,FALSE)</f>
        <v>#N/A</v>
      </c>
      <c r="AG79" s="44" t="e">
        <f t="shared" si="32"/>
        <v>#N/A</v>
      </c>
      <c r="AH79" s="52" t="e">
        <f>HLOOKUP(I79,GasAvoidedCostsWOCC!$A$5:$Q$50,T79+1,FALSE)</f>
        <v>#N/A</v>
      </c>
      <c r="AI79" s="44" t="e">
        <f t="shared" si="33"/>
        <v>#N/A</v>
      </c>
      <c r="AJ79" s="44" t="e">
        <f t="shared" si="34"/>
        <v>#N/A</v>
      </c>
      <c r="AK79" s="44" t="e">
        <f>HLOOKUP(I79,GasAvoidedCostsWOCC!$A$5:$Q$50,G79+1,FALSE)*J79*L79</f>
        <v>#N/A</v>
      </c>
      <c r="AL79" s="44" t="e">
        <f t="shared" si="35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6"/>
        <v>0</v>
      </c>
      <c r="AO79" s="47">
        <f t="shared" si="37"/>
        <v>0</v>
      </c>
      <c r="AP79" s="47" t="e">
        <f t="shared" si="38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20"/>
        <v>0</v>
      </c>
      <c r="U80" s="47">
        <f t="shared" si="21"/>
        <v>0</v>
      </c>
      <c r="V80" s="48">
        <f t="shared" si="22"/>
        <v>0</v>
      </c>
      <c r="W80" s="49">
        <f t="shared" si="23"/>
        <v>0</v>
      </c>
      <c r="X80" s="44">
        <f t="shared" si="24"/>
        <v>0</v>
      </c>
      <c r="Y80" s="44">
        <f t="shared" si="25"/>
        <v>0</v>
      </c>
      <c r="Z80" s="44">
        <f t="shared" si="26"/>
        <v>0</v>
      </c>
      <c r="AA80" s="50">
        <f t="shared" si="27"/>
        <v>0</v>
      </c>
      <c r="AB80" s="51">
        <f t="shared" si="28"/>
        <v>0</v>
      </c>
      <c r="AC80" s="44">
        <f t="shared" si="29"/>
        <v>0</v>
      </c>
      <c r="AD80" s="44">
        <f t="shared" si="30"/>
        <v>0</v>
      </c>
      <c r="AE80" s="44">
        <f t="shared" si="31"/>
        <v>0</v>
      </c>
      <c r="AF80" s="52" t="e">
        <f>HLOOKUP(I80,GasAvoidedCostsWOCC!$A$5:$G$50,G80+1,FALSE)</f>
        <v>#N/A</v>
      </c>
      <c r="AG80" s="44" t="e">
        <f t="shared" si="32"/>
        <v>#N/A</v>
      </c>
      <c r="AH80" s="52" t="e">
        <f>HLOOKUP(I80,GasAvoidedCostsWOCC!$A$5:$Q$50,T80+1,FALSE)</f>
        <v>#N/A</v>
      </c>
      <c r="AI80" s="44" t="e">
        <f t="shared" si="33"/>
        <v>#N/A</v>
      </c>
      <c r="AJ80" s="44" t="e">
        <f t="shared" si="34"/>
        <v>#N/A</v>
      </c>
      <c r="AK80" s="44" t="e">
        <f>HLOOKUP(I80,GasAvoidedCostsWOCC!$A$5:$Q$50,G80+1,FALSE)*J80*L80</f>
        <v>#N/A</v>
      </c>
      <c r="AL80" s="44" t="e">
        <f t="shared" si="35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6"/>
        <v>0</v>
      </c>
      <c r="AO80" s="47">
        <f t="shared" si="37"/>
        <v>0</v>
      </c>
      <c r="AP80" s="47" t="e">
        <f t="shared" si="38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20"/>
        <v>0</v>
      </c>
      <c r="U81" s="47">
        <f t="shared" si="21"/>
        <v>0</v>
      </c>
      <c r="V81" s="48">
        <f t="shared" si="22"/>
        <v>0</v>
      </c>
      <c r="W81" s="49">
        <f t="shared" si="23"/>
        <v>0</v>
      </c>
      <c r="X81" s="44">
        <f t="shared" si="24"/>
        <v>0</v>
      </c>
      <c r="Y81" s="44">
        <f t="shared" si="25"/>
        <v>0</v>
      </c>
      <c r="Z81" s="44">
        <f t="shared" si="26"/>
        <v>0</v>
      </c>
      <c r="AA81" s="50">
        <f t="shared" si="27"/>
        <v>0</v>
      </c>
      <c r="AB81" s="51">
        <f t="shared" si="28"/>
        <v>0</v>
      </c>
      <c r="AC81" s="44">
        <f t="shared" si="29"/>
        <v>0</v>
      </c>
      <c r="AD81" s="44">
        <f t="shared" si="30"/>
        <v>0</v>
      </c>
      <c r="AE81" s="44">
        <f t="shared" si="31"/>
        <v>0</v>
      </c>
      <c r="AF81" s="52" t="e">
        <f>HLOOKUP(I81,GasAvoidedCostsWOCC!$A$5:$G$50,G81+1,FALSE)</f>
        <v>#N/A</v>
      </c>
      <c r="AG81" s="44" t="e">
        <f t="shared" si="32"/>
        <v>#N/A</v>
      </c>
      <c r="AH81" s="52" t="e">
        <f>HLOOKUP(I81,GasAvoidedCostsWOCC!$A$5:$Q$50,T81+1,FALSE)</f>
        <v>#N/A</v>
      </c>
      <c r="AI81" s="44" t="e">
        <f t="shared" si="33"/>
        <v>#N/A</v>
      </c>
      <c r="AJ81" s="44" t="e">
        <f t="shared" si="34"/>
        <v>#N/A</v>
      </c>
      <c r="AK81" s="44" t="e">
        <f>HLOOKUP(I81,GasAvoidedCostsWOCC!$A$5:$Q$50,G81+1,FALSE)*J81*L81</f>
        <v>#N/A</v>
      </c>
      <c r="AL81" s="44" t="e">
        <f t="shared" si="35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6"/>
        <v>0</v>
      </c>
      <c r="AO81" s="47">
        <f t="shared" si="37"/>
        <v>0</v>
      </c>
      <c r="AP81" s="47" t="e">
        <f t="shared" si="38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20"/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4">
        <f t="shared" si="24"/>
        <v>0</v>
      </c>
      <c r="Y82" s="44">
        <f t="shared" si="25"/>
        <v>0</v>
      </c>
      <c r="Z82" s="44">
        <f t="shared" si="26"/>
        <v>0</v>
      </c>
      <c r="AA82" s="50">
        <f t="shared" si="27"/>
        <v>0</v>
      </c>
      <c r="AB82" s="51">
        <f t="shared" si="28"/>
        <v>0</v>
      </c>
      <c r="AC82" s="44">
        <f t="shared" si="29"/>
        <v>0</v>
      </c>
      <c r="AD82" s="44">
        <f t="shared" si="30"/>
        <v>0</v>
      </c>
      <c r="AE82" s="44">
        <f t="shared" si="31"/>
        <v>0</v>
      </c>
      <c r="AF82" s="52" t="e">
        <f>HLOOKUP(I82,GasAvoidedCostsWOCC!$A$5:$G$50,G82+1,FALSE)</f>
        <v>#N/A</v>
      </c>
      <c r="AG82" s="44" t="e">
        <f t="shared" si="32"/>
        <v>#N/A</v>
      </c>
      <c r="AH82" s="52" t="e">
        <f>HLOOKUP(I82,GasAvoidedCostsWOCC!$A$5:$Q$50,T82+1,FALSE)</f>
        <v>#N/A</v>
      </c>
      <c r="AI82" s="44" t="e">
        <f t="shared" si="33"/>
        <v>#N/A</v>
      </c>
      <c r="AJ82" s="44" t="e">
        <f t="shared" si="34"/>
        <v>#N/A</v>
      </c>
      <c r="AK82" s="44" t="e">
        <f>HLOOKUP(I82,GasAvoidedCostsWOCC!$A$5:$Q$50,G82+1,FALSE)*J82*L82</f>
        <v>#N/A</v>
      </c>
      <c r="AL82" s="44" t="e">
        <f t="shared" si="35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6"/>
        <v>0</v>
      </c>
      <c r="AO82" s="47">
        <f t="shared" si="37"/>
        <v>0</v>
      </c>
      <c r="AP82" s="47" t="e">
        <f t="shared" si="38"/>
        <v>#DIV/0!</v>
      </c>
    </row>
  </sheetData>
  <conditionalFormatting sqref="J5:L82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82 R5:S82">
    <cfRule type="expression" dxfId="112" priority="2">
      <formula>ISTEXT(M5)</formula>
    </cfRule>
  </conditionalFormatting>
  <conditionalFormatting sqref="M5:N82 R5:S82">
    <cfRule type="notContainsBlanks" dxfId="111" priority="3">
      <formula>LEN(TRIM(M5))&gt;0</formula>
    </cfRule>
  </conditionalFormatting>
  <conditionalFormatting sqref="R5:S82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M23" sqref="M2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18230738</v>
      </c>
      <c r="D2" s="20" t="s">
        <v>148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18230738</v>
      </c>
      <c r="D5" s="61" t="s">
        <v>148</v>
      </c>
      <c r="E5" s="38" t="s">
        <v>852</v>
      </c>
      <c r="F5" s="39" t="s">
        <v>858</v>
      </c>
      <c r="G5" s="39">
        <v>1</v>
      </c>
      <c r="H5" s="39"/>
      <c r="I5" s="40" t="s">
        <v>278</v>
      </c>
      <c r="J5" s="41">
        <v>58500</v>
      </c>
      <c r="K5" s="565">
        <v>7.19</v>
      </c>
      <c r="L5" s="41"/>
      <c r="M5" s="42">
        <v>1.69</v>
      </c>
      <c r="N5" s="42">
        <v>1.69</v>
      </c>
      <c r="O5" s="43">
        <v>420615</v>
      </c>
      <c r="P5" s="44">
        <v>98865</v>
      </c>
      <c r="Q5" s="44">
        <f>J5*N5</f>
        <v>98865</v>
      </c>
      <c r="R5" s="45"/>
      <c r="S5" s="46"/>
      <c r="T5" s="39">
        <f t="shared" ref="T5:T24" si="0">G5+H5</f>
        <v>1</v>
      </c>
      <c r="U5" s="47">
        <f t="shared" ref="U5:U24" si="1">(O5/$A$10)*T5</f>
        <v>0.27328811180632712</v>
      </c>
      <c r="V5" s="48">
        <f t="shared" ref="V5:V24" si="2">N5-M5</f>
        <v>0</v>
      </c>
      <c r="W5" s="49">
        <f t="shared" ref="W5:W24" si="3">(O5/A$10)</f>
        <v>0.27328811180632712</v>
      </c>
      <c r="X5" s="44">
        <f t="shared" ref="X5:X24" si="4">W5*A$8</f>
        <v>237412.81479635689</v>
      </c>
      <c r="Y5" s="44">
        <f t="shared" ref="Y5:Y24" si="5">Q5-P5</f>
        <v>0</v>
      </c>
      <c r="Z5" s="44">
        <f t="shared" ref="Z5:Z24" si="6">X5+(A$6*W5)</f>
        <v>435951.16226141743</v>
      </c>
      <c r="AA5" s="50">
        <f t="shared" ref="AA5:AA24" si="7">Q5+X5</f>
        <v>336277.81479635689</v>
      </c>
      <c r="AB5" s="51">
        <f t="shared" ref="AB5:AB24" si="8">Z5/(1+GasDiscountRate)^1</f>
        <v>408193.97215488518</v>
      </c>
      <c r="AC5" s="44">
        <f t="shared" ref="AC5:AC24" si="9">AA5/(1+GasDiscountRate)^1</f>
        <v>314866.86778685101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0.80879994487576856</v>
      </c>
      <c r="AG5" s="44">
        <f t="shared" ref="AG5:AG24" si="11">AF5*J5*K5</f>
        <v>340193.38881392143</v>
      </c>
      <c r="AH5" s="52">
        <f>HLOOKUP(I5,GasAvoidedCostsWOCC!$A$5:$Q$50,T5+1,FALSE)</f>
        <v>0.80879994487576856</v>
      </c>
      <c r="AI5" s="44">
        <f t="shared" ref="AI5:AI24" si="12">AH5*J5*L5</f>
        <v>0</v>
      </c>
      <c r="AJ5" s="44">
        <f>AG5+AI5</f>
        <v>340193.38881392143</v>
      </c>
      <c r="AK5" s="44">
        <f>HLOOKUP(I5,GasAvoidedCostsWOCC!$A$5:$Q$50,G5+1,FALSE)*J5*L5</f>
        <v>0</v>
      </c>
      <c r="AL5" s="44">
        <f>AG5+AI5-AK5</f>
        <v>340193.38881392143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340193.38881392143</v>
      </c>
      <c r="AN5" s="48">
        <f>AM5*1.1+AD5+AE5</f>
        <v>374212.72769531357</v>
      </c>
      <c r="AO5" s="47">
        <f>IFERROR(AM5/AB5,0)</f>
        <v>0.83341110359375514</v>
      </c>
      <c r="AP5" s="47">
        <f>AN5/AC5</f>
        <v>1.1884792144870471</v>
      </c>
    </row>
    <row r="6" spans="1:42" ht="13.5" customHeight="1">
      <c r="A6" s="53">
        <f>SUMIF('Program Costs'!D:D,C2,'Program Costs'!L:L)</f>
        <v>726480</v>
      </c>
      <c r="B6" s="97" t="s">
        <v>33</v>
      </c>
      <c r="C6" s="98">
        <v>18230738</v>
      </c>
      <c r="D6" s="61" t="s">
        <v>148</v>
      </c>
      <c r="E6" s="38" t="s">
        <v>852</v>
      </c>
      <c r="F6" s="39" t="s">
        <v>859</v>
      </c>
      <c r="G6" s="39">
        <v>1</v>
      </c>
      <c r="H6" s="39"/>
      <c r="I6" s="40" t="s">
        <v>278</v>
      </c>
      <c r="J6" s="41">
        <v>67500</v>
      </c>
      <c r="K6" s="565">
        <v>4.09</v>
      </c>
      <c r="L6" s="41"/>
      <c r="M6" s="42">
        <v>1.69</v>
      </c>
      <c r="N6" s="42">
        <v>1.69</v>
      </c>
      <c r="O6" s="43">
        <v>276075</v>
      </c>
      <c r="P6" s="44">
        <v>114075</v>
      </c>
      <c r="Q6" s="44">
        <f t="shared" ref="Q6:Q8" si="13">J6*N6</f>
        <v>114075</v>
      </c>
      <c r="R6" s="45"/>
      <c r="S6" s="46"/>
      <c r="T6" s="39">
        <f t="shared" si="0"/>
        <v>1</v>
      </c>
      <c r="U6" s="47">
        <f t="shared" si="1"/>
        <v>0.17937547511841412</v>
      </c>
      <c r="V6" s="48">
        <f t="shared" si="2"/>
        <v>0</v>
      </c>
      <c r="W6" s="49">
        <f t="shared" si="3"/>
        <v>0.17937547511841412</v>
      </c>
      <c r="X6" s="44">
        <f t="shared" si="4"/>
        <v>155828.35335141217</v>
      </c>
      <c r="Y6" s="44">
        <f t="shared" si="5"/>
        <v>0</v>
      </c>
      <c r="Z6" s="44">
        <f t="shared" si="6"/>
        <v>286141.04851543764</v>
      </c>
      <c r="AA6" s="50">
        <f t="shared" si="7"/>
        <v>269903.35335141217</v>
      </c>
      <c r="AB6" s="51">
        <f t="shared" si="8"/>
        <v>267922.33007063449</v>
      </c>
      <c r="AC6" s="44">
        <f t="shared" si="9"/>
        <v>252718.49564738965</v>
      </c>
      <c r="AD6" s="44">
        <f t="shared" si="10"/>
        <v>0</v>
      </c>
      <c r="AE6" s="44">
        <v>0</v>
      </c>
      <c r="AF6" s="52">
        <f>HLOOKUP(I6,GasAvoidedCostsWOCC!$A$5:$G$50,G6+1,FALSE)</f>
        <v>0.80879994487576856</v>
      </c>
      <c r="AG6" s="44">
        <f t="shared" si="11"/>
        <v>223289.4447815778</v>
      </c>
      <c r="AH6" s="52">
        <f>HLOOKUP(I6,GasAvoidedCostsWOCC!$A$5:$Q$50,T6+1,FALSE)</f>
        <v>0.80879994487576856</v>
      </c>
      <c r="AI6" s="44">
        <f t="shared" si="12"/>
        <v>0</v>
      </c>
      <c r="AJ6" s="44">
        <f t="shared" ref="AJ6:AJ24" si="14">AG6+AI6</f>
        <v>223289.4447815778</v>
      </c>
      <c r="AK6" s="44">
        <f>HLOOKUP(I6,GasAvoidedCostsWOCC!$A$5:$Q$50,G6+1,FALSE)*J6*L6</f>
        <v>0</v>
      </c>
      <c r="AL6" s="44">
        <f t="shared" ref="AL6:AL24" si="15">AG6+AI6-AK6</f>
        <v>223289.4447815778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223289.4447815778</v>
      </c>
      <c r="AN6" s="48">
        <f t="shared" ref="AN6:AN24" si="16">AM6*1.1+AD6+AE6</f>
        <v>245618.38925973559</v>
      </c>
      <c r="AO6" s="47">
        <f t="shared" ref="AO6:AO24" si="17">IFERROR(AM6/AB6,0)</f>
        <v>0.83341110359375503</v>
      </c>
      <c r="AP6" s="47">
        <f t="shared" ref="AP6:AP24" si="18">AN6/AC6</f>
        <v>0.97190507814053861</v>
      </c>
    </row>
    <row r="7" spans="1:42" ht="13.5" customHeight="1">
      <c r="A7" s="36" t="s">
        <v>248</v>
      </c>
      <c r="B7" s="97" t="s">
        <v>33</v>
      </c>
      <c r="C7" s="98">
        <v>18230738</v>
      </c>
      <c r="D7" s="61" t="s">
        <v>148</v>
      </c>
      <c r="E7" s="38" t="s">
        <v>852</v>
      </c>
      <c r="F7" s="39" t="s">
        <v>860</v>
      </c>
      <c r="G7" s="39">
        <v>1</v>
      </c>
      <c r="H7" s="39"/>
      <c r="I7" s="40" t="s">
        <v>278</v>
      </c>
      <c r="J7" s="41">
        <v>90000</v>
      </c>
      <c r="K7" s="565">
        <v>6</v>
      </c>
      <c r="L7" s="41"/>
      <c r="M7" s="42">
        <v>3.45</v>
      </c>
      <c r="N7" s="42">
        <v>3.45</v>
      </c>
      <c r="O7" s="43">
        <v>540000</v>
      </c>
      <c r="P7" s="44">
        <v>310500</v>
      </c>
      <c r="Q7" s="44">
        <f t="shared" si="13"/>
        <v>310500</v>
      </c>
      <c r="R7" s="45"/>
      <c r="S7" s="46"/>
      <c r="T7" s="39">
        <f t="shared" si="0"/>
        <v>1</v>
      </c>
      <c r="U7" s="47">
        <f t="shared" si="1"/>
        <v>0.35085667504824281</v>
      </c>
      <c r="V7" s="48">
        <f t="shared" si="2"/>
        <v>0</v>
      </c>
      <c r="W7" s="49">
        <f t="shared" si="3"/>
        <v>0.35085667504824281</v>
      </c>
      <c r="X7" s="44">
        <f t="shared" si="4"/>
        <v>304798.73516168637</v>
      </c>
      <c r="Y7" s="44">
        <f t="shared" si="5"/>
        <v>0</v>
      </c>
      <c r="Z7" s="44">
        <f t="shared" si="6"/>
        <v>559689.09245073376</v>
      </c>
      <c r="AA7" s="50">
        <f t="shared" si="7"/>
        <v>615298.73516168632</v>
      </c>
      <c r="AB7" s="51">
        <f t="shared" si="8"/>
        <v>524053.45735087426</v>
      </c>
      <c r="AC7" s="44">
        <f t="shared" si="9"/>
        <v>576122.41120008077</v>
      </c>
      <c r="AD7" s="44">
        <f t="shared" si="10"/>
        <v>0</v>
      </c>
      <c r="AE7" s="44">
        <v>0</v>
      </c>
      <c r="AF7" s="52">
        <f>HLOOKUP(I7,GasAvoidedCostsWOCC!$A$5:$G$50,G7+1,FALSE)</f>
        <v>0.80879994487576856</v>
      </c>
      <c r="AG7" s="44">
        <f t="shared" si="11"/>
        <v>436751.97023291502</v>
      </c>
      <c r="AH7" s="52">
        <f>HLOOKUP(I7,GasAvoidedCostsWOCC!$A$5:$Q$50,T7+1,FALSE)</f>
        <v>0.80879994487576856</v>
      </c>
      <c r="AI7" s="44">
        <f t="shared" si="12"/>
        <v>0</v>
      </c>
      <c r="AJ7" s="44">
        <f t="shared" si="14"/>
        <v>436751.97023291502</v>
      </c>
      <c r="AK7" s="44">
        <f>HLOOKUP(I7,GasAvoidedCostsWOCC!$A$5:$Q$50,G7+1,FALSE)*J7*L7</f>
        <v>0</v>
      </c>
      <c r="AL7" s="44">
        <f t="shared" si="15"/>
        <v>436751.97023291502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436751.97023291508</v>
      </c>
      <c r="AN7" s="48">
        <f t="shared" si="16"/>
        <v>480427.16725620662</v>
      </c>
      <c r="AO7" s="47">
        <f t="shared" si="17"/>
        <v>0.83341110359375525</v>
      </c>
      <c r="AP7" s="47">
        <f t="shared" si="18"/>
        <v>0.83389772367206128</v>
      </c>
    </row>
    <row r="8" spans="1:42" ht="13.5" customHeight="1">
      <c r="A8" s="53">
        <f>SUMIF('Program Costs'!D:D,C2,'Program Costs'!O:O)</f>
        <v>868727.19499999983</v>
      </c>
      <c r="B8" s="97" t="s">
        <v>33</v>
      </c>
      <c r="C8" s="98">
        <v>18230738</v>
      </c>
      <c r="D8" s="61" t="s">
        <v>148</v>
      </c>
      <c r="E8" s="38" t="s">
        <v>852</v>
      </c>
      <c r="F8" s="39" t="s">
        <v>861</v>
      </c>
      <c r="G8" s="39">
        <v>1</v>
      </c>
      <c r="H8" s="39"/>
      <c r="I8" s="40" t="s">
        <v>278</v>
      </c>
      <c r="J8" s="41">
        <v>54000</v>
      </c>
      <c r="K8" s="565">
        <v>5.6</v>
      </c>
      <c r="L8" s="41"/>
      <c r="M8" s="42">
        <v>3.76</v>
      </c>
      <c r="N8" s="42">
        <v>3.76</v>
      </c>
      <c r="O8" s="43">
        <v>302400</v>
      </c>
      <c r="P8" s="44">
        <v>203040</v>
      </c>
      <c r="Q8" s="44">
        <f t="shared" si="13"/>
        <v>203040</v>
      </c>
      <c r="R8" s="45"/>
      <c r="S8" s="46"/>
      <c r="T8" s="39">
        <f t="shared" si="0"/>
        <v>1</v>
      </c>
      <c r="U8" s="47">
        <f t="shared" si="1"/>
        <v>0.19647973802701596</v>
      </c>
      <c r="V8" s="48">
        <f t="shared" si="2"/>
        <v>0</v>
      </c>
      <c r="W8" s="49">
        <f t="shared" si="3"/>
        <v>0.19647973802701596</v>
      </c>
      <c r="X8" s="44">
        <f t="shared" si="4"/>
        <v>170687.29169054437</v>
      </c>
      <c r="Y8" s="44">
        <f t="shared" si="5"/>
        <v>0</v>
      </c>
      <c r="Z8" s="44">
        <f t="shared" si="6"/>
        <v>313425.89177241095</v>
      </c>
      <c r="AA8" s="50">
        <f t="shared" si="7"/>
        <v>373727.29169054434</v>
      </c>
      <c r="AB8" s="51">
        <f t="shared" si="8"/>
        <v>293469.93611648964</v>
      </c>
      <c r="AC8" s="44">
        <f t="shared" si="9"/>
        <v>349931.92105856212</v>
      </c>
      <c r="AD8" s="44">
        <f t="shared" si="10"/>
        <v>0</v>
      </c>
      <c r="AE8" s="44">
        <v>0</v>
      </c>
      <c r="AF8" s="52">
        <f>HLOOKUP(I8,GasAvoidedCostsWOCC!$A$5:$G$50,G8+1,FALSE)</f>
        <v>0.80879994487576856</v>
      </c>
      <c r="AG8" s="44">
        <f t="shared" si="11"/>
        <v>244581.10333043241</v>
      </c>
      <c r="AH8" s="52">
        <f>HLOOKUP(I8,GasAvoidedCostsWOCC!$A$5:$Q$50,T8+1,FALSE)</f>
        <v>0.80879994487576856</v>
      </c>
      <c r="AI8" s="44">
        <f t="shared" si="12"/>
        <v>0</v>
      </c>
      <c r="AJ8" s="44">
        <f t="shared" si="14"/>
        <v>244581.10333043241</v>
      </c>
      <c r="AK8" s="44">
        <f>HLOOKUP(I8,GasAvoidedCostsWOCC!$A$5:$Q$50,G8+1,FALSE)*J8*L8</f>
        <v>0</v>
      </c>
      <c r="AL8" s="44">
        <f t="shared" si="15"/>
        <v>244581.10333043241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244581.10333043238</v>
      </c>
      <c r="AN8" s="48">
        <f t="shared" si="16"/>
        <v>269039.21366347565</v>
      </c>
      <c r="AO8" s="47">
        <f t="shared" si="17"/>
        <v>0.83341110359375492</v>
      </c>
      <c r="AP8" s="47">
        <f t="shared" si="18"/>
        <v>0.76883301428923134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9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4"/>
        <v>#N/A</v>
      </c>
      <c r="AK9" s="44" t="e">
        <f>HLOOKUP(I9,GasAvoidedCostsWOCC!$A$5:$Q$50,G9+1,FALSE)*J9*L9</f>
        <v>#N/A</v>
      </c>
      <c r="AL9" s="44" t="e">
        <f t="shared" si="15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6"/>
        <v>0</v>
      </c>
      <c r="AO9" s="47">
        <f t="shared" si="17"/>
        <v>0</v>
      </c>
      <c r="AP9" s="47" t="e">
        <f t="shared" si="18"/>
        <v>#DIV/0!</v>
      </c>
    </row>
    <row r="10" spans="1:42" ht="13.5" customHeight="1">
      <c r="A10" s="54">
        <f>SUM(O5:O999)</f>
        <v>1539090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9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4"/>
        <v>#N/A</v>
      </c>
      <c r="AK10" s="44" t="e">
        <f>HLOOKUP(I10,GasAvoidedCostsWOCC!$A$5:$Q$50,G10+1,FALSE)*J10*L10</f>
        <v>#N/A</v>
      </c>
      <c r="AL10" s="44" t="e">
        <f t="shared" si="15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6"/>
        <v>0</v>
      </c>
      <c r="AO10" s="47">
        <f t="shared" si="17"/>
        <v>0</v>
      </c>
      <c r="AP10" s="47" t="e">
        <f t="shared" si="18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9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4"/>
        <v>#N/A</v>
      </c>
      <c r="AK11" s="44" t="e">
        <f>HLOOKUP(I11,GasAvoidedCostsWOCC!$A$5:$Q$50,G11+1,FALSE)*J11*L11</f>
        <v>#N/A</v>
      </c>
      <c r="AL11" s="44" t="e">
        <f t="shared" si="15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6"/>
        <v>0</v>
      </c>
      <c r="AO11" s="47">
        <f t="shared" si="17"/>
        <v>0</v>
      </c>
      <c r="AP11" s="47" t="e">
        <f t="shared" si="18"/>
        <v>#DIV/0!</v>
      </c>
    </row>
    <row r="12" spans="1:42" ht="13.5" customHeight="1">
      <c r="A12" s="55">
        <f>SUM(P5:P1000)</f>
        <v>726480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9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4"/>
        <v>#N/A</v>
      </c>
      <c r="AK12" s="44" t="e">
        <f>HLOOKUP(I12,GasAvoidedCostsWOCC!$A$5:$Q$50,G12+1,FALSE)*J12*L12</f>
        <v>#N/A</v>
      </c>
      <c r="AL12" s="44" t="e">
        <f t="shared" si="15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6"/>
        <v>0</v>
      </c>
      <c r="AO12" s="47">
        <f t="shared" si="17"/>
        <v>0</v>
      </c>
      <c r="AP12" s="47" t="e">
        <f t="shared" si="18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9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4"/>
        <v>#N/A</v>
      </c>
      <c r="AK13" s="44" t="e">
        <f>HLOOKUP(I13,GasAvoidedCostsWOCC!$A$5:$Q$50,G13+1,FALSE)*J13*L13</f>
        <v>#N/A</v>
      </c>
      <c r="AL13" s="44" t="e">
        <f t="shared" si="15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6"/>
        <v>0</v>
      </c>
      <c r="AO13" s="47">
        <f t="shared" si="17"/>
        <v>0</v>
      </c>
      <c r="AP13" s="47" t="e">
        <f t="shared" si="18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9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4"/>
        <v>#N/A</v>
      </c>
      <c r="AK14" s="44" t="e">
        <f>HLOOKUP(I14,GasAvoidedCostsWOCC!$A$5:$Q$50,G14+1,FALSE)*J14*L14</f>
        <v>#N/A</v>
      </c>
      <c r="AL14" s="44" t="e">
        <f t="shared" si="15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6"/>
        <v>0</v>
      </c>
      <c r="AO14" s="47">
        <f t="shared" si="17"/>
        <v>0</v>
      </c>
      <c r="AP14" s="47" t="e">
        <f t="shared" si="18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9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4"/>
        <v>#N/A</v>
      </c>
      <c r="AK15" s="44" t="e">
        <f>HLOOKUP(I15,GasAvoidedCostsWOCC!$A$5:$Q$50,G15+1,FALSE)*J15*L15</f>
        <v>#N/A</v>
      </c>
      <c r="AL15" s="44" t="e">
        <f t="shared" si="15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6"/>
        <v>0</v>
      </c>
      <c r="AO15" s="47">
        <f t="shared" si="17"/>
        <v>0</v>
      </c>
      <c r="AP15" s="47" t="e">
        <f t="shared" si="18"/>
        <v>#DIV/0!</v>
      </c>
    </row>
    <row r="16" spans="1:42" ht="13.5" customHeight="1">
      <c r="A16" s="54">
        <f>SUM(U5:U999)</f>
        <v>1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9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4"/>
        <v>#N/A</v>
      </c>
      <c r="AK16" s="44" t="e">
        <f>HLOOKUP(I16,GasAvoidedCostsWOCC!$A$5:$Q$50,G16+1,FALSE)*J16*L16</f>
        <v>#N/A</v>
      </c>
      <c r="AL16" s="44" t="e">
        <f t="shared" si="15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6"/>
        <v>0</v>
      </c>
      <c r="AO16" s="47">
        <f t="shared" si="17"/>
        <v>0</v>
      </c>
      <c r="AP16" s="47" t="e">
        <f t="shared" si="18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9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4"/>
        <v>#N/A</v>
      </c>
      <c r="AK17" s="44" t="e">
        <f>HLOOKUP(I17,GasAvoidedCostsWOCC!$A$5:$Q$50,G17+1,FALSE)*J17*L17</f>
        <v>#N/A</v>
      </c>
      <c r="AL17" s="44" t="e">
        <f t="shared" si="15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6"/>
        <v>0</v>
      </c>
      <c r="AO17" s="47">
        <f t="shared" si="17"/>
        <v>0</v>
      </c>
      <c r="AP17" s="47" t="e">
        <f t="shared" si="18"/>
        <v>#DIV/0!</v>
      </c>
    </row>
    <row r="18" spans="1:42" ht="13.5" customHeight="1">
      <c r="A18" s="59">
        <f>A6+A8</f>
        <v>1595207.1949999998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9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4"/>
        <v>#N/A</v>
      </c>
      <c r="AK18" s="44" t="e">
        <f>HLOOKUP(I18,GasAvoidedCostsWOCC!$A$5:$Q$50,G18+1,FALSE)*J18*L18</f>
        <v>#N/A</v>
      </c>
      <c r="AL18" s="44" t="e">
        <f t="shared" si="15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6"/>
        <v>0</v>
      </c>
      <c r="AO18" s="47">
        <f t="shared" si="17"/>
        <v>0</v>
      </c>
      <c r="AP18" s="47" t="e">
        <f t="shared" si="18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9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4"/>
        <v>#N/A</v>
      </c>
      <c r="AK19" s="44" t="e">
        <f>HLOOKUP(I19,GasAvoidedCostsWOCC!$A$5:$Q$50,G19+1,FALSE)*J19*L19</f>
        <v>#N/A</v>
      </c>
      <c r="AL19" s="44" t="e">
        <f t="shared" si="15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6"/>
        <v>0</v>
      </c>
      <c r="AO19" s="47">
        <f t="shared" si="17"/>
        <v>0</v>
      </c>
      <c r="AP19" s="47" t="e">
        <f t="shared" si="18"/>
        <v>#DIV/0!</v>
      </c>
    </row>
    <row r="20" spans="1:42" ht="13.5" customHeight="1">
      <c r="A20" s="59">
        <f>A8+SUM(Q5:Q906)</f>
        <v>1595207.1949999998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9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4"/>
        <v>#N/A</v>
      </c>
      <c r="AK20" s="44" t="e">
        <f>HLOOKUP(I20,GasAvoidedCostsWOCC!$A$5:$Q$50,G20+1,FALSE)*J20*L20</f>
        <v>#N/A</v>
      </c>
      <c r="AL20" s="44" t="e">
        <f t="shared" si="15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6"/>
        <v>0</v>
      </c>
      <c r="AO20" s="47">
        <f t="shared" si="17"/>
        <v>0</v>
      </c>
      <c r="AP20" s="47" t="e">
        <f t="shared" si="18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9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4"/>
        <v>#N/A</v>
      </c>
      <c r="AK21" s="44" t="e">
        <f>HLOOKUP(I21,GasAvoidedCostsWOCC!$A$5:$Q$50,G21+1,FALSE)*J21*L21</f>
        <v>#N/A</v>
      </c>
      <c r="AL21" s="44" t="e">
        <f t="shared" si="15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6"/>
        <v>0</v>
      </c>
      <c r="AO21" s="47">
        <f t="shared" si="17"/>
        <v>0</v>
      </c>
      <c r="AP21" s="47" t="e">
        <f t="shared" si="18"/>
        <v>#DIV/0!</v>
      </c>
    </row>
    <row r="22" spans="1:42" ht="13.5" customHeight="1">
      <c r="A22" s="60">
        <f>(SUM(AM5:AM1000)/(SUM(AB5:AB1000)))</f>
        <v>0.83341110359375514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9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4"/>
        <v>#N/A</v>
      </c>
      <c r="AK22" s="44" t="e">
        <f>HLOOKUP(I22,GasAvoidedCostsWOCC!$A$5:$Q$50,G22+1,FALSE)*J22*L22</f>
        <v>#N/A</v>
      </c>
      <c r="AL22" s="44" t="e">
        <f t="shared" si="15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6"/>
        <v>0</v>
      </c>
      <c r="AO22" s="47">
        <f t="shared" si="17"/>
        <v>0</v>
      </c>
      <c r="AP22" s="47" t="e">
        <f t="shared" si="18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9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4"/>
        <v>#N/A</v>
      </c>
      <c r="AK23" s="44" t="e">
        <f>HLOOKUP(I23,GasAvoidedCostsWOCC!$A$5:$Q$50,G23+1,FALSE)*J23*L23</f>
        <v>#N/A</v>
      </c>
      <c r="AL23" s="44" t="e">
        <f t="shared" si="15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6"/>
        <v>0</v>
      </c>
      <c r="AO23" s="47">
        <f t="shared" si="17"/>
        <v>0</v>
      </c>
      <c r="AP23" s="47" t="e">
        <f t="shared" si="18"/>
        <v>#DIV/0!</v>
      </c>
    </row>
    <row r="24" spans="1:42" ht="13.5" customHeight="1">
      <c r="A24" s="60">
        <f>(SUM(AN5:AN1000)/SUM(AC5:AC1000))</f>
        <v>0.91675221395313056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9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4"/>
        <v>#N/A</v>
      </c>
      <c r="AK24" s="44" t="e">
        <f>HLOOKUP(I24,GasAvoidedCostsWOCC!$A$5:$Q$50,G24+1,FALSE)*J24*L24</f>
        <v>#N/A</v>
      </c>
      <c r="AL24" s="44" t="e">
        <f t="shared" si="15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6"/>
        <v>0</v>
      </c>
      <c r="AO24" s="47">
        <f t="shared" si="17"/>
        <v>0</v>
      </c>
      <c r="AP24" s="47" t="e">
        <f t="shared" si="18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67" si="20">G25+H25</f>
        <v>0</v>
      </c>
      <c r="U25" s="47">
        <f t="shared" ref="U25:U67" si="21">(O25/$A$10)*T25</f>
        <v>0</v>
      </c>
      <c r="V25" s="48">
        <f t="shared" ref="V25:V67" si="22">N25-M25</f>
        <v>0</v>
      </c>
      <c r="W25" s="49">
        <f t="shared" ref="W25:W67" si="23">(O25/A$10)</f>
        <v>0</v>
      </c>
      <c r="X25" s="44">
        <f t="shared" ref="X25:X67" si="24">W25*A$8</f>
        <v>0</v>
      </c>
      <c r="Y25" s="44">
        <f t="shared" ref="Y25:Y67" si="25">Q25-P25</f>
        <v>0</v>
      </c>
      <c r="Z25" s="44">
        <f t="shared" ref="Z25:Z67" si="26">X25+(A$6*W25)</f>
        <v>0</v>
      </c>
      <c r="AA25" s="50">
        <f t="shared" ref="AA25:AA67" si="27">Q25+X25</f>
        <v>0</v>
      </c>
      <c r="AB25" s="51">
        <f t="shared" ref="AB25:AB67" si="28">Z25/(1+GasDiscountRate)^1</f>
        <v>0</v>
      </c>
      <c r="AC25" s="44">
        <f t="shared" ref="AC25:AC67" si="29">AA25/(1+GasDiscountRate)^1</f>
        <v>0</v>
      </c>
      <c r="AD25" s="44">
        <f t="shared" ref="AD25:AD67" si="30">-PV(GasDiscountRate,T25,R25)*J25</f>
        <v>0</v>
      </c>
      <c r="AE25" s="44">
        <f t="shared" ref="AE25:AE67" si="31">-PV(GasDiscountRate,T25,S25)*J25</f>
        <v>0</v>
      </c>
      <c r="AF25" s="52" t="e">
        <f>HLOOKUP(I25,GasAvoidedCostsWOCC!$A$5:$G$50,G25+1,FALSE)</f>
        <v>#N/A</v>
      </c>
      <c r="AG25" s="44" t="e">
        <f t="shared" ref="AG25:AG67" si="32">AF25*J25*K25</f>
        <v>#N/A</v>
      </c>
      <c r="AH25" s="52" t="e">
        <f>HLOOKUP(I25,GasAvoidedCostsWOCC!$A$5:$Q$50,T25+1,FALSE)</f>
        <v>#N/A</v>
      </c>
      <c r="AI25" s="44" t="e">
        <f t="shared" ref="AI25:AI67" si="33">AH25*J25*L25</f>
        <v>#N/A</v>
      </c>
      <c r="AJ25" s="44" t="e">
        <f t="shared" ref="AJ25:AJ67" si="34">AG25+AI25</f>
        <v>#N/A</v>
      </c>
      <c r="AK25" s="44" t="e">
        <f>HLOOKUP(I25,GasAvoidedCostsWOCC!$A$5:$Q$50,G25+1,FALSE)*J25*L25</f>
        <v>#N/A</v>
      </c>
      <c r="AL25" s="44" t="e">
        <f t="shared" ref="AL25:AL67" si="35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67" si="36">AM25*1.1+AD25+AE25</f>
        <v>0</v>
      </c>
      <c r="AO25" s="47">
        <f t="shared" ref="AO25:AO67" si="37">IFERROR(AM25/AB25,0)</f>
        <v>0</v>
      </c>
      <c r="AP25" s="47" t="e">
        <f t="shared" ref="AP25:AP67" si="38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20"/>
        <v>0</v>
      </c>
      <c r="U26" s="47">
        <f t="shared" si="21"/>
        <v>0</v>
      </c>
      <c r="V26" s="48">
        <f t="shared" si="22"/>
        <v>0</v>
      </c>
      <c r="W26" s="49">
        <f t="shared" si="23"/>
        <v>0</v>
      </c>
      <c r="X26" s="44">
        <f t="shared" si="24"/>
        <v>0</v>
      </c>
      <c r="Y26" s="44">
        <f t="shared" si="25"/>
        <v>0</v>
      </c>
      <c r="Z26" s="44">
        <f t="shared" si="26"/>
        <v>0</v>
      </c>
      <c r="AA26" s="50">
        <f t="shared" si="27"/>
        <v>0</v>
      </c>
      <c r="AB26" s="51">
        <f t="shared" si="28"/>
        <v>0</v>
      </c>
      <c r="AC26" s="44">
        <f t="shared" si="29"/>
        <v>0</v>
      </c>
      <c r="AD26" s="44">
        <f t="shared" si="30"/>
        <v>0</v>
      </c>
      <c r="AE26" s="44">
        <f t="shared" si="31"/>
        <v>0</v>
      </c>
      <c r="AF26" s="52" t="e">
        <f>HLOOKUP(I26,GasAvoidedCostsWOCC!$A$5:$G$50,G26+1,FALSE)</f>
        <v>#N/A</v>
      </c>
      <c r="AG26" s="44" t="e">
        <f t="shared" si="32"/>
        <v>#N/A</v>
      </c>
      <c r="AH26" s="52" t="e">
        <f>HLOOKUP(I26,GasAvoidedCostsWOCC!$A$5:$Q$50,T26+1,FALSE)</f>
        <v>#N/A</v>
      </c>
      <c r="AI26" s="44" t="e">
        <f t="shared" si="33"/>
        <v>#N/A</v>
      </c>
      <c r="AJ26" s="44" t="e">
        <f t="shared" si="34"/>
        <v>#N/A</v>
      </c>
      <c r="AK26" s="44" t="e">
        <f>HLOOKUP(I26,GasAvoidedCostsWOCC!$A$5:$Q$50,G26+1,FALSE)*J26*L26</f>
        <v>#N/A</v>
      </c>
      <c r="AL26" s="44" t="e">
        <f t="shared" si="35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6"/>
        <v>0</v>
      </c>
      <c r="AO26" s="47">
        <f t="shared" si="37"/>
        <v>0</v>
      </c>
      <c r="AP26" s="47" t="e">
        <f t="shared" si="38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20"/>
        <v>0</v>
      </c>
      <c r="U27" s="47">
        <f t="shared" si="21"/>
        <v>0</v>
      </c>
      <c r="V27" s="48">
        <f t="shared" si="22"/>
        <v>0</v>
      </c>
      <c r="W27" s="49">
        <f t="shared" si="23"/>
        <v>0</v>
      </c>
      <c r="X27" s="44">
        <f t="shared" si="24"/>
        <v>0</v>
      </c>
      <c r="Y27" s="44">
        <f t="shared" si="25"/>
        <v>0</v>
      </c>
      <c r="Z27" s="44">
        <f t="shared" si="26"/>
        <v>0</v>
      </c>
      <c r="AA27" s="50">
        <f t="shared" si="27"/>
        <v>0</v>
      </c>
      <c r="AB27" s="51">
        <f t="shared" si="28"/>
        <v>0</v>
      </c>
      <c r="AC27" s="44">
        <f t="shared" si="29"/>
        <v>0</v>
      </c>
      <c r="AD27" s="44">
        <f t="shared" si="30"/>
        <v>0</v>
      </c>
      <c r="AE27" s="44">
        <f t="shared" si="31"/>
        <v>0</v>
      </c>
      <c r="AF27" s="52" t="e">
        <f>HLOOKUP(I27,GasAvoidedCostsWOCC!$A$5:$G$50,G27+1,FALSE)</f>
        <v>#N/A</v>
      </c>
      <c r="AG27" s="44" t="e">
        <f t="shared" si="32"/>
        <v>#N/A</v>
      </c>
      <c r="AH27" s="52" t="e">
        <f>HLOOKUP(I27,GasAvoidedCostsWOCC!$A$5:$Q$50,T27+1,FALSE)</f>
        <v>#N/A</v>
      </c>
      <c r="AI27" s="44" t="e">
        <f t="shared" si="33"/>
        <v>#N/A</v>
      </c>
      <c r="AJ27" s="44" t="e">
        <f t="shared" si="34"/>
        <v>#N/A</v>
      </c>
      <c r="AK27" s="44" t="e">
        <f>HLOOKUP(I27,GasAvoidedCostsWOCC!$A$5:$Q$50,G27+1,FALSE)*J27*L27</f>
        <v>#N/A</v>
      </c>
      <c r="AL27" s="44" t="e">
        <f t="shared" si="35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6"/>
        <v>0</v>
      </c>
      <c r="AO27" s="47">
        <f t="shared" si="37"/>
        <v>0</v>
      </c>
      <c r="AP27" s="47" t="e">
        <f t="shared" si="38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20"/>
        <v>0</v>
      </c>
      <c r="U28" s="47">
        <f t="shared" si="21"/>
        <v>0</v>
      </c>
      <c r="V28" s="48">
        <f t="shared" si="22"/>
        <v>0</v>
      </c>
      <c r="W28" s="49">
        <f t="shared" si="23"/>
        <v>0</v>
      </c>
      <c r="X28" s="44">
        <f t="shared" si="24"/>
        <v>0</v>
      </c>
      <c r="Y28" s="44">
        <f t="shared" si="25"/>
        <v>0</v>
      </c>
      <c r="Z28" s="44">
        <f t="shared" si="26"/>
        <v>0</v>
      </c>
      <c r="AA28" s="50">
        <f t="shared" si="27"/>
        <v>0</v>
      </c>
      <c r="AB28" s="51">
        <f t="shared" si="28"/>
        <v>0</v>
      </c>
      <c r="AC28" s="44">
        <f t="shared" si="29"/>
        <v>0</v>
      </c>
      <c r="AD28" s="44">
        <f t="shared" si="30"/>
        <v>0</v>
      </c>
      <c r="AE28" s="44">
        <f t="shared" si="31"/>
        <v>0</v>
      </c>
      <c r="AF28" s="52" t="e">
        <f>HLOOKUP(I28,GasAvoidedCostsWOCC!$A$5:$G$50,G28+1,FALSE)</f>
        <v>#N/A</v>
      </c>
      <c r="AG28" s="44" t="e">
        <f t="shared" si="32"/>
        <v>#N/A</v>
      </c>
      <c r="AH28" s="52" t="e">
        <f>HLOOKUP(I28,GasAvoidedCostsWOCC!$A$5:$Q$50,T28+1,FALSE)</f>
        <v>#N/A</v>
      </c>
      <c r="AI28" s="44" t="e">
        <f t="shared" si="33"/>
        <v>#N/A</v>
      </c>
      <c r="AJ28" s="44" t="e">
        <f t="shared" si="34"/>
        <v>#N/A</v>
      </c>
      <c r="AK28" s="44" t="e">
        <f>HLOOKUP(I28,GasAvoidedCostsWOCC!$A$5:$Q$50,G28+1,FALSE)*J28*L28</f>
        <v>#N/A</v>
      </c>
      <c r="AL28" s="44" t="e">
        <f t="shared" si="35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6"/>
        <v>0</v>
      </c>
      <c r="AO28" s="47">
        <f t="shared" si="37"/>
        <v>0</v>
      </c>
      <c r="AP28" s="47" t="e">
        <f t="shared" si="38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20"/>
        <v>0</v>
      </c>
      <c r="U29" s="47">
        <f t="shared" si="21"/>
        <v>0</v>
      </c>
      <c r="V29" s="48">
        <f t="shared" si="22"/>
        <v>0</v>
      </c>
      <c r="W29" s="49">
        <f t="shared" si="23"/>
        <v>0</v>
      </c>
      <c r="X29" s="44">
        <f t="shared" si="24"/>
        <v>0</v>
      </c>
      <c r="Y29" s="44">
        <f t="shared" si="25"/>
        <v>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 t="e">
        <f>HLOOKUP(I29,GasAvoidedCostsWOCC!$A$5:$G$50,G29+1,FALSE)</f>
        <v>#N/A</v>
      </c>
      <c r="AG29" s="44" t="e">
        <f t="shared" si="32"/>
        <v>#N/A</v>
      </c>
      <c r="AH29" s="52" t="e">
        <f>HLOOKUP(I29,GasAvoidedCostsWOCC!$A$5:$Q$50,T29+1,FALSE)</f>
        <v>#N/A</v>
      </c>
      <c r="AI29" s="44" t="e">
        <f t="shared" si="33"/>
        <v>#N/A</v>
      </c>
      <c r="AJ29" s="44" t="e">
        <f t="shared" si="34"/>
        <v>#N/A</v>
      </c>
      <c r="AK29" s="44" t="e">
        <f>HLOOKUP(I29,GasAvoidedCostsWOCC!$A$5:$Q$50,G29+1,FALSE)*J29*L29</f>
        <v>#N/A</v>
      </c>
      <c r="AL29" s="44" t="e">
        <f t="shared" si="35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20"/>
        <v>0</v>
      </c>
      <c r="U30" s="47">
        <f t="shared" si="21"/>
        <v>0</v>
      </c>
      <c r="V30" s="48">
        <f t="shared" si="22"/>
        <v>0</v>
      </c>
      <c r="W30" s="49">
        <f t="shared" si="23"/>
        <v>0</v>
      </c>
      <c r="X30" s="44">
        <f t="shared" si="24"/>
        <v>0</v>
      </c>
      <c r="Y30" s="44">
        <f t="shared" si="25"/>
        <v>0</v>
      </c>
      <c r="Z30" s="44">
        <f t="shared" si="26"/>
        <v>0</v>
      </c>
      <c r="AA30" s="50">
        <f t="shared" si="27"/>
        <v>0</v>
      </c>
      <c r="AB30" s="51">
        <f t="shared" si="28"/>
        <v>0</v>
      </c>
      <c r="AC30" s="44">
        <f t="shared" si="29"/>
        <v>0</v>
      </c>
      <c r="AD30" s="44">
        <f t="shared" si="30"/>
        <v>0</v>
      </c>
      <c r="AE30" s="44">
        <f t="shared" si="31"/>
        <v>0</v>
      </c>
      <c r="AF30" s="52" t="e">
        <f>HLOOKUP(I30,GasAvoidedCostsWOCC!$A$5:$G$50,G30+1,FALSE)</f>
        <v>#N/A</v>
      </c>
      <c r="AG30" s="44" t="e">
        <f t="shared" si="32"/>
        <v>#N/A</v>
      </c>
      <c r="AH30" s="52" t="e">
        <f>HLOOKUP(I30,GasAvoidedCostsWOCC!$A$5:$Q$50,T30+1,FALSE)</f>
        <v>#N/A</v>
      </c>
      <c r="AI30" s="44" t="e">
        <f t="shared" si="33"/>
        <v>#N/A</v>
      </c>
      <c r="AJ30" s="44" t="e">
        <f t="shared" si="34"/>
        <v>#N/A</v>
      </c>
      <c r="AK30" s="44" t="e">
        <f>HLOOKUP(I30,GasAvoidedCostsWOCC!$A$5:$Q$50,G30+1,FALSE)*J30*L30</f>
        <v>#N/A</v>
      </c>
      <c r="AL30" s="44" t="e">
        <f t="shared" si="35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6"/>
        <v>0</v>
      </c>
      <c r="AO30" s="47">
        <f t="shared" si="37"/>
        <v>0</v>
      </c>
      <c r="AP30" s="47" t="e">
        <f t="shared" si="38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20"/>
        <v>0</v>
      </c>
      <c r="U31" s="47">
        <f t="shared" si="21"/>
        <v>0</v>
      </c>
      <c r="V31" s="48">
        <f t="shared" si="22"/>
        <v>0</v>
      </c>
      <c r="W31" s="49">
        <f t="shared" si="23"/>
        <v>0</v>
      </c>
      <c r="X31" s="44">
        <f t="shared" si="24"/>
        <v>0</v>
      </c>
      <c r="Y31" s="44">
        <f t="shared" si="25"/>
        <v>0</v>
      </c>
      <c r="Z31" s="44">
        <f t="shared" si="26"/>
        <v>0</v>
      </c>
      <c r="AA31" s="50">
        <f t="shared" si="27"/>
        <v>0</v>
      </c>
      <c r="AB31" s="51">
        <f t="shared" si="28"/>
        <v>0</v>
      </c>
      <c r="AC31" s="44">
        <f t="shared" si="29"/>
        <v>0</v>
      </c>
      <c r="AD31" s="44">
        <f t="shared" si="30"/>
        <v>0</v>
      </c>
      <c r="AE31" s="44">
        <f t="shared" si="31"/>
        <v>0</v>
      </c>
      <c r="AF31" s="52" t="e">
        <f>HLOOKUP(I31,GasAvoidedCostsWOCC!$A$5:$G$50,G31+1,FALSE)</f>
        <v>#N/A</v>
      </c>
      <c r="AG31" s="44" t="e">
        <f t="shared" si="32"/>
        <v>#N/A</v>
      </c>
      <c r="AH31" s="52" t="e">
        <f>HLOOKUP(I31,GasAvoidedCostsWOCC!$A$5:$Q$50,T31+1,FALSE)</f>
        <v>#N/A</v>
      </c>
      <c r="AI31" s="44" t="e">
        <f t="shared" si="33"/>
        <v>#N/A</v>
      </c>
      <c r="AJ31" s="44" t="e">
        <f t="shared" si="34"/>
        <v>#N/A</v>
      </c>
      <c r="AK31" s="44" t="e">
        <f>HLOOKUP(I31,GasAvoidedCostsWOCC!$A$5:$Q$50,G31+1,FALSE)*J31*L31</f>
        <v>#N/A</v>
      </c>
      <c r="AL31" s="44" t="e">
        <f t="shared" si="35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6"/>
        <v>0</v>
      </c>
      <c r="AO31" s="47">
        <f t="shared" si="37"/>
        <v>0</v>
      </c>
      <c r="AP31" s="47" t="e">
        <f t="shared" si="38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20"/>
        <v>0</v>
      </c>
      <c r="U32" s="47">
        <f t="shared" si="21"/>
        <v>0</v>
      </c>
      <c r="V32" s="48">
        <f t="shared" si="22"/>
        <v>0</v>
      </c>
      <c r="W32" s="49">
        <f t="shared" si="23"/>
        <v>0</v>
      </c>
      <c r="X32" s="44">
        <f t="shared" si="24"/>
        <v>0</v>
      </c>
      <c r="Y32" s="44">
        <f t="shared" si="25"/>
        <v>0</v>
      </c>
      <c r="Z32" s="44">
        <f t="shared" si="26"/>
        <v>0</v>
      </c>
      <c r="AA32" s="50">
        <f t="shared" si="27"/>
        <v>0</v>
      </c>
      <c r="AB32" s="51">
        <f t="shared" si="28"/>
        <v>0</v>
      </c>
      <c r="AC32" s="44">
        <f t="shared" si="29"/>
        <v>0</v>
      </c>
      <c r="AD32" s="44">
        <f t="shared" si="30"/>
        <v>0</v>
      </c>
      <c r="AE32" s="44">
        <f t="shared" si="31"/>
        <v>0</v>
      </c>
      <c r="AF32" s="52" t="e">
        <f>HLOOKUP(I32,GasAvoidedCostsWOCC!$A$5:$G$50,G32+1,FALSE)</f>
        <v>#N/A</v>
      </c>
      <c r="AG32" s="44" t="e">
        <f t="shared" si="32"/>
        <v>#N/A</v>
      </c>
      <c r="AH32" s="52" t="e">
        <f>HLOOKUP(I32,GasAvoidedCostsWOCC!$A$5:$Q$50,T32+1,FALSE)</f>
        <v>#N/A</v>
      </c>
      <c r="AI32" s="44" t="e">
        <f t="shared" si="33"/>
        <v>#N/A</v>
      </c>
      <c r="AJ32" s="44" t="e">
        <f t="shared" si="34"/>
        <v>#N/A</v>
      </c>
      <c r="AK32" s="44" t="e">
        <f>HLOOKUP(I32,GasAvoidedCostsWOCC!$A$5:$Q$50,G32+1,FALSE)*J32*L32</f>
        <v>#N/A</v>
      </c>
      <c r="AL32" s="44" t="e">
        <f t="shared" si="35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6"/>
        <v>0</v>
      </c>
      <c r="AO32" s="47">
        <f t="shared" si="37"/>
        <v>0</v>
      </c>
      <c r="AP32" s="47" t="e">
        <f t="shared" si="38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20"/>
        <v>0</v>
      </c>
      <c r="U33" s="47">
        <f t="shared" si="21"/>
        <v>0</v>
      </c>
      <c r="V33" s="48">
        <f t="shared" si="22"/>
        <v>0</v>
      </c>
      <c r="W33" s="49">
        <f t="shared" si="23"/>
        <v>0</v>
      </c>
      <c r="X33" s="44">
        <f t="shared" si="24"/>
        <v>0</v>
      </c>
      <c r="Y33" s="44">
        <f t="shared" si="25"/>
        <v>0</v>
      </c>
      <c r="Z33" s="44">
        <f t="shared" si="26"/>
        <v>0</v>
      </c>
      <c r="AA33" s="50">
        <f t="shared" si="27"/>
        <v>0</v>
      </c>
      <c r="AB33" s="51">
        <f t="shared" si="28"/>
        <v>0</v>
      </c>
      <c r="AC33" s="44">
        <f t="shared" si="29"/>
        <v>0</v>
      </c>
      <c r="AD33" s="44">
        <f t="shared" si="30"/>
        <v>0</v>
      </c>
      <c r="AE33" s="44">
        <f t="shared" si="31"/>
        <v>0</v>
      </c>
      <c r="AF33" s="52" t="e">
        <f>HLOOKUP(I33,GasAvoidedCostsWOCC!$A$5:$G$50,G33+1,FALSE)</f>
        <v>#N/A</v>
      </c>
      <c r="AG33" s="44" t="e">
        <f t="shared" si="32"/>
        <v>#N/A</v>
      </c>
      <c r="AH33" s="52" t="e">
        <f>HLOOKUP(I33,GasAvoidedCostsWOCC!$A$5:$Q$50,T33+1,FALSE)</f>
        <v>#N/A</v>
      </c>
      <c r="AI33" s="44" t="e">
        <f t="shared" si="33"/>
        <v>#N/A</v>
      </c>
      <c r="AJ33" s="44" t="e">
        <f t="shared" si="34"/>
        <v>#N/A</v>
      </c>
      <c r="AK33" s="44" t="e">
        <f>HLOOKUP(I33,GasAvoidedCostsWOCC!$A$5:$Q$50,G33+1,FALSE)*J33*L33</f>
        <v>#N/A</v>
      </c>
      <c r="AL33" s="44" t="e">
        <f t="shared" si="35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6"/>
        <v>0</v>
      </c>
      <c r="AO33" s="47">
        <f t="shared" si="37"/>
        <v>0</v>
      </c>
      <c r="AP33" s="47" t="e">
        <f t="shared" si="38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20"/>
        <v>0</v>
      </c>
      <c r="U34" s="47">
        <f t="shared" si="21"/>
        <v>0</v>
      </c>
      <c r="V34" s="48">
        <f t="shared" si="22"/>
        <v>0</v>
      </c>
      <c r="W34" s="49">
        <f t="shared" si="23"/>
        <v>0</v>
      </c>
      <c r="X34" s="44">
        <f t="shared" si="24"/>
        <v>0</v>
      </c>
      <c r="Y34" s="44">
        <f t="shared" si="25"/>
        <v>0</v>
      </c>
      <c r="Z34" s="44">
        <f t="shared" si="26"/>
        <v>0</v>
      </c>
      <c r="AA34" s="50">
        <f t="shared" si="27"/>
        <v>0</v>
      </c>
      <c r="AB34" s="51">
        <f t="shared" si="28"/>
        <v>0</v>
      </c>
      <c r="AC34" s="44">
        <f t="shared" si="29"/>
        <v>0</v>
      </c>
      <c r="AD34" s="44">
        <f t="shared" si="30"/>
        <v>0</v>
      </c>
      <c r="AE34" s="44">
        <f t="shared" si="31"/>
        <v>0</v>
      </c>
      <c r="AF34" s="52" t="e">
        <f>HLOOKUP(I34,GasAvoidedCostsWOCC!$A$5:$G$50,G34+1,FALSE)</f>
        <v>#N/A</v>
      </c>
      <c r="AG34" s="44" t="e">
        <f t="shared" si="32"/>
        <v>#N/A</v>
      </c>
      <c r="AH34" s="52" t="e">
        <f>HLOOKUP(I34,GasAvoidedCostsWOCC!$A$5:$Q$50,T34+1,FALSE)</f>
        <v>#N/A</v>
      </c>
      <c r="AI34" s="44" t="e">
        <f t="shared" si="33"/>
        <v>#N/A</v>
      </c>
      <c r="AJ34" s="44" t="e">
        <f t="shared" si="34"/>
        <v>#N/A</v>
      </c>
      <c r="AK34" s="44" t="e">
        <f>HLOOKUP(I34,GasAvoidedCostsWOCC!$A$5:$Q$50,G34+1,FALSE)*J34*L34</f>
        <v>#N/A</v>
      </c>
      <c r="AL34" s="44" t="e">
        <f t="shared" si="35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6"/>
        <v>0</v>
      </c>
      <c r="AO34" s="47">
        <f t="shared" si="37"/>
        <v>0</v>
      </c>
      <c r="AP34" s="47" t="e">
        <f t="shared" si="38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20"/>
        <v>0</v>
      </c>
      <c r="U35" s="47">
        <f t="shared" si="21"/>
        <v>0</v>
      </c>
      <c r="V35" s="48">
        <f t="shared" si="22"/>
        <v>0</v>
      </c>
      <c r="W35" s="49">
        <f t="shared" si="23"/>
        <v>0</v>
      </c>
      <c r="X35" s="44">
        <f t="shared" si="24"/>
        <v>0</v>
      </c>
      <c r="Y35" s="44">
        <f t="shared" si="25"/>
        <v>0</v>
      </c>
      <c r="Z35" s="44">
        <f t="shared" si="26"/>
        <v>0</v>
      </c>
      <c r="AA35" s="50">
        <f t="shared" si="27"/>
        <v>0</v>
      </c>
      <c r="AB35" s="51">
        <f t="shared" si="28"/>
        <v>0</v>
      </c>
      <c r="AC35" s="44">
        <f t="shared" si="29"/>
        <v>0</v>
      </c>
      <c r="AD35" s="44">
        <f t="shared" si="30"/>
        <v>0</v>
      </c>
      <c r="AE35" s="44">
        <f t="shared" si="31"/>
        <v>0</v>
      </c>
      <c r="AF35" s="52" t="e">
        <f>HLOOKUP(I35,GasAvoidedCostsWOCC!$A$5:$G$50,G35+1,FALSE)</f>
        <v>#N/A</v>
      </c>
      <c r="AG35" s="44" t="e">
        <f t="shared" si="32"/>
        <v>#N/A</v>
      </c>
      <c r="AH35" s="52" t="e">
        <f>HLOOKUP(I35,GasAvoidedCostsWOCC!$A$5:$Q$50,T35+1,FALSE)</f>
        <v>#N/A</v>
      </c>
      <c r="AI35" s="44" t="e">
        <f t="shared" si="33"/>
        <v>#N/A</v>
      </c>
      <c r="AJ35" s="44" t="e">
        <f t="shared" si="34"/>
        <v>#N/A</v>
      </c>
      <c r="AK35" s="44" t="e">
        <f>HLOOKUP(I35,GasAvoidedCostsWOCC!$A$5:$Q$50,G35+1,FALSE)*J35*L35</f>
        <v>#N/A</v>
      </c>
      <c r="AL35" s="44" t="e">
        <f t="shared" si="35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6"/>
        <v>0</v>
      </c>
      <c r="AO35" s="47">
        <f t="shared" si="37"/>
        <v>0</v>
      </c>
      <c r="AP35" s="47" t="e">
        <f t="shared" si="38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HLOOKUP(I36,GasAvoidedCostsWOCC!$A$5:$G$50,G36+1,FALSE)</f>
        <v>#N/A</v>
      </c>
      <c r="AG36" s="44" t="e">
        <f t="shared" si="32"/>
        <v>#N/A</v>
      </c>
      <c r="AH36" s="52" t="e">
        <f>HLOOKUP(I36,GasAvoidedCostsWOCC!$A$5:$Q$50,T36+1,FALSE)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HLOOKUP(I36,GasAvoidedCostsWOCC!$A$5:$Q$50,G36+1,FALSE)*J36*L36</f>
        <v>#N/A</v>
      </c>
      <c r="AL36" s="44" t="e">
        <f t="shared" si="35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HLOOKUP(I37,GasAvoidedCostsWOCC!$A$5:$G$50,G37+1,FALSE)</f>
        <v>#N/A</v>
      </c>
      <c r="AG37" s="44" t="e">
        <f t="shared" si="32"/>
        <v>#N/A</v>
      </c>
      <c r="AH37" s="52" t="e">
        <f>HLOOKUP(I37,GasAvoidedCostsWOCC!$A$5:$Q$50,T37+1,FALSE)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HLOOKUP(I37,GasAvoidedCostsWOCC!$A$5:$Q$50,G37+1,FALSE)*J37*L37</f>
        <v>#N/A</v>
      </c>
      <c r="AL37" s="44" t="e">
        <f t="shared" si="35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HLOOKUP(I38,GasAvoidedCostsWOCC!$A$5:$G$50,G38+1,FALSE)</f>
        <v>#N/A</v>
      </c>
      <c r="AG38" s="44" t="e">
        <f t="shared" si="32"/>
        <v>#N/A</v>
      </c>
      <c r="AH38" s="52" t="e">
        <f>HLOOKUP(I38,GasAvoidedCostsWOCC!$A$5:$Q$50,T38+1,FALSE)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HLOOKUP(I38,GasAvoidedCostsWOCC!$A$5:$Q$50,G38+1,FALSE)*J38*L38</f>
        <v>#N/A</v>
      </c>
      <c r="AL38" s="44" t="e">
        <f t="shared" si="35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HLOOKUP(I39,GasAvoidedCostsWOCC!$A$5:$G$50,G39+1,FALSE)</f>
        <v>#N/A</v>
      </c>
      <c r="AG39" s="44" t="e">
        <f t="shared" si="32"/>
        <v>#N/A</v>
      </c>
      <c r="AH39" s="52" t="e">
        <f>HLOOKUP(I39,GasAvoidedCostsWOCC!$A$5:$Q$50,T39+1,FALSE)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HLOOKUP(I39,GasAvoidedCostsWOCC!$A$5:$Q$50,G39+1,FALSE)*J39*L39</f>
        <v>#N/A</v>
      </c>
      <c r="AL39" s="44" t="e">
        <f t="shared" si="35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HLOOKUP(I40,GasAvoidedCostsWOCC!$A$5:$G$50,G40+1,FALSE)</f>
        <v>#N/A</v>
      </c>
      <c r="AG40" s="44" t="e">
        <f t="shared" si="32"/>
        <v>#N/A</v>
      </c>
      <c r="AH40" s="52" t="e">
        <f>HLOOKUP(I40,GasAvoidedCostsWOCC!$A$5:$Q$50,T40+1,FALSE)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HLOOKUP(I40,GasAvoidedCostsWOCC!$A$5:$Q$50,G40+1,FALSE)*J40*L40</f>
        <v>#N/A</v>
      </c>
      <c r="AL40" s="44" t="e">
        <f t="shared" si="35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HLOOKUP(I41,GasAvoidedCostsWOCC!$A$5:$G$50,G41+1,FALSE)</f>
        <v>#N/A</v>
      </c>
      <c r="AG41" s="44" t="e">
        <f t="shared" si="32"/>
        <v>#N/A</v>
      </c>
      <c r="AH41" s="52" t="e">
        <f>HLOOKUP(I41,GasAvoidedCostsWOCC!$A$5:$Q$50,T41+1,FALSE)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HLOOKUP(I41,GasAvoidedCostsWOCC!$A$5:$Q$50,G41+1,FALSE)*J41*L41</f>
        <v>#N/A</v>
      </c>
      <c r="AL41" s="44" t="e">
        <f t="shared" si="35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HLOOKUP(I42,GasAvoidedCostsWOCC!$A$5:$G$50,G42+1,FALSE)</f>
        <v>#N/A</v>
      </c>
      <c r="AG42" s="44" t="e">
        <f t="shared" si="32"/>
        <v>#N/A</v>
      </c>
      <c r="AH42" s="52" t="e">
        <f>HLOOKUP(I42,GasAvoidedCostsWOCC!$A$5:$Q$50,T42+1,FALSE)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HLOOKUP(I42,GasAvoidedCostsWOCC!$A$5:$Q$50,G42+1,FALSE)*J42*L42</f>
        <v>#N/A</v>
      </c>
      <c r="AL42" s="44" t="e">
        <f t="shared" si="35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HLOOKUP(I43,GasAvoidedCostsWOCC!$A$5:$G$50,G43+1,FALSE)</f>
        <v>#N/A</v>
      </c>
      <c r="AG43" s="44" t="e">
        <f t="shared" si="32"/>
        <v>#N/A</v>
      </c>
      <c r="AH43" s="52" t="e">
        <f>HLOOKUP(I43,GasAvoidedCostsWOCC!$A$5:$Q$50,T43+1,FALSE)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HLOOKUP(I43,GasAvoidedCostsWOCC!$A$5:$Q$50,G43+1,FALSE)*J43*L43</f>
        <v>#N/A</v>
      </c>
      <c r="AL43" s="44" t="e">
        <f t="shared" si="35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HLOOKUP(I44,GasAvoidedCostsWOCC!$A$5:$G$50,G44+1,FALSE)</f>
        <v>#N/A</v>
      </c>
      <c r="AG44" s="44" t="e">
        <f t="shared" si="32"/>
        <v>#N/A</v>
      </c>
      <c r="AH44" s="52" t="e">
        <f>HLOOKUP(I44,GasAvoidedCostsWOCC!$A$5:$Q$50,T44+1,FALSE)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HLOOKUP(I44,GasAvoidedCostsWOCC!$A$5:$Q$50,G44+1,FALSE)*J44*L44</f>
        <v>#N/A</v>
      </c>
      <c r="AL44" s="44" t="e">
        <f t="shared" si="35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HLOOKUP(I45,GasAvoidedCostsWOCC!$A$5:$G$50,G45+1,FALSE)</f>
        <v>#N/A</v>
      </c>
      <c r="AG45" s="44" t="e">
        <f t="shared" si="32"/>
        <v>#N/A</v>
      </c>
      <c r="AH45" s="52" t="e">
        <f>HLOOKUP(I45,GasAvoidedCostsWOCC!$A$5:$Q$50,T45+1,FALSE)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HLOOKUP(I45,GasAvoidedCostsWOCC!$A$5:$Q$50,G45+1,FALSE)*J45*L45</f>
        <v>#N/A</v>
      </c>
      <c r="AL45" s="44" t="e">
        <f t="shared" si="35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HLOOKUP(I46,GasAvoidedCostsWOCC!$A$5:$G$50,G46+1,FALSE)</f>
        <v>#N/A</v>
      </c>
      <c r="AG46" s="44" t="e">
        <f t="shared" si="32"/>
        <v>#N/A</v>
      </c>
      <c r="AH46" s="52" t="e">
        <f>HLOOKUP(I46,GasAvoidedCostsWOCC!$A$5:$Q$50,T46+1,FALSE)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HLOOKUP(I46,GasAvoidedCostsWOCC!$A$5:$Q$50,G46+1,FALSE)*J46*L46</f>
        <v>#N/A</v>
      </c>
      <c r="AL46" s="44" t="e">
        <f t="shared" si="35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HLOOKUP(I47,GasAvoidedCostsWOCC!$A$5:$G$50,G47+1,FALSE)</f>
        <v>#N/A</v>
      </c>
      <c r="AG47" s="44" t="e">
        <f t="shared" si="32"/>
        <v>#N/A</v>
      </c>
      <c r="AH47" s="52" t="e">
        <f>HLOOKUP(I47,GasAvoidedCostsWOCC!$A$5:$Q$50,T47+1,FALSE)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HLOOKUP(I47,GasAvoidedCostsWOCC!$A$5:$Q$50,G47+1,FALSE)*J47*L47</f>
        <v>#N/A</v>
      </c>
      <c r="AL47" s="44" t="e">
        <f t="shared" si="35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HLOOKUP(I48,GasAvoidedCostsWOCC!$A$5:$G$50,G48+1,FALSE)</f>
        <v>#N/A</v>
      </c>
      <c r="AG48" s="44" t="e">
        <f t="shared" si="32"/>
        <v>#N/A</v>
      </c>
      <c r="AH48" s="52" t="e">
        <f>HLOOKUP(I48,GasAvoidedCostsWOCC!$A$5:$Q$50,T48+1,FALSE)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HLOOKUP(I48,GasAvoidedCostsWOCC!$A$5:$Q$50,G48+1,FALSE)*J48*L48</f>
        <v>#N/A</v>
      </c>
      <c r="AL48" s="44" t="e">
        <f t="shared" si="35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HLOOKUP(I49,GasAvoidedCostsWOCC!$A$5:$G$50,G49+1,FALSE)</f>
        <v>#N/A</v>
      </c>
      <c r="AG49" s="44" t="e">
        <f t="shared" si="32"/>
        <v>#N/A</v>
      </c>
      <c r="AH49" s="52" t="e">
        <f>HLOOKUP(I49,GasAvoidedCostsWOCC!$A$5:$Q$50,T49+1,FALSE)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HLOOKUP(I49,GasAvoidedCostsWOCC!$A$5:$Q$50,G49+1,FALSE)*J49*L49</f>
        <v>#N/A</v>
      </c>
      <c r="AL49" s="44" t="e">
        <f t="shared" si="35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HLOOKUP(I50,GasAvoidedCostsWOCC!$A$5:$G$50,G50+1,FALSE)</f>
        <v>#N/A</v>
      </c>
      <c r="AG50" s="44" t="e">
        <f t="shared" si="32"/>
        <v>#N/A</v>
      </c>
      <c r="AH50" s="52" t="e">
        <f>HLOOKUP(I50,GasAvoidedCostsWOCC!$A$5:$Q$50,T50+1,FALSE)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HLOOKUP(I50,GasAvoidedCostsWOCC!$A$5:$Q$50,G50+1,FALSE)*J50*L50</f>
        <v>#N/A</v>
      </c>
      <c r="AL50" s="44" t="e">
        <f t="shared" si="35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20"/>
        <v>0</v>
      </c>
      <c r="U51" s="47">
        <f t="shared" si="21"/>
        <v>0</v>
      </c>
      <c r="V51" s="48">
        <f t="shared" si="22"/>
        <v>0</v>
      </c>
      <c r="W51" s="49">
        <f t="shared" si="23"/>
        <v>0</v>
      </c>
      <c r="X51" s="44">
        <f t="shared" si="24"/>
        <v>0</v>
      </c>
      <c r="Y51" s="44">
        <f t="shared" si="25"/>
        <v>0</v>
      </c>
      <c r="Z51" s="44">
        <f t="shared" si="26"/>
        <v>0</v>
      </c>
      <c r="AA51" s="50">
        <f t="shared" si="27"/>
        <v>0</v>
      </c>
      <c r="AB51" s="51">
        <f t="shared" si="28"/>
        <v>0</v>
      </c>
      <c r="AC51" s="44">
        <f t="shared" si="29"/>
        <v>0</v>
      </c>
      <c r="AD51" s="44">
        <f t="shared" si="30"/>
        <v>0</v>
      </c>
      <c r="AE51" s="44">
        <f t="shared" si="31"/>
        <v>0</v>
      </c>
      <c r="AF51" s="52" t="e">
        <f>HLOOKUP(I51,GasAvoidedCostsWOCC!$A$5:$G$50,G51+1,FALSE)</f>
        <v>#N/A</v>
      </c>
      <c r="AG51" s="44" t="e">
        <f t="shared" si="32"/>
        <v>#N/A</v>
      </c>
      <c r="AH51" s="52" t="e">
        <f>HLOOKUP(I51,GasAvoidedCostsWOCC!$A$5:$Q$50,T51+1,FALSE)</f>
        <v>#N/A</v>
      </c>
      <c r="AI51" s="44" t="e">
        <f t="shared" si="33"/>
        <v>#N/A</v>
      </c>
      <c r="AJ51" s="44" t="e">
        <f t="shared" si="34"/>
        <v>#N/A</v>
      </c>
      <c r="AK51" s="44" t="e">
        <f>HLOOKUP(I51,GasAvoidedCostsWOCC!$A$5:$Q$50,G51+1,FALSE)*J51*L51</f>
        <v>#N/A</v>
      </c>
      <c r="AL51" s="44" t="e">
        <f t="shared" si="35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6"/>
        <v>0</v>
      </c>
      <c r="AO51" s="47">
        <f t="shared" si="37"/>
        <v>0</v>
      </c>
      <c r="AP51" s="47" t="e">
        <f t="shared" si="38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HLOOKUP(I52,GasAvoidedCostsWOCC!$A$5:$G$50,G52+1,FALSE)</f>
        <v>#N/A</v>
      </c>
      <c r="AG52" s="44" t="e">
        <f t="shared" si="32"/>
        <v>#N/A</v>
      </c>
      <c r="AH52" s="52" t="e">
        <f>HLOOKUP(I52,GasAvoidedCostsWOCC!$A$5:$Q$50,T52+1,FALSE)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HLOOKUP(I52,GasAvoidedCostsWOCC!$A$5:$Q$50,G52+1,FALSE)*J52*L52</f>
        <v>#N/A</v>
      </c>
      <c r="AL52" s="44" t="e">
        <f t="shared" si="35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20"/>
        <v>0</v>
      </c>
      <c r="U53" s="47">
        <f t="shared" si="21"/>
        <v>0</v>
      </c>
      <c r="V53" s="48">
        <f t="shared" si="22"/>
        <v>0</v>
      </c>
      <c r="W53" s="49">
        <f t="shared" si="23"/>
        <v>0</v>
      </c>
      <c r="X53" s="44">
        <f t="shared" si="24"/>
        <v>0</v>
      </c>
      <c r="Y53" s="44">
        <f t="shared" si="25"/>
        <v>0</v>
      </c>
      <c r="Z53" s="44">
        <f t="shared" si="26"/>
        <v>0</v>
      </c>
      <c r="AA53" s="50">
        <f t="shared" si="27"/>
        <v>0</v>
      </c>
      <c r="AB53" s="51">
        <f t="shared" si="28"/>
        <v>0</v>
      </c>
      <c r="AC53" s="44">
        <f t="shared" si="29"/>
        <v>0</v>
      </c>
      <c r="AD53" s="44">
        <f t="shared" si="30"/>
        <v>0</v>
      </c>
      <c r="AE53" s="44">
        <f t="shared" si="31"/>
        <v>0</v>
      </c>
      <c r="AF53" s="52" t="e">
        <f>HLOOKUP(I53,GasAvoidedCostsWOCC!$A$5:$G$50,G53+1,FALSE)</f>
        <v>#N/A</v>
      </c>
      <c r="AG53" s="44" t="e">
        <f t="shared" si="32"/>
        <v>#N/A</v>
      </c>
      <c r="AH53" s="52" t="e">
        <f>HLOOKUP(I53,GasAvoidedCostsWOCC!$A$5:$Q$50,T53+1,FALSE)</f>
        <v>#N/A</v>
      </c>
      <c r="AI53" s="44" t="e">
        <f t="shared" si="33"/>
        <v>#N/A</v>
      </c>
      <c r="AJ53" s="44" t="e">
        <f t="shared" si="34"/>
        <v>#N/A</v>
      </c>
      <c r="AK53" s="44" t="e">
        <f>HLOOKUP(I53,GasAvoidedCostsWOCC!$A$5:$Q$50,G53+1,FALSE)*J53*L53</f>
        <v>#N/A</v>
      </c>
      <c r="AL53" s="44" t="e">
        <f t="shared" si="35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6"/>
        <v>0</v>
      </c>
      <c r="AO53" s="47">
        <f t="shared" si="37"/>
        <v>0</v>
      </c>
      <c r="AP53" s="47" t="e">
        <f t="shared" si="38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20"/>
        <v>0</v>
      </c>
      <c r="U54" s="47">
        <f t="shared" si="21"/>
        <v>0</v>
      </c>
      <c r="V54" s="48">
        <f t="shared" si="22"/>
        <v>0</v>
      </c>
      <c r="W54" s="49">
        <f t="shared" si="23"/>
        <v>0</v>
      </c>
      <c r="X54" s="44">
        <f t="shared" si="24"/>
        <v>0</v>
      </c>
      <c r="Y54" s="44">
        <f t="shared" si="25"/>
        <v>0</v>
      </c>
      <c r="Z54" s="44">
        <f t="shared" si="26"/>
        <v>0</v>
      </c>
      <c r="AA54" s="50">
        <f t="shared" si="27"/>
        <v>0</v>
      </c>
      <c r="AB54" s="51">
        <f t="shared" si="28"/>
        <v>0</v>
      </c>
      <c r="AC54" s="44">
        <f t="shared" si="29"/>
        <v>0</v>
      </c>
      <c r="AD54" s="44">
        <f t="shared" si="30"/>
        <v>0</v>
      </c>
      <c r="AE54" s="44">
        <f t="shared" si="31"/>
        <v>0</v>
      </c>
      <c r="AF54" s="52" t="e">
        <f>HLOOKUP(I54,GasAvoidedCostsWOCC!$A$5:$G$50,G54+1,FALSE)</f>
        <v>#N/A</v>
      </c>
      <c r="AG54" s="44" t="e">
        <f t="shared" si="32"/>
        <v>#N/A</v>
      </c>
      <c r="AH54" s="52" t="e">
        <f>HLOOKUP(I54,GasAvoidedCostsWOCC!$A$5:$Q$50,T54+1,FALSE)</f>
        <v>#N/A</v>
      </c>
      <c r="AI54" s="44" t="e">
        <f t="shared" si="33"/>
        <v>#N/A</v>
      </c>
      <c r="AJ54" s="44" t="e">
        <f t="shared" si="34"/>
        <v>#N/A</v>
      </c>
      <c r="AK54" s="44" t="e">
        <f>HLOOKUP(I54,GasAvoidedCostsWOCC!$A$5:$Q$50,G54+1,FALSE)*J54*L54</f>
        <v>#N/A</v>
      </c>
      <c r="AL54" s="44" t="e">
        <f t="shared" si="35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6"/>
        <v>0</v>
      </c>
      <c r="AO54" s="47">
        <f t="shared" si="37"/>
        <v>0</v>
      </c>
      <c r="AP54" s="47" t="e">
        <f t="shared" si="38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20"/>
        <v>0</v>
      </c>
      <c r="U55" s="47">
        <f t="shared" si="21"/>
        <v>0</v>
      </c>
      <c r="V55" s="48">
        <f t="shared" si="22"/>
        <v>0</v>
      </c>
      <c r="W55" s="49">
        <f t="shared" si="23"/>
        <v>0</v>
      </c>
      <c r="X55" s="44">
        <f t="shared" si="24"/>
        <v>0</v>
      </c>
      <c r="Y55" s="44">
        <f t="shared" si="25"/>
        <v>0</v>
      </c>
      <c r="Z55" s="44">
        <f t="shared" si="26"/>
        <v>0</v>
      </c>
      <c r="AA55" s="50">
        <f t="shared" si="27"/>
        <v>0</v>
      </c>
      <c r="AB55" s="51">
        <f t="shared" si="28"/>
        <v>0</v>
      </c>
      <c r="AC55" s="44">
        <f t="shared" si="29"/>
        <v>0</v>
      </c>
      <c r="AD55" s="44">
        <f t="shared" si="30"/>
        <v>0</v>
      </c>
      <c r="AE55" s="44">
        <f t="shared" si="31"/>
        <v>0</v>
      </c>
      <c r="AF55" s="52" t="e">
        <f>HLOOKUP(I55,GasAvoidedCostsWOCC!$A$5:$G$50,G55+1,FALSE)</f>
        <v>#N/A</v>
      </c>
      <c r="AG55" s="44" t="e">
        <f t="shared" si="32"/>
        <v>#N/A</v>
      </c>
      <c r="AH55" s="52" t="e">
        <f>HLOOKUP(I55,GasAvoidedCostsWOCC!$A$5:$Q$50,T55+1,FALSE)</f>
        <v>#N/A</v>
      </c>
      <c r="AI55" s="44" t="e">
        <f t="shared" si="33"/>
        <v>#N/A</v>
      </c>
      <c r="AJ55" s="44" t="e">
        <f t="shared" si="34"/>
        <v>#N/A</v>
      </c>
      <c r="AK55" s="44" t="e">
        <f>HLOOKUP(I55,GasAvoidedCostsWOCC!$A$5:$Q$50,G55+1,FALSE)*J55*L55</f>
        <v>#N/A</v>
      </c>
      <c r="AL55" s="44" t="e">
        <f t="shared" si="35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6"/>
        <v>0</v>
      </c>
      <c r="AO55" s="47">
        <f t="shared" si="37"/>
        <v>0</v>
      </c>
      <c r="AP55" s="47" t="e">
        <f t="shared" si="38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20"/>
        <v>0</v>
      </c>
      <c r="U56" s="47">
        <f t="shared" si="21"/>
        <v>0</v>
      </c>
      <c r="V56" s="48">
        <f t="shared" si="22"/>
        <v>0</v>
      </c>
      <c r="W56" s="49">
        <f t="shared" si="23"/>
        <v>0</v>
      </c>
      <c r="X56" s="44">
        <f t="shared" si="24"/>
        <v>0</v>
      </c>
      <c r="Y56" s="44">
        <f t="shared" si="25"/>
        <v>0</v>
      </c>
      <c r="Z56" s="44">
        <f t="shared" si="26"/>
        <v>0</v>
      </c>
      <c r="AA56" s="50">
        <f t="shared" si="27"/>
        <v>0</v>
      </c>
      <c r="AB56" s="51">
        <f t="shared" si="28"/>
        <v>0</v>
      </c>
      <c r="AC56" s="44">
        <f t="shared" si="29"/>
        <v>0</v>
      </c>
      <c r="AD56" s="44">
        <f t="shared" si="30"/>
        <v>0</v>
      </c>
      <c r="AE56" s="44">
        <f t="shared" si="31"/>
        <v>0</v>
      </c>
      <c r="AF56" s="52" t="e">
        <f>HLOOKUP(I56,GasAvoidedCostsWOCC!$A$5:$G$50,G56+1,FALSE)</f>
        <v>#N/A</v>
      </c>
      <c r="AG56" s="44" t="e">
        <f t="shared" si="32"/>
        <v>#N/A</v>
      </c>
      <c r="AH56" s="52" t="e">
        <f>HLOOKUP(I56,GasAvoidedCostsWOCC!$A$5:$Q$50,T56+1,FALSE)</f>
        <v>#N/A</v>
      </c>
      <c r="AI56" s="44" t="e">
        <f t="shared" si="33"/>
        <v>#N/A</v>
      </c>
      <c r="AJ56" s="44" t="e">
        <f t="shared" si="34"/>
        <v>#N/A</v>
      </c>
      <c r="AK56" s="44" t="e">
        <f>HLOOKUP(I56,GasAvoidedCostsWOCC!$A$5:$Q$50,G56+1,FALSE)*J56*L56</f>
        <v>#N/A</v>
      </c>
      <c r="AL56" s="44" t="e">
        <f t="shared" si="35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6"/>
        <v>0</v>
      </c>
      <c r="AO56" s="47">
        <f t="shared" si="37"/>
        <v>0</v>
      </c>
      <c r="AP56" s="47" t="e">
        <f t="shared" si="38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20"/>
        <v>0</v>
      </c>
      <c r="U57" s="47">
        <f t="shared" si="21"/>
        <v>0</v>
      </c>
      <c r="V57" s="48">
        <f t="shared" si="22"/>
        <v>0</v>
      </c>
      <c r="W57" s="49">
        <f t="shared" si="23"/>
        <v>0</v>
      </c>
      <c r="X57" s="44">
        <f t="shared" si="24"/>
        <v>0</v>
      </c>
      <c r="Y57" s="44">
        <f t="shared" si="25"/>
        <v>0</v>
      </c>
      <c r="Z57" s="44">
        <f t="shared" si="26"/>
        <v>0</v>
      </c>
      <c r="AA57" s="50">
        <f t="shared" si="27"/>
        <v>0</v>
      </c>
      <c r="AB57" s="51">
        <f t="shared" si="28"/>
        <v>0</v>
      </c>
      <c r="AC57" s="44">
        <f t="shared" si="29"/>
        <v>0</v>
      </c>
      <c r="AD57" s="44">
        <f t="shared" si="30"/>
        <v>0</v>
      </c>
      <c r="AE57" s="44">
        <f t="shared" si="31"/>
        <v>0</v>
      </c>
      <c r="AF57" s="52" t="e">
        <f>HLOOKUP(I57,GasAvoidedCostsWOCC!$A$5:$G$50,G57+1,FALSE)</f>
        <v>#N/A</v>
      </c>
      <c r="AG57" s="44" t="e">
        <f t="shared" si="32"/>
        <v>#N/A</v>
      </c>
      <c r="AH57" s="52" t="e">
        <f>HLOOKUP(I57,GasAvoidedCostsWOCC!$A$5:$Q$50,T57+1,FALSE)</f>
        <v>#N/A</v>
      </c>
      <c r="AI57" s="44" t="e">
        <f t="shared" si="33"/>
        <v>#N/A</v>
      </c>
      <c r="AJ57" s="44" t="e">
        <f t="shared" si="34"/>
        <v>#N/A</v>
      </c>
      <c r="AK57" s="44" t="e">
        <f>HLOOKUP(I57,GasAvoidedCostsWOCC!$A$5:$Q$50,G57+1,FALSE)*J57*L57</f>
        <v>#N/A</v>
      </c>
      <c r="AL57" s="44" t="e">
        <f t="shared" si="35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6"/>
        <v>0</v>
      </c>
      <c r="AO57" s="47">
        <f t="shared" si="37"/>
        <v>0</v>
      </c>
      <c r="AP57" s="47" t="e">
        <f t="shared" si="38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20"/>
        <v>0</v>
      </c>
      <c r="U58" s="47">
        <f t="shared" si="21"/>
        <v>0</v>
      </c>
      <c r="V58" s="48">
        <f t="shared" si="22"/>
        <v>0</v>
      </c>
      <c r="W58" s="49">
        <f t="shared" si="23"/>
        <v>0</v>
      </c>
      <c r="X58" s="44">
        <f t="shared" si="24"/>
        <v>0</v>
      </c>
      <c r="Y58" s="44">
        <f t="shared" si="25"/>
        <v>0</v>
      </c>
      <c r="Z58" s="44">
        <f t="shared" si="26"/>
        <v>0</v>
      </c>
      <c r="AA58" s="50">
        <f t="shared" si="27"/>
        <v>0</v>
      </c>
      <c r="AB58" s="51">
        <f t="shared" si="28"/>
        <v>0</v>
      </c>
      <c r="AC58" s="44">
        <f t="shared" si="29"/>
        <v>0</v>
      </c>
      <c r="AD58" s="44">
        <f t="shared" si="30"/>
        <v>0</v>
      </c>
      <c r="AE58" s="44">
        <f t="shared" si="31"/>
        <v>0</v>
      </c>
      <c r="AF58" s="52" t="e">
        <f>HLOOKUP(I58,GasAvoidedCostsWOCC!$A$5:$G$50,G58+1,FALSE)</f>
        <v>#N/A</v>
      </c>
      <c r="AG58" s="44" t="e">
        <f t="shared" si="32"/>
        <v>#N/A</v>
      </c>
      <c r="AH58" s="52" t="e">
        <f>HLOOKUP(I58,GasAvoidedCostsWOCC!$A$5:$Q$50,T58+1,FALSE)</f>
        <v>#N/A</v>
      </c>
      <c r="AI58" s="44" t="e">
        <f t="shared" si="33"/>
        <v>#N/A</v>
      </c>
      <c r="AJ58" s="44" t="e">
        <f t="shared" si="34"/>
        <v>#N/A</v>
      </c>
      <c r="AK58" s="44" t="e">
        <f>HLOOKUP(I58,GasAvoidedCostsWOCC!$A$5:$Q$50,G58+1,FALSE)*J58*L58</f>
        <v>#N/A</v>
      </c>
      <c r="AL58" s="44" t="e">
        <f t="shared" si="35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6"/>
        <v>0</v>
      </c>
      <c r="AO58" s="47">
        <f t="shared" si="37"/>
        <v>0</v>
      </c>
      <c r="AP58" s="47" t="e">
        <f t="shared" si="38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20"/>
        <v>0</v>
      </c>
      <c r="U59" s="47">
        <f t="shared" si="21"/>
        <v>0</v>
      </c>
      <c r="V59" s="48">
        <f t="shared" si="22"/>
        <v>0</v>
      </c>
      <c r="W59" s="49">
        <f t="shared" si="23"/>
        <v>0</v>
      </c>
      <c r="X59" s="44">
        <f t="shared" si="24"/>
        <v>0</v>
      </c>
      <c r="Y59" s="44">
        <f t="shared" si="25"/>
        <v>0</v>
      </c>
      <c r="Z59" s="44">
        <f t="shared" si="26"/>
        <v>0</v>
      </c>
      <c r="AA59" s="50">
        <f t="shared" si="27"/>
        <v>0</v>
      </c>
      <c r="AB59" s="51">
        <f t="shared" si="28"/>
        <v>0</v>
      </c>
      <c r="AC59" s="44">
        <f t="shared" si="29"/>
        <v>0</v>
      </c>
      <c r="AD59" s="44">
        <f t="shared" si="30"/>
        <v>0</v>
      </c>
      <c r="AE59" s="44">
        <f t="shared" si="31"/>
        <v>0</v>
      </c>
      <c r="AF59" s="52" t="e">
        <f>HLOOKUP(I59,GasAvoidedCostsWOCC!$A$5:$G$50,G59+1,FALSE)</f>
        <v>#N/A</v>
      </c>
      <c r="AG59" s="44" t="e">
        <f t="shared" si="32"/>
        <v>#N/A</v>
      </c>
      <c r="AH59" s="52" t="e">
        <f>HLOOKUP(I59,GasAvoidedCostsWOCC!$A$5:$Q$50,T59+1,FALSE)</f>
        <v>#N/A</v>
      </c>
      <c r="AI59" s="44" t="e">
        <f t="shared" si="33"/>
        <v>#N/A</v>
      </c>
      <c r="AJ59" s="44" t="e">
        <f t="shared" si="34"/>
        <v>#N/A</v>
      </c>
      <c r="AK59" s="44" t="e">
        <f>HLOOKUP(I59,GasAvoidedCostsWOCC!$A$5:$Q$50,G59+1,FALSE)*J59*L59</f>
        <v>#N/A</v>
      </c>
      <c r="AL59" s="44" t="e">
        <f t="shared" si="35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6"/>
        <v>0</v>
      </c>
      <c r="AO59" s="47">
        <f t="shared" si="37"/>
        <v>0</v>
      </c>
      <c r="AP59" s="47" t="e">
        <f t="shared" si="38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20"/>
        <v>0</v>
      </c>
      <c r="U60" s="47">
        <f t="shared" si="21"/>
        <v>0</v>
      </c>
      <c r="V60" s="48">
        <f t="shared" si="22"/>
        <v>0</v>
      </c>
      <c r="W60" s="49">
        <f t="shared" si="23"/>
        <v>0</v>
      </c>
      <c r="X60" s="44">
        <f t="shared" si="24"/>
        <v>0</v>
      </c>
      <c r="Y60" s="44">
        <f t="shared" si="25"/>
        <v>0</v>
      </c>
      <c r="Z60" s="44">
        <f t="shared" si="26"/>
        <v>0</v>
      </c>
      <c r="AA60" s="50">
        <f t="shared" si="27"/>
        <v>0</v>
      </c>
      <c r="AB60" s="51">
        <f t="shared" si="28"/>
        <v>0</v>
      </c>
      <c r="AC60" s="44">
        <f t="shared" si="29"/>
        <v>0</v>
      </c>
      <c r="AD60" s="44">
        <f t="shared" si="30"/>
        <v>0</v>
      </c>
      <c r="AE60" s="44">
        <f t="shared" si="31"/>
        <v>0</v>
      </c>
      <c r="AF60" s="52" t="e">
        <f>HLOOKUP(I60,GasAvoidedCostsWOCC!$A$5:$G$50,G60+1,FALSE)</f>
        <v>#N/A</v>
      </c>
      <c r="AG60" s="44" t="e">
        <f t="shared" si="32"/>
        <v>#N/A</v>
      </c>
      <c r="AH60" s="52" t="e">
        <f>HLOOKUP(I60,GasAvoidedCostsWOCC!$A$5:$Q$50,T60+1,FALSE)</f>
        <v>#N/A</v>
      </c>
      <c r="AI60" s="44" t="e">
        <f t="shared" si="33"/>
        <v>#N/A</v>
      </c>
      <c r="AJ60" s="44" t="e">
        <f t="shared" si="34"/>
        <v>#N/A</v>
      </c>
      <c r="AK60" s="44" t="e">
        <f>HLOOKUP(I60,GasAvoidedCostsWOCC!$A$5:$Q$50,G60+1,FALSE)*J60*L60</f>
        <v>#N/A</v>
      </c>
      <c r="AL60" s="44" t="e">
        <f t="shared" si="35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6"/>
        <v>0</v>
      </c>
      <c r="AO60" s="47">
        <f t="shared" si="37"/>
        <v>0</v>
      </c>
      <c r="AP60" s="47" t="e">
        <f t="shared" si="38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20"/>
        <v>0</v>
      </c>
      <c r="U61" s="47">
        <f t="shared" si="21"/>
        <v>0</v>
      </c>
      <c r="V61" s="48">
        <f t="shared" si="22"/>
        <v>0</v>
      </c>
      <c r="W61" s="49">
        <f t="shared" si="23"/>
        <v>0</v>
      </c>
      <c r="X61" s="44">
        <f t="shared" si="24"/>
        <v>0</v>
      </c>
      <c r="Y61" s="44">
        <f t="shared" si="25"/>
        <v>0</v>
      </c>
      <c r="Z61" s="44">
        <f t="shared" si="26"/>
        <v>0</v>
      </c>
      <c r="AA61" s="50">
        <f t="shared" si="27"/>
        <v>0</v>
      </c>
      <c r="AB61" s="51">
        <f t="shared" si="28"/>
        <v>0</v>
      </c>
      <c r="AC61" s="44">
        <f t="shared" si="29"/>
        <v>0</v>
      </c>
      <c r="AD61" s="44">
        <f t="shared" si="30"/>
        <v>0</v>
      </c>
      <c r="AE61" s="44">
        <f t="shared" si="31"/>
        <v>0</v>
      </c>
      <c r="AF61" s="52" t="e">
        <f>HLOOKUP(I61,GasAvoidedCostsWOCC!$A$5:$G$50,G61+1,FALSE)</f>
        <v>#N/A</v>
      </c>
      <c r="AG61" s="44" t="e">
        <f t="shared" si="32"/>
        <v>#N/A</v>
      </c>
      <c r="AH61" s="52" t="e">
        <f>HLOOKUP(I61,GasAvoidedCostsWOCC!$A$5:$Q$50,T61+1,FALSE)</f>
        <v>#N/A</v>
      </c>
      <c r="AI61" s="44" t="e">
        <f t="shared" si="33"/>
        <v>#N/A</v>
      </c>
      <c r="AJ61" s="44" t="e">
        <f t="shared" si="34"/>
        <v>#N/A</v>
      </c>
      <c r="AK61" s="44" t="e">
        <f>HLOOKUP(I61,GasAvoidedCostsWOCC!$A$5:$Q$50,G61+1,FALSE)*J61*L61</f>
        <v>#N/A</v>
      </c>
      <c r="AL61" s="44" t="e">
        <f t="shared" si="35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6"/>
        <v>0</v>
      </c>
      <c r="AO61" s="47">
        <f t="shared" si="37"/>
        <v>0</v>
      </c>
      <c r="AP61" s="47" t="e">
        <f t="shared" si="38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20"/>
        <v>0</v>
      </c>
      <c r="U62" s="47">
        <f t="shared" si="21"/>
        <v>0</v>
      </c>
      <c r="V62" s="48">
        <f t="shared" si="22"/>
        <v>0</v>
      </c>
      <c r="W62" s="49">
        <f t="shared" si="23"/>
        <v>0</v>
      </c>
      <c r="X62" s="44">
        <f t="shared" si="24"/>
        <v>0</v>
      </c>
      <c r="Y62" s="44">
        <f t="shared" si="25"/>
        <v>0</v>
      </c>
      <c r="Z62" s="44">
        <f t="shared" si="26"/>
        <v>0</v>
      </c>
      <c r="AA62" s="50">
        <f t="shared" si="27"/>
        <v>0</v>
      </c>
      <c r="AB62" s="51">
        <f t="shared" si="28"/>
        <v>0</v>
      </c>
      <c r="AC62" s="44">
        <f t="shared" si="29"/>
        <v>0</v>
      </c>
      <c r="AD62" s="44">
        <f t="shared" si="30"/>
        <v>0</v>
      </c>
      <c r="AE62" s="44">
        <f t="shared" si="31"/>
        <v>0</v>
      </c>
      <c r="AF62" s="52" t="e">
        <f>HLOOKUP(I62,GasAvoidedCostsWOCC!$A$5:$G$50,G62+1,FALSE)</f>
        <v>#N/A</v>
      </c>
      <c r="AG62" s="44" t="e">
        <f t="shared" si="32"/>
        <v>#N/A</v>
      </c>
      <c r="AH62" s="52" t="e">
        <f>HLOOKUP(I62,GasAvoidedCostsWOCC!$A$5:$Q$50,T62+1,FALSE)</f>
        <v>#N/A</v>
      </c>
      <c r="AI62" s="44" t="e">
        <f t="shared" si="33"/>
        <v>#N/A</v>
      </c>
      <c r="AJ62" s="44" t="e">
        <f t="shared" si="34"/>
        <v>#N/A</v>
      </c>
      <c r="AK62" s="44" t="e">
        <f>HLOOKUP(I62,GasAvoidedCostsWOCC!$A$5:$Q$50,G62+1,FALSE)*J62*L62</f>
        <v>#N/A</v>
      </c>
      <c r="AL62" s="44" t="e">
        <f t="shared" si="35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6"/>
        <v>0</v>
      </c>
      <c r="AO62" s="47">
        <f t="shared" si="37"/>
        <v>0</v>
      </c>
      <c r="AP62" s="47" t="e">
        <f t="shared" si="38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20"/>
        <v>0</v>
      </c>
      <c r="U63" s="47">
        <f t="shared" si="21"/>
        <v>0</v>
      </c>
      <c r="V63" s="48">
        <f t="shared" si="22"/>
        <v>0</v>
      </c>
      <c r="W63" s="49">
        <f t="shared" si="23"/>
        <v>0</v>
      </c>
      <c r="X63" s="44">
        <f t="shared" si="24"/>
        <v>0</v>
      </c>
      <c r="Y63" s="44">
        <f t="shared" si="25"/>
        <v>0</v>
      </c>
      <c r="Z63" s="44">
        <f t="shared" si="26"/>
        <v>0</v>
      </c>
      <c r="AA63" s="50">
        <f t="shared" si="27"/>
        <v>0</v>
      </c>
      <c r="AB63" s="51">
        <f t="shared" si="28"/>
        <v>0</v>
      </c>
      <c r="AC63" s="44">
        <f t="shared" si="29"/>
        <v>0</v>
      </c>
      <c r="AD63" s="44">
        <f t="shared" si="30"/>
        <v>0</v>
      </c>
      <c r="AE63" s="44">
        <f t="shared" si="31"/>
        <v>0</v>
      </c>
      <c r="AF63" s="52" t="e">
        <f>HLOOKUP(I63,GasAvoidedCostsWOCC!$A$5:$G$50,G63+1,FALSE)</f>
        <v>#N/A</v>
      </c>
      <c r="AG63" s="44" t="e">
        <f t="shared" si="32"/>
        <v>#N/A</v>
      </c>
      <c r="AH63" s="52" t="e">
        <f>HLOOKUP(I63,GasAvoidedCostsWOCC!$A$5:$Q$50,T63+1,FALSE)</f>
        <v>#N/A</v>
      </c>
      <c r="AI63" s="44" t="e">
        <f t="shared" si="33"/>
        <v>#N/A</v>
      </c>
      <c r="AJ63" s="44" t="e">
        <f t="shared" si="34"/>
        <v>#N/A</v>
      </c>
      <c r="AK63" s="44" t="e">
        <f>HLOOKUP(I63,GasAvoidedCostsWOCC!$A$5:$Q$50,G63+1,FALSE)*J63*L63</f>
        <v>#N/A</v>
      </c>
      <c r="AL63" s="44" t="e">
        <f t="shared" si="35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6"/>
        <v>0</v>
      </c>
      <c r="AO63" s="47">
        <f t="shared" si="37"/>
        <v>0</v>
      </c>
      <c r="AP63" s="47" t="e">
        <f t="shared" si="38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20"/>
        <v>0</v>
      </c>
      <c r="U64" s="47">
        <f t="shared" si="21"/>
        <v>0</v>
      </c>
      <c r="V64" s="48">
        <f t="shared" si="22"/>
        <v>0</v>
      </c>
      <c r="W64" s="49">
        <f t="shared" si="23"/>
        <v>0</v>
      </c>
      <c r="X64" s="44">
        <f t="shared" si="24"/>
        <v>0</v>
      </c>
      <c r="Y64" s="44">
        <f t="shared" si="25"/>
        <v>0</v>
      </c>
      <c r="Z64" s="44">
        <f t="shared" si="26"/>
        <v>0</v>
      </c>
      <c r="AA64" s="50">
        <f t="shared" si="27"/>
        <v>0</v>
      </c>
      <c r="AB64" s="51">
        <f t="shared" si="28"/>
        <v>0</v>
      </c>
      <c r="AC64" s="44">
        <f t="shared" si="29"/>
        <v>0</v>
      </c>
      <c r="AD64" s="44">
        <f t="shared" si="30"/>
        <v>0</v>
      </c>
      <c r="AE64" s="44">
        <f t="shared" si="31"/>
        <v>0</v>
      </c>
      <c r="AF64" s="52" t="e">
        <f>HLOOKUP(I64,GasAvoidedCostsWOCC!$A$5:$G$50,G64+1,FALSE)</f>
        <v>#N/A</v>
      </c>
      <c r="AG64" s="44" t="e">
        <f t="shared" si="32"/>
        <v>#N/A</v>
      </c>
      <c r="AH64" s="52" t="e">
        <f>HLOOKUP(I64,GasAvoidedCostsWOCC!$A$5:$Q$50,T64+1,FALSE)</f>
        <v>#N/A</v>
      </c>
      <c r="AI64" s="44" t="e">
        <f t="shared" si="33"/>
        <v>#N/A</v>
      </c>
      <c r="AJ64" s="44" t="e">
        <f t="shared" si="34"/>
        <v>#N/A</v>
      </c>
      <c r="AK64" s="44" t="e">
        <f>HLOOKUP(I64,GasAvoidedCostsWOCC!$A$5:$Q$50,G64+1,FALSE)*J64*L64</f>
        <v>#N/A</v>
      </c>
      <c r="AL64" s="44" t="e">
        <f t="shared" si="35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6"/>
        <v>0</v>
      </c>
      <c r="AO64" s="47">
        <f t="shared" si="37"/>
        <v>0</v>
      </c>
      <c r="AP64" s="47" t="e">
        <f t="shared" si="38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4">
        <f t="shared" si="24"/>
        <v>0</v>
      </c>
      <c r="Y65" s="44">
        <f t="shared" si="25"/>
        <v>0</v>
      </c>
      <c r="Z65" s="44">
        <f t="shared" si="26"/>
        <v>0</v>
      </c>
      <c r="AA65" s="50">
        <f t="shared" si="27"/>
        <v>0</v>
      </c>
      <c r="AB65" s="51">
        <f t="shared" si="28"/>
        <v>0</v>
      </c>
      <c r="AC65" s="44">
        <f t="shared" si="29"/>
        <v>0</v>
      </c>
      <c r="AD65" s="44">
        <f t="shared" si="30"/>
        <v>0</v>
      </c>
      <c r="AE65" s="44">
        <f t="shared" si="31"/>
        <v>0</v>
      </c>
      <c r="AF65" s="52" t="e">
        <f>HLOOKUP(I65,GasAvoidedCostsWOCC!$A$5:$G$50,G65+1,FALSE)</f>
        <v>#N/A</v>
      </c>
      <c r="AG65" s="44" t="e">
        <f t="shared" si="32"/>
        <v>#N/A</v>
      </c>
      <c r="AH65" s="52" t="e">
        <f>HLOOKUP(I65,GasAvoidedCostsWOCC!$A$5:$Q$50,T65+1,FALSE)</f>
        <v>#N/A</v>
      </c>
      <c r="AI65" s="44" t="e">
        <f t="shared" si="33"/>
        <v>#N/A</v>
      </c>
      <c r="AJ65" s="44" t="e">
        <f t="shared" si="34"/>
        <v>#N/A</v>
      </c>
      <c r="AK65" s="44" t="e">
        <f>HLOOKUP(I65,GasAvoidedCostsWOCC!$A$5:$Q$50,G65+1,FALSE)*J65*L65</f>
        <v>#N/A</v>
      </c>
      <c r="AL65" s="44" t="e">
        <f t="shared" si="35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6"/>
        <v>0</v>
      </c>
      <c r="AO65" s="47">
        <f t="shared" si="37"/>
        <v>0</v>
      </c>
      <c r="AP65" s="47" t="e">
        <f t="shared" si="38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4">
        <f t="shared" si="24"/>
        <v>0</v>
      </c>
      <c r="Y66" s="44">
        <f t="shared" si="25"/>
        <v>0</v>
      </c>
      <c r="Z66" s="44">
        <f t="shared" si="26"/>
        <v>0</v>
      </c>
      <c r="AA66" s="50">
        <f t="shared" si="27"/>
        <v>0</v>
      </c>
      <c r="AB66" s="51">
        <f t="shared" si="28"/>
        <v>0</v>
      </c>
      <c r="AC66" s="44">
        <f t="shared" si="29"/>
        <v>0</v>
      </c>
      <c r="AD66" s="44">
        <f t="shared" si="30"/>
        <v>0</v>
      </c>
      <c r="AE66" s="44">
        <f t="shared" si="31"/>
        <v>0</v>
      </c>
      <c r="AF66" s="52" t="e">
        <f>HLOOKUP(I66,GasAvoidedCostsWOCC!$A$5:$G$50,G66+1,FALSE)</f>
        <v>#N/A</v>
      </c>
      <c r="AG66" s="44" t="e">
        <f t="shared" si="32"/>
        <v>#N/A</v>
      </c>
      <c r="AH66" s="52" t="e">
        <f>HLOOKUP(I66,GasAvoidedCostsWOCC!$A$5:$Q$50,T66+1,FALSE)</f>
        <v>#N/A</v>
      </c>
      <c r="AI66" s="44" t="e">
        <f t="shared" si="33"/>
        <v>#N/A</v>
      </c>
      <c r="AJ66" s="44" t="e">
        <f t="shared" si="34"/>
        <v>#N/A</v>
      </c>
      <c r="AK66" s="44" t="e">
        <f>HLOOKUP(I66,GasAvoidedCostsWOCC!$A$5:$Q$50,G66+1,FALSE)*J66*L66</f>
        <v>#N/A</v>
      </c>
      <c r="AL66" s="44" t="e">
        <f t="shared" si="35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6"/>
        <v>0</v>
      </c>
      <c r="AO66" s="47">
        <f t="shared" si="37"/>
        <v>0</v>
      </c>
      <c r="AP66" s="47" t="e">
        <f t="shared" si="38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4">
        <f t="shared" si="24"/>
        <v>0</v>
      </c>
      <c r="Y67" s="44">
        <f t="shared" si="25"/>
        <v>0</v>
      </c>
      <c r="Z67" s="44">
        <f t="shared" si="26"/>
        <v>0</v>
      </c>
      <c r="AA67" s="50">
        <f t="shared" si="27"/>
        <v>0</v>
      </c>
      <c r="AB67" s="51">
        <f t="shared" si="28"/>
        <v>0</v>
      </c>
      <c r="AC67" s="44">
        <f t="shared" si="29"/>
        <v>0</v>
      </c>
      <c r="AD67" s="44">
        <f t="shared" si="30"/>
        <v>0</v>
      </c>
      <c r="AE67" s="44">
        <f t="shared" si="31"/>
        <v>0</v>
      </c>
      <c r="AF67" s="52" t="e">
        <f>HLOOKUP(I67,GasAvoidedCostsWOCC!$A$5:$G$50,G67+1,FALSE)</f>
        <v>#N/A</v>
      </c>
      <c r="AG67" s="44" t="e">
        <f t="shared" si="32"/>
        <v>#N/A</v>
      </c>
      <c r="AH67" s="52" t="e">
        <f>HLOOKUP(I67,GasAvoidedCostsWOCC!$A$5:$Q$50,T67+1,FALSE)</f>
        <v>#N/A</v>
      </c>
      <c r="AI67" s="44" t="e">
        <f t="shared" si="33"/>
        <v>#N/A</v>
      </c>
      <c r="AJ67" s="44" t="e">
        <f t="shared" si="34"/>
        <v>#N/A</v>
      </c>
      <c r="AK67" s="44" t="e">
        <f>HLOOKUP(I67,GasAvoidedCostsWOCC!$A$5:$Q$50,G67+1,FALSE)*J67*L67</f>
        <v>#N/A</v>
      </c>
      <c r="AL67" s="44" t="e">
        <f t="shared" si="35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6"/>
        <v>0</v>
      </c>
      <c r="AO67" s="47">
        <f t="shared" si="37"/>
        <v>0</v>
      </c>
      <c r="AP67" s="47" t="e">
        <f t="shared" si="38"/>
        <v>#DIV/0!</v>
      </c>
    </row>
  </sheetData>
  <conditionalFormatting sqref="J5:L67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67 R5:S67">
    <cfRule type="expression" dxfId="107" priority="2">
      <formula>ISTEXT(M5)</formula>
    </cfRule>
  </conditionalFormatting>
  <conditionalFormatting sqref="M5:N67 R5:S67">
    <cfRule type="notContainsBlanks" dxfId="106" priority="3">
      <formula>LEN(TRIM(M5))&gt;0</formula>
    </cfRule>
  </conditionalFormatting>
  <conditionalFormatting sqref="R5:S67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I22" sqref="I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18230254</v>
      </c>
      <c r="D2" s="20" t="s">
        <v>747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18230254</v>
      </c>
      <c r="D5" s="61" t="s">
        <v>747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7" si="0">G5+H5</f>
        <v>0</v>
      </c>
      <c r="U5" s="47" t="e">
        <f t="shared" ref="U5:U67" si="1">(O5/$A$10)*T5</f>
        <v>#DIV/0!</v>
      </c>
      <c r="V5" s="48">
        <f t="shared" ref="V5:V67" si="2">N5-M5</f>
        <v>0</v>
      </c>
      <c r="W5" s="49" t="e">
        <f t="shared" ref="W5:W67" si="3">(O5/A$10)</f>
        <v>#DIV/0!</v>
      </c>
      <c r="X5" s="44" t="e">
        <f t="shared" ref="X5:X67" si="4">W5*A$8</f>
        <v>#DIV/0!</v>
      </c>
      <c r="Y5" s="44">
        <f t="shared" ref="Y5:Y67" si="5">Q5-P5</f>
        <v>0</v>
      </c>
      <c r="Z5" s="44" t="e">
        <f t="shared" ref="Z5:Z67" si="6">X5+(A$6*W5)</f>
        <v>#DIV/0!</v>
      </c>
      <c r="AA5" s="50" t="e">
        <f t="shared" ref="AA5:AA67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67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67" si="10">AF5*J5*K5</f>
        <v>#N/A</v>
      </c>
      <c r="AH5" s="52" t="e">
        <f>HLOOKUP(I5,GasAvoidedCostsWOCC!$A$5:$Q$50,T5+1,FALSE)</f>
        <v>#N/A</v>
      </c>
      <c r="AI5" s="44" t="e">
        <f t="shared" ref="AI5:AI67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67" si="12">AG6+AI6</f>
        <v>#N/A</v>
      </c>
      <c r="AK6" s="44" t="e">
        <f>HLOOKUP(I6,GasAvoidedCostsWOCC!$A$5:$Q$50,G6+1,FALSE)*J6*L6</f>
        <v>#N/A</v>
      </c>
      <c r="AL6" s="44" t="e">
        <f t="shared" ref="AL6:AL67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67" si="14">AM6*1.1+AD6+AE6</f>
        <v>0</v>
      </c>
      <c r="AO6" s="47">
        <f t="shared" ref="AO6:AO67" si="15">IFERROR(AM6/AB6,0)</f>
        <v>0</v>
      </c>
      <c r="AP6" s="47" t="e">
        <f t="shared" ref="AP6:AP67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78983.925000000003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67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78983.925000000003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78983.925000000003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ref="AB25:AC67" si="18">Z25/(1+GasDiscountRate)^1</f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HLOOKUP(I25,GasAvoidedCostsWOCC!$A$5:$G$50,G25+1,FALSE)</f>
        <v>#N/A</v>
      </c>
      <c r="AG25" s="44" t="e">
        <f t="shared" si="10"/>
        <v>#N/A</v>
      </c>
      <c r="AH25" s="52" t="e">
        <f>HLOOKUP(I25,GasAvoidedCostsWOCC!$A$5:$Q$50,T25+1,FALSE)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HLOOKUP(I25,GasAvoidedCostsWOCC!$A$5:$Q$50,G25+1,FALSE)*J25*L25</f>
        <v>#N/A</v>
      </c>
      <c r="AL25" s="44" t="e">
        <f t="shared" si="1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HLOOKUP(I26,GasAvoidedCostsWOCC!$A$5:$G$50,G26+1,FALSE)</f>
        <v>#N/A</v>
      </c>
      <c r="AG26" s="44" t="e">
        <f t="shared" si="10"/>
        <v>#N/A</v>
      </c>
      <c r="AH26" s="52" t="e">
        <f>HLOOKUP(I26,GasAvoidedCostsWOCC!$A$5:$Q$50,T26+1,FALSE)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HLOOKUP(I26,GasAvoidedCostsWOCC!$A$5:$Q$50,G26+1,FALSE)*J26*L26</f>
        <v>#N/A</v>
      </c>
      <c r="AL26" s="44" t="e">
        <f t="shared" si="1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HLOOKUP(I27,GasAvoidedCostsWOCC!$A$5:$G$50,G27+1,FALSE)</f>
        <v>#N/A</v>
      </c>
      <c r="AG27" s="44" t="e">
        <f t="shared" si="10"/>
        <v>#N/A</v>
      </c>
      <c r="AH27" s="52" t="e">
        <f>HLOOKUP(I27,GasAvoidedCostsWOCC!$A$5:$Q$50,T27+1,FALSE)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HLOOKUP(I27,GasAvoidedCostsWOCC!$A$5:$Q$50,G27+1,FALSE)*J27*L27</f>
        <v>#N/A</v>
      </c>
      <c r="AL27" s="44" t="e">
        <f t="shared" si="1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HLOOKUP(I28,GasAvoidedCostsWOCC!$A$5:$G$50,G28+1,FALSE)</f>
        <v>#N/A</v>
      </c>
      <c r="AG28" s="44" t="e">
        <f t="shared" si="10"/>
        <v>#N/A</v>
      </c>
      <c r="AH28" s="52" t="e">
        <f>HLOOKUP(I28,GasAvoidedCostsWOCC!$A$5:$Q$50,T28+1,FALSE)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HLOOKUP(I28,GasAvoidedCostsWOCC!$A$5:$Q$50,G28+1,FALSE)*J28*L28</f>
        <v>#N/A</v>
      </c>
      <c r="AL28" s="44" t="e">
        <f t="shared" si="1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HLOOKUP(I29,GasAvoidedCostsWOCC!$A$5:$G$50,G29+1,FALSE)</f>
        <v>#N/A</v>
      </c>
      <c r="AG29" s="44" t="e">
        <f t="shared" si="10"/>
        <v>#N/A</v>
      </c>
      <c r="AH29" s="52" t="e">
        <f>HLOOKUP(I29,GasAvoidedCostsWOCC!$A$5:$Q$50,T29+1,FALSE)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HLOOKUP(I29,GasAvoidedCostsWOCC!$A$5:$Q$50,G29+1,FALSE)*J29*L29</f>
        <v>#N/A</v>
      </c>
      <c r="AL29" s="44" t="e">
        <f t="shared" si="1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HLOOKUP(I30,GasAvoidedCostsWOCC!$A$5:$G$50,G30+1,FALSE)</f>
        <v>#N/A</v>
      </c>
      <c r="AG30" s="44" t="e">
        <f t="shared" si="10"/>
        <v>#N/A</v>
      </c>
      <c r="AH30" s="52" t="e">
        <f>HLOOKUP(I30,GasAvoidedCostsWOCC!$A$5:$Q$50,T30+1,FALSE)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HLOOKUP(I30,GasAvoidedCostsWOCC!$A$5:$Q$50,G30+1,FALSE)*J30*L30</f>
        <v>#N/A</v>
      </c>
      <c r="AL30" s="44" t="e">
        <f t="shared" si="1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HLOOKUP(I31,GasAvoidedCostsWOCC!$A$5:$G$50,G31+1,FALSE)</f>
        <v>#N/A</v>
      </c>
      <c r="AG31" s="44" t="e">
        <f t="shared" si="10"/>
        <v>#N/A</v>
      </c>
      <c r="AH31" s="52" t="e">
        <f>HLOOKUP(I31,GasAvoidedCostsWOCC!$A$5:$Q$50,T31+1,FALSE)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HLOOKUP(I31,GasAvoidedCostsWOCC!$A$5:$Q$50,G31+1,FALSE)*J31*L31</f>
        <v>#N/A</v>
      </c>
      <c r="AL31" s="44" t="e">
        <f t="shared" si="1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HLOOKUP(I32,GasAvoidedCostsWOCC!$A$5:$G$50,G32+1,FALSE)</f>
        <v>#N/A</v>
      </c>
      <c r="AG32" s="44" t="e">
        <f t="shared" si="10"/>
        <v>#N/A</v>
      </c>
      <c r="AH32" s="52" t="e">
        <f>HLOOKUP(I32,GasAvoidedCostsWOCC!$A$5:$Q$50,T32+1,FALSE)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HLOOKUP(I32,GasAvoidedCostsWOCC!$A$5:$Q$50,G32+1,FALSE)*J32*L32</f>
        <v>#N/A</v>
      </c>
      <c r="AL32" s="44" t="e">
        <f t="shared" si="1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HLOOKUP(I33,GasAvoidedCostsWOCC!$A$5:$G$50,G33+1,FALSE)</f>
        <v>#N/A</v>
      </c>
      <c r="AG33" s="44" t="e">
        <f t="shared" si="10"/>
        <v>#N/A</v>
      </c>
      <c r="AH33" s="52" t="e">
        <f>HLOOKUP(I33,GasAvoidedCostsWOCC!$A$5:$Q$50,T33+1,FALSE)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HLOOKUP(I33,GasAvoidedCostsWOCC!$A$5:$Q$50,G33+1,FALSE)*J33*L33</f>
        <v>#N/A</v>
      </c>
      <c r="AL33" s="44" t="e">
        <f t="shared" si="1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HLOOKUP(I34,GasAvoidedCostsWOCC!$A$5:$G$50,G34+1,FALSE)</f>
        <v>#N/A</v>
      </c>
      <c r="AG34" s="44" t="e">
        <f t="shared" si="10"/>
        <v>#N/A</v>
      </c>
      <c r="AH34" s="52" t="e">
        <f>HLOOKUP(I34,GasAvoidedCostsWOCC!$A$5:$Q$50,T34+1,FALSE)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HLOOKUP(I34,GasAvoidedCostsWOCC!$A$5:$Q$50,G34+1,FALSE)*J34*L34</f>
        <v>#N/A</v>
      </c>
      <c r="AL34" s="44" t="e">
        <f t="shared" si="1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HLOOKUP(I35,GasAvoidedCostsWOCC!$A$5:$G$50,G35+1,FALSE)</f>
        <v>#N/A</v>
      </c>
      <c r="AG35" s="44" t="e">
        <f t="shared" si="10"/>
        <v>#N/A</v>
      </c>
      <c r="AH35" s="52" t="e">
        <f>HLOOKUP(I35,GasAvoidedCostsWOCC!$A$5:$Q$50,T35+1,FALSE)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HLOOKUP(I35,GasAvoidedCostsWOCC!$A$5:$Q$50,G35+1,FALSE)*J35*L35</f>
        <v>#N/A</v>
      </c>
      <c r="AL35" s="44" t="e">
        <f t="shared" si="1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HLOOKUP(I36,GasAvoidedCostsWOCC!$A$5:$G$50,G36+1,FALSE)</f>
        <v>#N/A</v>
      </c>
      <c r="AG36" s="44" t="e">
        <f t="shared" si="10"/>
        <v>#N/A</v>
      </c>
      <c r="AH36" s="52" t="e">
        <f>HLOOKUP(I36,GasAvoidedCostsWOCC!$A$5:$Q$50,T36+1,FALSE)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HLOOKUP(I36,GasAvoidedCostsWOCC!$A$5:$Q$50,G36+1,FALSE)*J36*L36</f>
        <v>#N/A</v>
      </c>
      <c r="AL36" s="44" t="e">
        <f t="shared" si="13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si="18"/>
        <v>#DIV/0!</v>
      </c>
      <c r="AC37" s="44" t="e">
        <f t="shared" si="18"/>
        <v>#DIV/0!</v>
      </c>
      <c r="AD37" s="44">
        <f t="shared" si="9"/>
        <v>0</v>
      </c>
      <c r="AE37" s="44">
        <f t="shared" si="17"/>
        <v>0</v>
      </c>
      <c r="AF37" s="52" t="e">
        <f>HLOOKUP(I37,GasAvoidedCostsWOCC!$A$5:$G$50,G37+1,FALSE)</f>
        <v>#N/A</v>
      </c>
      <c r="AG37" s="44" t="e">
        <f t="shared" si="10"/>
        <v>#N/A</v>
      </c>
      <c r="AH37" s="52" t="e">
        <f>HLOOKUP(I37,GasAvoidedCostsWOCC!$A$5:$Q$50,T37+1,FALSE)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HLOOKUP(I37,GasAvoidedCostsWOCC!$A$5:$Q$50,G37+1,FALSE)*J37*L37</f>
        <v>#N/A</v>
      </c>
      <c r="AL37" s="44" t="e">
        <f t="shared" si="1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8"/>
        <v>#DIV/0!</v>
      </c>
      <c r="AC38" s="44" t="e">
        <f t="shared" si="18"/>
        <v>#DIV/0!</v>
      </c>
      <c r="AD38" s="44">
        <f t="shared" si="9"/>
        <v>0</v>
      </c>
      <c r="AE38" s="44">
        <f t="shared" si="17"/>
        <v>0</v>
      </c>
      <c r="AF38" s="52" t="e">
        <f>HLOOKUP(I38,GasAvoidedCostsWOCC!$A$5:$G$50,G38+1,FALSE)</f>
        <v>#N/A</v>
      </c>
      <c r="AG38" s="44" t="e">
        <f t="shared" si="10"/>
        <v>#N/A</v>
      </c>
      <c r="AH38" s="52" t="e">
        <f>HLOOKUP(I38,GasAvoidedCostsWOCC!$A$5:$Q$50,T38+1,FALSE)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HLOOKUP(I38,GasAvoidedCostsWOCC!$A$5:$Q$50,G38+1,FALSE)*J38*L38</f>
        <v>#N/A</v>
      </c>
      <c r="AL38" s="44" t="e">
        <f t="shared" si="13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8"/>
        <v>#DIV/0!</v>
      </c>
      <c r="AC39" s="44" t="e">
        <f t="shared" si="18"/>
        <v>#DIV/0!</v>
      </c>
      <c r="AD39" s="44">
        <f t="shared" si="9"/>
        <v>0</v>
      </c>
      <c r="AE39" s="44">
        <f t="shared" si="17"/>
        <v>0</v>
      </c>
      <c r="AF39" s="52" t="e">
        <f>HLOOKUP(I39,GasAvoidedCostsWOCC!$A$5:$G$50,G39+1,FALSE)</f>
        <v>#N/A</v>
      </c>
      <c r="AG39" s="44" t="e">
        <f t="shared" si="10"/>
        <v>#N/A</v>
      </c>
      <c r="AH39" s="52" t="e">
        <f>HLOOKUP(I39,GasAvoidedCostsWOCC!$A$5:$Q$50,T39+1,FALSE)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HLOOKUP(I39,GasAvoidedCostsWOCC!$A$5:$Q$50,G39+1,FALSE)*J39*L39</f>
        <v>#N/A</v>
      </c>
      <c r="AL39" s="44" t="e">
        <f t="shared" si="1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8"/>
        <v>#DIV/0!</v>
      </c>
      <c r="AC40" s="44" t="e">
        <f t="shared" si="18"/>
        <v>#DIV/0!</v>
      </c>
      <c r="AD40" s="44">
        <f t="shared" si="9"/>
        <v>0</v>
      </c>
      <c r="AE40" s="44">
        <f t="shared" si="17"/>
        <v>0</v>
      </c>
      <c r="AF40" s="52" t="e">
        <f>HLOOKUP(I40,GasAvoidedCostsWOCC!$A$5:$G$50,G40+1,FALSE)</f>
        <v>#N/A</v>
      </c>
      <c r="AG40" s="44" t="e">
        <f t="shared" si="10"/>
        <v>#N/A</v>
      </c>
      <c r="AH40" s="52" t="e">
        <f>HLOOKUP(I40,GasAvoidedCostsWOCC!$A$5:$Q$50,T40+1,FALSE)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HLOOKUP(I40,GasAvoidedCostsWOCC!$A$5:$Q$50,G40+1,FALSE)*J40*L40</f>
        <v>#N/A</v>
      </c>
      <c r="AL40" s="44" t="e">
        <f t="shared" si="1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8"/>
        <v>#DIV/0!</v>
      </c>
      <c r="AC41" s="44" t="e">
        <f t="shared" si="18"/>
        <v>#DIV/0!</v>
      </c>
      <c r="AD41" s="44">
        <f t="shared" si="9"/>
        <v>0</v>
      </c>
      <c r="AE41" s="44">
        <f t="shared" si="17"/>
        <v>0</v>
      </c>
      <c r="AF41" s="52" t="e">
        <f>HLOOKUP(I41,GasAvoidedCostsWOCC!$A$5:$G$50,G41+1,FALSE)</f>
        <v>#N/A</v>
      </c>
      <c r="AG41" s="44" t="e">
        <f t="shared" si="10"/>
        <v>#N/A</v>
      </c>
      <c r="AH41" s="52" t="e">
        <f>HLOOKUP(I41,GasAvoidedCostsWOCC!$A$5:$Q$50,T41+1,FALSE)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HLOOKUP(I41,GasAvoidedCostsWOCC!$A$5:$Q$50,G41+1,FALSE)*J41*L41</f>
        <v>#N/A</v>
      </c>
      <c r="AL41" s="44" t="e">
        <f t="shared" si="1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8"/>
        <v>#DIV/0!</v>
      </c>
      <c r="AC42" s="44" t="e">
        <f t="shared" si="18"/>
        <v>#DIV/0!</v>
      </c>
      <c r="AD42" s="44">
        <f t="shared" si="9"/>
        <v>0</v>
      </c>
      <c r="AE42" s="44">
        <f t="shared" si="17"/>
        <v>0</v>
      </c>
      <c r="AF42" s="52" t="e">
        <f>HLOOKUP(I42,GasAvoidedCostsWOCC!$A$5:$G$50,G42+1,FALSE)</f>
        <v>#N/A</v>
      </c>
      <c r="AG42" s="44" t="e">
        <f t="shared" si="10"/>
        <v>#N/A</v>
      </c>
      <c r="AH42" s="52" t="e">
        <f>HLOOKUP(I42,GasAvoidedCostsWOCC!$A$5:$Q$50,T42+1,FALSE)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HLOOKUP(I42,GasAvoidedCostsWOCC!$A$5:$Q$50,G42+1,FALSE)*J42*L42</f>
        <v>#N/A</v>
      </c>
      <c r="AL42" s="44" t="e">
        <f t="shared" si="1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8"/>
        <v>#DIV/0!</v>
      </c>
      <c r="AC43" s="44" t="e">
        <f t="shared" si="18"/>
        <v>#DIV/0!</v>
      </c>
      <c r="AD43" s="44">
        <f t="shared" si="9"/>
        <v>0</v>
      </c>
      <c r="AE43" s="44">
        <f t="shared" si="17"/>
        <v>0</v>
      </c>
      <c r="AF43" s="52" t="e">
        <f>HLOOKUP(I43,GasAvoidedCostsWOCC!$A$5:$G$50,G43+1,FALSE)</f>
        <v>#N/A</v>
      </c>
      <c r="AG43" s="44" t="e">
        <f t="shared" si="10"/>
        <v>#N/A</v>
      </c>
      <c r="AH43" s="52" t="e">
        <f>HLOOKUP(I43,GasAvoidedCostsWOCC!$A$5:$Q$50,T43+1,FALSE)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HLOOKUP(I43,GasAvoidedCostsWOCC!$A$5:$Q$50,G43+1,FALSE)*J43*L43</f>
        <v>#N/A</v>
      </c>
      <c r="AL43" s="44" t="e">
        <f t="shared" si="1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8"/>
        <v>#DIV/0!</v>
      </c>
      <c r="AC44" s="44" t="e">
        <f t="shared" si="18"/>
        <v>#DIV/0!</v>
      </c>
      <c r="AD44" s="44">
        <f t="shared" si="9"/>
        <v>0</v>
      </c>
      <c r="AE44" s="44">
        <f t="shared" si="17"/>
        <v>0</v>
      </c>
      <c r="AF44" s="52" t="e">
        <f>HLOOKUP(I44,GasAvoidedCostsWOCC!$A$5:$G$50,G44+1,FALSE)</f>
        <v>#N/A</v>
      </c>
      <c r="AG44" s="44" t="e">
        <f t="shared" si="10"/>
        <v>#N/A</v>
      </c>
      <c r="AH44" s="52" t="e">
        <f>HLOOKUP(I44,GasAvoidedCostsWOCC!$A$5:$Q$50,T44+1,FALSE)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HLOOKUP(I44,GasAvoidedCostsWOCC!$A$5:$Q$50,G44+1,FALSE)*J44*L44</f>
        <v>#N/A</v>
      </c>
      <c r="AL44" s="44" t="e">
        <f t="shared" si="1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8"/>
        <v>#DIV/0!</v>
      </c>
      <c r="AC45" s="44" t="e">
        <f t="shared" si="18"/>
        <v>#DIV/0!</v>
      </c>
      <c r="AD45" s="44">
        <f t="shared" si="9"/>
        <v>0</v>
      </c>
      <c r="AE45" s="44">
        <f t="shared" si="17"/>
        <v>0</v>
      </c>
      <c r="AF45" s="52" t="e">
        <f>HLOOKUP(I45,GasAvoidedCostsWOCC!$A$5:$G$50,G45+1,FALSE)</f>
        <v>#N/A</v>
      </c>
      <c r="AG45" s="44" t="e">
        <f t="shared" si="10"/>
        <v>#N/A</v>
      </c>
      <c r="AH45" s="52" t="e">
        <f>HLOOKUP(I45,GasAvoidedCostsWOCC!$A$5:$Q$50,T45+1,FALSE)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HLOOKUP(I45,GasAvoidedCostsWOCC!$A$5:$Q$50,G45+1,FALSE)*J45*L45</f>
        <v>#N/A</v>
      </c>
      <c r="AL45" s="44" t="e">
        <f t="shared" si="1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8"/>
        <v>#DIV/0!</v>
      </c>
      <c r="AC46" s="44" t="e">
        <f t="shared" si="18"/>
        <v>#DIV/0!</v>
      </c>
      <c r="AD46" s="44">
        <f t="shared" si="9"/>
        <v>0</v>
      </c>
      <c r="AE46" s="44">
        <f t="shared" si="17"/>
        <v>0</v>
      </c>
      <c r="AF46" s="52" t="e">
        <f>HLOOKUP(I46,GasAvoidedCostsWOCC!$A$5:$G$50,G46+1,FALSE)</f>
        <v>#N/A</v>
      </c>
      <c r="AG46" s="44" t="e">
        <f t="shared" si="10"/>
        <v>#N/A</v>
      </c>
      <c r="AH46" s="52" t="e">
        <f>HLOOKUP(I46,GasAvoidedCostsWOCC!$A$5:$Q$50,T46+1,FALSE)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HLOOKUP(I46,GasAvoidedCostsWOCC!$A$5:$Q$50,G46+1,FALSE)*J46*L46</f>
        <v>#N/A</v>
      </c>
      <c r="AL46" s="44" t="e">
        <f t="shared" si="1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8"/>
        <v>#DIV/0!</v>
      </c>
      <c r="AC47" s="44" t="e">
        <f t="shared" si="18"/>
        <v>#DIV/0!</v>
      </c>
      <c r="AD47" s="44">
        <f t="shared" si="9"/>
        <v>0</v>
      </c>
      <c r="AE47" s="44">
        <f t="shared" si="17"/>
        <v>0</v>
      </c>
      <c r="AF47" s="52" t="e">
        <f>HLOOKUP(I47,GasAvoidedCostsWOCC!$A$5:$G$50,G47+1,FALSE)</f>
        <v>#N/A</v>
      </c>
      <c r="AG47" s="44" t="e">
        <f t="shared" si="10"/>
        <v>#N/A</v>
      </c>
      <c r="AH47" s="52" t="e">
        <f>HLOOKUP(I47,GasAvoidedCostsWOCC!$A$5:$Q$50,T47+1,FALSE)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HLOOKUP(I47,GasAvoidedCostsWOCC!$A$5:$Q$50,G47+1,FALSE)*J47*L47</f>
        <v>#N/A</v>
      </c>
      <c r="AL47" s="44" t="e">
        <f t="shared" si="1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8"/>
        <v>#DIV/0!</v>
      </c>
      <c r="AC48" s="44" t="e">
        <f t="shared" si="18"/>
        <v>#DIV/0!</v>
      </c>
      <c r="AD48" s="44">
        <f t="shared" si="9"/>
        <v>0</v>
      </c>
      <c r="AE48" s="44">
        <f t="shared" si="17"/>
        <v>0</v>
      </c>
      <c r="AF48" s="52" t="e">
        <f>HLOOKUP(I48,GasAvoidedCostsWOCC!$A$5:$G$50,G48+1,FALSE)</f>
        <v>#N/A</v>
      </c>
      <c r="AG48" s="44" t="e">
        <f t="shared" si="10"/>
        <v>#N/A</v>
      </c>
      <c r="AH48" s="52" t="e">
        <f>HLOOKUP(I48,GasAvoidedCostsWOCC!$A$5:$Q$50,T48+1,FALSE)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HLOOKUP(I48,GasAvoidedCostsWOCC!$A$5:$Q$50,G48+1,FALSE)*J48*L48</f>
        <v>#N/A</v>
      </c>
      <c r="AL48" s="44" t="e">
        <f t="shared" si="1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8"/>
        <v>#DIV/0!</v>
      </c>
      <c r="AC49" s="44" t="e">
        <f t="shared" si="18"/>
        <v>#DIV/0!</v>
      </c>
      <c r="AD49" s="44">
        <f t="shared" si="9"/>
        <v>0</v>
      </c>
      <c r="AE49" s="44">
        <f t="shared" si="17"/>
        <v>0</v>
      </c>
      <c r="AF49" s="52" t="e">
        <f>HLOOKUP(I49,GasAvoidedCostsWOCC!$A$5:$G$50,G49+1,FALSE)</f>
        <v>#N/A</v>
      </c>
      <c r="AG49" s="44" t="e">
        <f t="shared" si="10"/>
        <v>#N/A</v>
      </c>
      <c r="AH49" s="52" t="e">
        <f>HLOOKUP(I49,GasAvoidedCostsWOCC!$A$5:$Q$50,T49+1,FALSE)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HLOOKUP(I49,GasAvoidedCostsWOCC!$A$5:$Q$50,G49+1,FALSE)*J49*L49</f>
        <v>#N/A</v>
      </c>
      <c r="AL49" s="44" t="e">
        <f t="shared" si="1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8"/>
        <v>#DIV/0!</v>
      </c>
      <c r="AC50" s="44" t="e">
        <f t="shared" si="18"/>
        <v>#DIV/0!</v>
      </c>
      <c r="AD50" s="44">
        <f t="shared" si="9"/>
        <v>0</v>
      </c>
      <c r="AE50" s="44">
        <f t="shared" si="17"/>
        <v>0</v>
      </c>
      <c r="AF50" s="52" t="e">
        <f>HLOOKUP(I50,GasAvoidedCostsWOCC!$A$5:$G$50,G50+1,FALSE)</f>
        <v>#N/A</v>
      </c>
      <c r="AG50" s="44" t="e">
        <f t="shared" si="10"/>
        <v>#N/A</v>
      </c>
      <c r="AH50" s="52" t="e">
        <f>HLOOKUP(I50,GasAvoidedCostsWOCC!$A$5:$Q$50,T50+1,FALSE)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HLOOKUP(I50,GasAvoidedCostsWOCC!$A$5:$Q$50,G50+1,FALSE)*J50*L50</f>
        <v>#N/A</v>
      </c>
      <c r="AL50" s="44" t="e">
        <f t="shared" si="1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8"/>
        <v>#DIV/0!</v>
      </c>
      <c r="AC51" s="44" t="e">
        <f t="shared" si="18"/>
        <v>#DIV/0!</v>
      </c>
      <c r="AD51" s="44">
        <f t="shared" si="9"/>
        <v>0</v>
      </c>
      <c r="AE51" s="44">
        <f t="shared" si="17"/>
        <v>0</v>
      </c>
      <c r="AF51" s="52" t="e">
        <f>HLOOKUP(I51,GasAvoidedCostsWOCC!$A$5:$G$50,G51+1,FALSE)</f>
        <v>#N/A</v>
      </c>
      <c r="AG51" s="44" t="e">
        <f t="shared" si="10"/>
        <v>#N/A</v>
      </c>
      <c r="AH51" s="52" t="e">
        <f>HLOOKUP(I51,GasAvoidedCostsWOCC!$A$5:$Q$50,T51+1,FALSE)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HLOOKUP(I51,GasAvoidedCostsWOCC!$A$5:$Q$50,G51+1,FALSE)*J51*L51</f>
        <v>#N/A</v>
      </c>
      <c r="AL51" s="44" t="e">
        <f t="shared" si="1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8"/>
        <v>#DIV/0!</v>
      </c>
      <c r="AC52" s="44" t="e">
        <f t="shared" si="18"/>
        <v>#DIV/0!</v>
      </c>
      <c r="AD52" s="44">
        <f t="shared" si="9"/>
        <v>0</v>
      </c>
      <c r="AE52" s="44">
        <f t="shared" si="17"/>
        <v>0</v>
      </c>
      <c r="AF52" s="52" t="e">
        <f>HLOOKUP(I52,GasAvoidedCostsWOCC!$A$5:$G$50,G52+1,FALSE)</f>
        <v>#N/A</v>
      </c>
      <c r="AG52" s="44" t="e">
        <f t="shared" si="10"/>
        <v>#N/A</v>
      </c>
      <c r="AH52" s="52" t="e">
        <f>HLOOKUP(I52,GasAvoidedCostsWOCC!$A$5:$Q$50,T52+1,FALSE)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HLOOKUP(I52,GasAvoidedCostsWOCC!$A$5:$Q$50,G52+1,FALSE)*J52*L52</f>
        <v>#N/A</v>
      </c>
      <c r="AL52" s="44" t="e">
        <f t="shared" si="1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8"/>
        <v>#DIV/0!</v>
      </c>
      <c r="AC53" s="44" t="e">
        <f t="shared" si="18"/>
        <v>#DIV/0!</v>
      </c>
      <c r="AD53" s="44">
        <f t="shared" si="9"/>
        <v>0</v>
      </c>
      <c r="AE53" s="44">
        <f t="shared" si="17"/>
        <v>0</v>
      </c>
      <c r="AF53" s="52" t="e">
        <f>HLOOKUP(I53,GasAvoidedCostsWOCC!$A$5:$G$50,G53+1,FALSE)</f>
        <v>#N/A</v>
      </c>
      <c r="AG53" s="44" t="e">
        <f t="shared" si="10"/>
        <v>#N/A</v>
      </c>
      <c r="AH53" s="52" t="e">
        <f>HLOOKUP(I53,GasAvoidedCostsWOCC!$A$5:$Q$50,T53+1,FALSE)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HLOOKUP(I53,GasAvoidedCostsWOCC!$A$5:$Q$50,G53+1,FALSE)*J53*L53</f>
        <v>#N/A</v>
      </c>
      <c r="AL53" s="44" t="e">
        <f t="shared" si="1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8"/>
        <v>#DIV/0!</v>
      </c>
      <c r="AC54" s="44" t="e">
        <f t="shared" si="18"/>
        <v>#DIV/0!</v>
      </c>
      <c r="AD54" s="44">
        <f t="shared" si="9"/>
        <v>0</v>
      </c>
      <c r="AE54" s="44">
        <f t="shared" si="17"/>
        <v>0</v>
      </c>
      <c r="AF54" s="52" t="e">
        <f>HLOOKUP(I54,GasAvoidedCostsWOCC!$A$5:$G$50,G54+1,FALSE)</f>
        <v>#N/A</v>
      </c>
      <c r="AG54" s="44" t="e">
        <f t="shared" si="10"/>
        <v>#N/A</v>
      </c>
      <c r="AH54" s="52" t="e">
        <f>HLOOKUP(I54,GasAvoidedCostsWOCC!$A$5:$Q$50,T54+1,FALSE)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HLOOKUP(I54,GasAvoidedCostsWOCC!$A$5:$Q$50,G54+1,FALSE)*J54*L54</f>
        <v>#N/A</v>
      </c>
      <c r="AL54" s="44" t="e">
        <f t="shared" si="1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8"/>
        <v>#DIV/0!</v>
      </c>
      <c r="AC55" s="44" t="e">
        <f t="shared" si="18"/>
        <v>#DIV/0!</v>
      </c>
      <c r="AD55" s="44">
        <f t="shared" si="9"/>
        <v>0</v>
      </c>
      <c r="AE55" s="44">
        <f t="shared" si="17"/>
        <v>0</v>
      </c>
      <c r="AF55" s="52" t="e">
        <f>HLOOKUP(I55,GasAvoidedCostsWOCC!$A$5:$G$50,G55+1,FALSE)</f>
        <v>#N/A</v>
      </c>
      <c r="AG55" s="44" t="e">
        <f t="shared" si="10"/>
        <v>#N/A</v>
      </c>
      <c r="AH55" s="52" t="e">
        <f>HLOOKUP(I55,GasAvoidedCostsWOCC!$A$5:$Q$50,T55+1,FALSE)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HLOOKUP(I55,GasAvoidedCostsWOCC!$A$5:$Q$50,G55+1,FALSE)*J55*L55</f>
        <v>#N/A</v>
      </c>
      <c r="AL55" s="44" t="e">
        <f t="shared" si="1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8"/>
        <v>#DIV/0!</v>
      </c>
      <c r="AC56" s="44" t="e">
        <f t="shared" si="18"/>
        <v>#DIV/0!</v>
      </c>
      <c r="AD56" s="44">
        <f t="shared" si="9"/>
        <v>0</v>
      </c>
      <c r="AE56" s="44">
        <f t="shared" si="17"/>
        <v>0</v>
      </c>
      <c r="AF56" s="52" t="e">
        <f>HLOOKUP(I56,GasAvoidedCostsWOCC!$A$5:$G$50,G56+1,FALSE)</f>
        <v>#N/A</v>
      </c>
      <c r="AG56" s="44" t="e">
        <f t="shared" si="10"/>
        <v>#N/A</v>
      </c>
      <c r="AH56" s="52" t="e">
        <f>HLOOKUP(I56,GasAvoidedCostsWOCC!$A$5:$Q$50,T56+1,FALSE)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HLOOKUP(I56,GasAvoidedCostsWOCC!$A$5:$Q$50,G56+1,FALSE)*J56*L56</f>
        <v>#N/A</v>
      </c>
      <c r="AL56" s="44" t="e">
        <f t="shared" si="1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8"/>
        <v>#DIV/0!</v>
      </c>
      <c r="AC57" s="44" t="e">
        <f t="shared" si="18"/>
        <v>#DIV/0!</v>
      </c>
      <c r="AD57" s="44">
        <f t="shared" si="9"/>
        <v>0</v>
      </c>
      <c r="AE57" s="44">
        <f t="shared" si="17"/>
        <v>0</v>
      </c>
      <c r="AF57" s="52" t="e">
        <f>HLOOKUP(I57,GasAvoidedCostsWOCC!$A$5:$G$50,G57+1,FALSE)</f>
        <v>#N/A</v>
      </c>
      <c r="AG57" s="44" t="e">
        <f t="shared" si="10"/>
        <v>#N/A</v>
      </c>
      <c r="AH57" s="52" t="e">
        <f>HLOOKUP(I57,GasAvoidedCostsWOCC!$A$5:$Q$50,T57+1,FALSE)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HLOOKUP(I57,GasAvoidedCostsWOCC!$A$5:$Q$50,G57+1,FALSE)*J57*L57</f>
        <v>#N/A</v>
      </c>
      <c r="AL57" s="44" t="e">
        <f t="shared" si="1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8"/>
        <v>#DIV/0!</v>
      </c>
      <c r="AC58" s="44" t="e">
        <f t="shared" si="18"/>
        <v>#DIV/0!</v>
      </c>
      <c r="AD58" s="44">
        <f t="shared" si="9"/>
        <v>0</v>
      </c>
      <c r="AE58" s="44">
        <f t="shared" si="17"/>
        <v>0</v>
      </c>
      <c r="AF58" s="52" t="e">
        <f>HLOOKUP(I58,GasAvoidedCostsWOCC!$A$5:$G$50,G58+1,FALSE)</f>
        <v>#N/A</v>
      </c>
      <c r="AG58" s="44" t="e">
        <f t="shared" si="10"/>
        <v>#N/A</v>
      </c>
      <c r="AH58" s="52" t="e">
        <f>HLOOKUP(I58,GasAvoidedCostsWOCC!$A$5:$Q$50,T58+1,FALSE)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HLOOKUP(I58,GasAvoidedCostsWOCC!$A$5:$Q$50,G58+1,FALSE)*J58*L58</f>
        <v>#N/A</v>
      </c>
      <c r="AL58" s="44" t="e">
        <f t="shared" si="1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8"/>
        <v>#DIV/0!</v>
      </c>
      <c r="AC59" s="44" t="e">
        <f t="shared" si="18"/>
        <v>#DIV/0!</v>
      </c>
      <c r="AD59" s="44">
        <f t="shared" si="9"/>
        <v>0</v>
      </c>
      <c r="AE59" s="44">
        <f t="shared" si="17"/>
        <v>0</v>
      </c>
      <c r="AF59" s="52" t="e">
        <f>HLOOKUP(I59,GasAvoidedCostsWOCC!$A$5:$G$50,G59+1,FALSE)</f>
        <v>#N/A</v>
      </c>
      <c r="AG59" s="44" t="e">
        <f t="shared" si="10"/>
        <v>#N/A</v>
      </c>
      <c r="AH59" s="52" t="e">
        <f>HLOOKUP(I59,GasAvoidedCostsWOCC!$A$5:$Q$50,T59+1,FALSE)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HLOOKUP(I59,GasAvoidedCostsWOCC!$A$5:$Q$50,G59+1,FALSE)*J59*L59</f>
        <v>#N/A</v>
      </c>
      <c r="AL59" s="44" t="e">
        <f t="shared" si="1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8"/>
        <v>#DIV/0!</v>
      </c>
      <c r="AC60" s="44" t="e">
        <f t="shared" si="18"/>
        <v>#DIV/0!</v>
      </c>
      <c r="AD60" s="44">
        <f t="shared" si="9"/>
        <v>0</v>
      </c>
      <c r="AE60" s="44">
        <f t="shared" si="17"/>
        <v>0</v>
      </c>
      <c r="AF60" s="52" t="e">
        <f>HLOOKUP(I60,GasAvoidedCostsWOCC!$A$5:$G$50,G60+1,FALSE)</f>
        <v>#N/A</v>
      </c>
      <c r="AG60" s="44" t="e">
        <f t="shared" si="10"/>
        <v>#N/A</v>
      </c>
      <c r="AH60" s="52" t="e">
        <f>HLOOKUP(I60,GasAvoidedCostsWOCC!$A$5:$Q$50,T60+1,FALSE)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HLOOKUP(I60,GasAvoidedCostsWOCC!$A$5:$Q$50,G60+1,FALSE)*J60*L60</f>
        <v>#N/A</v>
      </c>
      <c r="AL60" s="44" t="e">
        <f t="shared" si="1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8"/>
        <v>#DIV/0!</v>
      </c>
      <c r="AC61" s="44" t="e">
        <f t="shared" si="18"/>
        <v>#DIV/0!</v>
      </c>
      <c r="AD61" s="44">
        <f t="shared" si="9"/>
        <v>0</v>
      </c>
      <c r="AE61" s="44">
        <f t="shared" si="17"/>
        <v>0</v>
      </c>
      <c r="AF61" s="52" t="e">
        <f>HLOOKUP(I61,GasAvoidedCostsWOCC!$A$5:$G$50,G61+1,FALSE)</f>
        <v>#N/A</v>
      </c>
      <c r="AG61" s="44" t="e">
        <f t="shared" si="10"/>
        <v>#N/A</v>
      </c>
      <c r="AH61" s="52" t="e">
        <f>HLOOKUP(I61,GasAvoidedCostsWOCC!$A$5:$Q$50,T61+1,FALSE)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HLOOKUP(I61,GasAvoidedCostsWOCC!$A$5:$Q$50,G61+1,FALSE)*J61*L61</f>
        <v>#N/A</v>
      </c>
      <c r="AL61" s="44" t="e">
        <f t="shared" si="1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8"/>
        <v>#DIV/0!</v>
      </c>
      <c r="AC62" s="44" t="e">
        <f t="shared" si="18"/>
        <v>#DIV/0!</v>
      </c>
      <c r="AD62" s="44">
        <f t="shared" si="9"/>
        <v>0</v>
      </c>
      <c r="AE62" s="44">
        <f t="shared" si="17"/>
        <v>0</v>
      </c>
      <c r="AF62" s="52" t="e">
        <f>HLOOKUP(I62,GasAvoidedCostsWOCC!$A$5:$G$50,G62+1,FALSE)</f>
        <v>#N/A</v>
      </c>
      <c r="AG62" s="44" t="e">
        <f t="shared" si="10"/>
        <v>#N/A</v>
      </c>
      <c r="AH62" s="52" t="e">
        <f>HLOOKUP(I62,GasAvoidedCostsWOCC!$A$5:$Q$50,T62+1,FALSE)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HLOOKUP(I62,GasAvoidedCostsWOCC!$A$5:$Q$50,G62+1,FALSE)*J62*L62</f>
        <v>#N/A</v>
      </c>
      <c r="AL62" s="44" t="e">
        <f t="shared" si="1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8"/>
        <v>#DIV/0!</v>
      </c>
      <c r="AC63" s="44" t="e">
        <f t="shared" si="18"/>
        <v>#DIV/0!</v>
      </c>
      <c r="AD63" s="44">
        <f t="shared" si="9"/>
        <v>0</v>
      </c>
      <c r="AE63" s="44">
        <f t="shared" si="17"/>
        <v>0</v>
      </c>
      <c r="AF63" s="52" t="e">
        <f>HLOOKUP(I63,GasAvoidedCostsWOCC!$A$5:$G$50,G63+1,FALSE)</f>
        <v>#N/A</v>
      </c>
      <c r="AG63" s="44" t="e">
        <f t="shared" si="10"/>
        <v>#N/A</v>
      </c>
      <c r="AH63" s="52" t="e">
        <f>HLOOKUP(I63,GasAvoidedCostsWOCC!$A$5:$Q$50,T63+1,FALSE)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HLOOKUP(I63,GasAvoidedCostsWOCC!$A$5:$Q$50,G63+1,FALSE)*J63*L63</f>
        <v>#N/A</v>
      </c>
      <c r="AL63" s="44" t="e">
        <f t="shared" si="1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8"/>
        <v>#DIV/0!</v>
      </c>
      <c r="AC64" s="44" t="e">
        <f t="shared" si="18"/>
        <v>#DIV/0!</v>
      </c>
      <c r="AD64" s="44">
        <f t="shared" si="9"/>
        <v>0</v>
      </c>
      <c r="AE64" s="44">
        <f t="shared" si="17"/>
        <v>0</v>
      </c>
      <c r="AF64" s="52" t="e">
        <f>HLOOKUP(I64,GasAvoidedCostsWOCC!$A$5:$G$50,G64+1,FALSE)</f>
        <v>#N/A</v>
      </c>
      <c r="AG64" s="44" t="e">
        <f t="shared" si="10"/>
        <v>#N/A</v>
      </c>
      <c r="AH64" s="52" t="e">
        <f>HLOOKUP(I64,GasAvoidedCostsWOCC!$A$5:$Q$50,T64+1,FALSE)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HLOOKUP(I64,GasAvoidedCostsWOCC!$A$5:$Q$50,G64+1,FALSE)*J64*L64</f>
        <v>#N/A</v>
      </c>
      <c r="AL64" s="44" t="e">
        <f t="shared" si="1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8"/>
        <v>#DIV/0!</v>
      </c>
      <c r="AC65" s="44" t="e">
        <f t="shared" si="18"/>
        <v>#DIV/0!</v>
      </c>
      <c r="AD65" s="44">
        <f t="shared" si="9"/>
        <v>0</v>
      </c>
      <c r="AE65" s="44">
        <f t="shared" si="17"/>
        <v>0</v>
      </c>
      <c r="AF65" s="52" t="e">
        <f>HLOOKUP(I65,GasAvoidedCostsWOCC!$A$5:$G$50,G65+1,FALSE)</f>
        <v>#N/A</v>
      </c>
      <c r="AG65" s="44" t="e">
        <f t="shared" si="10"/>
        <v>#N/A</v>
      </c>
      <c r="AH65" s="52" t="e">
        <f>HLOOKUP(I65,GasAvoidedCostsWOCC!$A$5:$Q$50,T65+1,FALSE)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HLOOKUP(I65,GasAvoidedCostsWOCC!$A$5:$Q$50,G65+1,FALSE)*J65*L65</f>
        <v>#N/A</v>
      </c>
      <c r="AL65" s="44" t="e">
        <f t="shared" si="1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8"/>
        <v>#DIV/0!</v>
      </c>
      <c r="AC66" s="44" t="e">
        <f t="shared" si="18"/>
        <v>#DIV/0!</v>
      </c>
      <c r="AD66" s="44">
        <f t="shared" si="9"/>
        <v>0</v>
      </c>
      <c r="AE66" s="44">
        <f t="shared" si="17"/>
        <v>0</v>
      </c>
      <c r="AF66" s="52" t="e">
        <f>HLOOKUP(I66,GasAvoidedCostsWOCC!$A$5:$G$50,G66+1,FALSE)</f>
        <v>#N/A</v>
      </c>
      <c r="AG66" s="44" t="e">
        <f t="shared" si="10"/>
        <v>#N/A</v>
      </c>
      <c r="AH66" s="52" t="e">
        <f>HLOOKUP(I66,GasAvoidedCostsWOCC!$A$5:$Q$50,T66+1,FALSE)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HLOOKUP(I66,GasAvoidedCostsWOCC!$A$5:$Q$50,G66+1,FALSE)*J66*L66</f>
        <v>#N/A</v>
      </c>
      <c r="AL66" s="44" t="e">
        <f t="shared" si="1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8"/>
        <v>#DIV/0!</v>
      </c>
      <c r="AC67" s="44" t="e">
        <f t="shared" si="18"/>
        <v>#DIV/0!</v>
      </c>
      <c r="AD67" s="44">
        <f t="shared" si="9"/>
        <v>0</v>
      </c>
      <c r="AE67" s="44">
        <f t="shared" si="17"/>
        <v>0</v>
      </c>
      <c r="AF67" s="52" t="e">
        <f>HLOOKUP(I67,GasAvoidedCostsWOCC!$A$5:$G$50,G67+1,FALSE)</f>
        <v>#N/A</v>
      </c>
      <c r="AG67" s="44" t="e">
        <f t="shared" si="10"/>
        <v>#N/A</v>
      </c>
      <c r="AH67" s="52" t="e">
        <f>HLOOKUP(I67,GasAvoidedCostsWOCC!$A$5:$Q$50,T67+1,FALSE)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HLOOKUP(I67,GasAvoidedCostsWOCC!$A$5:$Q$50,G67+1,FALSE)*J67*L67</f>
        <v>#N/A</v>
      </c>
      <c r="AL67" s="44" t="e">
        <f t="shared" si="1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</sheetData>
  <conditionalFormatting sqref="J5:L67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67 R5:S67">
    <cfRule type="expression" dxfId="102" priority="2">
      <formula>ISTEXT(M5)</formula>
    </cfRule>
  </conditionalFormatting>
  <conditionalFormatting sqref="M5:N67 R5:S67">
    <cfRule type="notContainsBlanks" dxfId="101" priority="3">
      <formula>LEN(TRIM(M5))&gt;0</formula>
    </cfRule>
  </conditionalFormatting>
  <conditionalFormatting sqref="R5:S67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67"/>
  <sheetViews>
    <sheetView zoomScale="85" zoomScaleNormal="85" workbookViewId="0">
      <selection activeCell="D5" sqref="D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18230161</v>
      </c>
      <c r="D2" s="20" t="s">
        <v>1174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</v>
      </c>
      <c r="C5" s="98">
        <v>18230161</v>
      </c>
      <c r="D5" s="61" t="s">
        <v>1174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7" si="0">G5+H5</f>
        <v>0</v>
      </c>
      <c r="U5" s="47" t="e">
        <f t="shared" ref="U5:U67" si="1">(O5/$A$10)*T5</f>
        <v>#DIV/0!</v>
      </c>
      <c r="V5" s="48">
        <f t="shared" ref="V5:V67" si="2">N5-M5</f>
        <v>0</v>
      </c>
      <c r="W5" s="49" t="e">
        <f t="shared" ref="W5:W67" si="3">(O5/A$10)</f>
        <v>#DIV/0!</v>
      </c>
      <c r="X5" s="44" t="e">
        <f t="shared" ref="X5:X67" si="4">W5*A$8</f>
        <v>#DIV/0!</v>
      </c>
      <c r="Y5" s="44">
        <f t="shared" ref="Y5:Y67" si="5">Q5-P5</f>
        <v>0</v>
      </c>
      <c r="Z5" s="44" t="e">
        <f t="shared" ref="Z5:Z67" si="6">X5+(A$6*W5)</f>
        <v>#DIV/0!</v>
      </c>
      <c r="AA5" s="50" t="e">
        <f t="shared" ref="AA5:AA67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67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67" si="10">AF5*J5*K5</f>
        <v>#N/A</v>
      </c>
      <c r="AH5" s="52" t="e">
        <f>HLOOKUP(I5,GasAvoidedCostsWOCC!$A$5:$Q$50,T5+1,FALSE)</f>
        <v>#N/A</v>
      </c>
      <c r="AI5" s="44" t="e">
        <f t="shared" ref="AI5:AI67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67" si="12">AG6+AI6</f>
        <v>#N/A</v>
      </c>
      <c r="AK6" s="44" t="e">
        <f>HLOOKUP(I6,GasAvoidedCostsWOCC!$A$5:$Q$50,G6+1,FALSE)*J6*L6</f>
        <v>#N/A</v>
      </c>
      <c r="AL6" s="44" t="e">
        <f t="shared" ref="AL6:AL67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67" si="14">AM6*1.1+AD6+AE6</f>
        <v>0</v>
      </c>
      <c r="AO6" s="47">
        <f t="shared" ref="AO6:AO67" si="15">IFERROR(AM6/AB6,0)</f>
        <v>0</v>
      </c>
      <c r="AP6" s="47" t="e">
        <f t="shared" ref="AP6:AP67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67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ref="AB25:AC67" si="18">Z25/(1+GasDiscountRate)^1</f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HLOOKUP(I25,GasAvoidedCostsWOCC!$A$5:$G$50,G25+1,FALSE)</f>
        <v>#N/A</v>
      </c>
      <c r="AG25" s="44" t="e">
        <f t="shared" si="10"/>
        <v>#N/A</v>
      </c>
      <c r="AH25" s="52" t="e">
        <f>HLOOKUP(I25,GasAvoidedCostsWOCC!$A$5:$Q$50,T25+1,FALSE)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HLOOKUP(I25,GasAvoidedCostsWOCC!$A$5:$Q$50,G25+1,FALSE)*J25*L25</f>
        <v>#N/A</v>
      </c>
      <c r="AL25" s="44" t="e">
        <f t="shared" si="1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HLOOKUP(I26,GasAvoidedCostsWOCC!$A$5:$G$50,G26+1,FALSE)</f>
        <v>#N/A</v>
      </c>
      <c r="AG26" s="44" t="e">
        <f t="shared" si="10"/>
        <v>#N/A</v>
      </c>
      <c r="AH26" s="52" t="e">
        <f>HLOOKUP(I26,GasAvoidedCostsWOCC!$A$5:$Q$50,T26+1,FALSE)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HLOOKUP(I26,GasAvoidedCostsWOCC!$A$5:$Q$50,G26+1,FALSE)*J26*L26</f>
        <v>#N/A</v>
      </c>
      <c r="AL26" s="44" t="e">
        <f t="shared" si="1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HLOOKUP(I27,GasAvoidedCostsWOCC!$A$5:$G$50,G27+1,FALSE)</f>
        <v>#N/A</v>
      </c>
      <c r="AG27" s="44" t="e">
        <f t="shared" si="10"/>
        <v>#N/A</v>
      </c>
      <c r="AH27" s="52" t="e">
        <f>HLOOKUP(I27,GasAvoidedCostsWOCC!$A$5:$Q$50,T27+1,FALSE)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HLOOKUP(I27,GasAvoidedCostsWOCC!$A$5:$Q$50,G27+1,FALSE)*J27*L27</f>
        <v>#N/A</v>
      </c>
      <c r="AL27" s="44" t="e">
        <f t="shared" si="1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HLOOKUP(I28,GasAvoidedCostsWOCC!$A$5:$G$50,G28+1,FALSE)</f>
        <v>#N/A</v>
      </c>
      <c r="AG28" s="44" t="e">
        <f t="shared" si="10"/>
        <v>#N/A</v>
      </c>
      <c r="AH28" s="52" t="e">
        <f>HLOOKUP(I28,GasAvoidedCostsWOCC!$A$5:$Q$50,T28+1,FALSE)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HLOOKUP(I28,GasAvoidedCostsWOCC!$A$5:$Q$50,G28+1,FALSE)*J28*L28</f>
        <v>#N/A</v>
      </c>
      <c r="AL28" s="44" t="e">
        <f t="shared" si="1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HLOOKUP(I29,GasAvoidedCostsWOCC!$A$5:$G$50,G29+1,FALSE)</f>
        <v>#N/A</v>
      </c>
      <c r="AG29" s="44" t="e">
        <f t="shared" si="10"/>
        <v>#N/A</v>
      </c>
      <c r="AH29" s="52" t="e">
        <f>HLOOKUP(I29,GasAvoidedCostsWOCC!$A$5:$Q$50,T29+1,FALSE)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HLOOKUP(I29,GasAvoidedCostsWOCC!$A$5:$Q$50,G29+1,FALSE)*J29*L29</f>
        <v>#N/A</v>
      </c>
      <c r="AL29" s="44" t="e">
        <f t="shared" si="1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HLOOKUP(I30,GasAvoidedCostsWOCC!$A$5:$G$50,G30+1,FALSE)</f>
        <v>#N/A</v>
      </c>
      <c r="AG30" s="44" t="e">
        <f t="shared" si="10"/>
        <v>#N/A</v>
      </c>
      <c r="AH30" s="52" t="e">
        <f>HLOOKUP(I30,GasAvoidedCostsWOCC!$A$5:$Q$50,T30+1,FALSE)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HLOOKUP(I30,GasAvoidedCostsWOCC!$A$5:$Q$50,G30+1,FALSE)*J30*L30</f>
        <v>#N/A</v>
      </c>
      <c r="AL30" s="44" t="e">
        <f t="shared" si="1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HLOOKUP(I31,GasAvoidedCostsWOCC!$A$5:$G$50,G31+1,FALSE)</f>
        <v>#N/A</v>
      </c>
      <c r="AG31" s="44" t="e">
        <f t="shared" si="10"/>
        <v>#N/A</v>
      </c>
      <c r="AH31" s="52" t="e">
        <f>HLOOKUP(I31,GasAvoidedCostsWOCC!$A$5:$Q$50,T31+1,FALSE)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HLOOKUP(I31,GasAvoidedCostsWOCC!$A$5:$Q$50,G31+1,FALSE)*J31*L31</f>
        <v>#N/A</v>
      </c>
      <c r="AL31" s="44" t="e">
        <f t="shared" si="1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HLOOKUP(I32,GasAvoidedCostsWOCC!$A$5:$G$50,G32+1,FALSE)</f>
        <v>#N/A</v>
      </c>
      <c r="AG32" s="44" t="e">
        <f t="shared" si="10"/>
        <v>#N/A</v>
      </c>
      <c r="AH32" s="52" t="e">
        <f>HLOOKUP(I32,GasAvoidedCostsWOCC!$A$5:$Q$50,T32+1,FALSE)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HLOOKUP(I32,GasAvoidedCostsWOCC!$A$5:$Q$50,G32+1,FALSE)*J32*L32</f>
        <v>#N/A</v>
      </c>
      <c r="AL32" s="44" t="e">
        <f t="shared" si="1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HLOOKUP(I33,GasAvoidedCostsWOCC!$A$5:$G$50,G33+1,FALSE)</f>
        <v>#N/A</v>
      </c>
      <c r="AG33" s="44" t="e">
        <f t="shared" si="10"/>
        <v>#N/A</v>
      </c>
      <c r="AH33" s="52" t="e">
        <f>HLOOKUP(I33,GasAvoidedCostsWOCC!$A$5:$Q$50,T33+1,FALSE)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HLOOKUP(I33,GasAvoidedCostsWOCC!$A$5:$Q$50,G33+1,FALSE)*J33*L33</f>
        <v>#N/A</v>
      </c>
      <c r="AL33" s="44" t="e">
        <f t="shared" si="1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HLOOKUP(I34,GasAvoidedCostsWOCC!$A$5:$G$50,G34+1,FALSE)</f>
        <v>#N/A</v>
      </c>
      <c r="AG34" s="44" t="e">
        <f t="shared" si="10"/>
        <v>#N/A</v>
      </c>
      <c r="AH34" s="52" t="e">
        <f>HLOOKUP(I34,GasAvoidedCostsWOCC!$A$5:$Q$50,T34+1,FALSE)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HLOOKUP(I34,GasAvoidedCostsWOCC!$A$5:$Q$50,G34+1,FALSE)*J34*L34</f>
        <v>#N/A</v>
      </c>
      <c r="AL34" s="44" t="e">
        <f t="shared" si="1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HLOOKUP(I35,GasAvoidedCostsWOCC!$A$5:$G$50,G35+1,FALSE)</f>
        <v>#N/A</v>
      </c>
      <c r="AG35" s="44" t="e">
        <f t="shared" si="10"/>
        <v>#N/A</v>
      </c>
      <c r="AH35" s="52" t="e">
        <f>HLOOKUP(I35,GasAvoidedCostsWOCC!$A$5:$Q$50,T35+1,FALSE)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HLOOKUP(I35,GasAvoidedCostsWOCC!$A$5:$Q$50,G35+1,FALSE)*J35*L35</f>
        <v>#N/A</v>
      </c>
      <c r="AL35" s="44" t="e">
        <f t="shared" si="1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HLOOKUP(I36,GasAvoidedCostsWOCC!$A$5:$G$50,G36+1,FALSE)</f>
        <v>#N/A</v>
      </c>
      <c r="AG36" s="44" t="e">
        <f t="shared" si="10"/>
        <v>#N/A</v>
      </c>
      <c r="AH36" s="52" t="e">
        <f>HLOOKUP(I36,GasAvoidedCostsWOCC!$A$5:$Q$50,T36+1,FALSE)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HLOOKUP(I36,GasAvoidedCostsWOCC!$A$5:$Q$50,G36+1,FALSE)*J36*L36</f>
        <v>#N/A</v>
      </c>
      <c r="AL36" s="44" t="e">
        <f t="shared" si="13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si="18"/>
        <v>#DIV/0!</v>
      </c>
      <c r="AC37" s="44" t="e">
        <f t="shared" si="18"/>
        <v>#DIV/0!</v>
      </c>
      <c r="AD37" s="44">
        <f t="shared" si="9"/>
        <v>0</v>
      </c>
      <c r="AE37" s="44">
        <f t="shared" si="17"/>
        <v>0</v>
      </c>
      <c r="AF37" s="52" t="e">
        <f>HLOOKUP(I37,GasAvoidedCostsWOCC!$A$5:$G$50,G37+1,FALSE)</f>
        <v>#N/A</v>
      </c>
      <c r="AG37" s="44" t="e">
        <f t="shared" si="10"/>
        <v>#N/A</v>
      </c>
      <c r="AH37" s="52" t="e">
        <f>HLOOKUP(I37,GasAvoidedCostsWOCC!$A$5:$Q$50,T37+1,FALSE)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HLOOKUP(I37,GasAvoidedCostsWOCC!$A$5:$Q$50,G37+1,FALSE)*J37*L37</f>
        <v>#N/A</v>
      </c>
      <c r="AL37" s="44" t="e">
        <f t="shared" si="1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8"/>
        <v>#DIV/0!</v>
      </c>
      <c r="AC38" s="44" t="e">
        <f t="shared" si="18"/>
        <v>#DIV/0!</v>
      </c>
      <c r="AD38" s="44">
        <f t="shared" si="9"/>
        <v>0</v>
      </c>
      <c r="AE38" s="44">
        <f t="shared" si="17"/>
        <v>0</v>
      </c>
      <c r="AF38" s="52" t="e">
        <f>HLOOKUP(I38,GasAvoidedCostsWOCC!$A$5:$G$50,G38+1,FALSE)</f>
        <v>#N/A</v>
      </c>
      <c r="AG38" s="44" t="e">
        <f t="shared" si="10"/>
        <v>#N/A</v>
      </c>
      <c r="AH38" s="52" t="e">
        <f>HLOOKUP(I38,GasAvoidedCostsWOCC!$A$5:$Q$50,T38+1,FALSE)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HLOOKUP(I38,GasAvoidedCostsWOCC!$A$5:$Q$50,G38+1,FALSE)*J38*L38</f>
        <v>#N/A</v>
      </c>
      <c r="AL38" s="44" t="e">
        <f t="shared" si="13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8"/>
        <v>#DIV/0!</v>
      </c>
      <c r="AC39" s="44" t="e">
        <f t="shared" si="18"/>
        <v>#DIV/0!</v>
      </c>
      <c r="AD39" s="44">
        <f t="shared" si="9"/>
        <v>0</v>
      </c>
      <c r="AE39" s="44">
        <f t="shared" si="17"/>
        <v>0</v>
      </c>
      <c r="AF39" s="52" t="e">
        <f>HLOOKUP(I39,GasAvoidedCostsWOCC!$A$5:$G$50,G39+1,FALSE)</f>
        <v>#N/A</v>
      </c>
      <c r="AG39" s="44" t="e">
        <f t="shared" si="10"/>
        <v>#N/A</v>
      </c>
      <c r="AH39" s="52" t="e">
        <f>HLOOKUP(I39,GasAvoidedCostsWOCC!$A$5:$Q$50,T39+1,FALSE)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HLOOKUP(I39,GasAvoidedCostsWOCC!$A$5:$Q$50,G39+1,FALSE)*J39*L39</f>
        <v>#N/A</v>
      </c>
      <c r="AL39" s="44" t="e">
        <f t="shared" si="1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8"/>
        <v>#DIV/0!</v>
      </c>
      <c r="AC40" s="44" t="e">
        <f t="shared" si="18"/>
        <v>#DIV/0!</v>
      </c>
      <c r="AD40" s="44">
        <f t="shared" si="9"/>
        <v>0</v>
      </c>
      <c r="AE40" s="44">
        <f t="shared" si="17"/>
        <v>0</v>
      </c>
      <c r="AF40" s="52" t="e">
        <f>HLOOKUP(I40,GasAvoidedCostsWOCC!$A$5:$G$50,G40+1,FALSE)</f>
        <v>#N/A</v>
      </c>
      <c r="AG40" s="44" t="e">
        <f t="shared" si="10"/>
        <v>#N/A</v>
      </c>
      <c r="AH40" s="52" t="e">
        <f>HLOOKUP(I40,GasAvoidedCostsWOCC!$A$5:$Q$50,T40+1,FALSE)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HLOOKUP(I40,GasAvoidedCostsWOCC!$A$5:$Q$50,G40+1,FALSE)*J40*L40</f>
        <v>#N/A</v>
      </c>
      <c r="AL40" s="44" t="e">
        <f t="shared" si="1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8"/>
        <v>#DIV/0!</v>
      </c>
      <c r="AC41" s="44" t="e">
        <f t="shared" si="18"/>
        <v>#DIV/0!</v>
      </c>
      <c r="AD41" s="44">
        <f t="shared" si="9"/>
        <v>0</v>
      </c>
      <c r="AE41" s="44">
        <f t="shared" si="17"/>
        <v>0</v>
      </c>
      <c r="AF41" s="52" t="e">
        <f>HLOOKUP(I41,GasAvoidedCostsWOCC!$A$5:$G$50,G41+1,FALSE)</f>
        <v>#N/A</v>
      </c>
      <c r="AG41" s="44" t="e">
        <f t="shared" si="10"/>
        <v>#N/A</v>
      </c>
      <c r="AH41" s="52" t="e">
        <f>HLOOKUP(I41,GasAvoidedCostsWOCC!$A$5:$Q$50,T41+1,FALSE)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HLOOKUP(I41,GasAvoidedCostsWOCC!$A$5:$Q$50,G41+1,FALSE)*J41*L41</f>
        <v>#N/A</v>
      </c>
      <c r="AL41" s="44" t="e">
        <f t="shared" si="1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8"/>
        <v>#DIV/0!</v>
      </c>
      <c r="AC42" s="44" t="e">
        <f t="shared" si="18"/>
        <v>#DIV/0!</v>
      </c>
      <c r="AD42" s="44">
        <f t="shared" si="9"/>
        <v>0</v>
      </c>
      <c r="AE42" s="44">
        <f t="shared" si="17"/>
        <v>0</v>
      </c>
      <c r="AF42" s="52" t="e">
        <f>HLOOKUP(I42,GasAvoidedCostsWOCC!$A$5:$G$50,G42+1,FALSE)</f>
        <v>#N/A</v>
      </c>
      <c r="AG42" s="44" t="e">
        <f t="shared" si="10"/>
        <v>#N/A</v>
      </c>
      <c r="AH42" s="52" t="e">
        <f>HLOOKUP(I42,GasAvoidedCostsWOCC!$A$5:$Q$50,T42+1,FALSE)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HLOOKUP(I42,GasAvoidedCostsWOCC!$A$5:$Q$50,G42+1,FALSE)*J42*L42</f>
        <v>#N/A</v>
      </c>
      <c r="AL42" s="44" t="e">
        <f t="shared" si="1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8"/>
        <v>#DIV/0!</v>
      </c>
      <c r="AC43" s="44" t="e">
        <f t="shared" si="18"/>
        <v>#DIV/0!</v>
      </c>
      <c r="AD43" s="44">
        <f t="shared" si="9"/>
        <v>0</v>
      </c>
      <c r="AE43" s="44">
        <f t="shared" si="17"/>
        <v>0</v>
      </c>
      <c r="AF43" s="52" t="e">
        <f>HLOOKUP(I43,GasAvoidedCostsWOCC!$A$5:$G$50,G43+1,FALSE)</f>
        <v>#N/A</v>
      </c>
      <c r="AG43" s="44" t="e">
        <f t="shared" si="10"/>
        <v>#N/A</v>
      </c>
      <c r="AH43" s="52" t="e">
        <f>HLOOKUP(I43,GasAvoidedCostsWOCC!$A$5:$Q$50,T43+1,FALSE)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HLOOKUP(I43,GasAvoidedCostsWOCC!$A$5:$Q$50,G43+1,FALSE)*J43*L43</f>
        <v>#N/A</v>
      </c>
      <c r="AL43" s="44" t="e">
        <f t="shared" si="1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8"/>
        <v>#DIV/0!</v>
      </c>
      <c r="AC44" s="44" t="e">
        <f t="shared" si="18"/>
        <v>#DIV/0!</v>
      </c>
      <c r="AD44" s="44">
        <f t="shared" si="9"/>
        <v>0</v>
      </c>
      <c r="AE44" s="44">
        <f t="shared" si="17"/>
        <v>0</v>
      </c>
      <c r="AF44" s="52" t="e">
        <f>HLOOKUP(I44,GasAvoidedCostsWOCC!$A$5:$G$50,G44+1,FALSE)</f>
        <v>#N/A</v>
      </c>
      <c r="AG44" s="44" t="e">
        <f t="shared" si="10"/>
        <v>#N/A</v>
      </c>
      <c r="AH44" s="52" t="e">
        <f>HLOOKUP(I44,GasAvoidedCostsWOCC!$A$5:$Q$50,T44+1,FALSE)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HLOOKUP(I44,GasAvoidedCostsWOCC!$A$5:$Q$50,G44+1,FALSE)*J44*L44</f>
        <v>#N/A</v>
      </c>
      <c r="AL44" s="44" t="e">
        <f t="shared" si="1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8"/>
        <v>#DIV/0!</v>
      </c>
      <c r="AC45" s="44" t="e">
        <f t="shared" si="18"/>
        <v>#DIV/0!</v>
      </c>
      <c r="AD45" s="44">
        <f t="shared" si="9"/>
        <v>0</v>
      </c>
      <c r="AE45" s="44">
        <f t="shared" si="17"/>
        <v>0</v>
      </c>
      <c r="AF45" s="52" t="e">
        <f>HLOOKUP(I45,GasAvoidedCostsWOCC!$A$5:$G$50,G45+1,FALSE)</f>
        <v>#N/A</v>
      </c>
      <c r="AG45" s="44" t="e">
        <f t="shared" si="10"/>
        <v>#N/A</v>
      </c>
      <c r="AH45" s="52" t="e">
        <f>HLOOKUP(I45,GasAvoidedCostsWOCC!$A$5:$Q$50,T45+1,FALSE)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HLOOKUP(I45,GasAvoidedCostsWOCC!$A$5:$Q$50,G45+1,FALSE)*J45*L45</f>
        <v>#N/A</v>
      </c>
      <c r="AL45" s="44" t="e">
        <f t="shared" si="1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8"/>
        <v>#DIV/0!</v>
      </c>
      <c r="AC46" s="44" t="e">
        <f t="shared" si="18"/>
        <v>#DIV/0!</v>
      </c>
      <c r="AD46" s="44">
        <f t="shared" si="9"/>
        <v>0</v>
      </c>
      <c r="AE46" s="44">
        <f t="shared" si="17"/>
        <v>0</v>
      </c>
      <c r="AF46" s="52" t="e">
        <f>HLOOKUP(I46,GasAvoidedCostsWOCC!$A$5:$G$50,G46+1,FALSE)</f>
        <v>#N/A</v>
      </c>
      <c r="AG46" s="44" t="e">
        <f t="shared" si="10"/>
        <v>#N/A</v>
      </c>
      <c r="AH46" s="52" t="e">
        <f>HLOOKUP(I46,GasAvoidedCostsWOCC!$A$5:$Q$50,T46+1,FALSE)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HLOOKUP(I46,GasAvoidedCostsWOCC!$A$5:$Q$50,G46+1,FALSE)*J46*L46</f>
        <v>#N/A</v>
      </c>
      <c r="AL46" s="44" t="e">
        <f t="shared" si="1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8"/>
        <v>#DIV/0!</v>
      </c>
      <c r="AC47" s="44" t="e">
        <f t="shared" si="18"/>
        <v>#DIV/0!</v>
      </c>
      <c r="AD47" s="44">
        <f t="shared" si="9"/>
        <v>0</v>
      </c>
      <c r="AE47" s="44">
        <f t="shared" si="17"/>
        <v>0</v>
      </c>
      <c r="AF47" s="52" t="e">
        <f>HLOOKUP(I47,GasAvoidedCostsWOCC!$A$5:$G$50,G47+1,FALSE)</f>
        <v>#N/A</v>
      </c>
      <c r="AG47" s="44" t="e">
        <f t="shared" si="10"/>
        <v>#N/A</v>
      </c>
      <c r="AH47" s="52" t="e">
        <f>HLOOKUP(I47,GasAvoidedCostsWOCC!$A$5:$Q$50,T47+1,FALSE)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HLOOKUP(I47,GasAvoidedCostsWOCC!$A$5:$Q$50,G47+1,FALSE)*J47*L47</f>
        <v>#N/A</v>
      </c>
      <c r="AL47" s="44" t="e">
        <f t="shared" si="1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8"/>
        <v>#DIV/0!</v>
      </c>
      <c r="AC48" s="44" t="e">
        <f t="shared" si="18"/>
        <v>#DIV/0!</v>
      </c>
      <c r="AD48" s="44">
        <f t="shared" si="9"/>
        <v>0</v>
      </c>
      <c r="AE48" s="44">
        <f t="shared" si="17"/>
        <v>0</v>
      </c>
      <c r="AF48" s="52" t="e">
        <f>HLOOKUP(I48,GasAvoidedCostsWOCC!$A$5:$G$50,G48+1,FALSE)</f>
        <v>#N/A</v>
      </c>
      <c r="AG48" s="44" t="e">
        <f t="shared" si="10"/>
        <v>#N/A</v>
      </c>
      <c r="AH48" s="52" t="e">
        <f>HLOOKUP(I48,GasAvoidedCostsWOCC!$A$5:$Q$50,T48+1,FALSE)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HLOOKUP(I48,GasAvoidedCostsWOCC!$A$5:$Q$50,G48+1,FALSE)*J48*L48</f>
        <v>#N/A</v>
      </c>
      <c r="AL48" s="44" t="e">
        <f t="shared" si="1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8"/>
        <v>#DIV/0!</v>
      </c>
      <c r="AC49" s="44" t="e">
        <f t="shared" si="18"/>
        <v>#DIV/0!</v>
      </c>
      <c r="AD49" s="44">
        <f t="shared" si="9"/>
        <v>0</v>
      </c>
      <c r="AE49" s="44">
        <f t="shared" si="17"/>
        <v>0</v>
      </c>
      <c r="AF49" s="52" t="e">
        <f>HLOOKUP(I49,GasAvoidedCostsWOCC!$A$5:$G$50,G49+1,FALSE)</f>
        <v>#N/A</v>
      </c>
      <c r="AG49" s="44" t="e">
        <f t="shared" si="10"/>
        <v>#N/A</v>
      </c>
      <c r="AH49" s="52" t="e">
        <f>HLOOKUP(I49,GasAvoidedCostsWOCC!$A$5:$Q$50,T49+1,FALSE)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HLOOKUP(I49,GasAvoidedCostsWOCC!$A$5:$Q$50,G49+1,FALSE)*J49*L49</f>
        <v>#N/A</v>
      </c>
      <c r="AL49" s="44" t="e">
        <f t="shared" si="1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8"/>
        <v>#DIV/0!</v>
      </c>
      <c r="AC50" s="44" t="e">
        <f t="shared" si="18"/>
        <v>#DIV/0!</v>
      </c>
      <c r="AD50" s="44">
        <f t="shared" si="9"/>
        <v>0</v>
      </c>
      <c r="AE50" s="44">
        <f t="shared" si="17"/>
        <v>0</v>
      </c>
      <c r="AF50" s="52" t="e">
        <f>HLOOKUP(I50,GasAvoidedCostsWOCC!$A$5:$G$50,G50+1,FALSE)</f>
        <v>#N/A</v>
      </c>
      <c r="AG50" s="44" t="e">
        <f t="shared" si="10"/>
        <v>#N/A</v>
      </c>
      <c r="AH50" s="52" t="e">
        <f>HLOOKUP(I50,GasAvoidedCostsWOCC!$A$5:$Q$50,T50+1,FALSE)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HLOOKUP(I50,GasAvoidedCostsWOCC!$A$5:$Q$50,G50+1,FALSE)*J50*L50</f>
        <v>#N/A</v>
      </c>
      <c r="AL50" s="44" t="e">
        <f t="shared" si="1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8"/>
        <v>#DIV/0!</v>
      </c>
      <c r="AC51" s="44" t="e">
        <f t="shared" si="18"/>
        <v>#DIV/0!</v>
      </c>
      <c r="AD51" s="44">
        <f t="shared" si="9"/>
        <v>0</v>
      </c>
      <c r="AE51" s="44">
        <f t="shared" si="17"/>
        <v>0</v>
      </c>
      <c r="AF51" s="52" t="e">
        <f>HLOOKUP(I51,GasAvoidedCostsWOCC!$A$5:$G$50,G51+1,FALSE)</f>
        <v>#N/A</v>
      </c>
      <c r="AG51" s="44" t="e">
        <f t="shared" si="10"/>
        <v>#N/A</v>
      </c>
      <c r="AH51" s="52" t="e">
        <f>HLOOKUP(I51,GasAvoidedCostsWOCC!$A$5:$Q$50,T51+1,FALSE)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HLOOKUP(I51,GasAvoidedCostsWOCC!$A$5:$Q$50,G51+1,FALSE)*J51*L51</f>
        <v>#N/A</v>
      </c>
      <c r="AL51" s="44" t="e">
        <f t="shared" si="1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8"/>
        <v>#DIV/0!</v>
      </c>
      <c r="AC52" s="44" t="e">
        <f t="shared" si="18"/>
        <v>#DIV/0!</v>
      </c>
      <c r="AD52" s="44">
        <f t="shared" si="9"/>
        <v>0</v>
      </c>
      <c r="AE52" s="44">
        <f t="shared" si="17"/>
        <v>0</v>
      </c>
      <c r="AF52" s="52" t="e">
        <f>HLOOKUP(I52,GasAvoidedCostsWOCC!$A$5:$G$50,G52+1,FALSE)</f>
        <v>#N/A</v>
      </c>
      <c r="AG52" s="44" t="e">
        <f t="shared" si="10"/>
        <v>#N/A</v>
      </c>
      <c r="AH52" s="52" t="e">
        <f>HLOOKUP(I52,GasAvoidedCostsWOCC!$A$5:$Q$50,T52+1,FALSE)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HLOOKUP(I52,GasAvoidedCostsWOCC!$A$5:$Q$50,G52+1,FALSE)*J52*L52</f>
        <v>#N/A</v>
      </c>
      <c r="AL52" s="44" t="e">
        <f t="shared" si="1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8"/>
        <v>#DIV/0!</v>
      </c>
      <c r="AC53" s="44" t="e">
        <f t="shared" si="18"/>
        <v>#DIV/0!</v>
      </c>
      <c r="AD53" s="44">
        <f t="shared" si="9"/>
        <v>0</v>
      </c>
      <c r="AE53" s="44">
        <f t="shared" si="17"/>
        <v>0</v>
      </c>
      <c r="AF53" s="52" t="e">
        <f>HLOOKUP(I53,GasAvoidedCostsWOCC!$A$5:$G$50,G53+1,FALSE)</f>
        <v>#N/A</v>
      </c>
      <c r="AG53" s="44" t="e">
        <f t="shared" si="10"/>
        <v>#N/A</v>
      </c>
      <c r="AH53" s="52" t="e">
        <f>HLOOKUP(I53,GasAvoidedCostsWOCC!$A$5:$Q$50,T53+1,FALSE)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HLOOKUP(I53,GasAvoidedCostsWOCC!$A$5:$Q$50,G53+1,FALSE)*J53*L53</f>
        <v>#N/A</v>
      </c>
      <c r="AL53" s="44" t="e">
        <f t="shared" si="1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8"/>
        <v>#DIV/0!</v>
      </c>
      <c r="AC54" s="44" t="e">
        <f t="shared" si="18"/>
        <v>#DIV/0!</v>
      </c>
      <c r="AD54" s="44">
        <f t="shared" si="9"/>
        <v>0</v>
      </c>
      <c r="AE54" s="44">
        <f t="shared" si="17"/>
        <v>0</v>
      </c>
      <c r="AF54" s="52" t="e">
        <f>HLOOKUP(I54,GasAvoidedCostsWOCC!$A$5:$G$50,G54+1,FALSE)</f>
        <v>#N/A</v>
      </c>
      <c r="AG54" s="44" t="e">
        <f t="shared" si="10"/>
        <v>#N/A</v>
      </c>
      <c r="AH54" s="52" t="e">
        <f>HLOOKUP(I54,GasAvoidedCostsWOCC!$A$5:$Q$50,T54+1,FALSE)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HLOOKUP(I54,GasAvoidedCostsWOCC!$A$5:$Q$50,G54+1,FALSE)*J54*L54</f>
        <v>#N/A</v>
      </c>
      <c r="AL54" s="44" t="e">
        <f t="shared" si="1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8"/>
        <v>#DIV/0!</v>
      </c>
      <c r="AC55" s="44" t="e">
        <f t="shared" si="18"/>
        <v>#DIV/0!</v>
      </c>
      <c r="AD55" s="44">
        <f t="shared" si="9"/>
        <v>0</v>
      </c>
      <c r="AE55" s="44">
        <f t="shared" si="17"/>
        <v>0</v>
      </c>
      <c r="AF55" s="52" t="e">
        <f>HLOOKUP(I55,GasAvoidedCostsWOCC!$A$5:$G$50,G55+1,FALSE)</f>
        <v>#N/A</v>
      </c>
      <c r="AG55" s="44" t="e">
        <f t="shared" si="10"/>
        <v>#N/A</v>
      </c>
      <c r="AH55" s="52" t="e">
        <f>HLOOKUP(I55,GasAvoidedCostsWOCC!$A$5:$Q$50,T55+1,FALSE)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HLOOKUP(I55,GasAvoidedCostsWOCC!$A$5:$Q$50,G55+1,FALSE)*J55*L55</f>
        <v>#N/A</v>
      </c>
      <c r="AL55" s="44" t="e">
        <f t="shared" si="1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8"/>
        <v>#DIV/0!</v>
      </c>
      <c r="AC56" s="44" t="e">
        <f t="shared" si="18"/>
        <v>#DIV/0!</v>
      </c>
      <c r="AD56" s="44">
        <f t="shared" si="9"/>
        <v>0</v>
      </c>
      <c r="AE56" s="44">
        <f t="shared" si="17"/>
        <v>0</v>
      </c>
      <c r="AF56" s="52" t="e">
        <f>HLOOKUP(I56,GasAvoidedCostsWOCC!$A$5:$G$50,G56+1,FALSE)</f>
        <v>#N/A</v>
      </c>
      <c r="AG56" s="44" t="e">
        <f t="shared" si="10"/>
        <v>#N/A</v>
      </c>
      <c r="AH56" s="52" t="e">
        <f>HLOOKUP(I56,GasAvoidedCostsWOCC!$A$5:$Q$50,T56+1,FALSE)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HLOOKUP(I56,GasAvoidedCostsWOCC!$A$5:$Q$50,G56+1,FALSE)*J56*L56</f>
        <v>#N/A</v>
      </c>
      <c r="AL56" s="44" t="e">
        <f t="shared" si="1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8"/>
        <v>#DIV/0!</v>
      </c>
      <c r="AC57" s="44" t="e">
        <f t="shared" si="18"/>
        <v>#DIV/0!</v>
      </c>
      <c r="AD57" s="44">
        <f t="shared" si="9"/>
        <v>0</v>
      </c>
      <c r="AE57" s="44">
        <f t="shared" si="17"/>
        <v>0</v>
      </c>
      <c r="AF57" s="52" t="e">
        <f>HLOOKUP(I57,GasAvoidedCostsWOCC!$A$5:$G$50,G57+1,FALSE)</f>
        <v>#N/A</v>
      </c>
      <c r="AG57" s="44" t="e">
        <f t="shared" si="10"/>
        <v>#N/A</v>
      </c>
      <c r="AH57" s="52" t="e">
        <f>HLOOKUP(I57,GasAvoidedCostsWOCC!$A$5:$Q$50,T57+1,FALSE)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HLOOKUP(I57,GasAvoidedCostsWOCC!$A$5:$Q$50,G57+1,FALSE)*J57*L57</f>
        <v>#N/A</v>
      </c>
      <c r="AL57" s="44" t="e">
        <f t="shared" si="1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8"/>
        <v>#DIV/0!</v>
      </c>
      <c r="AC58" s="44" t="e">
        <f t="shared" si="18"/>
        <v>#DIV/0!</v>
      </c>
      <c r="AD58" s="44">
        <f t="shared" si="9"/>
        <v>0</v>
      </c>
      <c r="AE58" s="44">
        <f t="shared" si="17"/>
        <v>0</v>
      </c>
      <c r="AF58" s="52" t="e">
        <f>HLOOKUP(I58,GasAvoidedCostsWOCC!$A$5:$G$50,G58+1,FALSE)</f>
        <v>#N/A</v>
      </c>
      <c r="AG58" s="44" t="e">
        <f t="shared" si="10"/>
        <v>#N/A</v>
      </c>
      <c r="AH58" s="52" t="e">
        <f>HLOOKUP(I58,GasAvoidedCostsWOCC!$A$5:$Q$50,T58+1,FALSE)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HLOOKUP(I58,GasAvoidedCostsWOCC!$A$5:$Q$50,G58+1,FALSE)*J58*L58</f>
        <v>#N/A</v>
      </c>
      <c r="AL58" s="44" t="e">
        <f t="shared" si="1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8"/>
        <v>#DIV/0!</v>
      </c>
      <c r="AC59" s="44" t="e">
        <f t="shared" si="18"/>
        <v>#DIV/0!</v>
      </c>
      <c r="AD59" s="44">
        <f t="shared" si="9"/>
        <v>0</v>
      </c>
      <c r="AE59" s="44">
        <f t="shared" si="17"/>
        <v>0</v>
      </c>
      <c r="AF59" s="52" t="e">
        <f>HLOOKUP(I59,GasAvoidedCostsWOCC!$A$5:$G$50,G59+1,FALSE)</f>
        <v>#N/A</v>
      </c>
      <c r="AG59" s="44" t="e">
        <f t="shared" si="10"/>
        <v>#N/A</v>
      </c>
      <c r="AH59" s="52" t="e">
        <f>HLOOKUP(I59,GasAvoidedCostsWOCC!$A$5:$Q$50,T59+1,FALSE)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HLOOKUP(I59,GasAvoidedCostsWOCC!$A$5:$Q$50,G59+1,FALSE)*J59*L59</f>
        <v>#N/A</v>
      </c>
      <c r="AL59" s="44" t="e">
        <f t="shared" si="1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8"/>
        <v>#DIV/0!</v>
      </c>
      <c r="AC60" s="44" t="e">
        <f t="shared" si="18"/>
        <v>#DIV/0!</v>
      </c>
      <c r="AD60" s="44">
        <f t="shared" si="9"/>
        <v>0</v>
      </c>
      <c r="AE60" s="44">
        <f t="shared" si="17"/>
        <v>0</v>
      </c>
      <c r="AF60" s="52" t="e">
        <f>HLOOKUP(I60,GasAvoidedCostsWOCC!$A$5:$G$50,G60+1,FALSE)</f>
        <v>#N/A</v>
      </c>
      <c r="AG60" s="44" t="e">
        <f t="shared" si="10"/>
        <v>#N/A</v>
      </c>
      <c r="AH60" s="52" t="e">
        <f>HLOOKUP(I60,GasAvoidedCostsWOCC!$A$5:$Q$50,T60+1,FALSE)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HLOOKUP(I60,GasAvoidedCostsWOCC!$A$5:$Q$50,G60+1,FALSE)*J60*L60</f>
        <v>#N/A</v>
      </c>
      <c r="AL60" s="44" t="e">
        <f t="shared" si="1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8"/>
        <v>#DIV/0!</v>
      </c>
      <c r="AC61" s="44" t="e">
        <f t="shared" si="18"/>
        <v>#DIV/0!</v>
      </c>
      <c r="AD61" s="44">
        <f t="shared" si="9"/>
        <v>0</v>
      </c>
      <c r="AE61" s="44">
        <f t="shared" si="17"/>
        <v>0</v>
      </c>
      <c r="AF61" s="52" t="e">
        <f>HLOOKUP(I61,GasAvoidedCostsWOCC!$A$5:$G$50,G61+1,FALSE)</f>
        <v>#N/A</v>
      </c>
      <c r="AG61" s="44" t="e">
        <f t="shared" si="10"/>
        <v>#N/A</v>
      </c>
      <c r="AH61" s="52" t="e">
        <f>HLOOKUP(I61,GasAvoidedCostsWOCC!$A$5:$Q$50,T61+1,FALSE)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HLOOKUP(I61,GasAvoidedCostsWOCC!$A$5:$Q$50,G61+1,FALSE)*J61*L61</f>
        <v>#N/A</v>
      </c>
      <c r="AL61" s="44" t="e">
        <f t="shared" si="1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8"/>
        <v>#DIV/0!</v>
      </c>
      <c r="AC62" s="44" t="e">
        <f t="shared" si="18"/>
        <v>#DIV/0!</v>
      </c>
      <c r="AD62" s="44">
        <f t="shared" si="9"/>
        <v>0</v>
      </c>
      <c r="AE62" s="44">
        <f t="shared" si="17"/>
        <v>0</v>
      </c>
      <c r="AF62" s="52" t="e">
        <f>HLOOKUP(I62,GasAvoidedCostsWOCC!$A$5:$G$50,G62+1,FALSE)</f>
        <v>#N/A</v>
      </c>
      <c r="AG62" s="44" t="e">
        <f t="shared" si="10"/>
        <v>#N/A</v>
      </c>
      <c r="AH62" s="52" t="e">
        <f>HLOOKUP(I62,GasAvoidedCostsWOCC!$A$5:$Q$50,T62+1,FALSE)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HLOOKUP(I62,GasAvoidedCostsWOCC!$A$5:$Q$50,G62+1,FALSE)*J62*L62</f>
        <v>#N/A</v>
      </c>
      <c r="AL62" s="44" t="e">
        <f t="shared" si="1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8"/>
        <v>#DIV/0!</v>
      </c>
      <c r="AC63" s="44" t="e">
        <f t="shared" si="18"/>
        <v>#DIV/0!</v>
      </c>
      <c r="AD63" s="44">
        <f t="shared" si="9"/>
        <v>0</v>
      </c>
      <c r="AE63" s="44">
        <f t="shared" si="17"/>
        <v>0</v>
      </c>
      <c r="AF63" s="52" t="e">
        <f>HLOOKUP(I63,GasAvoidedCostsWOCC!$A$5:$G$50,G63+1,FALSE)</f>
        <v>#N/A</v>
      </c>
      <c r="AG63" s="44" t="e">
        <f t="shared" si="10"/>
        <v>#N/A</v>
      </c>
      <c r="AH63" s="52" t="e">
        <f>HLOOKUP(I63,GasAvoidedCostsWOCC!$A$5:$Q$50,T63+1,FALSE)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HLOOKUP(I63,GasAvoidedCostsWOCC!$A$5:$Q$50,G63+1,FALSE)*J63*L63</f>
        <v>#N/A</v>
      </c>
      <c r="AL63" s="44" t="e">
        <f t="shared" si="1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8"/>
        <v>#DIV/0!</v>
      </c>
      <c r="AC64" s="44" t="e">
        <f t="shared" si="18"/>
        <v>#DIV/0!</v>
      </c>
      <c r="AD64" s="44">
        <f t="shared" si="9"/>
        <v>0</v>
      </c>
      <c r="AE64" s="44">
        <f t="shared" si="17"/>
        <v>0</v>
      </c>
      <c r="AF64" s="52" t="e">
        <f>HLOOKUP(I64,GasAvoidedCostsWOCC!$A$5:$G$50,G64+1,FALSE)</f>
        <v>#N/A</v>
      </c>
      <c r="AG64" s="44" t="e">
        <f t="shared" si="10"/>
        <v>#N/A</v>
      </c>
      <c r="AH64" s="52" t="e">
        <f>HLOOKUP(I64,GasAvoidedCostsWOCC!$A$5:$Q$50,T64+1,FALSE)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HLOOKUP(I64,GasAvoidedCostsWOCC!$A$5:$Q$50,G64+1,FALSE)*J64*L64</f>
        <v>#N/A</v>
      </c>
      <c r="AL64" s="44" t="e">
        <f t="shared" si="1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8"/>
        <v>#DIV/0!</v>
      </c>
      <c r="AC65" s="44" t="e">
        <f t="shared" si="18"/>
        <v>#DIV/0!</v>
      </c>
      <c r="AD65" s="44">
        <f t="shared" si="9"/>
        <v>0</v>
      </c>
      <c r="AE65" s="44">
        <f t="shared" si="17"/>
        <v>0</v>
      </c>
      <c r="AF65" s="52" t="e">
        <f>HLOOKUP(I65,GasAvoidedCostsWOCC!$A$5:$G$50,G65+1,FALSE)</f>
        <v>#N/A</v>
      </c>
      <c r="AG65" s="44" t="e">
        <f t="shared" si="10"/>
        <v>#N/A</v>
      </c>
      <c r="AH65" s="52" t="e">
        <f>HLOOKUP(I65,GasAvoidedCostsWOCC!$A$5:$Q$50,T65+1,FALSE)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HLOOKUP(I65,GasAvoidedCostsWOCC!$A$5:$Q$50,G65+1,FALSE)*J65*L65</f>
        <v>#N/A</v>
      </c>
      <c r="AL65" s="44" t="e">
        <f t="shared" si="1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8"/>
        <v>#DIV/0!</v>
      </c>
      <c r="AC66" s="44" t="e">
        <f t="shared" si="18"/>
        <v>#DIV/0!</v>
      </c>
      <c r="AD66" s="44">
        <f t="shared" si="9"/>
        <v>0</v>
      </c>
      <c r="AE66" s="44">
        <f t="shared" si="17"/>
        <v>0</v>
      </c>
      <c r="AF66" s="52" t="e">
        <f>HLOOKUP(I66,GasAvoidedCostsWOCC!$A$5:$G$50,G66+1,FALSE)</f>
        <v>#N/A</v>
      </c>
      <c r="AG66" s="44" t="e">
        <f t="shared" si="10"/>
        <v>#N/A</v>
      </c>
      <c r="AH66" s="52" t="e">
        <f>HLOOKUP(I66,GasAvoidedCostsWOCC!$A$5:$Q$50,T66+1,FALSE)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HLOOKUP(I66,GasAvoidedCostsWOCC!$A$5:$Q$50,G66+1,FALSE)*J66*L66</f>
        <v>#N/A</v>
      </c>
      <c r="AL66" s="44" t="e">
        <f t="shared" si="1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8"/>
        <v>#DIV/0!</v>
      </c>
      <c r="AC67" s="44" t="e">
        <f t="shared" si="18"/>
        <v>#DIV/0!</v>
      </c>
      <c r="AD67" s="44">
        <f t="shared" si="9"/>
        <v>0</v>
      </c>
      <c r="AE67" s="44">
        <f t="shared" si="17"/>
        <v>0</v>
      </c>
      <c r="AF67" s="52" t="e">
        <f>HLOOKUP(I67,GasAvoidedCostsWOCC!$A$5:$G$50,G67+1,FALSE)</f>
        <v>#N/A</v>
      </c>
      <c r="AG67" s="44" t="e">
        <f t="shared" si="10"/>
        <v>#N/A</v>
      </c>
      <c r="AH67" s="52" t="e">
        <f>HLOOKUP(I67,GasAvoidedCostsWOCC!$A$5:$Q$50,T67+1,FALSE)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HLOOKUP(I67,GasAvoidedCostsWOCC!$A$5:$Q$50,G67+1,FALSE)*J67*L67</f>
        <v>#N/A</v>
      </c>
      <c r="AL67" s="44" t="e">
        <f t="shared" si="1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I6" sqref="I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18230684</v>
      </c>
      <c r="D2" s="20" t="s">
        <v>106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105</v>
      </c>
      <c r="C5" s="98">
        <v>18230684</v>
      </c>
      <c r="D5" s="61" t="s">
        <v>106</v>
      </c>
      <c r="E5" s="38" t="s">
        <v>1146</v>
      </c>
      <c r="F5" s="39" t="s">
        <v>1147</v>
      </c>
      <c r="G5" s="39">
        <v>16</v>
      </c>
      <c r="H5" s="39">
        <v>0</v>
      </c>
      <c r="I5" s="40" t="s">
        <v>282</v>
      </c>
      <c r="J5" s="41">
        <v>5000</v>
      </c>
      <c r="K5" s="41">
        <v>1</v>
      </c>
      <c r="L5" s="41">
        <v>0</v>
      </c>
      <c r="M5" s="42">
        <v>5</v>
      </c>
      <c r="N5" s="42">
        <v>5</v>
      </c>
      <c r="O5" s="43">
        <v>5000</v>
      </c>
      <c r="P5" s="44">
        <v>25000</v>
      </c>
      <c r="Q5" s="44">
        <v>25000</v>
      </c>
      <c r="R5" s="45">
        <v>0</v>
      </c>
      <c r="S5" s="46">
        <v>0</v>
      </c>
      <c r="T5" s="39">
        <f t="shared" ref="T5:T24" si="0">G5+H5</f>
        <v>16</v>
      </c>
      <c r="U5" s="47">
        <f t="shared" ref="U5:U24" si="1">(O5/$A$10)*T5</f>
        <v>16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29354.489999999998</v>
      </c>
      <c r="Y5" s="44">
        <f t="shared" ref="Y5:Y24" si="5">Q5-P5</f>
        <v>0</v>
      </c>
      <c r="Z5" s="44">
        <f t="shared" ref="Z5:Z24" si="6">X5+(A$6*W5)</f>
        <v>54354.49</v>
      </c>
      <c r="AA5" s="50">
        <f t="shared" ref="AA5:AA24" si="7">Q5+X5</f>
        <v>54354.49</v>
      </c>
      <c r="AB5" s="51">
        <f t="shared" ref="AB5:AB24" si="8">Z5/(1+GasDiscountRate)^1</f>
        <v>50893.717228464411</v>
      </c>
      <c r="AC5" s="44">
        <f t="shared" ref="AC5:AC24" si="9">AA5/(1+GasDiscountRate)^1</f>
        <v>50893.717228464411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11.38990139068852</v>
      </c>
      <c r="AG5" s="44">
        <f t="shared" ref="AG5:AG24" si="11">AF5*J5*K5</f>
        <v>56949.5069534426</v>
      </c>
      <c r="AH5" s="52">
        <f>HLOOKUP(I5,GasAvoidedCostsWOCC!$A$5:$Q$50,T5+1,FALSE)</f>
        <v>11.38990139068852</v>
      </c>
      <c r="AI5" s="44">
        <f t="shared" ref="AI5:AI24" si="12">AH5*J5*L5</f>
        <v>0</v>
      </c>
      <c r="AJ5" s="44">
        <f>AG5+AI5</f>
        <v>56949.5069534426</v>
      </c>
      <c r="AK5" s="44">
        <f>HLOOKUP(I5,GasAvoidedCostsWOCC!$A$5:$Q$50,G5+1,FALSE)*J5*L5</f>
        <v>0</v>
      </c>
      <c r="AL5" s="44">
        <f>AG5+AI5-AK5</f>
        <v>56949.5069534426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56949.5069534426</v>
      </c>
      <c r="AN5" s="48">
        <f>AM5*1.1+AD5+AE5</f>
        <v>62644.457648786862</v>
      </c>
      <c r="AO5" s="47">
        <f>IFERROR(AM5/AB5,0)</f>
        <v>1.1189889450949997</v>
      </c>
      <c r="AP5" s="47">
        <f>AN5/AC5</f>
        <v>1.2308878396044995</v>
      </c>
    </row>
    <row r="6" spans="1:42" ht="13.5" customHeight="1">
      <c r="A6" s="53">
        <f>SUMIF('Program Costs'!D:D,C2,'Program Costs'!L:L)</f>
        <v>25000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>
        <v>0</v>
      </c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29354.489999999998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5000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25000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16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54354.49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54354.49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1.1189889450949997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1.2308878396044995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24 R5:S24">
    <cfRule type="expression" dxfId="92" priority="2">
      <formula>ISTEXT(M5)</formula>
    </cfRule>
  </conditionalFormatting>
  <conditionalFormatting sqref="M5:N24 R5:S24">
    <cfRule type="notContainsBlanks" dxfId="91" priority="3">
      <formula>LEN(TRIM(M5))&gt;0</formula>
    </cfRule>
  </conditionalFormatting>
  <conditionalFormatting sqref="R5:S24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20" sqref="F2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18230752</v>
      </c>
      <c r="D2" s="20" t="s">
        <v>332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105</v>
      </c>
      <c r="C5" s="98">
        <v>18230752</v>
      </c>
      <c r="D5" s="61" t="s">
        <v>332</v>
      </c>
      <c r="E5" s="38" t="s">
        <v>926</v>
      </c>
      <c r="F5" s="39" t="s">
        <v>927</v>
      </c>
      <c r="G5" s="39">
        <v>45</v>
      </c>
      <c r="H5" s="39">
        <v>0</v>
      </c>
      <c r="I5" s="40" t="s">
        <v>278</v>
      </c>
      <c r="J5" s="41">
        <v>5</v>
      </c>
      <c r="K5" s="41">
        <v>105.9</v>
      </c>
      <c r="L5" s="41">
        <v>0</v>
      </c>
      <c r="M5" s="42">
        <v>1000</v>
      </c>
      <c r="N5" s="42">
        <v>2514.08</v>
      </c>
      <c r="O5" s="43">
        <v>529.5</v>
      </c>
      <c r="P5" s="44">
        <v>5000</v>
      </c>
      <c r="Q5" s="44">
        <f>N5*J5</f>
        <v>12570.4</v>
      </c>
      <c r="R5" s="45">
        <v>76.98</v>
      </c>
      <c r="S5" s="46">
        <v>0</v>
      </c>
      <c r="T5" s="39">
        <f t="shared" ref="T5:T24" si="0">G5+H5</f>
        <v>45</v>
      </c>
      <c r="U5" s="47">
        <f t="shared" ref="U5:U24" si="1">(O5/$A$10)*T5</f>
        <v>13.224275724275724</v>
      </c>
      <c r="V5" s="48">
        <f t="shared" ref="V5:V24" si="2">N5-M5</f>
        <v>1514.08</v>
      </c>
      <c r="W5" s="49">
        <f t="shared" ref="W5:W24" si="3">(O5/A$10)</f>
        <v>0.29387279387279386</v>
      </c>
      <c r="X5" s="44">
        <f t="shared" ref="X5:X24" si="4">W5*A$8</f>
        <v>0</v>
      </c>
      <c r="Y5" s="44">
        <f t="shared" ref="Y5:Y24" si="5">Q5-P5</f>
        <v>7570.4</v>
      </c>
      <c r="Z5" s="44">
        <f t="shared" ref="Z5:Z24" si="6">X5+(A$6*W5)</f>
        <v>7758.2417582417575</v>
      </c>
      <c r="AA5" s="50">
        <f t="shared" ref="AA5:AA24" si="7">Q5+X5</f>
        <v>12570.4</v>
      </c>
      <c r="AB5" s="51">
        <f t="shared" ref="AB5:AB24" si="8">Z5/(1+GasDiscountRate)^1</f>
        <v>7264.271309215128</v>
      </c>
      <c r="AC5" s="44">
        <f t="shared" ref="AC5:AC24" si="9">AA5/(1+GasDiscountRate)^1</f>
        <v>11770.03745318352</v>
      </c>
      <c r="AD5" s="44">
        <f t="shared" ref="AD5:AD24" si="10">-PV(GasDiscountRate,T5,R5)*J5</f>
        <v>5367.1152742329277</v>
      </c>
      <c r="AE5" s="44">
        <v>0</v>
      </c>
      <c r="AF5" s="52">
        <f>HLOOKUP(I5,GasAvoidedCostsWOCC!$A$5:$G$50,G5+1,FALSE)</f>
        <v>26.308659744916906</v>
      </c>
      <c r="AG5" s="44">
        <f t="shared" ref="AG5:AG24" si="11">AF5*J5*K5</f>
        <v>13930.435334933503</v>
      </c>
      <c r="AH5" s="52">
        <f>HLOOKUP(I5,GasAvoidedCostsWOCC!$A$5:$Q$50,T5+1,FALSE)</f>
        <v>26.308659744916906</v>
      </c>
      <c r="AI5" s="44">
        <f t="shared" ref="AI5:AI24" si="12">AH5*J5*L5</f>
        <v>0</v>
      </c>
      <c r="AJ5" s="44">
        <f>AG5+AI5</f>
        <v>13930.435334933503</v>
      </c>
      <c r="AK5" s="44">
        <f>HLOOKUP(I5,GasAvoidedCostsWOCC!$A$5:$Q$50,G5+1,FALSE)*J5*L5</f>
        <v>0</v>
      </c>
      <c r="AL5" s="44">
        <f>AG5+AI5-AK5</f>
        <v>13930.435334933503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13930.435334933502</v>
      </c>
      <c r="AN5" s="48">
        <f>AM5*1.1+AD5+AE5</f>
        <v>20690.594142659782</v>
      </c>
      <c r="AO5" s="47">
        <f>IFERROR(AM5/AB5,0)</f>
        <v>1.9176645174667386</v>
      </c>
      <c r="AP5" s="47">
        <f>AN5/AC5</f>
        <v>1.7579038490708845</v>
      </c>
    </row>
    <row r="6" spans="1:42" ht="13.5" customHeight="1">
      <c r="A6" s="53">
        <f>SUMIF('Program Costs'!D:D,C2,'Program Costs'!L:L)</f>
        <v>26400</v>
      </c>
      <c r="B6" s="97" t="s">
        <v>105</v>
      </c>
      <c r="C6" s="98">
        <v>18230752</v>
      </c>
      <c r="D6" s="61" t="s">
        <v>332</v>
      </c>
      <c r="E6" s="38" t="s">
        <v>926</v>
      </c>
      <c r="F6" s="39" t="s">
        <v>928</v>
      </c>
      <c r="G6" s="39">
        <v>43</v>
      </c>
      <c r="H6" s="39">
        <v>0</v>
      </c>
      <c r="I6" s="40" t="s">
        <v>278</v>
      </c>
      <c r="J6" s="41">
        <v>3</v>
      </c>
      <c r="K6" s="41">
        <v>123.8</v>
      </c>
      <c r="L6" s="41">
        <v>0</v>
      </c>
      <c r="M6" s="42">
        <v>2000</v>
      </c>
      <c r="N6" s="42">
        <v>4110.8</v>
      </c>
      <c r="O6" s="43">
        <v>371.4</v>
      </c>
      <c r="P6" s="44">
        <v>6000</v>
      </c>
      <c r="Q6" s="44">
        <f t="shared" ref="Q6:Q12" si="13">N6*J6</f>
        <v>12332.400000000001</v>
      </c>
      <c r="R6" s="45">
        <v>84.57</v>
      </c>
      <c r="S6" s="46">
        <v>0</v>
      </c>
      <c r="T6" s="39">
        <f t="shared" si="0"/>
        <v>43</v>
      </c>
      <c r="U6" s="47">
        <f t="shared" si="1"/>
        <v>8.8634698634698612</v>
      </c>
      <c r="V6" s="48">
        <f t="shared" si="2"/>
        <v>2110.8000000000002</v>
      </c>
      <c r="W6" s="49">
        <f t="shared" si="3"/>
        <v>0.20612720612720609</v>
      </c>
      <c r="X6" s="44">
        <f t="shared" si="4"/>
        <v>0</v>
      </c>
      <c r="Y6" s="44">
        <f t="shared" si="5"/>
        <v>6332.4000000000015</v>
      </c>
      <c r="Z6" s="44">
        <f t="shared" si="6"/>
        <v>5441.7582417582407</v>
      </c>
      <c r="AA6" s="50">
        <f t="shared" si="7"/>
        <v>12332.400000000001</v>
      </c>
      <c r="AB6" s="51">
        <f t="shared" si="8"/>
        <v>5095.2792525826217</v>
      </c>
      <c r="AC6" s="44">
        <f t="shared" si="9"/>
        <v>11547.191011235956</v>
      </c>
      <c r="AD6" s="44">
        <f t="shared" si="10"/>
        <v>3510.6024032074561</v>
      </c>
      <c r="AE6" s="44">
        <v>0</v>
      </c>
      <c r="AF6" s="52">
        <f>HLOOKUP(I6,GasAvoidedCostsWOCC!$A$5:$G$50,G6+1,FALSE)</f>
        <v>25.040961089748393</v>
      </c>
      <c r="AG6" s="44">
        <f t="shared" si="11"/>
        <v>9300.2129487325528</v>
      </c>
      <c r="AH6" s="52">
        <f>HLOOKUP(I6,GasAvoidedCostsWOCC!$A$5:$Q$50,T6+1,FALSE)</f>
        <v>25.040961089748393</v>
      </c>
      <c r="AI6" s="44">
        <f t="shared" si="12"/>
        <v>0</v>
      </c>
      <c r="AJ6" s="44">
        <f t="shared" ref="AJ6:AJ24" si="14">AG6+AI6</f>
        <v>9300.2129487325528</v>
      </c>
      <c r="AK6" s="44">
        <f>HLOOKUP(I6,GasAvoidedCostsWOCC!$A$5:$Q$50,G6+1,FALSE)*J6*L6</f>
        <v>0</v>
      </c>
      <c r="AL6" s="44">
        <f t="shared" ref="AL6:AL24" si="15">AG6+AI6-AK6</f>
        <v>9300.2129487325528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9300.2129487325528</v>
      </c>
      <c r="AN6" s="48">
        <f t="shared" ref="AN6:AN24" si="16">AM6*1.1+AD6+AE6</f>
        <v>13740.836646813266</v>
      </c>
      <c r="AO6" s="47">
        <f t="shared" ref="AO6:AO24" si="17">IFERROR(AM6/AB6,0)</f>
        <v>1.8252606947928507</v>
      </c>
      <c r="AP6" s="47">
        <f t="shared" ref="AP6:AP24" si="18">AN6/AC6</f>
        <v>1.1899722307739424</v>
      </c>
    </row>
    <row r="7" spans="1:42" ht="13.5" customHeight="1">
      <c r="A7" s="36" t="s">
        <v>248</v>
      </c>
      <c r="B7" s="97" t="s">
        <v>105</v>
      </c>
      <c r="C7" s="98">
        <v>18230752</v>
      </c>
      <c r="D7" s="61" t="s">
        <v>332</v>
      </c>
      <c r="E7" s="38" t="s">
        <v>920</v>
      </c>
      <c r="F7" s="39" t="s">
        <v>591</v>
      </c>
      <c r="G7" s="39">
        <v>1</v>
      </c>
      <c r="H7" s="39">
        <v>0</v>
      </c>
      <c r="I7" s="40" t="s">
        <v>278</v>
      </c>
      <c r="J7" s="41">
        <v>5</v>
      </c>
      <c r="K7" s="41">
        <v>0</v>
      </c>
      <c r="L7" s="41">
        <v>0</v>
      </c>
      <c r="M7" s="42">
        <v>200</v>
      </c>
      <c r="N7" s="42">
        <v>0</v>
      </c>
      <c r="O7" s="43">
        <v>0</v>
      </c>
      <c r="P7" s="44">
        <v>1000</v>
      </c>
      <c r="Q7" s="44">
        <f t="shared" si="13"/>
        <v>0</v>
      </c>
      <c r="R7" s="45">
        <v>0</v>
      </c>
      <c r="S7" s="46">
        <v>0</v>
      </c>
      <c r="T7" s="39">
        <f t="shared" si="0"/>
        <v>1</v>
      </c>
      <c r="U7" s="47">
        <f t="shared" si="1"/>
        <v>0</v>
      </c>
      <c r="V7" s="48">
        <f t="shared" si="2"/>
        <v>-200</v>
      </c>
      <c r="W7" s="49">
        <f t="shared" si="3"/>
        <v>0</v>
      </c>
      <c r="X7" s="44">
        <f t="shared" si="4"/>
        <v>0</v>
      </c>
      <c r="Y7" s="44">
        <f t="shared" si="5"/>
        <v>-1000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>
        <f>HLOOKUP(I7,GasAvoidedCostsWOCC!$A$5:$G$50,G7+1,FALSE)</f>
        <v>0.80879994487576856</v>
      </c>
      <c r="AG7" s="44">
        <f t="shared" si="11"/>
        <v>0</v>
      </c>
      <c r="AH7" s="52">
        <f>HLOOKUP(I7,GasAvoidedCostsWOCC!$A$5:$Q$50,T7+1,FALSE)</f>
        <v>0.80879994487576856</v>
      </c>
      <c r="AI7" s="44">
        <f t="shared" si="12"/>
        <v>0</v>
      </c>
      <c r="AJ7" s="44">
        <f t="shared" si="14"/>
        <v>0</v>
      </c>
      <c r="AK7" s="44">
        <f>HLOOKUP(I7,GasAvoidedCostsWOCC!$A$5:$Q$50,G7+1,FALSE)*J7*L7</f>
        <v>0</v>
      </c>
      <c r="AL7" s="44">
        <f t="shared" si="15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6"/>
        <v>0</v>
      </c>
      <c r="AO7" s="47">
        <f t="shared" si="17"/>
        <v>0</v>
      </c>
      <c r="AP7" s="47" t="e">
        <f t="shared" si="18"/>
        <v>#DIV/0!</v>
      </c>
    </row>
    <row r="8" spans="1:42" ht="13.5" customHeight="1">
      <c r="A8" s="53">
        <f>SUMIF('Program Costs'!D:D,C2,'Program Costs'!O:O)</f>
        <v>0</v>
      </c>
      <c r="B8" s="97" t="s">
        <v>105</v>
      </c>
      <c r="C8" s="98">
        <v>18230752</v>
      </c>
      <c r="D8" s="61" t="s">
        <v>332</v>
      </c>
      <c r="E8" s="38" t="s">
        <v>921</v>
      </c>
      <c r="F8" s="39" t="s">
        <v>592</v>
      </c>
      <c r="G8" s="39">
        <v>1</v>
      </c>
      <c r="H8" s="39">
        <v>0</v>
      </c>
      <c r="I8" s="40" t="s">
        <v>278</v>
      </c>
      <c r="J8" s="41">
        <v>3</v>
      </c>
      <c r="K8" s="41">
        <v>0</v>
      </c>
      <c r="L8" s="41">
        <v>0</v>
      </c>
      <c r="M8" s="42">
        <v>400</v>
      </c>
      <c r="N8" s="42">
        <v>0</v>
      </c>
      <c r="O8" s="43">
        <v>0</v>
      </c>
      <c r="P8" s="44">
        <v>1200</v>
      </c>
      <c r="Q8" s="44">
        <f t="shared" si="13"/>
        <v>0</v>
      </c>
      <c r="R8" s="45">
        <v>0</v>
      </c>
      <c r="S8" s="46">
        <v>0</v>
      </c>
      <c r="T8" s="39">
        <f t="shared" si="0"/>
        <v>1</v>
      </c>
      <c r="U8" s="47">
        <f t="shared" si="1"/>
        <v>0</v>
      </c>
      <c r="V8" s="48">
        <f t="shared" si="2"/>
        <v>-400</v>
      </c>
      <c r="W8" s="49">
        <f t="shared" si="3"/>
        <v>0</v>
      </c>
      <c r="X8" s="44">
        <f t="shared" si="4"/>
        <v>0</v>
      </c>
      <c r="Y8" s="44">
        <f t="shared" si="5"/>
        <v>-1200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>
        <f>HLOOKUP(I8,GasAvoidedCostsWOCC!$A$5:$G$50,G8+1,FALSE)</f>
        <v>0.80879994487576856</v>
      </c>
      <c r="AG8" s="44">
        <f t="shared" si="11"/>
        <v>0</v>
      </c>
      <c r="AH8" s="52">
        <f>HLOOKUP(I8,GasAvoidedCostsWOCC!$A$5:$Q$50,T8+1,FALSE)</f>
        <v>0.80879994487576856</v>
      </c>
      <c r="AI8" s="44">
        <f t="shared" si="12"/>
        <v>0</v>
      </c>
      <c r="AJ8" s="44">
        <f t="shared" si="14"/>
        <v>0</v>
      </c>
      <c r="AK8" s="44">
        <f>HLOOKUP(I8,GasAvoidedCostsWOCC!$A$5:$Q$50,G8+1,FALSE)*J8*L8</f>
        <v>0</v>
      </c>
      <c r="AL8" s="44">
        <f t="shared" si="15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6"/>
        <v>0</v>
      </c>
      <c r="AO8" s="47">
        <f t="shared" si="17"/>
        <v>0</v>
      </c>
      <c r="AP8" s="47" t="e">
        <f t="shared" si="18"/>
        <v>#DIV/0!</v>
      </c>
    </row>
    <row r="9" spans="1:42" ht="13.5" customHeight="1">
      <c r="A9" s="36" t="s">
        <v>316</v>
      </c>
      <c r="B9" s="97" t="s">
        <v>105</v>
      </c>
      <c r="C9" s="98">
        <v>18230752</v>
      </c>
      <c r="D9" s="61" t="s">
        <v>332</v>
      </c>
      <c r="E9" s="38" t="s">
        <v>929</v>
      </c>
      <c r="F9" s="39" t="s">
        <v>930</v>
      </c>
      <c r="G9" s="39">
        <v>15</v>
      </c>
      <c r="H9" s="39">
        <v>15</v>
      </c>
      <c r="I9" s="40" t="s">
        <v>282</v>
      </c>
      <c r="J9" s="41">
        <v>5</v>
      </c>
      <c r="K9" s="41">
        <v>105.9</v>
      </c>
      <c r="L9" s="41">
        <v>0</v>
      </c>
      <c r="M9" s="42">
        <v>1000</v>
      </c>
      <c r="N9" s="42">
        <v>2675.93</v>
      </c>
      <c r="O9" s="43">
        <v>529.5</v>
      </c>
      <c r="P9" s="44">
        <v>5000</v>
      </c>
      <c r="Q9" s="44">
        <f t="shared" si="13"/>
        <v>13379.65</v>
      </c>
      <c r="R9" s="45">
        <v>0</v>
      </c>
      <c r="S9" s="46">
        <v>0</v>
      </c>
      <c r="T9" s="39">
        <f t="shared" si="0"/>
        <v>30</v>
      </c>
      <c r="U9" s="47">
        <f t="shared" si="1"/>
        <v>8.8161838161838162</v>
      </c>
      <c r="V9" s="48">
        <f t="shared" si="2"/>
        <v>1675.9299999999998</v>
      </c>
      <c r="W9" s="49">
        <f t="shared" si="3"/>
        <v>0.29387279387279386</v>
      </c>
      <c r="X9" s="44">
        <f t="shared" si="4"/>
        <v>0</v>
      </c>
      <c r="Y9" s="44">
        <f t="shared" si="5"/>
        <v>8379.65</v>
      </c>
      <c r="Z9" s="44">
        <f t="shared" si="6"/>
        <v>7758.2417582417575</v>
      </c>
      <c r="AA9" s="50">
        <f t="shared" si="7"/>
        <v>13379.65</v>
      </c>
      <c r="AB9" s="51">
        <f t="shared" si="8"/>
        <v>7264.271309215128</v>
      </c>
      <c r="AC9" s="44">
        <f t="shared" si="9"/>
        <v>12527.762172284643</v>
      </c>
      <c r="AD9" s="44">
        <f t="shared" si="10"/>
        <v>0</v>
      </c>
      <c r="AE9" s="44">
        <f t="shared" ref="AE9:AE24" si="19">-PV(GasDiscountRate,T9,S9)*J9</f>
        <v>0</v>
      </c>
      <c r="AF9" s="52">
        <f>HLOOKUP(I9,GasAvoidedCostsWOCC!$A$5:$G$50,G9+1,FALSE)</f>
        <v>10.768151117636117</v>
      </c>
      <c r="AG9" s="44">
        <f t="shared" si="11"/>
        <v>5701.7360167883244</v>
      </c>
      <c r="AH9" s="52">
        <f>HLOOKUP(I9,GasAvoidedCostsWOCC!$A$5:$Q$50,T9+1,FALSE)</f>
        <v>18.94929753071774</v>
      </c>
      <c r="AI9" s="44">
        <f t="shared" si="12"/>
        <v>0</v>
      </c>
      <c r="AJ9" s="44">
        <f t="shared" si="14"/>
        <v>5701.7360167883244</v>
      </c>
      <c r="AK9" s="44">
        <f>HLOOKUP(I9,GasAvoidedCostsWOCC!$A$5:$Q$50,G9+1,FALSE)*J9*L9</f>
        <v>0</v>
      </c>
      <c r="AL9" s="44">
        <f t="shared" si="15"/>
        <v>5701.7360167883244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5701.7360167883253</v>
      </c>
      <c r="AN9" s="48">
        <f t="shared" si="16"/>
        <v>6271.909618467158</v>
      </c>
      <c r="AO9" s="47">
        <f t="shared" si="17"/>
        <v>0.78490130311561457</v>
      </c>
      <c r="AP9" s="47">
        <f t="shared" si="18"/>
        <v>0.50064085925438451</v>
      </c>
    </row>
    <row r="10" spans="1:42" ht="13.5" customHeight="1">
      <c r="A10" s="54">
        <f>SUM(O5:O999)</f>
        <v>1801.8000000000002</v>
      </c>
      <c r="B10" s="97" t="s">
        <v>105</v>
      </c>
      <c r="C10" s="98">
        <v>18230752</v>
      </c>
      <c r="D10" s="61" t="s">
        <v>332</v>
      </c>
      <c r="E10" s="38" t="s">
        <v>931</v>
      </c>
      <c r="F10" s="39" t="s">
        <v>932</v>
      </c>
      <c r="G10" s="39">
        <v>18</v>
      </c>
      <c r="H10" s="39">
        <v>18</v>
      </c>
      <c r="I10" s="40" t="s">
        <v>282</v>
      </c>
      <c r="J10" s="41">
        <v>3</v>
      </c>
      <c r="K10" s="41">
        <v>123.8</v>
      </c>
      <c r="L10" s="41">
        <v>0</v>
      </c>
      <c r="M10" s="42">
        <v>2000</v>
      </c>
      <c r="N10" s="42">
        <v>4428.42</v>
      </c>
      <c r="O10" s="43">
        <v>371.4</v>
      </c>
      <c r="P10" s="44">
        <v>6000</v>
      </c>
      <c r="Q10" s="44">
        <f t="shared" si="13"/>
        <v>13285.26</v>
      </c>
      <c r="R10" s="45">
        <v>0</v>
      </c>
      <c r="S10" s="46">
        <v>0</v>
      </c>
      <c r="T10" s="39">
        <f t="shared" si="0"/>
        <v>36</v>
      </c>
      <c r="U10" s="47">
        <f t="shared" si="1"/>
        <v>7.4205794205794193</v>
      </c>
      <c r="V10" s="48">
        <f t="shared" si="2"/>
        <v>2428.42</v>
      </c>
      <c r="W10" s="49">
        <f t="shared" si="3"/>
        <v>0.20612720612720609</v>
      </c>
      <c r="X10" s="44">
        <f t="shared" si="4"/>
        <v>0</v>
      </c>
      <c r="Y10" s="44">
        <f t="shared" si="5"/>
        <v>7285.26</v>
      </c>
      <c r="Z10" s="44">
        <f t="shared" si="6"/>
        <v>5441.7582417582407</v>
      </c>
      <c r="AA10" s="50">
        <f t="shared" si="7"/>
        <v>13285.26</v>
      </c>
      <c r="AB10" s="51">
        <f t="shared" si="8"/>
        <v>5095.2792525826217</v>
      </c>
      <c r="AC10" s="44">
        <f t="shared" si="9"/>
        <v>12439.382022471909</v>
      </c>
      <c r="AD10" s="44">
        <f t="shared" si="10"/>
        <v>0</v>
      </c>
      <c r="AE10" s="44">
        <f t="shared" si="19"/>
        <v>0</v>
      </c>
      <c r="AF10" s="52">
        <f>HLOOKUP(I10,GasAvoidedCostsWOCC!$A$5:$G$50,G10+1,FALSE)</f>
        <v>12.598768311384578</v>
      </c>
      <c r="AG10" s="44">
        <f t="shared" si="11"/>
        <v>4679.1825508482325</v>
      </c>
      <c r="AH10" s="52">
        <f>HLOOKUP(I10,GasAvoidedCostsWOCC!$A$5:$Q$50,T10+1,FALSE)</f>
        <v>21.975375626131143</v>
      </c>
      <c r="AI10" s="44">
        <f t="shared" si="12"/>
        <v>0</v>
      </c>
      <c r="AJ10" s="44">
        <f t="shared" si="14"/>
        <v>4679.1825508482325</v>
      </c>
      <c r="AK10" s="44">
        <f>HLOOKUP(I10,GasAvoidedCostsWOCC!$A$5:$Q$50,G10+1,FALSE)*J10*L10</f>
        <v>0</v>
      </c>
      <c r="AL10" s="44">
        <f t="shared" si="15"/>
        <v>4679.1825508482325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4679.1825508482325</v>
      </c>
      <c r="AN10" s="48">
        <f t="shared" si="16"/>
        <v>5147.1008059330561</v>
      </c>
      <c r="AO10" s="47">
        <f t="shared" si="17"/>
        <v>0.91833682098513358</v>
      </c>
      <c r="AP10" s="47">
        <f t="shared" si="18"/>
        <v>0.41377463901621075</v>
      </c>
    </row>
    <row r="11" spans="1:42" ht="13.5" customHeight="1">
      <c r="A11" s="36" t="s">
        <v>251</v>
      </c>
      <c r="B11" s="97" t="s">
        <v>105</v>
      </c>
      <c r="C11" s="98">
        <v>18230752</v>
      </c>
      <c r="D11" s="61" t="s">
        <v>332</v>
      </c>
      <c r="E11" s="38" t="s">
        <v>920</v>
      </c>
      <c r="F11" s="39" t="s">
        <v>591</v>
      </c>
      <c r="G11" s="39">
        <v>1</v>
      </c>
      <c r="H11" s="39">
        <v>1</v>
      </c>
      <c r="I11" s="40" t="s">
        <v>278</v>
      </c>
      <c r="J11" s="41">
        <v>5</v>
      </c>
      <c r="K11" s="41">
        <v>0</v>
      </c>
      <c r="L11" s="41">
        <v>0</v>
      </c>
      <c r="M11" s="42">
        <v>200</v>
      </c>
      <c r="N11" s="42">
        <v>0</v>
      </c>
      <c r="O11" s="43">
        <v>0</v>
      </c>
      <c r="P11" s="44">
        <v>1000</v>
      </c>
      <c r="Q11" s="44">
        <f t="shared" si="13"/>
        <v>0</v>
      </c>
      <c r="R11" s="45">
        <v>0</v>
      </c>
      <c r="S11" s="46">
        <v>0</v>
      </c>
      <c r="T11" s="39">
        <f t="shared" si="0"/>
        <v>2</v>
      </c>
      <c r="U11" s="47">
        <f t="shared" si="1"/>
        <v>0</v>
      </c>
      <c r="V11" s="48">
        <f t="shared" si="2"/>
        <v>-200</v>
      </c>
      <c r="W11" s="49">
        <f t="shared" si="3"/>
        <v>0</v>
      </c>
      <c r="X11" s="44">
        <f t="shared" si="4"/>
        <v>0</v>
      </c>
      <c r="Y11" s="44">
        <f t="shared" si="5"/>
        <v>-1000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9"/>
        <v>0</v>
      </c>
      <c r="AF11" s="52">
        <f>HLOOKUP(I11,GasAvoidedCostsWOCC!$A$5:$G$50,G11+1,FALSE)</f>
        <v>0.80879994487576856</v>
      </c>
      <c r="AG11" s="44">
        <f t="shared" si="11"/>
        <v>0</v>
      </c>
      <c r="AH11" s="52">
        <f>HLOOKUP(I11,GasAvoidedCostsWOCC!$A$5:$Q$50,T11+1,FALSE)</f>
        <v>1.5739315627100203</v>
      </c>
      <c r="AI11" s="44">
        <f t="shared" si="12"/>
        <v>0</v>
      </c>
      <c r="AJ11" s="44">
        <f t="shared" si="14"/>
        <v>0</v>
      </c>
      <c r="AK11" s="44">
        <f>HLOOKUP(I11,GasAvoidedCostsWOCC!$A$5:$Q$50,G11+1,FALSE)*J11*L11</f>
        <v>0</v>
      </c>
      <c r="AL11" s="44">
        <f t="shared" si="15"/>
        <v>0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6"/>
        <v>0</v>
      </c>
      <c r="AO11" s="47">
        <f t="shared" si="17"/>
        <v>0</v>
      </c>
      <c r="AP11" s="47" t="e">
        <f t="shared" si="18"/>
        <v>#DIV/0!</v>
      </c>
    </row>
    <row r="12" spans="1:42" ht="13.5" customHeight="1">
      <c r="A12" s="55">
        <f>SUM(P5:P1000)</f>
        <v>26400</v>
      </c>
      <c r="B12" s="97" t="s">
        <v>105</v>
      </c>
      <c r="C12" s="98">
        <v>18230752</v>
      </c>
      <c r="D12" s="61" t="s">
        <v>332</v>
      </c>
      <c r="E12" s="38" t="s">
        <v>921</v>
      </c>
      <c r="F12" s="39" t="s">
        <v>592</v>
      </c>
      <c r="G12" s="39">
        <v>1</v>
      </c>
      <c r="H12" s="39">
        <v>1</v>
      </c>
      <c r="I12" s="40" t="s">
        <v>278</v>
      </c>
      <c r="J12" s="41">
        <v>3</v>
      </c>
      <c r="K12" s="41">
        <v>0</v>
      </c>
      <c r="L12" s="41">
        <v>0</v>
      </c>
      <c r="M12" s="42">
        <v>400</v>
      </c>
      <c r="N12" s="42">
        <v>0</v>
      </c>
      <c r="O12" s="43">
        <v>0</v>
      </c>
      <c r="P12" s="44">
        <v>1200</v>
      </c>
      <c r="Q12" s="44">
        <f t="shared" si="13"/>
        <v>0</v>
      </c>
      <c r="R12" s="45">
        <v>0</v>
      </c>
      <c r="S12" s="46">
        <v>0</v>
      </c>
      <c r="T12" s="39">
        <f t="shared" si="0"/>
        <v>2</v>
      </c>
      <c r="U12" s="47">
        <f t="shared" si="1"/>
        <v>0</v>
      </c>
      <c r="V12" s="48">
        <f t="shared" si="2"/>
        <v>-400</v>
      </c>
      <c r="W12" s="49">
        <f t="shared" si="3"/>
        <v>0</v>
      </c>
      <c r="X12" s="44">
        <f t="shared" si="4"/>
        <v>0</v>
      </c>
      <c r="Y12" s="44">
        <f t="shared" si="5"/>
        <v>-1200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9"/>
        <v>0</v>
      </c>
      <c r="AF12" s="52">
        <f>HLOOKUP(I12,GasAvoidedCostsWOCC!$A$5:$G$50,G12+1,FALSE)</f>
        <v>0.80879994487576856</v>
      </c>
      <c r="AG12" s="44">
        <f t="shared" si="11"/>
        <v>0</v>
      </c>
      <c r="AH12" s="52">
        <f>HLOOKUP(I12,GasAvoidedCostsWOCC!$A$5:$Q$50,T12+1,FALSE)</f>
        <v>1.5739315627100203</v>
      </c>
      <c r="AI12" s="44">
        <f t="shared" si="12"/>
        <v>0</v>
      </c>
      <c r="AJ12" s="44">
        <f t="shared" si="14"/>
        <v>0</v>
      </c>
      <c r="AK12" s="44">
        <f>HLOOKUP(I12,GasAvoidedCostsWOCC!$A$5:$Q$50,G12+1,FALSE)*J12*L12</f>
        <v>0</v>
      </c>
      <c r="AL12" s="44">
        <f t="shared" si="15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6"/>
        <v>0</v>
      </c>
      <c r="AO12" s="47">
        <f t="shared" si="17"/>
        <v>0</v>
      </c>
      <c r="AP12" s="47" t="e">
        <f t="shared" si="18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9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4"/>
        <v>#N/A</v>
      </c>
      <c r="AK13" s="44" t="e">
        <f>HLOOKUP(I13,GasAvoidedCostsWOCC!$A$5:$Q$50,G13+1,FALSE)*J13*L13</f>
        <v>#N/A</v>
      </c>
      <c r="AL13" s="44" t="e">
        <f t="shared" si="15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6"/>
        <v>0</v>
      </c>
      <c r="AO13" s="47">
        <f t="shared" si="17"/>
        <v>0</v>
      </c>
      <c r="AP13" s="47" t="e">
        <f t="shared" si="18"/>
        <v>#DIV/0!</v>
      </c>
    </row>
    <row r="14" spans="1:42" ht="13.5" customHeight="1">
      <c r="A14" s="55">
        <f>SUM(Y5:Y1000)</f>
        <v>25167.71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9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4"/>
        <v>#N/A</v>
      </c>
      <c r="AK14" s="44" t="e">
        <f>HLOOKUP(I14,GasAvoidedCostsWOCC!$A$5:$Q$50,G14+1,FALSE)*J14*L14</f>
        <v>#N/A</v>
      </c>
      <c r="AL14" s="44" t="e">
        <f t="shared" si="15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6"/>
        <v>0</v>
      </c>
      <c r="AO14" s="47">
        <f t="shared" si="17"/>
        <v>0</v>
      </c>
      <c r="AP14" s="47" t="e">
        <f t="shared" si="18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9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4"/>
        <v>#N/A</v>
      </c>
      <c r="AK15" s="44" t="e">
        <f>HLOOKUP(I15,GasAvoidedCostsWOCC!$A$5:$Q$50,G15+1,FALSE)*J15*L15</f>
        <v>#N/A</v>
      </c>
      <c r="AL15" s="44" t="e">
        <f t="shared" si="15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6"/>
        <v>0</v>
      </c>
      <c r="AO15" s="47">
        <f t="shared" si="17"/>
        <v>0</v>
      </c>
      <c r="AP15" s="47" t="e">
        <f t="shared" si="18"/>
        <v>#DIV/0!</v>
      </c>
    </row>
    <row r="16" spans="1:42" ht="13.5" customHeight="1">
      <c r="A16" s="54">
        <f>SUM(U5:U999)</f>
        <v>38.324508824508825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9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4"/>
        <v>#N/A</v>
      </c>
      <c r="AK16" s="44" t="e">
        <f>HLOOKUP(I16,GasAvoidedCostsWOCC!$A$5:$Q$50,G16+1,FALSE)*J16*L16</f>
        <v>#N/A</v>
      </c>
      <c r="AL16" s="44" t="e">
        <f t="shared" si="15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6"/>
        <v>0</v>
      </c>
      <c r="AO16" s="47">
        <f t="shared" si="17"/>
        <v>0</v>
      </c>
      <c r="AP16" s="47" t="e">
        <f t="shared" si="18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9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4"/>
        <v>#N/A</v>
      </c>
      <c r="AK17" s="44" t="e">
        <f>HLOOKUP(I17,GasAvoidedCostsWOCC!$A$5:$Q$50,G17+1,FALSE)*J17*L17</f>
        <v>#N/A</v>
      </c>
      <c r="AL17" s="44" t="e">
        <f t="shared" si="15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6"/>
        <v>0</v>
      </c>
      <c r="AO17" s="47">
        <f t="shared" si="17"/>
        <v>0</v>
      </c>
      <c r="AP17" s="47" t="e">
        <f t="shared" si="18"/>
        <v>#DIV/0!</v>
      </c>
    </row>
    <row r="18" spans="1:42" ht="13.5" customHeight="1">
      <c r="A18" s="59">
        <f>A6+A8</f>
        <v>26400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9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4"/>
        <v>#N/A</v>
      </c>
      <c r="AK18" s="44" t="e">
        <f>HLOOKUP(I18,GasAvoidedCostsWOCC!$A$5:$Q$50,G18+1,FALSE)*J18*L18</f>
        <v>#N/A</v>
      </c>
      <c r="AL18" s="44" t="e">
        <f t="shared" si="15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6"/>
        <v>0</v>
      </c>
      <c r="AO18" s="47">
        <f t="shared" si="17"/>
        <v>0</v>
      </c>
      <c r="AP18" s="47" t="e">
        <f t="shared" si="18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9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4"/>
        <v>#N/A</v>
      </c>
      <c r="AK19" s="44" t="e">
        <f>HLOOKUP(I19,GasAvoidedCostsWOCC!$A$5:$Q$50,G19+1,FALSE)*J19*L19</f>
        <v>#N/A</v>
      </c>
      <c r="AL19" s="44" t="e">
        <f t="shared" si="15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6"/>
        <v>0</v>
      </c>
      <c r="AO19" s="47">
        <f t="shared" si="17"/>
        <v>0</v>
      </c>
      <c r="AP19" s="47" t="e">
        <f t="shared" si="18"/>
        <v>#DIV/0!</v>
      </c>
    </row>
    <row r="20" spans="1:42" ht="13.5" customHeight="1">
      <c r="A20" s="59">
        <f>A8+SUM(Q5:Q906)</f>
        <v>51567.710000000006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9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4"/>
        <v>#N/A</v>
      </c>
      <c r="AK20" s="44" t="e">
        <f>HLOOKUP(I20,GasAvoidedCostsWOCC!$A$5:$Q$50,G20+1,FALSE)*J20*L20</f>
        <v>#N/A</v>
      </c>
      <c r="AL20" s="44" t="e">
        <f t="shared" si="15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6"/>
        <v>0</v>
      </c>
      <c r="AO20" s="47">
        <f t="shared" si="17"/>
        <v>0</v>
      </c>
      <c r="AP20" s="47" t="e">
        <f t="shared" si="18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9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4"/>
        <v>#N/A</v>
      </c>
      <c r="AK21" s="44" t="e">
        <f>HLOOKUP(I21,GasAvoidedCostsWOCC!$A$5:$Q$50,G21+1,FALSE)*J21*L21</f>
        <v>#N/A</v>
      </c>
      <c r="AL21" s="44" t="e">
        <f t="shared" si="15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6"/>
        <v>0</v>
      </c>
      <c r="AO21" s="47">
        <f t="shared" si="17"/>
        <v>0</v>
      </c>
      <c r="AP21" s="47" t="e">
        <f t="shared" si="18"/>
        <v>#DIV/0!</v>
      </c>
    </row>
    <row r="22" spans="1:42" ht="13.5" customHeight="1">
      <c r="A22" s="60">
        <f>(SUM(AM5:AM1000)/(SUM(AB5:AB1000)))</f>
        <v>1.3597406589845151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9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4"/>
        <v>#N/A</v>
      </c>
      <c r="AK22" s="44" t="e">
        <f>HLOOKUP(I22,GasAvoidedCostsWOCC!$A$5:$Q$50,G22+1,FALSE)*J22*L22</f>
        <v>#N/A</v>
      </c>
      <c r="AL22" s="44" t="e">
        <f t="shared" si="15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6"/>
        <v>0</v>
      </c>
      <c r="AO22" s="47">
        <f t="shared" si="17"/>
        <v>0</v>
      </c>
      <c r="AP22" s="47" t="e">
        <f t="shared" si="18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9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4"/>
        <v>#N/A</v>
      </c>
      <c r="AK23" s="44" t="e">
        <f>HLOOKUP(I23,GasAvoidedCostsWOCC!$A$5:$Q$50,G23+1,FALSE)*J23*L23</f>
        <v>#N/A</v>
      </c>
      <c r="AL23" s="44" t="e">
        <f t="shared" si="15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6"/>
        <v>0</v>
      </c>
      <c r="AO23" s="47">
        <f t="shared" si="17"/>
        <v>0</v>
      </c>
      <c r="AP23" s="47" t="e">
        <f t="shared" si="18"/>
        <v>#DIV/0!</v>
      </c>
    </row>
    <row r="24" spans="1:42" ht="13.5" customHeight="1">
      <c r="A24" s="60">
        <f>(SUM(AN5:AN1000)/SUM(AC5:AC1000))</f>
        <v>0.94959173514621154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9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4"/>
        <v>#N/A</v>
      </c>
      <c r="AK24" s="44" t="e">
        <f>HLOOKUP(I24,GasAvoidedCostsWOCC!$A$5:$Q$50,G24+1,FALSE)*J24*L24</f>
        <v>#N/A</v>
      </c>
      <c r="AL24" s="44" t="e">
        <f t="shared" si="15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6"/>
        <v>0</v>
      </c>
      <c r="AO24" s="47">
        <f t="shared" si="17"/>
        <v>0</v>
      </c>
      <c r="AP24" s="47" t="e">
        <f t="shared" si="18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120"/>
  <sheetViews>
    <sheetView zoomScale="85" zoomScaleNormal="85" workbookViewId="0">
      <selection activeCell="F12" sqref="F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18230736</v>
      </c>
      <c r="D2" s="20" t="s">
        <v>145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144</v>
      </c>
      <c r="C5" s="98">
        <v>18230736</v>
      </c>
      <c r="D5" s="61" t="s">
        <v>145</v>
      </c>
      <c r="E5" s="38">
        <v>11249</v>
      </c>
      <c r="F5" s="39" t="s">
        <v>982</v>
      </c>
      <c r="G5" s="39">
        <v>45</v>
      </c>
      <c r="H5" s="39"/>
      <c r="I5" s="40" t="s">
        <v>282</v>
      </c>
      <c r="J5" s="41">
        <v>200</v>
      </c>
      <c r="K5" s="41">
        <v>0.03</v>
      </c>
      <c r="L5" s="41"/>
      <c r="M5" s="42">
        <v>1</v>
      </c>
      <c r="N5" s="42">
        <v>0.7</v>
      </c>
      <c r="O5" s="43">
        <v>6</v>
      </c>
      <c r="P5" s="44">
        <v>200</v>
      </c>
      <c r="Q5" s="44">
        <f>N5*J5</f>
        <v>140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7.1951303357887372E-3</v>
      </c>
      <c r="V5" s="48">
        <f t="shared" ref="V5:V24" si="2">N5-M5</f>
        <v>-0.30000000000000004</v>
      </c>
      <c r="W5" s="49">
        <f t="shared" ref="W5:W24" si="3">(O5/A$10)</f>
        <v>1.5989178523974972E-4</v>
      </c>
      <c r="X5" s="44">
        <f t="shared" ref="X5:X24" si="4">W5*A$8</f>
        <v>16.207315209066504</v>
      </c>
      <c r="Y5" s="44">
        <f t="shared" ref="Y5:Y24" si="5">Q5-P5</f>
        <v>-60</v>
      </c>
      <c r="Z5" s="44">
        <f t="shared" ref="Z5:Z24" si="6">X5+(A$6*W5)</f>
        <v>100.86202090425199</v>
      </c>
      <c r="AA5" s="50">
        <f t="shared" ref="AA5:AA24" si="7">Q5+X5</f>
        <v>156.20731520906651</v>
      </c>
      <c r="AB5" s="51">
        <f t="shared" ref="AB5:AB24" si="8">Z5/(1+GasDiscountRate)^1</f>
        <v>94.440094479636684</v>
      </c>
      <c r="AC5" s="44">
        <f t="shared" ref="AC5:AC24" si="9">AA5/(1+GasDiscountRate)^1</f>
        <v>146.26153109463155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27.444232870165703</v>
      </c>
      <c r="AG5" s="44">
        <f t="shared" ref="AG5:AG24" si="11">AF5*J5*K5</f>
        <v>164.66539722099421</v>
      </c>
      <c r="AH5" s="52">
        <f>HLOOKUP(I5,GasAvoidedCostsWOCC!$A$5:$Q$50,T5+1,FALSE)</f>
        <v>27.444232870165703</v>
      </c>
      <c r="AI5" s="44">
        <f t="shared" ref="AI5:AI24" si="12">AH5*J5*L5</f>
        <v>0</v>
      </c>
      <c r="AJ5" s="44">
        <f>AG5+AI5</f>
        <v>164.66539722099421</v>
      </c>
      <c r="AK5" s="44">
        <f>HLOOKUP(I5,GasAvoidedCostsWOCC!$A$5:$Q$50,G5+1,FALSE)*J5*L5</f>
        <v>0</v>
      </c>
      <c r="AL5" s="44">
        <f>AG5+AI5-AK5</f>
        <v>164.66539722099421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164.66539722099421</v>
      </c>
      <c r="AN5" s="48">
        <f>AM5*1.1+AD5+AE5</f>
        <v>181.13193694309365</v>
      </c>
      <c r="AO5" s="47">
        <f>IFERROR(AM5/AB5,0)</f>
        <v>1.7435962779187986</v>
      </c>
      <c r="AP5" s="47">
        <f>AN5/AC5</f>
        <v>1.2384113278966078</v>
      </c>
    </row>
    <row r="6" spans="1:42" ht="13.5" customHeight="1">
      <c r="A6" s="53">
        <f>SUMIF('Program Costs'!D:D,C2,'Program Costs'!L:L)</f>
        <v>529450</v>
      </c>
      <c r="B6" s="97" t="s">
        <v>144</v>
      </c>
      <c r="C6" s="98">
        <v>18230736</v>
      </c>
      <c r="D6" s="61" t="s">
        <v>145</v>
      </c>
      <c r="E6" s="38">
        <v>12642</v>
      </c>
      <c r="F6" s="39" t="s">
        <v>983</v>
      </c>
      <c r="G6" s="39">
        <v>45</v>
      </c>
      <c r="H6" s="39"/>
      <c r="I6" s="40" t="s">
        <v>282</v>
      </c>
      <c r="J6" s="41">
        <v>200</v>
      </c>
      <c r="K6" s="41">
        <v>0.03</v>
      </c>
      <c r="L6" s="41"/>
      <c r="M6" s="42">
        <v>1</v>
      </c>
      <c r="N6" s="42">
        <v>0.71</v>
      </c>
      <c r="O6" s="43">
        <v>6</v>
      </c>
      <c r="P6" s="44">
        <v>200</v>
      </c>
      <c r="Q6" s="44">
        <f t="shared" ref="Q6:Q51" si="13">N6*J6</f>
        <v>142</v>
      </c>
      <c r="R6" s="45">
        <v>0</v>
      </c>
      <c r="S6" s="46">
        <v>0</v>
      </c>
      <c r="T6" s="39">
        <f t="shared" si="0"/>
        <v>45</v>
      </c>
      <c r="U6" s="47">
        <f t="shared" si="1"/>
        <v>7.1951303357887372E-3</v>
      </c>
      <c r="V6" s="48">
        <f t="shared" si="2"/>
        <v>-0.29000000000000004</v>
      </c>
      <c r="W6" s="49">
        <f t="shared" si="3"/>
        <v>1.5989178523974972E-4</v>
      </c>
      <c r="X6" s="44">
        <f t="shared" si="4"/>
        <v>16.207315209066504</v>
      </c>
      <c r="Y6" s="44">
        <f t="shared" si="5"/>
        <v>-58</v>
      </c>
      <c r="Z6" s="44">
        <f t="shared" si="6"/>
        <v>100.86202090425199</v>
      </c>
      <c r="AA6" s="50">
        <f t="shared" si="7"/>
        <v>158.20731520906651</v>
      </c>
      <c r="AB6" s="51">
        <f t="shared" si="8"/>
        <v>94.440094479636684</v>
      </c>
      <c r="AC6" s="44">
        <f t="shared" si="9"/>
        <v>148.13419027066152</v>
      </c>
      <c r="AD6" s="44">
        <f t="shared" si="10"/>
        <v>0</v>
      </c>
      <c r="AE6" s="44">
        <v>0</v>
      </c>
      <c r="AF6" s="52">
        <f>HLOOKUP(I6,GasAvoidedCostsWOCC!$A$5:$G$50,G6+1,FALSE)</f>
        <v>27.444232870165703</v>
      </c>
      <c r="AG6" s="44">
        <f t="shared" si="11"/>
        <v>164.66539722099421</v>
      </c>
      <c r="AH6" s="52">
        <f>HLOOKUP(I6,GasAvoidedCostsWOCC!$A$5:$Q$50,T6+1,FALSE)</f>
        <v>27.444232870165703</v>
      </c>
      <c r="AI6" s="44">
        <f t="shared" si="12"/>
        <v>0</v>
      </c>
      <c r="AJ6" s="44">
        <f t="shared" ref="AJ6:AJ24" si="14">AG6+AI6</f>
        <v>164.66539722099421</v>
      </c>
      <c r="AK6" s="44">
        <f>HLOOKUP(I6,GasAvoidedCostsWOCC!$A$5:$Q$50,G6+1,FALSE)*J6*L6</f>
        <v>0</v>
      </c>
      <c r="AL6" s="44">
        <f t="shared" ref="AL6:AL24" si="15">AG6+AI6-AK6</f>
        <v>164.66539722099421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164.66539722099421</v>
      </c>
      <c r="AN6" s="48">
        <f t="shared" ref="AN6:AN24" si="16">AM6*1.1+AD6+AE6</f>
        <v>181.13193694309365</v>
      </c>
      <c r="AO6" s="47">
        <f t="shared" ref="AO6:AO24" si="17">IFERROR(AM6/AB6,0)</f>
        <v>1.7435962779187986</v>
      </c>
      <c r="AP6" s="47">
        <f t="shared" ref="AP6:AP24" si="18">AN6/AC6</f>
        <v>1.2227557771243811</v>
      </c>
    </row>
    <row r="7" spans="1:42" ht="13.5" customHeight="1">
      <c r="A7" s="36" t="s">
        <v>248</v>
      </c>
      <c r="B7" s="97" t="s">
        <v>144</v>
      </c>
      <c r="C7" s="98">
        <v>18230736</v>
      </c>
      <c r="D7" s="61" t="s">
        <v>145</v>
      </c>
      <c r="E7" s="38">
        <v>12992</v>
      </c>
      <c r="F7" s="39" t="s">
        <v>984</v>
      </c>
      <c r="G7" s="39">
        <v>45</v>
      </c>
      <c r="H7" s="39"/>
      <c r="I7" s="40" t="s">
        <v>282</v>
      </c>
      <c r="J7" s="41">
        <v>500</v>
      </c>
      <c r="K7" s="41">
        <v>0.03</v>
      </c>
      <c r="L7" s="41"/>
      <c r="M7" s="42">
        <v>1</v>
      </c>
      <c r="N7" s="42">
        <v>0.98</v>
      </c>
      <c r="O7" s="43">
        <v>15</v>
      </c>
      <c r="P7" s="44">
        <v>500</v>
      </c>
      <c r="Q7" s="44">
        <f t="shared" si="13"/>
        <v>490</v>
      </c>
      <c r="R7" s="45">
        <v>0</v>
      </c>
      <c r="S7" s="46">
        <v>0</v>
      </c>
      <c r="T7" s="39">
        <f t="shared" si="0"/>
        <v>45</v>
      </c>
      <c r="U7" s="47">
        <f t="shared" si="1"/>
        <v>1.7987825839471845E-2</v>
      </c>
      <c r="V7" s="48">
        <f t="shared" si="2"/>
        <v>-2.0000000000000018E-2</v>
      </c>
      <c r="W7" s="49">
        <f t="shared" si="3"/>
        <v>3.9972946309937431E-4</v>
      </c>
      <c r="X7" s="44">
        <f t="shared" si="4"/>
        <v>40.518288022666255</v>
      </c>
      <c r="Y7" s="44">
        <f t="shared" si="5"/>
        <v>-10</v>
      </c>
      <c r="Z7" s="44">
        <f t="shared" si="6"/>
        <v>252.15505226062999</v>
      </c>
      <c r="AA7" s="50">
        <f t="shared" si="7"/>
        <v>530.5182880226663</v>
      </c>
      <c r="AB7" s="51">
        <f t="shared" si="8"/>
        <v>236.10023619909174</v>
      </c>
      <c r="AC7" s="44">
        <f t="shared" si="9"/>
        <v>496.73997005867631</v>
      </c>
      <c r="AD7" s="44">
        <f t="shared" si="10"/>
        <v>0</v>
      </c>
      <c r="AE7" s="44">
        <v>0</v>
      </c>
      <c r="AF7" s="52">
        <f>HLOOKUP(I7,GasAvoidedCostsWOCC!$A$5:$G$50,G7+1,FALSE)</f>
        <v>27.444232870165703</v>
      </c>
      <c r="AG7" s="44">
        <f t="shared" si="11"/>
        <v>411.66349305248553</v>
      </c>
      <c r="AH7" s="52">
        <f>HLOOKUP(I7,GasAvoidedCostsWOCC!$A$5:$Q$50,T7+1,FALSE)</f>
        <v>27.444232870165703</v>
      </c>
      <c r="AI7" s="44">
        <f t="shared" si="12"/>
        <v>0</v>
      </c>
      <c r="AJ7" s="44">
        <f t="shared" si="14"/>
        <v>411.66349305248553</v>
      </c>
      <c r="AK7" s="44">
        <f>HLOOKUP(I7,GasAvoidedCostsWOCC!$A$5:$Q$50,G7+1,FALSE)*J7*L7</f>
        <v>0</v>
      </c>
      <c r="AL7" s="44">
        <f t="shared" si="15"/>
        <v>411.66349305248553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411.66349305248553</v>
      </c>
      <c r="AN7" s="48">
        <f t="shared" si="16"/>
        <v>452.82984235773415</v>
      </c>
      <c r="AO7" s="47">
        <f t="shared" si="17"/>
        <v>1.7435962779187986</v>
      </c>
      <c r="AP7" s="47">
        <f t="shared" si="18"/>
        <v>0.91160339342985552</v>
      </c>
    </row>
    <row r="8" spans="1:42" ht="13.5" customHeight="1">
      <c r="A8" s="53">
        <f>SUMIF('Program Costs'!D:D,C2,'Program Costs'!O:O)</f>
        <v>101364.277</v>
      </c>
      <c r="B8" s="97" t="s">
        <v>144</v>
      </c>
      <c r="C8" s="98">
        <v>18230736</v>
      </c>
      <c r="D8" s="61" t="s">
        <v>145</v>
      </c>
      <c r="E8" s="38">
        <v>11306</v>
      </c>
      <c r="F8" s="39" t="s">
        <v>598</v>
      </c>
      <c r="G8" s="39">
        <v>24</v>
      </c>
      <c r="H8" s="39"/>
      <c r="I8" s="40" t="s">
        <v>274</v>
      </c>
      <c r="J8" s="41">
        <v>10</v>
      </c>
      <c r="K8" s="41">
        <v>1</v>
      </c>
      <c r="L8" s="41">
        <v>0</v>
      </c>
      <c r="M8" s="42">
        <v>5</v>
      </c>
      <c r="N8" s="42">
        <v>7.14</v>
      </c>
      <c r="O8" s="43">
        <v>10</v>
      </c>
      <c r="P8" s="44">
        <v>50</v>
      </c>
      <c r="Q8" s="44">
        <f t="shared" si="13"/>
        <v>71.399999999999991</v>
      </c>
      <c r="R8" s="45">
        <v>0</v>
      </c>
      <c r="S8" s="46">
        <v>0</v>
      </c>
      <c r="T8" s="39">
        <f t="shared" si="0"/>
        <v>24</v>
      </c>
      <c r="U8" s="47">
        <f t="shared" si="1"/>
        <v>6.395671409589989E-3</v>
      </c>
      <c r="V8" s="48">
        <f t="shared" si="2"/>
        <v>2.1399999999999997</v>
      </c>
      <c r="W8" s="49">
        <f t="shared" si="3"/>
        <v>2.6648630873291621E-4</v>
      </c>
      <c r="X8" s="44">
        <f t="shared" si="4"/>
        <v>27.012192015110838</v>
      </c>
      <c r="Y8" s="44">
        <f t="shared" si="5"/>
        <v>21.399999999999991</v>
      </c>
      <c r="Z8" s="44">
        <f t="shared" si="6"/>
        <v>168.10336817375332</v>
      </c>
      <c r="AA8" s="50">
        <f t="shared" si="7"/>
        <v>98.412192015110833</v>
      </c>
      <c r="AB8" s="51">
        <f t="shared" si="8"/>
        <v>157.40015746606116</v>
      </c>
      <c r="AC8" s="44">
        <f t="shared" si="9"/>
        <v>92.146247205159952</v>
      </c>
      <c r="AD8" s="44">
        <f t="shared" si="10"/>
        <v>0</v>
      </c>
      <c r="AE8" s="44">
        <v>0</v>
      </c>
      <c r="AF8" s="52">
        <f>HLOOKUP(I8,GasAvoidedCostsWOCC!$A$5:$G$50,G8+1,FALSE)</f>
        <v>16.785698132496019</v>
      </c>
      <c r="AG8" s="44">
        <f t="shared" si="11"/>
        <v>167.8569813249602</v>
      </c>
      <c r="AH8" s="52">
        <f>HLOOKUP(I8,GasAvoidedCostsWOCC!$A$5:$Q$50,T8+1,FALSE)</f>
        <v>16.785698132496019</v>
      </c>
      <c r="AI8" s="44">
        <f t="shared" si="12"/>
        <v>0</v>
      </c>
      <c r="AJ8" s="44">
        <f t="shared" si="14"/>
        <v>167.8569813249602</v>
      </c>
      <c r="AK8" s="44">
        <f>HLOOKUP(I8,GasAvoidedCostsWOCC!$A$5:$Q$50,G8+1,FALSE)*J8*L8</f>
        <v>0</v>
      </c>
      <c r="AL8" s="44">
        <f t="shared" si="15"/>
        <v>167.8569813249602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167.8569813249602</v>
      </c>
      <c r="AN8" s="48">
        <f t="shared" si="16"/>
        <v>184.64267945745624</v>
      </c>
      <c r="AO8" s="47">
        <f t="shared" si="17"/>
        <v>1.0664346467452153</v>
      </c>
      <c r="AP8" s="47">
        <f t="shared" si="18"/>
        <v>2.0038003180569759</v>
      </c>
    </row>
    <row r="9" spans="1:42" ht="13.5" customHeight="1">
      <c r="A9" s="36" t="s">
        <v>316</v>
      </c>
      <c r="B9" s="97" t="s">
        <v>144</v>
      </c>
      <c r="C9" s="98">
        <v>18230736</v>
      </c>
      <c r="D9" s="61" t="s">
        <v>145</v>
      </c>
      <c r="E9" s="38" t="s">
        <v>985</v>
      </c>
      <c r="F9" s="39" t="s">
        <v>986</v>
      </c>
      <c r="G9" s="39">
        <v>24</v>
      </c>
      <c r="H9" s="39"/>
      <c r="I9" s="40" t="s">
        <v>274</v>
      </c>
      <c r="J9" s="41">
        <v>1000</v>
      </c>
      <c r="K9" s="41">
        <v>1</v>
      </c>
      <c r="L9" s="41"/>
      <c r="M9" s="42">
        <v>5</v>
      </c>
      <c r="N9" s="42">
        <v>7.14</v>
      </c>
      <c r="O9" s="43">
        <v>1000</v>
      </c>
      <c r="P9" s="44">
        <v>5000</v>
      </c>
      <c r="Q9" s="44">
        <f t="shared" si="13"/>
        <v>7140</v>
      </c>
      <c r="R9" s="45">
        <v>0</v>
      </c>
      <c r="S9" s="46">
        <v>0</v>
      </c>
      <c r="T9" s="39">
        <f t="shared" si="0"/>
        <v>24</v>
      </c>
      <c r="U9" s="47">
        <f t="shared" si="1"/>
        <v>0.63956714095899891</v>
      </c>
      <c r="V9" s="48">
        <f t="shared" si="2"/>
        <v>2.1399999999999997</v>
      </c>
      <c r="W9" s="49">
        <f t="shared" si="3"/>
        <v>2.6648630873291619E-2</v>
      </c>
      <c r="X9" s="44">
        <f t="shared" si="4"/>
        <v>2701.2192015110836</v>
      </c>
      <c r="Y9" s="44">
        <f t="shared" si="5"/>
        <v>2140</v>
      </c>
      <c r="Z9" s="44">
        <f t="shared" si="6"/>
        <v>16810.336817375333</v>
      </c>
      <c r="AA9" s="50">
        <f t="shared" si="7"/>
        <v>9841.2192015110832</v>
      </c>
      <c r="AB9" s="51">
        <f t="shared" si="8"/>
        <v>15740.015746606117</v>
      </c>
      <c r="AC9" s="44">
        <f t="shared" si="9"/>
        <v>9214.6247205159943</v>
      </c>
      <c r="AD9" s="44">
        <f t="shared" si="10"/>
        <v>0</v>
      </c>
      <c r="AE9" s="44">
        <f t="shared" ref="AE9:AE24" si="19">-PV(GasDiscountRate,T9,S9)*J9</f>
        <v>0</v>
      </c>
      <c r="AF9" s="52">
        <f>HLOOKUP(I9,GasAvoidedCostsWOCC!$A$5:$G$50,G9+1,FALSE)</f>
        <v>16.785698132496019</v>
      </c>
      <c r="AG9" s="44">
        <f t="shared" si="11"/>
        <v>16785.698132496018</v>
      </c>
      <c r="AH9" s="52">
        <f>HLOOKUP(I9,GasAvoidedCostsWOCC!$A$5:$Q$50,T9+1,FALSE)</f>
        <v>16.785698132496019</v>
      </c>
      <c r="AI9" s="44">
        <f t="shared" si="12"/>
        <v>0</v>
      </c>
      <c r="AJ9" s="44">
        <f t="shared" si="14"/>
        <v>16785.698132496018</v>
      </c>
      <c r="AK9" s="44">
        <f>HLOOKUP(I9,GasAvoidedCostsWOCC!$A$5:$Q$50,G9+1,FALSE)*J9*L9</f>
        <v>0</v>
      </c>
      <c r="AL9" s="44">
        <f t="shared" si="15"/>
        <v>16785.698132496018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16785.698132496018</v>
      </c>
      <c r="AN9" s="48">
        <f t="shared" si="16"/>
        <v>18464.267945745622</v>
      </c>
      <c r="AO9" s="47">
        <f t="shared" si="17"/>
        <v>1.066434646745215</v>
      </c>
      <c r="AP9" s="47">
        <f t="shared" si="18"/>
        <v>2.0038003180569759</v>
      </c>
    </row>
    <row r="10" spans="1:42" ht="13.5" customHeight="1">
      <c r="A10" s="54">
        <f>SUM(O5:O999)</f>
        <v>37525.380000000005</v>
      </c>
      <c r="B10" s="97" t="s">
        <v>144</v>
      </c>
      <c r="C10" s="98">
        <v>18230736</v>
      </c>
      <c r="D10" s="61" t="s">
        <v>145</v>
      </c>
      <c r="E10" s="38">
        <v>12680</v>
      </c>
      <c r="F10" s="39" t="s">
        <v>721</v>
      </c>
      <c r="G10" s="39">
        <v>20</v>
      </c>
      <c r="H10" s="39"/>
      <c r="I10" s="40" t="s">
        <v>282</v>
      </c>
      <c r="J10" s="41">
        <v>10</v>
      </c>
      <c r="K10" s="41">
        <v>87</v>
      </c>
      <c r="L10" s="41"/>
      <c r="M10" s="42">
        <v>350</v>
      </c>
      <c r="N10" s="42">
        <v>1073</v>
      </c>
      <c r="O10" s="43">
        <v>870</v>
      </c>
      <c r="P10" s="44">
        <v>3500</v>
      </c>
      <c r="Q10" s="44">
        <f t="shared" si="13"/>
        <v>10730</v>
      </c>
      <c r="R10" s="45">
        <v>0</v>
      </c>
      <c r="S10" s="46">
        <v>0</v>
      </c>
      <c r="T10" s="39">
        <f t="shared" si="0"/>
        <v>20</v>
      </c>
      <c r="U10" s="47">
        <f t="shared" si="1"/>
        <v>0.46368617719527416</v>
      </c>
      <c r="V10" s="48">
        <f t="shared" si="2"/>
        <v>723</v>
      </c>
      <c r="W10" s="49">
        <f t="shared" si="3"/>
        <v>2.3184308859763709E-2</v>
      </c>
      <c r="X10" s="44">
        <f t="shared" si="4"/>
        <v>2350.0607053146427</v>
      </c>
      <c r="Y10" s="44">
        <f t="shared" si="5"/>
        <v>7230</v>
      </c>
      <c r="Z10" s="44">
        <f t="shared" si="6"/>
        <v>14624.993031116539</v>
      </c>
      <c r="AA10" s="50">
        <f t="shared" si="7"/>
        <v>13080.060705314643</v>
      </c>
      <c r="AB10" s="51">
        <f t="shared" si="8"/>
        <v>13693.81369954732</v>
      </c>
      <c r="AC10" s="44">
        <f t="shared" si="9"/>
        <v>12247.247851418204</v>
      </c>
      <c r="AD10" s="44">
        <f t="shared" si="10"/>
        <v>0</v>
      </c>
      <c r="AE10" s="44">
        <f t="shared" si="19"/>
        <v>0</v>
      </c>
      <c r="AF10" s="52">
        <f>HLOOKUP(I10,GasAvoidedCostsWOCC!$A$5:$G$50,G10+1,FALSE)</f>
        <v>13.765480191058694</v>
      </c>
      <c r="AG10" s="44">
        <f t="shared" si="11"/>
        <v>11975.967766221063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4"/>
        <v>11975.967766221063</v>
      </c>
      <c r="AK10" s="44">
        <f>HLOOKUP(I10,GasAvoidedCostsWOCC!$A$5:$Q$50,G10+1,FALSE)*J10*L10</f>
        <v>0</v>
      </c>
      <c r="AL10" s="44">
        <f t="shared" si="15"/>
        <v>11975.967766221063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11975.967766221065</v>
      </c>
      <c r="AN10" s="48">
        <f t="shared" si="16"/>
        <v>13173.564542843173</v>
      </c>
      <c r="AO10" s="47">
        <f t="shared" si="17"/>
        <v>0.87455313975952209</v>
      </c>
      <c r="AP10" s="47">
        <f t="shared" si="18"/>
        <v>1.0756346815760491</v>
      </c>
    </row>
    <row r="11" spans="1:42" ht="13.5" customHeight="1">
      <c r="A11" s="36" t="s">
        <v>251</v>
      </c>
      <c r="B11" s="97" t="s">
        <v>144</v>
      </c>
      <c r="C11" s="98">
        <v>18230736</v>
      </c>
      <c r="D11" s="61" t="s">
        <v>145</v>
      </c>
      <c r="E11" s="38">
        <v>12681</v>
      </c>
      <c r="F11" s="39" t="s">
        <v>987</v>
      </c>
      <c r="G11" s="39">
        <v>20</v>
      </c>
      <c r="H11" s="39"/>
      <c r="I11" s="40" t="s">
        <v>282</v>
      </c>
      <c r="J11" s="41">
        <v>25</v>
      </c>
      <c r="K11" s="41">
        <v>87</v>
      </c>
      <c r="L11" s="41"/>
      <c r="M11" s="42">
        <v>600</v>
      </c>
      <c r="N11" s="42">
        <v>1073</v>
      </c>
      <c r="O11" s="43">
        <v>2175</v>
      </c>
      <c r="P11" s="44">
        <v>15000</v>
      </c>
      <c r="Q11" s="44">
        <f t="shared" si="13"/>
        <v>26825</v>
      </c>
      <c r="R11" s="45">
        <v>0</v>
      </c>
      <c r="S11" s="46">
        <v>0</v>
      </c>
      <c r="T11" s="39">
        <f t="shared" si="0"/>
        <v>20</v>
      </c>
      <c r="U11" s="47">
        <f t="shared" si="1"/>
        <v>1.1592154429881854</v>
      </c>
      <c r="V11" s="48">
        <f t="shared" si="2"/>
        <v>473</v>
      </c>
      <c r="W11" s="49">
        <f t="shared" si="3"/>
        <v>5.796077214940927E-2</v>
      </c>
      <c r="X11" s="44">
        <f t="shared" si="4"/>
        <v>5875.1517632866071</v>
      </c>
      <c r="Y11" s="44">
        <f t="shared" si="5"/>
        <v>11825</v>
      </c>
      <c r="Z11" s="44">
        <f t="shared" si="6"/>
        <v>36562.482577791343</v>
      </c>
      <c r="AA11" s="50">
        <f t="shared" si="7"/>
        <v>32700.151763286609</v>
      </c>
      <c r="AB11" s="51">
        <f t="shared" si="8"/>
        <v>34234.534248868295</v>
      </c>
      <c r="AC11" s="44">
        <f t="shared" si="9"/>
        <v>30618.119628545512</v>
      </c>
      <c r="AD11" s="44">
        <f t="shared" si="10"/>
        <v>0</v>
      </c>
      <c r="AE11" s="44">
        <f t="shared" si="19"/>
        <v>0</v>
      </c>
      <c r="AF11" s="52">
        <f>HLOOKUP(I11,GasAvoidedCostsWOCC!$A$5:$G$50,G11+1,FALSE)</f>
        <v>13.765480191058694</v>
      </c>
      <c r="AG11" s="44">
        <f t="shared" si="11"/>
        <v>29939.919415552657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4"/>
        <v>29939.919415552657</v>
      </c>
      <c r="AK11" s="44">
        <f>HLOOKUP(I11,GasAvoidedCostsWOCC!$A$5:$Q$50,G11+1,FALSE)*J11*L11</f>
        <v>0</v>
      </c>
      <c r="AL11" s="44">
        <f t="shared" si="15"/>
        <v>29939.919415552657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29939.919415552664</v>
      </c>
      <c r="AN11" s="48">
        <f t="shared" si="16"/>
        <v>32933.911357107936</v>
      </c>
      <c r="AO11" s="47">
        <f t="shared" si="17"/>
        <v>0.8745531397595222</v>
      </c>
      <c r="AP11" s="47">
        <f t="shared" si="18"/>
        <v>1.0756346815760494</v>
      </c>
    </row>
    <row r="12" spans="1:42" ht="13.5" customHeight="1">
      <c r="A12" s="55">
        <f>SUM(P5:P1000)</f>
        <v>529450</v>
      </c>
      <c r="B12" s="97" t="s">
        <v>144</v>
      </c>
      <c r="C12" s="98">
        <v>18230736</v>
      </c>
      <c r="D12" s="61" t="s">
        <v>145</v>
      </c>
      <c r="E12" s="38">
        <v>12621</v>
      </c>
      <c r="F12" s="39" t="s">
        <v>954</v>
      </c>
      <c r="G12" s="39">
        <v>11</v>
      </c>
      <c r="H12" s="39"/>
      <c r="I12" s="40" t="s">
        <v>269</v>
      </c>
      <c r="J12" s="41">
        <v>1</v>
      </c>
      <c r="K12" s="41">
        <v>20.52</v>
      </c>
      <c r="L12" s="41"/>
      <c r="M12" s="42">
        <v>125</v>
      </c>
      <c r="N12" s="42">
        <v>146.71</v>
      </c>
      <c r="O12" s="43">
        <v>20.52</v>
      </c>
      <c r="P12" s="44">
        <v>125</v>
      </c>
      <c r="Q12" s="44">
        <f t="shared" si="13"/>
        <v>146.71</v>
      </c>
      <c r="R12" s="45">
        <v>389.08</v>
      </c>
      <c r="S12" s="46">
        <v>0</v>
      </c>
      <c r="T12" s="39">
        <f t="shared" si="0"/>
        <v>11</v>
      </c>
      <c r="U12" s="47">
        <f t="shared" si="1"/>
        <v>6.0151289607193849E-3</v>
      </c>
      <c r="V12" s="48">
        <f t="shared" si="2"/>
        <v>21.710000000000008</v>
      </c>
      <c r="W12" s="49">
        <f t="shared" si="3"/>
        <v>5.4682990551994405E-4</v>
      </c>
      <c r="X12" s="44">
        <f t="shared" si="4"/>
        <v>55.429018015007436</v>
      </c>
      <c r="Y12" s="44">
        <f t="shared" si="5"/>
        <v>21.710000000000008</v>
      </c>
      <c r="Z12" s="44">
        <f t="shared" si="6"/>
        <v>344.94811149254184</v>
      </c>
      <c r="AA12" s="50">
        <f t="shared" si="7"/>
        <v>202.13901801500745</v>
      </c>
      <c r="AB12" s="51">
        <f t="shared" si="8"/>
        <v>322.98512312035751</v>
      </c>
      <c r="AC12" s="44">
        <f t="shared" si="9"/>
        <v>189.2687434597448</v>
      </c>
      <c r="AD12" s="44">
        <f t="shared" si="10"/>
        <v>2946.8718751212423</v>
      </c>
      <c r="AE12" s="44">
        <f t="shared" si="19"/>
        <v>0</v>
      </c>
      <c r="AF12" s="52">
        <f>HLOOKUP(I12,GasAvoidedCostsWOCC!$A$5:$G$50,G12+1,FALSE)</f>
        <v>7.3193422206406353</v>
      </c>
      <c r="AG12" s="44">
        <f t="shared" si="11"/>
        <v>150.19290236754583</v>
      </c>
      <c r="AH12" s="52">
        <f>HLOOKUP(I12,GasAvoidedCostsWOCC!$A$5:$Q$50,T12+1,FALSE)</f>
        <v>7.3193422206406353</v>
      </c>
      <c r="AI12" s="44">
        <f t="shared" si="12"/>
        <v>0</v>
      </c>
      <c r="AJ12" s="44">
        <f t="shared" si="14"/>
        <v>150.19290236754583</v>
      </c>
      <c r="AK12" s="44">
        <f>HLOOKUP(I12,GasAvoidedCostsWOCC!$A$5:$Q$50,G12+1,FALSE)*J12*L12</f>
        <v>0</v>
      </c>
      <c r="AL12" s="44">
        <f t="shared" si="15"/>
        <v>150.19290236754583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150.19290236754583</v>
      </c>
      <c r="AN12" s="48">
        <f t="shared" si="16"/>
        <v>3112.0840677255428</v>
      </c>
      <c r="AO12" s="47">
        <f t="shared" si="17"/>
        <v>0.46501492364890684</v>
      </c>
      <c r="AP12" s="47">
        <f t="shared" si="18"/>
        <v>16.442673052285816</v>
      </c>
    </row>
    <row r="13" spans="1:42" ht="13.5" customHeight="1">
      <c r="A13" s="56" t="s">
        <v>254</v>
      </c>
      <c r="B13" s="97" t="s">
        <v>144</v>
      </c>
      <c r="C13" s="98">
        <v>18230736</v>
      </c>
      <c r="D13" s="61" t="s">
        <v>145</v>
      </c>
      <c r="E13" s="38">
        <v>12622</v>
      </c>
      <c r="F13" s="39" t="s">
        <v>988</v>
      </c>
      <c r="G13" s="39">
        <v>11</v>
      </c>
      <c r="H13" s="39"/>
      <c r="I13" s="40" t="s">
        <v>269</v>
      </c>
      <c r="J13" s="41">
        <v>1</v>
      </c>
      <c r="K13" s="41">
        <v>20.52</v>
      </c>
      <c r="L13" s="41"/>
      <c r="M13" s="42">
        <v>125</v>
      </c>
      <c r="N13" s="42">
        <v>146.71</v>
      </c>
      <c r="O13" s="43">
        <v>20.52</v>
      </c>
      <c r="P13" s="44">
        <v>125</v>
      </c>
      <c r="Q13" s="44">
        <f t="shared" si="13"/>
        <v>146.71</v>
      </c>
      <c r="R13" s="45">
        <v>142.84</v>
      </c>
      <c r="S13" s="46">
        <v>0</v>
      </c>
      <c r="T13" s="39">
        <f t="shared" si="0"/>
        <v>11</v>
      </c>
      <c r="U13" s="47">
        <f t="shared" si="1"/>
        <v>6.0151289607193849E-3</v>
      </c>
      <c r="V13" s="48">
        <f t="shared" si="2"/>
        <v>21.710000000000008</v>
      </c>
      <c r="W13" s="49">
        <f t="shared" si="3"/>
        <v>5.4682990551994405E-4</v>
      </c>
      <c r="X13" s="44">
        <f t="shared" si="4"/>
        <v>55.429018015007436</v>
      </c>
      <c r="Y13" s="44">
        <f t="shared" si="5"/>
        <v>21.710000000000008</v>
      </c>
      <c r="Z13" s="44">
        <f t="shared" si="6"/>
        <v>344.94811149254184</v>
      </c>
      <c r="AA13" s="50">
        <f t="shared" si="7"/>
        <v>202.13901801500745</v>
      </c>
      <c r="AB13" s="51">
        <f t="shared" si="8"/>
        <v>322.98512312035751</v>
      </c>
      <c r="AC13" s="44">
        <f t="shared" si="9"/>
        <v>189.2687434597448</v>
      </c>
      <c r="AD13" s="44">
        <f t="shared" si="10"/>
        <v>1081.862801075147</v>
      </c>
      <c r="AE13" s="44">
        <f t="shared" si="19"/>
        <v>0</v>
      </c>
      <c r="AF13" s="52">
        <f>HLOOKUP(I13,GasAvoidedCostsWOCC!$A$5:$G$50,G13+1,FALSE)</f>
        <v>7.3193422206406353</v>
      </c>
      <c r="AG13" s="44">
        <f t="shared" si="11"/>
        <v>150.19290236754583</v>
      </c>
      <c r="AH13" s="52">
        <f>HLOOKUP(I13,GasAvoidedCostsWOCC!$A$5:$Q$50,T13+1,FALSE)</f>
        <v>7.3193422206406353</v>
      </c>
      <c r="AI13" s="44">
        <f t="shared" si="12"/>
        <v>0</v>
      </c>
      <c r="AJ13" s="44">
        <f t="shared" si="14"/>
        <v>150.19290236754583</v>
      </c>
      <c r="AK13" s="44">
        <f>HLOOKUP(I13,GasAvoidedCostsWOCC!$A$5:$Q$50,G13+1,FALSE)*J13*L13</f>
        <v>0</v>
      </c>
      <c r="AL13" s="44">
        <f t="shared" si="15"/>
        <v>150.19290236754583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150.19290236754583</v>
      </c>
      <c r="AN13" s="48">
        <f t="shared" si="16"/>
        <v>1247.0749936794473</v>
      </c>
      <c r="AO13" s="47">
        <f t="shared" si="17"/>
        <v>0.46501492364890684</v>
      </c>
      <c r="AP13" s="47">
        <f t="shared" si="18"/>
        <v>6.5889114646375049</v>
      </c>
    </row>
    <row r="14" spans="1:42" ht="13.5" customHeight="1">
      <c r="A14" s="55">
        <f>SUM(Y5:Y1000)</f>
        <v>83619.490000000005</v>
      </c>
      <c r="B14" s="97" t="s">
        <v>144</v>
      </c>
      <c r="C14" s="98">
        <v>18230736</v>
      </c>
      <c r="D14" s="61" t="s">
        <v>145</v>
      </c>
      <c r="E14" s="38">
        <v>12623</v>
      </c>
      <c r="F14" s="39" t="s">
        <v>989</v>
      </c>
      <c r="G14" s="39">
        <v>11</v>
      </c>
      <c r="H14" s="39"/>
      <c r="I14" s="40" t="s">
        <v>269</v>
      </c>
      <c r="J14" s="41">
        <v>1</v>
      </c>
      <c r="K14" s="41">
        <v>14.99</v>
      </c>
      <c r="L14" s="41"/>
      <c r="M14" s="42">
        <v>75</v>
      </c>
      <c r="N14" s="42">
        <v>82.7</v>
      </c>
      <c r="O14" s="43">
        <v>14.99</v>
      </c>
      <c r="P14" s="44">
        <v>75</v>
      </c>
      <c r="Q14" s="44">
        <f t="shared" si="13"/>
        <v>82.7</v>
      </c>
      <c r="R14" s="45">
        <v>80.52</v>
      </c>
      <c r="S14" s="46">
        <v>0</v>
      </c>
      <c r="T14" s="39">
        <f t="shared" si="0"/>
        <v>11</v>
      </c>
      <c r="U14" s="47">
        <f t="shared" si="1"/>
        <v>4.3940927446970554E-3</v>
      </c>
      <c r="V14" s="48">
        <f t="shared" si="2"/>
        <v>7.7000000000000028</v>
      </c>
      <c r="W14" s="49">
        <f t="shared" si="3"/>
        <v>3.9946297679064138E-4</v>
      </c>
      <c r="X14" s="44">
        <f t="shared" si="4"/>
        <v>40.491275830651148</v>
      </c>
      <c r="Y14" s="44">
        <f t="shared" si="5"/>
        <v>7.7000000000000028</v>
      </c>
      <c r="Z14" s="44">
        <f t="shared" si="6"/>
        <v>251.98694889245621</v>
      </c>
      <c r="AA14" s="50">
        <f t="shared" si="7"/>
        <v>123.19127583065115</v>
      </c>
      <c r="AB14" s="51">
        <f t="shared" si="8"/>
        <v>235.94283604162564</v>
      </c>
      <c r="AC14" s="44">
        <f t="shared" si="9"/>
        <v>115.3476365455535</v>
      </c>
      <c r="AD14" s="44">
        <f t="shared" si="10"/>
        <v>609.85433171780198</v>
      </c>
      <c r="AE14" s="44">
        <f t="shared" si="19"/>
        <v>0</v>
      </c>
      <c r="AF14" s="52">
        <f>HLOOKUP(I14,GasAvoidedCostsWOCC!$A$5:$G$50,G14+1,FALSE)</f>
        <v>7.3193422206406353</v>
      </c>
      <c r="AG14" s="44">
        <f t="shared" si="11"/>
        <v>109.71693988740313</v>
      </c>
      <c r="AH14" s="52">
        <f>HLOOKUP(I14,GasAvoidedCostsWOCC!$A$5:$Q$50,T14+1,FALSE)</f>
        <v>7.3193422206406353</v>
      </c>
      <c r="AI14" s="44">
        <f t="shared" si="12"/>
        <v>0</v>
      </c>
      <c r="AJ14" s="44">
        <f t="shared" si="14"/>
        <v>109.71693988740313</v>
      </c>
      <c r="AK14" s="44">
        <f>HLOOKUP(I14,GasAvoidedCostsWOCC!$A$5:$Q$50,G14+1,FALSE)*J14*L14</f>
        <v>0</v>
      </c>
      <c r="AL14" s="44">
        <f t="shared" si="15"/>
        <v>109.71693988740313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109.71693988740313</v>
      </c>
      <c r="AN14" s="48">
        <f t="shared" si="16"/>
        <v>730.54296559394538</v>
      </c>
      <c r="AO14" s="47">
        <f t="shared" si="17"/>
        <v>0.46501492364890701</v>
      </c>
      <c r="AP14" s="47">
        <f t="shared" si="18"/>
        <v>6.3334021179136757</v>
      </c>
    </row>
    <row r="15" spans="1:42" ht="13.5" customHeight="1">
      <c r="A15" s="57" t="s">
        <v>257</v>
      </c>
      <c r="B15" s="97" t="s">
        <v>144</v>
      </c>
      <c r="C15" s="98">
        <v>18230736</v>
      </c>
      <c r="D15" s="61" t="s">
        <v>145</v>
      </c>
      <c r="E15" s="38">
        <v>12624</v>
      </c>
      <c r="F15" s="39" t="s">
        <v>955</v>
      </c>
      <c r="G15" s="39">
        <v>11</v>
      </c>
      <c r="H15" s="39"/>
      <c r="I15" s="40" t="s">
        <v>269</v>
      </c>
      <c r="J15" s="41">
        <v>1</v>
      </c>
      <c r="K15" s="41">
        <v>14.99</v>
      </c>
      <c r="L15" s="41"/>
      <c r="M15" s="42">
        <v>75</v>
      </c>
      <c r="N15" s="42">
        <v>82.7</v>
      </c>
      <c r="O15" s="43">
        <v>14.99</v>
      </c>
      <c r="P15" s="44">
        <v>75</v>
      </c>
      <c r="Q15" s="44">
        <f t="shared" si="13"/>
        <v>82.7</v>
      </c>
      <c r="R15" s="45">
        <v>389.08</v>
      </c>
      <c r="S15" s="46">
        <v>0</v>
      </c>
      <c r="T15" s="39">
        <f t="shared" si="0"/>
        <v>11</v>
      </c>
      <c r="U15" s="47">
        <f t="shared" si="1"/>
        <v>4.3940927446970554E-3</v>
      </c>
      <c r="V15" s="48">
        <f t="shared" si="2"/>
        <v>7.7000000000000028</v>
      </c>
      <c r="W15" s="49">
        <f t="shared" si="3"/>
        <v>3.9946297679064138E-4</v>
      </c>
      <c r="X15" s="44">
        <f t="shared" si="4"/>
        <v>40.491275830651148</v>
      </c>
      <c r="Y15" s="44">
        <f t="shared" si="5"/>
        <v>7.7000000000000028</v>
      </c>
      <c r="Z15" s="44">
        <f t="shared" si="6"/>
        <v>251.98694889245621</v>
      </c>
      <c r="AA15" s="50">
        <f t="shared" si="7"/>
        <v>123.19127583065115</v>
      </c>
      <c r="AB15" s="51">
        <f t="shared" si="8"/>
        <v>235.94283604162564</v>
      </c>
      <c r="AC15" s="44">
        <f t="shared" si="9"/>
        <v>115.3476365455535</v>
      </c>
      <c r="AD15" s="44">
        <f t="shared" si="10"/>
        <v>2946.8718751212423</v>
      </c>
      <c r="AE15" s="44">
        <f t="shared" si="19"/>
        <v>0</v>
      </c>
      <c r="AF15" s="52">
        <f>HLOOKUP(I15,GasAvoidedCostsWOCC!$A$5:$G$50,G15+1,FALSE)</f>
        <v>7.3193422206406353</v>
      </c>
      <c r="AG15" s="44">
        <f t="shared" si="11"/>
        <v>109.71693988740313</v>
      </c>
      <c r="AH15" s="52">
        <f>HLOOKUP(I15,GasAvoidedCostsWOCC!$A$5:$Q$50,T15+1,FALSE)</f>
        <v>7.3193422206406353</v>
      </c>
      <c r="AI15" s="44">
        <f t="shared" si="12"/>
        <v>0</v>
      </c>
      <c r="AJ15" s="44">
        <f t="shared" si="14"/>
        <v>109.71693988740313</v>
      </c>
      <c r="AK15" s="44">
        <f>HLOOKUP(I15,GasAvoidedCostsWOCC!$A$5:$Q$50,G15+1,FALSE)*J15*L15</f>
        <v>0</v>
      </c>
      <c r="AL15" s="44">
        <f t="shared" si="15"/>
        <v>109.71693988740313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109.71693988740313</v>
      </c>
      <c r="AN15" s="48">
        <f t="shared" si="16"/>
        <v>3067.5605089973856</v>
      </c>
      <c r="AO15" s="47">
        <f t="shared" si="17"/>
        <v>0.46501492364890701</v>
      </c>
      <c r="AP15" s="47">
        <f t="shared" si="18"/>
        <v>26.594047358620422</v>
      </c>
    </row>
    <row r="16" spans="1:42" ht="13.5" customHeight="1">
      <c r="A16" s="54">
        <f>SUM(U5:U999)</f>
        <v>28.479973553898724</v>
      </c>
      <c r="B16" s="97" t="s">
        <v>144</v>
      </c>
      <c r="C16" s="98">
        <v>18230736</v>
      </c>
      <c r="D16" s="61" t="s">
        <v>145</v>
      </c>
      <c r="E16" s="38">
        <v>12625</v>
      </c>
      <c r="F16" s="39" t="s">
        <v>990</v>
      </c>
      <c r="G16" s="39">
        <v>11</v>
      </c>
      <c r="H16" s="39"/>
      <c r="I16" s="40" t="s">
        <v>269</v>
      </c>
      <c r="J16" s="41">
        <v>1</v>
      </c>
      <c r="K16" s="41">
        <v>35.51</v>
      </c>
      <c r="L16" s="41"/>
      <c r="M16" s="42">
        <v>200</v>
      </c>
      <c r="N16" s="42">
        <v>399.62</v>
      </c>
      <c r="O16" s="43">
        <v>35.51</v>
      </c>
      <c r="P16" s="44">
        <v>200</v>
      </c>
      <c r="Q16" s="44">
        <f t="shared" si="13"/>
        <v>399.62</v>
      </c>
      <c r="R16" s="45">
        <v>389.08</v>
      </c>
      <c r="S16" s="46">
        <v>0</v>
      </c>
      <c r="T16" s="39">
        <f t="shared" si="0"/>
        <v>11</v>
      </c>
      <c r="U16" s="47">
        <f t="shared" si="1"/>
        <v>1.0409221705416439E-2</v>
      </c>
      <c r="V16" s="48">
        <f t="shared" si="2"/>
        <v>199.62</v>
      </c>
      <c r="W16" s="49">
        <f t="shared" si="3"/>
        <v>9.4629288231058532E-4</v>
      </c>
      <c r="X16" s="44">
        <f t="shared" si="4"/>
        <v>95.920293845658577</v>
      </c>
      <c r="Y16" s="44">
        <f t="shared" si="5"/>
        <v>199.62</v>
      </c>
      <c r="Z16" s="44">
        <f t="shared" si="6"/>
        <v>596.935060384998</v>
      </c>
      <c r="AA16" s="50">
        <f t="shared" si="7"/>
        <v>495.5402938456586</v>
      </c>
      <c r="AB16" s="51">
        <f t="shared" si="8"/>
        <v>558.92795916198315</v>
      </c>
      <c r="AC16" s="44">
        <f t="shared" si="9"/>
        <v>463.98903918132822</v>
      </c>
      <c r="AD16" s="44">
        <f t="shared" si="10"/>
        <v>2946.8718751212423</v>
      </c>
      <c r="AE16" s="44">
        <f t="shared" si="19"/>
        <v>0</v>
      </c>
      <c r="AF16" s="52">
        <f>HLOOKUP(I16,GasAvoidedCostsWOCC!$A$5:$G$50,G16+1,FALSE)</f>
        <v>7.3193422206406353</v>
      </c>
      <c r="AG16" s="44">
        <f t="shared" si="11"/>
        <v>259.90984225494896</v>
      </c>
      <c r="AH16" s="52">
        <f>HLOOKUP(I16,GasAvoidedCostsWOCC!$A$5:$Q$50,T16+1,FALSE)</f>
        <v>7.3193422206406353</v>
      </c>
      <c r="AI16" s="44">
        <f t="shared" si="12"/>
        <v>0</v>
      </c>
      <c r="AJ16" s="44">
        <f t="shared" si="14"/>
        <v>259.90984225494896</v>
      </c>
      <c r="AK16" s="44">
        <f>HLOOKUP(I16,GasAvoidedCostsWOCC!$A$5:$Q$50,G16+1,FALSE)*J16*L16</f>
        <v>0</v>
      </c>
      <c r="AL16" s="44">
        <f t="shared" si="15"/>
        <v>259.90984225494896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259.90984225494896</v>
      </c>
      <c r="AN16" s="48">
        <f t="shared" si="16"/>
        <v>3232.7727016016861</v>
      </c>
      <c r="AO16" s="47">
        <f t="shared" si="17"/>
        <v>0.4650149236489069</v>
      </c>
      <c r="AP16" s="47">
        <f t="shared" si="18"/>
        <v>6.9673471323927316</v>
      </c>
    </row>
    <row r="17" spans="1:42" ht="13.5" customHeight="1">
      <c r="A17" s="58" t="s">
        <v>260</v>
      </c>
      <c r="B17" s="97" t="s">
        <v>144</v>
      </c>
      <c r="C17" s="98">
        <v>18230736</v>
      </c>
      <c r="D17" s="61" t="s">
        <v>145</v>
      </c>
      <c r="E17" s="38">
        <v>12962</v>
      </c>
      <c r="F17" s="39" t="s">
        <v>546</v>
      </c>
      <c r="G17" s="39">
        <v>14</v>
      </c>
      <c r="H17" s="39"/>
      <c r="I17" s="40" t="s">
        <v>278</v>
      </c>
      <c r="J17" s="41">
        <v>1</v>
      </c>
      <c r="K17" s="41">
        <v>0.8</v>
      </c>
      <c r="L17" s="41"/>
      <c r="M17" s="42">
        <v>0</v>
      </c>
      <c r="N17" s="42">
        <v>0</v>
      </c>
      <c r="O17" s="43">
        <v>0.8</v>
      </c>
      <c r="P17" s="44">
        <v>0</v>
      </c>
      <c r="Q17" s="44">
        <f t="shared" si="13"/>
        <v>0</v>
      </c>
      <c r="R17" s="45">
        <v>7.49</v>
      </c>
      <c r="S17" s="46">
        <v>0</v>
      </c>
      <c r="T17" s="39">
        <f t="shared" si="0"/>
        <v>14</v>
      </c>
      <c r="U17" s="47">
        <f t="shared" si="1"/>
        <v>2.9846466578086617E-4</v>
      </c>
      <c r="V17" s="48">
        <f t="shared" si="2"/>
        <v>0</v>
      </c>
      <c r="W17" s="49">
        <f t="shared" si="3"/>
        <v>2.1318904698633298E-5</v>
      </c>
      <c r="X17" s="44">
        <f t="shared" si="4"/>
        <v>2.1609753612088674</v>
      </c>
      <c r="Y17" s="44">
        <f t="shared" si="5"/>
        <v>0</v>
      </c>
      <c r="Z17" s="44">
        <f t="shared" si="6"/>
        <v>13.448269453900267</v>
      </c>
      <c r="AA17" s="50">
        <f t="shared" si="7"/>
        <v>2.1609753612088674</v>
      </c>
      <c r="AB17" s="51">
        <f t="shared" si="8"/>
        <v>12.592012597284892</v>
      </c>
      <c r="AC17" s="44">
        <f t="shared" si="9"/>
        <v>2.0233851696712239</v>
      </c>
      <c r="AD17" s="44">
        <f t="shared" si="10"/>
        <v>66.296476273070979</v>
      </c>
      <c r="AE17" s="44">
        <f t="shared" si="19"/>
        <v>0</v>
      </c>
      <c r="AF17" s="52">
        <f>HLOOKUP(I17,GasAvoidedCostsWOCC!$A$5:$G$50,G17+1,FALSE)</f>
        <v>9.6059277231229743</v>
      </c>
      <c r="AG17" s="44">
        <f t="shared" si="11"/>
        <v>7.6847421784983796</v>
      </c>
      <c r="AH17" s="52">
        <f>HLOOKUP(I17,GasAvoidedCostsWOCC!$A$5:$Q$50,T17+1,FALSE)</f>
        <v>9.6059277231229743</v>
      </c>
      <c r="AI17" s="44">
        <f t="shared" si="12"/>
        <v>0</v>
      </c>
      <c r="AJ17" s="44">
        <f t="shared" si="14"/>
        <v>7.6847421784983796</v>
      </c>
      <c r="AK17" s="44">
        <f>HLOOKUP(I17,GasAvoidedCostsWOCC!$A$5:$Q$50,G17+1,FALSE)*J17*L17</f>
        <v>0</v>
      </c>
      <c r="AL17" s="44">
        <f t="shared" si="15"/>
        <v>7.6847421784983796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7.6847421784983796</v>
      </c>
      <c r="AN17" s="48">
        <f t="shared" si="16"/>
        <v>74.749692669419204</v>
      </c>
      <c r="AO17" s="47">
        <f t="shared" si="17"/>
        <v>0.61028704658025634</v>
      </c>
      <c r="AP17" s="47">
        <f t="shared" si="18"/>
        <v>36.942888477118345</v>
      </c>
    </row>
    <row r="18" spans="1:42" ht="13.5" customHeight="1">
      <c r="A18" s="59">
        <f>A6+A8</f>
        <v>630814.277</v>
      </c>
      <c r="B18" s="97" t="s">
        <v>144</v>
      </c>
      <c r="C18" s="98">
        <v>18230736</v>
      </c>
      <c r="D18" s="61" t="s">
        <v>145</v>
      </c>
      <c r="E18" s="38">
        <v>12993</v>
      </c>
      <c r="F18" s="39" t="s">
        <v>825</v>
      </c>
      <c r="G18" s="39">
        <v>14</v>
      </c>
      <c r="H18" s="39"/>
      <c r="I18" s="40" t="s">
        <v>278</v>
      </c>
      <c r="J18" s="41">
        <v>1</v>
      </c>
      <c r="K18" s="41">
        <v>2.1</v>
      </c>
      <c r="L18" s="41"/>
      <c r="M18" s="42">
        <v>0</v>
      </c>
      <c r="N18" s="42">
        <v>0</v>
      </c>
      <c r="O18" s="43">
        <v>2.1</v>
      </c>
      <c r="P18" s="44">
        <v>0</v>
      </c>
      <c r="Q18" s="44">
        <f t="shared" si="13"/>
        <v>0</v>
      </c>
      <c r="R18" s="45">
        <v>17.059999999999999</v>
      </c>
      <c r="S18" s="46">
        <v>0</v>
      </c>
      <c r="T18" s="39">
        <f t="shared" si="0"/>
        <v>14</v>
      </c>
      <c r="U18" s="47">
        <f t="shared" si="1"/>
        <v>7.8346974767477362E-4</v>
      </c>
      <c r="V18" s="48">
        <f t="shared" si="2"/>
        <v>0</v>
      </c>
      <c r="W18" s="49">
        <f t="shared" si="3"/>
        <v>5.5962124833912403E-5</v>
      </c>
      <c r="X18" s="44">
        <f t="shared" si="4"/>
        <v>5.6725603231732755</v>
      </c>
      <c r="Y18" s="44">
        <f t="shared" si="5"/>
        <v>0</v>
      </c>
      <c r="Z18" s="44">
        <f t="shared" si="6"/>
        <v>35.301707316488198</v>
      </c>
      <c r="AA18" s="50">
        <f t="shared" si="7"/>
        <v>5.6725603231732755</v>
      </c>
      <c r="AB18" s="51">
        <f t="shared" si="8"/>
        <v>33.054033067872844</v>
      </c>
      <c r="AC18" s="44">
        <f t="shared" si="9"/>
        <v>5.3113860703869618</v>
      </c>
      <c r="AD18" s="44">
        <f t="shared" si="10"/>
        <v>151.00372299313631</v>
      </c>
      <c r="AE18" s="44">
        <f t="shared" si="19"/>
        <v>0</v>
      </c>
      <c r="AF18" s="52">
        <f>HLOOKUP(I18,GasAvoidedCostsWOCC!$A$5:$G$50,G18+1,FALSE)</f>
        <v>9.6059277231229743</v>
      </c>
      <c r="AG18" s="44">
        <f t="shared" si="11"/>
        <v>20.172448218558248</v>
      </c>
      <c r="AH18" s="52">
        <f>HLOOKUP(I18,GasAvoidedCostsWOCC!$A$5:$Q$50,T18+1,FALSE)</f>
        <v>9.6059277231229743</v>
      </c>
      <c r="AI18" s="44">
        <f t="shared" si="12"/>
        <v>0</v>
      </c>
      <c r="AJ18" s="44">
        <f t="shared" si="14"/>
        <v>20.172448218558248</v>
      </c>
      <c r="AK18" s="44">
        <f>HLOOKUP(I18,GasAvoidedCostsWOCC!$A$5:$Q$50,G18+1,FALSE)*J18*L18</f>
        <v>0</v>
      </c>
      <c r="AL18" s="44">
        <f t="shared" si="15"/>
        <v>20.172448218558248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20.172448218558248</v>
      </c>
      <c r="AN18" s="48">
        <f t="shared" si="16"/>
        <v>173.19341603355039</v>
      </c>
      <c r="AO18" s="47">
        <f t="shared" si="17"/>
        <v>0.61028704658025634</v>
      </c>
      <c r="AP18" s="47">
        <f t="shared" si="18"/>
        <v>32.607950869768416</v>
      </c>
    </row>
    <row r="19" spans="1:42" ht="13.5" customHeight="1">
      <c r="A19" s="58" t="s">
        <v>230</v>
      </c>
      <c r="B19" s="97" t="s">
        <v>144</v>
      </c>
      <c r="C19" s="98">
        <v>18230736</v>
      </c>
      <c r="D19" s="61" t="s">
        <v>145</v>
      </c>
      <c r="E19" s="38">
        <v>12994</v>
      </c>
      <c r="F19" s="39" t="s">
        <v>548</v>
      </c>
      <c r="G19" s="39">
        <v>14</v>
      </c>
      <c r="H19" s="39"/>
      <c r="I19" s="40" t="s">
        <v>278</v>
      </c>
      <c r="J19" s="41">
        <v>1</v>
      </c>
      <c r="K19" s="41">
        <v>2.1</v>
      </c>
      <c r="L19" s="41"/>
      <c r="M19" s="42">
        <v>0</v>
      </c>
      <c r="N19" s="42">
        <v>0</v>
      </c>
      <c r="O19" s="43">
        <v>2.1</v>
      </c>
      <c r="P19" s="44">
        <v>0</v>
      </c>
      <c r="Q19" s="44">
        <f t="shared" si="13"/>
        <v>0</v>
      </c>
      <c r="R19" s="45">
        <v>17.059999999999999</v>
      </c>
      <c r="S19" s="46">
        <v>0</v>
      </c>
      <c r="T19" s="39">
        <f t="shared" si="0"/>
        <v>14</v>
      </c>
      <c r="U19" s="47">
        <f t="shared" si="1"/>
        <v>7.8346974767477362E-4</v>
      </c>
      <c r="V19" s="48">
        <f t="shared" si="2"/>
        <v>0</v>
      </c>
      <c r="W19" s="49">
        <f t="shared" si="3"/>
        <v>5.5962124833912403E-5</v>
      </c>
      <c r="X19" s="44">
        <f t="shared" si="4"/>
        <v>5.6725603231732755</v>
      </c>
      <c r="Y19" s="44">
        <f t="shared" si="5"/>
        <v>0</v>
      </c>
      <c r="Z19" s="44">
        <f t="shared" si="6"/>
        <v>35.301707316488198</v>
      </c>
      <c r="AA19" s="50">
        <f t="shared" si="7"/>
        <v>5.6725603231732755</v>
      </c>
      <c r="AB19" s="51">
        <f t="shared" si="8"/>
        <v>33.054033067872844</v>
      </c>
      <c r="AC19" s="44">
        <f t="shared" si="9"/>
        <v>5.3113860703869618</v>
      </c>
      <c r="AD19" s="44">
        <f t="shared" si="10"/>
        <v>151.00372299313631</v>
      </c>
      <c r="AE19" s="44">
        <f t="shared" si="19"/>
        <v>0</v>
      </c>
      <c r="AF19" s="52">
        <f>HLOOKUP(I19,GasAvoidedCostsWOCC!$A$5:$G$50,G19+1,FALSE)</f>
        <v>9.6059277231229743</v>
      </c>
      <c r="AG19" s="44">
        <f t="shared" si="11"/>
        <v>20.172448218558248</v>
      </c>
      <c r="AH19" s="52">
        <f>HLOOKUP(I19,GasAvoidedCostsWOCC!$A$5:$Q$50,T19+1,FALSE)</f>
        <v>9.6059277231229743</v>
      </c>
      <c r="AI19" s="44">
        <f t="shared" si="12"/>
        <v>0</v>
      </c>
      <c r="AJ19" s="44">
        <f t="shared" si="14"/>
        <v>20.172448218558248</v>
      </c>
      <c r="AK19" s="44">
        <f>HLOOKUP(I19,GasAvoidedCostsWOCC!$A$5:$Q$50,G19+1,FALSE)*J19*L19</f>
        <v>0</v>
      </c>
      <c r="AL19" s="44">
        <f t="shared" si="15"/>
        <v>20.172448218558248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20.172448218558248</v>
      </c>
      <c r="AN19" s="48">
        <f t="shared" si="16"/>
        <v>173.19341603355039</v>
      </c>
      <c r="AO19" s="47">
        <f t="shared" si="17"/>
        <v>0.61028704658025634</v>
      </c>
      <c r="AP19" s="47">
        <f t="shared" si="18"/>
        <v>32.607950869768416</v>
      </c>
    </row>
    <row r="20" spans="1:42" ht="13.5" customHeight="1">
      <c r="A20" s="59">
        <f>A8+SUM(Q5:Q906)</f>
        <v>714433.76700000011</v>
      </c>
      <c r="B20" s="97" t="s">
        <v>144</v>
      </c>
      <c r="C20" s="98">
        <v>18230736</v>
      </c>
      <c r="D20" s="61" t="s">
        <v>145</v>
      </c>
      <c r="E20" s="38">
        <v>12693</v>
      </c>
      <c r="F20" s="39" t="s">
        <v>991</v>
      </c>
      <c r="G20" s="39">
        <v>10</v>
      </c>
      <c r="H20" s="39"/>
      <c r="I20" s="40" t="s">
        <v>278</v>
      </c>
      <c r="J20" s="41">
        <v>100</v>
      </c>
      <c r="K20" s="41">
        <v>2.2000000000000002</v>
      </c>
      <c r="L20" s="41"/>
      <c r="M20" s="42">
        <v>33</v>
      </c>
      <c r="N20" s="42">
        <v>33</v>
      </c>
      <c r="O20" s="43">
        <v>220.00000000000003</v>
      </c>
      <c r="P20" s="44">
        <v>3300</v>
      </c>
      <c r="Q20" s="44">
        <f t="shared" si="13"/>
        <v>3300</v>
      </c>
      <c r="R20" s="45">
        <v>4.13</v>
      </c>
      <c r="S20" s="46">
        <v>0</v>
      </c>
      <c r="T20" s="39">
        <f t="shared" si="0"/>
        <v>10</v>
      </c>
      <c r="U20" s="47">
        <f t="shared" si="1"/>
        <v>5.8626987921241575E-2</v>
      </c>
      <c r="V20" s="48">
        <f t="shared" si="2"/>
        <v>0</v>
      </c>
      <c r="W20" s="49">
        <f t="shared" si="3"/>
        <v>5.8626987921241575E-3</v>
      </c>
      <c r="X20" s="44">
        <f t="shared" si="4"/>
        <v>594.26822433243854</v>
      </c>
      <c r="Y20" s="44">
        <f t="shared" si="5"/>
        <v>0</v>
      </c>
      <c r="Z20" s="44">
        <f t="shared" si="6"/>
        <v>3698.2740998225736</v>
      </c>
      <c r="AA20" s="50">
        <f t="shared" si="7"/>
        <v>3894.2682243324384</v>
      </c>
      <c r="AB20" s="51">
        <f t="shared" si="8"/>
        <v>3462.8034642533457</v>
      </c>
      <c r="AC20" s="44">
        <f t="shared" si="9"/>
        <v>3646.3185621090247</v>
      </c>
      <c r="AD20" s="44">
        <f t="shared" si="10"/>
        <v>2927.7474919450447</v>
      </c>
      <c r="AE20" s="44">
        <f t="shared" si="19"/>
        <v>0</v>
      </c>
      <c r="AF20" s="52">
        <f>HLOOKUP(I20,GasAvoidedCostsWOCC!$A$5:$G$50,G20+1,FALSE)</f>
        <v>7.1400454873872068</v>
      </c>
      <c r="AG20" s="44">
        <f t="shared" si="11"/>
        <v>1570.8100072251857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4"/>
        <v>1570.8100072251857</v>
      </c>
      <c r="AK20" s="44">
        <f>HLOOKUP(I20,GasAvoidedCostsWOCC!$A$5:$Q$50,G20+1,FALSE)*J20*L20</f>
        <v>0</v>
      </c>
      <c r="AL20" s="44">
        <f t="shared" si="15"/>
        <v>1570.8100072251857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1570.8100072251857</v>
      </c>
      <c r="AN20" s="48">
        <f t="shared" si="16"/>
        <v>4655.6384998927488</v>
      </c>
      <c r="AO20" s="47">
        <f t="shared" si="17"/>
        <v>0.45362378299569067</v>
      </c>
      <c r="AP20" s="47">
        <f t="shared" si="18"/>
        <v>1.2768051997080405</v>
      </c>
    </row>
    <row r="21" spans="1:42" ht="13.5" customHeight="1">
      <c r="A21" s="58" t="s">
        <v>244</v>
      </c>
      <c r="B21" s="97" t="s">
        <v>144</v>
      </c>
      <c r="C21" s="98">
        <v>18230736</v>
      </c>
      <c r="D21" s="61" t="s">
        <v>145</v>
      </c>
      <c r="E21" s="38">
        <v>12669</v>
      </c>
      <c r="F21" s="39" t="s">
        <v>608</v>
      </c>
      <c r="G21" s="39">
        <v>20</v>
      </c>
      <c r="H21" s="39"/>
      <c r="I21" s="40" t="s">
        <v>282</v>
      </c>
      <c r="J21" s="41">
        <v>10</v>
      </c>
      <c r="K21" s="41">
        <v>105.31</v>
      </c>
      <c r="L21" s="41"/>
      <c r="M21" s="42">
        <v>700</v>
      </c>
      <c r="N21" s="42">
        <v>1438</v>
      </c>
      <c r="O21" s="43">
        <v>1053.0999999999999</v>
      </c>
      <c r="P21" s="44">
        <v>7000</v>
      </c>
      <c r="Q21" s="44">
        <f t="shared" si="13"/>
        <v>14380</v>
      </c>
      <c r="R21" s="45">
        <v>30.045000000000002</v>
      </c>
      <c r="S21" s="46">
        <v>0</v>
      </c>
      <c r="T21" s="39">
        <f t="shared" si="0"/>
        <v>20</v>
      </c>
      <c r="U21" s="47">
        <f t="shared" si="1"/>
        <v>0.56127346345326801</v>
      </c>
      <c r="V21" s="48">
        <f t="shared" si="2"/>
        <v>738</v>
      </c>
      <c r="W21" s="49">
        <f t="shared" si="3"/>
        <v>2.8063673172663402E-2</v>
      </c>
      <c r="X21" s="44">
        <f t="shared" si="4"/>
        <v>2844.6539411113217</v>
      </c>
      <c r="Y21" s="44">
        <f t="shared" si="5"/>
        <v>7380</v>
      </c>
      <c r="Z21" s="44">
        <f t="shared" si="6"/>
        <v>17702.965702377958</v>
      </c>
      <c r="AA21" s="50">
        <f t="shared" si="7"/>
        <v>17224.653941111323</v>
      </c>
      <c r="AB21" s="51">
        <f t="shared" si="8"/>
        <v>16575.810582750895</v>
      </c>
      <c r="AC21" s="44">
        <f t="shared" si="9"/>
        <v>16127.953128381387</v>
      </c>
      <c r="AD21" s="44">
        <f t="shared" si="10"/>
        <v>3233.0551763788749</v>
      </c>
      <c r="AE21" s="44">
        <f t="shared" si="19"/>
        <v>0</v>
      </c>
      <c r="AF21" s="52">
        <f>HLOOKUP(I21,GasAvoidedCostsWOCC!$A$5:$G$50,G21+1,FALSE)</f>
        <v>13.765480191058694</v>
      </c>
      <c r="AG21" s="44">
        <f t="shared" si="11"/>
        <v>14496.427189203911</v>
      </c>
      <c r="AH21" s="52">
        <f>HLOOKUP(I21,GasAvoidedCostsWOCC!$A$5:$Q$50,T21+1,FALSE)</f>
        <v>13.765480191058694</v>
      </c>
      <c r="AI21" s="44">
        <f t="shared" si="12"/>
        <v>0</v>
      </c>
      <c r="AJ21" s="44">
        <f t="shared" si="14"/>
        <v>14496.427189203911</v>
      </c>
      <c r="AK21" s="44">
        <f>HLOOKUP(I21,GasAvoidedCostsWOCC!$A$5:$Q$50,G21+1,FALSE)*J21*L21</f>
        <v>0</v>
      </c>
      <c r="AL21" s="44">
        <f t="shared" si="15"/>
        <v>14496.427189203911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14496.427189203912</v>
      </c>
      <c r="AN21" s="48">
        <f t="shared" si="16"/>
        <v>19179.125084503179</v>
      </c>
      <c r="AO21" s="47">
        <f t="shared" si="17"/>
        <v>0.87455313975952231</v>
      </c>
      <c r="AP21" s="47">
        <f t="shared" si="18"/>
        <v>1.1891853189201331</v>
      </c>
    </row>
    <row r="22" spans="1:42" ht="13.5" customHeight="1">
      <c r="A22" s="60">
        <f>(SUM(AM5:AM1000)/(SUM(AB5:AB1000)))</f>
        <v>1.1510183021433043</v>
      </c>
      <c r="B22" s="97" t="s">
        <v>144</v>
      </c>
      <c r="C22" s="98">
        <v>18230736</v>
      </c>
      <c r="D22" s="61" t="s">
        <v>145</v>
      </c>
      <c r="E22" s="38">
        <v>12670</v>
      </c>
      <c r="F22" s="39" t="s">
        <v>720</v>
      </c>
      <c r="G22" s="39">
        <v>20</v>
      </c>
      <c r="H22" s="39"/>
      <c r="I22" s="40" t="s">
        <v>282</v>
      </c>
      <c r="J22" s="41">
        <v>25</v>
      </c>
      <c r="K22" s="41">
        <v>105.31</v>
      </c>
      <c r="L22" s="41"/>
      <c r="M22" s="42">
        <v>1000</v>
      </c>
      <c r="N22" s="42">
        <v>1438</v>
      </c>
      <c r="O22" s="43">
        <v>2632.75</v>
      </c>
      <c r="P22" s="44">
        <v>25000</v>
      </c>
      <c r="Q22" s="44">
        <f t="shared" si="13"/>
        <v>35950</v>
      </c>
      <c r="R22" s="45">
        <v>30.045000000000002</v>
      </c>
      <c r="S22" s="46">
        <v>0</v>
      </c>
      <c r="T22" s="39">
        <f t="shared" si="0"/>
        <v>20</v>
      </c>
      <c r="U22" s="47">
        <f t="shared" si="1"/>
        <v>1.4031836586331703</v>
      </c>
      <c r="V22" s="48">
        <f t="shared" si="2"/>
        <v>438</v>
      </c>
      <c r="W22" s="49">
        <f t="shared" si="3"/>
        <v>7.0159182931658515E-2</v>
      </c>
      <c r="X22" s="44">
        <f t="shared" si="4"/>
        <v>7111.6348527783057</v>
      </c>
      <c r="Y22" s="44">
        <f t="shared" si="5"/>
        <v>10950</v>
      </c>
      <c r="Z22" s="44">
        <f t="shared" si="6"/>
        <v>44257.414255944903</v>
      </c>
      <c r="AA22" s="50">
        <f t="shared" si="7"/>
        <v>43061.634852778305</v>
      </c>
      <c r="AB22" s="51">
        <f t="shared" si="8"/>
        <v>41439.526456877247</v>
      </c>
      <c r="AC22" s="44">
        <f t="shared" si="9"/>
        <v>40319.882820953469</v>
      </c>
      <c r="AD22" s="44">
        <f t="shared" si="10"/>
        <v>8082.6379409471865</v>
      </c>
      <c r="AE22" s="44">
        <f t="shared" si="19"/>
        <v>0</v>
      </c>
      <c r="AF22" s="52">
        <f>HLOOKUP(I22,GasAvoidedCostsWOCC!$A$5:$G$50,G22+1,FALSE)</f>
        <v>13.765480191058694</v>
      </c>
      <c r="AG22" s="44">
        <f t="shared" si="11"/>
        <v>36241.067973009776</v>
      </c>
      <c r="AH22" s="52">
        <f>HLOOKUP(I22,GasAvoidedCostsWOCC!$A$5:$Q$50,T22+1,FALSE)</f>
        <v>13.765480191058694</v>
      </c>
      <c r="AI22" s="44">
        <f t="shared" si="12"/>
        <v>0</v>
      </c>
      <c r="AJ22" s="44">
        <f t="shared" si="14"/>
        <v>36241.067973009776</v>
      </c>
      <c r="AK22" s="44">
        <f>HLOOKUP(I22,GasAvoidedCostsWOCC!$A$5:$Q$50,G22+1,FALSE)*J22*L22</f>
        <v>0</v>
      </c>
      <c r="AL22" s="44">
        <f t="shared" si="15"/>
        <v>36241.067973009776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36241.067973009776</v>
      </c>
      <c r="AN22" s="48">
        <f t="shared" si="16"/>
        <v>47947.812711257939</v>
      </c>
      <c r="AO22" s="47">
        <f t="shared" si="17"/>
        <v>0.87455313975952198</v>
      </c>
      <c r="AP22" s="47">
        <f t="shared" si="18"/>
        <v>1.1891853189201329</v>
      </c>
    </row>
    <row r="23" spans="1:42" ht="13.5" customHeight="1">
      <c r="A23" s="58" t="s">
        <v>245</v>
      </c>
      <c r="B23" s="97" t="s">
        <v>144</v>
      </c>
      <c r="C23" s="98">
        <v>18230736</v>
      </c>
      <c r="D23" s="61" t="s">
        <v>145</v>
      </c>
      <c r="E23" s="38">
        <v>11303</v>
      </c>
      <c r="F23" s="39" t="s">
        <v>986</v>
      </c>
      <c r="G23" s="39">
        <v>24</v>
      </c>
      <c r="H23" s="39"/>
      <c r="I23" s="40" t="s">
        <v>274</v>
      </c>
      <c r="J23" s="41">
        <v>50</v>
      </c>
      <c r="K23" s="41"/>
      <c r="L23" s="41"/>
      <c r="M23" s="42">
        <v>5</v>
      </c>
      <c r="N23" s="42">
        <v>7.14</v>
      </c>
      <c r="O23" s="43">
        <v>50</v>
      </c>
      <c r="P23" s="44">
        <v>250</v>
      </c>
      <c r="Q23" s="44">
        <f t="shared" si="13"/>
        <v>357</v>
      </c>
      <c r="R23" s="45">
        <v>0</v>
      </c>
      <c r="S23" s="46">
        <v>0</v>
      </c>
      <c r="T23" s="39">
        <f t="shared" si="0"/>
        <v>24</v>
      </c>
      <c r="U23" s="47">
        <f t="shared" si="1"/>
        <v>3.1978357047949948E-2</v>
      </c>
      <c r="V23" s="48">
        <f t="shared" si="2"/>
        <v>2.1399999999999997</v>
      </c>
      <c r="W23" s="49">
        <f t="shared" si="3"/>
        <v>1.332431543664581E-3</v>
      </c>
      <c r="X23" s="44">
        <f t="shared" si="4"/>
        <v>135.06096007555419</v>
      </c>
      <c r="Y23" s="44">
        <f t="shared" si="5"/>
        <v>107</v>
      </c>
      <c r="Z23" s="44">
        <f t="shared" si="6"/>
        <v>840.51684086876662</v>
      </c>
      <c r="AA23" s="50">
        <f t="shared" si="7"/>
        <v>492.06096007555419</v>
      </c>
      <c r="AB23" s="51">
        <f t="shared" si="8"/>
        <v>787.0007873303058</v>
      </c>
      <c r="AC23" s="44">
        <f t="shared" si="9"/>
        <v>460.73123602579977</v>
      </c>
      <c r="AD23" s="44">
        <f t="shared" si="10"/>
        <v>0</v>
      </c>
      <c r="AE23" s="44">
        <f t="shared" si="19"/>
        <v>0</v>
      </c>
      <c r="AF23" s="52">
        <f>HLOOKUP(I23,GasAvoidedCostsWOCC!$A$5:$G$50,G23+1,FALSE)</f>
        <v>16.785698132496019</v>
      </c>
      <c r="AG23" s="44">
        <f t="shared" si="11"/>
        <v>0</v>
      </c>
      <c r="AH23" s="52">
        <f>HLOOKUP(I23,GasAvoidedCostsWOCC!$A$5:$Q$50,T23+1,FALSE)</f>
        <v>16.785698132496019</v>
      </c>
      <c r="AI23" s="44">
        <f t="shared" si="12"/>
        <v>0</v>
      </c>
      <c r="AJ23" s="44">
        <f t="shared" si="14"/>
        <v>0</v>
      </c>
      <c r="AK23" s="44">
        <f>HLOOKUP(I23,GasAvoidedCostsWOCC!$A$5:$Q$50,G23+1,FALSE)*J23*L23</f>
        <v>0</v>
      </c>
      <c r="AL23" s="44">
        <f t="shared" si="15"/>
        <v>0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6"/>
        <v>0</v>
      </c>
      <c r="AO23" s="47">
        <f t="shared" si="17"/>
        <v>0</v>
      </c>
      <c r="AP23" s="47">
        <f t="shared" si="18"/>
        <v>0</v>
      </c>
    </row>
    <row r="24" spans="1:42" ht="13.5" customHeight="1">
      <c r="A24" s="60">
        <f>(SUM(AN5:AN1000)/SUM(AC5:AC1000))</f>
        <v>1.1613223139997304</v>
      </c>
      <c r="B24" s="97" t="s">
        <v>144</v>
      </c>
      <c r="C24" s="98">
        <v>18230736</v>
      </c>
      <c r="D24" s="61" t="s">
        <v>145</v>
      </c>
      <c r="E24" s="38">
        <v>12660</v>
      </c>
      <c r="F24" s="39" t="s">
        <v>607</v>
      </c>
      <c r="G24" s="39">
        <v>20</v>
      </c>
      <c r="H24" s="39"/>
      <c r="I24" s="40" t="s">
        <v>282</v>
      </c>
      <c r="J24" s="41">
        <v>10</v>
      </c>
      <c r="K24" s="41">
        <v>134.32</v>
      </c>
      <c r="L24" s="41"/>
      <c r="M24" s="42">
        <v>700</v>
      </c>
      <c r="N24" s="42">
        <v>723.76</v>
      </c>
      <c r="O24" s="43">
        <v>1343.1999999999998</v>
      </c>
      <c r="P24" s="44">
        <v>7000</v>
      </c>
      <c r="Q24" s="44">
        <f t="shared" si="13"/>
        <v>7237.6</v>
      </c>
      <c r="R24" s="45">
        <v>0</v>
      </c>
      <c r="S24" s="46">
        <v>0</v>
      </c>
      <c r="T24" s="39">
        <f t="shared" si="0"/>
        <v>20</v>
      </c>
      <c r="U24" s="47">
        <f t="shared" si="1"/>
        <v>0.71588881978010599</v>
      </c>
      <c r="V24" s="48">
        <f t="shared" si="2"/>
        <v>23.759999999999991</v>
      </c>
      <c r="W24" s="49">
        <f t="shared" si="3"/>
        <v>3.5794440989005298E-2</v>
      </c>
      <c r="X24" s="44">
        <f t="shared" si="4"/>
        <v>3628.2776314696871</v>
      </c>
      <c r="Y24" s="44">
        <f t="shared" si="5"/>
        <v>237.60000000000036</v>
      </c>
      <c r="Z24" s="44">
        <f t="shared" si="6"/>
        <v>22579.64441309854</v>
      </c>
      <c r="AA24" s="50">
        <f t="shared" si="7"/>
        <v>10865.877631469688</v>
      </c>
      <c r="AB24" s="51">
        <f t="shared" si="8"/>
        <v>21141.989150841328</v>
      </c>
      <c r="AC24" s="44">
        <f t="shared" si="9"/>
        <v>10174.042726095213</v>
      </c>
      <c r="AD24" s="44">
        <f t="shared" si="10"/>
        <v>0</v>
      </c>
      <c r="AE24" s="44">
        <f t="shared" si="19"/>
        <v>0</v>
      </c>
      <c r="AF24" s="52">
        <f>HLOOKUP(I24,GasAvoidedCostsWOCC!$A$5:$G$50,G24+1,FALSE)</f>
        <v>13.765480191058694</v>
      </c>
      <c r="AG24" s="44">
        <f t="shared" si="11"/>
        <v>18489.792992630038</v>
      </c>
      <c r="AH24" s="52">
        <f>HLOOKUP(I24,GasAvoidedCostsWOCC!$A$5:$Q$50,T24+1,FALSE)</f>
        <v>13.765480191058694</v>
      </c>
      <c r="AI24" s="44">
        <f t="shared" si="12"/>
        <v>0</v>
      </c>
      <c r="AJ24" s="44">
        <f t="shared" si="14"/>
        <v>18489.792992630038</v>
      </c>
      <c r="AK24" s="44">
        <f>HLOOKUP(I24,GasAvoidedCostsWOCC!$A$5:$Q$50,G24+1,FALSE)*J24*L24</f>
        <v>0</v>
      </c>
      <c r="AL24" s="44">
        <f t="shared" si="15"/>
        <v>18489.792992630038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18489.792992630035</v>
      </c>
      <c r="AN24" s="48">
        <f t="shared" si="16"/>
        <v>20338.772291893041</v>
      </c>
      <c r="AO24" s="47">
        <f t="shared" si="17"/>
        <v>0.87455313975952209</v>
      </c>
      <c r="AP24" s="47">
        <f t="shared" si="18"/>
        <v>1.9990846155704165</v>
      </c>
    </row>
    <row r="25" spans="1:42" ht="13.5" customHeight="1">
      <c r="B25" s="97" t="s">
        <v>144</v>
      </c>
      <c r="C25" s="98">
        <v>18230736</v>
      </c>
      <c r="D25" s="61" t="s">
        <v>145</v>
      </c>
      <c r="E25" t="s">
        <v>824</v>
      </c>
      <c r="F25" s="39" t="s">
        <v>992</v>
      </c>
      <c r="G25" s="39">
        <v>1</v>
      </c>
      <c r="H25" s="39"/>
      <c r="I25" s="40" t="s">
        <v>282</v>
      </c>
      <c r="J25" s="41">
        <v>100</v>
      </c>
      <c r="K25" s="41">
        <v>0</v>
      </c>
      <c r="L25" s="41"/>
      <c r="M25" s="42">
        <v>100</v>
      </c>
      <c r="N25" s="42">
        <v>0</v>
      </c>
      <c r="O25" s="43">
        <v>0</v>
      </c>
      <c r="P25" s="44">
        <v>10000</v>
      </c>
      <c r="Q25" s="44">
        <f t="shared" si="13"/>
        <v>0</v>
      </c>
      <c r="R25" s="45">
        <v>0</v>
      </c>
      <c r="S25" s="46">
        <v>0</v>
      </c>
      <c r="T25" s="39">
        <f t="shared" ref="T25:T88" si="20">G25+H25</f>
        <v>1</v>
      </c>
      <c r="U25" s="47">
        <f t="shared" ref="U25:U88" si="21">(O25/$A$10)*T25</f>
        <v>0</v>
      </c>
      <c r="V25" s="48">
        <f t="shared" ref="V25:V88" si="22">N25-M25</f>
        <v>-100</v>
      </c>
      <c r="W25" s="49">
        <f t="shared" ref="W25:W88" si="23">(O25/A$10)</f>
        <v>0</v>
      </c>
      <c r="X25" s="44">
        <f t="shared" ref="X25:X88" si="24">W25*A$8</f>
        <v>0</v>
      </c>
      <c r="Y25" s="44">
        <f t="shared" ref="Y25:Y88" si="25">Q25-P25</f>
        <v>-10000</v>
      </c>
      <c r="Z25" s="44">
        <f t="shared" ref="Z25:Z88" si="26">X25+(A$6*W25)</f>
        <v>0</v>
      </c>
      <c r="AA25" s="50">
        <f t="shared" ref="AA25:AA88" si="27">Q25+X25</f>
        <v>0</v>
      </c>
      <c r="AB25" s="51">
        <f t="shared" ref="AB25:AB88" si="28">Z25/(1+GasDiscountRate)^1</f>
        <v>0</v>
      </c>
      <c r="AC25" s="44">
        <f t="shared" ref="AC25:AC88" si="29">AA25/(1+GasDiscountRate)^1</f>
        <v>0</v>
      </c>
      <c r="AD25" s="44">
        <f t="shared" ref="AD25:AD88" si="30">-PV(GasDiscountRate,T25,R25)*J25</f>
        <v>0</v>
      </c>
      <c r="AE25" s="44">
        <f t="shared" ref="AE25:AE88" si="31">-PV(GasDiscountRate,T25,S25)*J25</f>
        <v>0</v>
      </c>
      <c r="AF25" s="52">
        <f>HLOOKUP(I25,GasAvoidedCostsWOCC!$A$5:$G$50,G25+1,FALSE)</f>
        <v>0.87909634590853636</v>
      </c>
      <c r="AG25" s="44">
        <f t="shared" ref="AG25:AG88" si="32">AF25*J25*K25</f>
        <v>0</v>
      </c>
      <c r="AH25" s="52">
        <f>HLOOKUP(I25,GasAvoidedCostsWOCC!$A$5:$Q$50,T25+1,FALSE)</f>
        <v>0.87909634590853636</v>
      </c>
      <c r="AI25" s="44">
        <f t="shared" ref="AI25:AI88" si="33">AH25*J25*L25</f>
        <v>0</v>
      </c>
      <c r="AJ25" s="44">
        <f t="shared" ref="AJ25:AJ88" si="34">AG25+AI25</f>
        <v>0</v>
      </c>
      <c r="AK25" s="44">
        <f>HLOOKUP(I25,GasAvoidedCostsWOCC!$A$5:$Q$50,G25+1,FALSE)*J25*L25</f>
        <v>0</v>
      </c>
      <c r="AL25" s="44">
        <f t="shared" ref="AL25:AL88" si="35">AG25+AI25-AK25</f>
        <v>0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88" si="36">AM25*1.1+AD25+AE25</f>
        <v>0</v>
      </c>
      <c r="AO25" s="47">
        <f t="shared" ref="AO25:AO88" si="37">IFERROR(AM25/AB25,0)</f>
        <v>0</v>
      </c>
      <c r="AP25" s="47" t="e">
        <f t="shared" ref="AP25:AP88" si="38">AN25/AC25</f>
        <v>#DIV/0!</v>
      </c>
    </row>
    <row r="26" spans="1:42" ht="13.5" customHeight="1">
      <c r="B26" s="97" t="s">
        <v>144</v>
      </c>
      <c r="C26" s="98">
        <v>18230736</v>
      </c>
      <c r="D26" s="61" t="s">
        <v>145</v>
      </c>
      <c r="E26" t="s">
        <v>824</v>
      </c>
      <c r="F26" s="39" t="s">
        <v>993</v>
      </c>
      <c r="G26" s="39">
        <v>45</v>
      </c>
      <c r="H26" s="39"/>
      <c r="I26" s="40" t="s">
        <v>282</v>
      </c>
      <c r="J26" s="41">
        <v>10000</v>
      </c>
      <c r="K26" s="41">
        <v>1</v>
      </c>
      <c r="L26" s="41"/>
      <c r="M26" s="42">
        <v>21.26</v>
      </c>
      <c r="N26" s="42">
        <v>21.26</v>
      </c>
      <c r="O26" s="43">
        <v>10000</v>
      </c>
      <c r="P26" s="44">
        <v>212600.00000000003</v>
      </c>
      <c r="Q26" s="44">
        <f t="shared" si="13"/>
        <v>212600.00000000003</v>
      </c>
      <c r="R26" s="45">
        <v>0</v>
      </c>
      <c r="S26" s="46">
        <v>0</v>
      </c>
      <c r="T26" s="39">
        <f t="shared" si="20"/>
        <v>45</v>
      </c>
      <c r="U26" s="47">
        <f t="shared" si="21"/>
        <v>11.991883892981228</v>
      </c>
      <c r="V26" s="48">
        <f t="shared" si="22"/>
        <v>0</v>
      </c>
      <c r="W26" s="49">
        <f t="shared" si="23"/>
        <v>0.26648630873291618</v>
      </c>
      <c r="X26" s="44">
        <f t="shared" si="24"/>
        <v>27012.192015110835</v>
      </c>
      <c r="Y26" s="44">
        <f t="shared" si="25"/>
        <v>0</v>
      </c>
      <c r="Z26" s="44">
        <f t="shared" si="26"/>
        <v>168103.36817375332</v>
      </c>
      <c r="AA26" s="50">
        <f t="shared" si="27"/>
        <v>239612.19201511086</v>
      </c>
      <c r="AB26" s="51">
        <f t="shared" si="28"/>
        <v>157400.15746606115</v>
      </c>
      <c r="AC26" s="44">
        <f t="shared" si="29"/>
        <v>224355.98503287532</v>
      </c>
      <c r="AD26" s="44">
        <f t="shared" si="30"/>
        <v>0</v>
      </c>
      <c r="AE26" s="44">
        <f t="shared" si="31"/>
        <v>0</v>
      </c>
      <c r="AF26" s="52">
        <f>HLOOKUP(I26,GasAvoidedCostsWOCC!$A$5:$G$50,G26+1,FALSE)</f>
        <v>27.444232870165703</v>
      </c>
      <c r="AG26" s="44">
        <f t="shared" si="32"/>
        <v>274442.32870165701</v>
      </c>
      <c r="AH26" s="52">
        <f>HLOOKUP(I26,GasAvoidedCostsWOCC!$A$5:$Q$50,T26+1,FALSE)</f>
        <v>27.444232870165703</v>
      </c>
      <c r="AI26" s="44">
        <f t="shared" si="33"/>
        <v>0</v>
      </c>
      <c r="AJ26" s="44">
        <f t="shared" si="34"/>
        <v>274442.32870165701</v>
      </c>
      <c r="AK26" s="44">
        <f>HLOOKUP(I26,GasAvoidedCostsWOCC!$A$5:$Q$50,G26+1,FALSE)*J26*L26</f>
        <v>0</v>
      </c>
      <c r="AL26" s="44">
        <f t="shared" si="35"/>
        <v>274442.32870165701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274442.32870165701</v>
      </c>
      <c r="AN26" s="48">
        <f t="shared" si="36"/>
        <v>301886.56157182273</v>
      </c>
      <c r="AO26" s="47">
        <f t="shared" si="37"/>
        <v>1.7435962779187986</v>
      </c>
      <c r="AP26" s="47">
        <f t="shared" si="38"/>
        <v>1.3455694597475825</v>
      </c>
    </row>
    <row r="27" spans="1:42" ht="13.5" customHeight="1">
      <c r="B27" s="97" t="s">
        <v>144</v>
      </c>
      <c r="C27" s="98">
        <v>18230736</v>
      </c>
      <c r="D27" s="61" t="s">
        <v>145</v>
      </c>
      <c r="E27" t="s">
        <v>831</v>
      </c>
      <c r="F27" s="39" t="s">
        <v>994</v>
      </c>
      <c r="G27" s="39">
        <v>5</v>
      </c>
      <c r="H27" s="39"/>
      <c r="I27" s="40" t="s">
        <v>282</v>
      </c>
      <c r="J27" s="41">
        <v>50</v>
      </c>
      <c r="K27" s="41">
        <v>2.2000000000000002</v>
      </c>
      <c r="L27" s="41">
        <v>0</v>
      </c>
      <c r="M27" s="42">
        <v>100</v>
      </c>
      <c r="N27" s="42">
        <v>16.739999999999998</v>
      </c>
      <c r="O27" s="43">
        <v>110.00000000000001</v>
      </c>
      <c r="P27" s="44">
        <v>5000</v>
      </c>
      <c r="Q27" s="44">
        <f t="shared" si="13"/>
        <v>836.99999999999989</v>
      </c>
      <c r="R27" s="45">
        <v>0</v>
      </c>
      <c r="S27" s="46">
        <v>0</v>
      </c>
      <c r="T27" s="39">
        <f t="shared" si="20"/>
        <v>5</v>
      </c>
      <c r="U27" s="47">
        <f t="shared" si="21"/>
        <v>1.4656746980310394E-2</v>
      </c>
      <c r="V27" s="48">
        <f t="shared" si="22"/>
        <v>-83.26</v>
      </c>
      <c r="W27" s="49">
        <f t="shared" si="23"/>
        <v>2.9313493960620787E-3</v>
      </c>
      <c r="X27" s="44">
        <f t="shared" si="24"/>
        <v>297.13411216621927</v>
      </c>
      <c r="Y27" s="44">
        <f t="shared" si="25"/>
        <v>-4163</v>
      </c>
      <c r="Z27" s="44">
        <f t="shared" si="26"/>
        <v>1849.1370499112868</v>
      </c>
      <c r="AA27" s="50">
        <f t="shared" si="27"/>
        <v>1134.1341121662192</v>
      </c>
      <c r="AB27" s="51">
        <f t="shared" si="28"/>
        <v>1731.4017321266729</v>
      </c>
      <c r="AC27" s="44">
        <f t="shared" si="29"/>
        <v>1061.9233259983325</v>
      </c>
      <c r="AD27" s="44">
        <f t="shared" si="30"/>
        <v>0</v>
      </c>
      <c r="AE27" s="44">
        <f t="shared" si="31"/>
        <v>0</v>
      </c>
      <c r="AF27" s="52">
        <f>HLOOKUP(I27,GasAvoidedCostsWOCC!$A$5:$G$50,G27+1,FALSE)</f>
        <v>4.0176254580215796</v>
      </c>
      <c r="AG27" s="44">
        <f t="shared" si="32"/>
        <v>441.93880038237376</v>
      </c>
      <c r="AH27" s="52">
        <f>HLOOKUP(I27,GasAvoidedCostsWOCC!$A$5:$Q$50,T27+1,FALSE)</f>
        <v>4.0176254580215796</v>
      </c>
      <c r="AI27" s="44">
        <f t="shared" si="33"/>
        <v>0</v>
      </c>
      <c r="AJ27" s="44">
        <f t="shared" si="34"/>
        <v>441.93880038237376</v>
      </c>
      <c r="AK27" s="44">
        <f>HLOOKUP(I27,GasAvoidedCostsWOCC!$A$5:$Q$50,G27+1,FALSE)*J27*L27</f>
        <v>0</v>
      </c>
      <c r="AL27" s="44">
        <f t="shared" si="35"/>
        <v>441.93880038237376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441.93880038237381</v>
      </c>
      <c r="AN27" s="48">
        <f t="shared" si="36"/>
        <v>486.13268042061122</v>
      </c>
      <c r="AO27" s="47">
        <f t="shared" si="37"/>
        <v>0.2552491384189286</v>
      </c>
      <c r="AP27" s="47">
        <f t="shared" si="38"/>
        <v>0.45778510417745033</v>
      </c>
    </row>
    <row r="28" spans="1:42" ht="13.5" customHeight="1">
      <c r="B28" s="97" t="s">
        <v>144</v>
      </c>
      <c r="C28" s="98">
        <v>18230736</v>
      </c>
      <c r="D28" s="61" t="s">
        <v>145</v>
      </c>
      <c r="E28">
        <v>12071</v>
      </c>
      <c r="F28" s="39" t="s">
        <v>967</v>
      </c>
      <c r="G28" s="39">
        <v>3</v>
      </c>
      <c r="H28" s="39"/>
      <c r="I28" s="40" t="s">
        <v>282</v>
      </c>
      <c r="J28" s="41">
        <v>3000</v>
      </c>
      <c r="K28" s="41">
        <v>1</v>
      </c>
      <c r="L28" s="41"/>
      <c r="M28" s="42">
        <v>0.9</v>
      </c>
      <c r="N28" s="42">
        <v>0.9</v>
      </c>
      <c r="O28" s="43">
        <v>3000</v>
      </c>
      <c r="P28" s="44">
        <v>2700</v>
      </c>
      <c r="Q28" s="44">
        <f t="shared" si="13"/>
        <v>2700</v>
      </c>
      <c r="R28" s="45">
        <v>0</v>
      </c>
      <c r="S28" s="46">
        <v>0</v>
      </c>
      <c r="T28" s="39">
        <f t="shared" si="20"/>
        <v>3</v>
      </c>
      <c r="U28" s="47">
        <f t="shared" si="21"/>
        <v>0.23983767785962459</v>
      </c>
      <c r="V28" s="48">
        <f t="shared" si="22"/>
        <v>0</v>
      </c>
      <c r="W28" s="49">
        <f t="shared" si="23"/>
        <v>7.9945892619874864E-2</v>
      </c>
      <c r="X28" s="44">
        <f t="shared" si="24"/>
        <v>8103.6576045332513</v>
      </c>
      <c r="Y28" s="44">
        <f t="shared" si="25"/>
        <v>0</v>
      </c>
      <c r="Z28" s="44">
        <f t="shared" si="26"/>
        <v>50431.010452125993</v>
      </c>
      <c r="AA28" s="50">
        <f t="shared" si="27"/>
        <v>10803.657604533251</v>
      </c>
      <c r="AB28" s="51">
        <f t="shared" si="28"/>
        <v>47220.047239818341</v>
      </c>
      <c r="AC28" s="44">
        <f t="shared" si="29"/>
        <v>10115.784273907539</v>
      </c>
      <c r="AD28" s="44">
        <f t="shared" si="30"/>
        <v>0</v>
      </c>
      <c r="AE28" s="44">
        <f t="shared" si="31"/>
        <v>0</v>
      </c>
      <c r="AF28" s="52">
        <f>HLOOKUP(I28,GasAvoidedCostsWOCC!$A$5:$G$50,G28+1,FALSE)</f>
        <v>2.4967345581335034</v>
      </c>
      <c r="AG28" s="44">
        <f t="shared" si="32"/>
        <v>7490.20367440051</v>
      </c>
      <c r="AH28" s="52">
        <f>HLOOKUP(I28,GasAvoidedCostsWOCC!$A$5:$Q$50,T28+1,FALSE)</f>
        <v>2.4967345581335034</v>
      </c>
      <c r="AI28" s="44">
        <f t="shared" si="33"/>
        <v>0</v>
      </c>
      <c r="AJ28" s="44">
        <f t="shared" si="34"/>
        <v>7490.20367440051</v>
      </c>
      <c r="AK28" s="44">
        <f>HLOOKUP(I28,GasAvoidedCostsWOCC!$A$5:$Q$50,G28+1,FALSE)*J28*L28</f>
        <v>0</v>
      </c>
      <c r="AL28" s="44">
        <f t="shared" si="35"/>
        <v>7490.20367440051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7490.20367440051</v>
      </c>
      <c r="AN28" s="48">
        <f t="shared" si="36"/>
        <v>8239.2240418405618</v>
      </c>
      <c r="AO28" s="47">
        <f t="shared" si="37"/>
        <v>0.15862338375816765</v>
      </c>
      <c r="AP28" s="47">
        <f t="shared" si="38"/>
        <v>0.8144918692159796</v>
      </c>
    </row>
    <row r="29" spans="1:42">
      <c r="B29" s="97" t="s">
        <v>144</v>
      </c>
      <c r="C29" s="98">
        <v>18230736</v>
      </c>
      <c r="D29" s="61" t="s">
        <v>145</v>
      </c>
      <c r="E29">
        <v>11247</v>
      </c>
      <c r="F29" s="39" t="s">
        <v>995</v>
      </c>
      <c r="G29" s="39">
        <v>45</v>
      </c>
      <c r="H29" s="39"/>
      <c r="I29" s="40" t="s">
        <v>282</v>
      </c>
      <c r="J29" s="41">
        <v>50</v>
      </c>
      <c r="K29" s="41">
        <v>0.04</v>
      </c>
      <c r="L29" s="41"/>
      <c r="M29" s="42">
        <v>1</v>
      </c>
      <c r="N29" s="42">
        <v>1.04</v>
      </c>
      <c r="O29" s="43">
        <v>2</v>
      </c>
      <c r="P29" s="44">
        <v>50</v>
      </c>
      <c r="Q29" s="44">
        <f t="shared" si="13"/>
        <v>52</v>
      </c>
      <c r="R29" s="45">
        <v>0</v>
      </c>
      <c r="S29" s="46">
        <v>0</v>
      </c>
      <c r="T29" s="39">
        <f t="shared" si="20"/>
        <v>45</v>
      </c>
      <c r="U29" s="47">
        <f t="shared" si="21"/>
        <v>2.3983767785962459E-3</v>
      </c>
      <c r="V29" s="48">
        <f t="shared" si="22"/>
        <v>4.0000000000000036E-2</v>
      </c>
      <c r="W29" s="49">
        <f t="shared" si="23"/>
        <v>5.3297261746583238E-5</v>
      </c>
      <c r="X29" s="44">
        <f t="shared" si="24"/>
        <v>5.4024384030221668</v>
      </c>
      <c r="Y29" s="44">
        <f t="shared" si="25"/>
        <v>2</v>
      </c>
      <c r="Z29" s="44">
        <f t="shared" si="26"/>
        <v>33.620673634750659</v>
      </c>
      <c r="AA29" s="50">
        <f t="shared" si="27"/>
        <v>57.402438403022167</v>
      </c>
      <c r="AB29" s="51">
        <f t="shared" si="28"/>
        <v>31.480031493212227</v>
      </c>
      <c r="AC29" s="44">
        <f t="shared" si="29"/>
        <v>53.747601500957082</v>
      </c>
      <c r="AD29" s="44">
        <f t="shared" si="30"/>
        <v>0</v>
      </c>
      <c r="AE29" s="44">
        <f t="shared" si="31"/>
        <v>0</v>
      </c>
      <c r="AF29" s="52">
        <f>HLOOKUP(I29,GasAvoidedCostsWOCC!$A$5:$G$50,G29+1,FALSE)</f>
        <v>27.444232870165703</v>
      </c>
      <c r="AG29" s="44">
        <f t="shared" si="32"/>
        <v>54.888465740331405</v>
      </c>
      <c r="AH29" s="52">
        <f>HLOOKUP(I29,GasAvoidedCostsWOCC!$A$5:$Q$50,T29+1,FALSE)</f>
        <v>27.444232870165703</v>
      </c>
      <c r="AI29" s="44">
        <f t="shared" si="33"/>
        <v>0</v>
      </c>
      <c r="AJ29" s="44">
        <f t="shared" si="34"/>
        <v>54.888465740331405</v>
      </c>
      <c r="AK29" s="44">
        <f>HLOOKUP(I29,GasAvoidedCostsWOCC!$A$5:$Q$50,G29+1,FALSE)*J29*L29</f>
        <v>0</v>
      </c>
      <c r="AL29" s="44">
        <f t="shared" si="35"/>
        <v>54.888465740331405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54.888465740331405</v>
      </c>
      <c r="AN29" s="48">
        <f t="shared" si="36"/>
        <v>60.377312314364552</v>
      </c>
      <c r="AO29" s="47">
        <f t="shared" si="37"/>
        <v>1.7435962779187988</v>
      </c>
      <c r="AP29" s="47">
        <f t="shared" si="38"/>
        <v>1.123348961223682</v>
      </c>
    </row>
    <row r="30" spans="1:42">
      <c r="B30" s="97" t="s">
        <v>144</v>
      </c>
      <c r="C30" s="98">
        <v>18230736</v>
      </c>
      <c r="D30" s="61" t="s">
        <v>145</v>
      </c>
      <c r="E30">
        <v>11262</v>
      </c>
      <c r="F30" s="39" t="s">
        <v>996</v>
      </c>
      <c r="G30" s="39">
        <v>45</v>
      </c>
      <c r="H30" s="39"/>
      <c r="I30" s="40" t="s">
        <v>282</v>
      </c>
      <c r="J30" s="41">
        <v>100</v>
      </c>
      <c r="K30" s="41">
        <v>0.06</v>
      </c>
      <c r="L30" s="41"/>
      <c r="M30" s="42">
        <v>1</v>
      </c>
      <c r="N30" s="42">
        <v>1.35</v>
      </c>
      <c r="O30" s="43">
        <v>6</v>
      </c>
      <c r="P30" s="44">
        <v>100</v>
      </c>
      <c r="Q30" s="44">
        <f t="shared" si="13"/>
        <v>135</v>
      </c>
      <c r="R30" s="45">
        <v>0</v>
      </c>
      <c r="S30" s="46">
        <v>0</v>
      </c>
      <c r="T30" s="39">
        <f t="shared" si="20"/>
        <v>45</v>
      </c>
      <c r="U30" s="47">
        <f t="shared" si="21"/>
        <v>7.1951303357887372E-3</v>
      </c>
      <c r="V30" s="48">
        <f t="shared" si="22"/>
        <v>0.35000000000000009</v>
      </c>
      <c r="W30" s="49">
        <f t="shared" si="23"/>
        <v>1.5989178523974972E-4</v>
      </c>
      <c r="X30" s="44">
        <f t="shared" si="24"/>
        <v>16.207315209066504</v>
      </c>
      <c r="Y30" s="44">
        <f t="shared" si="25"/>
        <v>35</v>
      </c>
      <c r="Z30" s="44">
        <f t="shared" si="26"/>
        <v>100.86202090425199</v>
      </c>
      <c r="AA30" s="50">
        <f t="shared" si="27"/>
        <v>151.20731520906651</v>
      </c>
      <c r="AB30" s="51">
        <f t="shared" si="28"/>
        <v>94.440094479636684</v>
      </c>
      <c r="AC30" s="44">
        <f t="shared" si="29"/>
        <v>141.57988315455665</v>
      </c>
      <c r="AD30" s="44">
        <f t="shared" si="30"/>
        <v>0</v>
      </c>
      <c r="AE30" s="44">
        <f t="shared" si="31"/>
        <v>0</v>
      </c>
      <c r="AF30" s="52">
        <f>HLOOKUP(I30,GasAvoidedCostsWOCC!$A$5:$G$50,G30+1,FALSE)</f>
        <v>27.444232870165703</v>
      </c>
      <c r="AG30" s="44">
        <f t="shared" si="32"/>
        <v>164.66539722099421</v>
      </c>
      <c r="AH30" s="52">
        <f>HLOOKUP(I30,GasAvoidedCostsWOCC!$A$5:$Q$50,T30+1,FALSE)</f>
        <v>27.444232870165703</v>
      </c>
      <c r="AI30" s="44">
        <f t="shared" si="33"/>
        <v>0</v>
      </c>
      <c r="AJ30" s="44">
        <f t="shared" si="34"/>
        <v>164.66539722099421</v>
      </c>
      <c r="AK30" s="44">
        <f>HLOOKUP(I30,GasAvoidedCostsWOCC!$A$5:$Q$50,G30+1,FALSE)*J30*L30</f>
        <v>0</v>
      </c>
      <c r="AL30" s="44">
        <f t="shared" si="35"/>
        <v>164.66539722099421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164.66539722099421</v>
      </c>
      <c r="AN30" s="48">
        <f t="shared" si="36"/>
        <v>181.13193694309365</v>
      </c>
      <c r="AO30" s="47">
        <f t="shared" si="37"/>
        <v>1.7435962779187986</v>
      </c>
      <c r="AP30" s="47">
        <f t="shared" si="38"/>
        <v>1.2793621022088266</v>
      </c>
    </row>
    <row r="31" spans="1:42">
      <c r="B31" s="97" t="s">
        <v>144</v>
      </c>
      <c r="C31" s="98">
        <v>18230736</v>
      </c>
      <c r="D31" s="61" t="s">
        <v>145</v>
      </c>
      <c r="E31">
        <v>11292</v>
      </c>
      <c r="F31" s="39" t="s">
        <v>997</v>
      </c>
      <c r="G31" s="39">
        <v>45</v>
      </c>
      <c r="H31" s="39"/>
      <c r="I31" s="40" t="s">
        <v>282</v>
      </c>
      <c r="J31" s="41">
        <v>100</v>
      </c>
      <c r="K31" s="41">
        <v>0.1</v>
      </c>
      <c r="L31" s="41"/>
      <c r="M31" s="42">
        <v>1</v>
      </c>
      <c r="N31" s="42">
        <v>1.25</v>
      </c>
      <c r="O31" s="43">
        <v>10</v>
      </c>
      <c r="P31" s="44">
        <v>100</v>
      </c>
      <c r="Q31" s="44">
        <f t="shared" si="13"/>
        <v>125</v>
      </c>
      <c r="R31" s="45">
        <v>0</v>
      </c>
      <c r="S31" s="46">
        <v>0</v>
      </c>
      <c r="T31" s="39">
        <f t="shared" si="20"/>
        <v>45</v>
      </c>
      <c r="U31" s="47">
        <f t="shared" si="21"/>
        <v>1.1991883892981229E-2</v>
      </c>
      <c r="V31" s="48">
        <f t="shared" si="22"/>
        <v>0.25</v>
      </c>
      <c r="W31" s="49">
        <f t="shared" si="23"/>
        <v>2.6648630873291621E-4</v>
      </c>
      <c r="X31" s="44">
        <f t="shared" si="24"/>
        <v>27.012192015110838</v>
      </c>
      <c r="Y31" s="44">
        <f t="shared" si="25"/>
        <v>25</v>
      </c>
      <c r="Z31" s="44">
        <f t="shared" si="26"/>
        <v>168.10336817375332</v>
      </c>
      <c r="AA31" s="50">
        <f t="shared" si="27"/>
        <v>152.01219201511083</v>
      </c>
      <c r="AB31" s="51">
        <f t="shared" si="28"/>
        <v>157.40015746606116</v>
      </c>
      <c r="AC31" s="44">
        <f t="shared" si="29"/>
        <v>142.33351312276295</v>
      </c>
      <c r="AD31" s="44">
        <f t="shared" si="30"/>
        <v>0</v>
      </c>
      <c r="AE31" s="44">
        <f t="shared" si="31"/>
        <v>0</v>
      </c>
      <c r="AF31" s="52">
        <f>HLOOKUP(I31,GasAvoidedCostsWOCC!$A$5:$G$50,G31+1,FALSE)</f>
        <v>27.444232870165703</v>
      </c>
      <c r="AG31" s="44">
        <f t="shared" si="32"/>
        <v>274.442328701657</v>
      </c>
      <c r="AH31" s="52">
        <f>HLOOKUP(I31,GasAvoidedCostsWOCC!$A$5:$Q$50,T31+1,FALSE)</f>
        <v>27.444232870165703</v>
      </c>
      <c r="AI31" s="44">
        <f t="shared" si="33"/>
        <v>0</v>
      </c>
      <c r="AJ31" s="44">
        <f t="shared" si="34"/>
        <v>274.442328701657</v>
      </c>
      <c r="AK31" s="44">
        <f>HLOOKUP(I31,GasAvoidedCostsWOCC!$A$5:$Q$50,G31+1,FALSE)*J31*L31</f>
        <v>0</v>
      </c>
      <c r="AL31" s="44">
        <f t="shared" si="35"/>
        <v>274.442328701657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274.44232870165706</v>
      </c>
      <c r="AN31" s="48">
        <f t="shared" si="36"/>
        <v>301.88656157182277</v>
      </c>
      <c r="AO31" s="47">
        <f t="shared" si="37"/>
        <v>1.7435962779187988</v>
      </c>
      <c r="AP31" s="47">
        <f t="shared" si="38"/>
        <v>2.1209801890538946</v>
      </c>
    </row>
    <row r="32" spans="1:42">
      <c r="B32" s="97" t="s">
        <v>144</v>
      </c>
      <c r="C32" s="98">
        <v>18230736</v>
      </c>
      <c r="D32" s="61" t="s">
        <v>145</v>
      </c>
      <c r="E32">
        <v>12990</v>
      </c>
      <c r="F32" s="39" t="s">
        <v>998</v>
      </c>
      <c r="G32" s="39">
        <v>45</v>
      </c>
      <c r="H32" s="39"/>
      <c r="I32" s="40" t="s">
        <v>282</v>
      </c>
      <c r="J32" s="41">
        <v>50</v>
      </c>
      <c r="K32" s="41">
        <v>0.05</v>
      </c>
      <c r="L32" s="41"/>
      <c r="M32" s="42">
        <v>1</v>
      </c>
      <c r="N32" s="42">
        <v>1.34</v>
      </c>
      <c r="O32" s="43">
        <v>2.5</v>
      </c>
      <c r="P32" s="44">
        <v>50</v>
      </c>
      <c r="Q32" s="44">
        <f t="shared" si="13"/>
        <v>67</v>
      </c>
      <c r="R32" s="45">
        <v>0</v>
      </c>
      <c r="S32" s="46">
        <v>0</v>
      </c>
      <c r="T32" s="39">
        <f t="shared" si="20"/>
        <v>45</v>
      </c>
      <c r="U32" s="47">
        <f t="shared" si="21"/>
        <v>2.9979709732453072E-3</v>
      </c>
      <c r="V32" s="48">
        <f t="shared" si="22"/>
        <v>0.34000000000000008</v>
      </c>
      <c r="W32" s="49">
        <f t="shared" si="23"/>
        <v>6.6621577183229052E-5</v>
      </c>
      <c r="X32" s="44">
        <f t="shared" si="24"/>
        <v>6.7530480037777094</v>
      </c>
      <c r="Y32" s="44">
        <f t="shared" si="25"/>
        <v>17</v>
      </c>
      <c r="Z32" s="44">
        <f t="shared" si="26"/>
        <v>42.025842043438331</v>
      </c>
      <c r="AA32" s="50">
        <f t="shared" si="27"/>
        <v>73.753048003777707</v>
      </c>
      <c r="AB32" s="51">
        <f t="shared" si="28"/>
        <v>39.35003936651529</v>
      </c>
      <c r="AC32" s="44">
        <f t="shared" si="29"/>
        <v>69.05716105222632</v>
      </c>
      <c r="AD32" s="44">
        <f t="shared" si="30"/>
        <v>0</v>
      </c>
      <c r="AE32" s="44">
        <f t="shared" si="31"/>
        <v>0</v>
      </c>
      <c r="AF32" s="52">
        <f>HLOOKUP(I32,GasAvoidedCostsWOCC!$A$5:$G$50,G32+1,FALSE)</f>
        <v>27.444232870165703</v>
      </c>
      <c r="AG32" s="44">
        <f t="shared" si="32"/>
        <v>68.610582175414251</v>
      </c>
      <c r="AH32" s="52">
        <f>HLOOKUP(I32,GasAvoidedCostsWOCC!$A$5:$Q$50,T32+1,FALSE)</f>
        <v>27.444232870165703</v>
      </c>
      <c r="AI32" s="44">
        <f t="shared" si="33"/>
        <v>0</v>
      </c>
      <c r="AJ32" s="44">
        <f t="shared" si="34"/>
        <v>68.610582175414251</v>
      </c>
      <c r="AK32" s="44">
        <f>HLOOKUP(I32,GasAvoidedCostsWOCC!$A$5:$Q$50,G32+1,FALSE)*J32*L32</f>
        <v>0</v>
      </c>
      <c r="AL32" s="44">
        <f t="shared" si="35"/>
        <v>68.610582175414251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68.610582175414265</v>
      </c>
      <c r="AN32" s="48">
        <f t="shared" si="36"/>
        <v>75.471640392955692</v>
      </c>
      <c r="AO32" s="47">
        <f t="shared" si="37"/>
        <v>1.7435962779187988</v>
      </c>
      <c r="AP32" s="47">
        <f t="shared" si="38"/>
        <v>1.0928865195584605</v>
      </c>
    </row>
    <row r="33" spans="2:42">
      <c r="B33" s="97" t="s">
        <v>144</v>
      </c>
      <c r="C33" s="98">
        <v>18230736</v>
      </c>
      <c r="D33" s="61" t="s">
        <v>145</v>
      </c>
      <c r="E33">
        <v>13261</v>
      </c>
      <c r="F33" s="39" t="s">
        <v>999</v>
      </c>
      <c r="G33" s="39">
        <v>45</v>
      </c>
      <c r="H33" s="39"/>
      <c r="I33" s="40" t="s">
        <v>282</v>
      </c>
      <c r="J33" s="41">
        <v>30000</v>
      </c>
      <c r="K33" s="41">
        <v>0.01</v>
      </c>
      <c r="L33" s="41"/>
      <c r="M33" s="42">
        <v>0.5</v>
      </c>
      <c r="N33" s="42">
        <v>0.83</v>
      </c>
      <c r="O33" s="43">
        <v>300</v>
      </c>
      <c r="P33" s="44">
        <v>15000</v>
      </c>
      <c r="Q33" s="44">
        <f t="shared" si="13"/>
        <v>24900</v>
      </c>
      <c r="R33" s="45">
        <v>0</v>
      </c>
      <c r="S33" s="46">
        <v>0</v>
      </c>
      <c r="T33" s="39">
        <f t="shared" si="20"/>
        <v>45</v>
      </c>
      <c r="U33" s="47">
        <f t="shared" si="21"/>
        <v>0.35975651678943682</v>
      </c>
      <c r="V33" s="48">
        <f t="shared" si="22"/>
        <v>0.32999999999999996</v>
      </c>
      <c r="W33" s="49">
        <f t="shared" si="23"/>
        <v>7.9945892619874854E-3</v>
      </c>
      <c r="X33" s="44">
        <f t="shared" si="24"/>
        <v>810.36576045332504</v>
      </c>
      <c r="Y33" s="44">
        <f t="shared" si="25"/>
        <v>9900</v>
      </c>
      <c r="Z33" s="44">
        <f t="shared" si="26"/>
        <v>5043.1010452125993</v>
      </c>
      <c r="AA33" s="50">
        <f t="shared" si="27"/>
        <v>25710.365760453325</v>
      </c>
      <c r="AB33" s="51">
        <f t="shared" si="28"/>
        <v>4722.0047239818341</v>
      </c>
      <c r="AC33" s="44">
        <f t="shared" si="29"/>
        <v>24073.376180199743</v>
      </c>
      <c r="AD33" s="44">
        <f t="shared" si="30"/>
        <v>0</v>
      </c>
      <c r="AE33" s="44">
        <f t="shared" si="31"/>
        <v>0</v>
      </c>
      <c r="AF33" s="52">
        <f>HLOOKUP(I33,GasAvoidedCostsWOCC!$A$5:$G$50,G33+1,FALSE)</f>
        <v>27.444232870165703</v>
      </c>
      <c r="AG33" s="44">
        <f t="shared" si="32"/>
        <v>8233.26986104971</v>
      </c>
      <c r="AH33" s="52">
        <f>HLOOKUP(I33,GasAvoidedCostsWOCC!$A$5:$Q$50,T33+1,FALSE)</f>
        <v>27.444232870165703</v>
      </c>
      <c r="AI33" s="44">
        <f t="shared" si="33"/>
        <v>0</v>
      </c>
      <c r="AJ33" s="44">
        <f t="shared" si="34"/>
        <v>8233.26986104971</v>
      </c>
      <c r="AK33" s="44">
        <f>HLOOKUP(I33,GasAvoidedCostsWOCC!$A$5:$Q$50,G33+1,FALSE)*J33*L33</f>
        <v>0</v>
      </c>
      <c r="AL33" s="44">
        <f t="shared" si="35"/>
        <v>8233.26986104971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8233.26986104971</v>
      </c>
      <c r="AN33" s="48">
        <f t="shared" si="36"/>
        <v>9056.5968471546821</v>
      </c>
      <c r="AO33" s="47">
        <f t="shared" si="37"/>
        <v>1.7435962779187986</v>
      </c>
      <c r="AP33" s="47">
        <f t="shared" si="38"/>
        <v>0.37620800586349401</v>
      </c>
    </row>
    <row r="34" spans="2:42">
      <c r="B34" s="97" t="s">
        <v>144</v>
      </c>
      <c r="C34" s="98">
        <v>18230736</v>
      </c>
      <c r="D34" s="61" t="s">
        <v>145</v>
      </c>
      <c r="E34">
        <v>12651</v>
      </c>
      <c r="F34" s="39" t="s">
        <v>604</v>
      </c>
      <c r="G34" s="39">
        <v>45</v>
      </c>
      <c r="H34" s="39"/>
      <c r="I34" s="40" t="s">
        <v>282</v>
      </c>
      <c r="J34" s="41">
        <v>1000</v>
      </c>
      <c r="K34" s="41">
        <v>1.1499999999999999</v>
      </c>
      <c r="L34" s="41"/>
      <c r="M34" s="42">
        <v>20</v>
      </c>
      <c r="N34" s="42">
        <v>24.7</v>
      </c>
      <c r="O34" s="43">
        <v>1150</v>
      </c>
      <c r="P34" s="44">
        <v>20000</v>
      </c>
      <c r="Q34" s="44">
        <f t="shared" si="13"/>
        <v>24700</v>
      </c>
      <c r="R34" s="45">
        <v>0</v>
      </c>
      <c r="S34" s="46">
        <v>0</v>
      </c>
      <c r="T34" s="39">
        <f t="shared" si="20"/>
        <v>45</v>
      </c>
      <c r="U34" s="47">
        <f t="shared" si="21"/>
        <v>1.3790666476928413</v>
      </c>
      <c r="V34" s="48">
        <f t="shared" si="22"/>
        <v>4.6999999999999993</v>
      </c>
      <c r="W34" s="49">
        <f t="shared" si="23"/>
        <v>3.0645925504285361E-2</v>
      </c>
      <c r="X34" s="44">
        <f t="shared" si="24"/>
        <v>3106.4020817377459</v>
      </c>
      <c r="Y34" s="44">
        <f t="shared" si="25"/>
        <v>4700</v>
      </c>
      <c r="Z34" s="44">
        <f t="shared" si="26"/>
        <v>19331.887339981629</v>
      </c>
      <c r="AA34" s="50">
        <f t="shared" si="27"/>
        <v>27806.402081737746</v>
      </c>
      <c r="AB34" s="51">
        <f t="shared" si="28"/>
        <v>18101.018108597029</v>
      </c>
      <c r="AC34" s="44">
        <f t="shared" si="29"/>
        <v>26035.95700537242</v>
      </c>
      <c r="AD34" s="44">
        <f t="shared" si="30"/>
        <v>0</v>
      </c>
      <c r="AE34" s="44">
        <f t="shared" si="31"/>
        <v>0</v>
      </c>
      <c r="AF34" s="52">
        <f>HLOOKUP(I34,GasAvoidedCostsWOCC!$A$5:$G$50,G34+1,FALSE)</f>
        <v>27.444232870165703</v>
      </c>
      <c r="AG34" s="44">
        <f t="shared" si="32"/>
        <v>31560.867800690554</v>
      </c>
      <c r="AH34" s="52">
        <f>HLOOKUP(I34,GasAvoidedCostsWOCC!$A$5:$Q$50,T34+1,FALSE)</f>
        <v>27.444232870165703</v>
      </c>
      <c r="AI34" s="44">
        <f t="shared" si="33"/>
        <v>0</v>
      </c>
      <c r="AJ34" s="44">
        <f t="shared" si="34"/>
        <v>31560.867800690554</v>
      </c>
      <c r="AK34" s="44">
        <f>HLOOKUP(I34,GasAvoidedCostsWOCC!$A$5:$Q$50,G34+1,FALSE)*J34*L34</f>
        <v>0</v>
      </c>
      <c r="AL34" s="44">
        <f t="shared" si="35"/>
        <v>31560.867800690554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31560.867800690554</v>
      </c>
      <c r="AN34" s="48">
        <f t="shared" si="36"/>
        <v>34716.954580759615</v>
      </c>
      <c r="AO34" s="47">
        <f t="shared" si="37"/>
        <v>1.7435962779187988</v>
      </c>
      <c r="AP34" s="47">
        <f t="shared" si="38"/>
        <v>1.3334234103089011</v>
      </c>
    </row>
    <row r="35" spans="2:42">
      <c r="B35" s="97" t="s">
        <v>144</v>
      </c>
      <c r="C35" s="98">
        <v>18230736</v>
      </c>
      <c r="D35" s="61" t="s">
        <v>145</v>
      </c>
      <c r="E35">
        <v>12659</v>
      </c>
      <c r="F35" s="39" t="s">
        <v>1000</v>
      </c>
      <c r="G35" s="39">
        <v>45</v>
      </c>
      <c r="H35" s="39"/>
      <c r="I35" s="40" t="s">
        <v>282</v>
      </c>
      <c r="J35" s="41">
        <v>500</v>
      </c>
      <c r="K35" s="41">
        <v>1.27</v>
      </c>
      <c r="L35" s="41"/>
      <c r="M35" s="42">
        <v>30</v>
      </c>
      <c r="N35" s="42">
        <v>28.6</v>
      </c>
      <c r="O35" s="43">
        <v>635</v>
      </c>
      <c r="P35" s="44">
        <v>15000</v>
      </c>
      <c r="Q35" s="44">
        <f t="shared" si="13"/>
        <v>14300</v>
      </c>
      <c r="R35" s="45">
        <v>0</v>
      </c>
      <c r="S35" s="46">
        <v>0</v>
      </c>
      <c r="T35" s="39">
        <f t="shared" si="20"/>
        <v>45</v>
      </c>
      <c r="U35" s="47">
        <f t="shared" si="21"/>
        <v>0.76148462720430798</v>
      </c>
      <c r="V35" s="48">
        <f t="shared" si="22"/>
        <v>-1.3999999999999986</v>
      </c>
      <c r="W35" s="49">
        <f t="shared" si="23"/>
        <v>1.6921880604540179E-2</v>
      </c>
      <c r="X35" s="44">
        <f t="shared" si="24"/>
        <v>1715.2741929595381</v>
      </c>
      <c r="Y35" s="44">
        <f t="shared" si="25"/>
        <v>-700</v>
      </c>
      <c r="Z35" s="44">
        <f t="shared" si="26"/>
        <v>10674.563879033336</v>
      </c>
      <c r="AA35" s="50">
        <f t="shared" si="27"/>
        <v>16015.274192959538</v>
      </c>
      <c r="AB35" s="51">
        <f t="shared" si="28"/>
        <v>9994.9099990948835</v>
      </c>
      <c r="AC35" s="44">
        <f t="shared" si="29"/>
        <v>14995.575087040765</v>
      </c>
      <c r="AD35" s="44">
        <f t="shared" si="30"/>
        <v>0</v>
      </c>
      <c r="AE35" s="44">
        <f t="shared" si="31"/>
        <v>0</v>
      </c>
      <c r="AF35" s="52">
        <f>HLOOKUP(I35,GasAvoidedCostsWOCC!$A$5:$G$50,G35+1,FALSE)</f>
        <v>27.444232870165703</v>
      </c>
      <c r="AG35" s="44">
        <f t="shared" si="32"/>
        <v>17427.087872555221</v>
      </c>
      <c r="AH35" s="52">
        <f>HLOOKUP(I35,GasAvoidedCostsWOCC!$A$5:$Q$50,T35+1,FALSE)</f>
        <v>27.444232870165703</v>
      </c>
      <c r="AI35" s="44">
        <f t="shared" si="33"/>
        <v>0</v>
      </c>
      <c r="AJ35" s="44">
        <f t="shared" si="34"/>
        <v>17427.087872555221</v>
      </c>
      <c r="AK35" s="44">
        <f>HLOOKUP(I35,GasAvoidedCostsWOCC!$A$5:$Q$50,G35+1,FALSE)*J35*L35</f>
        <v>0</v>
      </c>
      <c r="AL35" s="44">
        <f t="shared" si="35"/>
        <v>17427.087872555221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17427.087872555225</v>
      </c>
      <c r="AN35" s="48">
        <f t="shared" si="36"/>
        <v>19169.796659810749</v>
      </c>
      <c r="AO35" s="47">
        <f t="shared" si="37"/>
        <v>1.743596277918799</v>
      </c>
      <c r="AP35" s="47">
        <f t="shared" si="38"/>
        <v>1.2783635538177767</v>
      </c>
    </row>
    <row r="36" spans="2:42">
      <c r="B36" s="97" t="s">
        <v>144</v>
      </c>
      <c r="C36" s="98">
        <v>18230736</v>
      </c>
      <c r="D36" s="61" t="s">
        <v>145</v>
      </c>
      <c r="E36">
        <v>12906</v>
      </c>
      <c r="F36" s="39" t="s">
        <v>612</v>
      </c>
      <c r="G36" s="39">
        <v>45</v>
      </c>
      <c r="H36" s="39"/>
      <c r="I36" s="40" t="s">
        <v>282</v>
      </c>
      <c r="J36" s="41">
        <v>500</v>
      </c>
      <c r="K36" s="41">
        <v>0.62</v>
      </c>
      <c r="L36" s="41"/>
      <c r="M36" s="42">
        <v>10</v>
      </c>
      <c r="N36" s="42">
        <v>24.7</v>
      </c>
      <c r="O36" s="43">
        <v>310</v>
      </c>
      <c r="P36" s="44">
        <v>5000</v>
      </c>
      <c r="Q36" s="44">
        <f t="shared" si="13"/>
        <v>12350</v>
      </c>
      <c r="R36" s="45">
        <v>0</v>
      </c>
      <c r="S36" s="46">
        <v>0</v>
      </c>
      <c r="T36" s="39">
        <f t="shared" si="20"/>
        <v>45</v>
      </c>
      <c r="U36" s="47">
        <f t="shared" si="21"/>
        <v>0.37174840068241816</v>
      </c>
      <c r="V36" s="48">
        <f t="shared" si="22"/>
        <v>14.7</v>
      </c>
      <c r="W36" s="49">
        <f t="shared" si="23"/>
        <v>8.2610755707204029E-3</v>
      </c>
      <c r="X36" s="44">
        <f t="shared" si="24"/>
        <v>837.37795246843598</v>
      </c>
      <c r="Y36" s="44">
        <f t="shared" si="25"/>
        <v>7350</v>
      </c>
      <c r="Z36" s="44">
        <f t="shared" si="26"/>
        <v>5211.2044133863537</v>
      </c>
      <c r="AA36" s="50">
        <f t="shared" si="27"/>
        <v>13187.377952468436</v>
      </c>
      <c r="AB36" s="51">
        <f t="shared" si="28"/>
        <v>4879.4048814478965</v>
      </c>
      <c r="AC36" s="44">
        <f t="shared" si="29"/>
        <v>12347.732165232617</v>
      </c>
      <c r="AD36" s="44">
        <f t="shared" si="30"/>
        <v>0</v>
      </c>
      <c r="AE36" s="44">
        <f t="shared" si="31"/>
        <v>0</v>
      </c>
      <c r="AF36" s="52">
        <f>HLOOKUP(I36,GasAvoidedCostsWOCC!$A$5:$G$50,G36+1,FALSE)</f>
        <v>27.444232870165703</v>
      </c>
      <c r="AG36" s="44">
        <f t="shared" si="32"/>
        <v>8507.712189751368</v>
      </c>
      <c r="AH36" s="52">
        <f>HLOOKUP(I36,GasAvoidedCostsWOCC!$A$5:$Q$50,T36+1,FALSE)</f>
        <v>27.444232870165703</v>
      </c>
      <c r="AI36" s="44">
        <f t="shared" si="33"/>
        <v>0</v>
      </c>
      <c r="AJ36" s="44">
        <f t="shared" si="34"/>
        <v>8507.712189751368</v>
      </c>
      <c r="AK36" s="44">
        <f>HLOOKUP(I36,GasAvoidedCostsWOCC!$A$5:$Q$50,G36+1,FALSE)*J36*L36</f>
        <v>0</v>
      </c>
      <c r="AL36" s="44">
        <f t="shared" si="35"/>
        <v>8507.712189751368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8507.712189751368</v>
      </c>
      <c r="AN36" s="48">
        <f t="shared" si="36"/>
        <v>9358.4834087265062</v>
      </c>
      <c r="AO36" s="47">
        <f t="shared" si="37"/>
        <v>1.7435962779187983</v>
      </c>
      <c r="AP36" s="47">
        <f t="shared" si="38"/>
        <v>0.75791111140854606</v>
      </c>
    </row>
    <row r="37" spans="2:42">
      <c r="B37" s="97" t="s">
        <v>144</v>
      </c>
      <c r="C37" s="98">
        <v>18230736</v>
      </c>
      <c r="D37" s="61" t="s">
        <v>145</v>
      </c>
      <c r="E37">
        <v>12907</v>
      </c>
      <c r="F37" s="39" t="s">
        <v>1001</v>
      </c>
      <c r="G37" s="39">
        <v>45</v>
      </c>
      <c r="H37" s="39"/>
      <c r="I37" s="40" t="s">
        <v>282</v>
      </c>
      <c r="J37" s="41">
        <v>500</v>
      </c>
      <c r="K37" s="41">
        <v>0.75</v>
      </c>
      <c r="L37" s="41"/>
      <c r="M37" s="42">
        <v>15</v>
      </c>
      <c r="N37" s="42">
        <v>28.6</v>
      </c>
      <c r="O37" s="43">
        <v>375</v>
      </c>
      <c r="P37" s="44">
        <v>7500</v>
      </c>
      <c r="Q37" s="44">
        <f t="shared" si="13"/>
        <v>14300</v>
      </c>
      <c r="R37" s="45">
        <v>0</v>
      </c>
      <c r="S37" s="46">
        <v>0</v>
      </c>
      <c r="T37" s="39">
        <f t="shared" si="20"/>
        <v>45</v>
      </c>
      <c r="U37" s="47">
        <f t="shared" si="21"/>
        <v>0.44969564598679612</v>
      </c>
      <c r="V37" s="48">
        <f t="shared" si="22"/>
        <v>13.600000000000001</v>
      </c>
      <c r="W37" s="49">
        <f t="shared" si="23"/>
        <v>9.993236577484358E-3</v>
      </c>
      <c r="X37" s="44">
        <f t="shared" si="24"/>
        <v>1012.9572005666564</v>
      </c>
      <c r="Y37" s="44">
        <f t="shared" si="25"/>
        <v>6800</v>
      </c>
      <c r="Z37" s="44">
        <f t="shared" si="26"/>
        <v>6303.8763065157491</v>
      </c>
      <c r="AA37" s="50">
        <f t="shared" si="27"/>
        <v>15312.957200566656</v>
      </c>
      <c r="AB37" s="51">
        <f t="shared" si="28"/>
        <v>5902.5059049772926</v>
      </c>
      <c r="AC37" s="44">
        <f t="shared" si="29"/>
        <v>14337.974906897618</v>
      </c>
      <c r="AD37" s="44">
        <f t="shared" si="30"/>
        <v>0</v>
      </c>
      <c r="AE37" s="44">
        <f t="shared" si="31"/>
        <v>0</v>
      </c>
      <c r="AF37" s="52">
        <f>HLOOKUP(I37,GasAvoidedCostsWOCC!$A$5:$G$50,G37+1,FALSE)</f>
        <v>27.444232870165703</v>
      </c>
      <c r="AG37" s="44">
        <f t="shared" si="32"/>
        <v>10291.587326312139</v>
      </c>
      <c r="AH37" s="52">
        <f>HLOOKUP(I37,GasAvoidedCostsWOCC!$A$5:$Q$50,T37+1,FALSE)</f>
        <v>27.444232870165703</v>
      </c>
      <c r="AI37" s="44">
        <f t="shared" si="33"/>
        <v>0</v>
      </c>
      <c r="AJ37" s="44">
        <f t="shared" si="34"/>
        <v>10291.587326312139</v>
      </c>
      <c r="AK37" s="44">
        <f>HLOOKUP(I37,GasAvoidedCostsWOCC!$A$5:$Q$50,G37+1,FALSE)*J37*L37</f>
        <v>0</v>
      </c>
      <c r="AL37" s="44">
        <f t="shared" si="35"/>
        <v>10291.587326312139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10291.587326312138</v>
      </c>
      <c r="AN37" s="48">
        <f t="shared" si="36"/>
        <v>11320.746058943352</v>
      </c>
      <c r="AO37" s="47">
        <f t="shared" si="37"/>
        <v>1.7435962779187986</v>
      </c>
      <c r="AP37" s="47">
        <f t="shared" si="38"/>
        <v>0.78956380747306532</v>
      </c>
    </row>
    <row r="38" spans="2:42">
      <c r="B38" s="97" t="s">
        <v>144</v>
      </c>
      <c r="C38" s="98">
        <v>18230736</v>
      </c>
      <c r="D38" s="61" t="s">
        <v>145</v>
      </c>
      <c r="E38">
        <v>12998</v>
      </c>
      <c r="F38" s="39" t="s">
        <v>1002</v>
      </c>
      <c r="G38" s="39">
        <v>45</v>
      </c>
      <c r="H38" s="39"/>
      <c r="I38" s="40" t="s">
        <v>282</v>
      </c>
      <c r="J38" s="41">
        <v>500</v>
      </c>
      <c r="K38" s="41">
        <v>0.13</v>
      </c>
      <c r="L38" s="41"/>
      <c r="M38" s="42">
        <v>3</v>
      </c>
      <c r="N38" s="42">
        <v>3.9</v>
      </c>
      <c r="O38" s="43">
        <v>65</v>
      </c>
      <c r="P38" s="44">
        <v>1500</v>
      </c>
      <c r="Q38" s="44">
        <f t="shared" si="13"/>
        <v>1950</v>
      </c>
      <c r="R38" s="45">
        <v>0</v>
      </c>
      <c r="S38" s="46">
        <v>0</v>
      </c>
      <c r="T38" s="39">
        <f t="shared" si="20"/>
        <v>45</v>
      </c>
      <c r="U38" s="47">
        <f t="shared" si="21"/>
        <v>7.7947245304377993E-2</v>
      </c>
      <c r="V38" s="48">
        <f t="shared" si="22"/>
        <v>0.89999999999999991</v>
      </c>
      <c r="W38" s="49">
        <f t="shared" si="23"/>
        <v>1.7321610067639554E-3</v>
      </c>
      <c r="X38" s="44">
        <f t="shared" si="24"/>
        <v>175.57924809822046</v>
      </c>
      <c r="Y38" s="44">
        <f t="shared" si="25"/>
        <v>450</v>
      </c>
      <c r="Z38" s="44">
        <f t="shared" si="26"/>
        <v>1092.6718931293967</v>
      </c>
      <c r="AA38" s="50">
        <f t="shared" si="27"/>
        <v>2125.5792480982204</v>
      </c>
      <c r="AB38" s="51">
        <f t="shared" si="28"/>
        <v>1023.1010235293976</v>
      </c>
      <c r="AC38" s="44">
        <f t="shared" si="29"/>
        <v>1990.2427416650003</v>
      </c>
      <c r="AD38" s="44">
        <f t="shared" si="30"/>
        <v>0</v>
      </c>
      <c r="AE38" s="44">
        <f t="shared" si="31"/>
        <v>0</v>
      </c>
      <c r="AF38" s="52">
        <f>HLOOKUP(I38,GasAvoidedCostsWOCC!$A$5:$G$50,G38+1,FALSE)</f>
        <v>27.444232870165703</v>
      </c>
      <c r="AG38" s="44">
        <f t="shared" si="32"/>
        <v>1783.8751365607707</v>
      </c>
      <c r="AH38" s="52">
        <f>HLOOKUP(I38,GasAvoidedCostsWOCC!$A$5:$Q$50,T38+1,FALSE)</f>
        <v>27.444232870165703</v>
      </c>
      <c r="AI38" s="44">
        <f t="shared" si="33"/>
        <v>0</v>
      </c>
      <c r="AJ38" s="44">
        <f t="shared" si="34"/>
        <v>1783.8751365607707</v>
      </c>
      <c r="AK38" s="44">
        <f>HLOOKUP(I38,GasAvoidedCostsWOCC!$A$5:$Q$50,G38+1,FALSE)*J38*L38</f>
        <v>0</v>
      </c>
      <c r="AL38" s="44">
        <f t="shared" si="35"/>
        <v>1783.8751365607707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1783.8751365607709</v>
      </c>
      <c r="AN38" s="48">
        <f t="shared" si="36"/>
        <v>1962.2626502168482</v>
      </c>
      <c r="AO38" s="47">
        <f t="shared" si="37"/>
        <v>1.7435962779187986</v>
      </c>
      <c r="AP38" s="47">
        <f t="shared" si="38"/>
        <v>0.98594136742096872</v>
      </c>
    </row>
    <row r="39" spans="2:42">
      <c r="B39" s="97" t="s">
        <v>144</v>
      </c>
      <c r="C39" s="98">
        <v>18230736</v>
      </c>
      <c r="D39" s="61" t="s">
        <v>145</v>
      </c>
      <c r="E39">
        <v>13245</v>
      </c>
      <c r="F39" s="39" t="s">
        <v>1003</v>
      </c>
      <c r="G39" s="39">
        <v>45</v>
      </c>
      <c r="H39" s="39"/>
      <c r="I39" s="40" t="s">
        <v>282</v>
      </c>
      <c r="J39" s="41">
        <v>2000</v>
      </c>
      <c r="K39" s="41">
        <v>1.1499999999999999</v>
      </c>
      <c r="L39" s="41"/>
      <c r="M39" s="42">
        <v>25</v>
      </c>
      <c r="N39" s="42">
        <v>24.7</v>
      </c>
      <c r="O39" s="43">
        <v>2300</v>
      </c>
      <c r="P39" s="44">
        <v>50000</v>
      </c>
      <c r="Q39" s="44">
        <f t="shared" si="13"/>
        <v>49400</v>
      </c>
      <c r="R39" s="45">
        <v>0</v>
      </c>
      <c r="S39" s="46">
        <v>0</v>
      </c>
      <c r="T39" s="39">
        <f t="shared" si="20"/>
        <v>45</v>
      </c>
      <c r="U39" s="47">
        <f t="shared" si="21"/>
        <v>2.7581332953856825</v>
      </c>
      <c r="V39" s="48">
        <f t="shared" si="22"/>
        <v>-0.30000000000000071</v>
      </c>
      <c r="W39" s="49">
        <f t="shared" si="23"/>
        <v>6.1291851008570722E-2</v>
      </c>
      <c r="X39" s="44">
        <f t="shared" si="24"/>
        <v>6212.8041634754918</v>
      </c>
      <c r="Y39" s="44">
        <f t="shared" si="25"/>
        <v>-600</v>
      </c>
      <c r="Z39" s="44">
        <f t="shared" si="26"/>
        <v>38663.774679963259</v>
      </c>
      <c r="AA39" s="50">
        <f t="shared" si="27"/>
        <v>55612.804163475492</v>
      </c>
      <c r="AB39" s="51">
        <f t="shared" si="28"/>
        <v>36202.036217194058</v>
      </c>
      <c r="AC39" s="44">
        <f t="shared" si="29"/>
        <v>52071.91401074484</v>
      </c>
      <c r="AD39" s="44">
        <f t="shared" si="30"/>
        <v>0</v>
      </c>
      <c r="AE39" s="44">
        <f t="shared" si="31"/>
        <v>0</v>
      </c>
      <c r="AF39" s="52">
        <f>HLOOKUP(I39,GasAvoidedCostsWOCC!$A$5:$G$50,G39+1,FALSE)</f>
        <v>27.444232870165703</v>
      </c>
      <c r="AG39" s="44">
        <f t="shared" si="32"/>
        <v>63121.735601381108</v>
      </c>
      <c r="AH39" s="52">
        <f>HLOOKUP(I39,GasAvoidedCostsWOCC!$A$5:$Q$50,T39+1,FALSE)</f>
        <v>27.444232870165703</v>
      </c>
      <c r="AI39" s="44">
        <f t="shared" si="33"/>
        <v>0</v>
      </c>
      <c r="AJ39" s="44">
        <f t="shared" si="34"/>
        <v>63121.735601381108</v>
      </c>
      <c r="AK39" s="44">
        <f>HLOOKUP(I39,GasAvoidedCostsWOCC!$A$5:$Q$50,G39+1,FALSE)*J39*L39</f>
        <v>0</v>
      </c>
      <c r="AL39" s="44">
        <f t="shared" si="35"/>
        <v>63121.735601381108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63121.735601381108</v>
      </c>
      <c r="AN39" s="48">
        <f t="shared" si="36"/>
        <v>69433.90916151923</v>
      </c>
      <c r="AO39" s="47">
        <f t="shared" si="37"/>
        <v>1.7435962779187988</v>
      </c>
      <c r="AP39" s="47">
        <f t="shared" si="38"/>
        <v>1.3334234103089011</v>
      </c>
    </row>
    <row r="40" spans="2:42">
      <c r="B40" s="97" t="s">
        <v>144</v>
      </c>
      <c r="C40" s="98">
        <v>18230736</v>
      </c>
      <c r="D40" s="61" t="s">
        <v>145</v>
      </c>
      <c r="E40">
        <v>13259</v>
      </c>
      <c r="F40" s="39" t="s">
        <v>1004</v>
      </c>
      <c r="G40" s="39">
        <v>45</v>
      </c>
      <c r="H40" s="39"/>
      <c r="I40" s="40" t="s">
        <v>282</v>
      </c>
      <c r="J40" s="41">
        <v>500</v>
      </c>
      <c r="K40" s="41">
        <v>1.27</v>
      </c>
      <c r="L40" s="41"/>
      <c r="M40" s="42">
        <v>35</v>
      </c>
      <c r="N40" s="42">
        <v>28.6</v>
      </c>
      <c r="O40" s="43">
        <v>635</v>
      </c>
      <c r="P40" s="44">
        <v>17500</v>
      </c>
      <c r="Q40" s="44">
        <f t="shared" si="13"/>
        <v>14300</v>
      </c>
      <c r="R40" s="45">
        <v>0</v>
      </c>
      <c r="S40" s="46">
        <v>0</v>
      </c>
      <c r="T40" s="39">
        <f t="shared" si="20"/>
        <v>45</v>
      </c>
      <c r="U40" s="47">
        <f t="shared" si="21"/>
        <v>0.76148462720430798</v>
      </c>
      <c r="V40" s="48">
        <f t="shared" si="22"/>
        <v>-6.3999999999999986</v>
      </c>
      <c r="W40" s="49">
        <f t="shared" si="23"/>
        <v>1.6921880604540179E-2</v>
      </c>
      <c r="X40" s="44">
        <f t="shared" si="24"/>
        <v>1715.2741929595381</v>
      </c>
      <c r="Y40" s="44">
        <f t="shared" si="25"/>
        <v>-3200</v>
      </c>
      <c r="Z40" s="44">
        <f t="shared" si="26"/>
        <v>10674.563879033336</v>
      </c>
      <c r="AA40" s="50">
        <f t="shared" si="27"/>
        <v>16015.274192959538</v>
      </c>
      <c r="AB40" s="51">
        <f t="shared" si="28"/>
        <v>9994.9099990948835</v>
      </c>
      <c r="AC40" s="44">
        <f t="shared" si="29"/>
        <v>14995.575087040765</v>
      </c>
      <c r="AD40" s="44">
        <f t="shared" si="30"/>
        <v>0</v>
      </c>
      <c r="AE40" s="44">
        <f t="shared" si="31"/>
        <v>0</v>
      </c>
      <c r="AF40" s="52">
        <f>HLOOKUP(I40,GasAvoidedCostsWOCC!$A$5:$G$50,G40+1,FALSE)</f>
        <v>27.444232870165703</v>
      </c>
      <c r="AG40" s="44">
        <f t="shared" si="32"/>
        <v>17427.087872555221</v>
      </c>
      <c r="AH40" s="52">
        <f>HLOOKUP(I40,GasAvoidedCostsWOCC!$A$5:$Q$50,T40+1,FALSE)</f>
        <v>27.444232870165703</v>
      </c>
      <c r="AI40" s="44">
        <f t="shared" si="33"/>
        <v>0</v>
      </c>
      <c r="AJ40" s="44">
        <f t="shared" si="34"/>
        <v>17427.087872555221</v>
      </c>
      <c r="AK40" s="44">
        <f>HLOOKUP(I40,GasAvoidedCostsWOCC!$A$5:$Q$50,G40+1,FALSE)*J40*L40</f>
        <v>0</v>
      </c>
      <c r="AL40" s="44">
        <f t="shared" si="35"/>
        <v>17427.087872555221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17427.087872555225</v>
      </c>
      <c r="AN40" s="48">
        <f t="shared" si="36"/>
        <v>19169.796659810749</v>
      </c>
      <c r="AO40" s="47">
        <f t="shared" si="37"/>
        <v>1.743596277918799</v>
      </c>
      <c r="AP40" s="47">
        <f t="shared" si="38"/>
        <v>1.2783635538177767</v>
      </c>
    </row>
    <row r="41" spans="2:42">
      <c r="B41" s="97" t="s">
        <v>144</v>
      </c>
      <c r="C41" s="98">
        <v>18230736</v>
      </c>
      <c r="D41" s="61" t="s">
        <v>145</v>
      </c>
      <c r="E41">
        <v>13235</v>
      </c>
      <c r="F41" s="39" t="s">
        <v>1005</v>
      </c>
      <c r="G41" s="39">
        <v>45</v>
      </c>
      <c r="H41" s="39"/>
      <c r="I41" s="40" t="s">
        <v>282</v>
      </c>
      <c r="J41" s="41">
        <v>1000</v>
      </c>
      <c r="K41" s="41">
        <v>0.62</v>
      </c>
      <c r="L41" s="41"/>
      <c r="M41" s="42">
        <v>15</v>
      </c>
      <c r="N41" s="42">
        <v>24.7</v>
      </c>
      <c r="O41" s="43">
        <v>620</v>
      </c>
      <c r="P41" s="44">
        <v>15000</v>
      </c>
      <c r="Q41" s="44">
        <f t="shared" si="13"/>
        <v>24700</v>
      </c>
      <c r="R41" s="45">
        <v>0</v>
      </c>
      <c r="S41" s="46">
        <v>0</v>
      </c>
      <c r="T41" s="39">
        <f t="shared" si="20"/>
        <v>45</v>
      </c>
      <c r="U41" s="47">
        <f t="shared" si="21"/>
        <v>0.74349680136483631</v>
      </c>
      <c r="V41" s="48">
        <f t="shared" si="22"/>
        <v>9.6999999999999993</v>
      </c>
      <c r="W41" s="49">
        <f t="shared" si="23"/>
        <v>1.6522151141440806E-2</v>
      </c>
      <c r="X41" s="44">
        <f t="shared" si="24"/>
        <v>1674.755904936872</v>
      </c>
      <c r="Y41" s="44">
        <f t="shared" si="25"/>
        <v>9700</v>
      </c>
      <c r="Z41" s="44">
        <f t="shared" si="26"/>
        <v>10422.408826772707</v>
      </c>
      <c r="AA41" s="50">
        <f t="shared" si="27"/>
        <v>26374.755904936872</v>
      </c>
      <c r="AB41" s="51">
        <f t="shared" si="28"/>
        <v>9758.809762895793</v>
      </c>
      <c r="AC41" s="44">
        <f t="shared" si="29"/>
        <v>24695.464330465235</v>
      </c>
      <c r="AD41" s="44">
        <f t="shared" si="30"/>
        <v>0</v>
      </c>
      <c r="AE41" s="44">
        <f t="shared" si="31"/>
        <v>0</v>
      </c>
      <c r="AF41" s="52">
        <f>HLOOKUP(I41,GasAvoidedCostsWOCC!$A$5:$G$50,G41+1,FALSE)</f>
        <v>27.444232870165703</v>
      </c>
      <c r="AG41" s="44">
        <f t="shared" si="32"/>
        <v>17015.424379502736</v>
      </c>
      <c r="AH41" s="52">
        <f>HLOOKUP(I41,GasAvoidedCostsWOCC!$A$5:$Q$50,T41+1,FALSE)</f>
        <v>27.444232870165703</v>
      </c>
      <c r="AI41" s="44">
        <f t="shared" si="33"/>
        <v>0</v>
      </c>
      <c r="AJ41" s="44">
        <f t="shared" si="34"/>
        <v>17015.424379502736</v>
      </c>
      <c r="AK41" s="44">
        <f>HLOOKUP(I41,GasAvoidedCostsWOCC!$A$5:$Q$50,G41+1,FALSE)*J41*L41</f>
        <v>0</v>
      </c>
      <c r="AL41" s="44">
        <f t="shared" si="35"/>
        <v>17015.424379502736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17015.424379502736</v>
      </c>
      <c r="AN41" s="48">
        <f t="shared" si="36"/>
        <v>18716.966817453012</v>
      </c>
      <c r="AO41" s="47">
        <f t="shared" si="37"/>
        <v>1.7435962779187983</v>
      </c>
      <c r="AP41" s="47">
        <f t="shared" si="38"/>
        <v>0.75791111140854606</v>
      </c>
    </row>
    <row r="42" spans="2:42">
      <c r="B42" s="97" t="s">
        <v>144</v>
      </c>
      <c r="C42" s="98">
        <v>18230736</v>
      </c>
      <c r="D42" s="61" t="s">
        <v>145</v>
      </c>
      <c r="E42">
        <v>13257</v>
      </c>
      <c r="F42" s="39" t="s">
        <v>1006</v>
      </c>
      <c r="G42" s="39">
        <v>45</v>
      </c>
      <c r="H42" s="39"/>
      <c r="I42" s="40" t="s">
        <v>282</v>
      </c>
      <c r="J42" s="41">
        <v>500</v>
      </c>
      <c r="K42" s="41">
        <v>0.75</v>
      </c>
      <c r="L42" s="41"/>
      <c r="M42" s="42">
        <v>20</v>
      </c>
      <c r="N42" s="42">
        <v>28.6</v>
      </c>
      <c r="O42" s="43">
        <v>375</v>
      </c>
      <c r="P42" s="44">
        <v>10000</v>
      </c>
      <c r="Q42" s="44">
        <f t="shared" si="13"/>
        <v>14300</v>
      </c>
      <c r="R42" s="45">
        <v>0</v>
      </c>
      <c r="S42" s="46">
        <v>0</v>
      </c>
      <c r="T42" s="39">
        <f t="shared" si="20"/>
        <v>45</v>
      </c>
      <c r="U42" s="47">
        <f t="shared" si="21"/>
        <v>0.44969564598679612</v>
      </c>
      <c r="V42" s="48">
        <f t="shared" si="22"/>
        <v>8.6000000000000014</v>
      </c>
      <c r="W42" s="49">
        <f t="shared" si="23"/>
        <v>9.993236577484358E-3</v>
      </c>
      <c r="X42" s="44">
        <f t="shared" si="24"/>
        <v>1012.9572005666564</v>
      </c>
      <c r="Y42" s="44">
        <f t="shared" si="25"/>
        <v>4300</v>
      </c>
      <c r="Z42" s="44">
        <f t="shared" si="26"/>
        <v>6303.8763065157491</v>
      </c>
      <c r="AA42" s="50">
        <f t="shared" si="27"/>
        <v>15312.957200566656</v>
      </c>
      <c r="AB42" s="51">
        <f t="shared" si="28"/>
        <v>5902.5059049772926</v>
      </c>
      <c r="AC42" s="44">
        <f t="shared" si="29"/>
        <v>14337.974906897618</v>
      </c>
      <c r="AD42" s="44">
        <f t="shared" si="30"/>
        <v>0</v>
      </c>
      <c r="AE42" s="44">
        <f t="shared" si="31"/>
        <v>0</v>
      </c>
      <c r="AF42" s="52">
        <f>HLOOKUP(I42,GasAvoidedCostsWOCC!$A$5:$G$50,G42+1,FALSE)</f>
        <v>27.444232870165703</v>
      </c>
      <c r="AG42" s="44">
        <f t="shared" si="32"/>
        <v>10291.587326312139</v>
      </c>
      <c r="AH42" s="52">
        <f>HLOOKUP(I42,GasAvoidedCostsWOCC!$A$5:$Q$50,T42+1,FALSE)</f>
        <v>27.444232870165703</v>
      </c>
      <c r="AI42" s="44">
        <f t="shared" si="33"/>
        <v>0</v>
      </c>
      <c r="AJ42" s="44">
        <f t="shared" si="34"/>
        <v>10291.587326312139</v>
      </c>
      <c r="AK42" s="44">
        <f>HLOOKUP(I42,GasAvoidedCostsWOCC!$A$5:$Q$50,G42+1,FALSE)*J42*L42</f>
        <v>0</v>
      </c>
      <c r="AL42" s="44">
        <f t="shared" si="35"/>
        <v>10291.587326312139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10291.587326312138</v>
      </c>
      <c r="AN42" s="48">
        <f t="shared" si="36"/>
        <v>11320.746058943352</v>
      </c>
      <c r="AO42" s="47">
        <f t="shared" si="37"/>
        <v>1.7435962779187986</v>
      </c>
      <c r="AP42" s="47">
        <f t="shared" si="38"/>
        <v>0.78956380747306532</v>
      </c>
    </row>
    <row r="43" spans="2:42">
      <c r="B43" s="97" t="s">
        <v>144</v>
      </c>
      <c r="C43" s="98">
        <v>18230736</v>
      </c>
      <c r="D43" s="61" t="s">
        <v>145</v>
      </c>
      <c r="E43">
        <v>13255</v>
      </c>
      <c r="F43" s="39" t="s">
        <v>1007</v>
      </c>
      <c r="G43" s="39">
        <v>45</v>
      </c>
      <c r="H43" s="39"/>
      <c r="I43" s="40" t="s">
        <v>282</v>
      </c>
      <c r="J43" s="41">
        <v>500</v>
      </c>
      <c r="K43" s="41">
        <v>0.13</v>
      </c>
      <c r="L43" s="41"/>
      <c r="M43" s="42">
        <v>6</v>
      </c>
      <c r="N43" s="42">
        <v>3.9</v>
      </c>
      <c r="O43" s="43">
        <v>65</v>
      </c>
      <c r="P43" s="44">
        <v>3000</v>
      </c>
      <c r="Q43" s="44">
        <f t="shared" si="13"/>
        <v>1950</v>
      </c>
      <c r="R43" s="45">
        <v>0</v>
      </c>
      <c r="S43" s="46">
        <v>0</v>
      </c>
      <c r="T43" s="39">
        <f t="shared" si="20"/>
        <v>45</v>
      </c>
      <c r="U43" s="47">
        <f t="shared" si="21"/>
        <v>7.7947245304377993E-2</v>
      </c>
      <c r="V43" s="48">
        <f t="shared" si="22"/>
        <v>-2.1</v>
      </c>
      <c r="W43" s="49">
        <f t="shared" si="23"/>
        <v>1.7321610067639554E-3</v>
      </c>
      <c r="X43" s="44">
        <f t="shared" si="24"/>
        <v>175.57924809822046</v>
      </c>
      <c r="Y43" s="44">
        <f t="shared" si="25"/>
        <v>-1050</v>
      </c>
      <c r="Z43" s="44">
        <f t="shared" si="26"/>
        <v>1092.6718931293967</v>
      </c>
      <c r="AA43" s="50">
        <f t="shared" si="27"/>
        <v>2125.5792480982204</v>
      </c>
      <c r="AB43" s="51">
        <f t="shared" si="28"/>
        <v>1023.1010235293976</v>
      </c>
      <c r="AC43" s="44">
        <f t="shared" si="29"/>
        <v>1990.2427416650003</v>
      </c>
      <c r="AD43" s="44">
        <f t="shared" si="30"/>
        <v>0</v>
      </c>
      <c r="AE43" s="44">
        <f t="shared" si="31"/>
        <v>0</v>
      </c>
      <c r="AF43" s="52">
        <f>HLOOKUP(I43,GasAvoidedCostsWOCC!$A$5:$G$50,G43+1,FALSE)</f>
        <v>27.444232870165703</v>
      </c>
      <c r="AG43" s="44">
        <f t="shared" si="32"/>
        <v>1783.8751365607707</v>
      </c>
      <c r="AH43" s="52">
        <f>HLOOKUP(I43,GasAvoidedCostsWOCC!$A$5:$Q$50,T43+1,FALSE)</f>
        <v>27.444232870165703</v>
      </c>
      <c r="AI43" s="44">
        <f t="shared" si="33"/>
        <v>0</v>
      </c>
      <c r="AJ43" s="44">
        <f t="shared" si="34"/>
        <v>1783.8751365607707</v>
      </c>
      <c r="AK43" s="44">
        <f>HLOOKUP(I43,GasAvoidedCostsWOCC!$A$5:$Q$50,G43+1,FALSE)*J43*L43</f>
        <v>0</v>
      </c>
      <c r="AL43" s="44">
        <f t="shared" si="35"/>
        <v>1783.8751365607707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1783.8751365607709</v>
      </c>
      <c r="AN43" s="48">
        <f t="shared" si="36"/>
        <v>1962.2626502168482</v>
      </c>
      <c r="AO43" s="47">
        <f t="shared" si="37"/>
        <v>1.7435962779187986</v>
      </c>
      <c r="AP43" s="47">
        <f t="shared" si="38"/>
        <v>0.98594136742096872</v>
      </c>
    </row>
    <row r="44" spans="2:42">
      <c r="B44" s="97" t="s">
        <v>144</v>
      </c>
      <c r="C44" s="98">
        <v>18230736</v>
      </c>
      <c r="D44" s="61" t="s">
        <v>145</v>
      </c>
      <c r="E44">
        <v>12687</v>
      </c>
      <c r="F44" s="39" t="s">
        <v>723</v>
      </c>
      <c r="G44" s="39">
        <v>20</v>
      </c>
      <c r="H44" s="39"/>
      <c r="I44" s="40" t="s">
        <v>278</v>
      </c>
      <c r="J44" s="41">
        <v>10</v>
      </c>
      <c r="K44" s="41">
        <v>60.69</v>
      </c>
      <c r="L44" s="41"/>
      <c r="M44" s="42">
        <v>650</v>
      </c>
      <c r="N44" s="42">
        <v>665.13</v>
      </c>
      <c r="O44" s="43">
        <v>606.9</v>
      </c>
      <c r="P44" s="44">
        <v>6500</v>
      </c>
      <c r="Q44" s="44">
        <f t="shared" si="13"/>
        <v>6651.3</v>
      </c>
      <c r="R44" s="45">
        <v>16.214700000000001</v>
      </c>
      <c r="S44" s="46">
        <v>-3.5710999999999999</v>
      </c>
      <c r="T44" s="39">
        <f t="shared" si="20"/>
        <v>20</v>
      </c>
      <c r="U44" s="47">
        <f t="shared" si="21"/>
        <v>0.32346108154001363</v>
      </c>
      <c r="V44" s="48">
        <f t="shared" si="22"/>
        <v>15.129999999999995</v>
      </c>
      <c r="W44" s="49">
        <f t="shared" si="23"/>
        <v>1.6173054077000683E-2</v>
      </c>
      <c r="X44" s="44">
        <f t="shared" si="24"/>
        <v>1639.3699333970765</v>
      </c>
      <c r="Y44" s="44">
        <f t="shared" si="25"/>
        <v>151.30000000000018</v>
      </c>
      <c r="Z44" s="44">
        <f t="shared" si="26"/>
        <v>10202.193414465088</v>
      </c>
      <c r="AA44" s="50">
        <f t="shared" si="27"/>
        <v>8290.6699333970773</v>
      </c>
      <c r="AB44" s="51">
        <f t="shared" si="28"/>
        <v>9552.6155566152502</v>
      </c>
      <c r="AC44" s="44">
        <f t="shared" si="29"/>
        <v>7762.7995631058775</v>
      </c>
      <c r="AD44" s="44">
        <f t="shared" si="30"/>
        <v>1744.8167671303224</v>
      </c>
      <c r="AE44" s="44">
        <f t="shared" si="31"/>
        <v>-384.27569779885505</v>
      </c>
      <c r="AF44" s="52">
        <f>HLOOKUP(I44,GasAvoidedCostsWOCC!$A$5:$G$50,G44+1,FALSE)</f>
        <v>13.114573164368423</v>
      </c>
      <c r="AG44" s="44">
        <f t="shared" si="32"/>
        <v>7959.2344534551958</v>
      </c>
      <c r="AH44" s="52">
        <f>HLOOKUP(I44,GasAvoidedCostsWOCC!$A$5:$Q$50,T44+1,FALSE)</f>
        <v>13.114573164368423</v>
      </c>
      <c r="AI44" s="44">
        <f t="shared" si="33"/>
        <v>0</v>
      </c>
      <c r="AJ44" s="44">
        <f t="shared" si="34"/>
        <v>7959.2344534551958</v>
      </c>
      <c r="AK44" s="44">
        <f>HLOOKUP(I44,GasAvoidedCostsWOCC!$A$5:$Q$50,G44+1,FALSE)*J44*L44</f>
        <v>0</v>
      </c>
      <c r="AL44" s="44">
        <f t="shared" si="35"/>
        <v>7959.2344534551958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7959.2344534551958</v>
      </c>
      <c r="AN44" s="48">
        <f t="shared" si="36"/>
        <v>10115.698968132183</v>
      </c>
      <c r="AO44" s="47">
        <f t="shared" si="37"/>
        <v>0.83319949455553799</v>
      </c>
      <c r="AP44" s="47">
        <f t="shared" si="38"/>
        <v>1.3030993375391127</v>
      </c>
    </row>
    <row r="45" spans="2:42">
      <c r="B45" s="97" t="s">
        <v>144</v>
      </c>
      <c r="C45" s="98">
        <v>18230736</v>
      </c>
      <c r="D45" s="61" t="s">
        <v>145</v>
      </c>
      <c r="E45">
        <v>13288</v>
      </c>
      <c r="F45" s="39" t="s">
        <v>949</v>
      </c>
      <c r="G45" s="39">
        <v>20</v>
      </c>
      <c r="H45" s="39"/>
      <c r="I45" s="40" t="s">
        <v>278</v>
      </c>
      <c r="J45" s="41">
        <v>10</v>
      </c>
      <c r="K45" s="41">
        <v>60.69</v>
      </c>
      <c r="L45" s="41"/>
      <c r="M45" s="42">
        <v>250</v>
      </c>
      <c r="N45" s="42">
        <v>665.13</v>
      </c>
      <c r="O45" s="43">
        <v>606.9</v>
      </c>
      <c r="P45" s="44">
        <v>2500</v>
      </c>
      <c r="Q45" s="44">
        <f t="shared" si="13"/>
        <v>6651.3</v>
      </c>
      <c r="R45" s="45">
        <v>16.214700000000001</v>
      </c>
      <c r="S45" s="46">
        <v>-3.5710999999999999</v>
      </c>
      <c r="T45" s="39">
        <f t="shared" si="20"/>
        <v>20</v>
      </c>
      <c r="U45" s="47">
        <f t="shared" si="21"/>
        <v>0.32346108154001363</v>
      </c>
      <c r="V45" s="48">
        <f t="shared" si="22"/>
        <v>415.13</v>
      </c>
      <c r="W45" s="49">
        <f t="shared" si="23"/>
        <v>1.6173054077000683E-2</v>
      </c>
      <c r="X45" s="44">
        <f t="shared" si="24"/>
        <v>1639.3699333970765</v>
      </c>
      <c r="Y45" s="44">
        <f t="shared" si="25"/>
        <v>4151.3</v>
      </c>
      <c r="Z45" s="44">
        <f t="shared" si="26"/>
        <v>10202.193414465088</v>
      </c>
      <c r="AA45" s="50">
        <f t="shared" si="27"/>
        <v>8290.6699333970773</v>
      </c>
      <c r="AB45" s="51">
        <f t="shared" si="28"/>
        <v>9552.6155566152502</v>
      </c>
      <c r="AC45" s="44">
        <f t="shared" si="29"/>
        <v>7762.7995631058775</v>
      </c>
      <c r="AD45" s="44">
        <f t="shared" si="30"/>
        <v>1744.8167671303224</v>
      </c>
      <c r="AE45" s="44">
        <f t="shared" si="31"/>
        <v>-384.27569779885505</v>
      </c>
      <c r="AF45" s="52">
        <f>HLOOKUP(I45,GasAvoidedCostsWOCC!$A$5:$G$50,G45+1,FALSE)</f>
        <v>13.114573164368423</v>
      </c>
      <c r="AG45" s="44">
        <f t="shared" si="32"/>
        <v>7959.2344534551958</v>
      </c>
      <c r="AH45" s="52">
        <f>HLOOKUP(I45,GasAvoidedCostsWOCC!$A$5:$Q$50,T45+1,FALSE)</f>
        <v>13.114573164368423</v>
      </c>
      <c r="AI45" s="44">
        <f t="shared" si="33"/>
        <v>0</v>
      </c>
      <c r="AJ45" s="44">
        <f t="shared" si="34"/>
        <v>7959.2344534551958</v>
      </c>
      <c r="AK45" s="44">
        <f>HLOOKUP(I45,GasAvoidedCostsWOCC!$A$5:$Q$50,G45+1,FALSE)*J45*L45</f>
        <v>0</v>
      </c>
      <c r="AL45" s="44">
        <f t="shared" si="35"/>
        <v>7959.2344534551958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7959.2344534551958</v>
      </c>
      <c r="AN45" s="48">
        <f t="shared" si="36"/>
        <v>10115.698968132183</v>
      </c>
      <c r="AO45" s="47">
        <f t="shared" si="37"/>
        <v>0.83319949455553799</v>
      </c>
      <c r="AP45" s="47">
        <f t="shared" si="38"/>
        <v>1.3030993375391127</v>
      </c>
    </row>
    <row r="46" spans="2:42">
      <c r="B46" s="97" t="s">
        <v>144</v>
      </c>
      <c r="C46" s="98">
        <v>18230736</v>
      </c>
      <c r="D46" s="61" t="s">
        <v>145</v>
      </c>
      <c r="E46">
        <v>13285</v>
      </c>
      <c r="F46" s="39" t="s">
        <v>950</v>
      </c>
      <c r="G46" s="39">
        <v>13</v>
      </c>
      <c r="H46" s="39"/>
      <c r="I46" s="40" t="s">
        <v>278</v>
      </c>
      <c r="J46" s="41">
        <v>10</v>
      </c>
      <c r="K46" s="41">
        <v>15.05</v>
      </c>
      <c r="L46" s="41"/>
      <c r="M46" s="42">
        <v>50</v>
      </c>
      <c r="N46" s="42">
        <v>134.81</v>
      </c>
      <c r="O46" s="43">
        <v>150.5</v>
      </c>
      <c r="P46" s="44">
        <v>500</v>
      </c>
      <c r="Q46" s="44">
        <f t="shared" si="13"/>
        <v>1348.1</v>
      </c>
      <c r="R46" s="45">
        <v>6.8742999999999999</v>
      </c>
      <c r="S46" s="46">
        <v>0</v>
      </c>
      <c r="T46" s="39">
        <f t="shared" si="20"/>
        <v>13</v>
      </c>
      <c r="U46" s="47">
        <f t="shared" si="21"/>
        <v>5.2138046303595052E-2</v>
      </c>
      <c r="V46" s="48">
        <f t="shared" si="22"/>
        <v>84.81</v>
      </c>
      <c r="W46" s="49">
        <f t="shared" si="23"/>
        <v>4.0106189464303886E-3</v>
      </c>
      <c r="X46" s="44">
        <f t="shared" si="24"/>
        <v>406.53348982741807</v>
      </c>
      <c r="Y46" s="44">
        <f t="shared" si="25"/>
        <v>848.09999999999991</v>
      </c>
      <c r="Z46" s="44">
        <f t="shared" si="26"/>
        <v>2529.9556910149872</v>
      </c>
      <c r="AA46" s="50">
        <f t="shared" si="27"/>
        <v>1754.6334898274181</v>
      </c>
      <c r="AB46" s="51">
        <f t="shared" si="28"/>
        <v>2368.8723698642202</v>
      </c>
      <c r="AC46" s="44">
        <f t="shared" si="29"/>
        <v>1642.9152526473952</v>
      </c>
      <c r="AD46" s="44">
        <f t="shared" si="30"/>
        <v>581.09987555322027</v>
      </c>
      <c r="AE46" s="44">
        <f t="shared" si="31"/>
        <v>0</v>
      </c>
      <c r="AF46" s="52">
        <f>HLOOKUP(I46,GasAvoidedCostsWOCC!$A$5:$G$50,G46+1,FALSE)</f>
        <v>9.0054306682141867</v>
      </c>
      <c r="AG46" s="44">
        <f t="shared" si="32"/>
        <v>1355.3173155662353</v>
      </c>
      <c r="AH46" s="52">
        <f>HLOOKUP(I46,GasAvoidedCostsWOCC!$A$5:$Q$50,T46+1,FALSE)</f>
        <v>9.0054306682141867</v>
      </c>
      <c r="AI46" s="44">
        <f t="shared" si="33"/>
        <v>0</v>
      </c>
      <c r="AJ46" s="44">
        <f t="shared" si="34"/>
        <v>1355.3173155662353</v>
      </c>
      <c r="AK46" s="44">
        <f>HLOOKUP(I46,GasAvoidedCostsWOCC!$A$5:$Q$50,G46+1,FALSE)*J46*L46</f>
        <v>0</v>
      </c>
      <c r="AL46" s="44">
        <f t="shared" si="35"/>
        <v>1355.3173155662353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1355.3173155662353</v>
      </c>
      <c r="AN46" s="48">
        <f t="shared" si="36"/>
        <v>2071.9489226760793</v>
      </c>
      <c r="AO46" s="47">
        <f t="shared" si="37"/>
        <v>0.57213606474033873</v>
      </c>
      <c r="AP46" s="47">
        <f t="shared" si="38"/>
        <v>1.2611416926937278</v>
      </c>
    </row>
    <row r="47" spans="2:42">
      <c r="B47" s="97" t="s">
        <v>144</v>
      </c>
      <c r="C47" s="98">
        <v>18230736</v>
      </c>
      <c r="D47" s="61" t="s">
        <v>145</v>
      </c>
      <c r="E47">
        <v>12685</v>
      </c>
      <c r="F47" s="39" t="s">
        <v>722</v>
      </c>
      <c r="G47" s="39">
        <v>13</v>
      </c>
      <c r="H47" s="39"/>
      <c r="I47" s="40" t="s">
        <v>278</v>
      </c>
      <c r="J47" s="41">
        <v>10</v>
      </c>
      <c r="K47" s="41">
        <v>15.05</v>
      </c>
      <c r="L47" s="41"/>
      <c r="M47" s="42">
        <v>100</v>
      </c>
      <c r="N47" s="42">
        <v>134.81</v>
      </c>
      <c r="O47" s="43">
        <v>150.5</v>
      </c>
      <c r="P47" s="44">
        <v>1000</v>
      </c>
      <c r="Q47" s="44">
        <f t="shared" si="13"/>
        <v>1348.1</v>
      </c>
      <c r="R47" s="45">
        <v>6.8742999999999999</v>
      </c>
      <c r="S47" s="46">
        <v>0</v>
      </c>
      <c r="T47" s="39">
        <f t="shared" si="20"/>
        <v>13</v>
      </c>
      <c r="U47" s="47">
        <f t="shared" si="21"/>
        <v>5.2138046303595052E-2</v>
      </c>
      <c r="V47" s="48">
        <f t="shared" si="22"/>
        <v>34.81</v>
      </c>
      <c r="W47" s="49">
        <f t="shared" si="23"/>
        <v>4.0106189464303886E-3</v>
      </c>
      <c r="X47" s="44">
        <f t="shared" si="24"/>
        <v>406.53348982741807</v>
      </c>
      <c r="Y47" s="44">
        <f t="shared" si="25"/>
        <v>348.09999999999991</v>
      </c>
      <c r="Z47" s="44">
        <f t="shared" si="26"/>
        <v>2529.9556910149872</v>
      </c>
      <c r="AA47" s="50">
        <f t="shared" si="27"/>
        <v>1754.6334898274181</v>
      </c>
      <c r="AB47" s="51">
        <f t="shared" si="28"/>
        <v>2368.8723698642202</v>
      </c>
      <c r="AC47" s="44">
        <f t="shared" si="29"/>
        <v>1642.9152526473952</v>
      </c>
      <c r="AD47" s="44">
        <f t="shared" si="30"/>
        <v>581.09987555322027</v>
      </c>
      <c r="AE47" s="44">
        <f t="shared" si="31"/>
        <v>0</v>
      </c>
      <c r="AF47" s="52">
        <f>HLOOKUP(I47,GasAvoidedCostsWOCC!$A$5:$G$50,G47+1,FALSE)</f>
        <v>9.0054306682141867</v>
      </c>
      <c r="AG47" s="44">
        <f t="shared" si="32"/>
        <v>1355.3173155662353</v>
      </c>
      <c r="AH47" s="52">
        <f>HLOOKUP(I47,GasAvoidedCostsWOCC!$A$5:$Q$50,T47+1,FALSE)</f>
        <v>9.0054306682141867</v>
      </c>
      <c r="AI47" s="44">
        <f t="shared" si="33"/>
        <v>0</v>
      </c>
      <c r="AJ47" s="44">
        <f t="shared" si="34"/>
        <v>1355.3173155662353</v>
      </c>
      <c r="AK47" s="44">
        <f>HLOOKUP(I47,GasAvoidedCostsWOCC!$A$5:$Q$50,G47+1,FALSE)*J47*L47</f>
        <v>0</v>
      </c>
      <c r="AL47" s="44">
        <f t="shared" si="35"/>
        <v>1355.3173155662353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1355.3173155662353</v>
      </c>
      <c r="AN47" s="48">
        <f t="shared" si="36"/>
        <v>2071.9489226760793</v>
      </c>
      <c r="AO47" s="47">
        <f t="shared" si="37"/>
        <v>0.57213606474033873</v>
      </c>
      <c r="AP47" s="47">
        <f t="shared" si="38"/>
        <v>1.2611416926937278</v>
      </c>
    </row>
    <row r="48" spans="2:42">
      <c r="B48" s="97" t="s">
        <v>144</v>
      </c>
      <c r="C48" s="98">
        <v>18230736</v>
      </c>
      <c r="D48" s="61" t="s">
        <v>145</v>
      </c>
      <c r="E48">
        <v>12738</v>
      </c>
      <c r="F48" s="39" t="s">
        <v>551</v>
      </c>
      <c r="G48" s="39">
        <v>11</v>
      </c>
      <c r="H48" s="39">
        <v>0</v>
      </c>
      <c r="I48" s="40" t="s">
        <v>282</v>
      </c>
      <c r="J48" s="41">
        <v>200</v>
      </c>
      <c r="K48" s="41">
        <v>11.7</v>
      </c>
      <c r="L48" s="41">
        <v>0</v>
      </c>
      <c r="M48" s="42">
        <v>75</v>
      </c>
      <c r="N48" s="42">
        <v>165.03</v>
      </c>
      <c r="O48" s="43">
        <v>2340</v>
      </c>
      <c r="P48" s="44">
        <v>15000</v>
      </c>
      <c r="Q48" s="44">
        <f t="shared" si="13"/>
        <v>33006</v>
      </c>
      <c r="R48" s="45">
        <v>0</v>
      </c>
      <c r="S48" s="46">
        <v>0</v>
      </c>
      <c r="T48" s="39">
        <f t="shared" si="20"/>
        <v>11</v>
      </c>
      <c r="U48" s="47">
        <f t="shared" si="21"/>
        <v>0.6859357586785263</v>
      </c>
      <c r="V48" s="48">
        <f t="shared" si="22"/>
        <v>90.03</v>
      </c>
      <c r="W48" s="49">
        <f t="shared" si="23"/>
        <v>6.2357796243502392E-2</v>
      </c>
      <c r="X48" s="44">
        <f t="shared" si="24"/>
        <v>6320.8529315359356</v>
      </c>
      <c r="Y48" s="44">
        <f t="shared" si="25"/>
        <v>18006</v>
      </c>
      <c r="Z48" s="44">
        <f t="shared" si="26"/>
        <v>39336.188152658273</v>
      </c>
      <c r="AA48" s="50">
        <f t="shared" si="27"/>
        <v>39326.852931535934</v>
      </c>
      <c r="AB48" s="51">
        <f t="shared" si="28"/>
        <v>36831.636847058304</v>
      </c>
      <c r="AC48" s="44">
        <f t="shared" si="29"/>
        <v>36822.896003310794</v>
      </c>
      <c r="AD48" s="44">
        <f t="shared" si="30"/>
        <v>0</v>
      </c>
      <c r="AE48" s="44">
        <f t="shared" si="31"/>
        <v>0</v>
      </c>
      <c r="AF48" s="52">
        <f>HLOOKUP(I48,GasAvoidedCostsWOCC!$A$5:$G$50,G48+1,FALSE)</f>
        <v>8.2477691503723172</v>
      </c>
      <c r="AG48" s="44">
        <f t="shared" si="32"/>
        <v>19299.77981187122</v>
      </c>
      <c r="AH48" s="52">
        <f>HLOOKUP(I48,GasAvoidedCostsWOCC!$A$5:$Q$50,T48+1,FALSE)</f>
        <v>8.2477691503723172</v>
      </c>
      <c r="AI48" s="44">
        <f t="shared" si="33"/>
        <v>0</v>
      </c>
      <c r="AJ48" s="44">
        <f t="shared" si="34"/>
        <v>19299.77981187122</v>
      </c>
      <c r="AK48" s="44">
        <f>HLOOKUP(I48,GasAvoidedCostsWOCC!$A$5:$Q$50,G48+1,FALSE)*J48*L48</f>
        <v>0</v>
      </c>
      <c r="AL48" s="44">
        <f t="shared" si="35"/>
        <v>19299.77981187122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19299.77981187122</v>
      </c>
      <c r="AN48" s="48">
        <f t="shared" si="36"/>
        <v>21229.757793058343</v>
      </c>
      <c r="AO48" s="47">
        <f t="shared" si="37"/>
        <v>0.52400005712514697</v>
      </c>
      <c r="AP48" s="47">
        <f t="shared" si="38"/>
        <v>0.57653688594046348</v>
      </c>
    </row>
    <row r="49" spans="2:42">
      <c r="B49" s="97" t="s">
        <v>144</v>
      </c>
      <c r="C49" s="98">
        <v>18230736</v>
      </c>
      <c r="D49" s="61" t="s">
        <v>145</v>
      </c>
      <c r="E49">
        <v>12739</v>
      </c>
      <c r="F49" s="39" t="s">
        <v>844</v>
      </c>
      <c r="G49" s="39">
        <v>11</v>
      </c>
      <c r="H49" s="39">
        <v>0</v>
      </c>
      <c r="I49" s="40" t="s">
        <v>282</v>
      </c>
      <c r="J49" s="41">
        <v>200</v>
      </c>
      <c r="K49" s="41">
        <v>11.7</v>
      </c>
      <c r="L49" s="41">
        <v>0</v>
      </c>
      <c r="M49" s="42">
        <v>175</v>
      </c>
      <c r="N49" s="42">
        <v>152</v>
      </c>
      <c r="O49" s="43">
        <v>2340</v>
      </c>
      <c r="P49" s="44">
        <v>35000</v>
      </c>
      <c r="Q49" s="44">
        <f t="shared" si="13"/>
        <v>30400</v>
      </c>
      <c r="R49" s="45">
        <v>0</v>
      </c>
      <c r="S49" s="46">
        <v>0</v>
      </c>
      <c r="T49" s="39">
        <f t="shared" si="20"/>
        <v>11</v>
      </c>
      <c r="U49" s="47">
        <f t="shared" si="21"/>
        <v>0.6859357586785263</v>
      </c>
      <c r="V49" s="48">
        <f t="shared" si="22"/>
        <v>-23</v>
      </c>
      <c r="W49" s="49">
        <f t="shared" si="23"/>
        <v>6.2357796243502392E-2</v>
      </c>
      <c r="X49" s="44">
        <f t="shared" si="24"/>
        <v>6320.8529315359356</v>
      </c>
      <c r="Y49" s="44">
        <f t="shared" si="25"/>
        <v>-4600</v>
      </c>
      <c r="Z49" s="44">
        <f t="shared" si="26"/>
        <v>39336.188152658273</v>
      </c>
      <c r="AA49" s="50">
        <f t="shared" si="27"/>
        <v>36720.852931535934</v>
      </c>
      <c r="AB49" s="51">
        <f t="shared" si="28"/>
        <v>36831.636847058304</v>
      </c>
      <c r="AC49" s="44">
        <f t="shared" si="29"/>
        <v>34382.821096943757</v>
      </c>
      <c r="AD49" s="44">
        <f t="shared" si="30"/>
        <v>0</v>
      </c>
      <c r="AE49" s="44">
        <f t="shared" si="31"/>
        <v>0</v>
      </c>
      <c r="AF49" s="52">
        <f>HLOOKUP(I49,GasAvoidedCostsWOCC!$A$5:$G$50,G49+1,FALSE)</f>
        <v>8.2477691503723172</v>
      </c>
      <c r="AG49" s="44">
        <f t="shared" si="32"/>
        <v>19299.77981187122</v>
      </c>
      <c r="AH49" s="52">
        <f>HLOOKUP(I49,GasAvoidedCostsWOCC!$A$5:$Q$50,T49+1,FALSE)</f>
        <v>8.2477691503723172</v>
      </c>
      <c r="AI49" s="44">
        <f t="shared" si="33"/>
        <v>0</v>
      </c>
      <c r="AJ49" s="44">
        <f t="shared" si="34"/>
        <v>19299.77981187122</v>
      </c>
      <c r="AK49" s="44">
        <f>HLOOKUP(I49,GasAvoidedCostsWOCC!$A$5:$Q$50,G49+1,FALSE)*J49*L49</f>
        <v>0</v>
      </c>
      <c r="AL49" s="44">
        <f t="shared" si="35"/>
        <v>19299.77981187122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19299.77981187122</v>
      </c>
      <c r="AN49" s="48">
        <f t="shared" si="36"/>
        <v>21229.757793058343</v>
      </c>
      <c r="AO49" s="47">
        <f t="shared" si="37"/>
        <v>0.52400005712514697</v>
      </c>
      <c r="AP49" s="47">
        <f t="shared" si="38"/>
        <v>0.61745246945270083</v>
      </c>
    </row>
    <row r="50" spans="2:42">
      <c r="B50" s="97" t="s">
        <v>144</v>
      </c>
      <c r="C50" s="98">
        <v>18230736</v>
      </c>
      <c r="D50" s="61" t="s">
        <v>145</v>
      </c>
      <c r="E50">
        <v>13021</v>
      </c>
      <c r="F50" s="39" t="s">
        <v>1008</v>
      </c>
      <c r="G50" s="39">
        <v>11</v>
      </c>
      <c r="H50" s="39">
        <v>0</v>
      </c>
      <c r="I50" s="40" t="s">
        <v>282</v>
      </c>
      <c r="J50" s="41">
        <v>75</v>
      </c>
      <c r="K50" s="41">
        <v>11.7</v>
      </c>
      <c r="L50" s="41">
        <v>0</v>
      </c>
      <c r="M50" s="42">
        <v>150</v>
      </c>
      <c r="N50" s="42">
        <v>165.03</v>
      </c>
      <c r="O50" s="43">
        <v>877.5</v>
      </c>
      <c r="P50" s="44">
        <v>11250</v>
      </c>
      <c r="Q50" s="44">
        <f t="shared" si="13"/>
        <v>12377.25</v>
      </c>
      <c r="R50" s="45">
        <v>0</v>
      </c>
      <c r="S50" s="46">
        <v>0</v>
      </c>
      <c r="T50" s="39">
        <f t="shared" si="20"/>
        <v>11</v>
      </c>
      <c r="U50" s="47">
        <f t="shared" si="21"/>
        <v>0.25722590950444735</v>
      </c>
      <c r="V50" s="48">
        <f t="shared" si="22"/>
        <v>15.030000000000001</v>
      </c>
      <c r="W50" s="49">
        <f t="shared" si="23"/>
        <v>2.3384173591313395E-2</v>
      </c>
      <c r="X50" s="44">
        <f t="shared" si="24"/>
        <v>2370.3198493259756</v>
      </c>
      <c r="Y50" s="44">
        <f t="shared" si="25"/>
        <v>1127.25</v>
      </c>
      <c r="Z50" s="44">
        <f t="shared" si="26"/>
        <v>14751.070557246852</v>
      </c>
      <c r="AA50" s="50">
        <f t="shared" si="27"/>
        <v>14747.569849325975</v>
      </c>
      <c r="AB50" s="51">
        <f t="shared" si="28"/>
        <v>13811.863817646865</v>
      </c>
      <c r="AC50" s="44">
        <f t="shared" si="29"/>
        <v>13808.586001241549</v>
      </c>
      <c r="AD50" s="44">
        <f t="shared" si="30"/>
        <v>0</v>
      </c>
      <c r="AE50" s="44">
        <f t="shared" si="31"/>
        <v>0</v>
      </c>
      <c r="AF50" s="52">
        <f>HLOOKUP(I50,GasAvoidedCostsWOCC!$A$5:$G$50,G50+1,FALSE)</f>
        <v>8.2477691503723172</v>
      </c>
      <c r="AG50" s="44">
        <f t="shared" si="32"/>
        <v>7237.4174294517079</v>
      </c>
      <c r="AH50" s="52">
        <f>HLOOKUP(I50,GasAvoidedCostsWOCC!$A$5:$Q$50,T50+1,FALSE)</f>
        <v>8.2477691503723172</v>
      </c>
      <c r="AI50" s="44">
        <f t="shared" si="33"/>
        <v>0</v>
      </c>
      <c r="AJ50" s="44">
        <f t="shared" si="34"/>
        <v>7237.4174294517079</v>
      </c>
      <c r="AK50" s="44">
        <f>HLOOKUP(I50,GasAvoidedCostsWOCC!$A$5:$Q$50,G50+1,FALSE)*J50*L50</f>
        <v>0</v>
      </c>
      <c r="AL50" s="44">
        <f t="shared" si="35"/>
        <v>7237.4174294517079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7237.4174294517079</v>
      </c>
      <c r="AN50" s="48">
        <f t="shared" si="36"/>
        <v>7961.1591723968795</v>
      </c>
      <c r="AO50" s="47">
        <f t="shared" si="37"/>
        <v>0.52400005712514697</v>
      </c>
      <c r="AP50" s="47">
        <f t="shared" si="38"/>
        <v>0.57653688594046348</v>
      </c>
    </row>
    <row r="51" spans="2:42">
      <c r="B51" s="97" t="s">
        <v>144</v>
      </c>
      <c r="C51" s="98">
        <v>18230736</v>
      </c>
      <c r="D51" s="61" t="s">
        <v>145</v>
      </c>
      <c r="E51" t="s">
        <v>980</v>
      </c>
      <c r="F51" s="39" t="s">
        <v>1009</v>
      </c>
      <c r="G51" s="39">
        <v>20</v>
      </c>
      <c r="H51" s="39">
        <v>0</v>
      </c>
      <c r="I51" s="40" t="s">
        <v>282</v>
      </c>
      <c r="J51" s="41">
        <v>1000</v>
      </c>
      <c r="K51" s="41">
        <v>1</v>
      </c>
      <c r="L51" s="41"/>
      <c r="M51" s="42">
        <v>0</v>
      </c>
      <c r="N51" s="42">
        <v>0</v>
      </c>
      <c r="O51" s="43">
        <v>1000</v>
      </c>
      <c r="P51" s="44">
        <v>0</v>
      </c>
      <c r="Q51" s="44">
        <f t="shared" si="13"/>
        <v>0</v>
      </c>
      <c r="R51" s="45">
        <v>0</v>
      </c>
      <c r="S51" s="46">
        <v>0</v>
      </c>
      <c r="T51" s="39">
        <f t="shared" si="20"/>
        <v>20</v>
      </c>
      <c r="U51" s="47">
        <f t="shared" si="21"/>
        <v>0.53297261746583235</v>
      </c>
      <c r="V51" s="48">
        <f t="shared" si="22"/>
        <v>0</v>
      </c>
      <c r="W51" s="49">
        <f t="shared" si="23"/>
        <v>2.6648630873291619E-2</v>
      </c>
      <c r="X51" s="44">
        <f t="shared" si="24"/>
        <v>2701.2192015110836</v>
      </c>
      <c r="Y51" s="44">
        <f t="shared" si="25"/>
        <v>0</v>
      </c>
      <c r="Z51" s="44">
        <f t="shared" si="26"/>
        <v>16810.336817375333</v>
      </c>
      <c r="AA51" s="50">
        <f t="shared" si="27"/>
        <v>2701.2192015110836</v>
      </c>
      <c r="AB51" s="51">
        <f t="shared" si="28"/>
        <v>15740.015746606117</v>
      </c>
      <c r="AC51" s="44">
        <f t="shared" si="29"/>
        <v>2529.2314620890293</v>
      </c>
      <c r="AD51" s="44">
        <f t="shared" si="30"/>
        <v>0</v>
      </c>
      <c r="AE51" s="44">
        <f t="shared" si="31"/>
        <v>0</v>
      </c>
      <c r="AF51" s="52">
        <f>HLOOKUP(I51,GasAvoidedCostsWOCC!$A$5:$G$50,G51+1,FALSE)</f>
        <v>13.765480191058694</v>
      </c>
      <c r="AG51" s="44">
        <f t="shared" si="32"/>
        <v>13765.480191058694</v>
      </c>
      <c r="AH51" s="52">
        <f>HLOOKUP(I51,GasAvoidedCostsWOCC!$A$5:$Q$50,T51+1,FALSE)</f>
        <v>13.765480191058694</v>
      </c>
      <c r="AI51" s="44">
        <f t="shared" si="33"/>
        <v>0</v>
      </c>
      <c r="AJ51" s="44">
        <f t="shared" si="34"/>
        <v>13765.480191058694</v>
      </c>
      <c r="AK51" s="44">
        <f>HLOOKUP(I51,GasAvoidedCostsWOCC!$A$5:$Q$50,G51+1,FALSE)*J51*L51</f>
        <v>0</v>
      </c>
      <c r="AL51" s="44">
        <f t="shared" si="35"/>
        <v>13765.480191058694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13765.480191058694</v>
      </c>
      <c r="AN51" s="48">
        <f t="shared" si="36"/>
        <v>15142.028210164564</v>
      </c>
      <c r="AO51" s="47">
        <f t="shared" si="37"/>
        <v>0.87455313975952187</v>
      </c>
      <c r="AP51" s="47">
        <f t="shared" si="38"/>
        <v>5.9868100002432927</v>
      </c>
    </row>
    <row r="52" spans="2:42"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HLOOKUP(I52,GasAvoidedCostsWOCC!$A$5:$G$50,G52+1,FALSE)</f>
        <v>#N/A</v>
      </c>
      <c r="AG52" s="44" t="e">
        <f t="shared" si="32"/>
        <v>#N/A</v>
      </c>
      <c r="AH52" s="52" t="e">
        <f>HLOOKUP(I52,GasAvoidedCostsWOCC!$A$5:$Q$50,T52+1,FALSE)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HLOOKUP(I52,GasAvoidedCostsWOCC!$A$5:$Q$50,G52+1,FALSE)*J52*L52</f>
        <v>#N/A</v>
      </c>
      <c r="AL52" s="44" t="e">
        <f t="shared" si="35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  <row r="53" spans="2:42"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20"/>
        <v>0</v>
      </c>
      <c r="U53" s="47">
        <f t="shared" si="21"/>
        <v>0</v>
      </c>
      <c r="V53" s="48">
        <f t="shared" si="22"/>
        <v>0</v>
      </c>
      <c r="W53" s="49">
        <f t="shared" si="23"/>
        <v>0</v>
      </c>
      <c r="X53" s="44">
        <f t="shared" si="24"/>
        <v>0</v>
      </c>
      <c r="Y53" s="44">
        <f t="shared" si="25"/>
        <v>0</v>
      </c>
      <c r="Z53" s="44">
        <f t="shared" si="26"/>
        <v>0</v>
      </c>
      <c r="AA53" s="50">
        <f t="shared" si="27"/>
        <v>0</v>
      </c>
      <c r="AB53" s="51">
        <f t="shared" si="28"/>
        <v>0</v>
      </c>
      <c r="AC53" s="44">
        <f t="shared" si="29"/>
        <v>0</v>
      </c>
      <c r="AD53" s="44">
        <f t="shared" si="30"/>
        <v>0</v>
      </c>
      <c r="AE53" s="44">
        <f t="shared" si="31"/>
        <v>0</v>
      </c>
      <c r="AF53" s="52" t="e">
        <f>HLOOKUP(I53,GasAvoidedCostsWOCC!$A$5:$G$50,G53+1,FALSE)</f>
        <v>#N/A</v>
      </c>
      <c r="AG53" s="44" t="e">
        <f t="shared" si="32"/>
        <v>#N/A</v>
      </c>
      <c r="AH53" s="52" t="e">
        <f>HLOOKUP(I53,GasAvoidedCostsWOCC!$A$5:$Q$50,T53+1,FALSE)</f>
        <v>#N/A</v>
      </c>
      <c r="AI53" s="44" t="e">
        <f t="shared" si="33"/>
        <v>#N/A</v>
      </c>
      <c r="AJ53" s="44" t="e">
        <f t="shared" si="34"/>
        <v>#N/A</v>
      </c>
      <c r="AK53" s="44" t="e">
        <f>HLOOKUP(I53,GasAvoidedCostsWOCC!$A$5:$Q$50,G53+1,FALSE)*J53*L53</f>
        <v>#N/A</v>
      </c>
      <c r="AL53" s="44" t="e">
        <f t="shared" si="35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6"/>
        <v>0</v>
      </c>
      <c r="AO53" s="47">
        <f t="shared" si="37"/>
        <v>0</v>
      </c>
      <c r="AP53" s="47" t="e">
        <f t="shared" si="38"/>
        <v>#DIV/0!</v>
      </c>
    </row>
    <row r="54" spans="2:42"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20"/>
        <v>0</v>
      </c>
      <c r="U54" s="47">
        <f t="shared" si="21"/>
        <v>0</v>
      </c>
      <c r="V54" s="48">
        <f t="shared" si="22"/>
        <v>0</v>
      </c>
      <c r="W54" s="49">
        <f t="shared" si="23"/>
        <v>0</v>
      </c>
      <c r="X54" s="44">
        <f t="shared" si="24"/>
        <v>0</v>
      </c>
      <c r="Y54" s="44">
        <f t="shared" si="25"/>
        <v>0</v>
      </c>
      <c r="Z54" s="44">
        <f t="shared" si="26"/>
        <v>0</v>
      </c>
      <c r="AA54" s="50">
        <f t="shared" si="27"/>
        <v>0</v>
      </c>
      <c r="AB54" s="51">
        <f t="shared" si="28"/>
        <v>0</v>
      </c>
      <c r="AC54" s="44">
        <f t="shared" si="29"/>
        <v>0</v>
      </c>
      <c r="AD54" s="44">
        <f t="shared" si="30"/>
        <v>0</v>
      </c>
      <c r="AE54" s="44">
        <f t="shared" si="31"/>
        <v>0</v>
      </c>
      <c r="AF54" s="52" t="e">
        <f>HLOOKUP(I54,GasAvoidedCostsWOCC!$A$5:$G$50,G54+1,FALSE)</f>
        <v>#N/A</v>
      </c>
      <c r="AG54" s="44" t="e">
        <f t="shared" si="32"/>
        <v>#N/A</v>
      </c>
      <c r="AH54" s="52" t="e">
        <f>HLOOKUP(I54,GasAvoidedCostsWOCC!$A$5:$Q$50,T54+1,FALSE)</f>
        <v>#N/A</v>
      </c>
      <c r="AI54" s="44" t="e">
        <f t="shared" si="33"/>
        <v>#N/A</v>
      </c>
      <c r="AJ54" s="44" t="e">
        <f t="shared" si="34"/>
        <v>#N/A</v>
      </c>
      <c r="AK54" s="44" t="e">
        <f>HLOOKUP(I54,GasAvoidedCostsWOCC!$A$5:$Q$50,G54+1,FALSE)*J54*L54</f>
        <v>#N/A</v>
      </c>
      <c r="AL54" s="44" t="e">
        <f t="shared" si="35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6"/>
        <v>0</v>
      </c>
      <c r="AO54" s="47">
        <f t="shared" si="37"/>
        <v>0</v>
      </c>
      <c r="AP54" s="47" t="e">
        <f t="shared" si="38"/>
        <v>#DIV/0!</v>
      </c>
    </row>
    <row r="55" spans="2:42"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20"/>
        <v>0</v>
      </c>
      <c r="U55" s="47">
        <f t="shared" si="21"/>
        <v>0</v>
      </c>
      <c r="V55" s="48">
        <f t="shared" si="22"/>
        <v>0</v>
      </c>
      <c r="W55" s="49">
        <f t="shared" si="23"/>
        <v>0</v>
      </c>
      <c r="X55" s="44">
        <f t="shared" si="24"/>
        <v>0</v>
      </c>
      <c r="Y55" s="44">
        <f t="shared" si="25"/>
        <v>0</v>
      </c>
      <c r="Z55" s="44">
        <f t="shared" si="26"/>
        <v>0</v>
      </c>
      <c r="AA55" s="50">
        <f t="shared" si="27"/>
        <v>0</v>
      </c>
      <c r="AB55" s="51">
        <f t="shared" si="28"/>
        <v>0</v>
      </c>
      <c r="AC55" s="44">
        <f t="shared" si="29"/>
        <v>0</v>
      </c>
      <c r="AD55" s="44">
        <f t="shared" si="30"/>
        <v>0</v>
      </c>
      <c r="AE55" s="44">
        <f t="shared" si="31"/>
        <v>0</v>
      </c>
      <c r="AF55" s="52" t="e">
        <f>HLOOKUP(I55,GasAvoidedCostsWOCC!$A$5:$G$50,G55+1,FALSE)</f>
        <v>#N/A</v>
      </c>
      <c r="AG55" s="44" t="e">
        <f t="shared" si="32"/>
        <v>#N/A</v>
      </c>
      <c r="AH55" s="52" t="e">
        <f>HLOOKUP(I55,GasAvoidedCostsWOCC!$A$5:$Q$50,T55+1,FALSE)</f>
        <v>#N/A</v>
      </c>
      <c r="AI55" s="44" t="e">
        <f t="shared" si="33"/>
        <v>#N/A</v>
      </c>
      <c r="AJ55" s="44" t="e">
        <f t="shared" si="34"/>
        <v>#N/A</v>
      </c>
      <c r="AK55" s="44" t="e">
        <f>HLOOKUP(I55,GasAvoidedCostsWOCC!$A$5:$Q$50,G55+1,FALSE)*J55*L55</f>
        <v>#N/A</v>
      </c>
      <c r="AL55" s="44" t="e">
        <f t="shared" si="35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6"/>
        <v>0</v>
      </c>
      <c r="AO55" s="47">
        <f t="shared" si="37"/>
        <v>0</v>
      </c>
      <c r="AP55" s="47" t="e">
        <f t="shared" si="38"/>
        <v>#DIV/0!</v>
      </c>
    </row>
    <row r="56" spans="2:42"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20"/>
        <v>0</v>
      </c>
      <c r="U56" s="47">
        <f t="shared" si="21"/>
        <v>0</v>
      </c>
      <c r="V56" s="48">
        <f t="shared" si="22"/>
        <v>0</v>
      </c>
      <c r="W56" s="49">
        <f t="shared" si="23"/>
        <v>0</v>
      </c>
      <c r="X56" s="44">
        <f t="shared" si="24"/>
        <v>0</v>
      </c>
      <c r="Y56" s="44">
        <f t="shared" si="25"/>
        <v>0</v>
      </c>
      <c r="Z56" s="44">
        <f t="shared" si="26"/>
        <v>0</v>
      </c>
      <c r="AA56" s="50">
        <f t="shared" si="27"/>
        <v>0</v>
      </c>
      <c r="AB56" s="51">
        <f t="shared" si="28"/>
        <v>0</v>
      </c>
      <c r="AC56" s="44">
        <f t="shared" si="29"/>
        <v>0</v>
      </c>
      <c r="AD56" s="44">
        <f t="shared" si="30"/>
        <v>0</v>
      </c>
      <c r="AE56" s="44">
        <f t="shared" si="31"/>
        <v>0</v>
      </c>
      <c r="AF56" s="52" t="e">
        <f>HLOOKUP(I56,GasAvoidedCostsWOCC!$A$5:$G$50,G56+1,FALSE)</f>
        <v>#N/A</v>
      </c>
      <c r="AG56" s="44" t="e">
        <f t="shared" si="32"/>
        <v>#N/A</v>
      </c>
      <c r="AH56" s="52" t="e">
        <f>HLOOKUP(I56,GasAvoidedCostsWOCC!$A$5:$Q$50,T56+1,FALSE)</f>
        <v>#N/A</v>
      </c>
      <c r="AI56" s="44" t="e">
        <f t="shared" si="33"/>
        <v>#N/A</v>
      </c>
      <c r="AJ56" s="44" t="e">
        <f t="shared" si="34"/>
        <v>#N/A</v>
      </c>
      <c r="AK56" s="44" t="e">
        <f>HLOOKUP(I56,GasAvoidedCostsWOCC!$A$5:$Q$50,G56+1,FALSE)*J56*L56</f>
        <v>#N/A</v>
      </c>
      <c r="AL56" s="44" t="e">
        <f t="shared" si="35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6"/>
        <v>0</v>
      </c>
      <c r="AO56" s="47">
        <f t="shared" si="37"/>
        <v>0</v>
      </c>
      <c r="AP56" s="47" t="e">
        <f t="shared" si="38"/>
        <v>#DIV/0!</v>
      </c>
    </row>
    <row r="57" spans="2:42"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20"/>
        <v>0</v>
      </c>
      <c r="U57" s="47">
        <f t="shared" si="21"/>
        <v>0</v>
      </c>
      <c r="V57" s="48">
        <f t="shared" si="22"/>
        <v>0</v>
      </c>
      <c r="W57" s="49">
        <f t="shared" si="23"/>
        <v>0</v>
      </c>
      <c r="X57" s="44">
        <f t="shared" si="24"/>
        <v>0</v>
      </c>
      <c r="Y57" s="44">
        <f t="shared" si="25"/>
        <v>0</v>
      </c>
      <c r="Z57" s="44">
        <f t="shared" si="26"/>
        <v>0</v>
      </c>
      <c r="AA57" s="50">
        <f t="shared" si="27"/>
        <v>0</v>
      </c>
      <c r="AB57" s="51">
        <f t="shared" si="28"/>
        <v>0</v>
      </c>
      <c r="AC57" s="44">
        <f t="shared" si="29"/>
        <v>0</v>
      </c>
      <c r="AD57" s="44">
        <f t="shared" si="30"/>
        <v>0</v>
      </c>
      <c r="AE57" s="44">
        <f t="shared" si="31"/>
        <v>0</v>
      </c>
      <c r="AF57" s="52" t="e">
        <f>HLOOKUP(I57,GasAvoidedCostsWOCC!$A$5:$G$50,G57+1,FALSE)</f>
        <v>#N/A</v>
      </c>
      <c r="AG57" s="44" t="e">
        <f t="shared" si="32"/>
        <v>#N/A</v>
      </c>
      <c r="AH57" s="52" t="e">
        <f>HLOOKUP(I57,GasAvoidedCostsWOCC!$A$5:$Q$50,T57+1,FALSE)</f>
        <v>#N/A</v>
      </c>
      <c r="AI57" s="44" t="e">
        <f t="shared" si="33"/>
        <v>#N/A</v>
      </c>
      <c r="AJ57" s="44" t="e">
        <f t="shared" si="34"/>
        <v>#N/A</v>
      </c>
      <c r="AK57" s="44" t="e">
        <f>HLOOKUP(I57,GasAvoidedCostsWOCC!$A$5:$Q$50,G57+1,FALSE)*J57*L57</f>
        <v>#N/A</v>
      </c>
      <c r="AL57" s="44" t="e">
        <f t="shared" si="35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6"/>
        <v>0</v>
      </c>
      <c r="AO57" s="47">
        <f t="shared" si="37"/>
        <v>0</v>
      </c>
      <c r="AP57" s="47" t="e">
        <f t="shared" si="38"/>
        <v>#DIV/0!</v>
      </c>
    </row>
    <row r="58" spans="2:42"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20"/>
        <v>0</v>
      </c>
      <c r="U58" s="47">
        <f t="shared" si="21"/>
        <v>0</v>
      </c>
      <c r="V58" s="48">
        <f t="shared" si="22"/>
        <v>0</v>
      </c>
      <c r="W58" s="49">
        <f t="shared" si="23"/>
        <v>0</v>
      </c>
      <c r="X58" s="44">
        <f t="shared" si="24"/>
        <v>0</v>
      </c>
      <c r="Y58" s="44">
        <f t="shared" si="25"/>
        <v>0</v>
      </c>
      <c r="Z58" s="44">
        <f t="shared" si="26"/>
        <v>0</v>
      </c>
      <c r="AA58" s="50">
        <f t="shared" si="27"/>
        <v>0</v>
      </c>
      <c r="AB58" s="51">
        <f t="shared" si="28"/>
        <v>0</v>
      </c>
      <c r="AC58" s="44">
        <f t="shared" si="29"/>
        <v>0</v>
      </c>
      <c r="AD58" s="44">
        <f t="shared" si="30"/>
        <v>0</v>
      </c>
      <c r="AE58" s="44">
        <f t="shared" si="31"/>
        <v>0</v>
      </c>
      <c r="AF58" s="52" t="e">
        <f>HLOOKUP(I58,GasAvoidedCostsWOCC!$A$5:$G$50,G58+1,FALSE)</f>
        <v>#N/A</v>
      </c>
      <c r="AG58" s="44" t="e">
        <f t="shared" si="32"/>
        <v>#N/A</v>
      </c>
      <c r="AH58" s="52" t="e">
        <f>HLOOKUP(I58,GasAvoidedCostsWOCC!$A$5:$Q$50,T58+1,FALSE)</f>
        <v>#N/A</v>
      </c>
      <c r="AI58" s="44" t="e">
        <f t="shared" si="33"/>
        <v>#N/A</v>
      </c>
      <c r="AJ58" s="44" t="e">
        <f t="shared" si="34"/>
        <v>#N/A</v>
      </c>
      <c r="AK58" s="44" t="e">
        <f>HLOOKUP(I58,GasAvoidedCostsWOCC!$A$5:$Q$50,G58+1,FALSE)*J58*L58</f>
        <v>#N/A</v>
      </c>
      <c r="AL58" s="44" t="e">
        <f t="shared" si="35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6"/>
        <v>0</v>
      </c>
      <c r="AO58" s="47">
        <f t="shared" si="37"/>
        <v>0</v>
      </c>
      <c r="AP58" s="47" t="e">
        <f t="shared" si="38"/>
        <v>#DIV/0!</v>
      </c>
    </row>
    <row r="59" spans="2:42"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20"/>
        <v>0</v>
      </c>
      <c r="U59" s="47">
        <f t="shared" si="21"/>
        <v>0</v>
      </c>
      <c r="V59" s="48">
        <f t="shared" si="22"/>
        <v>0</v>
      </c>
      <c r="W59" s="49">
        <f t="shared" si="23"/>
        <v>0</v>
      </c>
      <c r="X59" s="44">
        <f t="shared" si="24"/>
        <v>0</v>
      </c>
      <c r="Y59" s="44">
        <f t="shared" si="25"/>
        <v>0</v>
      </c>
      <c r="Z59" s="44">
        <f t="shared" si="26"/>
        <v>0</v>
      </c>
      <c r="AA59" s="50">
        <f t="shared" si="27"/>
        <v>0</v>
      </c>
      <c r="AB59" s="51">
        <f t="shared" si="28"/>
        <v>0</v>
      </c>
      <c r="AC59" s="44">
        <f t="shared" si="29"/>
        <v>0</v>
      </c>
      <c r="AD59" s="44">
        <f t="shared" si="30"/>
        <v>0</v>
      </c>
      <c r="AE59" s="44">
        <f t="shared" si="31"/>
        <v>0</v>
      </c>
      <c r="AF59" s="52" t="e">
        <f>HLOOKUP(I59,GasAvoidedCostsWOCC!$A$5:$G$50,G59+1,FALSE)</f>
        <v>#N/A</v>
      </c>
      <c r="AG59" s="44" t="e">
        <f t="shared" si="32"/>
        <v>#N/A</v>
      </c>
      <c r="AH59" s="52" t="e">
        <f>HLOOKUP(I59,GasAvoidedCostsWOCC!$A$5:$Q$50,T59+1,FALSE)</f>
        <v>#N/A</v>
      </c>
      <c r="AI59" s="44" t="e">
        <f t="shared" si="33"/>
        <v>#N/A</v>
      </c>
      <c r="AJ59" s="44" t="e">
        <f t="shared" si="34"/>
        <v>#N/A</v>
      </c>
      <c r="AK59" s="44" t="e">
        <f>HLOOKUP(I59,GasAvoidedCostsWOCC!$A$5:$Q$50,G59+1,FALSE)*J59*L59</f>
        <v>#N/A</v>
      </c>
      <c r="AL59" s="44" t="e">
        <f t="shared" si="35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6"/>
        <v>0</v>
      </c>
      <c r="AO59" s="47">
        <f t="shared" si="37"/>
        <v>0</v>
      </c>
      <c r="AP59" s="47" t="e">
        <f t="shared" si="38"/>
        <v>#DIV/0!</v>
      </c>
    </row>
    <row r="60" spans="2:42"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20"/>
        <v>0</v>
      </c>
      <c r="U60" s="47">
        <f t="shared" si="21"/>
        <v>0</v>
      </c>
      <c r="V60" s="48">
        <f t="shared" si="22"/>
        <v>0</v>
      </c>
      <c r="W60" s="49">
        <f t="shared" si="23"/>
        <v>0</v>
      </c>
      <c r="X60" s="44">
        <f t="shared" si="24"/>
        <v>0</v>
      </c>
      <c r="Y60" s="44">
        <f t="shared" si="25"/>
        <v>0</v>
      </c>
      <c r="Z60" s="44">
        <f t="shared" si="26"/>
        <v>0</v>
      </c>
      <c r="AA60" s="50">
        <f t="shared" si="27"/>
        <v>0</v>
      </c>
      <c r="AB60" s="51">
        <f t="shared" si="28"/>
        <v>0</v>
      </c>
      <c r="AC60" s="44">
        <f t="shared" si="29"/>
        <v>0</v>
      </c>
      <c r="AD60" s="44">
        <f t="shared" si="30"/>
        <v>0</v>
      </c>
      <c r="AE60" s="44">
        <f t="shared" si="31"/>
        <v>0</v>
      </c>
      <c r="AF60" s="52" t="e">
        <f>HLOOKUP(I60,GasAvoidedCostsWOCC!$A$5:$G$50,G60+1,FALSE)</f>
        <v>#N/A</v>
      </c>
      <c r="AG60" s="44" t="e">
        <f t="shared" si="32"/>
        <v>#N/A</v>
      </c>
      <c r="AH60" s="52" t="e">
        <f>HLOOKUP(I60,GasAvoidedCostsWOCC!$A$5:$Q$50,T60+1,FALSE)</f>
        <v>#N/A</v>
      </c>
      <c r="AI60" s="44" t="e">
        <f t="shared" si="33"/>
        <v>#N/A</v>
      </c>
      <c r="AJ60" s="44" t="e">
        <f t="shared" si="34"/>
        <v>#N/A</v>
      </c>
      <c r="AK60" s="44" t="e">
        <f>HLOOKUP(I60,GasAvoidedCostsWOCC!$A$5:$Q$50,G60+1,FALSE)*J60*L60</f>
        <v>#N/A</v>
      </c>
      <c r="AL60" s="44" t="e">
        <f t="shared" si="35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6"/>
        <v>0</v>
      </c>
      <c r="AO60" s="47">
        <f t="shared" si="37"/>
        <v>0</v>
      </c>
      <c r="AP60" s="47" t="e">
        <f t="shared" si="38"/>
        <v>#DIV/0!</v>
      </c>
    </row>
    <row r="61" spans="2:42"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20"/>
        <v>0</v>
      </c>
      <c r="U61" s="47">
        <f t="shared" si="21"/>
        <v>0</v>
      </c>
      <c r="V61" s="48">
        <f t="shared" si="22"/>
        <v>0</v>
      </c>
      <c r="W61" s="49">
        <f t="shared" si="23"/>
        <v>0</v>
      </c>
      <c r="X61" s="44">
        <f t="shared" si="24"/>
        <v>0</v>
      </c>
      <c r="Y61" s="44">
        <f t="shared" si="25"/>
        <v>0</v>
      </c>
      <c r="Z61" s="44">
        <f t="shared" si="26"/>
        <v>0</v>
      </c>
      <c r="AA61" s="50">
        <f t="shared" si="27"/>
        <v>0</v>
      </c>
      <c r="AB61" s="51">
        <f t="shared" si="28"/>
        <v>0</v>
      </c>
      <c r="AC61" s="44">
        <f t="shared" si="29"/>
        <v>0</v>
      </c>
      <c r="AD61" s="44">
        <f t="shared" si="30"/>
        <v>0</v>
      </c>
      <c r="AE61" s="44">
        <f t="shared" si="31"/>
        <v>0</v>
      </c>
      <c r="AF61" s="52" t="e">
        <f>HLOOKUP(I61,GasAvoidedCostsWOCC!$A$5:$G$50,G61+1,FALSE)</f>
        <v>#N/A</v>
      </c>
      <c r="AG61" s="44" t="e">
        <f t="shared" si="32"/>
        <v>#N/A</v>
      </c>
      <c r="AH61" s="52" t="e">
        <f>HLOOKUP(I61,GasAvoidedCostsWOCC!$A$5:$Q$50,T61+1,FALSE)</f>
        <v>#N/A</v>
      </c>
      <c r="AI61" s="44" t="e">
        <f t="shared" si="33"/>
        <v>#N/A</v>
      </c>
      <c r="AJ61" s="44" t="e">
        <f t="shared" si="34"/>
        <v>#N/A</v>
      </c>
      <c r="AK61" s="44" t="e">
        <f>HLOOKUP(I61,GasAvoidedCostsWOCC!$A$5:$Q$50,G61+1,FALSE)*J61*L61</f>
        <v>#N/A</v>
      </c>
      <c r="AL61" s="44" t="e">
        <f t="shared" si="35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6"/>
        <v>0</v>
      </c>
      <c r="AO61" s="47">
        <f t="shared" si="37"/>
        <v>0</v>
      </c>
      <c r="AP61" s="47" t="e">
        <f t="shared" si="38"/>
        <v>#DIV/0!</v>
      </c>
    </row>
    <row r="62" spans="2:42"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20"/>
        <v>0</v>
      </c>
      <c r="U62" s="47">
        <f t="shared" si="21"/>
        <v>0</v>
      </c>
      <c r="V62" s="48">
        <f t="shared" si="22"/>
        <v>0</v>
      </c>
      <c r="W62" s="49">
        <f t="shared" si="23"/>
        <v>0</v>
      </c>
      <c r="X62" s="44">
        <f t="shared" si="24"/>
        <v>0</v>
      </c>
      <c r="Y62" s="44">
        <f t="shared" si="25"/>
        <v>0</v>
      </c>
      <c r="Z62" s="44">
        <f t="shared" si="26"/>
        <v>0</v>
      </c>
      <c r="AA62" s="50">
        <f t="shared" si="27"/>
        <v>0</v>
      </c>
      <c r="AB62" s="51">
        <f t="shared" si="28"/>
        <v>0</v>
      </c>
      <c r="AC62" s="44">
        <f t="shared" si="29"/>
        <v>0</v>
      </c>
      <c r="AD62" s="44">
        <f t="shared" si="30"/>
        <v>0</v>
      </c>
      <c r="AE62" s="44">
        <f t="shared" si="31"/>
        <v>0</v>
      </c>
      <c r="AF62" s="52" t="e">
        <f>HLOOKUP(I62,GasAvoidedCostsWOCC!$A$5:$G$50,G62+1,FALSE)</f>
        <v>#N/A</v>
      </c>
      <c r="AG62" s="44" t="e">
        <f t="shared" si="32"/>
        <v>#N/A</v>
      </c>
      <c r="AH62" s="52" t="e">
        <f>HLOOKUP(I62,GasAvoidedCostsWOCC!$A$5:$Q$50,T62+1,FALSE)</f>
        <v>#N/A</v>
      </c>
      <c r="AI62" s="44" t="e">
        <f t="shared" si="33"/>
        <v>#N/A</v>
      </c>
      <c r="AJ62" s="44" t="e">
        <f t="shared" si="34"/>
        <v>#N/A</v>
      </c>
      <c r="AK62" s="44" t="e">
        <f>HLOOKUP(I62,GasAvoidedCostsWOCC!$A$5:$Q$50,G62+1,FALSE)*J62*L62</f>
        <v>#N/A</v>
      </c>
      <c r="AL62" s="44" t="e">
        <f t="shared" si="35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6"/>
        <v>0</v>
      </c>
      <c r="AO62" s="47">
        <f t="shared" si="37"/>
        <v>0</v>
      </c>
      <c r="AP62" s="47" t="e">
        <f t="shared" si="38"/>
        <v>#DIV/0!</v>
      </c>
    </row>
    <row r="63" spans="2:42"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20"/>
        <v>0</v>
      </c>
      <c r="U63" s="47">
        <f t="shared" si="21"/>
        <v>0</v>
      </c>
      <c r="V63" s="48">
        <f t="shared" si="22"/>
        <v>0</v>
      </c>
      <c r="W63" s="49">
        <f t="shared" si="23"/>
        <v>0</v>
      </c>
      <c r="X63" s="44">
        <f t="shared" si="24"/>
        <v>0</v>
      </c>
      <c r="Y63" s="44">
        <f t="shared" si="25"/>
        <v>0</v>
      </c>
      <c r="Z63" s="44">
        <f t="shared" si="26"/>
        <v>0</v>
      </c>
      <c r="AA63" s="50">
        <f t="shared" si="27"/>
        <v>0</v>
      </c>
      <c r="AB63" s="51">
        <f t="shared" si="28"/>
        <v>0</v>
      </c>
      <c r="AC63" s="44">
        <f t="shared" si="29"/>
        <v>0</v>
      </c>
      <c r="AD63" s="44">
        <f t="shared" si="30"/>
        <v>0</v>
      </c>
      <c r="AE63" s="44">
        <f t="shared" si="31"/>
        <v>0</v>
      </c>
      <c r="AF63" s="52" t="e">
        <f>HLOOKUP(I63,GasAvoidedCostsWOCC!$A$5:$G$50,G63+1,FALSE)</f>
        <v>#N/A</v>
      </c>
      <c r="AG63" s="44" t="e">
        <f t="shared" si="32"/>
        <v>#N/A</v>
      </c>
      <c r="AH63" s="52" t="e">
        <f>HLOOKUP(I63,GasAvoidedCostsWOCC!$A$5:$Q$50,T63+1,FALSE)</f>
        <v>#N/A</v>
      </c>
      <c r="AI63" s="44" t="e">
        <f t="shared" si="33"/>
        <v>#N/A</v>
      </c>
      <c r="AJ63" s="44" t="e">
        <f t="shared" si="34"/>
        <v>#N/A</v>
      </c>
      <c r="AK63" s="44" t="e">
        <f>HLOOKUP(I63,GasAvoidedCostsWOCC!$A$5:$Q$50,G63+1,FALSE)*J63*L63</f>
        <v>#N/A</v>
      </c>
      <c r="AL63" s="44" t="e">
        <f t="shared" si="35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6"/>
        <v>0</v>
      </c>
      <c r="AO63" s="47">
        <f t="shared" si="37"/>
        <v>0</v>
      </c>
      <c r="AP63" s="47" t="e">
        <f t="shared" si="38"/>
        <v>#DIV/0!</v>
      </c>
    </row>
    <row r="64" spans="2:42"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20"/>
        <v>0</v>
      </c>
      <c r="U64" s="47">
        <f t="shared" si="21"/>
        <v>0</v>
      </c>
      <c r="V64" s="48">
        <f t="shared" si="22"/>
        <v>0</v>
      </c>
      <c r="W64" s="49">
        <f t="shared" si="23"/>
        <v>0</v>
      </c>
      <c r="X64" s="44">
        <f t="shared" si="24"/>
        <v>0</v>
      </c>
      <c r="Y64" s="44">
        <f t="shared" si="25"/>
        <v>0</v>
      </c>
      <c r="Z64" s="44">
        <f t="shared" si="26"/>
        <v>0</v>
      </c>
      <c r="AA64" s="50">
        <f t="shared" si="27"/>
        <v>0</v>
      </c>
      <c r="AB64" s="51">
        <f t="shared" si="28"/>
        <v>0</v>
      </c>
      <c r="AC64" s="44">
        <f t="shared" si="29"/>
        <v>0</v>
      </c>
      <c r="AD64" s="44">
        <f t="shared" si="30"/>
        <v>0</v>
      </c>
      <c r="AE64" s="44">
        <f t="shared" si="31"/>
        <v>0</v>
      </c>
      <c r="AF64" s="52" t="e">
        <f>HLOOKUP(I64,GasAvoidedCostsWOCC!$A$5:$G$50,G64+1,FALSE)</f>
        <v>#N/A</v>
      </c>
      <c r="AG64" s="44" t="e">
        <f t="shared" si="32"/>
        <v>#N/A</v>
      </c>
      <c r="AH64" s="52" t="e">
        <f>HLOOKUP(I64,GasAvoidedCostsWOCC!$A$5:$Q$50,T64+1,FALSE)</f>
        <v>#N/A</v>
      </c>
      <c r="AI64" s="44" t="e">
        <f t="shared" si="33"/>
        <v>#N/A</v>
      </c>
      <c r="AJ64" s="44" t="e">
        <f t="shared" si="34"/>
        <v>#N/A</v>
      </c>
      <c r="AK64" s="44" t="e">
        <f>HLOOKUP(I64,GasAvoidedCostsWOCC!$A$5:$Q$50,G64+1,FALSE)*J64*L64</f>
        <v>#N/A</v>
      </c>
      <c r="AL64" s="44" t="e">
        <f t="shared" si="35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6"/>
        <v>0</v>
      </c>
      <c r="AO64" s="47">
        <f t="shared" si="37"/>
        <v>0</v>
      </c>
      <c r="AP64" s="47" t="e">
        <f t="shared" si="38"/>
        <v>#DIV/0!</v>
      </c>
    </row>
    <row r="65" spans="6:42"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4">
        <f t="shared" si="24"/>
        <v>0</v>
      </c>
      <c r="Y65" s="44">
        <f t="shared" si="25"/>
        <v>0</v>
      </c>
      <c r="Z65" s="44">
        <f t="shared" si="26"/>
        <v>0</v>
      </c>
      <c r="AA65" s="50">
        <f t="shared" si="27"/>
        <v>0</v>
      </c>
      <c r="AB65" s="51">
        <f t="shared" si="28"/>
        <v>0</v>
      </c>
      <c r="AC65" s="44">
        <f t="shared" si="29"/>
        <v>0</v>
      </c>
      <c r="AD65" s="44">
        <f t="shared" si="30"/>
        <v>0</v>
      </c>
      <c r="AE65" s="44">
        <f t="shared" si="31"/>
        <v>0</v>
      </c>
      <c r="AF65" s="52" t="e">
        <f>HLOOKUP(I65,GasAvoidedCostsWOCC!$A$5:$G$50,G65+1,FALSE)</f>
        <v>#N/A</v>
      </c>
      <c r="AG65" s="44" t="e">
        <f t="shared" si="32"/>
        <v>#N/A</v>
      </c>
      <c r="AH65" s="52" t="e">
        <f>HLOOKUP(I65,GasAvoidedCostsWOCC!$A$5:$Q$50,T65+1,FALSE)</f>
        <v>#N/A</v>
      </c>
      <c r="AI65" s="44" t="e">
        <f t="shared" si="33"/>
        <v>#N/A</v>
      </c>
      <c r="AJ65" s="44" t="e">
        <f t="shared" si="34"/>
        <v>#N/A</v>
      </c>
      <c r="AK65" s="44" t="e">
        <f>HLOOKUP(I65,GasAvoidedCostsWOCC!$A$5:$Q$50,G65+1,FALSE)*J65*L65</f>
        <v>#N/A</v>
      </c>
      <c r="AL65" s="44" t="e">
        <f t="shared" si="35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6"/>
        <v>0</v>
      </c>
      <c r="AO65" s="47">
        <f t="shared" si="37"/>
        <v>0</v>
      </c>
      <c r="AP65" s="47" t="e">
        <f t="shared" si="38"/>
        <v>#DIV/0!</v>
      </c>
    </row>
    <row r="66" spans="6:42"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4">
        <f t="shared" si="24"/>
        <v>0</v>
      </c>
      <c r="Y66" s="44">
        <f t="shared" si="25"/>
        <v>0</v>
      </c>
      <c r="Z66" s="44">
        <f t="shared" si="26"/>
        <v>0</v>
      </c>
      <c r="AA66" s="50">
        <f t="shared" si="27"/>
        <v>0</v>
      </c>
      <c r="AB66" s="51">
        <f t="shared" si="28"/>
        <v>0</v>
      </c>
      <c r="AC66" s="44">
        <f t="shared" si="29"/>
        <v>0</v>
      </c>
      <c r="AD66" s="44">
        <f t="shared" si="30"/>
        <v>0</v>
      </c>
      <c r="AE66" s="44">
        <f t="shared" si="31"/>
        <v>0</v>
      </c>
      <c r="AF66" s="52" t="e">
        <f>HLOOKUP(I66,GasAvoidedCostsWOCC!$A$5:$G$50,G66+1,FALSE)</f>
        <v>#N/A</v>
      </c>
      <c r="AG66" s="44" t="e">
        <f t="shared" si="32"/>
        <v>#N/A</v>
      </c>
      <c r="AH66" s="52" t="e">
        <f>HLOOKUP(I66,GasAvoidedCostsWOCC!$A$5:$Q$50,T66+1,FALSE)</f>
        <v>#N/A</v>
      </c>
      <c r="AI66" s="44" t="e">
        <f t="shared" si="33"/>
        <v>#N/A</v>
      </c>
      <c r="AJ66" s="44" t="e">
        <f t="shared" si="34"/>
        <v>#N/A</v>
      </c>
      <c r="AK66" s="44" t="e">
        <f>HLOOKUP(I66,GasAvoidedCostsWOCC!$A$5:$Q$50,G66+1,FALSE)*J66*L66</f>
        <v>#N/A</v>
      </c>
      <c r="AL66" s="44" t="e">
        <f t="shared" si="35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6"/>
        <v>0</v>
      </c>
      <c r="AO66" s="47">
        <f t="shared" si="37"/>
        <v>0</v>
      </c>
      <c r="AP66" s="47" t="e">
        <f t="shared" si="38"/>
        <v>#DIV/0!</v>
      </c>
    </row>
    <row r="67" spans="6:42"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4">
        <f t="shared" si="24"/>
        <v>0</v>
      </c>
      <c r="Y67" s="44">
        <f t="shared" si="25"/>
        <v>0</v>
      </c>
      <c r="Z67" s="44">
        <f t="shared" si="26"/>
        <v>0</v>
      </c>
      <c r="AA67" s="50">
        <f t="shared" si="27"/>
        <v>0</v>
      </c>
      <c r="AB67" s="51">
        <f t="shared" si="28"/>
        <v>0</v>
      </c>
      <c r="AC67" s="44">
        <f t="shared" si="29"/>
        <v>0</v>
      </c>
      <c r="AD67" s="44">
        <f t="shared" si="30"/>
        <v>0</v>
      </c>
      <c r="AE67" s="44">
        <f t="shared" si="31"/>
        <v>0</v>
      </c>
      <c r="AF67" s="52" t="e">
        <f>HLOOKUP(I67,GasAvoidedCostsWOCC!$A$5:$G$50,G67+1,FALSE)</f>
        <v>#N/A</v>
      </c>
      <c r="AG67" s="44" t="e">
        <f t="shared" si="32"/>
        <v>#N/A</v>
      </c>
      <c r="AH67" s="52" t="e">
        <f>HLOOKUP(I67,GasAvoidedCostsWOCC!$A$5:$Q$50,T67+1,FALSE)</f>
        <v>#N/A</v>
      </c>
      <c r="AI67" s="44" t="e">
        <f t="shared" si="33"/>
        <v>#N/A</v>
      </c>
      <c r="AJ67" s="44" t="e">
        <f t="shared" si="34"/>
        <v>#N/A</v>
      </c>
      <c r="AK67" s="44" t="e">
        <f>HLOOKUP(I67,GasAvoidedCostsWOCC!$A$5:$Q$50,G67+1,FALSE)*J67*L67</f>
        <v>#N/A</v>
      </c>
      <c r="AL67" s="44" t="e">
        <f t="shared" si="35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6"/>
        <v>0</v>
      </c>
      <c r="AO67" s="47">
        <f t="shared" si="37"/>
        <v>0</v>
      </c>
      <c r="AP67" s="47" t="e">
        <f t="shared" si="38"/>
        <v>#DIV/0!</v>
      </c>
    </row>
    <row r="68" spans="6:42"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20"/>
        <v>0</v>
      </c>
      <c r="U68" s="47">
        <f t="shared" si="21"/>
        <v>0</v>
      </c>
      <c r="V68" s="48">
        <f t="shared" si="22"/>
        <v>0</v>
      </c>
      <c r="W68" s="49">
        <f t="shared" si="23"/>
        <v>0</v>
      </c>
      <c r="X68" s="44">
        <f t="shared" si="24"/>
        <v>0</v>
      </c>
      <c r="Y68" s="44">
        <f t="shared" si="25"/>
        <v>0</v>
      </c>
      <c r="Z68" s="44">
        <f t="shared" si="26"/>
        <v>0</v>
      </c>
      <c r="AA68" s="50">
        <f t="shared" si="27"/>
        <v>0</v>
      </c>
      <c r="AB68" s="51">
        <f t="shared" si="28"/>
        <v>0</v>
      </c>
      <c r="AC68" s="44">
        <f t="shared" si="29"/>
        <v>0</v>
      </c>
      <c r="AD68" s="44">
        <f t="shared" si="30"/>
        <v>0</v>
      </c>
      <c r="AE68" s="44">
        <f t="shared" si="31"/>
        <v>0</v>
      </c>
      <c r="AF68" s="52" t="e">
        <f>HLOOKUP(I68,GasAvoidedCostsWOCC!$A$5:$G$50,G68+1,FALSE)</f>
        <v>#N/A</v>
      </c>
      <c r="AG68" s="44" t="e">
        <f t="shared" si="32"/>
        <v>#N/A</v>
      </c>
      <c r="AH68" s="52" t="e">
        <f>HLOOKUP(I68,GasAvoidedCostsWOCC!$A$5:$Q$50,T68+1,FALSE)</f>
        <v>#N/A</v>
      </c>
      <c r="AI68" s="44" t="e">
        <f t="shared" si="33"/>
        <v>#N/A</v>
      </c>
      <c r="AJ68" s="44" t="e">
        <f t="shared" si="34"/>
        <v>#N/A</v>
      </c>
      <c r="AK68" s="44" t="e">
        <f>HLOOKUP(I68,GasAvoidedCostsWOCC!$A$5:$Q$50,G68+1,FALSE)*J68*L68</f>
        <v>#N/A</v>
      </c>
      <c r="AL68" s="44" t="e">
        <f t="shared" si="35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6"/>
        <v>0</v>
      </c>
      <c r="AO68" s="47">
        <f t="shared" si="37"/>
        <v>0</v>
      </c>
      <c r="AP68" s="47" t="e">
        <f t="shared" si="38"/>
        <v>#DIV/0!</v>
      </c>
    </row>
    <row r="69" spans="6:42"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20"/>
        <v>0</v>
      </c>
      <c r="U69" s="47">
        <f t="shared" si="21"/>
        <v>0</v>
      </c>
      <c r="V69" s="48">
        <f t="shared" si="22"/>
        <v>0</v>
      </c>
      <c r="W69" s="49">
        <f t="shared" si="23"/>
        <v>0</v>
      </c>
      <c r="X69" s="44">
        <f t="shared" si="24"/>
        <v>0</v>
      </c>
      <c r="Y69" s="44">
        <f t="shared" si="25"/>
        <v>0</v>
      </c>
      <c r="Z69" s="44">
        <f t="shared" si="26"/>
        <v>0</v>
      </c>
      <c r="AA69" s="50">
        <f t="shared" si="27"/>
        <v>0</v>
      </c>
      <c r="AB69" s="51">
        <f t="shared" si="28"/>
        <v>0</v>
      </c>
      <c r="AC69" s="44">
        <f t="shared" si="29"/>
        <v>0</v>
      </c>
      <c r="AD69" s="44">
        <f t="shared" si="30"/>
        <v>0</v>
      </c>
      <c r="AE69" s="44">
        <f t="shared" si="31"/>
        <v>0</v>
      </c>
      <c r="AF69" s="52" t="e">
        <f>HLOOKUP(I69,GasAvoidedCostsWOCC!$A$5:$G$50,G69+1,FALSE)</f>
        <v>#N/A</v>
      </c>
      <c r="AG69" s="44" t="e">
        <f t="shared" si="32"/>
        <v>#N/A</v>
      </c>
      <c r="AH69" s="52" t="e">
        <f>HLOOKUP(I69,GasAvoidedCostsWOCC!$A$5:$Q$50,T69+1,FALSE)</f>
        <v>#N/A</v>
      </c>
      <c r="AI69" s="44" t="e">
        <f t="shared" si="33"/>
        <v>#N/A</v>
      </c>
      <c r="AJ69" s="44" t="e">
        <f t="shared" si="34"/>
        <v>#N/A</v>
      </c>
      <c r="AK69" s="44" t="e">
        <f>HLOOKUP(I69,GasAvoidedCostsWOCC!$A$5:$Q$50,G69+1,FALSE)*J69*L69</f>
        <v>#N/A</v>
      </c>
      <c r="AL69" s="44" t="e">
        <f t="shared" si="35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6"/>
        <v>0</v>
      </c>
      <c r="AO69" s="47">
        <f t="shared" si="37"/>
        <v>0</v>
      </c>
      <c r="AP69" s="47" t="e">
        <f t="shared" si="38"/>
        <v>#DIV/0!</v>
      </c>
    </row>
    <row r="70" spans="6:42"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20"/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4">
        <f t="shared" si="24"/>
        <v>0</v>
      </c>
      <c r="Y70" s="44">
        <f t="shared" si="25"/>
        <v>0</v>
      </c>
      <c r="Z70" s="44">
        <f t="shared" si="26"/>
        <v>0</v>
      </c>
      <c r="AA70" s="50">
        <f t="shared" si="27"/>
        <v>0</v>
      </c>
      <c r="AB70" s="51">
        <f t="shared" si="28"/>
        <v>0</v>
      </c>
      <c r="AC70" s="44">
        <f t="shared" si="29"/>
        <v>0</v>
      </c>
      <c r="AD70" s="44">
        <f t="shared" si="30"/>
        <v>0</v>
      </c>
      <c r="AE70" s="44">
        <f t="shared" si="31"/>
        <v>0</v>
      </c>
      <c r="AF70" s="52" t="e">
        <f>HLOOKUP(I70,GasAvoidedCostsWOCC!$A$5:$G$50,G70+1,FALSE)</f>
        <v>#N/A</v>
      </c>
      <c r="AG70" s="44" t="e">
        <f t="shared" si="32"/>
        <v>#N/A</v>
      </c>
      <c r="AH70" s="52" t="e">
        <f>HLOOKUP(I70,GasAvoidedCostsWOCC!$A$5:$Q$50,T70+1,FALSE)</f>
        <v>#N/A</v>
      </c>
      <c r="AI70" s="44" t="e">
        <f t="shared" si="33"/>
        <v>#N/A</v>
      </c>
      <c r="AJ70" s="44" t="e">
        <f t="shared" si="34"/>
        <v>#N/A</v>
      </c>
      <c r="AK70" s="44" t="e">
        <f>HLOOKUP(I70,GasAvoidedCostsWOCC!$A$5:$Q$50,G70+1,FALSE)*J70*L70</f>
        <v>#N/A</v>
      </c>
      <c r="AL70" s="44" t="e">
        <f t="shared" si="35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6"/>
        <v>0</v>
      </c>
      <c r="AO70" s="47">
        <f t="shared" si="37"/>
        <v>0</v>
      </c>
      <c r="AP70" s="47" t="e">
        <f t="shared" si="38"/>
        <v>#DIV/0!</v>
      </c>
    </row>
    <row r="71" spans="6:42"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20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4">
        <f t="shared" si="24"/>
        <v>0</v>
      </c>
      <c r="Y71" s="44">
        <f t="shared" si="25"/>
        <v>0</v>
      </c>
      <c r="Z71" s="44">
        <f t="shared" si="26"/>
        <v>0</v>
      </c>
      <c r="AA71" s="50">
        <f t="shared" si="27"/>
        <v>0</v>
      </c>
      <c r="AB71" s="51">
        <f t="shared" si="28"/>
        <v>0</v>
      </c>
      <c r="AC71" s="44">
        <f t="shared" si="29"/>
        <v>0</v>
      </c>
      <c r="AD71" s="44">
        <f t="shared" si="30"/>
        <v>0</v>
      </c>
      <c r="AE71" s="44">
        <f t="shared" si="31"/>
        <v>0</v>
      </c>
      <c r="AF71" s="52" t="e">
        <f>HLOOKUP(I71,GasAvoidedCostsWOCC!$A$5:$G$50,G71+1,FALSE)</f>
        <v>#N/A</v>
      </c>
      <c r="AG71" s="44" t="e">
        <f t="shared" si="32"/>
        <v>#N/A</v>
      </c>
      <c r="AH71" s="52" t="e">
        <f>HLOOKUP(I71,GasAvoidedCostsWOCC!$A$5:$Q$50,T71+1,FALSE)</f>
        <v>#N/A</v>
      </c>
      <c r="AI71" s="44" t="e">
        <f t="shared" si="33"/>
        <v>#N/A</v>
      </c>
      <c r="AJ71" s="44" t="e">
        <f t="shared" si="34"/>
        <v>#N/A</v>
      </c>
      <c r="AK71" s="44" t="e">
        <f>HLOOKUP(I71,GasAvoidedCostsWOCC!$A$5:$Q$50,G71+1,FALSE)*J71*L71</f>
        <v>#N/A</v>
      </c>
      <c r="AL71" s="44" t="e">
        <f t="shared" si="35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6"/>
        <v>0</v>
      </c>
      <c r="AO71" s="47">
        <f t="shared" si="37"/>
        <v>0</v>
      </c>
      <c r="AP71" s="47" t="e">
        <f t="shared" si="38"/>
        <v>#DIV/0!</v>
      </c>
    </row>
    <row r="72" spans="6:42"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20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4">
        <f t="shared" si="24"/>
        <v>0</v>
      </c>
      <c r="Y72" s="44">
        <f t="shared" si="25"/>
        <v>0</v>
      </c>
      <c r="Z72" s="44">
        <f t="shared" si="26"/>
        <v>0</v>
      </c>
      <c r="AA72" s="50">
        <f t="shared" si="27"/>
        <v>0</v>
      </c>
      <c r="AB72" s="51">
        <f t="shared" si="28"/>
        <v>0</v>
      </c>
      <c r="AC72" s="44">
        <f t="shared" si="29"/>
        <v>0</v>
      </c>
      <c r="AD72" s="44">
        <f t="shared" si="30"/>
        <v>0</v>
      </c>
      <c r="AE72" s="44">
        <f t="shared" si="31"/>
        <v>0</v>
      </c>
      <c r="AF72" s="52" t="e">
        <f>HLOOKUP(I72,GasAvoidedCostsWOCC!$A$5:$G$50,G72+1,FALSE)</f>
        <v>#N/A</v>
      </c>
      <c r="AG72" s="44" t="e">
        <f t="shared" si="32"/>
        <v>#N/A</v>
      </c>
      <c r="AH72" s="52" t="e">
        <f>HLOOKUP(I72,GasAvoidedCostsWOCC!$A$5:$Q$50,T72+1,FALSE)</f>
        <v>#N/A</v>
      </c>
      <c r="AI72" s="44" t="e">
        <f t="shared" si="33"/>
        <v>#N/A</v>
      </c>
      <c r="AJ72" s="44" t="e">
        <f t="shared" si="34"/>
        <v>#N/A</v>
      </c>
      <c r="AK72" s="44" t="e">
        <f>HLOOKUP(I72,GasAvoidedCostsWOCC!$A$5:$Q$50,G72+1,FALSE)*J72*L72</f>
        <v>#N/A</v>
      </c>
      <c r="AL72" s="44" t="e">
        <f t="shared" si="35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6"/>
        <v>0</v>
      </c>
      <c r="AO72" s="47">
        <f t="shared" si="37"/>
        <v>0</v>
      </c>
      <c r="AP72" s="47" t="e">
        <f t="shared" si="38"/>
        <v>#DIV/0!</v>
      </c>
    </row>
    <row r="73" spans="6:42"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20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4">
        <f t="shared" si="24"/>
        <v>0</v>
      </c>
      <c r="Y73" s="44">
        <f t="shared" si="25"/>
        <v>0</v>
      </c>
      <c r="Z73" s="44">
        <f t="shared" si="26"/>
        <v>0</v>
      </c>
      <c r="AA73" s="50">
        <f t="shared" si="27"/>
        <v>0</v>
      </c>
      <c r="AB73" s="51">
        <f t="shared" si="28"/>
        <v>0</v>
      </c>
      <c r="AC73" s="44">
        <f t="shared" si="29"/>
        <v>0</v>
      </c>
      <c r="AD73" s="44">
        <f t="shared" si="30"/>
        <v>0</v>
      </c>
      <c r="AE73" s="44">
        <f t="shared" si="31"/>
        <v>0</v>
      </c>
      <c r="AF73" s="52" t="e">
        <f>HLOOKUP(I73,GasAvoidedCostsWOCC!$A$5:$G$50,G73+1,FALSE)</f>
        <v>#N/A</v>
      </c>
      <c r="AG73" s="44" t="e">
        <f t="shared" si="32"/>
        <v>#N/A</v>
      </c>
      <c r="AH73" s="52" t="e">
        <f>HLOOKUP(I73,GasAvoidedCostsWOCC!$A$5:$Q$50,T73+1,FALSE)</f>
        <v>#N/A</v>
      </c>
      <c r="AI73" s="44" t="e">
        <f t="shared" si="33"/>
        <v>#N/A</v>
      </c>
      <c r="AJ73" s="44" t="e">
        <f t="shared" si="34"/>
        <v>#N/A</v>
      </c>
      <c r="AK73" s="44" t="e">
        <f>HLOOKUP(I73,GasAvoidedCostsWOCC!$A$5:$Q$50,G73+1,FALSE)*J73*L73</f>
        <v>#N/A</v>
      </c>
      <c r="AL73" s="44" t="e">
        <f t="shared" si="35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6"/>
        <v>0</v>
      </c>
      <c r="AO73" s="47">
        <f t="shared" si="37"/>
        <v>0</v>
      </c>
      <c r="AP73" s="47" t="e">
        <f t="shared" si="38"/>
        <v>#DIV/0!</v>
      </c>
    </row>
    <row r="74" spans="6:42"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20"/>
        <v>0</v>
      </c>
      <c r="U74" s="47">
        <f t="shared" si="21"/>
        <v>0</v>
      </c>
      <c r="V74" s="48">
        <f t="shared" si="22"/>
        <v>0</v>
      </c>
      <c r="W74" s="49">
        <f t="shared" si="23"/>
        <v>0</v>
      </c>
      <c r="X74" s="44">
        <f t="shared" si="24"/>
        <v>0</v>
      </c>
      <c r="Y74" s="44">
        <f t="shared" si="25"/>
        <v>0</v>
      </c>
      <c r="Z74" s="44">
        <f t="shared" si="26"/>
        <v>0</v>
      </c>
      <c r="AA74" s="50">
        <f t="shared" si="27"/>
        <v>0</v>
      </c>
      <c r="AB74" s="51">
        <f t="shared" si="28"/>
        <v>0</v>
      </c>
      <c r="AC74" s="44">
        <f t="shared" si="29"/>
        <v>0</v>
      </c>
      <c r="AD74" s="44">
        <f t="shared" si="30"/>
        <v>0</v>
      </c>
      <c r="AE74" s="44">
        <f t="shared" si="31"/>
        <v>0</v>
      </c>
      <c r="AF74" s="52" t="e">
        <f>HLOOKUP(I74,GasAvoidedCostsWOCC!$A$5:$G$50,G74+1,FALSE)</f>
        <v>#N/A</v>
      </c>
      <c r="AG74" s="44" t="e">
        <f t="shared" si="32"/>
        <v>#N/A</v>
      </c>
      <c r="AH74" s="52" t="e">
        <f>HLOOKUP(I74,GasAvoidedCostsWOCC!$A$5:$Q$50,T74+1,FALSE)</f>
        <v>#N/A</v>
      </c>
      <c r="AI74" s="44" t="e">
        <f t="shared" si="33"/>
        <v>#N/A</v>
      </c>
      <c r="AJ74" s="44" t="e">
        <f t="shared" si="34"/>
        <v>#N/A</v>
      </c>
      <c r="AK74" s="44" t="e">
        <f>HLOOKUP(I74,GasAvoidedCostsWOCC!$A$5:$Q$50,G74+1,FALSE)*J74*L74</f>
        <v>#N/A</v>
      </c>
      <c r="AL74" s="44" t="e">
        <f t="shared" si="35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6"/>
        <v>0</v>
      </c>
      <c r="AO74" s="47">
        <f t="shared" si="37"/>
        <v>0</v>
      </c>
      <c r="AP74" s="47" t="e">
        <f t="shared" si="38"/>
        <v>#DIV/0!</v>
      </c>
    </row>
    <row r="75" spans="6:42"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20"/>
        <v>0</v>
      </c>
      <c r="U75" s="47">
        <f t="shared" si="21"/>
        <v>0</v>
      </c>
      <c r="V75" s="48">
        <f t="shared" si="22"/>
        <v>0</v>
      </c>
      <c r="W75" s="49">
        <f t="shared" si="23"/>
        <v>0</v>
      </c>
      <c r="X75" s="44">
        <f t="shared" si="24"/>
        <v>0</v>
      </c>
      <c r="Y75" s="44">
        <f t="shared" si="25"/>
        <v>0</v>
      </c>
      <c r="Z75" s="44">
        <f t="shared" si="26"/>
        <v>0</v>
      </c>
      <c r="AA75" s="50">
        <f t="shared" si="27"/>
        <v>0</v>
      </c>
      <c r="AB75" s="51">
        <f t="shared" si="28"/>
        <v>0</v>
      </c>
      <c r="AC75" s="44">
        <f t="shared" si="29"/>
        <v>0</v>
      </c>
      <c r="AD75" s="44">
        <f t="shared" si="30"/>
        <v>0</v>
      </c>
      <c r="AE75" s="44">
        <f t="shared" si="31"/>
        <v>0</v>
      </c>
      <c r="AF75" s="52" t="e">
        <f>HLOOKUP(I75,GasAvoidedCostsWOCC!$A$5:$G$50,G75+1,FALSE)</f>
        <v>#N/A</v>
      </c>
      <c r="AG75" s="44" t="e">
        <f t="shared" si="32"/>
        <v>#N/A</v>
      </c>
      <c r="AH75" s="52" t="e">
        <f>HLOOKUP(I75,GasAvoidedCostsWOCC!$A$5:$Q$50,T75+1,FALSE)</f>
        <v>#N/A</v>
      </c>
      <c r="AI75" s="44" t="e">
        <f t="shared" si="33"/>
        <v>#N/A</v>
      </c>
      <c r="AJ75" s="44" t="e">
        <f t="shared" si="34"/>
        <v>#N/A</v>
      </c>
      <c r="AK75" s="44" t="e">
        <f>HLOOKUP(I75,GasAvoidedCostsWOCC!$A$5:$Q$50,G75+1,FALSE)*J75*L75</f>
        <v>#N/A</v>
      </c>
      <c r="AL75" s="44" t="e">
        <f t="shared" si="35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6"/>
        <v>0</v>
      </c>
      <c r="AO75" s="47">
        <f t="shared" si="37"/>
        <v>0</v>
      </c>
      <c r="AP75" s="47" t="e">
        <f t="shared" si="38"/>
        <v>#DIV/0!</v>
      </c>
    </row>
    <row r="76" spans="6:42"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20"/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4">
        <f t="shared" si="24"/>
        <v>0</v>
      </c>
      <c r="Y76" s="44">
        <f t="shared" si="25"/>
        <v>0</v>
      </c>
      <c r="Z76" s="44">
        <f t="shared" si="26"/>
        <v>0</v>
      </c>
      <c r="AA76" s="50">
        <f t="shared" si="27"/>
        <v>0</v>
      </c>
      <c r="AB76" s="51">
        <f t="shared" si="28"/>
        <v>0</v>
      </c>
      <c r="AC76" s="44">
        <f t="shared" si="29"/>
        <v>0</v>
      </c>
      <c r="AD76" s="44">
        <f t="shared" si="30"/>
        <v>0</v>
      </c>
      <c r="AE76" s="44">
        <f t="shared" si="31"/>
        <v>0</v>
      </c>
      <c r="AF76" s="52" t="e">
        <f>HLOOKUP(I76,GasAvoidedCostsWOCC!$A$5:$G$50,G76+1,FALSE)</f>
        <v>#N/A</v>
      </c>
      <c r="AG76" s="44" t="e">
        <f t="shared" si="32"/>
        <v>#N/A</v>
      </c>
      <c r="AH76" s="52" t="e">
        <f>HLOOKUP(I76,GasAvoidedCostsWOCC!$A$5:$Q$50,T76+1,FALSE)</f>
        <v>#N/A</v>
      </c>
      <c r="AI76" s="44" t="e">
        <f t="shared" si="33"/>
        <v>#N/A</v>
      </c>
      <c r="AJ76" s="44" t="e">
        <f t="shared" si="34"/>
        <v>#N/A</v>
      </c>
      <c r="AK76" s="44" t="e">
        <f>HLOOKUP(I76,GasAvoidedCostsWOCC!$A$5:$Q$50,G76+1,FALSE)*J76*L76</f>
        <v>#N/A</v>
      </c>
      <c r="AL76" s="44" t="e">
        <f t="shared" si="35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6"/>
        <v>0</v>
      </c>
      <c r="AO76" s="47">
        <f t="shared" si="37"/>
        <v>0</v>
      </c>
      <c r="AP76" s="47" t="e">
        <f t="shared" si="38"/>
        <v>#DIV/0!</v>
      </c>
    </row>
    <row r="77" spans="6:42"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20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4">
        <f t="shared" si="24"/>
        <v>0</v>
      </c>
      <c r="Y77" s="44">
        <f t="shared" si="25"/>
        <v>0</v>
      </c>
      <c r="Z77" s="44">
        <f t="shared" si="26"/>
        <v>0</v>
      </c>
      <c r="AA77" s="50">
        <f t="shared" si="27"/>
        <v>0</v>
      </c>
      <c r="AB77" s="51">
        <f t="shared" si="28"/>
        <v>0</v>
      </c>
      <c r="AC77" s="44">
        <f t="shared" si="29"/>
        <v>0</v>
      </c>
      <c r="AD77" s="44">
        <f t="shared" si="30"/>
        <v>0</v>
      </c>
      <c r="AE77" s="44">
        <f t="shared" si="31"/>
        <v>0</v>
      </c>
      <c r="AF77" s="52" t="e">
        <f>HLOOKUP(I77,GasAvoidedCostsWOCC!$A$5:$G$50,G77+1,FALSE)</f>
        <v>#N/A</v>
      </c>
      <c r="AG77" s="44" t="e">
        <f t="shared" si="32"/>
        <v>#N/A</v>
      </c>
      <c r="AH77" s="52" t="e">
        <f>HLOOKUP(I77,GasAvoidedCostsWOCC!$A$5:$Q$50,T77+1,FALSE)</f>
        <v>#N/A</v>
      </c>
      <c r="AI77" s="44" t="e">
        <f t="shared" si="33"/>
        <v>#N/A</v>
      </c>
      <c r="AJ77" s="44" t="e">
        <f t="shared" si="34"/>
        <v>#N/A</v>
      </c>
      <c r="AK77" s="44" t="e">
        <f>HLOOKUP(I77,GasAvoidedCostsWOCC!$A$5:$Q$50,G77+1,FALSE)*J77*L77</f>
        <v>#N/A</v>
      </c>
      <c r="AL77" s="44" t="e">
        <f t="shared" si="35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6"/>
        <v>0</v>
      </c>
      <c r="AO77" s="47">
        <f t="shared" si="37"/>
        <v>0</v>
      </c>
      <c r="AP77" s="47" t="e">
        <f t="shared" si="38"/>
        <v>#DIV/0!</v>
      </c>
    </row>
    <row r="78" spans="6:42"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20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4">
        <f t="shared" si="24"/>
        <v>0</v>
      </c>
      <c r="Y78" s="44">
        <f t="shared" si="25"/>
        <v>0</v>
      </c>
      <c r="Z78" s="44">
        <f t="shared" si="26"/>
        <v>0</v>
      </c>
      <c r="AA78" s="50">
        <f t="shared" si="27"/>
        <v>0</v>
      </c>
      <c r="AB78" s="51">
        <f t="shared" si="28"/>
        <v>0</v>
      </c>
      <c r="AC78" s="44">
        <f t="shared" si="29"/>
        <v>0</v>
      </c>
      <c r="AD78" s="44">
        <f t="shared" si="30"/>
        <v>0</v>
      </c>
      <c r="AE78" s="44">
        <f t="shared" si="31"/>
        <v>0</v>
      </c>
      <c r="AF78" s="52" t="e">
        <f>HLOOKUP(I78,GasAvoidedCostsWOCC!$A$5:$G$50,G78+1,FALSE)</f>
        <v>#N/A</v>
      </c>
      <c r="AG78" s="44" t="e">
        <f t="shared" si="32"/>
        <v>#N/A</v>
      </c>
      <c r="AH78" s="52" t="e">
        <f>HLOOKUP(I78,GasAvoidedCostsWOCC!$A$5:$Q$50,T78+1,FALSE)</f>
        <v>#N/A</v>
      </c>
      <c r="AI78" s="44" t="e">
        <f t="shared" si="33"/>
        <v>#N/A</v>
      </c>
      <c r="AJ78" s="44" t="e">
        <f t="shared" si="34"/>
        <v>#N/A</v>
      </c>
      <c r="AK78" s="44" t="e">
        <f>HLOOKUP(I78,GasAvoidedCostsWOCC!$A$5:$Q$50,G78+1,FALSE)*J78*L78</f>
        <v>#N/A</v>
      </c>
      <c r="AL78" s="44" t="e">
        <f t="shared" si="35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6"/>
        <v>0</v>
      </c>
      <c r="AO78" s="47">
        <f t="shared" si="37"/>
        <v>0</v>
      </c>
      <c r="AP78" s="47" t="e">
        <f t="shared" si="38"/>
        <v>#DIV/0!</v>
      </c>
    </row>
    <row r="79" spans="6:42"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20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4">
        <f t="shared" si="24"/>
        <v>0</v>
      </c>
      <c r="Y79" s="44">
        <f t="shared" si="25"/>
        <v>0</v>
      </c>
      <c r="Z79" s="44">
        <f t="shared" si="26"/>
        <v>0</v>
      </c>
      <c r="AA79" s="50">
        <f t="shared" si="27"/>
        <v>0</v>
      </c>
      <c r="AB79" s="51">
        <f t="shared" si="28"/>
        <v>0</v>
      </c>
      <c r="AC79" s="44">
        <f t="shared" si="29"/>
        <v>0</v>
      </c>
      <c r="AD79" s="44">
        <f t="shared" si="30"/>
        <v>0</v>
      </c>
      <c r="AE79" s="44">
        <f t="shared" si="31"/>
        <v>0</v>
      </c>
      <c r="AF79" s="52" t="e">
        <f>HLOOKUP(I79,GasAvoidedCostsWOCC!$A$5:$G$50,G79+1,FALSE)</f>
        <v>#N/A</v>
      </c>
      <c r="AG79" s="44" t="e">
        <f t="shared" si="32"/>
        <v>#N/A</v>
      </c>
      <c r="AH79" s="52" t="e">
        <f>HLOOKUP(I79,GasAvoidedCostsWOCC!$A$5:$Q$50,T79+1,FALSE)</f>
        <v>#N/A</v>
      </c>
      <c r="AI79" s="44" t="e">
        <f t="shared" si="33"/>
        <v>#N/A</v>
      </c>
      <c r="AJ79" s="44" t="e">
        <f t="shared" si="34"/>
        <v>#N/A</v>
      </c>
      <c r="AK79" s="44" t="e">
        <f>HLOOKUP(I79,GasAvoidedCostsWOCC!$A$5:$Q$50,G79+1,FALSE)*J79*L79</f>
        <v>#N/A</v>
      </c>
      <c r="AL79" s="44" t="e">
        <f t="shared" si="35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6"/>
        <v>0</v>
      </c>
      <c r="AO79" s="47">
        <f t="shared" si="37"/>
        <v>0</v>
      </c>
      <c r="AP79" s="47" t="e">
        <f t="shared" si="38"/>
        <v>#DIV/0!</v>
      </c>
    </row>
    <row r="80" spans="6:42"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20"/>
        <v>0</v>
      </c>
      <c r="U80" s="47">
        <f t="shared" si="21"/>
        <v>0</v>
      </c>
      <c r="V80" s="48">
        <f t="shared" si="22"/>
        <v>0</v>
      </c>
      <c r="W80" s="49">
        <f t="shared" si="23"/>
        <v>0</v>
      </c>
      <c r="X80" s="44">
        <f t="shared" si="24"/>
        <v>0</v>
      </c>
      <c r="Y80" s="44">
        <f t="shared" si="25"/>
        <v>0</v>
      </c>
      <c r="Z80" s="44">
        <f t="shared" si="26"/>
        <v>0</v>
      </c>
      <c r="AA80" s="50">
        <f t="shared" si="27"/>
        <v>0</v>
      </c>
      <c r="AB80" s="51">
        <f t="shared" si="28"/>
        <v>0</v>
      </c>
      <c r="AC80" s="44">
        <f t="shared" si="29"/>
        <v>0</v>
      </c>
      <c r="AD80" s="44">
        <f t="shared" si="30"/>
        <v>0</v>
      </c>
      <c r="AE80" s="44">
        <f t="shared" si="31"/>
        <v>0</v>
      </c>
      <c r="AF80" s="52" t="e">
        <f>HLOOKUP(I80,GasAvoidedCostsWOCC!$A$5:$G$50,G80+1,FALSE)</f>
        <v>#N/A</v>
      </c>
      <c r="AG80" s="44" t="e">
        <f t="shared" si="32"/>
        <v>#N/A</v>
      </c>
      <c r="AH80" s="52" t="e">
        <f>HLOOKUP(I80,GasAvoidedCostsWOCC!$A$5:$Q$50,T80+1,FALSE)</f>
        <v>#N/A</v>
      </c>
      <c r="AI80" s="44" t="e">
        <f t="shared" si="33"/>
        <v>#N/A</v>
      </c>
      <c r="AJ80" s="44" t="e">
        <f t="shared" si="34"/>
        <v>#N/A</v>
      </c>
      <c r="AK80" s="44" t="e">
        <f>HLOOKUP(I80,GasAvoidedCostsWOCC!$A$5:$Q$50,G80+1,FALSE)*J80*L80</f>
        <v>#N/A</v>
      </c>
      <c r="AL80" s="44" t="e">
        <f t="shared" si="35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6"/>
        <v>0</v>
      </c>
      <c r="AO80" s="47">
        <f t="shared" si="37"/>
        <v>0</v>
      </c>
      <c r="AP80" s="47" t="e">
        <f t="shared" si="38"/>
        <v>#DIV/0!</v>
      </c>
    </row>
    <row r="81" spans="6:42"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20"/>
        <v>0</v>
      </c>
      <c r="U81" s="47">
        <f t="shared" si="21"/>
        <v>0</v>
      </c>
      <c r="V81" s="48">
        <f t="shared" si="22"/>
        <v>0</v>
      </c>
      <c r="W81" s="49">
        <f t="shared" si="23"/>
        <v>0</v>
      </c>
      <c r="X81" s="44">
        <f t="shared" si="24"/>
        <v>0</v>
      </c>
      <c r="Y81" s="44">
        <f t="shared" si="25"/>
        <v>0</v>
      </c>
      <c r="Z81" s="44">
        <f t="shared" si="26"/>
        <v>0</v>
      </c>
      <c r="AA81" s="50">
        <f t="shared" si="27"/>
        <v>0</v>
      </c>
      <c r="AB81" s="51">
        <f t="shared" si="28"/>
        <v>0</v>
      </c>
      <c r="AC81" s="44">
        <f t="shared" si="29"/>
        <v>0</v>
      </c>
      <c r="AD81" s="44">
        <f t="shared" si="30"/>
        <v>0</v>
      </c>
      <c r="AE81" s="44">
        <f t="shared" si="31"/>
        <v>0</v>
      </c>
      <c r="AF81" s="52" t="e">
        <f>HLOOKUP(I81,GasAvoidedCostsWOCC!$A$5:$G$50,G81+1,FALSE)</f>
        <v>#N/A</v>
      </c>
      <c r="AG81" s="44" t="e">
        <f t="shared" si="32"/>
        <v>#N/A</v>
      </c>
      <c r="AH81" s="52" t="e">
        <f>HLOOKUP(I81,GasAvoidedCostsWOCC!$A$5:$Q$50,T81+1,FALSE)</f>
        <v>#N/A</v>
      </c>
      <c r="AI81" s="44" t="e">
        <f t="shared" si="33"/>
        <v>#N/A</v>
      </c>
      <c r="AJ81" s="44" t="e">
        <f t="shared" si="34"/>
        <v>#N/A</v>
      </c>
      <c r="AK81" s="44" t="e">
        <f>HLOOKUP(I81,GasAvoidedCostsWOCC!$A$5:$Q$50,G81+1,FALSE)*J81*L81</f>
        <v>#N/A</v>
      </c>
      <c r="AL81" s="44" t="e">
        <f t="shared" si="35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6"/>
        <v>0</v>
      </c>
      <c r="AO81" s="47">
        <f t="shared" si="37"/>
        <v>0</v>
      </c>
      <c r="AP81" s="47" t="e">
        <f t="shared" si="38"/>
        <v>#DIV/0!</v>
      </c>
    </row>
    <row r="82" spans="6:42"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20"/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4">
        <f t="shared" si="24"/>
        <v>0</v>
      </c>
      <c r="Y82" s="44">
        <f t="shared" si="25"/>
        <v>0</v>
      </c>
      <c r="Z82" s="44">
        <f t="shared" si="26"/>
        <v>0</v>
      </c>
      <c r="AA82" s="50">
        <f t="shared" si="27"/>
        <v>0</v>
      </c>
      <c r="AB82" s="51">
        <f t="shared" si="28"/>
        <v>0</v>
      </c>
      <c r="AC82" s="44">
        <f t="shared" si="29"/>
        <v>0</v>
      </c>
      <c r="AD82" s="44">
        <f t="shared" si="30"/>
        <v>0</v>
      </c>
      <c r="AE82" s="44">
        <f t="shared" si="31"/>
        <v>0</v>
      </c>
      <c r="AF82" s="52" t="e">
        <f>HLOOKUP(I82,GasAvoidedCostsWOCC!$A$5:$G$50,G82+1,FALSE)</f>
        <v>#N/A</v>
      </c>
      <c r="AG82" s="44" t="e">
        <f t="shared" si="32"/>
        <v>#N/A</v>
      </c>
      <c r="AH82" s="52" t="e">
        <f>HLOOKUP(I82,GasAvoidedCostsWOCC!$A$5:$Q$50,T82+1,FALSE)</f>
        <v>#N/A</v>
      </c>
      <c r="AI82" s="44" t="e">
        <f t="shared" si="33"/>
        <v>#N/A</v>
      </c>
      <c r="AJ82" s="44" t="e">
        <f t="shared" si="34"/>
        <v>#N/A</v>
      </c>
      <c r="AK82" s="44" t="e">
        <f>HLOOKUP(I82,GasAvoidedCostsWOCC!$A$5:$Q$50,G82+1,FALSE)*J82*L82</f>
        <v>#N/A</v>
      </c>
      <c r="AL82" s="44" t="e">
        <f t="shared" si="35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6"/>
        <v>0</v>
      </c>
      <c r="AO82" s="47">
        <f t="shared" si="37"/>
        <v>0</v>
      </c>
      <c r="AP82" s="47" t="e">
        <f t="shared" si="38"/>
        <v>#DIV/0!</v>
      </c>
    </row>
    <row r="83" spans="6:42"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20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4">
        <f t="shared" si="24"/>
        <v>0</v>
      </c>
      <c r="Y83" s="44">
        <f t="shared" si="25"/>
        <v>0</v>
      </c>
      <c r="Z83" s="44">
        <f t="shared" si="26"/>
        <v>0</v>
      </c>
      <c r="AA83" s="50">
        <f t="shared" si="27"/>
        <v>0</v>
      </c>
      <c r="AB83" s="51">
        <f t="shared" si="28"/>
        <v>0</v>
      </c>
      <c r="AC83" s="44">
        <f t="shared" si="29"/>
        <v>0</v>
      </c>
      <c r="AD83" s="44">
        <f t="shared" si="30"/>
        <v>0</v>
      </c>
      <c r="AE83" s="44">
        <f t="shared" si="31"/>
        <v>0</v>
      </c>
      <c r="AF83" s="52" t="e">
        <f>HLOOKUP(I83,GasAvoidedCostsWOCC!$A$5:$G$50,G83+1,FALSE)</f>
        <v>#N/A</v>
      </c>
      <c r="AG83" s="44" t="e">
        <f t="shared" si="32"/>
        <v>#N/A</v>
      </c>
      <c r="AH83" s="52" t="e">
        <f>HLOOKUP(I83,GasAvoidedCostsWOCC!$A$5:$Q$50,T83+1,FALSE)</f>
        <v>#N/A</v>
      </c>
      <c r="AI83" s="44" t="e">
        <f t="shared" si="33"/>
        <v>#N/A</v>
      </c>
      <c r="AJ83" s="44" t="e">
        <f t="shared" si="34"/>
        <v>#N/A</v>
      </c>
      <c r="AK83" s="44" t="e">
        <f>HLOOKUP(I83,GasAvoidedCostsWOCC!$A$5:$Q$50,G83+1,FALSE)*J83*L83</f>
        <v>#N/A</v>
      </c>
      <c r="AL83" s="44" t="e">
        <f t="shared" si="35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6"/>
        <v>0</v>
      </c>
      <c r="AO83" s="47">
        <f t="shared" si="37"/>
        <v>0</v>
      </c>
      <c r="AP83" s="47" t="e">
        <f t="shared" si="38"/>
        <v>#DIV/0!</v>
      </c>
    </row>
    <row r="84" spans="6:42"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20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4">
        <f t="shared" si="24"/>
        <v>0</v>
      </c>
      <c r="Y84" s="44">
        <f t="shared" si="25"/>
        <v>0</v>
      </c>
      <c r="Z84" s="44">
        <f t="shared" si="26"/>
        <v>0</v>
      </c>
      <c r="AA84" s="50">
        <f t="shared" si="27"/>
        <v>0</v>
      </c>
      <c r="AB84" s="51">
        <f t="shared" si="28"/>
        <v>0</v>
      </c>
      <c r="AC84" s="44">
        <f t="shared" si="29"/>
        <v>0</v>
      </c>
      <c r="AD84" s="44">
        <f t="shared" si="30"/>
        <v>0</v>
      </c>
      <c r="AE84" s="44">
        <f t="shared" si="31"/>
        <v>0</v>
      </c>
      <c r="AF84" s="52" t="e">
        <f>HLOOKUP(I84,GasAvoidedCostsWOCC!$A$5:$G$50,G84+1,FALSE)</f>
        <v>#N/A</v>
      </c>
      <c r="AG84" s="44" t="e">
        <f t="shared" si="32"/>
        <v>#N/A</v>
      </c>
      <c r="AH84" s="52" t="e">
        <f>HLOOKUP(I84,GasAvoidedCostsWOCC!$A$5:$Q$50,T84+1,FALSE)</f>
        <v>#N/A</v>
      </c>
      <c r="AI84" s="44" t="e">
        <f t="shared" si="33"/>
        <v>#N/A</v>
      </c>
      <c r="AJ84" s="44" t="e">
        <f t="shared" si="34"/>
        <v>#N/A</v>
      </c>
      <c r="AK84" s="44" t="e">
        <f>HLOOKUP(I84,GasAvoidedCostsWOCC!$A$5:$Q$50,G84+1,FALSE)*J84*L84</f>
        <v>#N/A</v>
      </c>
      <c r="AL84" s="44" t="e">
        <f t="shared" si="35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6"/>
        <v>0</v>
      </c>
      <c r="AO84" s="47">
        <f t="shared" si="37"/>
        <v>0</v>
      </c>
      <c r="AP84" s="47" t="e">
        <f t="shared" si="38"/>
        <v>#DIV/0!</v>
      </c>
    </row>
    <row r="85" spans="6:42"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20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4">
        <f t="shared" si="24"/>
        <v>0</v>
      </c>
      <c r="Y85" s="44">
        <f t="shared" si="25"/>
        <v>0</v>
      </c>
      <c r="Z85" s="44">
        <f t="shared" si="26"/>
        <v>0</v>
      </c>
      <c r="AA85" s="50">
        <f t="shared" si="27"/>
        <v>0</v>
      </c>
      <c r="AB85" s="51">
        <f t="shared" si="28"/>
        <v>0</v>
      </c>
      <c r="AC85" s="44">
        <f t="shared" si="29"/>
        <v>0</v>
      </c>
      <c r="AD85" s="44">
        <f t="shared" si="30"/>
        <v>0</v>
      </c>
      <c r="AE85" s="44">
        <f t="shared" si="31"/>
        <v>0</v>
      </c>
      <c r="AF85" s="52" t="e">
        <f>HLOOKUP(I85,GasAvoidedCostsWOCC!$A$5:$G$50,G85+1,FALSE)</f>
        <v>#N/A</v>
      </c>
      <c r="AG85" s="44" t="e">
        <f t="shared" si="32"/>
        <v>#N/A</v>
      </c>
      <c r="AH85" s="52" t="e">
        <f>HLOOKUP(I85,GasAvoidedCostsWOCC!$A$5:$Q$50,T85+1,FALSE)</f>
        <v>#N/A</v>
      </c>
      <c r="AI85" s="44" t="e">
        <f t="shared" si="33"/>
        <v>#N/A</v>
      </c>
      <c r="AJ85" s="44" t="e">
        <f t="shared" si="34"/>
        <v>#N/A</v>
      </c>
      <c r="AK85" s="44" t="e">
        <f>HLOOKUP(I85,GasAvoidedCostsWOCC!$A$5:$Q$50,G85+1,FALSE)*J85*L85</f>
        <v>#N/A</v>
      </c>
      <c r="AL85" s="44" t="e">
        <f t="shared" si="35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6"/>
        <v>0</v>
      </c>
      <c r="AO85" s="47">
        <f t="shared" si="37"/>
        <v>0</v>
      </c>
      <c r="AP85" s="47" t="e">
        <f t="shared" si="38"/>
        <v>#DIV/0!</v>
      </c>
    </row>
    <row r="86" spans="6:42"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20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4">
        <f t="shared" si="24"/>
        <v>0</v>
      </c>
      <c r="Y86" s="44">
        <f t="shared" si="25"/>
        <v>0</v>
      </c>
      <c r="Z86" s="44">
        <f t="shared" si="26"/>
        <v>0</v>
      </c>
      <c r="AA86" s="50">
        <f t="shared" si="27"/>
        <v>0</v>
      </c>
      <c r="AB86" s="51">
        <f t="shared" si="28"/>
        <v>0</v>
      </c>
      <c r="AC86" s="44">
        <f t="shared" si="29"/>
        <v>0</v>
      </c>
      <c r="AD86" s="44">
        <f t="shared" si="30"/>
        <v>0</v>
      </c>
      <c r="AE86" s="44">
        <f t="shared" si="31"/>
        <v>0</v>
      </c>
      <c r="AF86" s="52" t="e">
        <f>HLOOKUP(I86,GasAvoidedCostsWOCC!$A$5:$G$50,G86+1,FALSE)</f>
        <v>#N/A</v>
      </c>
      <c r="AG86" s="44" t="e">
        <f t="shared" si="32"/>
        <v>#N/A</v>
      </c>
      <c r="AH86" s="52" t="e">
        <f>HLOOKUP(I86,GasAvoidedCostsWOCC!$A$5:$Q$50,T86+1,FALSE)</f>
        <v>#N/A</v>
      </c>
      <c r="AI86" s="44" t="e">
        <f t="shared" si="33"/>
        <v>#N/A</v>
      </c>
      <c r="AJ86" s="44" t="e">
        <f t="shared" si="34"/>
        <v>#N/A</v>
      </c>
      <c r="AK86" s="44" t="e">
        <f>HLOOKUP(I86,GasAvoidedCostsWOCC!$A$5:$Q$50,G86+1,FALSE)*J86*L86</f>
        <v>#N/A</v>
      </c>
      <c r="AL86" s="44" t="e">
        <f t="shared" si="35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36"/>
        <v>0</v>
      </c>
      <c r="AO86" s="47">
        <f t="shared" si="37"/>
        <v>0</v>
      </c>
      <c r="AP86" s="47" t="e">
        <f t="shared" si="38"/>
        <v>#DIV/0!</v>
      </c>
    </row>
    <row r="87" spans="6:42"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20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4">
        <f t="shared" si="24"/>
        <v>0</v>
      </c>
      <c r="Y87" s="44">
        <f t="shared" si="25"/>
        <v>0</v>
      </c>
      <c r="Z87" s="44">
        <f t="shared" si="26"/>
        <v>0</v>
      </c>
      <c r="AA87" s="50">
        <f t="shared" si="27"/>
        <v>0</v>
      </c>
      <c r="AB87" s="51">
        <f t="shared" si="28"/>
        <v>0</v>
      </c>
      <c r="AC87" s="44">
        <f t="shared" si="29"/>
        <v>0</v>
      </c>
      <c r="AD87" s="44">
        <f t="shared" si="30"/>
        <v>0</v>
      </c>
      <c r="AE87" s="44">
        <f t="shared" si="31"/>
        <v>0</v>
      </c>
      <c r="AF87" s="52" t="e">
        <f>HLOOKUP(I87,GasAvoidedCostsWOCC!$A$5:$G$50,G87+1,FALSE)</f>
        <v>#N/A</v>
      </c>
      <c r="AG87" s="44" t="e">
        <f t="shared" si="32"/>
        <v>#N/A</v>
      </c>
      <c r="AH87" s="52" t="e">
        <f>HLOOKUP(I87,GasAvoidedCostsWOCC!$A$5:$Q$50,T87+1,FALSE)</f>
        <v>#N/A</v>
      </c>
      <c r="AI87" s="44" t="e">
        <f t="shared" si="33"/>
        <v>#N/A</v>
      </c>
      <c r="AJ87" s="44" t="e">
        <f t="shared" si="34"/>
        <v>#N/A</v>
      </c>
      <c r="AK87" s="44" t="e">
        <f>HLOOKUP(I87,GasAvoidedCostsWOCC!$A$5:$Q$50,G87+1,FALSE)*J87*L87</f>
        <v>#N/A</v>
      </c>
      <c r="AL87" s="44" t="e">
        <f t="shared" si="35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36"/>
        <v>0</v>
      </c>
      <c r="AO87" s="47">
        <f t="shared" si="37"/>
        <v>0</v>
      </c>
      <c r="AP87" s="47" t="e">
        <f t="shared" si="38"/>
        <v>#DIV/0!</v>
      </c>
    </row>
    <row r="88" spans="6:42"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20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4">
        <f t="shared" si="24"/>
        <v>0</v>
      </c>
      <c r="Y88" s="44">
        <f t="shared" si="25"/>
        <v>0</v>
      </c>
      <c r="Z88" s="44">
        <f t="shared" si="26"/>
        <v>0</v>
      </c>
      <c r="AA88" s="50">
        <f t="shared" si="27"/>
        <v>0</v>
      </c>
      <c r="AB88" s="51">
        <f t="shared" si="28"/>
        <v>0</v>
      </c>
      <c r="AC88" s="44">
        <f t="shared" si="29"/>
        <v>0</v>
      </c>
      <c r="AD88" s="44">
        <f t="shared" si="30"/>
        <v>0</v>
      </c>
      <c r="AE88" s="44">
        <f t="shared" si="31"/>
        <v>0</v>
      </c>
      <c r="AF88" s="52" t="e">
        <f>HLOOKUP(I88,GasAvoidedCostsWOCC!$A$5:$G$50,G88+1,FALSE)</f>
        <v>#N/A</v>
      </c>
      <c r="AG88" s="44" t="e">
        <f t="shared" si="32"/>
        <v>#N/A</v>
      </c>
      <c r="AH88" s="52" t="e">
        <f>HLOOKUP(I88,GasAvoidedCostsWOCC!$A$5:$Q$50,T88+1,FALSE)</f>
        <v>#N/A</v>
      </c>
      <c r="AI88" s="44" t="e">
        <f t="shared" si="33"/>
        <v>#N/A</v>
      </c>
      <c r="AJ88" s="44" t="e">
        <f t="shared" si="34"/>
        <v>#N/A</v>
      </c>
      <c r="AK88" s="44" t="e">
        <f>HLOOKUP(I88,GasAvoidedCostsWOCC!$A$5:$Q$50,G88+1,FALSE)*J88*L88</f>
        <v>#N/A</v>
      </c>
      <c r="AL88" s="44" t="e">
        <f t="shared" si="35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36"/>
        <v>0</v>
      </c>
      <c r="AO88" s="47">
        <f t="shared" si="37"/>
        <v>0</v>
      </c>
      <c r="AP88" s="47" t="e">
        <f t="shared" si="38"/>
        <v>#DIV/0!</v>
      </c>
    </row>
    <row r="89" spans="6:42"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ref="T89:T120" si="39">G89+H89</f>
        <v>0</v>
      </c>
      <c r="U89" s="47">
        <f t="shared" ref="U89:U120" si="40">(O89/$A$10)*T89</f>
        <v>0</v>
      </c>
      <c r="V89" s="48">
        <f t="shared" ref="V89:V120" si="41">N89-M89</f>
        <v>0</v>
      </c>
      <c r="W89" s="49">
        <f t="shared" ref="W89:W120" si="42">(O89/A$10)</f>
        <v>0</v>
      </c>
      <c r="X89" s="44">
        <f t="shared" ref="X89:X120" si="43">W89*A$8</f>
        <v>0</v>
      </c>
      <c r="Y89" s="44">
        <f t="shared" ref="Y89:Y120" si="44">Q89-P89</f>
        <v>0</v>
      </c>
      <c r="Z89" s="44">
        <f t="shared" ref="Z89:Z120" si="45">X89+(A$6*W89)</f>
        <v>0</v>
      </c>
      <c r="AA89" s="50">
        <f t="shared" ref="AA89:AA120" si="46">Q89+X89</f>
        <v>0</v>
      </c>
      <c r="AB89" s="51">
        <f t="shared" ref="AB89:AB120" si="47">Z89/(1+GasDiscountRate)^1</f>
        <v>0</v>
      </c>
      <c r="AC89" s="44">
        <f t="shared" ref="AC89:AC120" si="48">AA89/(1+GasDiscountRate)^1</f>
        <v>0</v>
      </c>
      <c r="AD89" s="44">
        <f t="shared" ref="AD89:AD120" si="49">-PV(GasDiscountRate,T89,R89)*J89</f>
        <v>0</v>
      </c>
      <c r="AE89" s="44">
        <f t="shared" ref="AE89:AE120" si="50">-PV(GasDiscountRate,T89,S89)*J89</f>
        <v>0</v>
      </c>
      <c r="AF89" s="52" t="e">
        <f>HLOOKUP(I89,GasAvoidedCostsWOCC!$A$5:$G$50,G89+1,FALSE)</f>
        <v>#N/A</v>
      </c>
      <c r="AG89" s="44" t="e">
        <f t="shared" ref="AG89:AG120" si="51">AF89*J89*K89</f>
        <v>#N/A</v>
      </c>
      <c r="AH89" s="52" t="e">
        <f>HLOOKUP(I89,GasAvoidedCostsWOCC!$A$5:$Q$50,T89+1,FALSE)</f>
        <v>#N/A</v>
      </c>
      <c r="AI89" s="44" t="e">
        <f t="shared" ref="AI89:AI120" si="52">AH89*J89*L89</f>
        <v>#N/A</v>
      </c>
      <c r="AJ89" s="44" t="e">
        <f t="shared" ref="AJ89:AJ120" si="53">AG89+AI89</f>
        <v>#N/A</v>
      </c>
      <c r="AK89" s="44" t="e">
        <f>HLOOKUP(I89,GasAvoidedCostsWOCC!$A$5:$Q$50,G89+1,FALSE)*J89*L89</f>
        <v>#N/A</v>
      </c>
      <c r="AL89" s="44" t="e">
        <f t="shared" ref="AL89:AL120" si="54">AG89+AI89-AK89</f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ref="AN89:AN120" si="55">AM89*1.1+AD89+AE89</f>
        <v>0</v>
      </c>
      <c r="AO89" s="47">
        <f t="shared" ref="AO89:AO120" si="56">IFERROR(AM89/AB89,0)</f>
        <v>0</v>
      </c>
      <c r="AP89" s="47" t="e">
        <f t="shared" ref="AP89:AP120" si="57">AN89/AC89</f>
        <v>#DIV/0!</v>
      </c>
    </row>
    <row r="90" spans="6:42"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9"/>
        <v>0</v>
      </c>
      <c r="U90" s="47">
        <f t="shared" si="40"/>
        <v>0</v>
      </c>
      <c r="V90" s="48">
        <f t="shared" si="41"/>
        <v>0</v>
      </c>
      <c r="W90" s="49">
        <f t="shared" si="42"/>
        <v>0</v>
      </c>
      <c r="X90" s="44">
        <f t="shared" si="43"/>
        <v>0</v>
      </c>
      <c r="Y90" s="44">
        <f t="shared" si="44"/>
        <v>0</v>
      </c>
      <c r="Z90" s="44">
        <f t="shared" si="45"/>
        <v>0</v>
      </c>
      <c r="AA90" s="50">
        <f t="shared" si="46"/>
        <v>0</v>
      </c>
      <c r="AB90" s="51">
        <f t="shared" si="47"/>
        <v>0</v>
      </c>
      <c r="AC90" s="44">
        <f t="shared" si="48"/>
        <v>0</v>
      </c>
      <c r="AD90" s="44">
        <f t="shared" si="49"/>
        <v>0</v>
      </c>
      <c r="AE90" s="44">
        <f t="shared" si="50"/>
        <v>0</v>
      </c>
      <c r="AF90" s="52" t="e">
        <f>HLOOKUP(I90,GasAvoidedCostsWOCC!$A$5:$G$50,G90+1,FALSE)</f>
        <v>#N/A</v>
      </c>
      <c r="AG90" s="44" t="e">
        <f t="shared" si="51"/>
        <v>#N/A</v>
      </c>
      <c r="AH90" s="52" t="e">
        <f>HLOOKUP(I90,GasAvoidedCostsWOCC!$A$5:$Q$50,T90+1,FALSE)</f>
        <v>#N/A</v>
      </c>
      <c r="AI90" s="44" t="e">
        <f t="shared" si="52"/>
        <v>#N/A</v>
      </c>
      <c r="AJ90" s="44" t="e">
        <f t="shared" si="53"/>
        <v>#N/A</v>
      </c>
      <c r="AK90" s="44" t="e">
        <f>HLOOKUP(I90,GasAvoidedCostsWOCC!$A$5:$Q$50,G90+1,FALSE)*J90*L90</f>
        <v>#N/A</v>
      </c>
      <c r="AL90" s="44" t="e">
        <f t="shared" si="54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5"/>
        <v>0</v>
      </c>
      <c r="AO90" s="47">
        <f t="shared" si="56"/>
        <v>0</v>
      </c>
      <c r="AP90" s="47" t="e">
        <f t="shared" si="57"/>
        <v>#DIV/0!</v>
      </c>
    </row>
    <row r="91" spans="6:42"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9"/>
        <v>0</v>
      </c>
      <c r="U91" s="47">
        <f t="shared" si="40"/>
        <v>0</v>
      </c>
      <c r="V91" s="48">
        <f t="shared" si="41"/>
        <v>0</v>
      </c>
      <c r="W91" s="49">
        <f t="shared" si="42"/>
        <v>0</v>
      </c>
      <c r="X91" s="44">
        <f t="shared" si="43"/>
        <v>0</v>
      </c>
      <c r="Y91" s="44">
        <f t="shared" si="44"/>
        <v>0</v>
      </c>
      <c r="Z91" s="44">
        <f t="shared" si="45"/>
        <v>0</v>
      </c>
      <c r="AA91" s="50">
        <f t="shared" si="46"/>
        <v>0</v>
      </c>
      <c r="AB91" s="51">
        <f t="shared" si="47"/>
        <v>0</v>
      </c>
      <c r="AC91" s="44">
        <f t="shared" si="48"/>
        <v>0</v>
      </c>
      <c r="AD91" s="44">
        <f t="shared" si="49"/>
        <v>0</v>
      </c>
      <c r="AE91" s="44">
        <f t="shared" si="50"/>
        <v>0</v>
      </c>
      <c r="AF91" s="52" t="e">
        <f>HLOOKUP(I91,GasAvoidedCostsWOCC!$A$5:$G$50,G91+1,FALSE)</f>
        <v>#N/A</v>
      </c>
      <c r="AG91" s="44" t="e">
        <f t="shared" si="51"/>
        <v>#N/A</v>
      </c>
      <c r="AH91" s="52" t="e">
        <f>HLOOKUP(I91,GasAvoidedCostsWOCC!$A$5:$Q$50,T91+1,FALSE)</f>
        <v>#N/A</v>
      </c>
      <c r="AI91" s="44" t="e">
        <f t="shared" si="52"/>
        <v>#N/A</v>
      </c>
      <c r="AJ91" s="44" t="e">
        <f t="shared" si="53"/>
        <v>#N/A</v>
      </c>
      <c r="AK91" s="44" t="e">
        <f>HLOOKUP(I91,GasAvoidedCostsWOCC!$A$5:$Q$50,G91+1,FALSE)*J91*L91</f>
        <v>#N/A</v>
      </c>
      <c r="AL91" s="44" t="e">
        <f t="shared" si="54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5"/>
        <v>0</v>
      </c>
      <c r="AO91" s="47">
        <f t="shared" si="56"/>
        <v>0</v>
      </c>
      <c r="AP91" s="47" t="e">
        <f t="shared" si="57"/>
        <v>#DIV/0!</v>
      </c>
    </row>
    <row r="92" spans="6:42"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9"/>
        <v>0</v>
      </c>
      <c r="U92" s="47">
        <f t="shared" si="40"/>
        <v>0</v>
      </c>
      <c r="V92" s="48">
        <f t="shared" si="41"/>
        <v>0</v>
      </c>
      <c r="W92" s="49">
        <f t="shared" si="42"/>
        <v>0</v>
      </c>
      <c r="X92" s="44">
        <f t="shared" si="43"/>
        <v>0</v>
      </c>
      <c r="Y92" s="44">
        <f t="shared" si="44"/>
        <v>0</v>
      </c>
      <c r="Z92" s="44">
        <f t="shared" si="45"/>
        <v>0</v>
      </c>
      <c r="AA92" s="50">
        <f t="shared" si="46"/>
        <v>0</v>
      </c>
      <c r="AB92" s="51">
        <f t="shared" si="47"/>
        <v>0</v>
      </c>
      <c r="AC92" s="44">
        <f t="shared" si="48"/>
        <v>0</v>
      </c>
      <c r="AD92" s="44">
        <f t="shared" si="49"/>
        <v>0</v>
      </c>
      <c r="AE92" s="44">
        <f t="shared" si="50"/>
        <v>0</v>
      </c>
      <c r="AF92" s="52" t="e">
        <f>HLOOKUP(I92,GasAvoidedCostsWOCC!$A$5:$G$50,G92+1,FALSE)</f>
        <v>#N/A</v>
      </c>
      <c r="AG92" s="44" t="e">
        <f t="shared" si="51"/>
        <v>#N/A</v>
      </c>
      <c r="AH92" s="52" t="e">
        <f>HLOOKUP(I92,GasAvoidedCostsWOCC!$A$5:$Q$50,T92+1,FALSE)</f>
        <v>#N/A</v>
      </c>
      <c r="AI92" s="44" t="e">
        <f t="shared" si="52"/>
        <v>#N/A</v>
      </c>
      <c r="AJ92" s="44" t="e">
        <f t="shared" si="53"/>
        <v>#N/A</v>
      </c>
      <c r="AK92" s="44" t="e">
        <f>HLOOKUP(I92,GasAvoidedCostsWOCC!$A$5:$Q$50,G92+1,FALSE)*J92*L92</f>
        <v>#N/A</v>
      </c>
      <c r="AL92" s="44" t="e">
        <f t="shared" si="54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5"/>
        <v>0</v>
      </c>
      <c r="AO92" s="47">
        <f t="shared" si="56"/>
        <v>0</v>
      </c>
      <c r="AP92" s="47" t="e">
        <f t="shared" si="57"/>
        <v>#DIV/0!</v>
      </c>
    </row>
    <row r="93" spans="6:42"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9"/>
        <v>0</v>
      </c>
      <c r="U93" s="47">
        <f t="shared" si="40"/>
        <v>0</v>
      </c>
      <c r="V93" s="48">
        <f t="shared" si="41"/>
        <v>0</v>
      </c>
      <c r="W93" s="49">
        <f t="shared" si="42"/>
        <v>0</v>
      </c>
      <c r="X93" s="44">
        <f t="shared" si="43"/>
        <v>0</v>
      </c>
      <c r="Y93" s="44">
        <f t="shared" si="44"/>
        <v>0</v>
      </c>
      <c r="Z93" s="44">
        <f t="shared" si="45"/>
        <v>0</v>
      </c>
      <c r="AA93" s="50">
        <f t="shared" si="46"/>
        <v>0</v>
      </c>
      <c r="AB93" s="51">
        <f t="shared" si="47"/>
        <v>0</v>
      </c>
      <c r="AC93" s="44">
        <f t="shared" si="48"/>
        <v>0</v>
      </c>
      <c r="AD93" s="44">
        <f t="shared" si="49"/>
        <v>0</v>
      </c>
      <c r="AE93" s="44">
        <f t="shared" si="50"/>
        <v>0</v>
      </c>
      <c r="AF93" s="52" t="e">
        <f>HLOOKUP(I93,GasAvoidedCostsWOCC!$A$5:$G$50,G93+1,FALSE)</f>
        <v>#N/A</v>
      </c>
      <c r="AG93" s="44" t="e">
        <f t="shared" si="51"/>
        <v>#N/A</v>
      </c>
      <c r="AH93" s="52" t="e">
        <f>HLOOKUP(I93,GasAvoidedCostsWOCC!$A$5:$Q$50,T93+1,FALSE)</f>
        <v>#N/A</v>
      </c>
      <c r="AI93" s="44" t="e">
        <f t="shared" si="52"/>
        <v>#N/A</v>
      </c>
      <c r="AJ93" s="44" t="e">
        <f t="shared" si="53"/>
        <v>#N/A</v>
      </c>
      <c r="AK93" s="44" t="e">
        <f>HLOOKUP(I93,GasAvoidedCostsWOCC!$A$5:$Q$50,G93+1,FALSE)*J93*L93</f>
        <v>#N/A</v>
      </c>
      <c r="AL93" s="44" t="e">
        <f t="shared" si="54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5"/>
        <v>0</v>
      </c>
      <c r="AO93" s="47">
        <f t="shared" si="56"/>
        <v>0</v>
      </c>
      <c r="AP93" s="47" t="e">
        <f t="shared" si="57"/>
        <v>#DIV/0!</v>
      </c>
    </row>
    <row r="94" spans="6:42"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9"/>
        <v>0</v>
      </c>
      <c r="U94" s="47">
        <f t="shared" si="40"/>
        <v>0</v>
      </c>
      <c r="V94" s="48">
        <f t="shared" si="41"/>
        <v>0</v>
      </c>
      <c r="W94" s="49">
        <f t="shared" si="42"/>
        <v>0</v>
      </c>
      <c r="X94" s="44">
        <f t="shared" si="43"/>
        <v>0</v>
      </c>
      <c r="Y94" s="44">
        <f t="shared" si="44"/>
        <v>0</v>
      </c>
      <c r="Z94" s="44">
        <f t="shared" si="45"/>
        <v>0</v>
      </c>
      <c r="AA94" s="50">
        <f t="shared" si="46"/>
        <v>0</v>
      </c>
      <c r="AB94" s="51">
        <f t="shared" si="47"/>
        <v>0</v>
      </c>
      <c r="AC94" s="44">
        <f t="shared" si="48"/>
        <v>0</v>
      </c>
      <c r="AD94" s="44">
        <f t="shared" si="49"/>
        <v>0</v>
      </c>
      <c r="AE94" s="44">
        <f t="shared" si="50"/>
        <v>0</v>
      </c>
      <c r="AF94" s="52" t="e">
        <f>HLOOKUP(I94,GasAvoidedCostsWOCC!$A$5:$G$50,G94+1,FALSE)</f>
        <v>#N/A</v>
      </c>
      <c r="AG94" s="44" t="e">
        <f t="shared" si="51"/>
        <v>#N/A</v>
      </c>
      <c r="AH94" s="52" t="e">
        <f>HLOOKUP(I94,GasAvoidedCostsWOCC!$A$5:$Q$50,T94+1,FALSE)</f>
        <v>#N/A</v>
      </c>
      <c r="AI94" s="44" t="e">
        <f t="shared" si="52"/>
        <v>#N/A</v>
      </c>
      <c r="AJ94" s="44" t="e">
        <f t="shared" si="53"/>
        <v>#N/A</v>
      </c>
      <c r="AK94" s="44" t="e">
        <f>HLOOKUP(I94,GasAvoidedCostsWOCC!$A$5:$Q$50,G94+1,FALSE)*J94*L94</f>
        <v>#N/A</v>
      </c>
      <c r="AL94" s="44" t="e">
        <f t="shared" si="54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5"/>
        <v>0</v>
      </c>
      <c r="AO94" s="47">
        <f t="shared" si="56"/>
        <v>0</v>
      </c>
      <c r="AP94" s="47" t="e">
        <f t="shared" si="57"/>
        <v>#DIV/0!</v>
      </c>
    </row>
    <row r="95" spans="6:42"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9"/>
        <v>0</v>
      </c>
      <c r="U95" s="47">
        <f t="shared" si="40"/>
        <v>0</v>
      </c>
      <c r="V95" s="48">
        <f t="shared" si="41"/>
        <v>0</v>
      </c>
      <c r="W95" s="49">
        <f t="shared" si="42"/>
        <v>0</v>
      </c>
      <c r="X95" s="44">
        <f t="shared" si="43"/>
        <v>0</v>
      </c>
      <c r="Y95" s="44">
        <f t="shared" si="44"/>
        <v>0</v>
      </c>
      <c r="Z95" s="44">
        <f t="shared" si="45"/>
        <v>0</v>
      </c>
      <c r="AA95" s="50">
        <f t="shared" si="46"/>
        <v>0</v>
      </c>
      <c r="AB95" s="51">
        <f t="shared" si="47"/>
        <v>0</v>
      </c>
      <c r="AC95" s="44">
        <f t="shared" si="48"/>
        <v>0</v>
      </c>
      <c r="AD95" s="44">
        <f t="shared" si="49"/>
        <v>0</v>
      </c>
      <c r="AE95" s="44">
        <f t="shared" si="50"/>
        <v>0</v>
      </c>
      <c r="AF95" s="52" t="e">
        <f>HLOOKUP(I95,GasAvoidedCostsWOCC!$A$5:$G$50,G95+1,FALSE)</f>
        <v>#N/A</v>
      </c>
      <c r="AG95" s="44" t="e">
        <f t="shared" si="51"/>
        <v>#N/A</v>
      </c>
      <c r="AH95" s="52" t="e">
        <f>HLOOKUP(I95,GasAvoidedCostsWOCC!$A$5:$Q$50,T95+1,FALSE)</f>
        <v>#N/A</v>
      </c>
      <c r="AI95" s="44" t="e">
        <f t="shared" si="52"/>
        <v>#N/A</v>
      </c>
      <c r="AJ95" s="44" t="e">
        <f t="shared" si="53"/>
        <v>#N/A</v>
      </c>
      <c r="AK95" s="44" t="e">
        <f>HLOOKUP(I95,GasAvoidedCostsWOCC!$A$5:$Q$50,G95+1,FALSE)*J95*L95</f>
        <v>#N/A</v>
      </c>
      <c r="AL95" s="44" t="e">
        <f t="shared" si="54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5"/>
        <v>0</v>
      </c>
      <c r="AO95" s="47">
        <f t="shared" si="56"/>
        <v>0</v>
      </c>
      <c r="AP95" s="47" t="e">
        <f t="shared" si="57"/>
        <v>#DIV/0!</v>
      </c>
    </row>
    <row r="96" spans="6:42"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9"/>
        <v>0</v>
      </c>
      <c r="U96" s="47">
        <f t="shared" si="40"/>
        <v>0</v>
      </c>
      <c r="V96" s="48">
        <f t="shared" si="41"/>
        <v>0</v>
      </c>
      <c r="W96" s="49">
        <f t="shared" si="42"/>
        <v>0</v>
      </c>
      <c r="X96" s="44">
        <f t="shared" si="43"/>
        <v>0</v>
      </c>
      <c r="Y96" s="44">
        <f t="shared" si="44"/>
        <v>0</v>
      </c>
      <c r="Z96" s="44">
        <f t="shared" si="45"/>
        <v>0</v>
      </c>
      <c r="AA96" s="50">
        <f t="shared" si="46"/>
        <v>0</v>
      </c>
      <c r="AB96" s="51">
        <f t="shared" si="47"/>
        <v>0</v>
      </c>
      <c r="AC96" s="44">
        <f t="shared" si="48"/>
        <v>0</v>
      </c>
      <c r="AD96" s="44">
        <f t="shared" si="49"/>
        <v>0</v>
      </c>
      <c r="AE96" s="44">
        <f t="shared" si="50"/>
        <v>0</v>
      </c>
      <c r="AF96" s="52" t="e">
        <f>HLOOKUP(I96,GasAvoidedCostsWOCC!$A$5:$G$50,G96+1,FALSE)</f>
        <v>#N/A</v>
      </c>
      <c r="AG96" s="44" t="e">
        <f t="shared" si="51"/>
        <v>#N/A</v>
      </c>
      <c r="AH96" s="52" t="e">
        <f>HLOOKUP(I96,GasAvoidedCostsWOCC!$A$5:$Q$50,T96+1,FALSE)</f>
        <v>#N/A</v>
      </c>
      <c r="AI96" s="44" t="e">
        <f t="shared" si="52"/>
        <v>#N/A</v>
      </c>
      <c r="AJ96" s="44" t="e">
        <f t="shared" si="53"/>
        <v>#N/A</v>
      </c>
      <c r="AK96" s="44" t="e">
        <f>HLOOKUP(I96,GasAvoidedCostsWOCC!$A$5:$Q$50,G96+1,FALSE)*J96*L96</f>
        <v>#N/A</v>
      </c>
      <c r="AL96" s="44" t="e">
        <f t="shared" si="54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5"/>
        <v>0</v>
      </c>
      <c r="AO96" s="47">
        <f t="shared" si="56"/>
        <v>0</v>
      </c>
      <c r="AP96" s="47" t="e">
        <f t="shared" si="57"/>
        <v>#DIV/0!</v>
      </c>
    </row>
    <row r="97" spans="6:42"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9"/>
        <v>0</v>
      </c>
      <c r="U97" s="47">
        <f t="shared" si="40"/>
        <v>0</v>
      </c>
      <c r="V97" s="48">
        <f t="shared" si="41"/>
        <v>0</v>
      </c>
      <c r="W97" s="49">
        <f t="shared" si="42"/>
        <v>0</v>
      </c>
      <c r="X97" s="44">
        <f t="shared" si="43"/>
        <v>0</v>
      </c>
      <c r="Y97" s="44">
        <f t="shared" si="44"/>
        <v>0</v>
      </c>
      <c r="Z97" s="44">
        <f t="shared" si="45"/>
        <v>0</v>
      </c>
      <c r="AA97" s="50">
        <f t="shared" si="46"/>
        <v>0</v>
      </c>
      <c r="AB97" s="51">
        <f t="shared" si="47"/>
        <v>0</v>
      </c>
      <c r="AC97" s="44">
        <f t="shared" si="48"/>
        <v>0</v>
      </c>
      <c r="AD97" s="44">
        <f t="shared" si="49"/>
        <v>0</v>
      </c>
      <c r="AE97" s="44">
        <f t="shared" si="50"/>
        <v>0</v>
      </c>
      <c r="AF97" s="52" t="e">
        <f>HLOOKUP(I97,GasAvoidedCostsWOCC!$A$5:$G$50,G97+1,FALSE)</f>
        <v>#N/A</v>
      </c>
      <c r="AG97" s="44" t="e">
        <f t="shared" si="51"/>
        <v>#N/A</v>
      </c>
      <c r="AH97" s="52" t="e">
        <f>HLOOKUP(I97,GasAvoidedCostsWOCC!$A$5:$Q$50,T97+1,FALSE)</f>
        <v>#N/A</v>
      </c>
      <c r="AI97" s="44" t="e">
        <f t="shared" si="52"/>
        <v>#N/A</v>
      </c>
      <c r="AJ97" s="44" t="e">
        <f t="shared" si="53"/>
        <v>#N/A</v>
      </c>
      <c r="AK97" s="44" t="e">
        <f>HLOOKUP(I97,GasAvoidedCostsWOCC!$A$5:$Q$50,G97+1,FALSE)*J97*L97</f>
        <v>#N/A</v>
      </c>
      <c r="AL97" s="44" t="e">
        <f t="shared" si="54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5"/>
        <v>0</v>
      </c>
      <c r="AO97" s="47">
        <f t="shared" si="56"/>
        <v>0</v>
      </c>
      <c r="AP97" s="47" t="e">
        <f t="shared" si="57"/>
        <v>#DIV/0!</v>
      </c>
    </row>
    <row r="98" spans="6:42"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9"/>
        <v>0</v>
      </c>
      <c r="U98" s="47">
        <f t="shared" si="40"/>
        <v>0</v>
      </c>
      <c r="V98" s="48">
        <f t="shared" si="41"/>
        <v>0</v>
      </c>
      <c r="W98" s="49">
        <f t="shared" si="42"/>
        <v>0</v>
      </c>
      <c r="X98" s="44">
        <f t="shared" si="43"/>
        <v>0</v>
      </c>
      <c r="Y98" s="44">
        <f t="shared" si="44"/>
        <v>0</v>
      </c>
      <c r="Z98" s="44">
        <f t="shared" si="45"/>
        <v>0</v>
      </c>
      <c r="AA98" s="50">
        <f t="shared" si="46"/>
        <v>0</v>
      </c>
      <c r="AB98" s="51">
        <f t="shared" si="47"/>
        <v>0</v>
      </c>
      <c r="AC98" s="44">
        <f t="shared" si="48"/>
        <v>0</v>
      </c>
      <c r="AD98" s="44">
        <f t="shared" si="49"/>
        <v>0</v>
      </c>
      <c r="AE98" s="44">
        <f t="shared" si="50"/>
        <v>0</v>
      </c>
      <c r="AF98" s="52" t="e">
        <f>HLOOKUP(I98,GasAvoidedCostsWOCC!$A$5:$G$50,G98+1,FALSE)</f>
        <v>#N/A</v>
      </c>
      <c r="AG98" s="44" t="e">
        <f t="shared" si="51"/>
        <v>#N/A</v>
      </c>
      <c r="AH98" s="52" t="e">
        <f>HLOOKUP(I98,GasAvoidedCostsWOCC!$A$5:$Q$50,T98+1,FALSE)</f>
        <v>#N/A</v>
      </c>
      <c r="AI98" s="44" t="e">
        <f t="shared" si="52"/>
        <v>#N/A</v>
      </c>
      <c r="AJ98" s="44" t="e">
        <f t="shared" si="53"/>
        <v>#N/A</v>
      </c>
      <c r="AK98" s="44" t="e">
        <f>HLOOKUP(I98,GasAvoidedCostsWOCC!$A$5:$Q$50,G98+1,FALSE)*J98*L98</f>
        <v>#N/A</v>
      </c>
      <c r="AL98" s="44" t="e">
        <f t="shared" si="54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5"/>
        <v>0</v>
      </c>
      <c r="AO98" s="47">
        <f t="shared" si="56"/>
        <v>0</v>
      </c>
      <c r="AP98" s="47" t="e">
        <f t="shared" si="57"/>
        <v>#DIV/0!</v>
      </c>
    </row>
    <row r="99" spans="6:42"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9"/>
        <v>0</v>
      </c>
      <c r="U99" s="47">
        <f t="shared" si="40"/>
        <v>0</v>
      </c>
      <c r="V99" s="48">
        <f t="shared" si="41"/>
        <v>0</v>
      </c>
      <c r="W99" s="49">
        <f t="shared" si="42"/>
        <v>0</v>
      </c>
      <c r="X99" s="44">
        <f t="shared" si="43"/>
        <v>0</v>
      </c>
      <c r="Y99" s="44">
        <f t="shared" si="44"/>
        <v>0</v>
      </c>
      <c r="Z99" s="44">
        <f t="shared" si="45"/>
        <v>0</v>
      </c>
      <c r="AA99" s="50">
        <f t="shared" si="46"/>
        <v>0</v>
      </c>
      <c r="AB99" s="51">
        <f t="shared" si="47"/>
        <v>0</v>
      </c>
      <c r="AC99" s="44">
        <f t="shared" si="48"/>
        <v>0</v>
      </c>
      <c r="AD99" s="44">
        <f t="shared" si="49"/>
        <v>0</v>
      </c>
      <c r="AE99" s="44">
        <f t="shared" si="50"/>
        <v>0</v>
      </c>
      <c r="AF99" s="52" t="e">
        <f>HLOOKUP(I99,GasAvoidedCostsWOCC!$A$5:$G$50,G99+1,FALSE)</f>
        <v>#N/A</v>
      </c>
      <c r="AG99" s="44" t="e">
        <f t="shared" si="51"/>
        <v>#N/A</v>
      </c>
      <c r="AH99" s="52" t="e">
        <f>HLOOKUP(I99,GasAvoidedCostsWOCC!$A$5:$Q$50,T99+1,FALSE)</f>
        <v>#N/A</v>
      </c>
      <c r="AI99" s="44" t="e">
        <f t="shared" si="52"/>
        <v>#N/A</v>
      </c>
      <c r="AJ99" s="44" t="e">
        <f t="shared" si="53"/>
        <v>#N/A</v>
      </c>
      <c r="AK99" s="44" t="e">
        <f>HLOOKUP(I99,GasAvoidedCostsWOCC!$A$5:$Q$50,G99+1,FALSE)*J99*L99</f>
        <v>#N/A</v>
      </c>
      <c r="AL99" s="44" t="e">
        <f t="shared" si="54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5"/>
        <v>0</v>
      </c>
      <c r="AO99" s="47">
        <f t="shared" si="56"/>
        <v>0</v>
      </c>
      <c r="AP99" s="47" t="e">
        <f t="shared" si="57"/>
        <v>#DIV/0!</v>
      </c>
    </row>
    <row r="100" spans="6:42"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9"/>
        <v>0</v>
      </c>
      <c r="U100" s="47">
        <f t="shared" si="40"/>
        <v>0</v>
      </c>
      <c r="V100" s="48">
        <f t="shared" si="41"/>
        <v>0</v>
      </c>
      <c r="W100" s="49">
        <f t="shared" si="42"/>
        <v>0</v>
      </c>
      <c r="X100" s="44">
        <f t="shared" si="43"/>
        <v>0</v>
      </c>
      <c r="Y100" s="44">
        <f t="shared" si="44"/>
        <v>0</v>
      </c>
      <c r="Z100" s="44">
        <f t="shared" si="45"/>
        <v>0</v>
      </c>
      <c r="AA100" s="50">
        <f t="shared" si="46"/>
        <v>0</v>
      </c>
      <c r="AB100" s="51">
        <f t="shared" si="47"/>
        <v>0</v>
      </c>
      <c r="AC100" s="44">
        <f t="shared" si="48"/>
        <v>0</v>
      </c>
      <c r="AD100" s="44">
        <f t="shared" si="49"/>
        <v>0</v>
      </c>
      <c r="AE100" s="44">
        <f t="shared" si="50"/>
        <v>0</v>
      </c>
      <c r="AF100" s="52" t="e">
        <f>HLOOKUP(I100,GasAvoidedCostsWOCC!$A$5:$G$50,G100+1,FALSE)</f>
        <v>#N/A</v>
      </c>
      <c r="AG100" s="44" t="e">
        <f t="shared" si="51"/>
        <v>#N/A</v>
      </c>
      <c r="AH100" s="52" t="e">
        <f>HLOOKUP(I100,GasAvoidedCostsWOCC!$A$5:$Q$50,T100+1,FALSE)</f>
        <v>#N/A</v>
      </c>
      <c r="AI100" s="44" t="e">
        <f t="shared" si="52"/>
        <v>#N/A</v>
      </c>
      <c r="AJ100" s="44" t="e">
        <f t="shared" si="53"/>
        <v>#N/A</v>
      </c>
      <c r="AK100" s="44" t="e">
        <f>HLOOKUP(I100,GasAvoidedCostsWOCC!$A$5:$Q$50,G100+1,FALSE)*J100*L100</f>
        <v>#N/A</v>
      </c>
      <c r="AL100" s="44" t="e">
        <f t="shared" si="54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5"/>
        <v>0</v>
      </c>
      <c r="AO100" s="47">
        <f t="shared" si="56"/>
        <v>0</v>
      </c>
      <c r="AP100" s="47" t="e">
        <f t="shared" si="57"/>
        <v>#DIV/0!</v>
      </c>
    </row>
    <row r="101" spans="6:42"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9"/>
        <v>0</v>
      </c>
      <c r="U101" s="47">
        <f t="shared" si="40"/>
        <v>0</v>
      </c>
      <c r="V101" s="48">
        <f t="shared" si="41"/>
        <v>0</v>
      </c>
      <c r="W101" s="49">
        <f t="shared" si="42"/>
        <v>0</v>
      </c>
      <c r="X101" s="44">
        <f t="shared" si="43"/>
        <v>0</v>
      </c>
      <c r="Y101" s="44">
        <f t="shared" si="44"/>
        <v>0</v>
      </c>
      <c r="Z101" s="44">
        <f t="shared" si="45"/>
        <v>0</v>
      </c>
      <c r="AA101" s="50">
        <f t="shared" si="46"/>
        <v>0</v>
      </c>
      <c r="AB101" s="51">
        <f t="shared" si="47"/>
        <v>0</v>
      </c>
      <c r="AC101" s="44">
        <f t="shared" si="48"/>
        <v>0</v>
      </c>
      <c r="AD101" s="44">
        <f t="shared" si="49"/>
        <v>0</v>
      </c>
      <c r="AE101" s="44">
        <f t="shared" si="50"/>
        <v>0</v>
      </c>
      <c r="AF101" s="52" t="e">
        <f>HLOOKUP(I101,GasAvoidedCostsWOCC!$A$5:$G$50,G101+1,FALSE)</f>
        <v>#N/A</v>
      </c>
      <c r="AG101" s="44" t="e">
        <f t="shared" si="51"/>
        <v>#N/A</v>
      </c>
      <c r="AH101" s="52" t="e">
        <f>HLOOKUP(I101,GasAvoidedCostsWOCC!$A$5:$Q$50,T101+1,FALSE)</f>
        <v>#N/A</v>
      </c>
      <c r="AI101" s="44" t="e">
        <f t="shared" si="52"/>
        <v>#N/A</v>
      </c>
      <c r="AJ101" s="44" t="e">
        <f t="shared" si="53"/>
        <v>#N/A</v>
      </c>
      <c r="AK101" s="44" t="e">
        <f>HLOOKUP(I101,GasAvoidedCostsWOCC!$A$5:$Q$50,G101+1,FALSE)*J101*L101</f>
        <v>#N/A</v>
      </c>
      <c r="AL101" s="44" t="e">
        <f t="shared" si="54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5"/>
        <v>0</v>
      </c>
      <c r="AO101" s="47">
        <f t="shared" si="56"/>
        <v>0</v>
      </c>
      <c r="AP101" s="47" t="e">
        <f t="shared" si="57"/>
        <v>#DIV/0!</v>
      </c>
    </row>
    <row r="102" spans="6:42"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9"/>
        <v>0</v>
      </c>
      <c r="U102" s="47">
        <f t="shared" si="40"/>
        <v>0</v>
      </c>
      <c r="V102" s="48">
        <f t="shared" si="41"/>
        <v>0</v>
      </c>
      <c r="W102" s="49">
        <f t="shared" si="42"/>
        <v>0</v>
      </c>
      <c r="X102" s="44">
        <f t="shared" si="43"/>
        <v>0</v>
      </c>
      <c r="Y102" s="44">
        <f t="shared" si="44"/>
        <v>0</v>
      </c>
      <c r="Z102" s="44">
        <f t="shared" si="45"/>
        <v>0</v>
      </c>
      <c r="AA102" s="50">
        <f t="shared" si="46"/>
        <v>0</v>
      </c>
      <c r="AB102" s="51">
        <f t="shared" si="47"/>
        <v>0</v>
      </c>
      <c r="AC102" s="44">
        <f t="shared" si="48"/>
        <v>0</v>
      </c>
      <c r="AD102" s="44">
        <f t="shared" si="49"/>
        <v>0</v>
      </c>
      <c r="AE102" s="44">
        <f t="shared" si="50"/>
        <v>0</v>
      </c>
      <c r="AF102" s="52" t="e">
        <f>HLOOKUP(I102,GasAvoidedCostsWOCC!$A$5:$G$50,G102+1,FALSE)</f>
        <v>#N/A</v>
      </c>
      <c r="AG102" s="44" t="e">
        <f t="shared" si="51"/>
        <v>#N/A</v>
      </c>
      <c r="AH102" s="52" t="e">
        <f>HLOOKUP(I102,GasAvoidedCostsWOCC!$A$5:$Q$50,T102+1,FALSE)</f>
        <v>#N/A</v>
      </c>
      <c r="AI102" s="44" t="e">
        <f t="shared" si="52"/>
        <v>#N/A</v>
      </c>
      <c r="AJ102" s="44" t="e">
        <f t="shared" si="53"/>
        <v>#N/A</v>
      </c>
      <c r="AK102" s="44" t="e">
        <f>HLOOKUP(I102,GasAvoidedCostsWOCC!$A$5:$Q$50,G102+1,FALSE)*J102*L102</f>
        <v>#N/A</v>
      </c>
      <c r="AL102" s="44" t="e">
        <f t="shared" si="54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5"/>
        <v>0</v>
      </c>
      <c r="AO102" s="47">
        <f t="shared" si="56"/>
        <v>0</v>
      </c>
      <c r="AP102" s="47" t="e">
        <f t="shared" si="57"/>
        <v>#DIV/0!</v>
      </c>
    </row>
    <row r="103" spans="6:42"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9"/>
        <v>0</v>
      </c>
      <c r="U103" s="47">
        <f t="shared" si="40"/>
        <v>0</v>
      </c>
      <c r="V103" s="48">
        <f t="shared" si="41"/>
        <v>0</v>
      </c>
      <c r="W103" s="49">
        <f t="shared" si="42"/>
        <v>0</v>
      </c>
      <c r="X103" s="44">
        <f t="shared" si="43"/>
        <v>0</v>
      </c>
      <c r="Y103" s="44">
        <f t="shared" si="44"/>
        <v>0</v>
      </c>
      <c r="Z103" s="44">
        <f t="shared" si="45"/>
        <v>0</v>
      </c>
      <c r="AA103" s="50">
        <f t="shared" si="46"/>
        <v>0</v>
      </c>
      <c r="AB103" s="51">
        <f t="shared" si="47"/>
        <v>0</v>
      </c>
      <c r="AC103" s="44">
        <f t="shared" si="48"/>
        <v>0</v>
      </c>
      <c r="AD103" s="44">
        <f t="shared" si="49"/>
        <v>0</v>
      </c>
      <c r="AE103" s="44">
        <f t="shared" si="50"/>
        <v>0</v>
      </c>
      <c r="AF103" s="52" t="e">
        <f>HLOOKUP(I103,GasAvoidedCostsWOCC!$A$5:$G$50,G103+1,FALSE)</f>
        <v>#N/A</v>
      </c>
      <c r="AG103" s="44" t="e">
        <f t="shared" si="51"/>
        <v>#N/A</v>
      </c>
      <c r="AH103" s="52" t="e">
        <f>HLOOKUP(I103,GasAvoidedCostsWOCC!$A$5:$Q$50,T103+1,FALSE)</f>
        <v>#N/A</v>
      </c>
      <c r="AI103" s="44" t="e">
        <f t="shared" si="52"/>
        <v>#N/A</v>
      </c>
      <c r="AJ103" s="44" t="e">
        <f t="shared" si="53"/>
        <v>#N/A</v>
      </c>
      <c r="AK103" s="44" t="e">
        <f>HLOOKUP(I103,GasAvoidedCostsWOCC!$A$5:$Q$50,G103+1,FALSE)*J103*L103</f>
        <v>#N/A</v>
      </c>
      <c r="AL103" s="44" t="e">
        <f t="shared" si="54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5"/>
        <v>0</v>
      </c>
      <c r="AO103" s="47">
        <f t="shared" si="56"/>
        <v>0</v>
      </c>
      <c r="AP103" s="47" t="e">
        <f t="shared" si="57"/>
        <v>#DIV/0!</v>
      </c>
    </row>
    <row r="104" spans="6:42"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9"/>
        <v>0</v>
      </c>
      <c r="U104" s="47">
        <f t="shared" si="40"/>
        <v>0</v>
      </c>
      <c r="V104" s="48">
        <f t="shared" si="41"/>
        <v>0</v>
      </c>
      <c r="W104" s="49">
        <f t="shared" si="42"/>
        <v>0</v>
      </c>
      <c r="X104" s="44">
        <f t="shared" si="43"/>
        <v>0</v>
      </c>
      <c r="Y104" s="44">
        <f t="shared" si="44"/>
        <v>0</v>
      </c>
      <c r="Z104" s="44">
        <f t="shared" si="45"/>
        <v>0</v>
      </c>
      <c r="AA104" s="50">
        <f t="shared" si="46"/>
        <v>0</v>
      </c>
      <c r="AB104" s="51">
        <f t="shared" si="47"/>
        <v>0</v>
      </c>
      <c r="AC104" s="44">
        <f t="shared" si="48"/>
        <v>0</v>
      </c>
      <c r="AD104" s="44">
        <f t="shared" si="49"/>
        <v>0</v>
      </c>
      <c r="AE104" s="44">
        <f t="shared" si="50"/>
        <v>0</v>
      </c>
      <c r="AF104" s="52" t="e">
        <f>HLOOKUP(I104,GasAvoidedCostsWOCC!$A$5:$G$50,G104+1,FALSE)</f>
        <v>#N/A</v>
      </c>
      <c r="AG104" s="44" t="e">
        <f t="shared" si="51"/>
        <v>#N/A</v>
      </c>
      <c r="AH104" s="52" t="e">
        <f>HLOOKUP(I104,GasAvoidedCostsWOCC!$A$5:$Q$50,T104+1,FALSE)</f>
        <v>#N/A</v>
      </c>
      <c r="AI104" s="44" t="e">
        <f t="shared" si="52"/>
        <v>#N/A</v>
      </c>
      <c r="AJ104" s="44" t="e">
        <f t="shared" si="53"/>
        <v>#N/A</v>
      </c>
      <c r="AK104" s="44" t="e">
        <f>HLOOKUP(I104,GasAvoidedCostsWOCC!$A$5:$Q$50,G104+1,FALSE)*J104*L104</f>
        <v>#N/A</v>
      </c>
      <c r="AL104" s="44" t="e">
        <f t="shared" si="54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5"/>
        <v>0</v>
      </c>
      <c r="AO104" s="47">
        <f t="shared" si="56"/>
        <v>0</v>
      </c>
      <c r="AP104" s="47" t="e">
        <f t="shared" si="57"/>
        <v>#DIV/0!</v>
      </c>
    </row>
    <row r="105" spans="6:42"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9"/>
        <v>0</v>
      </c>
      <c r="U105" s="47">
        <f t="shared" si="40"/>
        <v>0</v>
      </c>
      <c r="V105" s="48">
        <f t="shared" si="41"/>
        <v>0</v>
      </c>
      <c r="W105" s="49">
        <f t="shared" si="42"/>
        <v>0</v>
      </c>
      <c r="X105" s="44">
        <f t="shared" si="43"/>
        <v>0</v>
      </c>
      <c r="Y105" s="44">
        <f t="shared" si="44"/>
        <v>0</v>
      </c>
      <c r="Z105" s="44">
        <f t="shared" si="45"/>
        <v>0</v>
      </c>
      <c r="AA105" s="50">
        <f t="shared" si="46"/>
        <v>0</v>
      </c>
      <c r="AB105" s="51">
        <f t="shared" si="47"/>
        <v>0</v>
      </c>
      <c r="AC105" s="44">
        <f t="shared" si="48"/>
        <v>0</v>
      </c>
      <c r="AD105" s="44">
        <f t="shared" si="49"/>
        <v>0</v>
      </c>
      <c r="AE105" s="44">
        <f t="shared" si="50"/>
        <v>0</v>
      </c>
      <c r="AF105" s="52" t="e">
        <f>HLOOKUP(I105,GasAvoidedCostsWOCC!$A$5:$G$50,G105+1,FALSE)</f>
        <v>#N/A</v>
      </c>
      <c r="AG105" s="44" t="e">
        <f t="shared" si="51"/>
        <v>#N/A</v>
      </c>
      <c r="AH105" s="52" t="e">
        <f>HLOOKUP(I105,GasAvoidedCostsWOCC!$A$5:$Q$50,T105+1,FALSE)</f>
        <v>#N/A</v>
      </c>
      <c r="AI105" s="44" t="e">
        <f t="shared" si="52"/>
        <v>#N/A</v>
      </c>
      <c r="AJ105" s="44" t="e">
        <f t="shared" si="53"/>
        <v>#N/A</v>
      </c>
      <c r="AK105" s="44" t="e">
        <f>HLOOKUP(I105,GasAvoidedCostsWOCC!$A$5:$Q$50,G105+1,FALSE)*J105*L105</f>
        <v>#N/A</v>
      </c>
      <c r="AL105" s="44" t="e">
        <f t="shared" si="54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5"/>
        <v>0</v>
      </c>
      <c r="AO105" s="47">
        <f t="shared" si="56"/>
        <v>0</v>
      </c>
      <c r="AP105" s="47" t="e">
        <f t="shared" si="57"/>
        <v>#DIV/0!</v>
      </c>
    </row>
    <row r="106" spans="6:42"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9"/>
        <v>0</v>
      </c>
      <c r="U106" s="47">
        <f t="shared" si="40"/>
        <v>0</v>
      </c>
      <c r="V106" s="48">
        <f t="shared" si="41"/>
        <v>0</v>
      </c>
      <c r="W106" s="49">
        <f t="shared" si="42"/>
        <v>0</v>
      </c>
      <c r="X106" s="44">
        <f t="shared" si="43"/>
        <v>0</v>
      </c>
      <c r="Y106" s="44">
        <f t="shared" si="44"/>
        <v>0</v>
      </c>
      <c r="Z106" s="44">
        <f t="shared" si="45"/>
        <v>0</v>
      </c>
      <c r="AA106" s="50">
        <f t="shared" si="46"/>
        <v>0</v>
      </c>
      <c r="AB106" s="51">
        <f t="shared" si="47"/>
        <v>0</v>
      </c>
      <c r="AC106" s="44">
        <f t="shared" si="48"/>
        <v>0</v>
      </c>
      <c r="AD106" s="44">
        <f t="shared" si="49"/>
        <v>0</v>
      </c>
      <c r="AE106" s="44">
        <f t="shared" si="50"/>
        <v>0</v>
      </c>
      <c r="AF106" s="52" t="e">
        <f>HLOOKUP(I106,GasAvoidedCostsWOCC!$A$5:$G$50,G106+1,FALSE)</f>
        <v>#N/A</v>
      </c>
      <c r="AG106" s="44" t="e">
        <f t="shared" si="51"/>
        <v>#N/A</v>
      </c>
      <c r="AH106" s="52" t="e">
        <f>HLOOKUP(I106,GasAvoidedCostsWOCC!$A$5:$Q$50,T106+1,FALSE)</f>
        <v>#N/A</v>
      </c>
      <c r="AI106" s="44" t="e">
        <f t="shared" si="52"/>
        <v>#N/A</v>
      </c>
      <c r="AJ106" s="44" t="e">
        <f t="shared" si="53"/>
        <v>#N/A</v>
      </c>
      <c r="AK106" s="44" t="e">
        <f>HLOOKUP(I106,GasAvoidedCostsWOCC!$A$5:$Q$50,G106+1,FALSE)*J106*L106</f>
        <v>#N/A</v>
      </c>
      <c r="AL106" s="44" t="e">
        <f t="shared" si="54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5"/>
        <v>0</v>
      </c>
      <c r="AO106" s="47">
        <f t="shared" si="56"/>
        <v>0</v>
      </c>
      <c r="AP106" s="47" t="e">
        <f t="shared" si="57"/>
        <v>#DIV/0!</v>
      </c>
    </row>
    <row r="107" spans="6:42"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9"/>
        <v>0</v>
      </c>
      <c r="U107" s="47">
        <f t="shared" si="40"/>
        <v>0</v>
      </c>
      <c r="V107" s="48">
        <f t="shared" si="41"/>
        <v>0</v>
      </c>
      <c r="W107" s="49">
        <f t="shared" si="42"/>
        <v>0</v>
      </c>
      <c r="X107" s="44">
        <f t="shared" si="43"/>
        <v>0</v>
      </c>
      <c r="Y107" s="44">
        <f t="shared" si="44"/>
        <v>0</v>
      </c>
      <c r="Z107" s="44">
        <f t="shared" si="45"/>
        <v>0</v>
      </c>
      <c r="AA107" s="50">
        <f t="shared" si="46"/>
        <v>0</v>
      </c>
      <c r="AB107" s="51">
        <f t="shared" si="47"/>
        <v>0</v>
      </c>
      <c r="AC107" s="44">
        <f t="shared" si="48"/>
        <v>0</v>
      </c>
      <c r="AD107" s="44">
        <f t="shared" si="49"/>
        <v>0</v>
      </c>
      <c r="AE107" s="44">
        <f t="shared" si="50"/>
        <v>0</v>
      </c>
      <c r="AF107" s="52" t="e">
        <f>HLOOKUP(I107,GasAvoidedCostsWOCC!$A$5:$G$50,G107+1,FALSE)</f>
        <v>#N/A</v>
      </c>
      <c r="AG107" s="44" t="e">
        <f t="shared" si="51"/>
        <v>#N/A</v>
      </c>
      <c r="AH107" s="52" t="e">
        <f>HLOOKUP(I107,GasAvoidedCostsWOCC!$A$5:$Q$50,T107+1,FALSE)</f>
        <v>#N/A</v>
      </c>
      <c r="AI107" s="44" t="e">
        <f t="shared" si="52"/>
        <v>#N/A</v>
      </c>
      <c r="AJ107" s="44" t="e">
        <f t="shared" si="53"/>
        <v>#N/A</v>
      </c>
      <c r="AK107" s="44" t="e">
        <f>HLOOKUP(I107,GasAvoidedCostsWOCC!$A$5:$Q$50,G107+1,FALSE)*J107*L107</f>
        <v>#N/A</v>
      </c>
      <c r="AL107" s="44" t="e">
        <f t="shared" si="54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5"/>
        <v>0</v>
      </c>
      <c r="AO107" s="47">
        <f t="shared" si="56"/>
        <v>0</v>
      </c>
      <c r="AP107" s="47" t="e">
        <f t="shared" si="57"/>
        <v>#DIV/0!</v>
      </c>
    </row>
    <row r="108" spans="6:42"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9"/>
        <v>0</v>
      </c>
      <c r="U108" s="47">
        <f t="shared" si="40"/>
        <v>0</v>
      </c>
      <c r="V108" s="48">
        <f t="shared" si="41"/>
        <v>0</v>
      </c>
      <c r="W108" s="49">
        <f t="shared" si="42"/>
        <v>0</v>
      </c>
      <c r="X108" s="44">
        <f t="shared" si="43"/>
        <v>0</v>
      </c>
      <c r="Y108" s="44">
        <f t="shared" si="44"/>
        <v>0</v>
      </c>
      <c r="Z108" s="44">
        <f t="shared" si="45"/>
        <v>0</v>
      </c>
      <c r="AA108" s="50">
        <f t="shared" si="46"/>
        <v>0</v>
      </c>
      <c r="AB108" s="51">
        <f t="shared" si="47"/>
        <v>0</v>
      </c>
      <c r="AC108" s="44">
        <f t="shared" si="48"/>
        <v>0</v>
      </c>
      <c r="AD108" s="44">
        <f t="shared" si="49"/>
        <v>0</v>
      </c>
      <c r="AE108" s="44">
        <f t="shared" si="50"/>
        <v>0</v>
      </c>
      <c r="AF108" s="52" t="e">
        <f>HLOOKUP(I108,GasAvoidedCostsWOCC!$A$5:$G$50,G108+1,FALSE)</f>
        <v>#N/A</v>
      </c>
      <c r="AG108" s="44" t="e">
        <f t="shared" si="51"/>
        <v>#N/A</v>
      </c>
      <c r="AH108" s="52" t="e">
        <f>HLOOKUP(I108,GasAvoidedCostsWOCC!$A$5:$Q$50,T108+1,FALSE)</f>
        <v>#N/A</v>
      </c>
      <c r="AI108" s="44" t="e">
        <f t="shared" si="52"/>
        <v>#N/A</v>
      </c>
      <c r="AJ108" s="44" t="e">
        <f t="shared" si="53"/>
        <v>#N/A</v>
      </c>
      <c r="AK108" s="44" t="e">
        <f>HLOOKUP(I108,GasAvoidedCostsWOCC!$A$5:$Q$50,G108+1,FALSE)*J108*L108</f>
        <v>#N/A</v>
      </c>
      <c r="AL108" s="44" t="e">
        <f t="shared" si="54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5"/>
        <v>0</v>
      </c>
      <c r="AO108" s="47">
        <f t="shared" si="56"/>
        <v>0</v>
      </c>
      <c r="AP108" s="47" t="e">
        <f t="shared" si="57"/>
        <v>#DIV/0!</v>
      </c>
    </row>
    <row r="109" spans="6:42"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9"/>
        <v>0</v>
      </c>
      <c r="U109" s="47">
        <f t="shared" si="40"/>
        <v>0</v>
      </c>
      <c r="V109" s="48">
        <f t="shared" si="41"/>
        <v>0</v>
      </c>
      <c r="W109" s="49">
        <f t="shared" si="42"/>
        <v>0</v>
      </c>
      <c r="X109" s="44">
        <f t="shared" si="43"/>
        <v>0</v>
      </c>
      <c r="Y109" s="44">
        <f t="shared" si="44"/>
        <v>0</v>
      </c>
      <c r="Z109" s="44">
        <f t="shared" si="45"/>
        <v>0</v>
      </c>
      <c r="AA109" s="50">
        <f t="shared" si="46"/>
        <v>0</v>
      </c>
      <c r="AB109" s="51">
        <f t="shared" si="47"/>
        <v>0</v>
      </c>
      <c r="AC109" s="44">
        <f t="shared" si="48"/>
        <v>0</v>
      </c>
      <c r="AD109" s="44">
        <f t="shared" si="49"/>
        <v>0</v>
      </c>
      <c r="AE109" s="44">
        <f t="shared" si="50"/>
        <v>0</v>
      </c>
      <c r="AF109" s="52" t="e">
        <f>HLOOKUP(I109,GasAvoidedCostsWOCC!$A$5:$G$50,G109+1,FALSE)</f>
        <v>#N/A</v>
      </c>
      <c r="AG109" s="44" t="e">
        <f t="shared" si="51"/>
        <v>#N/A</v>
      </c>
      <c r="AH109" s="52" t="e">
        <f>HLOOKUP(I109,GasAvoidedCostsWOCC!$A$5:$Q$50,T109+1,FALSE)</f>
        <v>#N/A</v>
      </c>
      <c r="AI109" s="44" t="e">
        <f t="shared" si="52"/>
        <v>#N/A</v>
      </c>
      <c r="AJ109" s="44" t="e">
        <f t="shared" si="53"/>
        <v>#N/A</v>
      </c>
      <c r="AK109" s="44" t="e">
        <f>HLOOKUP(I109,GasAvoidedCostsWOCC!$A$5:$Q$50,G109+1,FALSE)*J109*L109</f>
        <v>#N/A</v>
      </c>
      <c r="AL109" s="44" t="e">
        <f t="shared" si="54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5"/>
        <v>0</v>
      </c>
      <c r="AO109" s="47">
        <f t="shared" si="56"/>
        <v>0</v>
      </c>
      <c r="AP109" s="47" t="e">
        <f t="shared" si="57"/>
        <v>#DIV/0!</v>
      </c>
    </row>
    <row r="110" spans="6:42"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9"/>
        <v>0</v>
      </c>
      <c r="U110" s="47">
        <f t="shared" si="40"/>
        <v>0</v>
      </c>
      <c r="V110" s="48">
        <f t="shared" si="41"/>
        <v>0</v>
      </c>
      <c r="W110" s="49">
        <f t="shared" si="42"/>
        <v>0</v>
      </c>
      <c r="X110" s="44">
        <f t="shared" si="43"/>
        <v>0</v>
      </c>
      <c r="Y110" s="44">
        <f t="shared" si="44"/>
        <v>0</v>
      </c>
      <c r="Z110" s="44">
        <f t="shared" si="45"/>
        <v>0</v>
      </c>
      <c r="AA110" s="50">
        <f t="shared" si="46"/>
        <v>0</v>
      </c>
      <c r="AB110" s="51">
        <f t="shared" si="47"/>
        <v>0</v>
      </c>
      <c r="AC110" s="44">
        <f t="shared" si="48"/>
        <v>0</v>
      </c>
      <c r="AD110" s="44">
        <f t="shared" si="49"/>
        <v>0</v>
      </c>
      <c r="AE110" s="44">
        <f t="shared" si="50"/>
        <v>0</v>
      </c>
      <c r="AF110" s="52" t="e">
        <f>HLOOKUP(I110,GasAvoidedCostsWOCC!$A$5:$G$50,G110+1,FALSE)</f>
        <v>#N/A</v>
      </c>
      <c r="AG110" s="44" t="e">
        <f t="shared" si="51"/>
        <v>#N/A</v>
      </c>
      <c r="AH110" s="52" t="e">
        <f>HLOOKUP(I110,GasAvoidedCostsWOCC!$A$5:$Q$50,T110+1,FALSE)</f>
        <v>#N/A</v>
      </c>
      <c r="AI110" s="44" t="e">
        <f t="shared" si="52"/>
        <v>#N/A</v>
      </c>
      <c r="AJ110" s="44" t="e">
        <f t="shared" si="53"/>
        <v>#N/A</v>
      </c>
      <c r="AK110" s="44" t="e">
        <f>HLOOKUP(I110,GasAvoidedCostsWOCC!$A$5:$Q$50,G110+1,FALSE)*J110*L110</f>
        <v>#N/A</v>
      </c>
      <c r="AL110" s="44" t="e">
        <f t="shared" si="54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5"/>
        <v>0</v>
      </c>
      <c r="AO110" s="47">
        <f t="shared" si="56"/>
        <v>0</v>
      </c>
      <c r="AP110" s="47" t="e">
        <f t="shared" si="57"/>
        <v>#DIV/0!</v>
      </c>
    </row>
    <row r="111" spans="6:42"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9"/>
        <v>0</v>
      </c>
      <c r="U111" s="47">
        <f t="shared" si="40"/>
        <v>0</v>
      </c>
      <c r="V111" s="48">
        <f t="shared" si="41"/>
        <v>0</v>
      </c>
      <c r="W111" s="49">
        <f t="shared" si="42"/>
        <v>0</v>
      </c>
      <c r="X111" s="44">
        <f t="shared" si="43"/>
        <v>0</v>
      </c>
      <c r="Y111" s="44">
        <f t="shared" si="44"/>
        <v>0</v>
      </c>
      <c r="Z111" s="44">
        <f t="shared" si="45"/>
        <v>0</v>
      </c>
      <c r="AA111" s="50">
        <f t="shared" si="46"/>
        <v>0</v>
      </c>
      <c r="AB111" s="51">
        <f t="shared" si="47"/>
        <v>0</v>
      </c>
      <c r="AC111" s="44">
        <f t="shared" si="48"/>
        <v>0</v>
      </c>
      <c r="AD111" s="44">
        <f t="shared" si="49"/>
        <v>0</v>
      </c>
      <c r="AE111" s="44">
        <f t="shared" si="50"/>
        <v>0</v>
      </c>
      <c r="AF111" s="52" t="e">
        <f>HLOOKUP(I111,GasAvoidedCostsWOCC!$A$5:$G$50,G111+1,FALSE)</f>
        <v>#N/A</v>
      </c>
      <c r="AG111" s="44" t="e">
        <f t="shared" si="51"/>
        <v>#N/A</v>
      </c>
      <c r="AH111" s="52" t="e">
        <f>HLOOKUP(I111,GasAvoidedCostsWOCC!$A$5:$Q$50,T111+1,FALSE)</f>
        <v>#N/A</v>
      </c>
      <c r="AI111" s="44" t="e">
        <f t="shared" si="52"/>
        <v>#N/A</v>
      </c>
      <c r="AJ111" s="44" t="e">
        <f t="shared" si="53"/>
        <v>#N/A</v>
      </c>
      <c r="AK111" s="44" t="e">
        <f>HLOOKUP(I111,GasAvoidedCostsWOCC!$A$5:$Q$50,G111+1,FALSE)*J111*L111</f>
        <v>#N/A</v>
      </c>
      <c r="AL111" s="44" t="e">
        <f t="shared" si="54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5"/>
        <v>0</v>
      </c>
      <c r="AO111" s="47">
        <f t="shared" si="56"/>
        <v>0</v>
      </c>
      <c r="AP111" s="47" t="e">
        <f t="shared" si="57"/>
        <v>#DIV/0!</v>
      </c>
    </row>
    <row r="112" spans="6:42"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9"/>
        <v>0</v>
      </c>
      <c r="U112" s="47">
        <f t="shared" si="40"/>
        <v>0</v>
      </c>
      <c r="V112" s="48">
        <f t="shared" si="41"/>
        <v>0</v>
      </c>
      <c r="W112" s="49">
        <f t="shared" si="42"/>
        <v>0</v>
      </c>
      <c r="X112" s="44">
        <f t="shared" si="43"/>
        <v>0</v>
      </c>
      <c r="Y112" s="44">
        <f t="shared" si="44"/>
        <v>0</v>
      </c>
      <c r="Z112" s="44">
        <f t="shared" si="45"/>
        <v>0</v>
      </c>
      <c r="AA112" s="50">
        <f t="shared" si="46"/>
        <v>0</v>
      </c>
      <c r="AB112" s="51">
        <f t="shared" si="47"/>
        <v>0</v>
      </c>
      <c r="AC112" s="44">
        <f t="shared" si="48"/>
        <v>0</v>
      </c>
      <c r="AD112" s="44">
        <f t="shared" si="49"/>
        <v>0</v>
      </c>
      <c r="AE112" s="44">
        <f t="shared" si="50"/>
        <v>0</v>
      </c>
      <c r="AF112" s="52" t="e">
        <f>HLOOKUP(I112,GasAvoidedCostsWOCC!$A$5:$G$50,G112+1,FALSE)</f>
        <v>#N/A</v>
      </c>
      <c r="AG112" s="44" t="e">
        <f t="shared" si="51"/>
        <v>#N/A</v>
      </c>
      <c r="AH112" s="52" t="e">
        <f>HLOOKUP(I112,GasAvoidedCostsWOCC!$A$5:$Q$50,T112+1,FALSE)</f>
        <v>#N/A</v>
      </c>
      <c r="AI112" s="44" t="e">
        <f t="shared" si="52"/>
        <v>#N/A</v>
      </c>
      <c r="AJ112" s="44" t="e">
        <f t="shared" si="53"/>
        <v>#N/A</v>
      </c>
      <c r="AK112" s="44" t="e">
        <f>HLOOKUP(I112,GasAvoidedCostsWOCC!$A$5:$Q$50,G112+1,FALSE)*J112*L112</f>
        <v>#N/A</v>
      </c>
      <c r="AL112" s="44" t="e">
        <f t="shared" si="54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5"/>
        <v>0</v>
      </c>
      <c r="AO112" s="47">
        <f t="shared" si="56"/>
        <v>0</v>
      </c>
      <c r="AP112" s="47" t="e">
        <f t="shared" si="57"/>
        <v>#DIV/0!</v>
      </c>
    </row>
    <row r="113" spans="6:42"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9"/>
        <v>0</v>
      </c>
      <c r="U113" s="47">
        <f t="shared" si="40"/>
        <v>0</v>
      </c>
      <c r="V113" s="48">
        <f t="shared" si="41"/>
        <v>0</v>
      </c>
      <c r="W113" s="49">
        <f t="shared" si="42"/>
        <v>0</v>
      </c>
      <c r="X113" s="44">
        <f t="shared" si="43"/>
        <v>0</v>
      </c>
      <c r="Y113" s="44">
        <f t="shared" si="44"/>
        <v>0</v>
      </c>
      <c r="Z113" s="44">
        <f t="shared" si="45"/>
        <v>0</v>
      </c>
      <c r="AA113" s="50">
        <f t="shared" si="46"/>
        <v>0</v>
      </c>
      <c r="AB113" s="51">
        <f t="shared" si="47"/>
        <v>0</v>
      </c>
      <c r="AC113" s="44">
        <f t="shared" si="48"/>
        <v>0</v>
      </c>
      <c r="AD113" s="44">
        <f t="shared" si="49"/>
        <v>0</v>
      </c>
      <c r="AE113" s="44">
        <f t="shared" si="50"/>
        <v>0</v>
      </c>
      <c r="AF113" s="52" t="e">
        <f>HLOOKUP(I113,GasAvoidedCostsWOCC!$A$5:$G$50,G113+1,FALSE)</f>
        <v>#N/A</v>
      </c>
      <c r="AG113" s="44" t="e">
        <f t="shared" si="51"/>
        <v>#N/A</v>
      </c>
      <c r="AH113" s="52" t="e">
        <f>HLOOKUP(I113,GasAvoidedCostsWOCC!$A$5:$Q$50,T113+1,FALSE)</f>
        <v>#N/A</v>
      </c>
      <c r="AI113" s="44" t="e">
        <f t="shared" si="52"/>
        <v>#N/A</v>
      </c>
      <c r="AJ113" s="44" t="e">
        <f t="shared" si="53"/>
        <v>#N/A</v>
      </c>
      <c r="AK113" s="44" t="e">
        <f>HLOOKUP(I113,GasAvoidedCostsWOCC!$A$5:$Q$50,G113+1,FALSE)*J113*L113</f>
        <v>#N/A</v>
      </c>
      <c r="AL113" s="44" t="e">
        <f t="shared" si="54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5"/>
        <v>0</v>
      </c>
      <c r="AO113" s="47">
        <f t="shared" si="56"/>
        <v>0</v>
      </c>
      <c r="AP113" s="47" t="e">
        <f t="shared" si="57"/>
        <v>#DIV/0!</v>
      </c>
    </row>
    <row r="114" spans="6:42"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9"/>
        <v>0</v>
      </c>
      <c r="U114" s="47">
        <f t="shared" si="40"/>
        <v>0</v>
      </c>
      <c r="V114" s="48">
        <f t="shared" si="41"/>
        <v>0</v>
      </c>
      <c r="W114" s="49">
        <f t="shared" si="42"/>
        <v>0</v>
      </c>
      <c r="X114" s="44">
        <f t="shared" si="43"/>
        <v>0</v>
      </c>
      <c r="Y114" s="44">
        <f t="shared" si="44"/>
        <v>0</v>
      </c>
      <c r="Z114" s="44">
        <f t="shared" si="45"/>
        <v>0</v>
      </c>
      <c r="AA114" s="50">
        <f t="shared" si="46"/>
        <v>0</v>
      </c>
      <c r="AB114" s="51">
        <f t="shared" si="47"/>
        <v>0</v>
      </c>
      <c r="AC114" s="44">
        <f t="shared" si="48"/>
        <v>0</v>
      </c>
      <c r="AD114" s="44">
        <f t="shared" si="49"/>
        <v>0</v>
      </c>
      <c r="AE114" s="44">
        <f t="shared" si="50"/>
        <v>0</v>
      </c>
      <c r="AF114" s="52" t="e">
        <f>HLOOKUP(I114,GasAvoidedCostsWOCC!$A$5:$G$50,G114+1,FALSE)</f>
        <v>#N/A</v>
      </c>
      <c r="AG114" s="44" t="e">
        <f t="shared" si="51"/>
        <v>#N/A</v>
      </c>
      <c r="AH114" s="52" t="e">
        <f>HLOOKUP(I114,GasAvoidedCostsWOCC!$A$5:$Q$50,T114+1,FALSE)</f>
        <v>#N/A</v>
      </c>
      <c r="AI114" s="44" t="e">
        <f t="shared" si="52"/>
        <v>#N/A</v>
      </c>
      <c r="AJ114" s="44" t="e">
        <f t="shared" si="53"/>
        <v>#N/A</v>
      </c>
      <c r="AK114" s="44" t="e">
        <f>HLOOKUP(I114,GasAvoidedCostsWOCC!$A$5:$Q$50,G114+1,FALSE)*J114*L114</f>
        <v>#N/A</v>
      </c>
      <c r="AL114" s="44" t="e">
        <f t="shared" si="54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5"/>
        <v>0</v>
      </c>
      <c r="AO114" s="47">
        <f t="shared" si="56"/>
        <v>0</v>
      </c>
      <c r="AP114" s="47" t="e">
        <f t="shared" si="57"/>
        <v>#DIV/0!</v>
      </c>
    </row>
    <row r="115" spans="6:42"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9"/>
        <v>0</v>
      </c>
      <c r="U115" s="47">
        <f t="shared" si="40"/>
        <v>0</v>
      </c>
      <c r="V115" s="48">
        <f t="shared" si="41"/>
        <v>0</v>
      </c>
      <c r="W115" s="49">
        <f t="shared" si="42"/>
        <v>0</v>
      </c>
      <c r="X115" s="44">
        <f t="shared" si="43"/>
        <v>0</v>
      </c>
      <c r="Y115" s="44">
        <f t="shared" si="44"/>
        <v>0</v>
      </c>
      <c r="Z115" s="44">
        <f t="shared" si="45"/>
        <v>0</v>
      </c>
      <c r="AA115" s="50">
        <f t="shared" si="46"/>
        <v>0</v>
      </c>
      <c r="AB115" s="51">
        <f t="shared" si="47"/>
        <v>0</v>
      </c>
      <c r="AC115" s="44">
        <f t="shared" si="48"/>
        <v>0</v>
      </c>
      <c r="AD115" s="44">
        <f t="shared" si="49"/>
        <v>0</v>
      </c>
      <c r="AE115" s="44">
        <f t="shared" si="50"/>
        <v>0</v>
      </c>
      <c r="AF115" s="52" t="e">
        <f>HLOOKUP(I115,GasAvoidedCostsWOCC!$A$5:$G$50,G115+1,FALSE)</f>
        <v>#N/A</v>
      </c>
      <c r="AG115" s="44" t="e">
        <f t="shared" si="51"/>
        <v>#N/A</v>
      </c>
      <c r="AH115" s="52" t="e">
        <f>HLOOKUP(I115,GasAvoidedCostsWOCC!$A$5:$Q$50,T115+1,FALSE)</f>
        <v>#N/A</v>
      </c>
      <c r="AI115" s="44" t="e">
        <f t="shared" si="52"/>
        <v>#N/A</v>
      </c>
      <c r="AJ115" s="44" t="e">
        <f t="shared" si="53"/>
        <v>#N/A</v>
      </c>
      <c r="AK115" s="44" t="e">
        <f>HLOOKUP(I115,GasAvoidedCostsWOCC!$A$5:$Q$50,G115+1,FALSE)*J115*L115</f>
        <v>#N/A</v>
      </c>
      <c r="AL115" s="44" t="e">
        <f t="shared" si="54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5"/>
        <v>0</v>
      </c>
      <c r="AO115" s="47">
        <f t="shared" si="56"/>
        <v>0</v>
      </c>
      <c r="AP115" s="47" t="e">
        <f t="shared" si="57"/>
        <v>#DIV/0!</v>
      </c>
    </row>
    <row r="116" spans="6:42"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9"/>
        <v>0</v>
      </c>
      <c r="U116" s="47">
        <f t="shared" si="40"/>
        <v>0</v>
      </c>
      <c r="V116" s="48">
        <f t="shared" si="41"/>
        <v>0</v>
      </c>
      <c r="W116" s="49">
        <f t="shared" si="42"/>
        <v>0</v>
      </c>
      <c r="X116" s="44">
        <f t="shared" si="43"/>
        <v>0</v>
      </c>
      <c r="Y116" s="44">
        <f t="shared" si="44"/>
        <v>0</v>
      </c>
      <c r="Z116" s="44">
        <f t="shared" si="45"/>
        <v>0</v>
      </c>
      <c r="AA116" s="50">
        <f t="shared" si="46"/>
        <v>0</v>
      </c>
      <c r="AB116" s="51">
        <f t="shared" si="47"/>
        <v>0</v>
      </c>
      <c r="AC116" s="44">
        <f t="shared" si="48"/>
        <v>0</v>
      </c>
      <c r="AD116" s="44">
        <f t="shared" si="49"/>
        <v>0</v>
      </c>
      <c r="AE116" s="44">
        <f t="shared" si="50"/>
        <v>0</v>
      </c>
      <c r="AF116" s="52" t="e">
        <f>HLOOKUP(I116,GasAvoidedCostsWOCC!$A$5:$G$50,G116+1,FALSE)</f>
        <v>#N/A</v>
      </c>
      <c r="AG116" s="44" t="e">
        <f t="shared" si="51"/>
        <v>#N/A</v>
      </c>
      <c r="AH116" s="52" t="e">
        <f>HLOOKUP(I116,GasAvoidedCostsWOCC!$A$5:$Q$50,T116+1,FALSE)</f>
        <v>#N/A</v>
      </c>
      <c r="AI116" s="44" t="e">
        <f t="shared" si="52"/>
        <v>#N/A</v>
      </c>
      <c r="AJ116" s="44" t="e">
        <f t="shared" si="53"/>
        <v>#N/A</v>
      </c>
      <c r="AK116" s="44" t="e">
        <f>HLOOKUP(I116,GasAvoidedCostsWOCC!$A$5:$Q$50,G116+1,FALSE)*J116*L116</f>
        <v>#N/A</v>
      </c>
      <c r="AL116" s="44" t="e">
        <f t="shared" si="54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5"/>
        <v>0</v>
      </c>
      <c r="AO116" s="47">
        <f t="shared" si="56"/>
        <v>0</v>
      </c>
      <c r="AP116" s="47" t="e">
        <f t="shared" si="57"/>
        <v>#DIV/0!</v>
      </c>
    </row>
    <row r="117" spans="6:42"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9"/>
        <v>0</v>
      </c>
      <c r="U117" s="47">
        <f t="shared" si="40"/>
        <v>0</v>
      </c>
      <c r="V117" s="48">
        <f t="shared" si="41"/>
        <v>0</v>
      </c>
      <c r="W117" s="49">
        <f t="shared" si="42"/>
        <v>0</v>
      </c>
      <c r="X117" s="44">
        <f t="shared" si="43"/>
        <v>0</v>
      </c>
      <c r="Y117" s="44">
        <f t="shared" si="44"/>
        <v>0</v>
      </c>
      <c r="Z117" s="44">
        <f t="shared" si="45"/>
        <v>0</v>
      </c>
      <c r="AA117" s="50">
        <f t="shared" si="46"/>
        <v>0</v>
      </c>
      <c r="AB117" s="51">
        <f t="shared" si="47"/>
        <v>0</v>
      </c>
      <c r="AC117" s="44">
        <f t="shared" si="48"/>
        <v>0</v>
      </c>
      <c r="AD117" s="44">
        <f t="shared" si="49"/>
        <v>0</v>
      </c>
      <c r="AE117" s="44">
        <f t="shared" si="50"/>
        <v>0</v>
      </c>
      <c r="AF117" s="52" t="e">
        <f>HLOOKUP(I117,GasAvoidedCostsWOCC!$A$5:$G$50,G117+1,FALSE)</f>
        <v>#N/A</v>
      </c>
      <c r="AG117" s="44" t="e">
        <f t="shared" si="51"/>
        <v>#N/A</v>
      </c>
      <c r="AH117" s="52" t="e">
        <f>HLOOKUP(I117,GasAvoidedCostsWOCC!$A$5:$Q$50,T117+1,FALSE)</f>
        <v>#N/A</v>
      </c>
      <c r="AI117" s="44" t="e">
        <f t="shared" si="52"/>
        <v>#N/A</v>
      </c>
      <c r="AJ117" s="44" t="e">
        <f t="shared" si="53"/>
        <v>#N/A</v>
      </c>
      <c r="AK117" s="44" t="e">
        <f>HLOOKUP(I117,GasAvoidedCostsWOCC!$A$5:$Q$50,G117+1,FALSE)*J117*L117</f>
        <v>#N/A</v>
      </c>
      <c r="AL117" s="44" t="e">
        <f t="shared" si="54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5"/>
        <v>0</v>
      </c>
      <c r="AO117" s="47">
        <f t="shared" si="56"/>
        <v>0</v>
      </c>
      <c r="AP117" s="47" t="e">
        <f t="shared" si="57"/>
        <v>#DIV/0!</v>
      </c>
    </row>
    <row r="118" spans="6:42"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9"/>
        <v>0</v>
      </c>
      <c r="U118" s="47">
        <f t="shared" si="40"/>
        <v>0</v>
      </c>
      <c r="V118" s="48">
        <f t="shared" si="41"/>
        <v>0</v>
      </c>
      <c r="W118" s="49">
        <f t="shared" si="42"/>
        <v>0</v>
      </c>
      <c r="X118" s="44">
        <f t="shared" si="43"/>
        <v>0</v>
      </c>
      <c r="Y118" s="44">
        <f t="shared" si="44"/>
        <v>0</v>
      </c>
      <c r="Z118" s="44">
        <f t="shared" si="45"/>
        <v>0</v>
      </c>
      <c r="AA118" s="50">
        <f t="shared" si="46"/>
        <v>0</v>
      </c>
      <c r="AB118" s="51">
        <f t="shared" si="47"/>
        <v>0</v>
      </c>
      <c r="AC118" s="44">
        <f t="shared" si="48"/>
        <v>0</v>
      </c>
      <c r="AD118" s="44">
        <f t="shared" si="49"/>
        <v>0</v>
      </c>
      <c r="AE118" s="44">
        <f t="shared" si="50"/>
        <v>0</v>
      </c>
      <c r="AF118" s="52" t="e">
        <f>HLOOKUP(I118,GasAvoidedCostsWOCC!$A$5:$G$50,G118+1,FALSE)</f>
        <v>#N/A</v>
      </c>
      <c r="AG118" s="44" t="e">
        <f t="shared" si="51"/>
        <v>#N/A</v>
      </c>
      <c r="AH118" s="52" t="e">
        <f>HLOOKUP(I118,GasAvoidedCostsWOCC!$A$5:$Q$50,T118+1,FALSE)</f>
        <v>#N/A</v>
      </c>
      <c r="AI118" s="44" t="e">
        <f t="shared" si="52"/>
        <v>#N/A</v>
      </c>
      <c r="AJ118" s="44" t="e">
        <f t="shared" si="53"/>
        <v>#N/A</v>
      </c>
      <c r="AK118" s="44" t="e">
        <f>HLOOKUP(I118,GasAvoidedCostsWOCC!$A$5:$Q$50,G118+1,FALSE)*J118*L118</f>
        <v>#N/A</v>
      </c>
      <c r="AL118" s="44" t="e">
        <f t="shared" si="54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5"/>
        <v>0</v>
      </c>
      <c r="AO118" s="47">
        <f t="shared" si="56"/>
        <v>0</v>
      </c>
      <c r="AP118" s="47" t="e">
        <f t="shared" si="57"/>
        <v>#DIV/0!</v>
      </c>
    </row>
    <row r="119" spans="6:42"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9"/>
        <v>0</v>
      </c>
      <c r="U119" s="47">
        <f t="shared" si="40"/>
        <v>0</v>
      </c>
      <c r="V119" s="48">
        <f t="shared" si="41"/>
        <v>0</v>
      </c>
      <c r="W119" s="49">
        <f t="shared" si="42"/>
        <v>0</v>
      </c>
      <c r="X119" s="44">
        <f t="shared" si="43"/>
        <v>0</v>
      </c>
      <c r="Y119" s="44">
        <f t="shared" si="44"/>
        <v>0</v>
      </c>
      <c r="Z119" s="44">
        <f t="shared" si="45"/>
        <v>0</v>
      </c>
      <c r="AA119" s="50">
        <f t="shared" si="46"/>
        <v>0</v>
      </c>
      <c r="AB119" s="51">
        <f t="shared" si="47"/>
        <v>0</v>
      </c>
      <c r="AC119" s="44">
        <f t="shared" si="48"/>
        <v>0</v>
      </c>
      <c r="AD119" s="44">
        <f t="shared" si="49"/>
        <v>0</v>
      </c>
      <c r="AE119" s="44">
        <f t="shared" si="50"/>
        <v>0</v>
      </c>
      <c r="AF119" s="52" t="e">
        <f>HLOOKUP(I119,GasAvoidedCostsWOCC!$A$5:$G$50,G119+1,FALSE)</f>
        <v>#N/A</v>
      </c>
      <c r="AG119" s="44" t="e">
        <f t="shared" si="51"/>
        <v>#N/A</v>
      </c>
      <c r="AH119" s="52" t="e">
        <f>HLOOKUP(I119,GasAvoidedCostsWOCC!$A$5:$Q$50,T119+1,FALSE)</f>
        <v>#N/A</v>
      </c>
      <c r="AI119" s="44" t="e">
        <f t="shared" si="52"/>
        <v>#N/A</v>
      </c>
      <c r="AJ119" s="44" t="e">
        <f t="shared" si="53"/>
        <v>#N/A</v>
      </c>
      <c r="AK119" s="44" t="e">
        <f>HLOOKUP(I119,GasAvoidedCostsWOCC!$A$5:$Q$50,G119+1,FALSE)*J119*L119</f>
        <v>#N/A</v>
      </c>
      <c r="AL119" s="44" t="e">
        <f t="shared" si="54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5"/>
        <v>0</v>
      </c>
      <c r="AO119" s="47">
        <f t="shared" si="56"/>
        <v>0</v>
      </c>
      <c r="AP119" s="47" t="e">
        <f t="shared" si="57"/>
        <v>#DIV/0!</v>
      </c>
    </row>
    <row r="120" spans="6:42"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9"/>
        <v>0</v>
      </c>
      <c r="U120" s="47">
        <f t="shared" si="40"/>
        <v>0</v>
      </c>
      <c r="V120" s="48">
        <f t="shared" si="41"/>
        <v>0</v>
      </c>
      <c r="W120" s="49">
        <f t="shared" si="42"/>
        <v>0</v>
      </c>
      <c r="X120" s="44">
        <f t="shared" si="43"/>
        <v>0</v>
      </c>
      <c r="Y120" s="44">
        <f t="shared" si="44"/>
        <v>0</v>
      </c>
      <c r="Z120" s="44">
        <f t="shared" si="45"/>
        <v>0</v>
      </c>
      <c r="AA120" s="50">
        <f t="shared" si="46"/>
        <v>0</v>
      </c>
      <c r="AB120" s="51">
        <f t="shared" si="47"/>
        <v>0</v>
      </c>
      <c r="AC120" s="44">
        <f t="shared" si="48"/>
        <v>0</v>
      </c>
      <c r="AD120" s="44">
        <f t="shared" si="49"/>
        <v>0</v>
      </c>
      <c r="AE120" s="44">
        <f t="shared" si="50"/>
        <v>0</v>
      </c>
      <c r="AF120" s="52" t="e">
        <f>HLOOKUP(I120,GasAvoidedCostsWOCC!$A$5:$G$50,G120+1,FALSE)</f>
        <v>#N/A</v>
      </c>
      <c r="AG120" s="44" t="e">
        <f t="shared" si="51"/>
        <v>#N/A</v>
      </c>
      <c r="AH120" s="52" t="e">
        <f>HLOOKUP(I120,GasAvoidedCostsWOCC!$A$5:$Q$50,T120+1,FALSE)</f>
        <v>#N/A</v>
      </c>
      <c r="AI120" s="44" t="e">
        <f t="shared" si="52"/>
        <v>#N/A</v>
      </c>
      <c r="AJ120" s="44" t="e">
        <f t="shared" si="53"/>
        <v>#N/A</v>
      </c>
      <c r="AK120" s="44" t="e">
        <f>HLOOKUP(I120,GasAvoidedCostsWOCC!$A$5:$Q$50,G120+1,FALSE)*J120*L120</f>
        <v>#N/A</v>
      </c>
      <c r="AL120" s="44" t="e">
        <f t="shared" si="54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5"/>
        <v>0</v>
      </c>
      <c r="AO120" s="47">
        <f t="shared" si="56"/>
        <v>0</v>
      </c>
      <c r="AP120" s="47" t="e">
        <f t="shared" si="57"/>
        <v>#DIV/0!</v>
      </c>
    </row>
  </sheetData>
  <conditionalFormatting sqref="J5:L120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120 R5:S120">
    <cfRule type="expression" dxfId="82" priority="2">
      <formula>ISTEXT(M5)</formula>
    </cfRule>
  </conditionalFormatting>
  <conditionalFormatting sqref="M5:N120 R5:S120">
    <cfRule type="notContainsBlanks" dxfId="81" priority="3">
      <formula>LEN(TRIM(M5))&gt;0</formula>
    </cfRule>
  </conditionalFormatting>
  <conditionalFormatting sqref="R5:S120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P28"/>
  <sheetViews>
    <sheetView zoomScale="85" zoomScaleNormal="85" workbookViewId="0">
      <selection activeCell="F10" sqref="F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18230673</v>
      </c>
      <c r="D2" s="20" t="s">
        <v>103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102</v>
      </c>
      <c r="C5" s="98">
        <v>18230673</v>
      </c>
      <c r="D5" s="61" t="s">
        <v>103</v>
      </c>
      <c r="E5" s="38" t="s">
        <v>935</v>
      </c>
      <c r="F5" s="39" t="s">
        <v>936</v>
      </c>
      <c r="G5" s="39">
        <v>15</v>
      </c>
      <c r="H5" s="39">
        <v>0</v>
      </c>
      <c r="I5" s="40" t="s">
        <v>268</v>
      </c>
      <c r="J5" s="41">
        <v>15000</v>
      </c>
      <c r="K5" s="41">
        <v>1</v>
      </c>
      <c r="L5" s="41">
        <v>0</v>
      </c>
      <c r="M5" s="42">
        <v>6</v>
      </c>
      <c r="N5" s="42">
        <v>6</v>
      </c>
      <c r="O5" s="43">
        <v>15000</v>
      </c>
      <c r="P5" s="44">
        <v>90000</v>
      </c>
      <c r="Q5" s="44">
        <v>90000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59536.549999999988</v>
      </c>
      <c r="Y5" s="44">
        <f t="shared" ref="Y5:Y24" si="5">Q5-P5</f>
        <v>0</v>
      </c>
      <c r="Z5" s="44">
        <f t="shared" ref="Z5:Z24" si="6">X5+(A$6*W5)</f>
        <v>149536.54999999999</v>
      </c>
      <c r="AA5" s="50">
        <f t="shared" ref="AA5:AA24" si="7">Q5+X5</f>
        <v>149536.54999999999</v>
      </c>
      <c r="AB5" s="51">
        <f t="shared" ref="AB5:AB24" si="8">Z5/(1+GasDiscountRate)^1</f>
        <v>140015.49625468164</v>
      </c>
      <c r="AC5" s="44">
        <f t="shared" ref="AC5:AC24" si="9">AA5/(1+GasDiscountRate)^1</f>
        <v>140015.49625468164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152158.30789739671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152158.30789739671</v>
      </c>
      <c r="AK5" s="44">
        <f>HLOOKUP(I5,GasAvoidedCostsWOCC!$A$5:$Q$50,G5+1,FALSE)*J5*L5</f>
        <v>0</v>
      </c>
      <c r="AL5" s="44">
        <f>AG5+AI5-AK5</f>
        <v>152158.30789739671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152158.30789739671</v>
      </c>
      <c r="AN5" s="48">
        <f>AM5*1.1+AD5+AE5</f>
        <v>167374.13868713638</v>
      </c>
      <c r="AO5" s="47">
        <f>IFERROR(AM5/AB5,0)</f>
        <v>1.0867247695257092</v>
      </c>
      <c r="AP5" s="47">
        <f>AN5/AC5</f>
        <v>1.1953972464782801</v>
      </c>
    </row>
    <row r="6" spans="1:42" ht="13.5" customHeight="1">
      <c r="A6" s="53">
        <f>SUMIF('Program Costs'!D:D,C2,'Program Costs'!L:L)</f>
        <v>90000</v>
      </c>
      <c r="B6" s="97" t="s">
        <v>102</v>
      </c>
      <c r="C6" s="98">
        <v>18230673</v>
      </c>
      <c r="D6" s="61" t="s">
        <v>103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102</v>
      </c>
      <c r="C7" s="98">
        <v>18230673</v>
      </c>
      <c r="D7" s="61" t="s">
        <v>103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59536.549999999988</v>
      </c>
      <c r="B8" s="97" t="s">
        <v>102</v>
      </c>
      <c r="C8" s="98">
        <v>18230673</v>
      </c>
      <c r="D8" s="61" t="s">
        <v>103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15000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90000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149536.54999999999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149536.54999999999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1.0867247695257092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1.1953972464782801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79" priority="4">
      <formula>ISTEXT(J5)</formula>
    </cfRule>
    <cfRule type="notContainsBlanks" dxfId="78" priority="5">
      <formula>LEN(TRIM(J5))&gt;0</formula>
    </cfRule>
  </conditionalFormatting>
  <conditionalFormatting sqref="M5:N24 R5:S24">
    <cfRule type="expression" dxfId="77" priority="2">
      <formula>ISTEXT(M5)</formula>
    </cfRule>
  </conditionalFormatting>
  <conditionalFormatting sqref="M5:N24 R5:S24">
    <cfRule type="notContainsBlanks" dxfId="76" priority="3">
      <formula>LEN(TRIM(M5))&gt;0</formula>
    </cfRule>
  </conditionalFormatting>
  <conditionalFormatting sqref="R5:S24">
    <cfRule type="expression" dxfId="7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55"/>
  <sheetViews>
    <sheetView zoomScale="85" zoomScaleNormal="85" workbookViewId="0">
      <selection activeCell="I11" sqref="I11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18230731</v>
      </c>
      <c r="D2" s="20" t="s">
        <v>141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140</v>
      </c>
      <c r="C5" s="98">
        <v>18230731</v>
      </c>
      <c r="D5" s="61" t="s">
        <v>141</v>
      </c>
      <c r="E5" s="38"/>
      <c r="F5" s="39" t="s">
        <v>769</v>
      </c>
      <c r="G5" s="39">
        <v>15</v>
      </c>
      <c r="H5" s="39"/>
      <c r="I5" s="40" t="s">
        <v>274</v>
      </c>
      <c r="J5" s="41">
        <v>1</v>
      </c>
      <c r="K5" s="41">
        <v>360000</v>
      </c>
      <c r="L5" s="41"/>
      <c r="M5" s="42">
        <v>1570000</v>
      </c>
      <c r="N5" s="42">
        <v>3297000</v>
      </c>
      <c r="O5" s="43">
        <v>360000</v>
      </c>
      <c r="P5" s="44">
        <v>1570000</v>
      </c>
      <c r="Q5" s="44">
        <f>P5*2.1</f>
        <v>3297000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1727000</v>
      </c>
      <c r="W5" s="49">
        <f t="shared" ref="W5:W24" si="3">(O5/A$10)</f>
        <v>1</v>
      </c>
      <c r="X5" s="44">
        <f t="shared" ref="X5:X24" si="4">W5*A$8</f>
        <v>474385</v>
      </c>
      <c r="Y5" s="44">
        <f t="shared" ref="Y5:Y24" si="5">Q5-P5</f>
        <v>1727000</v>
      </c>
      <c r="Z5" s="44">
        <f t="shared" ref="Z5:Z24" si="6">X5+(A$6*W5)</f>
        <v>2044385</v>
      </c>
      <c r="AA5" s="50">
        <f t="shared" ref="AA5:AA24" si="7">Q5+X5</f>
        <v>3771385</v>
      </c>
      <c r="AB5" s="51">
        <f t="shared" ref="AB5:AB24" si="8">Z5/(1+GasDiscountRate)^1</f>
        <v>1914218.1647940073</v>
      </c>
      <c r="AC5" s="44">
        <f t="shared" ref="AC5:AC24" si="9">AA5/(1+GasDiscountRate)^1</f>
        <v>3531259.3632958801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11.391867070276401</v>
      </c>
      <c r="AG5" s="44">
        <f t="shared" ref="AG5:AG24" si="11">AF5*J5*K5</f>
        <v>4101072.1452995045</v>
      </c>
      <c r="AH5" s="52">
        <f>HLOOKUP(I5,GasAvoidedCostsWOCC!$A$5:$Q$50,T5+1,FALSE)</f>
        <v>11.391867070276401</v>
      </c>
      <c r="AI5" s="44">
        <f t="shared" ref="AI5:AI24" si="12">AH5*J5*L5</f>
        <v>0</v>
      </c>
      <c r="AJ5" s="44">
        <f>AG5+AI5</f>
        <v>4101072.1452995045</v>
      </c>
      <c r="AK5" s="44">
        <f>HLOOKUP(I5,GasAvoidedCostsWOCC!$A$5:$Q$50,G5+1,FALSE)*J5*L5</f>
        <v>0</v>
      </c>
      <c r="AL5" s="44">
        <f>AG5+AI5-AK5</f>
        <v>4101072.1452995045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4101072.1452995045</v>
      </c>
      <c r="AN5" s="48">
        <f>AM5*1.1+AD5+AE5</f>
        <v>4511179.3598294556</v>
      </c>
      <c r="AO5" s="47">
        <f>IFERROR(AM5/AB5,0)</f>
        <v>2.1424267205931717</v>
      </c>
      <c r="AP5" s="47">
        <f>AN5/AC5</f>
        <v>1.2774987322423614</v>
      </c>
    </row>
    <row r="6" spans="1:42" ht="13.5" customHeight="1">
      <c r="A6" s="53">
        <f>SUMIF('Program Costs'!D:D,C2,'Program Costs'!L:L)</f>
        <v>1570000</v>
      </c>
      <c r="B6" s="97" t="s">
        <v>140</v>
      </c>
      <c r="C6" s="98">
        <v>18230731</v>
      </c>
      <c r="D6" s="61" t="s">
        <v>141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140</v>
      </c>
      <c r="C7" s="98">
        <v>18230731</v>
      </c>
      <c r="D7" s="61" t="s">
        <v>141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474385</v>
      </c>
      <c r="B8" s="97" t="s">
        <v>140</v>
      </c>
      <c r="C8" s="98">
        <v>18230731</v>
      </c>
      <c r="D8" s="61" t="s">
        <v>141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97" t="s">
        <v>140</v>
      </c>
      <c r="C9" s="98">
        <v>18230731</v>
      </c>
      <c r="D9" s="61" t="s">
        <v>141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360000</v>
      </c>
      <c r="B10" s="97" t="s">
        <v>140</v>
      </c>
      <c r="C10" s="98">
        <v>18230731</v>
      </c>
      <c r="D10" s="61" t="s">
        <v>141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140</v>
      </c>
      <c r="C11" s="98">
        <v>18230731</v>
      </c>
      <c r="D11" s="61" t="s">
        <v>141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1570000</v>
      </c>
      <c r="B12" s="97" t="s">
        <v>140</v>
      </c>
      <c r="C12" s="98">
        <v>18230731</v>
      </c>
      <c r="D12" s="61" t="s">
        <v>141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140</v>
      </c>
      <c r="C13" s="98">
        <v>18230731</v>
      </c>
      <c r="D13" s="61" t="s">
        <v>141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1727000</v>
      </c>
      <c r="B14" s="97" t="s">
        <v>140</v>
      </c>
      <c r="C14" s="98">
        <v>18230731</v>
      </c>
      <c r="D14" s="61" t="s">
        <v>141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97" t="s">
        <v>140</v>
      </c>
      <c r="C15" s="98">
        <v>18230731</v>
      </c>
      <c r="D15" s="61" t="s">
        <v>141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97" t="s">
        <v>140</v>
      </c>
      <c r="C16" s="98">
        <v>18230731</v>
      </c>
      <c r="D16" s="61" t="s">
        <v>141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97" t="s">
        <v>140</v>
      </c>
      <c r="C17" s="98">
        <v>18230731</v>
      </c>
      <c r="D17" s="61" t="s">
        <v>141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2044385</v>
      </c>
      <c r="B18" s="97" t="s">
        <v>140</v>
      </c>
      <c r="C18" s="98">
        <v>18230731</v>
      </c>
      <c r="D18" s="61" t="s">
        <v>141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97" t="s">
        <v>140</v>
      </c>
      <c r="C19" s="98">
        <v>18230731</v>
      </c>
      <c r="D19" s="61" t="s">
        <v>141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3771385</v>
      </c>
      <c r="B20" s="97" t="s">
        <v>140</v>
      </c>
      <c r="C20" s="98">
        <v>18230731</v>
      </c>
      <c r="D20" s="61" t="s">
        <v>141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97" t="s">
        <v>140</v>
      </c>
      <c r="C21" s="98">
        <v>18230731</v>
      </c>
      <c r="D21" s="61" t="s">
        <v>141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2.1424267205931717</v>
      </c>
      <c r="B22" s="97" t="s">
        <v>140</v>
      </c>
      <c r="C22" s="98">
        <v>18230731</v>
      </c>
      <c r="D22" s="61" t="s">
        <v>141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97" t="s">
        <v>140</v>
      </c>
      <c r="C23" s="98">
        <v>18230731</v>
      </c>
      <c r="D23" s="61" t="s">
        <v>141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1.2774987322423614</v>
      </c>
      <c r="B24" s="97" t="s">
        <v>140</v>
      </c>
      <c r="C24" s="98">
        <v>18230731</v>
      </c>
      <c r="D24" s="61" t="s">
        <v>141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140</v>
      </c>
      <c r="C25" s="98">
        <v>18230731</v>
      </c>
      <c r="D25" s="61" t="s">
        <v>141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5" si="19">G25+H25</f>
        <v>0</v>
      </c>
      <c r="U25" s="47">
        <f t="shared" ref="U25:U55" si="20">(O25/$A$10)*T25</f>
        <v>0</v>
      </c>
      <c r="V25" s="48">
        <f t="shared" ref="V25:V55" si="21">N25-M25</f>
        <v>0</v>
      </c>
      <c r="W25" s="49">
        <f t="shared" ref="W25:W55" si="22">(O25/A$10)</f>
        <v>0</v>
      </c>
      <c r="X25" s="44">
        <f t="shared" ref="X25:X55" si="23">W25*A$8</f>
        <v>0</v>
      </c>
      <c r="Y25" s="44">
        <f t="shared" ref="Y25:Y55" si="24">Q25-P25</f>
        <v>0</v>
      </c>
      <c r="Z25" s="44">
        <f t="shared" ref="Z25:Z55" si="25">X25+(A$6*W25)</f>
        <v>0</v>
      </c>
      <c r="AA25" s="50">
        <f t="shared" ref="AA25:AA55" si="26">Q25+X25</f>
        <v>0</v>
      </c>
      <c r="AB25" s="51">
        <f t="shared" ref="AB25:AB55" si="27">Z25/(1+GasDiscountRate)^1</f>
        <v>0</v>
      </c>
      <c r="AC25" s="44">
        <f t="shared" ref="AC25:AC55" si="28">AA25/(1+GasDiscountRate)^1</f>
        <v>0</v>
      </c>
      <c r="AD25" s="44">
        <f t="shared" ref="AD25:AD55" si="29">-PV(GasDiscountRate,T25,R25)*J25</f>
        <v>0</v>
      </c>
      <c r="AE25" s="44">
        <f t="shared" ref="AE25:AE55" si="30">-PV(GasDiscountRate,T25,S25)*J25</f>
        <v>0</v>
      </c>
      <c r="AF25" s="52" t="e">
        <f>HLOOKUP(I25,GasAvoidedCostsWOCC!$A$5:$G$50,G25+1,FALSE)</f>
        <v>#N/A</v>
      </c>
      <c r="AG25" s="44" t="e">
        <f t="shared" ref="AG25:AG55" si="31">AF25*J25*K25</f>
        <v>#N/A</v>
      </c>
      <c r="AH25" s="52" t="e">
        <f>HLOOKUP(I25,GasAvoidedCostsWOCC!$A$5:$Q$50,T25+1,FALSE)</f>
        <v>#N/A</v>
      </c>
      <c r="AI25" s="44" t="e">
        <f t="shared" ref="AI25:AI55" si="32">AH25*J25*L25</f>
        <v>#N/A</v>
      </c>
      <c r="AJ25" s="44" t="e">
        <f t="shared" ref="AJ25:AJ55" si="33">AG25+AI25</f>
        <v>#N/A</v>
      </c>
      <c r="AK25" s="44" t="e">
        <f>HLOOKUP(I25,GasAvoidedCostsWOCC!$A$5:$Q$50,G25+1,FALSE)*J25*L25</f>
        <v>#N/A</v>
      </c>
      <c r="AL25" s="44" t="e">
        <f t="shared" ref="AL25:AL55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5" si="35">AM25*1.1+AD25+AE25</f>
        <v>0</v>
      </c>
      <c r="AO25" s="47">
        <f t="shared" ref="AO25:AO55" si="36">IFERROR(AM25/AB25,0)</f>
        <v>0</v>
      </c>
      <c r="AP25" s="47" t="e">
        <f t="shared" ref="AP25:AP55" si="37">AN25/AC25</f>
        <v>#DIV/0!</v>
      </c>
    </row>
    <row r="26" spans="1:42" ht="13.5" customHeight="1">
      <c r="B26" s="97" t="s">
        <v>140</v>
      </c>
      <c r="C26" s="98">
        <v>18230731</v>
      </c>
      <c r="D26" s="61" t="s">
        <v>141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140</v>
      </c>
      <c r="C27" s="98">
        <v>18230731</v>
      </c>
      <c r="D27" s="61" t="s">
        <v>141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140</v>
      </c>
      <c r="C28" s="98">
        <v>18230731</v>
      </c>
      <c r="D28" s="61" t="s">
        <v>141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140</v>
      </c>
      <c r="C29" s="98">
        <v>18230731</v>
      </c>
      <c r="D29" s="61" t="s">
        <v>141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</sheetData>
  <conditionalFormatting sqref="J5:L55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55 R5:S55">
    <cfRule type="expression" dxfId="72" priority="2">
      <formula>ISTEXT(M5)</formula>
    </cfRule>
  </conditionalFormatting>
  <conditionalFormatting sqref="M5:N55 R5:S55">
    <cfRule type="notContainsBlanks" dxfId="71" priority="3">
      <formula>LEN(TRIM(M5))&gt;0</formula>
    </cfRule>
  </conditionalFormatting>
  <conditionalFormatting sqref="R5:S55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Q5" sqref="M5:Q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1.42578125" bestFit="1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18230220</v>
      </c>
      <c r="D2" s="20" t="s">
        <v>333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140</v>
      </c>
      <c r="C5" s="99">
        <v>18230220</v>
      </c>
      <c r="D5" s="100" t="s">
        <v>333</v>
      </c>
      <c r="E5" s="38" t="s">
        <v>724</v>
      </c>
      <c r="F5" s="39" t="s">
        <v>725</v>
      </c>
      <c r="G5" s="39">
        <v>5</v>
      </c>
      <c r="H5" s="39"/>
      <c r="I5" s="40" t="s">
        <v>269</v>
      </c>
      <c r="J5" s="41">
        <v>1</v>
      </c>
      <c r="K5" s="41">
        <v>90000</v>
      </c>
      <c r="L5" s="41"/>
      <c r="M5" s="42">
        <v>160030</v>
      </c>
      <c r="N5" s="42">
        <f>M5*0.9</f>
        <v>144027</v>
      </c>
      <c r="O5" s="43">
        <v>90000</v>
      </c>
      <c r="P5" s="44">
        <v>160030</v>
      </c>
      <c r="Q5" s="44">
        <v>144027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-16003</v>
      </c>
      <c r="W5" s="49">
        <f t="shared" ref="W5:W24" si="3">(O5/A$10)</f>
        <v>1</v>
      </c>
      <c r="X5" s="44">
        <f t="shared" ref="X5:X24" si="4">W5*A$8</f>
        <v>180030</v>
      </c>
      <c r="Y5" s="44">
        <f t="shared" ref="Y5:Y24" si="5">Q5-P5</f>
        <v>-16003</v>
      </c>
      <c r="Z5" s="44">
        <f t="shared" ref="Z5:Z24" si="6">X5+(A$6*W5)</f>
        <v>180030</v>
      </c>
      <c r="AA5" s="50">
        <f t="shared" ref="AA5:AA24" si="7">Q5+X5</f>
        <v>324057</v>
      </c>
      <c r="AB5" s="51">
        <f t="shared" ref="AB5:AC24" si="8">Z5/(1+GasDiscountRate)^1</f>
        <v>168567.41573033706</v>
      </c>
      <c r="AC5" s="44">
        <f t="shared" si="8"/>
        <v>303424.15730337077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3.4931246605117878</v>
      </c>
      <c r="AG5" s="44">
        <f t="shared" ref="AG5:AG24" si="10">AF5*J5*K5</f>
        <v>314381.21944606089</v>
      </c>
      <c r="AH5" s="52">
        <f>HLOOKUP(I5,GasAvoidedCostsWOCC!$A$5:$Q$50,T5+1,FALSE)</f>
        <v>3.4931246605117878</v>
      </c>
      <c r="AI5" s="44">
        <f t="shared" ref="AI5:AI24" si="11">AH5*J5*L5</f>
        <v>0</v>
      </c>
      <c r="AJ5" s="44">
        <f>AG5+AI5</f>
        <v>314381.21944606089</v>
      </c>
      <c r="AK5" s="44">
        <f>HLOOKUP(I5,GasAvoidedCostsWOCC!$A$5:$Q$50,G5+1,FALSE)*J5*L5</f>
        <v>0</v>
      </c>
      <c r="AL5" s="44">
        <f>AG5+AI5-AK5</f>
        <v>314381.21944606089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314381.21944606089</v>
      </c>
      <c r="AN5" s="48">
        <f>AM5*1.1+AD5+AE5</f>
        <v>345819.34139066702</v>
      </c>
      <c r="AO5" s="47">
        <f>IFERROR(AM5/AB5,0)</f>
        <v>1.8650177324245574</v>
      </c>
      <c r="AP5" s="47">
        <f>AN5/AC5</f>
        <v>1.1397225074762538</v>
      </c>
    </row>
    <row r="6" spans="1:42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180030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90000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160030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-16003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180030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324057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1.8650177324245574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1.1397225074762538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24 R5:S24">
    <cfRule type="expression" dxfId="67" priority="2">
      <formula>ISTEXT(M5)</formula>
    </cfRule>
  </conditionalFormatting>
  <conditionalFormatting sqref="M5:N24 R5:S24">
    <cfRule type="notContainsBlanks" dxfId="66" priority="3">
      <formula>LEN(TRIM(M5))&gt;0</formula>
    </cfRule>
  </conditionalFormatting>
  <conditionalFormatting sqref="R5:S24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33"/>
  <sheetViews>
    <sheetView zoomScale="85" zoomScaleNormal="85" workbookViewId="0">
      <selection activeCell="A12" sqref="A12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3" max="14" width="12.140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395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18230611</v>
      </c>
      <c r="D2" s="20" t="s">
        <v>75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74</v>
      </c>
      <c r="C5" s="100">
        <v>18230611</v>
      </c>
      <c r="D5" s="100" t="s">
        <v>75</v>
      </c>
      <c r="E5" s="38" t="s">
        <v>337</v>
      </c>
      <c r="F5" s="39" t="s">
        <v>338</v>
      </c>
      <c r="G5" s="39">
        <v>0</v>
      </c>
      <c r="H5" s="39"/>
      <c r="I5" s="40"/>
      <c r="J5" s="41" t="s">
        <v>339</v>
      </c>
      <c r="K5" s="41"/>
      <c r="L5" s="41"/>
      <c r="M5" s="42"/>
      <c r="N5" s="42"/>
      <c r="O5" s="43"/>
      <c r="P5" s="44"/>
      <c r="Q5" s="44"/>
      <c r="R5" s="45"/>
      <c r="S5" s="46">
        <v>0</v>
      </c>
      <c r="T5" s="39">
        <f t="shared" ref="T5:T36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 t="e">
        <f t="shared" ref="AD5:AD24" si="9">-PV(ElecDiscountRate,T5,R5)*J5</f>
        <v>#VALUE!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</row>
    <row r="6" spans="1:42" ht="13.5" customHeight="1">
      <c r="A6" s="53">
        <f>SUMIF('Program Costs'!D:D,C2,'Program Costs'!L:L)</f>
        <v>7725040.2300000004</v>
      </c>
      <c r="B6" s="97" t="s">
        <v>74</v>
      </c>
      <c r="C6" s="100">
        <v>18230611</v>
      </c>
      <c r="D6" s="100" t="s">
        <v>75</v>
      </c>
      <c r="E6" s="38"/>
      <c r="F6" s="39" t="s">
        <v>863</v>
      </c>
      <c r="G6" s="39">
        <v>1</v>
      </c>
      <c r="H6" s="39"/>
      <c r="I6" s="40" t="s">
        <v>282</v>
      </c>
      <c r="J6" s="41">
        <v>1</v>
      </c>
      <c r="K6" s="41">
        <v>0</v>
      </c>
      <c r="L6" s="41"/>
      <c r="M6" s="42">
        <v>878000</v>
      </c>
      <c r="N6" s="42">
        <v>878000</v>
      </c>
      <c r="O6" s="43"/>
      <c r="P6" s="44">
        <v>878000</v>
      </c>
      <c r="Q6" s="44">
        <f>N6*J6</f>
        <v>878000</v>
      </c>
      <c r="R6" s="45">
        <v>878000</v>
      </c>
      <c r="S6" s="46"/>
      <c r="T6" s="39">
        <f t="shared" si="0"/>
        <v>1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878000</v>
      </c>
      <c r="AB6" s="51">
        <f t="shared" si="8"/>
        <v>0</v>
      </c>
      <c r="AC6" s="44">
        <f t="shared" si="8"/>
        <v>822097.37827715348</v>
      </c>
      <c r="AD6" s="44">
        <f t="shared" si="9"/>
        <v>822097.37827715429</v>
      </c>
      <c r="AE6" s="44">
        <v>0</v>
      </c>
      <c r="AF6" s="52">
        <f>HLOOKUP(I6,ElecAvoidedCostsWOCC!$A$5:$Q$50,G6+1,FALSE)</f>
        <v>0.11346597036450218</v>
      </c>
      <c r="AG6" s="44">
        <f t="shared" si="10"/>
        <v>0</v>
      </c>
      <c r="AH6" s="52">
        <f>HLOOKUP(I6,ElecAvoidedCostsWOCC!$A$5:$Q$50,T6+1,FALSE)</f>
        <v>0.11346597036450218</v>
      </c>
      <c r="AI6" s="44">
        <f t="shared" si="11"/>
        <v>0</v>
      </c>
      <c r="AJ6" s="44">
        <f t="shared" ref="AJ6:AJ24" si="12">AG6+AI6</f>
        <v>0</v>
      </c>
      <c r="AK6" s="44">
        <f>HLOOKUP(I6,ElecAvoidedCostsWOCC!$A$5:$Q$50,G6+1,FALSE)*J6*L6</f>
        <v>0</v>
      </c>
      <c r="AL6" s="44">
        <f t="shared" ref="AL6:AL24" si="13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822097.37827715429</v>
      </c>
      <c r="AO6" s="47">
        <f t="shared" ref="AO6:AO24" si="15">IFERROR(AM6/AB6,0)</f>
        <v>0</v>
      </c>
      <c r="AP6" s="47">
        <f t="shared" ref="AP6:AP24" si="16">AN6/AC6</f>
        <v>1.0000000000000009</v>
      </c>
    </row>
    <row r="7" spans="1:42" ht="13.5" customHeight="1">
      <c r="A7" s="36" t="s">
        <v>248</v>
      </c>
      <c r="B7" s="97" t="s">
        <v>74</v>
      </c>
      <c r="C7" s="100">
        <v>18230611</v>
      </c>
      <c r="D7" s="100" t="s">
        <v>75</v>
      </c>
      <c r="E7" s="38">
        <v>10644</v>
      </c>
      <c r="F7" s="39" t="s">
        <v>864</v>
      </c>
      <c r="G7" s="39">
        <v>10</v>
      </c>
      <c r="H7" s="39"/>
      <c r="I7" s="40" t="s">
        <v>278</v>
      </c>
      <c r="J7" s="41">
        <v>250</v>
      </c>
      <c r="K7" s="41">
        <v>0</v>
      </c>
      <c r="L7" s="41"/>
      <c r="M7" s="42">
        <v>11.35</v>
      </c>
      <c r="N7" s="42">
        <v>11.35</v>
      </c>
      <c r="O7" s="43">
        <v>0</v>
      </c>
      <c r="P7" s="44">
        <v>2837.5</v>
      </c>
      <c r="Q7" s="44">
        <f t="shared" ref="Q7:Q70" si="17">N7*J7</f>
        <v>2837.5</v>
      </c>
      <c r="R7" s="45">
        <v>0</v>
      </c>
      <c r="S7" s="46"/>
      <c r="T7" s="39">
        <f t="shared" si="0"/>
        <v>10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2837.5</v>
      </c>
      <c r="AB7" s="51">
        <f t="shared" si="8"/>
        <v>0</v>
      </c>
      <c r="AC7" s="44">
        <f t="shared" si="8"/>
        <v>2656.8352059925091</v>
      </c>
      <c r="AD7" s="44">
        <f t="shared" si="9"/>
        <v>0</v>
      </c>
      <c r="AE7" s="44">
        <v>0</v>
      </c>
      <c r="AF7" s="52">
        <f>HLOOKUP(I7,ElecAvoidedCostsWOCC!$A$5:$Q$50,G7+1,FALSE)</f>
        <v>0.74487332198138856</v>
      </c>
      <c r="AG7" s="44">
        <f t="shared" si="10"/>
        <v>0</v>
      </c>
      <c r="AH7" s="52">
        <f>HLOOKUP(I7,ElecAvoidedCostsWOCC!$A$5:$Q$50,T7+1,FALSE)</f>
        <v>0.74487332198138856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>
        <f t="shared" si="16"/>
        <v>0</v>
      </c>
    </row>
    <row r="8" spans="1:42" ht="13.5" customHeight="1">
      <c r="A8" s="53">
        <f>SUMIF('Program Costs'!D:D,C2,'Program Costs'!O:O)</f>
        <v>354712.92750000022</v>
      </c>
      <c r="B8" s="97" t="s">
        <v>74</v>
      </c>
      <c r="C8" s="100">
        <v>18230611</v>
      </c>
      <c r="D8" s="100" t="s">
        <v>75</v>
      </c>
      <c r="E8" s="38">
        <v>10647</v>
      </c>
      <c r="F8" s="39" t="s">
        <v>865</v>
      </c>
      <c r="G8" s="39">
        <v>10</v>
      </c>
      <c r="H8" s="39"/>
      <c r="I8" s="40" t="s">
        <v>278</v>
      </c>
      <c r="J8" s="41">
        <v>10</v>
      </c>
      <c r="K8" s="41">
        <v>0</v>
      </c>
      <c r="L8" s="41"/>
      <c r="M8" s="42">
        <v>11.35</v>
      </c>
      <c r="N8" s="42">
        <v>11.35</v>
      </c>
      <c r="O8" s="43">
        <v>0</v>
      </c>
      <c r="P8" s="44">
        <v>113.5</v>
      </c>
      <c r="Q8" s="44">
        <f t="shared" si="17"/>
        <v>113.5</v>
      </c>
      <c r="R8" s="45">
        <v>0</v>
      </c>
      <c r="S8" s="46">
        <v>0</v>
      </c>
      <c r="T8" s="39">
        <f t="shared" si="0"/>
        <v>10</v>
      </c>
      <c r="U8" s="47">
        <f t="shared" si="1"/>
        <v>0</v>
      </c>
      <c r="V8" s="48">
        <f t="shared" si="2"/>
        <v>0</v>
      </c>
      <c r="W8" s="411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>Q8+X8</f>
        <v>113.5</v>
      </c>
      <c r="AB8" s="51">
        <f t="shared" si="8"/>
        <v>0</v>
      </c>
      <c r="AC8" s="44">
        <f t="shared" si="8"/>
        <v>106.27340823970037</v>
      </c>
      <c r="AD8" s="44">
        <f t="shared" si="9"/>
        <v>0</v>
      </c>
      <c r="AE8" s="44">
        <v>0</v>
      </c>
      <c r="AF8" s="52">
        <f>HLOOKUP(I8,ElecAvoidedCostsWOCC!$A$5:$Q$50,G8+1,FALSE)</f>
        <v>0.74487332198138856</v>
      </c>
      <c r="AG8" s="44">
        <f t="shared" si="10"/>
        <v>0</v>
      </c>
      <c r="AH8" s="52">
        <f>HLOOKUP(I8,ElecAvoidedCostsWOCC!$A$5:$Q$50,T8+1,FALSE)</f>
        <v>0.74487332198138856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>
        <f t="shared" si="16"/>
        <v>0</v>
      </c>
    </row>
    <row r="9" spans="1:42" ht="13.5" customHeight="1">
      <c r="A9" s="36" t="s">
        <v>250</v>
      </c>
      <c r="B9" s="97" t="s">
        <v>74</v>
      </c>
      <c r="C9" s="100">
        <v>18230611</v>
      </c>
      <c r="D9" s="100" t="s">
        <v>75</v>
      </c>
      <c r="E9" s="38">
        <v>10650</v>
      </c>
      <c r="F9" s="39" t="s">
        <v>709</v>
      </c>
      <c r="G9" s="39">
        <v>10</v>
      </c>
      <c r="H9" s="39"/>
      <c r="I9" s="40" t="s">
        <v>278</v>
      </c>
      <c r="J9" s="41">
        <v>10</v>
      </c>
      <c r="K9" s="41">
        <v>0</v>
      </c>
      <c r="L9" s="41"/>
      <c r="M9" s="42">
        <v>11.35</v>
      </c>
      <c r="N9" s="42">
        <v>11.35</v>
      </c>
      <c r="O9" s="43">
        <v>0</v>
      </c>
      <c r="P9" s="44">
        <v>113.5</v>
      </c>
      <c r="Q9" s="44">
        <f t="shared" si="17"/>
        <v>113.5</v>
      </c>
      <c r="R9" s="45">
        <v>0</v>
      </c>
      <c r="S9" s="46"/>
      <c r="T9" s="39">
        <f t="shared" si="0"/>
        <v>10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113.5</v>
      </c>
      <c r="AB9" s="51">
        <f t="shared" si="8"/>
        <v>0</v>
      </c>
      <c r="AC9" s="44">
        <f t="shared" si="8"/>
        <v>106.27340823970037</v>
      </c>
      <c r="AD9" s="44">
        <f t="shared" si="9"/>
        <v>0</v>
      </c>
      <c r="AE9" s="44">
        <f t="shared" ref="AE9:AE24" si="18">-PV(ElecDiscountRate,T9,S9)*J9</f>
        <v>0</v>
      </c>
      <c r="AF9" s="52">
        <f>HLOOKUP(I9,ElecAvoidedCostsWOCC!$A$5:$Q$50,G9+1,FALSE)</f>
        <v>0.74487332198138856</v>
      </c>
      <c r="AG9" s="44">
        <f t="shared" si="10"/>
        <v>0</v>
      </c>
      <c r="AH9" s="52">
        <f>HLOOKUP(I9,ElecAvoidedCostsWOCC!$A$5:$Q$50,T9+1,FALSE)</f>
        <v>0.74487332198138856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</row>
    <row r="10" spans="1:42" ht="13.5" customHeight="1">
      <c r="A10" s="54">
        <f>SUM(O6:O999)</f>
        <v>1999320.2</v>
      </c>
      <c r="B10" s="97" t="s">
        <v>74</v>
      </c>
      <c r="C10" s="100">
        <v>18230611</v>
      </c>
      <c r="D10" s="100" t="s">
        <v>75</v>
      </c>
      <c r="E10" s="38">
        <v>11942</v>
      </c>
      <c r="F10" s="39" t="s">
        <v>866</v>
      </c>
      <c r="G10" s="39">
        <v>15</v>
      </c>
      <c r="H10" s="39"/>
      <c r="I10" s="40" t="s">
        <v>281</v>
      </c>
      <c r="J10" s="41">
        <v>1</v>
      </c>
      <c r="K10" s="41">
        <v>20965</v>
      </c>
      <c r="L10" s="41"/>
      <c r="M10" s="42">
        <v>30849</v>
      </c>
      <c r="N10" s="42">
        <v>30849</v>
      </c>
      <c r="O10" s="43">
        <v>20965</v>
      </c>
      <c r="P10" s="44">
        <v>30849</v>
      </c>
      <c r="Q10" s="44">
        <f t="shared" si="17"/>
        <v>30849</v>
      </c>
      <c r="R10" s="45">
        <v>0</v>
      </c>
      <c r="S10" s="46"/>
      <c r="T10" s="39">
        <f t="shared" si="0"/>
        <v>15</v>
      </c>
      <c r="U10" s="47">
        <f t="shared" si="1"/>
        <v>0.15729096319839114</v>
      </c>
      <c r="V10" s="48">
        <f t="shared" si="2"/>
        <v>0</v>
      </c>
      <c r="W10" s="49">
        <f t="shared" si="3"/>
        <v>1.0486064213226075E-2</v>
      </c>
      <c r="X10" s="44">
        <f t="shared" si="4"/>
        <v>3719.5425350264077</v>
      </c>
      <c r="Y10" s="44">
        <f t="shared" si="5"/>
        <v>0</v>
      </c>
      <c r="Z10" s="44">
        <f t="shared" si="6"/>
        <v>84724.810436561151</v>
      </c>
      <c r="AA10" s="50">
        <f t="shared" si="7"/>
        <v>34568.542535026405</v>
      </c>
      <c r="AB10" s="51">
        <f t="shared" si="8"/>
        <v>79330.346850712682</v>
      </c>
      <c r="AC10" s="44">
        <f t="shared" si="8"/>
        <v>32367.549190099628</v>
      </c>
      <c r="AD10" s="44">
        <f t="shared" si="9"/>
        <v>0</v>
      </c>
      <c r="AE10" s="44">
        <f t="shared" si="18"/>
        <v>0</v>
      </c>
      <c r="AF10" s="52">
        <f>HLOOKUP(I10,ElecAvoidedCostsWOCC!$A$5:$Q$50,G10+1,FALSE)</f>
        <v>1.3961506916040443</v>
      </c>
      <c r="AG10" s="44">
        <f t="shared" si="10"/>
        <v>29270.299249478787</v>
      </c>
      <c r="AH10" s="52">
        <f>HLOOKUP(I10,ElecAvoidedCostsWOCC!$A$5:$Q$50,T10+1,FALSE)</f>
        <v>1.3961506916040443</v>
      </c>
      <c r="AI10" s="44">
        <f t="shared" si="11"/>
        <v>0</v>
      </c>
      <c r="AJ10" s="44">
        <f t="shared" si="12"/>
        <v>29270.299249478787</v>
      </c>
      <c r="AK10" s="44">
        <f>HLOOKUP(I10,ElecAvoidedCostsWOCC!$A$5:$Q$50,G10+1,FALSE)*J10*L10</f>
        <v>0</v>
      </c>
      <c r="AL10" s="44">
        <f t="shared" si="13"/>
        <v>29270.299249478787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29270.299249478787</v>
      </c>
      <c r="AN10" s="48">
        <f t="shared" si="14"/>
        <v>32197.329174426668</v>
      </c>
      <c r="AO10" s="47">
        <f t="shared" si="15"/>
        <v>0.36896724155966337</v>
      </c>
      <c r="AP10" s="47">
        <f t="shared" si="16"/>
        <v>0.99474102859400226</v>
      </c>
    </row>
    <row r="11" spans="1:42" ht="13.5" customHeight="1">
      <c r="A11" s="36" t="s">
        <v>251</v>
      </c>
      <c r="B11" s="97" t="s">
        <v>74</v>
      </c>
      <c r="C11" s="100">
        <v>18230611</v>
      </c>
      <c r="D11" s="100" t="s">
        <v>75</v>
      </c>
      <c r="E11" s="38">
        <v>12205</v>
      </c>
      <c r="F11" s="39" t="s">
        <v>867</v>
      </c>
      <c r="G11" s="39">
        <v>15</v>
      </c>
      <c r="H11" s="39"/>
      <c r="I11" s="40" t="s">
        <v>281</v>
      </c>
      <c r="J11" s="41">
        <v>1</v>
      </c>
      <c r="K11" s="41">
        <v>26027</v>
      </c>
      <c r="L11" s="41"/>
      <c r="M11" s="42">
        <v>23124</v>
      </c>
      <c r="N11" s="42">
        <v>23124</v>
      </c>
      <c r="O11" s="43">
        <v>26027</v>
      </c>
      <c r="P11" s="44">
        <v>23124</v>
      </c>
      <c r="Q11" s="44">
        <f t="shared" si="17"/>
        <v>23124</v>
      </c>
      <c r="R11" s="45">
        <v>0</v>
      </c>
      <c r="S11" s="46"/>
      <c r="T11" s="39">
        <f t="shared" si="0"/>
        <v>15</v>
      </c>
      <c r="U11" s="47">
        <f t="shared" si="1"/>
        <v>0.19526887188955525</v>
      </c>
      <c r="V11" s="48">
        <f t="shared" si="2"/>
        <v>0</v>
      </c>
      <c r="W11" s="49">
        <f t="shared" si="3"/>
        <v>1.3017924792637017E-2</v>
      </c>
      <c r="X11" s="44">
        <f t="shared" si="4"/>
        <v>4617.6262131711101</v>
      </c>
      <c r="Y11" s="44">
        <f t="shared" si="5"/>
        <v>0</v>
      </c>
      <c r="Z11" s="44">
        <f t="shared" si="6"/>
        <v>105181.61894740649</v>
      </c>
      <c r="AA11" s="50">
        <f t="shared" si="7"/>
        <v>27741.626213171112</v>
      </c>
      <c r="AB11" s="51">
        <f t="shared" si="8"/>
        <v>98484.661935773867</v>
      </c>
      <c r="AC11" s="44">
        <f t="shared" si="8"/>
        <v>25975.305443044112</v>
      </c>
      <c r="AD11" s="44">
        <f t="shared" si="9"/>
        <v>0</v>
      </c>
      <c r="AE11" s="44">
        <f t="shared" si="18"/>
        <v>0</v>
      </c>
      <c r="AF11" s="52">
        <f>HLOOKUP(I11,ElecAvoidedCostsWOCC!$A$5:$Q$50,G11+1,FALSE)</f>
        <v>1.3961506916040443</v>
      </c>
      <c r="AG11" s="44">
        <f t="shared" si="10"/>
        <v>36337.614050378463</v>
      </c>
      <c r="AH11" s="52">
        <f>HLOOKUP(I11,ElecAvoidedCostsWOCC!$A$5:$Q$50,T11+1,FALSE)</f>
        <v>1.3961506916040443</v>
      </c>
      <c r="AI11" s="44">
        <f t="shared" si="11"/>
        <v>0</v>
      </c>
      <c r="AJ11" s="44">
        <f t="shared" si="12"/>
        <v>36337.614050378463</v>
      </c>
      <c r="AK11" s="44">
        <f>HLOOKUP(I11,ElecAvoidedCostsWOCC!$A$5:$Q$50,G11+1,FALSE)*J11*L11</f>
        <v>0</v>
      </c>
      <c r="AL11" s="44">
        <f t="shared" si="13"/>
        <v>36337.614050378463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36337.614050378463</v>
      </c>
      <c r="AN11" s="48">
        <f t="shared" si="14"/>
        <v>39971.37545541631</v>
      </c>
      <c r="AO11" s="47">
        <f t="shared" si="15"/>
        <v>0.36896724155966337</v>
      </c>
      <c r="AP11" s="47">
        <f t="shared" si="16"/>
        <v>1.5388221533356476</v>
      </c>
    </row>
    <row r="12" spans="1:42" ht="13.5" customHeight="1">
      <c r="A12" s="55">
        <f>SUM(P6:P1000)</f>
        <v>5949377.1000000006</v>
      </c>
      <c r="B12" s="97" t="s">
        <v>74</v>
      </c>
      <c r="C12" s="100">
        <v>18230611</v>
      </c>
      <c r="D12" s="100" t="s">
        <v>75</v>
      </c>
      <c r="E12" s="38">
        <v>12303</v>
      </c>
      <c r="F12" s="39" t="s">
        <v>868</v>
      </c>
      <c r="G12" s="39">
        <v>15</v>
      </c>
      <c r="H12" s="39"/>
      <c r="I12" s="40" t="s">
        <v>281</v>
      </c>
      <c r="J12" s="41">
        <v>1</v>
      </c>
      <c r="K12" s="41">
        <v>33208</v>
      </c>
      <c r="L12" s="41"/>
      <c r="M12" s="42">
        <v>24331</v>
      </c>
      <c r="N12" s="42">
        <v>24331</v>
      </c>
      <c r="O12" s="43">
        <v>33208</v>
      </c>
      <c r="P12" s="44">
        <v>24331</v>
      </c>
      <c r="Q12" s="44">
        <f t="shared" si="17"/>
        <v>24331</v>
      </c>
      <c r="R12" s="45">
        <v>0</v>
      </c>
      <c r="S12" s="46"/>
      <c r="T12" s="39">
        <f t="shared" si="0"/>
        <v>15</v>
      </c>
      <c r="U12" s="47">
        <f t="shared" si="1"/>
        <v>0.24914468427818617</v>
      </c>
      <c r="V12" s="48">
        <f t="shared" si="2"/>
        <v>0</v>
      </c>
      <c r="W12" s="49">
        <f t="shared" si="3"/>
        <v>1.6609645618545745E-2</v>
      </c>
      <c r="X12" s="44">
        <f t="shared" si="4"/>
        <v>5891.6560220919137</v>
      </c>
      <c r="Y12" s="44">
        <f t="shared" si="5"/>
        <v>0</v>
      </c>
      <c r="Z12" s="44">
        <f t="shared" si="6"/>
        <v>134201.83663140103</v>
      </c>
      <c r="AA12" s="50">
        <f t="shared" si="7"/>
        <v>30222.656022091913</v>
      </c>
      <c r="AB12" s="51">
        <f t="shared" si="8"/>
        <v>125657.15040393354</v>
      </c>
      <c r="AC12" s="44">
        <f t="shared" si="8"/>
        <v>28298.367061883811</v>
      </c>
      <c r="AD12" s="44">
        <f t="shared" si="9"/>
        <v>0</v>
      </c>
      <c r="AE12" s="44">
        <f t="shared" si="18"/>
        <v>0</v>
      </c>
      <c r="AF12" s="52">
        <f>HLOOKUP(I12,ElecAvoidedCostsWOCC!$A$5:$Q$50,G12+1,FALSE)</f>
        <v>1.3961506916040443</v>
      </c>
      <c r="AG12" s="44">
        <f t="shared" si="10"/>
        <v>46363.3721667871</v>
      </c>
      <c r="AH12" s="52">
        <f>HLOOKUP(I12,ElecAvoidedCostsWOCC!$A$5:$Q$50,T12+1,FALSE)</f>
        <v>1.3961506916040443</v>
      </c>
      <c r="AI12" s="44">
        <f t="shared" si="11"/>
        <v>0</v>
      </c>
      <c r="AJ12" s="44">
        <f t="shared" si="12"/>
        <v>46363.3721667871</v>
      </c>
      <c r="AK12" s="44">
        <f>HLOOKUP(I12,ElecAvoidedCostsWOCC!$A$5:$Q$50,G12+1,FALSE)*J12*L12</f>
        <v>0</v>
      </c>
      <c r="AL12" s="44">
        <f t="shared" si="13"/>
        <v>46363.3721667871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46363.3721667871</v>
      </c>
      <c r="AN12" s="48">
        <f t="shared" si="14"/>
        <v>50999.709383465815</v>
      </c>
      <c r="AO12" s="47">
        <f t="shared" si="15"/>
        <v>0.36896724155966337</v>
      </c>
      <c r="AP12" s="47">
        <f t="shared" si="16"/>
        <v>1.8022138617376031</v>
      </c>
    </row>
    <row r="13" spans="1:42" ht="13.5" customHeight="1">
      <c r="A13" s="56" t="s">
        <v>254</v>
      </c>
      <c r="B13" s="97" t="s">
        <v>74</v>
      </c>
      <c r="C13" s="100">
        <v>18230611</v>
      </c>
      <c r="D13" s="100" t="s">
        <v>75</v>
      </c>
      <c r="E13" s="38">
        <v>10685</v>
      </c>
      <c r="F13" s="39" t="s">
        <v>869</v>
      </c>
      <c r="G13" s="39">
        <v>45</v>
      </c>
      <c r="H13" s="39"/>
      <c r="I13" s="40" t="s">
        <v>280</v>
      </c>
      <c r="J13" s="41">
        <v>1</v>
      </c>
      <c r="K13" s="41">
        <v>700</v>
      </c>
      <c r="L13" s="41"/>
      <c r="M13" s="42">
        <v>2100</v>
      </c>
      <c r="N13" s="42">
        <v>2100</v>
      </c>
      <c r="O13" s="43">
        <v>700</v>
      </c>
      <c r="P13" s="44">
        <v>2100</v>
      </c>
      <c r="Q13" s="44">
        <f t="shared" si="17"/>
        <v>2100</v>
      </c>
      <c r="R13" s="45">
        <v>0</v>
      </c>
      <c r="S13" s="46"/>
      <c r="T13" s="39">
        <f t="shared" si="0"/>
        <v>45</v>
      </c>
      <c r="U13" s="47">
        <f t="shared" si="1"/>
        <v>1.5755355245247862E-2</v>
      </c>
      <c r="V13" s="48">
        <f t="shared" si="2"/>
        <v>0</v>
      </c>
      <c r="W13" s="49">
        <f t="shared" si="3"/>
        <v>3.5011900544995247E-4</v>
      </c>
      <c r="X13" s="44">
        <f t="shared" si="4"/>
        <v>124.19173739654117</v>
      </c>
      <c r="Y13" s="44">
        <f t="shared" si="5"/>
        <v>0</v>
      </c>
      <c r="Z13" s="44">
        <f t="shared" si="6"/>
        <v>2828.8751397850133</v>
      </c>
      <c r="AA13" s="50">
        <f t="shared" si="7"/>
        <v>2224.1917373965412</v>
      </c>
      <c r="AB13" s="51">
        <f t="shared" si="8"/>
        <v>2648.7594941807238</v>
      </c>
      <c r="AC13" s="44">
        <f t="shared" si="8"/>
        <v>2082.5765331428288</v>
      </c>
      <c r="AD13" s="44">
        <f t="shared" si="9"/>
        <v>0</v>
      </c>
      <c r="AE13" s="44">
        <f t="shared" si="18"/>
        <v>0</v>
      </c>
      <c r="AF13" s="52">
        <f>HLOOKUP(I13,ElecAvoidedCostsWOCC!$A$5:$Q$50,G13+1,FALSE)</f>
        <v>3.1346149049506007</v>
      </c>
      <c r="AG13" s="44">
        <f t="shared" si="10"/>
        <v>2194.2304334654204</v>
      </c>
      <c r="AH13" s="52">
        <f>HLOOKUP(I13,ElecAvoidedCostsWOCC!$A$5:$Q$50,T13+1,FALSE)</f>
        <v>3.1346149049506007</v>
      </c>
      <c r="AI13" s="44">
        <f t="shared" si="11"/>
        <v>0</v>
      </c>
      <c r="AJ13" s="44">
        <f t="shared" si="12"/>
        <v>2194.2304334654204</v>
      </c>
      <c r="AK13" s="44">
        <f>HLOOKUP(I13,ElecAvoidedCostsWOCC!$A$5:$Q$50,G13+1,FALSE)*J13*L13</f>
        <v>0</v>
      </c>
      <c r="AL13" s="44">
        <f t="shared" si="13"/>
        <v>2194.2304334654204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2194.2304334654204</v>
      </c>
      <c r="AN13" s="48">
        <f t="shared" si="14"/>
        <v>2413.6534768119627</v>
      </c>
      <c r="AO13" s="47">
        <f t="shared" si="15"/>
        <v>0.82839927078547704</v>
      </c>
      <c r="AP13" s="47">
        <f t="shared" si="16"/>
        <v>1.1589746827548775</v>
      </c>
    </row>
    <row r="14" spans="1:42" ht="13.5" customHeight="1">
      <c r="A14" s="55">
        <f>SUM(Y6:Y1000)</f>
        <v>2000</v>
      </c>
      <c r="B14" s="97" t="s">
        <v>74</v>
      </c>
      <c r="C14" s="100">
        <v>18230611</v>
      </c>
      <c r="D14" s="100" t="s">
        <v>75</v>
      </c>
      <c r="E14" s="38">
        <v>10282</v>
      </c>
      <c r="F14" s="39" t="s">
        <v>656</v>
      </c>
      <c r="G14" s="39">
        <v>30</v>
      </c>
      <c r="H14" s="39"/>
      <c r="I14" s="40" t="s">
        <v>280</v>
      </c>
      <c r="J14" s="41">
        <v>200</v>
      </c>
      <c r="K14" s="41">
        <v>612</v>
      </c>
      <c r="L14" s="41"/>
      <c r="M14" s="42">
        <v>0</v>
      </c>
      <c r="N14" s="42">
        <v>0</v>
      </c>
      <c r="O14" s="43">
        <v>122400</v>
      </c>
      <c r="P14" s="44">
        <v>0</v>
      </c>
      <c r="Q14" s="44">
        <f t="shared" si="17"/>
        <v>0</v>
      </c>
      <c r="R14" s="45">
        <v>0</v>
      </c>
      <c r="S14" s="46"/>
      <c r="T14" s="39">
        <f t="shared" si="0"/>
        <v>30</v>
      </c>
      <c r="U14" s="47">
        <f t="shared" si="1"/>
        <v>1.8366242685888934</v>
      </c>
      <c r="V14" s="48">
        <f t="shared" si="2"/>
        <v>0</v>
      </c>
      <c r="W14" s="49">
        <f t="shared" si="3"/>
        <v>6.1220808952963113E-2</v>
      </c>
      <c r="X14" s="44">
        <f t="shared" si="4"/>
        <v>21715.81236762377</v>
      </c>
      <c r="Y14" s="44">
        <f t="shared" si="5"/>
        <v>0</v>
      </c>
      <c r="Z14" s="44">
        <f t="shared" si="6"/>
        <v>494649.02444240806</v>
      </c>
      <c r="AA14" s="50">
        <f t="shared" si="7"/>
        <v>21715.81236762377</v>
      </c>
      <c r="AB14" s="51">
        <f t="shared" si="8"/>
        <v>463154.51726817229</v>
      </c>
      <c r="AC14" s="44">
        <f t="shared" si="8"/>
        <v>20333.157647587799</v>
      </c>
      <c r="AD14" s="44">
        <f t="shared" si="9"/>
        <v>0</v>
      </c>
      <c r="AE14" s="44">
        <f t="shared" si="18"/>
        <v>0</v>
      </c>
      <c r="AF14" s="52">
        <f>HLOOKUP(I14,ElecAvoidedCostsWOCC!$A$5:$Q$50,G14+1,FALSE)</f>
        <v>2.1643436258224993</v>
      </c>
      <c r="AG14" s="44">
        <f t="shared" si="10"/>
        <v>264915.65980067389</v>
      </c>
      <c r="AH14" s="52">
        <f>HLOOKUP(I14,ElecAvoidedCostsWOCC!$A$5:$Q$50,T14+1,FALSE)</f>
        <v>2.1643436258224993</v>
      </c>
      <c r="AI14" s="44">
        <f t="shared" si="11"/>
        <v>0</v>
      </c>
      <c r="AJ14" s="44">
        <f t="shared" si="12"/>
        <v>264915.65980067389</v>
      </c>
      <c r="AK14" s="44">
        <f>HLOOKUP(I14,ElecAvoidedCostsWOCC!$A$5:$Q$50,G14+1,FALSE)*J14*L14</f>
        <v>0</v>
      </c>
      <c r="AL14" s="44">
        <f t="shared" si="13"/>
        <v>264915.65980067389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264915.65980067389</v>
      </c>
      <c r="AN14" s="48">
        <f t="shared" si="14"/>
        <v>291407.22578074131</v>
      </c>
      <c r="AO14" s="47">
        <f t="shared" si="15"/>
        <v>0.57198116378790365</v>
      </c>
      <c r="AP14" s="47">
        <f t="shared" si="16"/>
        <v>14.331626736554226</v>
      </c>
    </row>
    <row r="15" spans="1:42" ht="13.5" customHeight="1">
      <c r="A15" s="57" t="s">
        <v>257</v>
      </c>
      <c r="B15" s="97" t="s">
        <v>74</v>
      </c>
      <c r="C15" s="100">
        <v>18230611</v>
      </c>
      <c r="D15" s="100" t="s">
        <v>75</v>
      </c>
      <c r="E15" s="38">
        <v>10518</v>
      </c>
      <c r="F15" s="39" t="s">
        <v>689</v>
      </c>
      <c r="G15" s="39">
        <v>30</v>
      </c>
      <c r="H15" s="39"/>
      <c r="I15" s="40" t="s">
        <v>280</v>
      </c>
      <c r="J15" s="41">
        <v>70000</v>
      </c>
      <c r="K15" s="41">
        <v>0</v>
      </c>
      <c r="L15" s="41"/>
      <c r="M15" s="42">
        <v>0.95</v>
      </c>
      <c r="N15" s="42">
        <v>0.95</v>
      </c>
      <c r="O15" s="43">
        <v>0</v>
      </c>
      <c r="P15" s="44">
        <v>66500</v>
      </c>
      <c r="Q15" s="44">
        <f t="shared" si="17"/>
        <v>66500</v>
      </c>
      <c r="R15" s="45">
        <v>0</v>
      </c>
      <c r="S15" s="46">
        <v>0</v>
      </c>
      <c r="T15" s="39">
        <f t="shared" si="0"/>
        <v>30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66500</v>
      </c>
      <c r="AB15" s="51">
        <f t="shared" si="8"/>
        <v>0</v>
      </c>
      <c r="AC15" s="44">
        <f t="shared" si="8"/>
        <v>62265.917602996255</v>
      </c>
      <c r="AD15" s="44">
        <f t="shared" si="9"/>
        <v>0</v>
      </c>
      <c r="AE15" s="44">
        <f t="shared" si="18"/>
        <v>0</v>
      </c>
      <c r="AF15" s="52">
        <f>HLOOKUP(I15,ElecAvoidedCostsWOCC!$A$5:$Q$50,G15+1,FALSE)</f>
        <v>2.1643436258224993</v>
      </c>
      <c r="AG15" s="44">
        <f t="shared" si="10"/>
        <v>0</v>
      </c>
      <c r="AH15" s="52">
        <f>HLOOKUP(I15,ElecAvoidedCostsWOCC!$A$5:$Q$50,T15+1,FALSE)</f>
        <v>2.1643436258224993</v>
      </c>
      <c r="AI15" s="44">
        <f t="shared" si="11"/>
        <v>0</v>
      </c>
      <c r="AJ15" s="44">
        <f t="shared" si="12"/>
        <v>0</v>
      </c>
      <c r="AK15" s="44">
        <f>HLOOKUP(I15,ElecAvoidedCostsWOCC!$A$5:$Q$50,G15+1,FALSE)*J15*L15</f>
        <v>0</v>
      </c>
      <c r="AL15" s="44">
        <f t="shared" si="13"/>
        <v>0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</row>
    <row r="16" spans="1:42" ht="13.5" customHeight="1">
      <c r="A16" s="54">
        <f>SUM(U6:U999)</f>
        <v>21.559667631027793</v>
      </c>
      <c r="B16" s="97" t="s">
        <v>74</v>
      </c>
      <c r="C16" s="100">
        <v>18230611</v>
      </c>
      <c r="D16" s="100" t="s">
        <v>75</v>
      </c>
      <c r="E16" s="38">
        <v>10522</v>
      </c>
      <c r="F16" s="39" t="s">
        <v>690</v>
      </c>
      <c r="G16" s="39">
        <v>30</v>
      </c>
      <c r="H16" s="39"/>
      <c r="I16" s="40" t="s">
        <v>280</v>
      </c>
      <c r="J16" s="41">
        <v>63000</v>
      </c>
      <c r="K16" s="41">
        <v>0</v>
      </c>
      <c r="L16" s="41"/>
      <c r="M16" s="42">
        <v>0.95</v>
      </c>
      <c r="N16" s="42">
        <v>0.95</v>
      </c>
      <c r="O16" s="43">
        <v>0</v>
      </c>
      <c r="P16" s="44">
        <v>59850</v>
      </c>
      <c r="Q16" s="44">
        <f t="shared" si="17"/>
        <v>59850</v>
      </c>
      <c r="R16" s="45">
        <v>0</v>
      </c>
      <c r="S16" s="46">
        <v>0</v>
      </c>
      <c r="T16" s="39">
        <f t="shared" si="0"/>
        <v>30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59850</v>
      </c>
      <c r="AB16" s="51">
        <f t="shared" si="8"/>
        <v>0</v>
      </c>
      <c r="AC16" s="44">
        <f t="shared" si="8"/>
        <v>56039.325842696628</v>
      </c>
      <c r="AD16" s="44">
        <f t="shared" si="9"/>
        <v>0</v>
      </c>
      <c r="AE16" s="44">
        <f t="shared" si="18"/>
        <v>0</v>
      </c>
      <c r="AF16" s="52">
        <f>HLOOKUP(I16,ElecAvoidedCostsWOCC!$A$5:$Q$50,G16+1,FALSE)</f>
        <v>2.1643436258224993</v>
      </c>
      <c r="AG16" s="44">
        <f t="shared" si="10"/>
        <v>0</v>
      </c>
      <c r="AH16" s="52">
        <f>HLOOKUP(I16,ElecAvoidedCostsWOCC!$A$5:$Q$50,T16+1,FALSE)</f>
        <v>2.1643436258224993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</row>
    <row r="17" spans="1:42" ht="13.5" customHeight="1">
      <c r="A17" s="58" t="s">
        <v>260</v>
      </c>
      <c r="B17" s="97" t="s">
        <v>74</v>
      </c>
      <c r="C17" s="100">
        <v>18230611</v>
      </c>
      <c r="D17" s="100" t="s">
        <v>75</v>
      </c>
      <c r="E17" s="38">
        <v>10528</v>
      </c>
      <c r="F17" s="39" t="s">
        <v>691</v>
      </c>
      <c r="G17" s="39">
        <v>30</v>
      </c>
      <c r="H17" s="39"/>
      <c r="I17" s="40" t="s">
        <v>280</v>
      </c>
      <c r="J17" s="41">
        <v>57000</v>
      </c>
      <c r="K17" s="41">
        <v>0</v>
      </c>
      <c r="L17" s="41"/>
      <c r="M17" s="42">
        <v>2.75</v>
      </c>
      <c r="N17" s="42">
        <v>2.75</v>
      </c>
      <c r="O17" s="43">
        <v>0</v>
      </c>
      <c r="P17" s="44">
        <v>156750</v>
      </c>
      <c r="Q17" s="44">
        <f t="shared" si="17"/>
        <v>156750</v>
      </c>
      <c r="R17" s="45">
        <v>0</v>
      </c>
      <c r="S17" s="46">
        <v>0</v>
      </c>
      <c r="T17" s="39">
        <f t="shared" si="0"/>
        <v>30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156750</v>
      </c>
      <c r="AB17" s="51">
        <f t="shared" si="8"/>
        <v>0</v>
      </c>
      <c r="AC17" s="44">
        <f t="shared" si="8"/>
        <v>146769.6629213483</v>
      </c>
      <c r="AD17" s="44">
        <f t="shared" si="9"/>
        <v>0</v>
      </c>
      <c r="AE17" s="44">
        <f t="shared" si="18"/>
        <v>0</v>
      </c>
      <c r="AF17" s="52">
        <f>HLOOKUP(I17,ElecAvoidedCostsWOCC!$A$5:$Q$50,G17+1,FALSE)</f>
        <v>2.1643436258224993</v>
      </c>
      <c r="AG17" s="44">
        <f t="shared" si="10"/>
        <v>0</v>
      </c>
      <c r="AH17" s="52">
        <f>HLOOKUP(I17,ElecAvoidedCostsWOCC!$A$5:$Q$50,T17+1,FALSE)</f>
        <v>2.1643436258224993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>
        <f t="shared" si="16"/>
        <v>0</v>
      </c>
    </row>
    <row r="18" spans="1:42" ht="13.5" customHeight="1">
      <c r="A18" s="59">
        <f>A6+A8</f>
        <v>8079753.1575000007</v>
      </c>
      <c r="B18" s="97" t="s">
        <v>74</v>
      </c>
      <c r="C18" s="100">
        <v>18230611</v>
      </c>
      <c r="D18" s="100" t="s">
        <v>75</v>
      </c>
      <c r="E18" s="38">
        <v>12219</v>
      </c>
      <c r="F18" s="39" t="s">
        <v>870</v>
      </c>
      <c r="G18" s="39">
        <v>3</v>
      </c>
      <c r="H18" s="39"/>
      <c r="I18" s="40" t="s">
        <v>278</v>
      </c>
      <c r="J18" s="41">
        <v>10</v>
      </c>
      <c r="K18" s="41">
        <v>0</v>
      </c>
      <c r="L18" s="41"/>
      <c r="M18" s="42">
        <v>40.5</v>
      </c>
      <c r="N18" s="42">
        <v>40.5</v>
      </c>
      <c r="O18" s="43">
        <v>0</v>
      </c>
      <c r="P18" s="44">
        <v>405</v>
      </c>
      <c r="Q18" s="44">
        <f t="shared" si="17"/>
        <v>405</v>
      </c>
      <c r="R18" s="45">
        <v>0</v>
      </c>
      <c r="S18" s="46">
        <v>0</v>
      </c>
      <c r="T18" s="39">
        <f t="shared" si="0"/>
        <v>3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405</v>
      </c>
      <c r="AB18" s="51">
        <f t="shared" si="8"/>
        <v>0</v>
      </c>
      <c r="AC18" s="44">
        <f t="shared" si="8"/>
        <v>379.2134831460674</v>
      </c>
      <c r="AD18" s="44">
        <f t="shared" si="9"/>
        <v>0</v>
      </c>
      <c r="AE18" s="44">
        <f t="shared" si="18"/>
        <v>0</v>
      </c>
      <c r="AF18" s="52">
        <f>HLOOKUP(I18,ElecAvoidedCostsWOCC!$A$5:$Q$50,G18+1,FALSE)</f>
        <v>0.2337612554483032</v>
      </c>
      <c r="AG18" s="44">
        <f t="shared" si="10"/>
        <v>0</v>
      </c>
      <c r="AH18" s="52">
        <f>HLOOKUP(I18,ElecAvoidedCostsWOCC!$A$5:$Q$50,T18+1,FALSE)</f>
        <v>0.2337612554483032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>
        <f t="shared" si="16"/>
        <v>0</v>
      </c>
    </row>
    <row r="19" spans="1:42" ht="13.5" customHeight="1">
      <c r="A19" s="58" t="s">
        <v>230</v>
      </c>
      <c r="B19" s="97" t="s">
        <v>74</v>
      </c>
      <c r="C19" s="100">
        <v>18230611</v>
      </c>
      <c r="D19" s="100" t="s">
        <v>75</v>
      </c>
      <c r="E19" s="38">
        <v>12222</v>
      </c>
      <c r="F19" s="39" t="s">
        <v>871</v>
      </c>
      <c r="G19" s="39">
        <v>3</v>
      </c>
      <c r="H19" s="39"/>
      <c r="I19" s="40" t="s">
        <v>278</v>
      </c>
      <c r="J19" s="41">
        <v>140</v>
      </c>
      <c r="K19" s="41">
        <v>0</v>
      </c>
      <c r="L19" s="41"/>
      <c r="M19" s="42">
        <v>40.5</v>
      </c>
      <c r="N19" s="42">
        <v>40.5</v>
      </c>
      <c r="O19" s="43">
        <v>0</v>
      </c>
      <c r="P19" s="44">
        <v>5670</v>
      </c>
      <c r="Q19" s="44">
        <f t="shared" si="17"/>
        <v>5670</v>
      </c>
      <c r="R19" s="45">
        <v>0</v>
      </c>
      <c r="S19" s="46"/>
      <c r="T19" s="39">
        <f t="shared" si="0"/>
        <v>3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5670</v>
      </c>
      <c r="AB19" s="51">
        <f t="shared" si="8"/>
        <v>0</v>
      </c>
      <c r="AC19" s="44">
        <f t="shared" si="8"/>
        <v>5308.9887640449433</v>
      </c>
      <c r="AD19" s="44">
        <f t="shared" si="9"/>
        <v>0</v>
      </c>
      <c r="AE19" s="44">
        <f t="shared" si="18"/>
        <v>0</v>
      </c>
      <c r="AF19" s="52">
        <f>HLOOKUP(I19,ElecAvoidedCostsWOCC!$A$5:$Q$50,G19+1,FALSE)</f>
        <v>0.2337612554483032</v>
      </c>
      <c r="AG19" s="44">
        <f t="shared" si="10"/>
        <v>0</v>
      </c>
      <c r="AH19" s="52">
        <f>HLOOKUP(I19,ElecAvoidedCostsWOCC!$A$5:$Q$50,T19+1,FALSE)</f>
        <v>0.2337612554483032</v>
      </c>
      <c r="AI19" s="44">
        <f t="shared" si="11"/>
        <v>0</v>
      </c>
      <c r="AJ19" s="44">
        <f t="shared" si="12"/>
        <v>0</v>
      </c>
      <c r="AK19" s="44">
        <f>HLOOKUP(I19,ElecAvoidedCostsWOCC!$A$5:$Q$50,G19+1,FALSE)*J19*L19</f>
        <v>0</v>
      </c>
      <c r="AL19" s="44">
        <f t="shared" si="13"/>
        <v>0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>
        <f t="shared" si="16"/>
        <v>0</v>
      </c>
    </row>
    <row r="20" spans="1:42" ht="13.5" customHeight="1">
      <c r="A20" s="59">
        <f>A8+SUM(Q6:Q906)</f>
        <v>6306090.0275000008</v>
      </c>
      <c r="B20" s="97" t="s">
        <v>74</v>
      </c>
      <c r="C20" s="100">
        <v>18230611</v>
      </c>
      <c r="D20" s="100" t="s">
        <v>75</v>
      </c>
      <c r="E20" s="38">
        <v>12295</v>
      </c>
      <c r="F20" s="39" t="s">
        <v>872</v>
      </c>
      <c r="G20" s="39">
        <v>3</v>
      </c>
      <c r="H20" s="39"/>
      <c r="I20" s="40" t="s">
        <v>278</v>
      </c>
      <c r="J20" s="41">
        <v>5</v>
      </c>
      <c r="K20" s="41">
        <v>0</v>
      </c>
      <c r="L20" s="41"/>
      <c r="M20" s="42">
        <v>40.5</v>
      </c>
      <c r="N20" s="42">
        <v>40.5</v>
      </c>
      <c r="O20" s="43">
        <v>0</v>
      </c>
      <c r="P20" s="44">
        <v>202.5</v>
      </c>
      <c r="Q20" s="44">
        <f t="shared" si="17"/>
        <v>202.5</v>
      </c>
      <c r="R20" s="45">
        <v>0</v>
      </c>
      <c r="S20" s="46"/>
      <c r="T20" s="39">
        <f t="shared" si="0"/>
        <v>3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202.5</v>
      </c>
      <c r="AB20" s="51">
        <f t="shared" si="8"/>
        <v>0</v>
      </c>
      <c r="AC20" s="44">
        <f t="shared" si="8"/>
        <v>189.6067415730337</v>
      </c>
      <c r="AD20" s="44">
        <f t="shared" si="9"/>
        <v>0</v>
      </c>
      <c r="AE20" s="44">
        <f t="shared" si="18"/>
        <v>0</v>
      </c>
      <c r="AF20" s="52">
        <f>HLOOKUP(I20,ElecAvoidedCostsWOCC!$A$5:$Q$50,G20+1,FALSE)</f>
        <v>0.2337612554483032</v>
      </c>
      <c r="AG20" s="44">
        <f t="shared" si="10"/>
        <v>0</v>
      </c>
      <c r="AH20" s="52">
        <f>HLOOKUP(I20,ElecAvoidedCostsWOCC!$A$5:$Q$50,T20+1,FALSE)</f>
        <v>0.2337612554483032</v>
      </c>
      <c r="AI20" s="44">
        <f t="shared" si="11"/>
        <v>0</v>
      </c>
      <c r="AJ20" s="44">
        <f t="shared" si="12"/>
        <v>0</v>
      </c>
      <c r="AK20" s="44">
        <f>HLOOKUP(I20,ElecAvoidedCostsWOCC!$A$5:$Q$50,G20+1,FALSE)*J20*L20</f>
        <v>0</v>
      </c>
      <c r="AL20" s="44">
        <f t="shared" si="13"/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</row>
    <row r="21" spans="1:42" ht="13.5" customHeight="1">
      <c r="A21" s="58" t="s">
        <v>244</v>
      </c>
      <c r="B21" s="97" t="s">
        <v>74</v>
      </c>
      <c r="C21" s="100">
        <v>18230611</v>
      </c>
      <c r="D21" s="100" t="s">
        <v>75</v>
      </c>
      <c r="E21" s="38">
        <v>12090</v>
      </c>
      <c r="F21" s="39" t="s">
        <v>873</v>
      </c>
      <c r="G21" s="39">
        <v>15</v>
      </c>
      <c r="H21" s="39"/>
      <c r="I21" s="40" t="s">
        <v>280</v>
      </c>
      <c r="J21" s="41">
        <v>1</v>
      </c>
      <c r="K21" s="41">
        <v>49408</v>
      </c>
      <c r="L21" s="41"/>
      <c r="M21" s="42">
        <v>19048</v>
      </c>
      <c r="N21" s="42">
        <v>19048</v>
      </c>
      <c r="O21" s="43">
        <v>49408</v>
      </c>
      <c r="P21" s="44">
        <v>19048</v>
      </c>
      <c r="Q21" s="44">
        <f t="shared" si="17"/>
        <v>19048</v>
      </c>
      <c r="R21" s="45">
        <v>0</v>
      </c>
      <c r="S21" s="46">
        <v>0</v>
      </c>
      <c r="T21" s="39">
        <f t="shared" si="0"/>
        <v>15</v>
      </c>
      <c r="U21" s="47">
        <f t="shared" si="1"/>
        <v>0.37068599617009823</v>
      </c>
      <c r="V21" s="48">
        <f t="shared" si="2"/>
        <v>0</v>
      </c>
      <c r="W21" s="49">
        <f t="shared" si="3"/>
        <v>2.4712399744673215E-2</v>
      </c>
      <c r="X21" s="44">
        <f t="shared" si="4"/>
        <v>8765.8076589832945</v>
      </c>
      <c r="Y21" s="44">
        <f t="shared" si="5"/>
        <v>0</v>
      </c>
      <c r="Z21" s="44">
        <f t="shared" si="6"/>
        <v>199670.08986642564</v>
      </c>
      <c r="AA21" s="50">
        <f t="shared" si="7"/>
        <v>27813.807658983293</v>
      </c>
      <c r="AB21" s="51">
        <f t="shared" ref="AB21:AC24" si="19">Z21/(1+ElecDiscountRate)^1</f>
        <v>186957.01298354458</v>
      </c>
      <c r="AC21" s="44">
        <f t="shared" si="19"/>
        <v>26042.891066463755</v>
      </c>
      <c r="AD21" s="44">
        <f t="shared" si="9"/>
        <v>0</v>
      </c>
      <c r="AE21" s="44">
        <f t="shared" si="18"/>
        <v>0</v>
      </c>
      <c r="AF21" s="52">
        <f>HLOOKUP(I21,ElecAvoidedCostsWOCC!$A$5:$Q$50,G21+1,FALSE)</f>
        <v>1.3893373920773078</v>
      </c>
      <c r="AG21" s="44">
        <f t="shared" si="10"/>
        <v>68644.381867755626</v>
      </c>
      <c r="AH21" s="52">
        <f>HLOOKUP(I21,ElecAvoidedCostsWOCC!$A$5:$Q$50,T21+1,FALSE)</f>
        <v>1.3893373920773078</v>
      </c>
      <c r="AI21" s="44">
        <f t="shared" si="11"/>
        <v>0</v>
      </c>
      <c r="AJ21" s="44">
        <f t="shared" si="12"/>
        <v>68644.381867755626</v>
      </c>
      <c r="AK21" s="44">
        <f>HLOOKUP(I21,ElecAvoidedCostsWOCC!$A$5:$Q$50,G21+1,FALSE)*J21*L21</f>
        <v>0</v>
      </c>
      <c r="AL21" s="44">
        <f t="shared" si="13"/>
        <v>68644.381867755626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68644.381867755626</v>
      </c>
      <c r="AN21" s="48">
        <f t="shared" si="14"/>
        <v>75508.820054531199</v>
      </c>
      <c r="AO21" s="47">
        <f t="shared" si="15"/>
        <v>0.3671666591816885</v>
      </c>
      <c r="AP21" s="47">
        <f t="shared" si="16"/>
        <v>2.8994023690313808</v>
      </c>
    </row>
    <row r="22" spans="1:42" ht="13.5" customHeight="1">
      <c r="A22" s="60">
        <f>(SUM(AM6:AM1000)/(SUM(AB6:AB1000)))</f>
        <v>0.4610748864848494</v>
      </c>
      <c r="B22" s="97" t="s">
        <v>74</v>
      </c>
      <c r="C22" s="100">
        <v>18230611</v>
      </c>
      <c r="D22" s="100" t="s">
        <v>75</v>
      </c>
      <c r="E22" s="38">
        <v>10683</v>
      </c>
      <c r="F22" s="39" t="s">
        <v>874</v>
      </c>
      <c r="G22" s="39">
        <v>15</v>
      </c>
      <c r="H22" s="39"/>
      <c r="I22" s="40" t="s">
        <v>280</v>
      </c>
      <c r="J22" s="41">
        <v>1</v>
      </c>
      <c r="K22" s="41">
        <v>30500</v>
      </c>
      <c r="L22" s="41"/>
      <c r="M22" s="42">
        <v>30000</v>
      </c>
      <c r="N22" s="42">
        <v>30000</v>
      </c>
      <c r="O22" s="43">
        <v>30500</v>
      </c>
      <c r="P22" s="44">
        <v>30000</v>
      </c>
      <c r="Q22" s="44">
        <f t="shared" si="17"/>
        <v>30000</v>
      </c>
      <c r="R22" s="45">
        <v>0</v>
      </c>
      <c r="S22" s="46">
        <v>0</v>
      </c>
      <c r="T22" s="39">
        <f t="shared" si="0"/>
        <v>15</v>
      </c>
      <c r="U22" s="47">
        <f t="shared" si="1"/>
        <v>0.2288277785619332</v>
      </c>
      <c r="V22" s="48">
        <f t="shared" si="2"/>
        <v>0</v>
      </c>
      <c r="W22" s="49">
        <f t="shared" si="3"/>
        <v>1.5255185237462214E-2</v>
      </c>
      <c r="X22" s="44">
        <f t="shared" si="4"/>
        <v>5411.2114151350079</v>
      </c>
      <c r="Y22" s="44">
        <f t="shared" si="5"/>
        <v>0</v>
      </c>
      <c r="Z22" s="44">
        <f t="shared" si="6"/>
        <v>123258.13109063273</v>
      </c>
      <c r="AA22" s="50">
        <f t="shared" si="7"/>
        <v>35411.211415135011</v>
      </c>
      <c r="AB22" s="51">
        <f t="shared" si="19"/>
        <v>115410.23510358868</v>
      </c>
      <c r="AC22" s="44">
        <f t="shared" si="19"/>
        <v>33156.564995444765</v>
      </c>
      <c r="AD22" s="44">
        <f t="shared" si="9"/>
        <v>0</v>
      </c>
      <c r="AE22" s="44">
        <f t="shared" si="18"/>
        <v>0</v>
      </c>
      <c r="AF22" s="52">
        <f>HLOOKUP(I22,ElecAvoidedCostsWOCC!$A$5:$Q$50,G22+1,FALSE)</f>
        <v>1.3893373920773078</v>
      </c>
      <c r="AG22" s="44">
        <f t="shared" si="10"/>
        <v>42374.790458357886</v>
      </c>
      <c r="AH22" s="52">
        <f>HLOOKUP(I22,ElecAvoidedCostsWOCC!$A$5:$Q$50,T22+1,FALSE)</f>
        <v>1.3893373920773078</v>
      </c>
      <c r="AI22" s="44">
        <f t="shared" si="11"/>
        <v>0</v>
      </c>
      <c r="AJ22" s="44">
        <f t="shared" si="12"/>
        <v>42374.790458357886</v>
      </c>
      <c r="AK22" s="44">
        <f>HLOOKUP(I22,ElecAvoidedCostsWOCC!$A$5:$Q$50,G22+1,FALSE)*J22*L22</f>
        <v>0</v>
      </c>
      <c r="AL22" s="44">
        <f t="shared" si="13"/>
        <v>42374.790458357886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42374.790458357886</v>
      </c>
      <c r="AN22" s="48">
        <f t="shared" si="14"/>
        <v>46612.269504193675</v>
      </c>
      <c r="AO22" s="47">
        <f t="shared" si="15"/>
        <v>0.3671666591816885</v>
      </c>
      <c r="AP22" s="47">
        <f t="shared" si="16"/>
        <v>1.4058232362308198</v>
      </c>
    </row>
    <row r="23" spans="1:42" ht="13.5" customHeight="1">
      <c r="A23" s="58" t="s">
        <v>245</v>
      </c>
      <c r="B23" s="97" t="s">
        <v>74</v>
      </c>
      <c r="C23" s="100">
        <v>18230611</v>
      </c>
      <c r="D23" s="100" t="s">
        <v>75</v>
      </c>
      <c r="E23" s="38">
        <v>12221</v>
      </c>
      <c r="F23" s="39" t="s">
        <v>875</v>
      </c>
      <c r="G23" s="39">
        <v>12</v>
      </c>
      <c r="H23" s="39"/>
      <c r="I23" s="40" t="s">
        <v>247</v>
      </c>
      <c r="J23" s="41">
        <v>1</v>
      </c>
      <c r="K23" s="41">
        <v>84000</v>
      </c>
      <c r="L23" s="41"/>
      <c r="M23" s="42">
        <v>66455</v>
      </c>
      <c r="N23" s="42">
        <v>66455</v>
      </c>
      <c r="O23" s="43">
        <v>84000</v>
      </c>
      <c r="P23" s="44">
        <v>66455</v>
      </c>
      <c r="Q23" s="44">
        <f t="shared" si="17"/>
        <v>66455</v>
      </c>
      <c r="R23" s="45">
        <v>0</v>
      </c>
      <c r="S23" s="46"/>
      <c r="T23" s="39">
        <f t="shared" si="0"/>
        <v>12</v>
      </c>
      <c r="U23" s="47">
        <f t="shared" si="1"/>
        <v>0.50417136784793148</v>
      </c>
      <c r="V23" s="48">
        <f t="shared" si="2"/>
        <v>0</v>
      </c>
      <c r="W23" s="49">
        <f t="shared" si="3"/>
        <v>4.201428065399429E-2</v>
      </c>
      <c r="X23" s="44">
        <f t="shared" si="4"/>
        <v>14903.008487584939</v>
      </c>
      <c r="Y23" s="44">
        <f t="shared" si="5"/>
        <v>0</v>
      </c>
      <c r="Z23" s="44">
        <f t="shared" si="6"/>
        <v>339465.01677420159</v>
      </c>
      <c r="AA23" s="50">
        <f t="shared" si="7"/>
        <v>81358.008487584942</v>
      </c>
      <c r="AB23" s="51">
        <f t="shared" si="19"/>
        <v>317851.13930168684</v>
      </c>
      <c r="AC23" s="44">
        <f t="shared" si="19"/>
        <v>76177.910568899752</v>
      </c>
      <c r="AD23" s="44">
        <f t="shared" si="9"/>
        <v>0</v>
      </c>
      <c r="AE23" s="44">
        <f t="shared" si="18"/>
        <v>0</v>
      </c>
      <c r="AF23" s="52">
        <f>HLOOKUP(I23,ElecAvoidedCostsWOCC!$A$5:$Q$50,G23+1,FALSE)</f>
        <v>0.91115730059915656</v>
      </c>
      <c r="AG23" s="44">
        <f t="shared" si="10"/>
        <v>76537.21325032915</v>
      </c>
      <c r="AH23" s="52">
        <f>HLOOKUP(I23,ElecAvoidedCostsWOCC!$A$5:$Q$50,T23+1,FALSE)</f>
        <v>0.91115730059915656</v>
      </c>
      <c r="AI23" s="44">
        <f t="shared" si="11"/>
        <v>0</v>
      </c>
      <c r="AJ23" s="44">
        <f t="shared" si="12"/>
        <v>76537.21325032915</v>
      </c>
      <c r="AK23" s="44">
        <f>HLOOKUP(I23,ElecAvoidedCostsWOCC!$A$5:$Q$50,G23+1,FALSE)*J23*L23</f>
        <v>0</v>
      </c>
      <c r="AL23" s="44">
        <f t="shared" si="13"/>
        <v>76537.21325032915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76537.21325032915</v>
      </c>
      <c r="AN23" s="48">
        <f t="shared" si="14"/>
        <v>84190.934575362073</v>
      </c>
      <c r="AO23" s="47">
        <f t="shared" si="15"/>
        <v>0.24079578074969313</v>
      </c>
      <c r="AP23" s="47">
        <f t="shared" si="16"/>
        <v>1.1051882881352446</v>
      </c>
    </row>
    <row r="24" spans="1:42" ht="13.5" customHeight="1">
      <c r="A24" s="60">
        <f>(SUM(AN6:AN1000)/SUM(AC6:AC1000))</f>
        <v>1.2484904786627202</v>
      </c>
      <c r="B24" s="97" t="s">
        <v>74</v>
      </c>
      <c r="C24" s="100">
        <v>18230611</v>
      </c>
      <c r="D24" s="100" t="s">
        <v>75</v>
      </c>
      <c r="E24" s="38">
        <v>11755</v>
      </c>
      <c r="F24" s="39" t="s">
        <v>876</v>
      </c>
      <c r="G24" s="39">
        <v>45</v>
      </c>
      <c r="H24" s="39"/>
      <c r="I24" s="40" t="s">
        <v>280</v>
      </c>
      <c r="J24" s="41">
        <v>1</v>
      </c>
      <c r="K24" s="41">
        <v>4012</v>
      </c>
      <c r="L24" s="41"/>
      <c r="M24" s="42">
        <v>15014</v>
      </c>
      <c r="N24" s="42">
        <v>15014</v>
      </c>
      <c r="O24" s="43">
        <v>4012</v>
      </c>
      <c r="P24" s="44">
        <v>15014</v>
      </c>
      <c r="Q24" s="44">
        <f t="shared" si="17"/>
        <v>15014</v>
      </c>
      <c r="R24" s="45">
        <v>0</v>
      </c>
      <c r="S24" s="46"/>
      <c r="T24" s="39">
        <f t="shared" si="0"/>
        <v>45</v>
      </c>
      <c r="U24" s="47">
        <f t="shared" si="1"/>
        <v>9.0300693205620591E-2</v>
      </c>
      <c r="V24" s="48">
        <f t="shared" si="2"/>
        <v>0</v>
      </c>
      <c r="W24" s="49">
        <f t="shared" si="3"/>
        <v>2.0066820712360133E-3</v>
      </c>
      <c r="X24" s="44">
        <f t="shared" si="4"/>
        <v>711.79607204989031</v>
      </c>
      <c r="Y24" s="44">
        <f t="shared" si="5"/>
        <v>0</v>
      </c>
      <c r="Z24" s="44">
        <f t="shared" si="6"/>
        <v>16213.495801167819</v>
      </c>
      <c r="AA24" s="50">
        <f t="shared" si="7"/>
        <v>15725.79607204989</v>
      </c>
      <c r="AB24" s="51">
        <f t="shared" si="19"/>
        <v>15181.175843790092</v>
      </c>
      <c r="AC24" s="44">
        <f t="shared" si="19"/>
        <v>14724.528157350083</v>
      </c>
      <c r="AD24" s="44">
        <f t="shared" si="9"/>
        <v>0</v>
      </c>
      <c r="AE24" s="44">
        <f t="shared" si="18"/>
        <v>0</v>
      </c>
      <c r="AF24" s="52">
        <f>HLOOKUP(I24,ElecAvoidedCostsWOCC!$A$5:$Q$50,G24+1,FALSE)</f>
        <v>3.1346149049506007</v>
      </c>
      <c r="AG24" s="44">
        <f t="shared" si="10"/>
        <v>12576.07499866181</v>
      </c>
      <c r="AH24" s="52">
        <f>HLOOKUP(I24,ElecAvoidedCostsWOCC!$A$5:$Q$50,T24+1,FALSE)</f>
        <v>3.1346149049506007</v>
      </c>
      <c r="AI24" s="44">
        <f t="shared" si="11"/>
        <v>0</v>
      </c>
      <c r="AJ24" s="44">
        <f t="shared" si="12"/>
        <v>12576.07499866181</v>
      </c>
      <c r="AK24" s="44">
        <f>HLOOKUP(I24,ElecAvoidedCostsWOCC!$A$5:$Q$50,G24+1,FALSE)*J24*L24</f>
        <v>0</v>
      </c>
      <c r="AL24" s="44">
        <f t="shared" si="13"/>
        <v>12576.07499866181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12576.07499866181</v>
      </c>
      <c r="AN24" s="48">
        <f t="shared" si="14"/>
        <v>13833.682498527993</v>
      </c>
      <c r="AO24" s="47">
        <f t="shared" si="15"/>
        <v>0.82839927078547704</v>
      </c>
      <c r="AP24" s="47">
        <f t="shared" si="16"/>
        <v>0.93949920504736817</v>
      </c>
    </row>
    <row r="25" spans="1:42" ht="13.5" customHeight="1">
      <c r="B25" s="97" t="s">
        <v>74</v>
      </c>
      <c r="C25" s="100">
        <v>18230611</v>
      </c>
      <c r="D25" s="100" t="s">
        <v>75</v>
      </c>
      <c r="E25" s="38">
        <v>10321</v>
      </c>
      <c r="F25" s="39" t="s">
        <v>661</v>
      </c>
      <c r="G25" s="39">
        <v>15</v>
      </c>
      <c r="H25" s="39"/>
      <c r="I25" s="40" t="s">
        <v>281</v>
      </c>
      <c r="J25" s="41">
        <v>125</v>
      </c>
      <c r="K25" s="41">
        <v>2502</v>
      </c>
      <c r="L25" s="41"/>
      <c r="M25" s="42">
        <v>5449</v>
      </c>
      <c r="N25" s="42">
        <v>5449</v>
      </c>
      <c r="O25" s="43">
        <v>312750</v>
      </c>
      <c r="P25" s="44">
        <v>681125</v>
      </c>
      <c r="Q25" s="44">
        <f t="shared" si="17"/>
        <v>681125</v>
      </c>
      <c r="R25" s="45">
        <v>299.41000000000003</v>
      </c>
      <c r="S25" s="46">
        <v>0</v>
      </c>
      <c r="T25" s="39">
        <f t="shared" si="0"/>
        <v>15</v>
      </c>
      <c r="U25" s="47">
        <f t="shared" ref="U25:U88" si="20">(O25/$A$10)*T25</f>
        <v>2.3464225490244135</v>
      </c>
      <c r="V25" s="48">
        <f t="shared" ref="V25:V88" si="21">N25-M25</f>
        <v>0</v>
      </c>
      <c r="W25" s="49">
        <f t="shared" ref="W25:W88" si="22">(O25/A$10)</f>
        <v>0.15642816993496089</v>
      </c>
      <c r="X25" s="44">
        <f t="shared" ref="X25:X88" si="23">W25*A$8</f>
        <v>55487.0941010975</v>
      </c>
      <c r="Y25" s="44">
        <f t="shared" ref="Y25:Y88" si="24">Q25-P25</f>
        <v>0</v>
      </c>
      <c r="Z25" s="44">
        <f t="shared" ref="Z25:Z88" si="25">X25+(A$6*W25)</f>
        <v>1263900.9999539468</v>
      </c>
      <c r="AA25" s="50">
        <f t="shared" ref="AA25:AA88" si="26">Q25+X25</f>
        <v>736612.09410109755</v>
      </c>
      <c r="AB25" s="51">
        <f t="shared" ref="AB25:AB88" si="27">Z25/(1+ElecDiscountRate)^1</f>
        <v>1183427.9025786018</v>
      </c>
      <c r="AC25" s="44">
        <f t="shared" ref="AC25:AC88" si="28">AA25/(1+ElecDiscountRate)^1</f>
        <v>689711.69859653327</v>
      </c>
      <c r="AD25" s="44">
        <f t="shared" ref="AD25:AD88" si="29">-PV(ElecDiscountRate,T25,R25)*J25</f>
        <v>345223.23242663412</v>
      </c>
      <c r="AE25" s="44">
        <f t="shared" ref="AE25:AE88" si="30">-PV(ElecDiscountRate,T25,S25)*J25</f>
        <v>0</v>
      </c>
      <c r="AF25" s="52">
        <f>HLOOKUP(I25,ElecAvoidedCostsWOCC!$A$5:$Q$50,G25+1,FALSE)</f>
        <v>1.3961506916040443</v>
      </c>
      <c r="AG25" s="44">
        <f t="shared" ref="AG25:AG88" si="31">AF25*J25*K25</f>
        <v>436646.1287991649</v>
      </c>
      <c r="AH25" s="52">
        <f>HLOOKUP(I25,ElecAvoidedCostsWOCC!$A$5:$Q$50,T25+1,FALSE)</f>
        <v>1.3961506916040443</v>
      </c>
      <c r="AI25" s="44">
        <f t="shared" ref="AI25:AI88" si="32">AH25*J25*L25</f>
        <v>0</v>
      </c>
      <c r="AJ25" s="44">
        <f t="shared" ref="AJ25:AJ88" si="33">AG25+AI25</f>
        <v>436646.1287991649</v>
      </c>
      <c r="AK25" s="44">
        <f>HLOOKUP(I25,ElecAvoidedCostsWOCC!$A$5:$Q$50,G25+1,FALSE)*J25*L25</f>
        <v>0</v>
      </c>
      <c r="AL25" s="44">
        <f t="shared" ref="AL25:AL88" si="34">AG25+AI25-AK25</f>
        <v>436646.1287991649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436646.12879916484</v>
      </c>
      <c r="AN25" s="48">
        <f t="shared" ref="AN25:AN88" si="35">AM25*1.1+AD25+AE25</f>
        <v>825533.97410571552</v>
      </c>
      <c r="AO25" s="47">
        <f t="shared" ref="AO25:AO88" si="36">IFERROR(AM25/AB25,0)</f>
        <v>0.36896724155966343</v>
      </c>
      <c r="AP25" s="47">
        <f t="shared" ref="AP25:AP88" si="37">AN25/AC25</f>
        <v>1.1969261588364553</v>
      </c>
    </row>
    <row r="26" spans="1:42" ht="13.5" customHeight="1">
      <c r="B26" s="97" t="s">
        <v>74</v>
      </c>
      <c r="C26" s="100">
        <v>18230611</v>
      </c>
      <c r="D26" s="100" t="s">
        <v>75</v>
      </c>
      <c r="E26" s="38">
        <v>10323</v>
      </c>
      <c r="F26" s="39" t="s">
        <v>662</v>
      </c>
      <c r="G26" s="39">
        <v>15</v>
      </c>
      <c r="H26" s="39"/>
      <c r="I26" s="40" t="s">
        <v>281</v>
      </c>
      <c r="J26" s="41">
        <v>110</v>
      </c>
      <c r="K26" s="41">
        <v>1790</v>
      </c>
      <c r="L26" s="41"/>
      <c r="M26" s="42">
        <v>5653</v>
      </c>
      <c r="N26" s="42">
        <v>5653</v>
      </c>
      <c r="O26" s="43">
        <v>196900</v>
      </c>
      <c r="P26" s="44">
        <v>621830</v>
      </c>
      <c r="Q26" s="44">
        <f t="shared" si="17"/>
        <v>621830</v>
      </c>
      <c r="R26" s="45">
        <v>208.3</v>
      </c>
      <c r="S26" s="46">
        <v>0</v>
      </c>
      <c r="T26" s="39">
        <f t="shared" si="0"/>
        <v>15</v>
      </c>
      <c r="U26" s="47">
        <f t="shared" si="20"/>
        <v>1.4772521179949065</v>
      </c>
      <c r="V26" s="48">
        <f t="shared" si="21"/>
        <v>0</v>
      </c>
      <c r="W26" s="49">
        <f t="shared" si="22"/>
        <v>9.8483474532993762E-2</v>
      </c>
      <c r="X26" s="44">
        <f t="shared" si="23"/>
        <v>34933.361561969934</v>
      </c>
      <c r="Y26" s="44">
        <f t="shared" si="24"/>
        <v>0</v>
      </c>
      <c r="Z26" s="44">
        <f t="shared" si="25"/>
        <v>795722.16431952734</v>
      </c>
      <c r="AA26" s="50">
        <f t="shared" si="26"/>
        <v>656763.36156196997</v>
      </c>
      <c r="AB26" s="51">
        <f t="shared" si="27"/>
        <v>745058.20629169222</v>
      </c>
      <c r="AC26" s="44">
        <f t="shared" si="28"/>
        <v>614946.96775465354</v>
      </c>
      <c r="AD26" s="44">
        <f t="shared" si="29"/>
        <v>211351.65624639043</v>
      </c>
      <c r="AE26" s="44">
        <f t="shared" si="30"/>
        <v>0</v>
      </c>
      <c r="AF26" s="52">
        <f>HLOOKUP(I26,ElecAvoidedCostsWOCC!$A$5:$Q$50,G26+1,FALSE)</f>
        <v>1.3961506916040443</v>
      </c>
      <c r="AG26" s="44">
        <f t="shared" si="31"/>
        <v>274902.07117683633</v>
      </c>
      <c r="AH26" s="52">
        <f>HLOOKUP(I26,ElecAvoidedCostsWOCC!$A$5:$Q$50,T26+1,FALSE)</f>
        <v>1.3961506916040443</v>
      </c>
      <c r="AI26" s="44">
        <f t="shared" si="32"/>
        <v>0</v>
      </c>
      <c r="AJ26" s="44">
        <f t="shared" si="33"/>
        <v>274902.07117683633</v>
      </c>
      <c r="AK26" s="44">
        <f>HLOOKUP(I26,ElecAvoidedCostsWOCC!$A$5:$Q$50,G26+1,FALSE)*J26*L26</f>
        <v>0</v>
      </c>
      <c r="AL26" s="44">
        <f t="shared" si="34"/>
        <v>274902.07117683633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274902.07117683633</v>
      </c>
      <c r="AN26" s="48">
        <f t="shared" si="35"/>
        <v>513743.93454091041</v>
      </c>
      <c r="AO26" s="47">
        <f t="shared" si="36"/>
        <v>0.36896724155966337</v>
      </c>
      <c r="AP26" s="47">
        <f t="shared" si="37"/>
        <v>0.83542803116297293</v>
      </c>
    </row>
    <row r="27" spans="1:42" ht="13.5" customHeight="1">
      <c r="B27" s="97" t="s">
        <v>74</v>
      </c>
      <c r="C27" s="100">
        <v>18230611</v>
      </c>
      <c r="D27" s="100" t="s">
        <v>75</v>
      </c>
      <c r="E27" s="38">
        <v>10691</v>
      </c>
      <c r="F27" s="39" t="s">
        <v>711</v>
      </c>
      <c r="G27" s="39">
        <v>15</v>
      </c>
      <c r="H27" s="39"/>
      <c r="I27" s="40" t="s">
        <v>279</v>
      </c>
      <c r="J27" s="41">
        <v>180</v>
      </c>
      <c r="K27" s="41">
        <v>1300</v>
      </c>
      <c r="L27" s="41"/>
      <c r="M27" s="42">
        <v>5120</v>
      </c>
      <c r="N27" s="42">
        <v>5120</v>
      </c>
      <c r="O27" s="43">
        <v>234000</v>
      </c>
      <c r="P27" s="44">
        <v>921600</v>
      </c>
      <c r="Q27" s="44">
        <f t="shared" si="17"/>
        <v>921600</v>
      </c>
      <c r="R27" s="45">
        <v>125.13</v>
      </c>
      <c r="S27" s="46">
        <v>0</v>
      </c>
      <c r="T27" s="39">
        <f t="shared" si="0"/>
        <v>15</v>
      </c>
      <c r="U27" s="47">
        <f t="shared" si="20"/>
        <v>1.7555967273276187</v>
      </c>
      <c r="V27" s="48">
        <f t="shared" si="21"/>
        <v>0</v>
      </c>
      <c r="W27" s="49">
        <f t="shared" si="22"/>
        <v>0.11703978182184124</v>
      </c>
      <c r="X27" s="44">
        <f t="shared" si="23"/>
        <v>41515.52364398662</v>
      </c>
      <c r="Y27" s="44">
        <f t="shared" si="24"/>
        <v>0</v>
      </c>
      <c r="Z27" s="44">
        <f t="shared" si="25"/>
        <v>945652.54672813299</v>
      </c>
      <c r="AA27" s="50">
        <f t="shared" si="26"/>
        <v>963115.52364398667</v>
      </c>
      <c r="AB27" s="51">
        <f t="shared" si="27"/>
        <v>885442.45948327053</v>
      </c>
      <c r="AC27" s="44">
        <f t="shared" si="28"/>
        <v>901793.5614644069</v>
      </c>
      <c r="AD27" s="44">
        <f t="shared" si="29"/>
        <v>207757.94938680873</v>
      </c>
      <c r="AE27" s="44">
        <f t="shared" si="30"/>
        <v>0</v>
      </c>
      <c r="AF27" s="52">
        <f>HLOOKUP(I27,ElecAvoidedCostsWOCC!$A$5:$Q$50,G27+1,FALSE)</f>
        <v>1.3961506916040443</v>
      </c>
      <c r="AG27" s="44">
        <f t="shared" si="31"/>
        <v>326699.26183534635</v>
      </c>
      <c r="AH27" s="52">
        <f>HLOOKUP(I27,ElecAvoidedCostsWOCC!$A$5:$Q$50,T27+1,FALSE)</f>
        <v>1.3961506916040443</v>
      </c>
      <c r="AI27" s="44">
        <f t="shared" si="32"/>
        <v>0</v>
      </c>
      <c r="AJ27" s="44">
        <f t="shared" si="33"/>
        <v>326699.26183534635</v>
      </c>
      <c r="AK27" s="44">
        <f>HLOOKUP(I27,ElecAvoidedCostsWOCC!$A$5:$Q$50,G27+1,FALSE)*J27*L27</f>
        <v>0</v>
      </c>
      <c r="AL27" s="44">
        <f t="shared" si="34"/>
        <v>326699.26183534635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326699.26183534635</v>
      </c>
      <c r="AN27" s="48">
        <f t="shared" si="35"/>
        <v>567127.13740568981</v>
      </c>
      <c r="AO27" s="47">
        <f t="shared" si="36"/>
        <v>0.36896724155966337</v>
      </c>
      <c r="AP27" s="47">
        <f t="shared" si="37"/>
        <v>0.62888798683009217</v>
      </c>
    </row>
    <row r="28" spans="1:42" ht="13.5" customHeight="1">
      <c r="B28" s="97" t="s">
        <v>74</v>
      </c>
      <c r="C28" s="100">
        <v>18230611</v>
      </c>
      <c r="D28" s="100" t="s">
        <v>75</v>
      </c>
      <c r="E28" s="38">
        <v>12820</v>
      </c>
      <c r="F28" s="39" t="s">
        <v>718</v>
      </c>
      <c r="G28" s="39">
        <v>10</v>
      </c>
      <c r="H28" s="39"/>
      <c r="I28" s="40" t="s">
        <v>281</v>
      </c>
      <c r="J28" s="41">
        <v>12</v>
      </c>
      <c r="K28" s="41">
        <v>3988.1</v>
      </c>
      <c r="L28" s="41"/>
      <c r="M28" s="42">
        <v>7449</v>
      </c>
      <c r="N28" s="42">
        <v>7449</v>
      </c>
      <c r="O28" s="43">
        <v>47857.2</v>
      </c>
      <c r="P28" s="44">
        <v>89388</v>
      </c>
      <c r="Q28" s="44">
        <f t="shared" si="17"/>
        <v>89388</v>
      </c>
      <c r="R28" s="45">
        <v>840.19</v>
      </c>
      <c r="S28" s="46">
        <v>0</v>
      </c>
      <c r="T28" s="39">
        <f t="shared" si="0"/>
        <v>10</v>
      </c>
      <c r="U28" s="47">
        <f t="shared" si="20"/>
        <v>0.23936736096599232</v>
      </c>
      <c r="V28" s="48">
        <f t="shared" si="21"/>
        <v>0</v>
      </c>
      <c r="W28" s="49">
        <f t="shared" si="22"/>
        <v>2.3936736096599232E-2</v>
      </c>
      <c r="X28" s="44">
        <f t="shared" si="23"/>
        <v>8490.6697356196419</v>
      </c>
      <c r="Y28" s="44">
        <f t="shared" si="24"/>
        <v>0</v>
      </c>
      <c r="Z28" s="44">
        <f t="shared" si="25"/>
        <v>193402.9190567419</v>
      </c>
      <c r="AA28" s="50">
        <f t="shared" si="26"/>
        <v>97878.669735619638</v>
      </c>
      <c r="AB28" s="51">
        <f t="shared" si="27"/>
        <v>181088.8755212939</v>
      </c>
      <c r="AC28" s="44">
        <f t="shared" si="28"/>
        <v>91646.694509007153</v>
      </c>
      <c r="AD28" s="44">
        <f t="shared" si="29"/>
        <v>71473.050806507716</v>
      </c>
      <c r="AE28" s="44">
        <f t="shared" si="30"/>
        <v>0</v>
      </c>
      <c r="AF28" s="52">
        <f>HLOOKUP(I28,ElecAvoidedCostsWOCC!$A$5:$Q$50,G28+1,FALSE)</f>
        <v>0.9838493984213923</v>
      </c>
      <c r="AG28" s="44">
        <f t="shared" si="31"/>
        <v>47084.277430132257</v>
      </c>
      <c r="AH28" s="52">
        <f>HLOOKUP(I28,ElecAvoidedCostsWOCC!$A$5:$Q$50,T28+1,FALSE)</f>
        <v>0.9838493984213923</v>
      </c>
      <c r="AI28" s="44">
        <f t="shared" si="32"/>
        <v>0</v>
      </c>
      <c r="AJ28" s="44">
        <f t="shared" si="33"/>
        <v>47084.277430132257</v>
      </c>
      <c r="AK28" s="44">
        <f>HLOOKUP(I28,ElecAvoidedCostsWOCC!$A$5:$Q$50,G28+1,FALSE)*J28*L28</f>
        <v>0</v>
      </c>
      <c r="AL28" s="44">
        <f t="shared" si="34"/>
        <v>47084.277430132257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47084.27743013225</v>
      </c>
      <c r="AN28" s="48">
        <f t="shared" si="35"/>
        <v>123265.75597965319</v>
      </c>
      <c r="AO28" s="47">
        <f t="shared" si="36"/>
        <v>0.26000645978165399</v>
      </c>
      <c r="AP28" s="47">
        <f t="shared" si="37"/>
        <v>1.3450103862451741</v>
      </c>
    </row>
    <row r="29" spans="1:42">
      <c r="B29" s="97" t="s">
        <v>74</v>
      </c>
      <c r="C29" s="100">
        <v>18230611</v>
      </c>
      <c r="D29" s="100" t="s">
        <v>75</v>
      </c>
      <c r="E29" s="38">
        <v>12822</v>
      </c>
      <c r="F29" s="39" t="s">
        <v>719</v>
      </c>
      <c r="G29" s="39">
        <v>10</v>
      </c>
      <c r="H29" s="39"/>
      <c r="I29" s="40" t="s">
        <v>281</v>
      </c>
      <c r="J29" s="41">
        <v>12</v>
      </c>
      <c r="K29" s="41">
        <v>4267.75</v>
      </c>
      <c r="L29" s="41"/>
      <c r="M29" s="42">
        <v>8261</v>
      </c>
      <c r="N29" s="42">
        <v>8261</v>
      </c>
      <c r="O29" s="43">
        <v>51213</v>
      </c>
      <c r="P29" s="44">
        <v>99132</v>
      </c>
      <c r="Q29" s="44">
        <f t="shared" si="17"/>
        <v>99132</v>
      </c>
      <c r="R29" s="45">
        <v>706.52</v>
      </c>
      <c r="S29" s="46">
        <v>0</v>
      </c>
      <c r="T29" s="39">
        <f t="shared" si="0"/>
        <v>10</v>
      </c>
      <c r="U29" s="47">
        <f t="shared" si="20"/>
        <v>0.25615206608726304</v>
      </c>
      <c r="V29" s="48">
        <f t="shared" si="21"/>
        <v>0</v>
      </c>
      <c r="W29" s="49">
        <f t="shared" si="22"/>
        <v>2.5615206608726307E-2</v>
      </c>
      <c r="X29" s="44">
        <f t="shared" si="23"/>
        <v>9086.0449246986609</v>
      </c>
      <c r="Y29" s="44">
        <f t="shared" si="24"/>
        <v>0</v>
      </c>
      <c r="Z29" s="44">
        <f t="shared" si="25"/>
        <v>206964.54647687124</v>
      </c>
      <c r="AA29" s="50">
        <f t="shared" si="26"/>
        <v>108218.04492469865</v>
      </c>
      <c r="AB29" s="51">
        <f t="shared" si="27"/>
        <v>193787.02853639628</v>
      </c>
      <c r="AC29" s="44">
        <f t="shared" si="28"/>
        <v>101327.75742012983</v>
      </c>
      <c r="AD29" s="44">
        <f t="shared" si="29"/>
        <v>60102.048174596013</v>
      </c>
      <c r="AE29" s="44">
        <f t="shared" si="30"/>
        <v>0</v>
      </c>
      <c r="AF29" s="52">
        <f>HLOOKUP(I29,ElecAvoidedCostsWOCC!$A$5:$Q$50,G29+1,FALSE)</f>
        <v>0.9838493984213923</v>
      </c>
      <c r="AG29" s="44">
        <f t="shared" si="31"/>
        <v>50385.879241354771</v>
      </c>
      <c r="AH29" s="52">
        <f>HLOOKUP(I29,ElecAvoidedCostsWOCC!$A$5:$Q$50,T29+1,FALSE)</f>
        <v>0.9838493984213923</v>
      </c>
      <c r="AI29" s="44">
        <f t="shared" si="32"/>
        <v>0</v>
      </c>
      <c r="AJ29" s="44">
        <f t="shared" si="33"/>
        <v>50385.879241354771</v>
      </c>
      <c r="AK29" s="44">
        <f>HLOOKUP(I29,ElecAvoidedCostsWOCC!$A$5:$Q$50,G29+1,FALSE)*J29*L29</f>
        <v>0</v>
      </c>
      <c r="AL29" s="44">
        <f t="shared" si="34"/>
        <v>50385.879241354771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50385.879241354764</v>
      </c>
      <c r="AN29" s="48">
        <f t="shared" si="35"/>
        <v>115526.51534008625</v>
      </c>
      <c r="AO29" s="47">
        <f t="shared" si="36"/>
        <v>0.26000645978165404</v>
      </c>
      <c r="AP29" s="47">
        <f t="shared" si="37"/>
        <v>1.140127032132813</v>
      </c>
    </row>
    <row r="30" spans="1:42">
      <c r="B30" s="97" t="s">
        <v>74</v>
      </c>
      <c r="C30" s="100">
        <v>18230611</v>
      </c>
      <c r="D30" s="100" t="s">
        <v>75</v>
      </c>
      <c r="E30" s="38">
        <v>12545</v>
      </c>
      <c r="F30" s="39" t="s">
        <v>877</v>
      </c>
      <c r="G30" s="39">
        <v>13</v>
      </c>
      <c r="H30" s="39"/>
      <c r="I30" s="40" t="s">
        <v>278</v>
      </c>
      <c r="J30" s="41">
        <v>10</v>
      </c>
      <c r="K30" s="41">
        <v>1576</v>
      </c>
      <c r="L30" s="41"/>
      <c r="M30" s="42">
        <v>1425</v>
      </c>
      <c r="N30" s="42">
        <v>1425</v>
      </c>
      <c r="O30" s="43">
        <v>15760</v>
      </c>
      <c r="P30" s="44">
        <v>14250</v>
      </c>
      <c r="Q30" s="44">
        <f t="shared" si="17"/>
        <v>14250</v>
      </c>
      <c r="R30" s="45">
        <v>108.93</v>
      </c>
      <c r="S30" s="46">
        <v>0</v>
      </c>
      <c r="T30" s="39">
        <f t="shared" si="0"/>
        <v>13</v>
      </c>
      <c r="U30" s="47">
        <f t="shared" si="20"/>
        <v>0.10247483119512324</v>
      </c>
      <c r="V30" s="48">
        <f t="shared" si="21"/>
        <v>0</v>
      </c>
      <c r="W30" s="49">
        <f t="shared" si="22"/>
        <v>7.8826793227017872E-3</v>
      </c>
      <c r="X30" s="44">
        <f t="shared" si="23"/>
        <v>2796.0882590992701</v>
      </c>
      <c r="Y30" s="44">
        <f t="shared" si="24"/>
        <v>0</v>
      </c>
      <c r="Z30" s="44">
        <f t="shared" si="25"/>
        <v>63690.103147159731</v>
      </c>
      <c r="AA30" s="50">
        <f t="shared" si="26"/>
        <v>17046.08825909927</v>
      </c>
      <c r="AB30" s="51">
        <f t="shared" si="27"/>
        <v>59634.928040411731</v>
      </c>
      <c r="AC30" s="44">
        <f t="shared" si="28"/>
        <v>15960.756796909427</v>
      </c>
      <c r="AD30" s="44">
        <f t="shared" si="29"/>
        <v>9208.0952888311949</v>
      </c>
      <c r="AE30" s="44">
        <f t="shared" si="30"/>
        <v>0</v>
      </c>
      <c r="AF30" s="52">
        <f>HLOOKUP(I30,ElecAvoidedCostsWOCC!$A$5:$Q$50,G30+1,FALSE)</f>
        <v>0.95298626106018935</v>
      </c>
      <c r="AG30" s="44">
        <f t="shared" si="31"/>
        <v>15019.063474308585</v>
      </c>
      <c r="AH30" s="52">
        <f>HLOOKUP(I30,ElecAvoidedCostsWOCC!$A$5:$Q$50,T30+1,FALSE)</f>
        <v>0.95298626106018935</v>
      </c>
      <c r="AI30" s="44">
        <f t="shared" si="32"/>
        <v>0</v>
      </c>
      <c r="AJ30" s="44">
        <f t="shared" si="33"/>
        <v>15019.063474308585</v>
      </c>
      <c r="AK30" s="44">
        <f>HLOOKUP(I30,ElecAvoidedCostsWOCC!$A$5:$Q$50,G30+1,FALSE)*J30*L30</f>
        <v>0</v>
      </c>
      <c r="AL30" s="44">
        <f t="shared" si="34"/>
        <v>15019.063474308585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15019.063474308585</v>
      </c>
      <c r="AN30" s="48">
        <f t="shared" si="35"/>
        <v>25729.065110570638</v>
      </c>
      <c r="AO30" s="47">
        <f t="shared" si="36"/>
        <v>0.25185011482081249</v>
      </c>
      <c r="AP30" s="47">
        <f t="shared" si="37"/>
        <v>1.6120203720886659</v>
      </c>
    </row>
    <row r="31" spans="1:42">
      <c r="B31" s="97" t="s">
        <v>74</v>
      </c>
      <c r="C31" s="100">
        <v>18230611</v>
      </c>
      <c r="D31" s="100" t="s">
        <v>75</v>
      </c>
      <c r="E31" s="38">
        <v>12546</v>
      </c>
      <c r="F31" s="39" t="s">
        <v>878</v>
      </c>
      <c r="G31" s="39">
        <v>13</v>
      </c>
      <c r="H31" s="39"/>
      <c r="I31" s="40" t="s">
        <v>278</v>
      </c>
      <c r="J31" s="41">
        <v>10</v>
      </c>
      <c r="K31" s="41">
        <v>1576</v>
      </c>
      <c r="L31" s="41"/>
      <c r="M31" s="42">
        <v>1425</v>
      </c>
      <c r="N31" s="42">
        <v>1425</v>
      </c>
      <c r="O31" s="43">
        <v>15760</v>
      </c>
      <c r="P31" s="44">
        <v>14250</v>
      </c>
      <c r="Q31" s="44">
        <f t="shared" si="17"/>
        <v>14250</v>
      </c>
      <c r="R31" s="45">
        <v>108.93</v>
      </c>
      <c r="S31" s="46">
        <v>0</v>
      </c>
      <c r="T31" s="39">
        <f t="shared" si="0"/>
        <v>13</v>
      </c>
      <c r="U31" s="47">
        <f t="shared" si="20"/>
        <v>0.10247483119512324</v>
      </c>
      <c r="V31" s="48">
        <f t="shared" si="21"/>
        <v>0</v>
      </c>
      <c r="W31" s="49">
        <f t="shared" si="22"/>
        <v>7.8826793227017872E-3</v>
      </c>
      <c r="X31" s="44">
        <f t="shared" si="23"/>
        <v>2796.0882590992701</v>
      </c>
      <c r="Y31" s="44">
        <f t="shared" si="24"/>
        <v>0</v>
      </c>
      <c r="Z31" s="44">
        <f t="shared" si="25"/>
        <v>63690.103147159731</v>
      </c>
      <c r="AA31" s="50">
        <f t="shared" si="26"/>
        <v>17046.08825909927</v>
      </c>
      <c r="AB31" s="51">
        <f t="shared" si="27"/>
        <v>59634.928040411731</v>
      </c>
      <c r="AC31" s="44">
        <f t="shared" si="28"/>
        <v>15960.756796909427</v>
      </c>
      <c r="AD31" s="44">
        <f t="shared" si="29"/>
        <v>9208.0952888311949</v>
      </c>
      <c r="AE31" s="44">
        <f t="shared" si="30"/>
        <v>0</v>
      </c>
      <c r="AF31" s="52">
        <f>HLOOKUP(I31,ElecAvoidedCostsWOCC!$A$5:$Q$50,G31+1,FALSE)</f>
        <v>0.95298626106018935</v>
      </c>
      <c r="AG31" s="44">
        <f t="shared" si="31"/>
        <v>15019.063474308585</v>
      </c>
      <c r="AH31" s="52">
        <f>HLOOKUP(I31,ElecAvoidedCostsWOCC!$A$5:$Q$50,T31+1,FALSE)</f>
        <v>0.95298626106018935</v>
      </c>
      <c r="AI31" s="44">
        <f t="shared" si="32"/>
        <v>0</v>
      </c>
      <c r="AJ31" s="44">
        <f t="shared" si="33"/>
        <v>15019.063474308585</v>
      </c>
      <c r="AK31" s="44">
        <f>HLOOKUP(I31,ElecAvoidedCostsWOCC!$A$5:$Q$50,G31+1,FALSE)*J31*L31</f>
        <v>0</v>
      </c>
      <c r="AL31" s="44">
        <f t="shared" si="34"/>
        <v>15019.063474308585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15019.063474308585</v>
      </c>
      <c r="AN31" s="48">
        <f t="shared" si="35"/>
        <v>25729.065110570638</v>
      </c>
      <c r="AO31" s="47">
        <f t="shared" si="36"/>
        <v>0.25185011482081249</v>
      </c>
      <c r="AP31" s="47">
        <f t="shared" si="37"/>
        <v>1.6120203720886659</v>
      </c>
    </row>
    <row r="32" spans="1:42">
      <c r="B32" s="97" t="s">
        <v>74</v>
      </c>
      <c r="C32" s="100">
        <v>18230611</v>
      </c>
      <c r="D32" s="100" t="s">
        <v>75</v>
      </c>
      <c r="E32" s="38">
        <v>12290</v>
      </c>
      <c r="F32" s="39" t="s">
        <v>713</v>
      </c>
      <c r="G32" s="39">
        <v>13</v>
      </c>
      <c r="H32" s="39"/>
      <c r="I32" s="40" t="s">
        <v>278</v>
      </c>
      <c r="J32" s="41">
        <v>10</v>
      </c>
      <c r="K32" s="41">
        <v>1576</v>
      </c>
      <c r="L32" s="41"/>
      <c r="M32" s="42">
        <v>1425</v>
      </c>
      <c r="N32" s="42">
        <v>1425</v>
      </c>
      <c r="O32" s="43">
        <v>15760</v>
      </c>
      <c r="P32" s="44">
        <v>14250</v>
      </c>
      <c r="Q32" s="44">
        <f t="shared" si="17"/>
        <v>14250</v>
      </c>
      <c r="R32" s="45">
        <v>111.74</v>
      </c>
      <c r="S32" s="46">
        <v>0</v>
      </c>
      <c r="T32" s="39">
        <f t="shared" si="0"/>
        <v>13</v>
      </c>
      <c r="U32" s="47">
        <f t="shared" si="20"/>
        <v>0.10247483119512324</v>
      </c>
      <c r="V32" s="48">
        <f t="shared" si="21"/>
        <v>0</v>
      </c>
      <c r="W32" s="49">
        <f t="shared" si="22"/>
        <v>7.8826793227017872E-3</v>
      </c>
      <c r="X32" s="44">
        <f t="shared" si="23"/>
        <v>2796.0882590992701</v>
      </c>
      <c r="Y32" s="44">
        <f t="shared" si="24"/>
        <v>0</v>
      </c>
      <c r="Z32" s="44">
        <f t="shared" si="25"/>
        <v>63690.103147159731</v>
      </c>
      <c r="AA32" s="50">
        <f t="shared" si="26"/>
        <v>17046.08825909927</v>
      </c>
      <c r="AB32" s="51">
        <f t="shared" si="27"/>
        <v>59634.928040411731</v>
      </c>
      <c r="AC32" s="44">
        <f t="shared" si="28"/>
        <v>15960.756796909427</v>
      </c>
      <c r="AD32" s="44">
        <f t="shared" si="29"/>
        <v>9445.6308415863186</v>
      </c>
      <c r="AE32" s="44">
        <f t="shared" si="30"/>
        <v>0</v>
      </c>
      <c r="AF32" s="52">
        <f>HLOOKUP(I32,ElecAvoidedCostsWOCC!$A$5:$Q$50,G32+1,FALSE)</f>
        <v>0.95298626106018935</v>
      </c>
      <c r="AG32" s="44">
        <f t="shared" si="31"/>
        <v>15019.063474308585</v>
      </c>
      <c r="AH32" s="52">
        <f>HLOOKUP(I32,ElecAvoidedCostsWOCC!$A$5:$Q$50,T32+1,FALSE)</f>
        <v>0.95298626106018935</v>
      </c>
      <c r="AI32" s="44">
        <f t="shared" si="32"/>
        <v>0</v>
      </c>
      <c r="AJ32" s="44">
        <f t="shared" si="33"/>
        <v>15019.063474308585</v>
      </c>
      <c r="AK32" s="44">
        <f>HLOOKUP(I32,ElecAvoidedCostsWOCC!$A$5:$Q$50,G32+1,FALSE)*J32*L32</f>
        <v>0</v>
      </c>
      <c r="AL32" s="44">
        <f t="shared" si="34"/>
        <v>15019.063474308585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15019.063474308585</v>
      </c>
      <c r="AN32" s="48">
        <f t="shared" si="35"/>
        <v>25966.600663325764</v>
      </c>
      <c r="AO32" s="47">
        <f t="shared" si="36"/>
        <v>0.25185011482081249</v>
      </c>
      <c r="AP32" s="47">
        <f t="shared" si="37"/>
        <v>1.6269028463834387</v>
      </c>
    </row>
    <row r="33" spans="2:42">
      <c r="B33" s="97" t="s">
        <v>74</v>
      </c>
      <c r="C33" s="100">
        <v>18230611</v>
      </c>
      <c r="D33" s="100" t="s">
        <v>75</v>
      </c>
      <c r="E33" s="38">
        <v>10357</v>
      </c>
      <c r="F33" s="39" t="s">
        <v>879</v>
      </c>
      <c r="G33" s="39">
        <v>20</v>
      </c>
      <c r="H33" s="39"/>
      <c r="I33" s="40" t="s">
        <v>280</v>
      </c>
      <c r="J33" s="41">
        <v>500</v>
      </c>
      <c r="K33" s="41">
        <v>4.6500000000000004</v>
      </c>
      <c r="L33" s="41"/>
      <c r="M33" s="42">
        <v>6.46</v>
      </c>
      <c r="N33" s="42">
        <v>6.46</v>
      </c>
      <c r="O33" s="43">
        <v>2325</v>
      </c>
      <c r="P33" s="44">
        <v>3230</v>
      </c>
      <c r="Q33" s="44">
        <f t="shared" si="17"/>
        <v>3230</v>
      </c>
      <c r="R33" s="45">
        <v>0.45</v>
      </c>
      <c r="S33" s="46">
        <v>0</v>
      </c>
      <c r="T33" s="39">
        <f t="shared" si="0"/>
        <v>20</v>
      </c>
      <c r="U33" s="47">
        <f t="shared" si="20"/>
        <v>2.3257905362032559E-2</v>
      </c>
      <c r="V33" s="48">
        <f t="shared" si="21"/>
        <v>0</v>
      </c>
      <c r="W33" s="49">
        <f t="shared" si="22"/>
        <v>1.1628952681016279E-3</v>
      </c>
      <c r="X33" s="44">
        <f t="shared" si="23"/>
        <v>412.49398492422603</v>
      </c>
      <c r="Y33" s="44">
        <f t="shared" si="24"/>
        <v>0</v>
      </c>
      <c r="Z33" s="44">
        <f t="shared" si="25"/>
        <v>9395.9067142859367</v>
      </c>
      <c r="AA33" s="50">
        <f t="shared" si="26"/>
        <v>3642.493984924226</v>
      </c>
      <c r="AB33" s="51">
        <f t="shared" si="27"/>
        <v>8797.6654628145461</v>
      </c>
      <c r="AC33" s="44">
        <f t="shared" si="28"/>
        <v>3410.5748922511475</v>
      </c>
      <c r="AD33" s="44">
        <f t="shared" si="29"/>
        <v>2421.1596428199259</v>
      </c>
      <c r="AE33" s="44">
        <f t="shared" si="30"/>
        <v>0</v>
      </c>
      <c r="AF33" s="52">
        <f>HLOOKUP(I33,ElecAvoidedCostsWOCC!$A$5:$Q$50,G33+1,FALSE)</f>
        <v>1.7190157326757642</v>
      </c>
      <c r="AG33" s="44">
        <f t="shared" si="31"/>
        <v>3996.7115784711518</v>
      </c>
      <c r="AH33" s="52">
        <f>HLOOKUP(I33,ElecAvoidedCostsWOCC!$A$5:$Q$50,T33+1,FALSE)</f>
        <v>1.7190157326757642</v>
      </c>
      <c r="AI33" s="44">
        <f t="shared" si="32"/>
        <v>0</v>
      </c>
      <c r="AJ33" s="44">
        <f t="shared" si="33"/>
        <v>3996.7115784711518</v>
      </c>
      <c r="AK33" s="44">
        <f>HLOOKUP(I33,ElecAvoidedCostsWOCC!$A$5:$Q$50,G33+1,FALSE)*J33*L33</f>
        <v>0</v>
      </c>
      <c r="AL33" s="44">
        <f t="shared" si="34"/>
        <v>3996.7115784711518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3996.7115784711523</v>
      </c>
      <c r="AN33" s="48">
        <f t="shared" si="35"/>
        <v>6817.5423791381945</v>
      </c>
      <c r="AO33" s="47">
        <f t="shared" si="36"/>
        <v>0.4542922887172986</v>
      </c>
      <c r="AP33" s="47">
        <f t="shared" si="37"/>
        <v>1.9989422881836443</v>
      </c>
    </row>
    <row r="34" spans="2:42">
      <c r="B34" s="97" t="s">
        <v>74</v>
      </c>
      <c r="C34" s="100">
        <v>18230611</v>
      </c>
      <c r="D34" s="100" t="s">
        <v>75</v>
      </c>
      <c r="E34" s="38">
        <v>10360</v>
      </c>
      <c r="F34" s="39" t="s">
        <v>665</v>
      </c>
      <c r="G34" s="39">
        <v>20</v>
      </c>
      <c r="H34" s="39"/>
      <c r="I34" s="40" t="s">
        <v>282</v>
      </c>
      <c r="J34" s="41">
        <v>1700</v>
      </c>
      <c r="K34" s="41">
        <v>4.6500000000000004</v>
      </c>
      <c r="L34" s="41"/>
      <c r="M34" s="42">
        <v>8.5299999999999994</v>
      </c>
      <c r="N34" s="42">
        <v>8.5299999999999994</v>
      </c>
      <c r="O34" s="43">
        <v>7905.0000000000009</v>
      </c>
      <c r="P34" s="44">
        <v>14500.999999999998</v>
      </c>
      <c r="Q34" s="44">
        <f t="shared" si="17"/>
        <v>14500.999999999998</v>
      </c>
      <c r="R34" s="45">
        <v>1.31</v>
      </c>
      <c r="S34" s="46">
        <v>0</v>
      </c>
      <c r="T34" s="39">
        <f t="shared" si="0"/>
        <v>20</v>
      </c>
      <c r="U34" s="47">
        <f t="shared" si="20"/>
        <v>7.9076878230910697E-2</v>
      </c>
      <c r="V34" s="48">
        <f t="shared" si="21"/>
        <v>0</v>
      </c>
      <c r="W34" s="49">
        <f t="shared" si="22"/>
        <v>3.9538439115455347E-3</v>
      </c>
      <c r="X34" s="44">
        <f t="shared" si="23"/>
        <v>1402.4795487423685</v>
      </c>
      <c r="Y34" s="44">
        <f t="shared" si="24"/>
        <v>0</v>
      </c>
      <c r="Z34" s="44">
        <f t="shared" si="25"/>
        <v>31946.082828572187</v>
      </c>
      <c r="AA34" s="50">
        <f t="shared" si="26"/>
        <v>15903.479548742367</v>
      </c>
      <c r="AB34" s="51">
        <f t="shared" si="27"/>
        <v>29912.062573569463</v>
      </c>
      <c r="AC34" s="44">
        <f t="shared" si="28"/>
        <v>14890.898453878621</v>
      </c>
      <c r="AD34" s="44">
        <f t="shared" si="29"/>
        <v>23964.100109155443</v>
      </c>
      <c r="AE34" s="44">
        <f t="shared" si="30"/>
        <v>0</v>
      </c>
      <c r="AF34" s="52">
        <f>HLOOKUP(I34,ElecAvoidedCostsWOCC!$A$5:$Q$50,G34+1,FALSE)</f>
        <v>1.727945421646023</v>
      </c>
      <c r="AG34" s="44">
        <f t="shared" si="31"/>
        <v>13659.408558111814</v>
      </c>
      <c r="AH34" s="52">
        <f>HLOOKUP(I34,ElecAvoidedCostsWOCC!$A$5:$Q$50,T34+1,FALSE)</f>
        <v>1.727945421646023</v>
      </c>
      <c r="AI34" s="44">
        <f t="shared" si="32"/>
        <v>0</v>
      </c>
      <c r="AJ34" s="44">
        <f t="shared" si="33"/>
        <v>13659.408558111814</v>
      </c>
      <c r="AK34" s="44">
        <f>HLOOKUP(I34,ElecAvoidedCostsWOCC!$A$5:$Q$50,G34+1,FALSE)*J34*L34</f>
        <v>0</v>
      </c>
      <c r="AL34" s="44">
        <f t="shared" si="34"/>
        <v>13659.408558111814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13659.408558111812</v>
      </c>
      <c r="AN34" s="48">
        <f t="shared" si="35"/>
        <v>38989.449523078438</v>
      </c>
      <c r="AO34" s="47">
        <f t="shared" si="36"/>
        <v>0.45665217918410528</v>
      </c>
      <c r="AP34" s="47">
        <f t="shared" si="37"/>
        <v>2.6183409714222372</v>
      </c>
    </row>
    <row r="35" spans="2:42">
      <c r="B35" s="97" t="s">
        <v>74</v>
      </c>
      <c r="C35" s="100">
        <v>18230611</v>
      </c>
      <c r="D35" s="100" t="s">
        <v>75</v>
      </c>
      <c r="E35" s="38">
        <v>10363</v>
      </c>
      <c r="F35" s="39" t="s">
        <v>880</v>
      </c>
      <c r="G35" s="39">
        <v>45</v>
      </c>
      <c r="H35" s="39"/>
      <c r="I35" s="40" t="s">
        <v>280</v>
      </c>
      <c r="J35" s="41">
        <v>3000</v>
      </c>
      <c r="K35" s="41">
        <v>1.01</v>
      </c>
      <c r="L35" s="41"/>
      <c r="M35" s="42">
        <v>1.87</v>
      </c>
      <c r="N35" s="42">
        <v>1.87</v>
      </c>
      <c r="O35" s="43">
        <v>3030</v>
      </c>
      <c r="P35" s="44">
        <v>5610</v>
      </c>
      <c r="Q35" s="44">
        <f t="shared" si="17"/>
        <v>5610</v>
      </c>
      <c r="R35" s="45">
        <v>0.12</v>
      </c>
      <c r="S35" s="46">
        <v>0</v>
      </c>
      <c r="T35" s="39">
        <f t="shared" si="0"/>
        <v>45</v>
      </c>
      <c r="U35" s="47">
        <f t="shared" si="20"/>
        <v>6.8198180561572883E-2</v>
      </c>
      <c r="V35" s="48">
        <f t="shared" si="21"/>
        <v>0</v>
      </c>
      <c r="W35" s="49">
        <f t="shared" si="22"/>
        <v>1.5155151235905085E-3</v>
      </c>
      <c r="X35" s="44">
        <f t="shared" si="23"/>
        <v>537.57280615931393</v>
      </c>
      <c r="Y35" s="44">
        <f t="shared" si="24"/>
        <v>0</v>
      </c>
      <c r="Z35" s="44">
        <f t="shared" si="25"/>
        <v>12244.988105069415</v>
      </c>
      <c r="AA35" s="50">
        <f t="shared" si="26"/>
        <v>6147.5728061593136</v>
      </c>
      <c r="AB35" s="51">
        <f t="shared" si="27"/>
        <v>11465.344667667991</v>
      </c>
      <c r="AC35" s="44">
        <f t="shared" si="28"/>
        <v>5756.1543128832518</v>
      </c>
      <c r="AD35" s="44">
        <f t="shared" si="29"/>
        <v>5019.9051668585444</v>
      </c>
      <c r="AE35" s="44">
        <f t="shared" si="30"/>
        <v>0</v>
      </c>
      <c r="AF35" s="52">
        <f>HLOOKUP(I35,ElecAvoidedCostsWOCC!$A$5:$Q$50,G35+1,FALSE)</f>
        <v>3.1346149049506007</v>
      </c>
      <c r="AG35" s="44">
        <f t="shared" si="31"/>
        <v>9497.8831620003202</v>
      </c>
      <c r="AH35" s="52">
        <f>HLOOKUP(I35,ElecAvoidedCostsWOCC!$A$5:$Q$50,T35+1,FALSE)</f>
        <v>3.1346149049506007</v>
      </c>
      <c r="AI35" s="44">
        <f t="shared" si="32"/>
        <v>0</v>
      </c>
      <c r="AJ35" s="44">
        <f t="shared" si="33"/>
        <v>9497.8831620003202</v>
      </c>
      <c r="AK35" s="44">
        <f>HLOOKUP(I35,ElecAvoidedCostsWOCC!$A$5:$Q$50,G35+1,FALSE)*J35*L35</f>
        <v>0</v>
      </c>
      <c r="AL35" s="44">
        <f t="shared" si="34"/>
        <v>9497.8831620003202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9497.8831620003202</v>
      </c>
      <c r="AN35" s="48">
        <f t="shared" si="35"/>
        <v>15467.576645058896</v>
      </c>
      <c r="AO35" s="47">
        <f t="shared" si="36"/>
        <v>0.82839927078547693</v>
      </c>
      <c r="AP35" s="47">
        <f t="shared" si="37"/>
        <v>2.6871372455112663</v>
      </c>
    </row>
    <row r="36" spans="2:42">
      <c r="B36" s="97" t="s">
        <v>74</v>
      </c>
      <c r="C36" s="100">
        <v>18230611</v>
      </c>
      <c r="D36" s="100" t="s">
        <v>75</v>
      </c>
      <c r="E36" s="38">
        <v>10367</v>
      </c>
      <c r="F36" s="39" t="s">
        <v>668</v>
      </c>
      <c r="G36" s="39">
        <v>25</v>
      </c>
      <c r="H36" s="39"/>
      <c r="I36" s="40" t="s">
        <v>282</v>
      </c>
      <c r="J36" s="41">
        <v>92000</v>
      </c>
      <c r="K36" s="41">
        <v>0.8</v>
      </c>
      <c r="L36" s="41"/>
      <c r="M36" s="42">
        <v>2.37</v>
      </c>
      <c r="N36" s="42">
        <v>2.37</v>
      </c>
      <c r="O36" s="43">
        <v>73600</v>
      </c>
      <c r="P36" s="44">
        <v>218040</v>
      </c>
      <c r="Q36" s="44">
        <f t="shared" si="17"/>
        <v>218040</v>
      </c>
      <c r="R36" s="45">
        <v>0.18</v>
      </c>
      <c r="S36" s="46">
        <v>0</v>
      </c>
      <c r="T36" s="39">
        <f t="shared" si="0"/>
        <v>25</v>
      </c>
      <c r="U36" s="47">
        <f t="shared" si="20"/>
        <v>0.92031281432558931</v>
      </c>
      <c r="V36" s="48">
        <f t="shared" si="21"/>
        <v>0</v>
      </c>
      <c r="W36" s="49">
        <f t="shared" si="22"/>
        <v>3.6812512573023572E-2</v>
      </c>
      <c r="X36" s="44">
        <f t="shared" si="23"/>
        <v>13057.874103407758</v>
      </c>
      <c r="Y36" s="44">
        <f t="shared" si="24"/>
        <v>0</v>
      </c>
      <c r="Z36" s="44">
        <f t="shared" si="25"/>
        <v>297436.01469739573</v>
      </c>
      <c r="AA36" s="50">
        <f t="shared" si="26"/>
        <v>231097.87410340775</v>
      </c>
      <c r="AB36" s="51">
        <f t="shared" si="27"/>
        <v>278498.14110243047</v>
      </c>
      <c r="AC36" s="44">
        <f t="shared" si="28"/>
        <v>216383.77725038177</v>
      </c>
      <c r="AD36" s="44">
        <f t="shared" si="29"/>
        <v>196510.76751038243</v>
      </c>
      <c r="AE36" s="44">
        <f t="shared" si="30"/>
        <v>0</v>
      </c>
      <c r="AF36" s="52">
        <f>HLOOKUP(I36,ElecAvoidedCostsWOCC!$A$5:$Q$50,G36+1,FALSE)</f>
        <v>2.0508206305871441</v>
      </c>
      <c r="AG36" s="44">
        <f t="shared" si="31"/>
        <v>150940.39841121383</v>
      </c>
      <c r="AH36" s="52">
        <f>HLOOKUP(I36,ElecAvoidedCostsWOCC!$A$5:$Q$50,T36+1,FALSE)</f>
        <v>2.0508206305871441</v>
      </c>
      <c r="AI36" s="44">
        <f t="shared" si="32"/>
        <v>0</v>
      </c>
      <c r="AJ36" s="44">
        <f t="shared" si="33"/>
        <v>150940.39841121383</v>
      </c>
      <c r="AK36" s="44">
        <f>HLOOKUP(I36,ElecAvoidedCostsWOCC!$A$5:$Q$50,G36+1,FALSE)*J36*L36</f>
        <v>0</v>
      </c>
      <c r="AL36" s="44">
        <f t="shared" si="34"/>
        <v>150940.39841121383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150940.39841121383</v>
      </c>
      <c r="AN36" s="48">
        <f t="shared" si="35"/>
        <v>362545.20576271764</v>
      </c>
      <c r="AO36" s="47">
        <f t="shared" si="36"/>
        <v>0.54197991345191265</v>
      </c>
      <c r="AP36" s="47">
        <f t="shared" si="37"/>
        <v>1.6754731356002244</v>
      </c>
    </row>
    <row r="37" spans="2:42">
      <c r="B37" s="97" t="s">
        <v>74</v>
      </c>
      <c r="C37" s="100">
        <v>18230611</v>
      </c>
      <c r="D37" s="100" t="s">
        <v>75</v>
      </c>
      <c r="E37" s="38">
        <v>10370</v>
      </c>
      <c r="F37" s="39" t="s">
        <v>670</v>
      </c>
      <c r="G37" s="39">
        <v>45</v>
      </c>
      <c r="H37" s="39"/>
      <c r="I37" s="40" t="s">
        <v>280</v>
      </c>
      <c r="J37" s="41">
        <v>12500</v>
      </c>
      <c r="K37" s="41">
        <v>1.35</v>
      </c>
      <c r="L37" s="41"/>
      <c r="M37" s="42">
        <v>2.2000000000000002</v>
      </c>
      <c r="N37" s="42">
        <v>2.2000000000000002</v>
      </c>
      <c r="O37" s="43">
        <v>16875</v>
      </c>
      <c r="P37" s="44">
        <v>27500.000000000004</v>
      </c>
      <c r="Q37" s="44">
        <f t="shared" si="17"/>
        <v>27500.000000000004</v>
      </c>
      <c r="R37" s="45">
        <v>0.15</v>
      </c>
      <c r="S37" s="46">
        <v>0</v>
      </c>
      <c r="T37" s="39">
        <f t="shared" ref="T37:T68" si="38">G37+H37</f>
        <v>45</v>
      </c>
      <c r="U37" s="47">
        <f t="shared" si="20"/>
        <v>0.37981659966222525</v>
      </c>
      <c r="V37" s="48">
        <f t="shared" si="21"/>
        <v>0</v>
      </c>
      <c r="W37" s="49">
        <f t="shared" si="22"/>
        <v>8.4403688813827829E-3</v>
      </c>
      <c r="X37" s="44">
        <f t="shared" si="23"/>
        <v>2993.9079550951892</v>
      </c>
      <c r="Y37" s="44">
        <f t="shared" si="24"/>
        <v>0</v>
      </c>
      <c r="Z37" s="44">
        <f t="shared" si="25"/>
        <v>68196.097119817292</v>
      </c>
      <c r="AA37" s="50">
        <f t="shared" si="26"/>
        <v>30493.907955095194</v>
      </c>
      <c r="AB37" s="51">
        <f t="shared" si="27"/>
        <v>63854.023520428171</v>
      </c>
      <c r="AC37" s="44">
        <f t="shared" si="28"/>
        <v>28552.348272561041</v>
      </c>
      <c r="AD37" s="44">
        <f t="shared" si="29"/>
        <v>26145.339410721586</v>
      </c>
      <c r="AE37" s="44">
        <f t="shared" si="30"/>
        <v>0</v>
      </c>
      <c r="AF37" s="52">
        <f>HLOOKUP(I37,ElecAvoidedCostsWOCC!$A$5:$Q$50,G37+1,FALSE)</f>
        <v>3.1346149049506007</v>
      </c>
      <c r="AG37" s="44">
        <f t="shared" si="31"/>
        <v>52896.626521041384</v>
      </c>
      <c r="AH37" s="52">
        <f>HLOOKUP(I37,ElecAvoidedCostsWOCC!$A$5:$Q$50,T37+1,FALSE)</f>
        <v>3.1346149049506007</v>
      </c>
      <c r="AI37" s="44">
        <f t="shared" si="32"/>
        <v>0</v>
      </c>
      <c r="AJ37" s="44">
        <f t="shared" si="33"/>
        <v>52896.626521041384</v>
      </c>
      <c r="AK37" s="44">
        <f>HLOOKUP(I37,ElecAvoidedCostsWOCC!$A$5:$Q$50,G37+1,FALSE)*J37*L37</f>
        <v>0</v>
      </c>
      <c r="AL37" s="44">
        <f t="shared" si="34"/>
        <v>52896.626521041384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52896.626521041391</v>
      </c>
      <c r="AN37" s="48">
        <f t="shared" si="35"/>
        <v>84331.628583867132</v>
      </c>
      <c r="AO37" s="47">
        <f t="shared" si="36"/>
        <v>0.82839927078547693</v>
      </c>
      <c r="AP37" s="47">
        <f t="shared" si="37"/>
        <v>2.9535794316753372</v>
      </c>
    </row>
    <row r="38" spans="2:42">
      <c r="B38" s="97" t="s">
        <v>74</v>
      </c>
      <c r="C38" s="100">
        <v>18230611</v>
      </c>
      <c r="D38" s="100" t="s">
        <v>75</v>
      </c>
      <c r="E38" s="38">
        <v>10373</v>
      </c>
      <c r="F38" s="39" t="s">
        <v>671</v>
      </c>
      <c r="G38" s="39">
        <v>25</v>
      </c>
      <c r="H38" s="39"/>
      <c r="I38" s="40" t="s">
        <v>282</v>
      </c>
      <c r="J38" s="41">
        <v>53000</v>
      </c>
      <c r="K38" s="41">
        <v>0.52</v>
      </c>
      <c r="L38" s="41"/>
      <c r="M38" s="42">
        <v>2.7</v>
      </c>
      <c r="N38" s="42">
        <v>2.7</v>
      </c>
      <c r="O38" s="43">
        <v>27560</v>
      </c>
      <c r="P38" s="44">
        <v>143100</v>
      </c>
      <c r="Q38" s="44">
        <f t="shared" si="17"/>
        <v>143100</v>
      </c>
      <c r="R38" s="45">
        <v>0.12</v>
      </c>
      <c r="S38" s="46">
        <v>0</v>
      </c>
      <c r="T38" s="39">
        <f t="shared" si="38"/>
        <v>25</v>
      </c>
      <c r="U38" s="47">
        <f t="shared" si="20"/>
        <v>0.34461713536431038</v>
      </c>
      <c r="V38" s="48">
        <f t="shared" si="21"/>
        <v>0</v>
      </c>
      <c r="W38" s="49">
        <f t="shared" si="22"/>
        <v>1.3784685414572414E-2</v>
      </c>
      <c r="X38" s="44">
        <f t="shared" si="23"/>
        <v>4889.6061180695351</v>
      </c>
      <c r="Y38" s="44">
        <f t="shared" si="24"/>
        <v>0</v>
      </c>
      <c r="Z38" s="44">
        <f t="shared" si="25"/>
        <v>111376.85550353567</v>
      </c>
      <c r="AA38" s="50">
        <f t="shared" si="26"/>
        <v>147989.60611806953</v>
      </c>
      <c r="AB38" s="51">
        <f t="shared" si="27"/>
        <v>104285.44522802965</v>
      </c>
      <c r="AC38" s="44">
        <f t="shared" si="28"/>
        <v>138567.04692703139</v>
      </c>
      <c r="AD38" s="44">
        <f t="shared" si="29"/>
        <v>75471.526652538189</v>
      </c>
      <c r="AE38" s="44">
        <f t="shared" si="30"/>
        <v>0</v>
      </c>
      <c r="AF38" s="52">
        <f>HLOOKUP(I38,ElecAvoidedCostsWOCC!$A$5:$Q$50,G38+1,FALSE)</f>
        <v>2.0508206305871441</v>
      </c>
      <c r="AG38" s="44">
        <f t="shared" si="31"/>
        <v>56520.616578981695</v>
      </c>
      <c r="AH38" s="52">
        <f>HLOOKUP(I38,ElecAvoidedCostsWOCC!$A$5:$Q$50,T38+1,FALSE)</f>
        <v>2.0508206305871441</v>
      </c>
      <c r="AI38" s="44">
        <f t="shared" si="32"/>
        <v>0</v>
      </c>
      <c r="AJ38" s="44">
        <f t="shared" si="33"/>
        <v>56520.616578981695</v>
      </c>
      <c r="AK38" s="44">
        <f>HLOOKUP(I38,ElecAvoidedCostsWOCC!$A$5:$Q$50,G38+1,FALSE)*J38*L38</f>
        <v>0</v>
      </c>
      <c r="AL38" s="44">
        <f t="shared" si="34"/>
        <v>56520.616578981695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56520.616578981695</v>
      </c>
      <c r="AN38" s="48">
        <f t="shared" si="35"/>
        <v>137644.20488941806</v>
      </c>
      <c r="AO38" s="47">
        <f t="shared" si="36"/>
        <v>0.54197991345191276</v>
      </c>
      <c r="AP38" s="47">
        <f t="shared" si="37"/>
        <v>0.99334010460582811</v>
      </c>
    </row>
    <row r="39" spans="2:42">
      <c r="B39" s="97" t="s">
        <v>74</v>
      </c>
      <c r="C39" s="100">
        <v>18230611</v>
      </c>
      <c r="D39" s="100" t="s">
        <v>75</v>
      </c>
      <c r="E39" s="38">
        <v>10385</v>
      </c>
      <c r="F39" s="39" t="s">
        <v>676</v>
      </c>
      <c r="G39" s="39">
        <v>45</v>
      </c>
      <c r="H39" s="39"/>
      <c r="I39" s="40" t="s">
        <v>280</v>
      </c>
      <c r="J39" s="41">
        <v>75000</v>
      </c>
      <c r="K39" s="41">
        <v>2.0499999999999998</v>
      </c>
      <c r="L39" s="41"/>
      <c r="M39" s="42">
        <v>2.75</v>
      </c>
      <c r="N39" s="42">
        <v>2.75</v>
      </c>
      <c r="O39" s="43">
        <v>153750</v>
      </c>
      <c r="P39" s="44">
        <v>206250</v>
      </c>
      <c r="Q39" s="44">
        <f t="shared" si="17"/>
        <v>206250</v>
      </c>
      <c r="R39" s="45">
        <v>0.22</v>
      </c>
      <c r="S39" s="46">
        <v>0</v>
      </c>
      <c r="T39" s="39">
        <f t="shared" si="38"/>
        <v>45</v>
      </c>
      <c r="U39" s="47">
        <f t="shared" si="20"/>
        <v>3.4605512413669408</v>
      </c>
      <c r="V39" s="48">
        <f t="shared" si="21"/>
        <v>0</v>
      </c>
      <c r="W39" s="49">
        <f t="shared" si="22"/>
        <v>7.6901138697043125E-2</v>
      </c>
      <c r="X39" s="44">
        <f t="shared" si="23"/>
        <v>27277.828035311719</v>
      </c>
      <c r="Y39" s="44">
        <f t="shared" si="24"/>
        <v>0</v>
      </c>
      <c r="Z39" s="44">
        <f t="shared" si="25"/>
        <v>621342.21820277977</v>
      </c>
      <c r="AA39" s="50">
        <f t="shared" si="26"/>
        <v>233527.82803531172</v>
      </c>
      <c r="AB39" s="51">
        <f t="shared" si="27"/>
        <v>581781.10318612331</v>
      </c>
      <c r="AC39" s="44">
        <f t="shared" si="28"/>
        <v>218659.01501433679</v>
      </c>
      <c r="AD39" s="44">
        <f t="shared" si="29"/>
        <v>230078.98681434995</v>
      </c>
      <c r="AE39" s="44">
        <f t="shared" si="30"/>
        <v>0</v>
      </c>
      <c r="AF39" s="52">
        <f>HLOOKUP(I39,ElecAvoidedCostsWOCC!$A$5:$Q$50,G39+1,FALSE)</f>
        <v>3.1346149049506007</v>
      </c>
      <c r="AG39" s="44">
        <f t="shared" si="31"/>
        <v>481947.04163615481</v>
      </c>
      <c r="AH39" s="52">
        <f>HLOOKUP(I39,ElecAvoidedCostsWOCC!$A$5:$Q$50,T39+1,FALSE)</f>
        <v>3.1346149049506007</v>
      </c>
      <c r="AI39" s="44">
        <f t="shared" si="32"/>
        <v>0</v>
      </c>
      <c r="AJ39" s="44">
        <f t="shared" si="33"/>
        <v>481947.04163615481</v>
      </c>
      <c r="AK39" s="44">
        <f>HLOOKUP(I39,ElecAvoidedCostsWOCC!$A$5:$Q$50,G39+1,FALSE)*J39*L39</f>
        <v>0</v>
      </c>
      <c r="AL39" s="44">
        <f t="shared" si="34"/>
        <v>481947.04163615481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481947.04163615475</v>
      </c>
      <c r="AN39" s="48">
        <f t="shared" si="35"/>
        <v>760220.73261412024</v>
      </c>
      <c r="AO39" s="47">
        <f t="shared" si="36"/>
        <v>0.8283992707854767</v>
      </c>
      <c r="AP39" s="47">
        <f t="shared" si="37"/>
        <v>3.4767408632307015</v>
      </c>
    </row>
    <row r="40" spans="2:42">
      <c r="B40" s="97" t="s">
        <v>74</v>
      </c>
      <c r="C40" s="100">
        <v>18230611</v>
      </c>
      <c r="D40" s="100" t="s">
        <v>75</v>
      </c>
      <c r="E40" s="38">
        <v>10388</v>
      </c>
      <c r="F40" s="39" t="s">
        <v>881</v>
      </c>
      <c r="G40" s="39">
        <v>25</v>
      </c>
      <c r="H40" s="39"/>
      <c r="I40" s="40" t="s">
        <v>282</v>
      </c>
      <c r="J40" s="41">
        <v>350</v>
      </c>
      <c r="K40" s="41">
        <v>4.58</v>
      </c>
      <c r="L40" s="41"/>
      <c r="M40" s="42">
        <v>2.75</v>
      </c>
      <c r="N40" s="42">
        <v>2.75</v>
      </c>
      <c r="O40" s="43">
        <v>1603</v>
      </c>
      <c r="P40" s="44">
        <v>962.5</v>
      </c>
      <c r="Q40" s="44">
        <f t="shared" si="17"/>
        <v>962.5</v>
      </c>
      <c r="R40" s="45">
        <v>5.05</v>
      </c>
      <c r="S40" s="46">
        <v>0</v>
      </c>
      <c r="T40" s="39">
        <f t="shared" si="38"/>
        <v>25</v>
      </c>
      <c r="U40" s="47">
        <f t="shared" si="20"/>
        <v>2.0044313062009777E-2</v>
      </c>
      <c r="V40" s="48">
        <f t="shared" si="21"/>
        <v>0</v>
      </c>
      <c r="W40" s="49">
        <f t="shared" si="22"/>
        <v>8.0177252248039106E-4</v>
      </c>
      <c r="X40" s="44">
        <f t="shared" si="23"/>
        <v>284.39907863807923</v>
      </c>
      <c r="Y40" s="44">
        <f t="shared" si="24"/>
        <v>0</v>
      </c>
      <c r="Z40" s="44">
        <f t="shared" si="25"/>
        <v>6478.1240701076795</v>
      </c>
      <c r="AA40" s="50">
        <f t="shared" si="26"/>
        <v>1246.8990786380791</v>
      </c>
      <c r="AB40" s="51">
        <f t="shared" si="27"/>
        <v>6065.6592416738567</v>
      </c>
      <c r="AC40" s="44">
        <f t="shared" si="28"/>
        <v>1167.5085005974522</v>
      </c>
      <c r="AD40" s="44">
        <f t="shared" si="29"/>
        <v>20974.201785905858</v>
      </c>
      <c r="AE40" s="44">
        <f t="shared" si="30"/>
        <v>0</v>
      </c>
      <c r="AF40" s="52">
        <f>HLOOKUP(I40,ElecAvoidedCostsWOCC!$A$5:$Q$50,G40+1,FALSE)</f>
        <v>2.0508206305871441</v>
      </c>
      <c r="AG40" s="44">
        <f t="shared" si="31"/>
        <v>3287.4654708311919</v>
      </c>
      <c r="AH40" s="52">
        <f>HLOOKUP(I40,ElecAvoidedCostsWOCC!$A$5:$Q$50,T40+1,FALSE)</f>
        <v>2.0508206305871441</v>
      </c>
      <c r="AI40" s="44">
        <f t="shared" si="32"/>
        <v>0</v>
      </c>
      <c r="AJ40" s="44">
        <f t="shared" si="33"/>
        <v>3287.4654708311919</v>
      </c>
      <c r="AK40" s="44">
        <f>HLOOKUP(I40,ElecAvoidedCostsWOCC!$A$5:$Q$50,G40+1,FALSE)*J40*L40</f>
        <v>0</v>
      </c>
      <c r="AL40" s="44">
        <f t="shared" si="34"/>
        <v>3287.4654708311919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3287.4654708311919</v>
      </c>
      <c r="AN40" s="48">
        <f t="shared" si="35"/>
        <v>24590.413803820171</v>
      </c>
      <c r="AO40" s="47">
        <f t="shared" si="36"/>
        <v>0.54197991345191276</v>
      </c>
      <c r="AP40" s="47">
        <f t="shared" si="37"/>
        <v>21.062299581747332</v>
      </c>
    </row>
    <row r="41" spans="2:42">
      <c r="B41" s="97" t="s">
        <v>74</v>
      </c>
      <c r="C41" s="100">
        <v>18230611</v>
      </c>
      <c r="D41" s="100" t="s">
        <v>75</v>
      </c>
      <c r="E41" s="38">
        <v>10391</v>
      </c>
      <c r="F41" s="39" t="s">
        <v>677</v>
      </c>
      <c r="G41" s="39">
        <v>45</v>
      </c>
      <c r="H41" s="39"/>
      <c r="I41" s="40" t="s">
        <v>282</v>
      </c>
      <c r="J41" s="41">
        <v>9500</v>
      </c>
      <c r="K41" s="41">
        <v>0.83</v>
      </c>
      <c r="L41" s="41"/>
      <c r="M41" s="42">
        <v>2.9</v>
      </c>
      <c r="N41" s="42">
        <v>2.9</v>
      </c>
      <c r="O41" s="43">
        <v>7885</v>
      </c>
      <c r="P41" s="44">
        <v>27550</v>
      </c>
      <c r="Q41" s="44">
        <f t="shared" si="17"/>
        <v>27550</v>
      </c>
      <c r="R41" s="45">
        <v>0.14000000000000001</v>
      </c>
      <c r="S41" s="46">
        <v>0</v>
      </c>
      <c r="T41" s="39">
        <f t="shared" si="38"/>
        <v>45</v>
      </c>
      <c r="U41" s="47">
        <f t="shared" si="20"/>
        <v>0.17747282301254197</v>
      </c>
      <c r="V41" s="48">
        <f t="shared" si="21"/>
        <v>0</v>
      </c>
      <c r="W41" s="49">
        <f t="shared" si="22"/>
        <v>3.9438405113898217E-3</v>
      </c>
      <c r="X41" s="44">
        <f t="shared" si="23"/>
        <v>1398.9312133881815</v>
      </c>
      <c r="Y41" s="44">
        <f t="shared" si="24"/>
        <v>0</v>
      </c>
      <c r="Z41" s="44">
        <f t="shared" si="25"/>
        <v>31865.25782457833</v>
      </c>
      <c r="AA41" s="50">
        <f t="shared" si="26"/>
        <v>28948.931213388183</v>
      </c>
      <c r="AB41" s="51">
        <f t="shared" si="27"/>
        <v>29836.383730878584</v>
      </c>
      <c r="AC41" s="44">
        <f t="shared" si="28"/>
        <v>27105.740836505789</v>
      </c>
      <c r="AD41" s="44">
        <f t="shared" si="29"/>
        <v>18545.760755338513</v>
      </c>
      <c r="AE41" s="44">
        <f t="shared" si="30"/>
        <v>0</v>
      </c>
      <c r="AF41" s="52">
        <f>HLOOKUP(I41,ElecAvoidedCostsWOCC!$A$5:$Q$50,G41+1,FALSE)</f>
        <v>3.4276422079642828</v>
      </c>
      <c r="AG41" s="44">
        <f t="shared" si="31"/>
        <v>27026.958809798369</v>
      </c>
      <c r="AH41" s="52">
        <f>HLOOKUP(I41,ElecAvoidedCostsWOCC!$A$5:$Q$50,T41+1,FALSE)</f>
        <v>3.4276422079642828</v>
      </c>
      <c r="AI41" s="44">
        <f t="shared" si="32"/>
        <v>0</v>
      </c>
      <c r="AJ41" s="44">
        <f t="shared" si="33"/>
        <v>27026.958809798369</v>
      </c>
      <c r="AK41" s="44">
        <f>HLOOKUP(I41,ElecAvoidedCostsWOCC!$A$5:$Q$50,G41+1,FALSE)*J41*L41</f>
        <v>0</v>
      </c>
      <c r="AL41" s="44">
        <f t="shared" si="34"/>
        <v>27026.958809798369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27026.958809798369</v>
      </c>
      <c r="AN41" s="48">
        <f t="shared" si="35"/>
        <v>48275.41544611672</v>
      </c>
      <c r="AO41" s="47">
        <f t="shared" si="36"/>
        <v>0.90583896002876996</v>
      </c>
      <c r="AP41" s="47">
        <f t="shared" si="37"/>
        <v>1.7810033578237341</v>
      </c>
    </row>
    <row r="42" spans="2:42">
      <c r="B42" s="97" t="s">
        <v>74</v>
      </c>
      <c r="C42" s="100">
        <v>18230611</v>
      </c>
      <c r="D42" s="100" t="s">
        <v>75</v>
      </c>
      <c r="E42" s="38">
        <v>10400</v>
      </c>
      <c r="F42" s="39" t="s">
        <v>679</v>
      </c>
      <c r="G42" s="39">
        <v>25</v>
      </c>
      <c r="H42" s="39"/>
      <c r="I42" s="40" t="s">
        <v>282</v>
      </c>
      <c r="J42" s="41">
        <v>43000</v>
      </c>
      <c r="K42" s="41">
        <v>0.93</v>
      </c>
      <c r="L42" s="41"/>
      <c r="M42" s="42">
        <v>2.0299999999999998</v>
      </c>
      <c r="N42" s="42">
        <v>2.0299999999999998</v>
      </c>
      <c r="O42" s="43">
        <v>39990</v>
      </c>
      <c r="P42" s="44">
        <v>87289.999999999985</v>
      </c>
      <c r="Q42" s="44">
        <f t="shared" si="17"/>
        <v>87289.999999999985</v>
      </c>
      <c r="R42" s="45">
        <v>0.3</v>
      </c>
      <c r="S42" s="46"/>
      <c r="T42" s="39">
        <f t="shared" si="38"/>
        <v>25</v>
      </c>
      <c r="U42" s="47">
        <f t="shared" si="20"/>
        <v>0.5000449652836999</v>
      </c>
      <c r="V42" s="48">
        <f t="shared" si="21"/>
        <v>0</v>
      </c>
      <c r="W42" s="49">
        <f t="shared" si="22"/>
        <v>2.0001798611347998E-2</v>
      </c>
      <c r="X42" s="44">
        <f t="shared" si="23"/>
        <v>7094.8965406966872</v>
      </c>
      <c r="Y42" s="44">
        <f t="shared" si="24"/>
        <v>0</v>
      </c>
      <c r="Z42" s="44">
        <f t="shared" si="25"/>
        <v>161609.59548571811</v>
      </c>
      <c r="AA42" s="50">
        <f t="shared" si="26"/>
        <v>94384.896540696674</v>
      </c>
      <c r="AB42" s="51">
        <f t="shared" si="27"/>
        <v>151319.8459604102</v>
      </c>
      <c r="AC42" s="44">
        <f t="shared" si="28"/>
        <v>88375.371292787138</v>
      </c>
      <c r="AD42" s="44">
        <f t="shared" si="29"/>
        <v>153079.0399084501</v>
      </c>
      <c r="AE42" s="44">
        <f t="shared" si="30"/>
        <v>0</v>
      </c>
      <c r="AF42" s="52">
        <f>HLOOKUP(I42,ElecAvoidedCostsWOCC!$A$5:$Q$50,G42+1,FALSE)</f>
        <v>2.0508206305871441</v>
      </c>
      <c r="AG42" s="44">
        <f t="shared" si="31"/>
        <v>82012.317017179899</v>
      </c>
      <c r="AH42" s="52">
        <f>HLOOKUP(I42,ElecAvoidedCostsWOCC!$A$5:$Q$50,T42+1,FALSE)</f>
        <v>2.0508206305871441</v>
      </c>
      <c r="AI42" s="44">
        <f t="shared" si="32"/>
        <v>0</v>
      </c>
      <c r="AJ42" s="44">
        <f t="shared" si="33"/>
        <v>82012.317017179899</v>
      </c>
      <c r="AK42" s="44">
        <f>HLOOKUP(I42,ElecAvoidedCostsWOCC!$A$5:$Q$50,G42+1,FALSE)*J42*L42</f>
        <v>0</v>
      </c>
      <c r="AL42" s="44">
        <f t="shared" si="34"/>
        <v>82012.317017179899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82012.317017179899</v>
      </c>
      <c r="AN42" s="48">
        <f t="shared" si="35"/>
        <v>243292.58862734801</v>
      </c>
      <c r="AO42" s="47">
        <f t="shared" si="36"/>
        <v>0.54197991345191288</v>
      </c>
      <c r="AP42" s="47">
        <f t="shared" si="37"/>
        <v>2.7529455895729247</v>
      </c>
    </row>
    <row r="43" spans="2:42">
      <c r="B43" s="97" t="s">
        <v>74</v>
      </c>
      <c r="C43" s="100">
        <v>18230611</v>
      </c>
      <c r="D43" s="100" t="s">
        <v>75</v>
      </c>
      <c r="E43" s="38">
        <v>10403</v>
      </c>
      <c r="F43" s="39" t="s">
        <v>882</v>
      </c>
      <c r="G43" s="39">
        <v>45</v>
      </c>
      <c r="H43" s="39"/>
      <c r="I43" s="40" t="s">
        <v>280</v>
      </c>
      <c r="J43" s="41">
        <v>2300</v>
      </c>
      <c r="K43" s="41">
        <v>0.91</v>
      </c>
      <c r="L43" s="41"/>
      <c r="M43" s="42">
        <v>1.92</v>
      </c>
      <c r="N43" s="42">
        <v>1.92</v>
      </c>
      <c r="O43" s="43">
        <v>2093</v>
      </c>
      <c r="P43" s="44">
        <v>4416</v>
      </c>
      <c r="Q43" s="44">
        <f t="shared" si="17"/>
        <v>4416</v>
      </c>
      <c r="R43" s="45">
        <v>0.12</v>
      </c>
      <c r="S43" s="46"/>
      <c r="T43" s="39">
        <f t="shared" si="38"/>
        <v>45</v>
      </c>
      <c r="U43" s="47">
        <f t="shared" si="20"/>
        <v>4.7108512183291103E-2</v>
      </c>
      <c r="V43" s="48">
        <f t="shared" si="21"/>
        <v>0</v>
      </c>
      <c r="W43" s="49">
        <f t="shared" si="22"/>
        <v>1.0468558262953578E-3</v>
      </c>
      <c r="X43" s="44">
        <f t="shared" si="23"/>
        <v>371.33329481565806</v>
      </c>
      <c r="Y43" s="44">
        <f t="shared" si="24"/>
        <v>0</v>
      </c>
      <c r="Z43" s="44">
        <f t="shared" si="25"/>
        <v>8458.33666795719</v>
      </c>
      <c r="AA43" s="50">
        <f t="shared" si="26"/>
        <v>4787.3332948156585</v>
      </c>
      <c r="AB43" s="51">
        <f t="shared" si="27"/>
        <v>7919.7908876003648</v>
      </c>
      <c r="AC43" s="44">
        <f t="shared" si="28"/>
        <v>4482.5218116251481</v>
      </c>
      <c r="AD43" s="44">
        <f t="shared" si="29"/>
        <v>3848.5939612582174</v>
      </c>
      <c r="AE43" s="44">
        <f t="shared" si="30"/>
        <v>0</v>
      </c>
      <c r="AF43" s="52">
        <f>HLOOKUP(I43,ElecAvoidedCostsWOCC!$A$5:$Q$50,G43+1,FALSE)</f>
        <v>3.1346149049506007</v>
      </c>
      <c r="AG43" s="44">
        <f t="shared" si="31"/>
        <v>6560.7489960616076</v>
      </c>
      <c r="AH43" s="52">
        <f>HLOOKUP(I43,ElecAvoidedCostsWOCC!$A$5:$Q$50,T43+1,FALSE)</f>
        <v>3.1346149049506007</v>
      </c>
      <c r="AI43" s="44">
        <f t="shared" si="32"/>
        <v>0</v>
      </c>
      <c r="AJ43" s="44">
        <f t="shared" si="33"/>
        <v>6560.7489960616076</v>
      </c>
      <c r="AK43" s="44">
        <f>HLOOKUP(I43,ElecAvoidedCostsWOCC!$A$5:$Q$50,G43+1,FALSE)*J43*L43</f>
        <v>0</v>
      </c>
      <c r="AL43" s="44">
        <f t="shared" si="34"/>
        <v>6560.7489960616076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6560.7489960616067</v>
      </c>
      <c r="AN43" s="48">
        <f t="shared" si="35"/>
        <v>11065.417856925986</v>
      </c>
      <c r="AO43" s="47">
        <f t="shared" si="36"/>
        <v>0.82839927078547682</v>
      </c>
      <c r="AP43" s="47">
        <f t="shared" si="37"/>
        <v>2.4685697743240191</v>
      </c>
    </row>
    <row r="44" spans="2:42">
      <c r="B44" s="97" t="s">
        <v>74</v>
      </c>
      <c r="C44" s="100">
        <v>18230611</v>
      </c>
      <c r="D44" s="100" t="s">
        <v>75</v>
      </c>
      <c r="E44" s="38">
        <v>10406</v>
      </c>
      <c r="F44" s="39" t="s">
        <v>681</v>
      </c>
      <c r="G44" s="39">
        <v>45</v>
      </c>
      <c r="H44" s="39"/>
      <c r="I44" s="40" t="s">
        <v>282</v>
      </c>
      <c r="J44" s="41">
        <v>1100</v>
      </c>
      <c r="K44" s="41">
        <v>1.35</v>
      </c>
      <c r="L44" s="41"/>
      <c r="M44" s="42">
        <v>2.5299999999999998</v>
      </c>
      <c r="N44" s="42">
        <v>2.5299999999999998</v>
      </c>
      <c r="O44" s="43">
        <v>1485</v>
      </c>
      <c r="P44" s="44">
        <v>2783</v>
      </c>
      <c r="Q44" s="44">
        <f t="shared" si="17"/>
        <v>2783</v>
      </c>
      <c r="R44" s="45">
        <v>0.19</v>
      </c>
      <c r="S44" s="46">
        <v>0</v>
      </c>
      <c r="T44" s="39">
        <f t="shared" si="38"/>
        <v>45</v>
      </c>
      <c r="U44" s="47">
        <f t="shared" si="20"/>
        <v>3.3423860770275822E-2</v>
      </c>
      <c r="V44" s="48">
        <f t="shared" si="21"/>
        <v>0</v>
      </c>
      <c r="W44" s="49">
        <f t="shared" si="22"/>
        <v>7.4275246156168487E-4</v>
      </c>
      <c r="X44" s="44">
        <f t="shared" si="23"/>
        <v>263.46390004837662</v>
      </c>
      <c r="Y44" s="44">
        <f t="shared" si="24"/>
        <v>0</v>
      </c>
      <c r="Z44" s="44">
        <f t="shared" si="25"/>
        <v>6001.2565465439211</v>
      </c>
      <c r="AA44" s="50">
        <f t="shared" si="26"/>
        <v>3046.4639000483767</v>
      </c>
      <c r="AB44" s="51">
        <f t="shared" si="27"/>
        <v>5619.1540697976789</v>
      </c>
      <c r="AC44" s="44">
        <f t="shared" si="28"/>
        <v>2852.4942884348093</v>
      </c>
      <c r="AD44" s="44">
        <f t="shared" si="29"/>
        <v>2914.3338329817661</v>
      </c>
      <c r="AE44" s="44">
        <f t="shared" si="30"/>
        <v>0</v>
      </c>
      <c r="AF44" s="52">
        <f>HLOOKUP(I44,ElecAvoidedCostsWOCC!$A$5:$Q$50,G44+1,FALSE)</f>
        <v>3.4276422079642828</v>
      </c>
      <c r="AG44" s="44">
        <f t="shared" si="31"/>
        <v>5090.04867882696</v>
      </c>
      <c r="AH44" s="52">
        <f>HLOOKUP(I44,ElecAvoidedCostsWOCC!$A$5:$Q$50,T44+1,FALSE)</f>
        <v>3.4276422079642828</v>
      </c>
      <c r="AI44" s="44">
        <f t="shared" si="32"/>
        <v>0</v>
      </c>
      <c r="AJ44" s="44">
        <f t="shared" si="33"/>
        <v>5090.04867882696</v>
      </c>
      <c r="AK44" s="44">
        <f>HLOOKUP(I44,ElecAvoidedCostsWOCC!$A$5:$Q$50,G44+1,FALSE)*J44*L44</f>
        <v>0</v>
      </c>
      <c r="AL44" s="44">
        <f t="shared" si="34"/>
        <v>5090.04867882696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5090.0486788269609</v>
      </c>
      <c r="AN44" s="48">
        <f t="shared" si="35"/>
        <v>8513.3873796914231</v>
      </c>
      <c r="AO44" s="47">
        <f t="shared" si="36"/>
        <v>0.90583896002877018</v>
      </c>
      <c r="AP44" s="47">
        <f t="shared" si="37"/>
        <v>2.9845414289550778</v>
      </c>
    </row>
    <row r="45" spans="2:42">
      <c r="B45" s="97" t="s">
        <v>74</v>
      </c>
      <c r="C45" s="100">
        <v>18230611</v>
      </c>
      <c r="D45" s="100" t="s">
        <v>75</v>
      </c>
      <c r="E45" s="38">
        <v>10414</v>
      </c>
      <c r="F45" s="39" t="s">
        <v>683</v>
      </c>
      <c r="G45" s="39">
        <v>45</v>
      </c>
      <c r="H45" s="39"/>
      <c r="I45" s="40" t="s">
        <v>282</v>
      </c>
      <c r="J45" s="41">
        <v>30000</v>
      </c>
      <c r="K45" s="41">
        <v>0.36</v>
      </c>
      <c r="L45" s="41"/>
      <c r="M45" s="42">
        <v>2.1</v>
      </c>
      <c r="N45" s="42">
        <v>2.1</v>
      </c>
      <c r="O45" s="43">
        <v>10800</v>
      </c>
      <c r="P45" s="44">
        <v>63000</v>
      </c>
      <c r="Q45" s="44">
        <f t="shared" si="17"/>
        <v>63000</v>
      </c>
      <c r="R45" s="45">
        <v>0.1</v>
      </c>
      <c r="S45" s="46">
        <v>0</v>
      </c>
      <c r="T45" s="39">
        <f t="shared" si="38"/>
        <v>45</v>
      </c>
      <c r="U45" s="47">
        <f t="shared" si="20"/>
        <v>0.24308262378382411</v>
      </c>
      <c r="V45" s="48">
        <f t="shared" si="21"/>
        <v>0</v>
      </c>
      <c r="W45" s="49">
        <f t="shared" si="22"/>
        <v>5.4018360840849804E-3</v>
      </c>
      <c r="X45" s="44">
        <f t="shared" si="23"/>
        <v>1916.1010912609208</v>
      </c>
      <c r="Y45" s="44">
        <f t="shared" si="24"/>
        <v>0</v>
      </c>
      <c r="Z45" s="44">
        <f t="shared" si="25"/>
        <v>43645.502156683062</v>
      </c>
      <c r="AA45" s="50">
        <f t="shared" si="26"/>
        <v>64916.10109126092</v>
      </c>
      <c r="AB45" s="51">
        <f t="shared" si="27"/>
        <v>40866.575053074026</v>
      </c>
      <c r="AC45" s="44">
        <f t="shared" si="28"/>
        <v>60782.866190319211</v>
      </c>
      <c r="AD45" s="44">
        <f t="shared" si="29"/>
        <v>41832.543057154544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37018.535846014252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37018.535846014252</v>
      </c>
      <c r="AK45" s="44">
        <f>HLOOKUP(I45,ElecAvoidedCostsWOCC!$A$5:$Q$50,G45+1,FALSE)*J45*L45</f>
        <v>0</v>
      </c>
      <c r="AL45" s="44">
        <f t="shared" si="34"/>
        <v>37018.535846014252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37018.535846014252</v>
      </c>
      <c r="AN45" s="48">
        <f t="shared" si="35"/>
        <v>82552.932487770217</v>
      </c>
      <c r="AO45" s="47">
        <f t="shared" si="36"/>
        <v>0.90583896002876996</v>
      </c>
      <c r="AP45" s="47">
        <f t="shared" si="37"/>
        <v>1.3581612329580846</v>
      </c>
    </row>
    <row r="46" spans="2:42">
      <c r="B46" s="97" t="s">
        <v>74</v>
      </c>
      <c r="C46" s="100">
        <v>18230611</v>
      </c>
      <c r="D46" s="100" t="s">
        <v>75</v>
      </c>
      <c r="E46" s="38">
        <v>10556</v>
      </c>
      <c r="F46" s="39" t="s">
        <v>883</v>
      </c>
      <c r="G46" s="39">
        <v>15</v>
      </c>
      <c r="H46" s="39"/>
      <c r="I46" s="40" t="s">
        <v>278</v>
      </c>
      <c r="J46" s="41">
        <v>185</v>
      </c>
      <c r="K46" s="41">
        <v>20.68</v>
      </c>
      <c r="L46" s="41"/>
      <c r="M46" s="42">
        <v>20</v>
      </c>
      <c r="N46" s="42">
        <v>20</v>
      </c>
      <c r="O46" s="43">
        <v>3825.7999999999997</v>
      </c>
      <c r="P46" s="44">
        <v>3700</v>
      </c>
      <c r="Q46" s="44">
        <f t="shared" si="17"/>
        <v>3700</v>
      </c>
      <c r="R46" s="45">
        <v>16.61</v>
      </c>
      <c r="S46" s="46">
        <v>0</v>
      </c>
      <c r="T46" s="39">
        <f t="shared" si="38"/>
        <v>15</v>
      </c>
      <c r="U46" s="47">
        <f t="shared" si="20"/>
        <v>2.8703256236794886E-2</v>
      </c>
      <c r="V46" s="48">
        <f t="shared" si="21"/>
        <v>0</v>
      </c>
      <c r="W46" s="49">
        <f t="shared" si="22"/>
        <v>1.9135504157863257E-3</v>
      </c>
      <c r="X46" s="44">
        <f t="shared" si="23"/>
        <v>678.76106990241021</v>
      </c>
      <c r="Y46" s="44">
        <f t="shared" si="24"/>
        <v>0</v>
      </c>
      <c r="Z46" s="44">
        <f t="shared" si="25"/>
        <v>15461.015013985003</v>
      </c>
      <c r="AA46" s="50">
        <f t="shared" si="26"/>
        <v>4378.7610699024099</v>
      </c>
      <c r="AB46" s="51">
        <f t="shared" si="27"/>
        <v>14476.605818338017</v>
      </c>
      <c r="AC46" s="44">
        <f t="shared" si="28"/>
        <v>4099.9635485977615</v>
      </c>
      <c r="AD46" s="44">
        <f t="shared" si="29"/>
        <v>28344.255963720188</v>
      </c>
      <c r="AE46" s="44">
        <f t="shared" si="30"/>
        <v>0</v>
      </c>
      <c r="AF46" s="52">
        <f>HLOOKUP(I46,ElecAvoidedCostsWOCC!$A$5:$Q$50,G46+1,FALSE)</f>
        <v>1.0786528141421943</v>
      </c>
      <c r="AG46" s="44">
        <f t="shared" si="31"/>
        <v>4126.7099363452071</v>
      </c>
      <c r="AH46" s="52">
        <f>HLOOKUP(I46,ElecAvoidedCostsWOCC!$A$5:$Q$50,T46+1,FALSE)</f>
        <v>1.0786528141421943</v>
      </c>
      <c r="AI46" s="44">
        <f t="shared" si="32"/>
        <v>0</v>
      </c>
      <c r="AJ46" s="44">
        <f t="shared" si="33"/>
        <v>4126.7099363452071</v>
      </c>
      <c r="AK46" s="44">
        <f>HLOOKUP(I46,ElecAvoidedCostsWOCC!$A$5:$Q$50,G46+1,FALSE)*J46*L46</f>
        <v>0</v>
      </c>
      <c r="AL46" s="44">
        <f t="shared" si="34"/>
        <v>4126.7099363452071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4126.7099363452071</v>
      </c>
      <c r="AN46" s="48">
        <f t="shared" si="35"/>
        <v>32883.636893699921</v>
      </c>
      <c r="AO46" s="47">
        <f t="shared" si="36"/>
        <v>0.28506059971031061</v>
      </c>
      <c r="AP46" s="47">
        <f t="shared" si="37"/>
        <v>8.0204705490483033</v>
      </c>
    </row>
    <row r="47" spans="2:42">
      <c r="B47" s="97" t="s">
        <v>74</v>
      </c>
      <c r="C47" s="100">
        <v>18230611</v>
      </c>
      <c r="D47" s="100" t="s">
        <v>75</v>
      </c>
      <c r="E47" s="38">
        <v>10559</v>
      </c>
      <c r="F47" s="39" t="s">
        <v>696</v>
      </c>
      <c r="G47" s="39">
        <v>15</v>
      </c>
      <c r="H47" s="39"/>
      <c r="I47" s="40" t="s">
        <v>278</v>
      </c>
      <c r="J47" s="41">
        <v>90</v>
      </c>
      <c r="K47" s="41">
        <v>20.68</v>
      </c>
      <c r="L47" s="41"/>
      <c r="M47" s="42">
        <v>20</v>
      </c>
      <c r="N47" s="42">
        <v>20</v>
      </c>
      <c r="O47" s="43">
        <v>1861.2</v>
      </c>
      <c r="P47" s="44">
        <v>1800</v>
      </c>
      <c r="Q47" s="44">
        <f t="shared" si="17"/>
        <v>1800</v>
      </c>
      <c r="R47" s="45">
        <v>17.02</v>
      </c>
      <c r="S47" s="46"/>
      <c r="T47" s="39">
        <f t="shared" si="38"/>
        <v>15</v>
      </c>
      <c r="U47" s="47">
        <f t="shared" si="20"/>
        <v>1.3963746277359674E-2</v>
      </c>
      <c r="V47" s="48">
        <f t="shared" si="21"/>
        <v>0</v>
      </c>
      <c r="W47" s="49">
        <f t="shared" si="22"/>
        <v>9.3091641849064497E-4</v>
      </c>
      <c r="X47" s="44">
        <f t="shared" si="23"/>
        <v>330.20808806063201</v>
      </c>
      <c r="Y47" s="44">
        <f t="shared" si="24"/>
        <v>0</v>
      </c>
      <c r="Z47" s="44">
        <f t="shared" si="25"/>
        <v>7521.5748716683802</v>
      </c>
      <c r="AA47" s="50">
        <f t="shared" si="26"/>
        <v>2130.2080880606318</v>
      </c>
      <c r="AB47" s="51">
        <f t="shared" si="27"/>
        <v>7042.6731008130901</v>
      </c>
      <c r="AC47" s="44">
        <f t="shared" si="28"/>
        <v>1994.5768614799922</v>
      </c>
      <c r="AD47" s="44">
        <f t="shared" si="29"/>
        <v>14129.466549042936</v>
      </c>
      <c r="AE47" s="44">
        <f t="shared" si="30"/>
        <v>0</v>
      </c>
      <c r="AF47" s="52">
        <f>HLOOKUP(I47,ElecAvoidedCostsWOCC!$A$5:$Q$50,G47+1,FALSE)</f>
        <v>1.0786528141421943</v>
      </c>
      <c r="AG47" s="44">
        <f t="shared" si="31"/>
        <v>2007.588617681452</v>
      </c>
      <c r="AH47" s="52">
        <f>HLOOKUP(I47,ElecAvoidedCostsWOCC!$A$5:$Q$50,T47+1,FALSE)</f>
        <v>1.0786528141421943</v>
      </c>
      <c r="AI47" s="44">
        <f t="shared" si="32"/>
        <v>0</v>
      </c>
      <c r="AJ47" s="44">
        <f t="shared" si="33"/>
        <v>2007.588617681452</v>
      </c>
      <c r="AK47" s="44">
        <f>HLOOKUP(I47,ElecAvoidedCostsWOCC!$A$5:$Q$50,G47+1,FALSE)*J47*L47</f>
        <v>0</v>
      </c>
      <c r="AL47" s="44">
        <f t="shared" si="34"/>
        <v>2007.588617681452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2007.588617681452</v>
      </c>
      <c r="AN47" s="48">
        <f t="shared" si="35"/>
        <v>16337.814028492534</v>
      </c>
      <c r="AO47" s="47">
        <f t="shared" si="36"/>
        <v>0.28506059971031056</v>
      </c>
      <c r="AP47" s="47">
        <f t="shared" si="37"/>
        <v>8.1911177974709606</v>
      </c>
    </row>
    <row r="48" spans="2:42">
      <c r="B48" s="97" t="s">
        <v>74</v>
      </c>
      <c r="C48" s="100">
        <v>18230611</v>
      </c>
      <c r="D48" s="100" t="s">
        <v>75</v>
      </c>
      <c r="E48" s="38">
        <v>10562</v>
      </c>
      <c r="F48" s="39" t="s">
        <v>698</v>
      </c>
      <c r="G48" s="39">
        <v>15</v>
      </c>
      <c r="H48" s="39"/>
      <c r="I48" s="40" t="s">
        <v>278</v>
      </c>
      <c r="J48" s="41">
        <v>40</v>
      </c>
      <c r="K48" s="41">
        <v>20.68</v>
      </c>
      <c r="L48" s="41"/>
      <c r="M48" s="42">
        <v>20</v>
      </c>
      <c r="N48" s="42">
        <v>20</v>
      </c>
      <c r="O48" s="43">
        <v>827.2</v>
      </c>
      <c r="P48" s="44">
        <v>800</v>
      </c>
      <c r="Q48" s="44">
        <f t="shared" si="17"/>
        <v>800</v>
      </c>
      <c r="R48" s="45">
        <v>17.02</v>
      </c>
      <c r="S48" s="46"/>
      <c r="T48" s="39">
        <f t="shared" si="38"/>
        <v>15</v>
      </c>
      <c r="U48" s="47">
        <f t="shared" si="20"/>
        <v>6.2061094566043E-3</v>
      </c>
      <c r="V48" s="48">
        <f t="shared" si="21"/>
        <v>0</v>
      </c>
      <c r="W48" s="49">
        <f t="shared" si="22"/>
        <v>4.1374063044028668E-4</v>
      </c>
      <c r="X48" s="44">
        <f t="shared" si="23"/>
        <v>146.75915024916981</v>
      </c>
      <c r="Y48" s="44">
        <f t="shared" si="24"/>
        <v>0</v>
      </c>
      <c r="Z48" s="44">
        <f t="shared" si="25"/>
        <v>3342.9221651859471</v>
      </c>
      <c r="AA48" s="50">
        <f t="shared" si="26"/>
        <v>946.75915024916981</v>
      </c>
      <c r="AB48" s="51">
        <f t="shared" si="27"/>
        <v>3130.0769336947069</v>
      </c>
      <c r="AC48" s="44">
        <f t="shared" si="28"/>
        <v>886.47860510221892</v>
      </c>
      <c r="AD48" s="44">
        <f t="shared" si="29"/>
        <v>6279.7629106857494</v>
      </c>
      <c r="AE48" s="44">
        <f t="shared" si="30"/>
        <v>0</v>
      </c>
      <c r="AF48" s="52">
        <f>HLOOKUP(I48,ElecAvoidedCostsWOCC!$A$5:$Q$50,G48+1,FALSE)</f>
        <v>1.0786528141421943</v>
      </c>
      <c r="AG48" s="44">
        <f t="shared" si="31"/>
        <v>892.26160785842308</v>
      </c>
      <c r="AH48" s="52">
        <f>HLOOKUP(I48,ElecAvoidedCostsWOCC!$A$5:$Q$50,T48+1,FALSE)</f>
        <v>1.0786528141421943</v>
      </c>
      <c r="AI48" s="44">
        <f t="shared" si="32"/>
        <v>0</v>
      </c>
      <c r="AJ48" s="44">
        <f t="shared" si="33"/>
        <v>892.26160785842308</v>
      </c>
      <c r="AK48" s="44">
        <f>HLOOKUP(I48,ElecAvoidedCostsWOCC!$A$5:$Q$50,G48+1,FALSE)*J48*L48</f>
        <v>0</v>
      </c>
      <c r="AL48" s="44">
        <f t="shared" si="34"/>
        <v>892.26160785842308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892.26160785842308</v>
      </c>
      <c r="AN48" s="48">
        <f t="shared" si="35"/>
        <v>7261.2506793300145</v>
      </c>
      <c r="AO48" s="47">
        <f t="shared" si="36"/>
        <v>0.28506059971031056</v>
      </c>
      <c r="AP48" s="47">
        <f t="shared" si="37"/>
        <v>8.191117797470957</v>
      </c>
    </row>
    <row r="49" spans="2:42">
      <c r="B49" s="97" t="s">
        <v>74</v>
      </c>
      <c r="C49" s="100">
        <v>18230611</v>
      </c>
      <c r="D49" s="100" t="s">
        <v>75</v>
      </c>
      <c r="E49" s="38">
        <v>10634</v>
      </c>
      <c r="F49" s="39" t="s">
        <v>704</v>
      </c>
      <c r="G49" s="39">
        <v>45</v>
      </c>
      <c r="H49" s="39"/>
      <c r="I49" s="40" t="s">
        <v>282</v>
      </c>
      <c r="J49" s="41">
        <v>10000</v>
      </c>
      <c r="K49" s="41">
        <v>1.37</v>
      </c>
      <c r="L49" s="41"/>
      <c r="M49" s="42">
        <v>2.82</v>
      </c>
      <c r="N49" s="42">
        <v>2.82</v>
      </c>
      <c r="O49" s="43">
        <v>13700.000000000002</v>
      </c>
      <c r="P49" s="44">
        <v>28200</v>
      </c>
      <c r="Q49" s="44">
        <f t="shared" si="17"/>
        <v>28200</v>
      </c>
      <c r="R49" s="45">
        <v>0.17</v>
      </c>
      <c r="S49" s="46"/>
      <c r="T49" s="39">
        <f t="shared" si="38"/>
        <v>45</v>
      </c>
      <c r="U49" s="47">
        <f t="shared" si="20"/>
        <v>0.30835480979985103</v>
      </c>
      <c r="V49" s="48">
        <f t="shared" si="21"/>
        <v>0</v>
      </c>
      <c r="W49" s="49">
        <f t="shared" si="22"/>
        <v>6.852329106663356E-3</v>
      </c>
      <c r="X49" s="44">
        <f t="shared" si="23"/>
        <v>2430.6097176180201</v>
      </c>
      <c r="Y49" s="44">
        <f t="shared" si="24"/>
        <v>0</v>
      </c>
      <c r="Z49" s="44">
        <f t="shared" si="25"/>
        <v>55365.127735792412</v>
      </c>
      <c r="AA49" s="50">
        <f t="shared" si="26"/>
        <v>30630.609717618019</v>
      </c>
      <c r="AB49" s="51">
        <f t="shared" si="27"/>
        <v>51840.007243251319</v>
      </c>
      <c r="AC49" s="44">
        <f t="shared" si="28"/>
        <v>28680.346177544961</v>
      </c>
      <c r="AD49" s="44">
        <f t="shared" si="29"/>
        <v>23705.107732387572</v>
      </c>
      <c r="AE49" s="44">
        <f t="shared" si="30"/>
        <v>0</v>
      </c>
      <c r="AF49" s="52">
        <f>HLOOKUP(I49,ElecAvoidedCostsWOCC!$A$5:$Q$50,G49+1,FALSE)</f>
        <v>3.4276422079642828</v>
      </c>
      <c r="AG49" s="44">
        <f t="shared" si="31"/>
        <v>46958.698249110676</v>
      </c>
      <c r="AH49" s="52">
        <f>HLOOKUP(I49,ElecAvoidedCostsWOCC!$A$5:$Q$50,T49+1,FALSE)</f>
        <v>3.4276422079642828</v>
      </c>
      <c r="AI49" s="44">
        <f t="shared" si="32"/>
        <v>0</v>
      </c>
      <c r="AJ49" s="44">
        <f t="shared" si="33"/>
        <v>46958.698249110676</v>
      </c>
      <c r="AK49" s="44">
        <f>HLOOKUP(I49,ElecAvoidedCostsWOCC!$A$5:$Q$50,G49+1,FALSE)*J49*L49</f>
        <v>0</v>
      </c>
      <c r="AL49" s="44">
        <f t="shared" si="34"/>
        <v>46958.698249110676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46958.698249110676</v>
      </c>
      <c r="AN49" s="48">
        <f t="shared" si="35"/>
        <v>75359.67580640933</v>
      </c>
      <c r="AO49" s="47">
        <f t="shared" si="36"/>
        <v>0.90583896002876996</v>
      </c>
      <c r="AP49" s="47">
        <f t="shared" si="37"/>
        <v>2.627572043234665</v>
      </c>
    </row>
    <row r="50" spans="2:42">
      <c r="B50" s="97" t="s">
        <v>74</v>
      </c>
      <c r="C50" s="100">
        <v>18230611</v>
      </c>
      <c r="D50" s="100" t="s">
        <v>75</v>
      </c>
      <c r="E50" s="38">
        <v>10637</v>
      </c>
      <c r="F50" s="39" t="s">
        <v>706</v>
      </c>
      <c r="G50" s="39">
        <v>45</v>
      </c>
      <c r="H50" s="39"/>
      <c r="I50" s="40" t="s">
        <v>282</v>
      </c>
      <c r="J50" s="41">
        <v>9000</v>
      </c>
      <c r="K50" s="41">
        <v>0.38</v>
      </c>
      <c r="L50" s="41"/>
      <c r="M50" s="42">
        <v>2.4</v>
      </c>
      <c r="N50" s="42">
        <v>2.4</v>
      </c>
      <c r="O50" s="43">
        <v>3420</v>
      </c>
      <c r="P50" s="44">
        <v>21600</v>
      </c>
      <c r="Q50" s="44">
        <f t="shared" si="17"/>
        <v>21600</v>
      </c>
      <c r="R50" s="45">
        <v>0.1</v>
      </c>
      <c r="S50" s="46"/>
      <c r="T50" s="39">
        <f t="shared" si="38"/>
        <v>45</v>
      </c>
      <c r="U50" s="47">
        <f t="shared" si="20"/>
        <v>7.6976164198210975E-2</v>
      </c>
      <c r="V50" s="48">
        <f t="shared" si="21"/>
        <v>0</v>
      </c>
      <c r="W50" s="49">
        <f t="shared" si="22"/>
        <v>1.7105814266269105E-3</v>
      </c>
      <c r="X50" s="44">
        <f t="shared" si="23"/>
        <v>606.76534556595823</v>
      </c>
      <c r="Y50" s="44">
        <f t="shared" si="24"/>
        <v>0</v>
      </c>
      <c r="Z50" s="44">
        <f t="shared" si="25"/>
        <v>13821.075682949637</v>
      </c>
      <c r="AA50" s="50">
        <f t="shared" si="26"/>
        <v>22206.765345565957</v>
      </c>
      <c r="AB50" s="51">
        <f t="shared" si="27"/>
        <v>12941.082100140109</v>
      </c>
      <c r="AC50" s="44">
        <f t="shared" si="28"/>
        <v>20792.851447159133</v>
      </c>
      <c r="AD50" s="44">
        <f t="shared" si="29"/>
        <v>12549.762917146363</v>
      </c>
      <c r="AE50" s="44">
        <f t="shared" si="30"/>
        <v>0</v>
      </c>
      <c r="AF50" s="52">
        <f>HLOOKUP(I50,ElecAvoidedCostsWOCC!$A$5:$Q$50,G50+1,FALSE)</f>
        <v>3.4276422079642828</v>
      </c>
      <c r="AG50" s="44">
        <f t="shared" si="31"/>
        <v>11722.536351237846</v>
      </c>
      <c r="AH50" s="52">
        <f>HLOOKUP(I50,ElecAvoidedCostsWOCC!$A$5:$Q$50,T50+1,FALSE)</f>
        <v>3.4276422079642828</v>
      </c>
      <c r="AI50" s="44">
        <f t="shared" si="32"/>
        <v>0</v>
      </c>
      <c r="AJ50" s="44">
        <f t="shared" si="33"/>
        <v>11722.536351237846</v>
      </c>
      <c r="AK50" s="44">
        <f>HLOOKUP(I50,ElecAvoidedCostsWOCC!$A$5:$Q$50,G50+1,FALSE)*J50*L50</f>
        <v>0</v>
      </c>
      <c r="AL50" s="44">
        <f t="shared" si="34"/>
        <v>11722.536351237846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11722.536351237848</v>
      </c>
      <c r="AN50" s="48">
        <f t="shared" si="35"/>
        <v>25444.552903507996</v>
      </c>
      <c r="AO50" s="47">
        <f t="shared" si="36"/>
        <v>0.90583896002877007</v>
      </c>
      <c r="AP50" s="47">
        <f t="shared" si="37"/>
        <v>1.2237163800342743</v>
      </c>
    </row>
    <row r="51" spans="2:42">
      <c r="B51" s="97" t="s">
        <v>74</v>
      </c>
      <c r="C51" s="100">
        <v>18230611</v>
      </c>
      <c r="D51" s="100" t="s">
        <v>75</v>
      </c>
      <c r="E51" s="38">
        <v>10640</v>
      </c>
      <c r="F51" s="39" t="s">
        <v>708</v>
      </c>
      <c r="G51" s="39">
        <v>45</v>
      </c>
      <c r="H51" s="39"/>
      <c r="I51" s="40" t="s">
        <v>280</v>
      </c>
      <c r="J51" s="41">
        <v>91000</v>
      </c>
      <c r="K51" s="41">
        <v>0.28000000000000003</v>
      </c>
      <c r="L51" s="41"/>
      <c r="M51" s="42">
        <v>1.82</v>
      </c>
      <c r="N51" s="42">
        <v>1.82</v>
      </c>
      <c r="O51" s="43">
        <v>25480.000000000004</v>
      </c>
      <c r="P51" s="44">
        <v>165620</v>
      </c>
      <c r="Q51" s="44">
        <f t="shared" si="17"/>
        <v>165620</v>
      </c>
      <c r="R51" s="45">
        <v>0.05</v>
      </c>
      <c r="S51" s="46"/>
      <c r="T51" s="39">
        <f t="shared" si="38"/>
        <v>45</v>
      </c>
      <c r="U51" s="47">
        <f t="shared" si="20"/>
        <v>0.5734949309270222</v>
      </c>
      <c r="V51" s="48">
        <f t="shared" si="21"/>
        <v>0</v>
      </c>
      <c r="W51" s="49">
        <f t="shared" si="22"/>
        <v>1.2744331798378271E-2</v>
      </c>
      <c r="X51" s="44">
        <f t="shared" si="23"/>
        <v>4520.5792412340988</v>
      </c>
      <c r="Y51" s="44">
        <f t="shared" si="24"/>
        <v>0</v>
      </c>
      <c r="Z51" s="44">
        <f t="shared" si="25"/>
        <v>102971.05508817449</v>
      </c>
      <c r="AA51" s="50">
        <f t="shared" si="26"/>
        <v>170140.57924123411</v>
      </c>
      <c r="AB51" s="51">
        <f t="shared" si="27"/>
        <v>96414.845588178345</v>
      </c>
      <c r="AC51" s="44">
        <f t="shared" si="28"/>
        <v>159307.65846557499</v>
      </c>
      <c r="AD51" s="44">
        <f t="shared" si="29"/>
        <v>63446.023636684389</v>
      </c>
      <c r="AE51" s="44">
        <f t="shared" si="30"/>
        <v>0</v>
      </c>
      <c r="AF51" s="52">
        <f>HLOOKUP(I51,ElecAvoidedCostsWOCC!$A$5:$Q$50,G51+1,FALSE)</f>
        <v>3.1346149049506007</v>
      </c>
      <c r="AG51" s="44">
        <f t="shared" si="31"/>
        <v>79869.987778141309</v>
      </c>
      <c r="AH51" s="52">
        <f>HLOOKUP(I51,ElecAvoidedCostsWOCC!$A$5:$Q$50,T51+1,FALSE)</f>
        <v>3.1346149049506007</v>
      </c>
      <c r="AI51" s="44">
        <f t="shared" si="32"/>
        <v>0</v>
      </c>
      <c r="AJ51" s="44">
        <f t="shared" si="33"/>
        <v>79869.987778141309</v>
      </c>
      <c r="AK51" s="44">
        <f>HLOOKUP(I51,ElecAvoidedCostsWOCC!$A$5:$Q$50,G51+1,FALSE)*J51*L51</f>
        <v>0</v>
      </c>
      <c r="AL51" s="44">
        <f t="shared" si="34"/>
        <v>79869.987778141309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79869.987778141309</v>
      </c>
      <c r="AN51" s="48">
        <f t="shared" si="35"/>
        <v>151303.01019263983</v>
      </c>
      <c r="AO51" s="47">
        <f t="shared" si="36"/>
        <v>0.82839927078547704</v>
      </c>
      <c r="AP51" s="47">
        <f t="shared" si="37"/>
        <v>0.94975352503429777</v>
      </c>
    </row>
    <row r="52" spans="2:42">
      <c r="B52" s="97" t="s">
        <v>74</v>
      </c>
      <c r="C52" s="100">
        <v>18230611</v>
      </c>
      <c r="D52" s="100" t="s">
        <v>75</v>
      </c>
      <c r="E52" s="38">
        <v>12220</v>
      </c>
      <c r="F52" s="39" t="s">
        <v>712</v>
      </c>
      <c r="G52" s="39">
        <v>25</v>
      </c>
      <c r="H52" s="39"/>
      <c r="I52" s="40" t="s">
        <v>282</v>
      </c>
      <c r="J52" s="41">
        <v>17000</v>
      </c>
      <c r="K52" s="41">
        <v>0.68</v>
      </c>
      <c r="L52" s="41"/>
      <c r="M52" s="42">
        <v>1.55</v>
      </c>
      <c r="N52" s="42">
        <v>1.55</v>
      </c>
      <c r="O52" s="43">
        <v>11560</v>
      </c>
      <c r="P52" s="44">
        <v>26350</v>
      </c>
      <c r="Q52" s="44">
        <f t="shared" si="17"/>
        <v>26350</v>
      </c>
      <c r="R52" s="45">
        <v>0.16</v>
      </c>
      <c r="S52" s="46"/>
      <c r="T52" s="39">
        <f t="shared" si="38"/>
        <v>25</v>
      </c>
      <c r="U52" s="47">
        <f t="shared" si="20"/>
        <v>0.14454913225005181</v>
      </c>
      <c r="V52" s="48">
        <f t="shared" si="21"/>
        <v>0</v>
      </c>
      <c r="W52" s="49">
        <f t="shared" si="22"/>
        <v>5.7819652900020719E-3</v>
      </c>
      <c r="X52" s="44">
        <f t="shared" si="23"/>
        <v>2050.9378347200227</v>
      </c>
      <c r="Y52" s="44">
        <f t="shared" si="24"/>
        <v>0</v>
      </c>
      <c r="Z52" s="44">
        <f t="shared" si="25"/>
        <v>46716.852308449648</v>
      </c>
      <c r="AA52" s="50">
        <f t="shared" si="26"/>
        <v>28400.937834720022</v>
      </c>
      <c r="AB52" s="51">
        <f t="shared" si="27"/>
        <v>43742.371075327384</v>
      </c>
      <c r="AC52" s="44">
        <f t="shared" si="28"/>
        <v>26592.63842202249</v>
      </c>
      <c r="AD52" s="44">
        <f t="shared" si="29"/>
        <v>32277.130895425136</v>
      </c>
      <c r="AE52" s="44">
        <f t="shared" si="30"/>
        <v>0</v>
      </c>
      <c r="AF52" s="52">
        <f>HLOOKUP(I52,ElecAvoidedCostsWOCC!$A$5:$Q$50,G52+1,FALSE)</f>
        <v>2.0508206305871441</v>
      </c>
      <c r="AG52" s="44">
        <f t="shared" si="31"/>
        <v>23707.486489587387</v>
      </c>
      <c r="AH52" s="52">
        <f>HLOOKUP(I52,ElecAvoidedCostsWOCC!$A$5:$Q$50,T52+1,FALSE)</f>
        <v>2.0508206305871441</v>
      </c>
      <c r="AI52" s="44">
        <f t="shared" si="32"/>
        <v>0</v>
      </c>
      <c r="AJ52" s="44">
        <f t="shared" si="33"/>
        <v>23707.486489587387</v>
      </c>
      <c r="AK52" s="44">
        <f>HLOOKUP(I52,ElecAvoidedCostsWOCC!$A$5:$Q$50,G52+1,FALSE)*J52*L52</f>
        <v>0</v>
      </c>
      <c r="AL52" s="44">
        <f t="shared" si="34"/>
        <v>23707.486489587387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23707.486489587387</v>
      </c>
      <c r="AN52" s="48">
        <f t="shared" si="35"/>
        <v>58355.366033971266</v>
      </c>
      <c r="AO52" s="47">
        <f t="shared" si="36"/>
        <v>0.54197991345191276</v>
      </c>
      <c r="AP52" s="47">
        <f t="shared" si="37"/>
        <v>2.1944180606631614</v>
      </c>
    </row>
    <row r="53" spans="2:42">
      <c r="B53" s="97" t="s">
        <v>74</v>
      </c>
      <c r="C53" s="100">
        <v>18230611</v>
      </c>
      <c r="D53" s="100" t="s">
        <v>75</v>
      </c>
      <c r="E53" s="38">
        <v>10365</v>
      </c>
      <c r="F53" s="39" t="s">
        <v>667</v>
      </c>
      <c r="G53" s="39">
        <v>45</v>
      </c>
      <c r="H53" s="39"/>
      <c r="I53" s="40" t="s">
        <v>282</v>
      </c>
      <c r="J53" s="41">
        <v>2000</v>
      </c>
      <c r="K53" s="41">
        <v>0.36</v>
      </c>
      <c r="L53" s="41"/>
      <c r="M53" s="42">
        <v>2.46</v>
      </c>
      <c r="N53" s="42">
        <v>2.46</v>
      </c>
      <c r="O53" s="43">
        <v>720</v>
      </c>
      <c r="P53" s="44">
        <v>4920</v>
      </c>
      <c r="Q53" s="44">
        <f t="shared" si="17"/>
        <v>4920</v>
      </c>
      <c r="R53" s="45">
        <v>7.0000000000000007E-2</v>
      </c>
      <c r="S53" s="46"/>
      <c r="T53" s="39">
        <f t="shared" si="38"/>
        <v>45</v>
      </c>
      <c r="U53" s="47">
        <f t="shared" si="20"/>
        <v>1.6205508252254943E-2</v>
      </c>
      <c r="V53" s="48">
        <f t="shared" si="21"/>
        <v>0</v>
      </c>
      <c r="W53" s="49">
        <f t="shared" si="22"/>
        <v>3.6012240560566537E-4</v>
      </c>
      <c r="X53" s="44">
        <f t="shared" si="23"/>
        <v>127.74007275072805</v>
      </c>
      <c r="Y53" s="44">
        <f t="shared" si="24"/>
        <v>0</v>
      </c>
      <c r="Z53" s="44">
        <f t="shared" si="25"/>
        <v>2909.7001437788704</v>
      </c>
      <c r="AA53" s="50">
        <f t="shared" si="26"/>
        <v>5047.7400727507284</v>
      </c>
      <c r="AB53" s="51">
        <f t="shared" si="27"/>
        <v>2724.4383368716012</v>
      </c>
      <c r="AC53" s="44">
        <f t="shared" si="28"/>
        <v>4726.3483827254004</v>
      </c>
      <c r="AD53" s="44">
        <f t="shared" si="29"/>
        <v>1952.1853426672117</v>
      </c>
      <c r="AE53" s="44">
        <f t="shared" si="30"/>
        <v>0</v>
      </c>
      <c r="AF53" s="52">
        <f>HLOOKUP(I53,ElecAvoidedCostsWOCC!$A$5:$Q$50,G53+1,FALSE)</f>
        <v>3.4276422079642828</v>
      </c>
      <c r="AG53" s="44">
        <f t="shared" si="31"/>
        <v>2467.9023897342831</v>
      </c>
      <c r="AH53" s="52">
        <f>HLOOKUP(I53,ElecAvoidedCostsWOCC!$A$5:$Q$50,T53+1,FALSE)</f>
        <v>3.4276422079642828</v>
      </c>
      <c r="AI53" s="44">
        <f t="shared" si="32"/>
        <v>0</v>
      </c>
      <c r="AJ53" s="44">
        <f t="shared" si="33"/>
        <v>2467.9023897342831</v>
      </c>
      <c r="AK53" s="44">
        <f>HLOOKUP(I53,ElecAvoidedCostsWOCC!$A$5:$Q$50,G53+1,FALSE)*J53*L53</f>
        <v>0</v>
      </c>
      <c r="AL53" s="44">
        <f t="shared" si="34"/>
        <v>2467.9023897342831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2467.9023897342836</v>
      </c>
      <c r="AN53" s="48">
        <f t="shared" si="35"/>
        <v>4666.8779713749236</v>
      </c>
      <c r="AO53" s="47">
        <f t="shared" si="36"/>
        <v>0.90583896002877018</v>
      </c>
      <c r="AP53" s="47">
        <f t="shared" si="37"/>
        <v>0.98741726031711108</v>
      </c>
    </row>
    <row r="54" spans="2:42">
      <c r="B54" s="97" t="s">
        <v>74</v>
      </c>
      <c r="C54" s="100">
        <v>18230611</v>
      </c>
      <c r="D54" s="100" t="s">
        <v>75</v>
      </c>
      <c r="E54" s="38">
        <v>10376</v>
      </c>
      <c r="F54" s="39" t="s">
        <v>673</v>
      </c>
      <c r="G54" s="39">
        <v>45</v>
      </c>
      <c r="H54" s="39"/>
      <c r="I54" s="40" t="s">
        <v>282</v>
      </c>
      <c r="J54" s="41">
        <v>33000</v>
      </c>
      <c r="K54" s="41">
        <v>0.4</v>
      </c>
      <c r="L54" s="41"/>
      <c r="M54" s="42">
        <v>2.82</v>
      </c>
      <c r="N54" s="42">
        <v>2.82</v>
      </c>
      <c r="O54" s="43">
        <v>13200</v>
      </c>
      <c r="P54" s="44">
        <v>93060</v>
      </c>
      <c r="Q54" s="44">
        <f t="shared" si="17"/>
        <v>93060</v>
      </c>
      <c r="R54" s="45">
        <v>7.0000000000000007E-2</v>
      </c>
      <c r="S54" s="46"/>
      <c r="T54" s="39">
        <f t="shared" si="38"/>
        <v>45</v>
      </c>
      <c r="U54" s="47">
        <f t="shared" si="20"/>
        <v>0.29710098462467394</v>
      </c>
      <c r="V54" s="48">
        <f t="shared" si="21"/>
        <v>0</v>
      </c>
      <c r="W54" s="49">
        <f t="shared" si="22"/>
        <v>6.6022441027705318E-3</v>
      </c>
      <c r="X54" s="44">
        <f t="shared" si="23"/>
        <v>2341.9013337633478</v>
      </c>
      <c r="Y54" s="44">
        <f t="shared" si="24"/>
        <v>0</v>
      </c>
      <c r="Z54" s="44">
        <f t="shared" si="25"/>
        <v>53344.502635945959</v>
      </c>
      <c r="AA54" s="50">
        <f t="shared" si="26"/>
        <v>95401.901333763351</v>
      </c>
      <c r="AB54" s="51">
        <f t="shared" si="27"/>
        <v>49948.03617597936</v>
      </c>
      <c r="AC54" s="44">
        <f t="shared" si="28"/>
        <v>89327.622971688528</v>
      </c>
      <c r="AD54" s="44">
        <f t="shared" si="29"/>
        <v>32211.058154008995</v>
      </c>
      <c r="AE54" s="44">
        <f t="shared" si="30"/>
        <v>0</v>
      </c>
      <c r="AF54" s="52">
        <f>HLOOKUP(I54,ElecAvoidedCostsWOCC!$A$5:$Q$50,G54+1,FALSE)</f>
        <v>3.4276422079642828</v>
      </c>
      <c r="AG54" s="44">
        <f t="shared" si="31"/>
        <v>45244.877145128536</v>
      </c>
      <c r="AH54" s="52">
        <f>HLOOKUP(I54,ElecAvoidedCostsWOCC!$A$5:$Q$50,T54+1,FALSE)</f>
        <v>3.4276422079642828</v>
      </c>
      <c r="AI54" s="44">
        <f t="shared" si="32"/>
        <v>0</v>
      </c>
      <c r="AJ54" s="44">
        <f t="shared" si="33"/>
        <v>45244.877145128536</v>
      </c>
      <c r="AK54" s="44">
        <f>HLOOKUP(I54,ElecAvoidedCostsWOCC!$A$5:$Q$50,G54+1,FALSE)*J54*L54</f>
        <v>0</v>
      </c>
      <c r="AL54" s="44">
        <f t="shared" si="34"/>
        <v>45244.877145128536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45244.877145128536</v>
      </c>
      <c r="AN54" s="48">
        <f t="shared" si="35"/>
        <v>81980.42301365039</v>
      </c>
      <c r="AO54" s="47">
        <f t="shared" si="36"/>
        <v>0.90583896002877018</v>
      </c>
      <c r="AP54" s="47">
        <f t="shared" si="37"/>
        <v>0.91774996676709109</v>
      </c>
    </row>
    <row r="55" spans="2:42">
      <c r="B55" s="97" t="s">
        <v>74</v>
      </c>
      <c r="C55" s="100">
        <v>18230611</v>
      </c>
      <c r="D55" s="100" t="s">
        <v>75</v>
      </c>
      <c r="E55" s="38">
        <v>10419</v>
      </c>
      <c r="F55" s="39" t="s">
        <v>685</v>
      </c>
      <c r="G55" s="39">
        <v>45</v>
      </c>
      <c r="H55" s="39"/>
      <c r="I55" s="40" t="s">
        <v>282</v>
      </c>
      <c r="J55" s="41">
        <v>14000</v>
      </c>
      <c r="K55" s="41">
        <v>0.17</v>
      </c>
      <c r="L55" s="41"/>
      <c r="M55" s="42">
        <v>1.7</v>
      </c>
      <c r="N55" s="42">
        <v>1.7</v>
      </c>
      <c r="O55" s="43">
        <v>2380</v>
      </c>
      <c r="P55" s="44">
        <v>23800</v>
      </c>
      <c r="Q55" s="44">
        <f t="shared" si="17"/>
        <v>23800</v>
      </c>
      <c r="R55" s="45">
        <v>7.0000000000000007E-2</v>
      </c>
      <c r="S55" s="46"/>
      <c r="T55" s="39">
        <f t="shared" si="38"/>
        <v>45</v>
      </c>
      <c r="U55" s="47">
        <f t="shared" si="20"/>
        <v>5.3568207833842731E-2</v>
      </c>
      <c r="V55" s="48">
        <f t="shared" si="21"/>
        <v>0</v>
      </c>
      <c r="W55" s="49">
        <f t="shared" si="22"/>
        <v>1.1904046185298384E-3</v>
      </c>
      <c r="X55" s="44">
        <f t="shared" si="23"/>
        <v>422.25190714823998</v>
      </c>
      <c r="Y55" s="44">
        <f t="shared" si="24"/>
        <v>0</v>
      </c>
      <c r="Z55" s="44">
        <f t="shared" si="25"/>
        <v>9618.1754752690467</v>
      </c>
      <c r="AA55" s="50">
        <f t="shared" si="26"/>
        <v>24222.251907148238</v>
      </c>
      <c r="AB55" s="51">
        <f t="shared" si="27"/>
        <v>9005.7822802144619</v>
      </c>
      <c r="AC55" s="44">
        <f t="shared" si="28"/>
        <v>22680.011149015205</v>
      </c>
      <c r="AD55" s="44">
        <f t="shared" si="29"/>
        <v>13665.297398670482</v>
      </c>
      <c r="AE55" s="44">
        <f t="shared" si="30"/>
        <v>0</v>
      </c>
      <c r="AF55" s="52">
        <f>HLOOKUP(I55,ElecAvoidedCostsWOCC!$A$5:$Q$50,G55+1,FALSE)</f>
        <v>3.4276422079642828</v>
      </c>
      <c r="AG55" s="44">
        <f t="shared" si="31"/>
        <v>8157.7884549549935</v>
      </c>
      <c r="AH55" s="52">
        <f>HLOOKUP(I55,ElecAvoidedCostsWOCC!$A$5:$Q$50,T55+1,FALSE)</f>
        <v>3.4276422079642828</v>
      </c>
      <c r="AI55" s="44">
        <f t="shared" si="32"/>
        <v>0</v>
      </c>
      <c r="AJ55" s="44">
        <f t="shared" si="33"/>
        <v>8157.7884549549935</v>
      </c>
      <c r="AK55" s="44">
        <f>HLOOKUP(I55,ElecAvoidedCostsWOCC!$A$5:$Q$50,G55+1,FALSE)*J55*L55</f>
        <v>0</v>
      </c>
      <c r="AL55" s="44">
        <f t="shared" si="34"/>
        <v>8157.7884549549935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8157.7884549549935</v>
      </c>
      <c r="AN55" s="48">
        <f t="shared" si="35"/>
        <v>22638.864699120975</v>
      </c>
      <c r="AO55" s="47">
        <f t="shared" si="36"/>
        <v>0.90583896002877007</v>
      </c>
      <c r="AP55" s="47">
        <f t="shared" si="37"/>
        <v>0.9981857835243606</v>
      </c>
    </row>
    <row r="56" spans="2:42">
      <c r="B56" s="97" t="s">
        <v>74</v>
      </c>
      <c r="C56" s="100">
        <v>18230611</v>
      </c>
      <c r="D56" s="100" t="s">
        <v>75</v>
      </c>
      <c r="E56" s="38">
        <v>10379</v>
      </c>
      <c r="F56" s="39" t="s">
        <v>675</v>
      </c>
      <c r="G56" s="39">
        <v>25</v>
      </c>
      <c r="H56" s="39"/>
      <c r="I56" s="40" t="s">
        <v>282</v>
      </c>
      <c r="J56" s="41">
        <v>18000</v>
      </c>
      <c r="K56" s="41">
        <v>0.37</v>
      </c>
      <c r="L56" s="41"/>
      <c r="M56" s="42">
        <v>2.4300000000000002</v>
      </c>
      <c r="N56" s="42">
        <v>2.4300000000000002</v>
      </c>
      <c r="O56" s="43">
        <v>6660</v>
      </c>
      <c r="P56" s="44">
        <v>43740</v>
      </c>
      <c r="Q56" s="44">
        <f t="shared" si="17"/>
        <v>43740</v>
      </c>
      <c r="R56" s="45">
        <v>0.15</v>
      </c>
      <c r="S56" s="46"/>
      <c r="T56" s="39">
        <f t="shared" si="38"/>
        <v>25</v>
      </c>
      <c r="U56" s="47">
        <f t="shared" si="20"/>
        <v>8.3278306296310126E-2</v>
      </c>
      <c r="V56" s="48">
        <f t="shared" si="21"/>
        <v>0</v>
      </c>
      <c r="W56" s="49">
        <f t="shared" si="22"/>
        <v>3.3311322518524049E-3</v>
      </c>
      <c r="X56" s="44">
        <f t="shared" si="23"/>
        <v>1181.5956729442346</v>
      </c>
      <c r="Y56" s="44">
        <f t="shared" si="24"/>
        <v>0</v>
      </c>
      <c r="Z56" s="44">
        <f t="shared" si="25"/>
        <v>26914.726329954556</v>
      </c>
      <c r="AA56" s="50">
        <f t="shared" si="26"/>
        <v>44921.595672944233</v>
      </c>
      <c r="AB56" s="51">
        <f t="shared" si="27"/>
        <v>25201.054616062316</v>
      </c>
      <c r="AC56" s="44">
        <f t="shared" si="28"/>
        <v>42061.41916942344</v>
      </c>
      <c r="AD56" s="44">
        <f t="shared" si="29"/>
        <v>32039.799050605838</v>
      </c>
      <c r="AE56" s="44">
        <f t="shared" si="30"/>
        <v>0</v>
      </c>
      <c r="AF56" s="52">
        <f>HLOOKUP(I56,ElecAvoidedCostsWOCC!$A$5:$Q$50,G56+1,FALSE)</f>
        <v>2.0508206305871441</v>
      </c>
      <c r="AG56" s="44">
        <f t="shared" si="31"/>
        <v>13658.465399710381</v>
      </c>
      <c r="AH56" s="52">
        <f>HLOOKUP(I56,ElecAvoidedCostsWOCC!$A$5:$Q$50,T56+1,FALSE)</f>
        <v>2.0508206305871441</v>
      </c>
      <c r="AI56" s="44">
        <f t="shared" si="32"/>
        <v>0</v>
      </c>
      <c r="AJ56" s="44">
        <f t="shared" si="33"/>
        <v>13658.465399710381</v>
      </c>
      <c r="AK56" s="44">
        <f>HLOOKUP(I56,ElecAvoidedCostsWOCC!$A$5:$Q$50,G56+1,FALSE)*J56*L56</f>
        <v>0</v>
      </c>
      <c r="AL56" s="44">
        <f t="shared" si="34"/>
        <v>13658.465399710381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13658.46539971038</v>
      </c>
      <c r="AN56" s="48">
        <f t="shared" si="35"/>
        <v>47064.110990287256</v>
      </c>
      <c r="AO56" s="47">
        <f t="shared" si="36"/>
        <v>0.54197991345191276</v>
      </c>
      <c r="AP56" s="47">
        <f t="shared" si="37"/>
        <v>1.1189377800286047</v>
      </c>
    </row>
    <row r="57" spans="2:42">
      <c r="B57" s="97" t="s">
        <v>74</v>
      </c>
      <c r="C57" s="100">
        <v>18230611</v>
      </c>
      <c r="D57" s="100" t="s">
        <v>75</v>
      </c>
      <c r="E57" s="38">
        <v>10381</v>
      </c>
      <c r="F57" s="39" t="s">
        <v>884</v>
      </c>
      <c r="G57" s="39">
        <v>45</v>
      </c>
      <c r="H57" s="39"/>
      <c r="I57" s="40" t="s">
        <v>280</v>
      </c>
      <c r="J57" s="41">
        <v>2200</v>
      </c>
      <c r="K57" s="41">
        <v>0.77</v>
      </c>
      <c r="L57" s="41"/>
      <c r="M57" s="42">
        <v>2.46</v>
      </c>
      <c r="N57" s="42">
        <v>2.46</v>
      </c>
      <c r="O57" s="43">
        <v>1694</v>
      </c>
      <c r="P57" s="44">
        <v>5412</v>
      </c>
      <c r="Q57" s="44">
        <f t="shared" si="17"/>
        <v>5412</v>
      </c>
      <c r="R57" s="45">
        <v>0.14000000000000001</v>
      </c>
      <c r="S57" s="46"/>
      <c r="T57" s="39">
        <f t="shared" si="38"/>
        <v>45</v>
      </c>
      <c r="U57" s="47">
        <f t="shared" si="20"/>
        <v>3.8127959693499823E-2</v>
      </c>
      <c r="V57" s="48">
        <f t="shared" si="21"/>
        <v>0</v>
      </c>
      <c r="W57" s="49">
        <f t="shared" si="22"/>
        <v>8.4728799318888493E-4</v>
      </c>
      <c r="X57" s="44">
        <f t="shared" si="23"/>
        <v>300.54400449962964</v>
      </c>
      <c r="Y57" s="44">
        <f t="shared" si="24"/>
        <v>0</v>
      </c>
      <c r="Z57" s="44">
        <f t="shared" si="25"/>
        <v>6845.8778382797318</v>
      </c>
      <c r="AA57" s="50">
        <f t="shared" si="26"/>
        <v>5712.5440044996294</v>
      </c>
      <c r="AB57" s="51">
        <f t="shared" si="27"/>
        <v>6409.9979759173511</v>
      </c>
      <c r="AC57" s="44">
        <f t="shared" si="28"/>
        <v>5348.8239742505893</v>
      </c>
      <c r="AD57" s="44">
        <f t="shared" si="29"/>
        <v>4294.8077538678663</v>
      </c>
      <c r="AE57" s="44">
        <f t="shared" si="30"/>
        <v>0</v>
      </c>
      <c r="AF57" s="52">
        <f>HLOOKUP(I57,ElecAvoidedCostsWOCC!$A$5:$Q$50,G57+1,FALSE)</f>
        <v>3.1346149049506007</v>
      </c>
      <c r="AG57" s="44">
        <f t="shared" si="31"/>
        <v>5310.0376489863174</v>
      </c>
      <c r="AH57" s="52">
        <f>HLOOKUP(I57,ElecAvoidedCostsWOCC!$A$5:$Q$50,T57+1,FALSE)</f>
        <v>3.1346149049506007</v>
      </c>
      <c r="AI57" s="44">
        <f t="shared" si="32"/>
        <v>0</v>
      </c>
      <c r="AJ57" s="44">
        <f t="shared" si="33"/>
        <v>5310.0376489863174</v>
      </c>
      <c r="AK57" s="44">
        <f>HLOOKUP(I57,ElecAvoidedCostsWOCC!$A$5:$Q$50,G57+1,FALSE)*J57*L57</f>
        <v>0</v>
      </c>
      <c r="AL57" s="44">
        <f t="shared" si="34"/>
        <v>5310.0376489863174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5310.0376489863174</v>
      </c>
      <c r="AN57" s="48">
        <f t="shared" si="35"/>
        <v>10135.849167752816</v>
      </c>
      <c r="AO57" s="47">
        <f t="shared" si="36"/>
        <v>0.82839927078547704</v>
      </c>
      <c r="AP57" s="47">
        <f t="shared" si="37"/>
        <v>1.8949677941444925</v>
      </c>
    </row>
    <row r="58" spans="2:42">
      <c r="B58" s="97" t="s">
        <v>74</v>
      </c>
      <c r="C58" s="100">
        <v>18230611</v>
      </c>
      <c r="D58" s="100" t="s">
        <v>75</v>
      </c>
      <c r="E58" s="38">
        <v>10394</v>
      </c>
      <c r="F58" s="39" t="s">
        <v>885</v>
      </c>
      <c r="G58" s="39">
        <v>45</v>
      </c>
      <c r="H58" s="39"/>
      <c r="I58" s="40" t="s">
        <v>280</v>
      </c>
      <c r="J58" s="41">
        <v>100</v>
      </c>
      <c r="K58" s="41">
        <v>0.67</v>
      </c>
      <c r="L58" s="41"/>
      <c r="M58" s="42">
        <v>1.7</v>
      </c>
      <c r="N58" s="42">
        <v>1.7</v>
      </c>
      <c r="O58" s="43">
        <v>67</v>
      </c>
      <c r="P58" s="44">
        <v>170</v>
      </c>
      <c r="Q58" s="44">
        <f t="shared" si="17"/>
        <v>170</v>
      </c>
      <c r="R58" s="45">
        <v>0.06</v>
      </c>
      <c r="S58" s="46">
        <v>0</v>
      </c>
      <c r="T58" s="39">
        <f t="shared" si="38"/>
        <v>45</v>
      </c>
      <c r="U58" s="47">
        <f t="shared" si="20"/>
        <v>1.5080125734737238E-3</v>
      </c>
      <c r="V58" s="48">
        <f t="shared" si="21"/>
        <v>0</v>
      </c>
      <c r="W58" s="49">
        <f t="shared" si="22"/>
        <v>3.3511390521638307E-5</v>
      </c>
      <c r="X58" s="44">
        <f t="shared" si="23"/>
        <v>11.886923436526084</v>
      </c>
      <c r="Y58" s="44">
        <f t="shared" si="24"/>
        <v>0</v>
      </c>
      <c r="Z58" s="44">
        <f t="shared" si="25"/>
        <v>270.7637633794227</v>
      </c>
      <c r="AA58" s="50">
        <f t="shared" si="26"/>
        <v>181.88692343652608</v>
      </c>
      <c r="AB58" s="51">
        <f t="shared" si="27"/>
        <v>253.5241230144407</v>
      </c>
      <c r="AC58" s="44">
        <f t="shared" si="28"/>
        <v>170.30610808663488</v>
      </c>
      <c r="AD58" s="44">
        <f t="shared" si="29"/>
        <v>83.665086114309076</v>
      </c>
      <c r="AE58" s="44">
        <f t="shared" si="30"/>
        <v>0</v>
      </c>
      <c r="AF58" s="52">
        <f>HLOOKUP(I58,ElecAvoidedCostsWOCC!$A$5:$Q$50,G58+1,FALSE)</f>
        <v>3.1346149049506007</v>
      </c>
      <c r="AG58" s="44">
        <f t="shared" si="31"/>
        <v>210.01919863169024</v>
      </c>
      <c r="AH58" s="52">
        <f>HLOOKUP(I58,ElecAvoidedCostsWOCC!$A$5:$Q$50,T58+1,FALSE)</f>
        <v>3.1346149049506007</v>
      </c>
      <c r="AI58" s="44">
        <f t="shared" si="32"/>
        <v>0</v>
      </c>
      <c r="AJ58" s="44">
        <f t="shared" si="33"/>
        <v>210.01919863169024</v>
      </c>
      <c r="AK58" s="44">
        <f>HLOOKUP(I58,ElecAvoidedCostsWOCC!$A$5:$Q$50,G58+1,FALSE)*J58*L58</f>
        <v>0</v>
      </c>
      <c r="AL58" s="44">
        <f t="shared" si="34"/>
        <v>210.01919863169024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210.01919863169024</v>
      </c>
      <c r="AN58" s="48">
        <f t="shared" si="35"/>
        <v>314.68620460916839</v>
      </c>
      <c r="AO58" s="47">
        <f t="shared" si="36"/>
        <v>0.82839927078547704</v>
      </c>
      <c r="AP58" s="47">
        <f t="shared" si="37"/>
        <v>1.8477681637178112</v>
      </c>
    </row>
    <row r="59" spans="2:42">
      <c r="B59" s="97" t="s">
        <v>74</v>
      </c>
      <c r="C59" s="100">
        <v>18230611</v>
      </c>
      <c r="D59" s="100" t="s">
        <v>75</v>
      </c>
      <c r="E59" s="38">
        <v>10417</v>
      </c>
      <c r="F59" s="39" t="s">
        <v>886</v>
      </c>
      <c r="G59" s="39">
        <v>45</v>
      </c>
      <c r="H59" s="39"/>
      <c r="I59" s="40" t="s">
        <v>280</v>
      </c>
      <c r="J59" s="41">
        <v>27000</v>
      </c>
      <c r="K59" s="41">
        <v>0.23</v>
      </c>
      <c r="L59" s="41"/>
      <c r="M59" s="42">
        <v>1.7</v>
      </c>
      <c r="N59" s="42">
        <v>1.7</v>
      </c>
      <c r="O59" s="43">
        <v>6210</v>
      </c>
      <c r="P59" s="44">
        <v>45900</v>
      </c>
      <c r="Q59" s="44">
        <f t="shared" si="17"/>
        <v>45900</v>
      </c>
      <c r="R59" s="45">
        <v>0.02</v>
      </c>
      <c r="S59" s="46"/>
      <c r="T59" s="39">
        <f t="shared" si="38"/>
        <v>45</v>
      </c>
      <c r="U59" s="47">
        <f t="shared" si="20"/>
        <v>0.13977250867569888</v>
      </c>
      <c r="V59" s="48">
        <f t="shared" si="21"/>
        <v>0</v>
      </c>
      <c r="W59" s="49">
        <f t="shared" si="22"/>
        <v>3.1060557483488637E-3</v>
      </c>
      <c r="X59" s="44">
        <f t="shared" si="23"/>
        <v>1101.7581274750294</v>
      </c>
      <c r="Y59" s="44">
        <f t="shared" si="24"/>
        <v>0</v>
      </c>
      <c r="Z59" s="44">
        <f t="shared" si="25"/>
        <v>25096.163740092761</v>
      </c>
      <c r="AA59" s="50">
        <f t="shared" si="26"/>
        <v>47001.758127475026</v>
      </c>
      <c r="AB59" s="51">
        <f t="shared" si="27"/>
        <v>23498.280655517567</v>
      </c>
      <c r="AC59" s="44">
        <f t="shared" si="28"/>
        <v>44009.13682347849</v>
      </c>
      <c r="AD59" s="44">
        <f t="shared" si="29"/>
        <v>7529.857750287817</v>
      </c>
      <c r="AE59" s="44">
        <f t="shared" si="30"/>
        <v>0</v>
      </c>
      <c r="AF59" s="52">
        <f>HLOOKUP(I59,ElecAvoidedCostsWOCC!$A$5:$Q$50,G59+1,FALSE)</f>
        <v>3.1346149049506007</v>
      </c>
      <c r="AG59" s="44">
        <f t="shared" si="31"/>
        <v>19465.958559743231</v>
      </c>
      <c r="AH59" s="52">
        <f>HLOOKUP(I59,ElecAvoidedCostsWOCC!$A$5:$Q$50,T59+1,FALSE)</f>
        <v>3.1346149049506007</v>
      </c>
      <c r="AI59" s="44">
        <f t="shared" si="32"/>
        <v>0</v>
      </c>
      <c r="AJ59" s="44">
        <f t="shared" si="33"/>
        <v>19465.958559743231</v>
      </c>
      <c r="AK59" s="44">
        <f>HLOOKUP(I59,ElecAvoidedCostsWOCC!$A$5:$Q$50,G59+1,FALSE)*J59*L59</f>
        <v>0</v>
      </c>
      <c r="AL59" s="44">
        <f t="shared" si="34"/>
        <v>19465.958559743231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19465.958559743231</v>
      </c>
      <c r="AN59" s="48">
        <f t="shared" si="35"/>
        <v>28942.412166005372</v>
      </c>
      <c r="AO59" s="47">
        <f t="shared" si="36"/>
        <v>0.82839927078547693</v>
      </c>
      <c r="AP59" s="47">
        <f t="shared" si="37"/>
        <v>0.65764553124715797</v>
      </c>
    </row>
    <row r="60" spans="2:42">
      <c r="B60" s="97" t="s">
        <v>74</v>
      </c>
      <c r="C60" s="100">
        <v>18230611</v>
      </c>
      <c r="D60" s="100" t="s">
        <v>75</v>
      </c>
      <c r="E60" s="38">
        <v>10631</v>
      </c>
      <c r="F60" s="39" t="s">
        <v>703</v>
      </c>
      <c r="G60" s="39">
        <v>45</v>
      </c>
      <c r="H60" s="39"/>
      <c r="I60" s="40" t="s">
        <v>280</v>
      </c>
      <c r="J60" s="41">
        <v>100</v>
      </c>
      <c r="K60" s="41">
        <v>0.95</v>
      </c>
      <c r="L60" s="41"/>
      <c r="M60" s="42">
        <v>2.82</v>
      </c>
      <c r="N60" s="42">
        <v>2.82</v>
      </c>
      <c r="O60" s="43">
        <v>95</v>
      </c>
      <c r="P60" s="44">
        <v>282</v>
      </c>
      <c r="Q60" s="44">
        <f t="shared" si="17"/>
        <v>282</v>
      </c>
      <c r="R60" s="45">
        <v>0.1</v>
      </c>
      <c r="S60" s="46"/>
      <c r="T60" s="39">
        <f t="shared" si="38"/>
        <v>45</v>
      </c>
      <c r="U60" s="47">
        <f t="shared" si="20"/>
        <v>2.1382267832836381E-3</v>
      </c>
      <c r="V60" s="48">
        <f t="shared" si="21"/>
        <v>0</v>
      </c>
      <c r="W60" s="49">
        <f t="shared" si="22"/>
        <v>4.7516150739636401E-5</v>
      </c>
      <c r="X60" s="44">
        <f t="shared" si="23"/>
        <v>16.854592932387728</v>
      </c>
      <c r="Y60" s="44">
        <f t="shared" si="24"/>
        <v>0</v>
      </c>
      <c r="Z60" s="44">
        <f t="shared" si="25"/>
        <v>383.91876897082318</v>
      </c>
      <c r="AA60" s="50">
        <f t="shared" si="26"/>
        <v>298.85459293238773</v>
      </c>
      <c r="AB60" s="51">
        <f t="shared" si="27"/>
        <v>359.47450278166963</v>
      </c>
      <c r="AC60" s="44">
        <f t="shared" si="28"/>
        <v>279.82639787676754</v>
      </c>
      <c r="AD60" s="44">
        <f t="shared" si="29"/>
        <v>139.44181019051513</v>
      </c>
      <c r="AE60" s="44">
        <f t="shared" si="30"/>
        <v>0</v>
      </c>
      <c r="AF60" s="52">
        <f>HLOOKUP(I60,ElecAvoidedCostsWOCC!$A$5:$Q$50,G60+1,FALSE)</f>
        <v>3.1346149049506007</v>
      </c>
      <c r="AG60" s="44">
        <f t="shared" si="31"/>
        <v>297.78841597030703</v>
      </c>
      <c r="AH60" s="52">
        <f>HLOOKUP(I60,ElecAvoidedCostsWOCC!$A$5:$Q$50,T60+1,FALSE)</f>
        <v>3.1346149049506007</v>
      </c>
      <c r="AI60" s="44">
        <f t="shared" si="32"/>
        <v>0</v>
      </c>
      <c r="AJ60" s="44">
        <f t="shared" si="33"/>
        <v>297.78841597030703</v>
      </c>
      <c r="AK60" s="44">
        <f>HLOOKUP(I60,ElecAvoidedCostsWOCC!$A$5:$Q$50,G60+1,FALSE)*J60*L60</f>
        <v>0</v>
      </c>
      <c r="AL60" s="44">
        <f t="shared" si="34"/>
        <v>297.78841597030703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297.78841597030703</v>
      </c>
      <c r="AN60" s="48">
        <f t="shared" si="35"/>
        <v>467.0090677578529</v>
      </c>
      <c r="AO60" s="47">
        <f t="shared" si="36"/>
        <v>0.82839927078547693</v>
      </c>
      <c r="AP60" s="47">
        <f t="shared" si="37"/>
        <v>1.6689242734115404</v>
      </c>
    </row>
    <row r="61" spans="2:42">
      <c r="B61" s="97" t="s">
        <v>74</v>
      </c>
      <c r="C61" s="100">
        <v>18230611</v>
      </c>
      <c r="D61" s="100" t="s">
        <v>75</v>
      </c>
      <c r="E61" s="38">
        <v>10411</v>
      </c>
      <c r="F61" s="39" t="s">
        <v>887</v>
      </c>
      <c r="G61" s="39">
        <v>45</v>
      </c>
      <c r="H61" s="39"/>
      <c r="I61" s="40" t="s">
        <v>280</v>
      </c>
      <c r="J61" s="41">
        <v>100</v>
      </c>
      <c r="K61" s="41">
        <v>0.56000000000000005</v>
      </c>
      <c r="L61" s="41"/>
      <c r="M61" s="42">
        <v>2.1</v>
      </c>
      <c r="N61" s="42">
        <v>2.1</v>
      </c>
      <c r="O61" s="43">
        <v>56.000000000000007</v>
      </c>
      <c r="P61" s="44">
        <v>210</v>
      </c>
      <c r="Q61" s="44">
        <f t="shared" si="17"/>
        <v>210</v>
      </c>
      <c r="R61" s="45">
        <v>0.05</v>
      </c>
      <c r="S61" s="46"/>
      <c r="T61" s="39">
        <f t="shared" si="38"/>
        <v>45</v>
      </c>
      <c r="U61" s="47">
        <f t="shared" si="20"/>
        <v>1.260428419619829E-3</v>
      </c>
      <c r="V61" s="48">
        <f t="shared" si="21"/>
        <v>0</v>
      </c>
      <c r="W61" s="49">
        <f t="shared" si="22"/>
        <v>2.8009520435996198E-5</v>
      </c>
      <c r="X61" s="44">
        <f t="shared" si="23"/>
        <v>9.9353389917232935</v>
      </c>
      <c r="Y61" s="44">
        <f t="shared" si="24"/>
        <v>0</v>
      </c>
      <c r="Z61" s="44">
        <f t="shared" si="25"/>
        <v>226.31001118280108</v>
      </c>
      <c r="AA61" s="50">
        <f t="shared" si="26"/>
        <v>219.93533899172328</v>
      </c>
      <c r="AB61" s="51">
        <f t="shared" si="27"/>
        <v>211.90075953445793</v>
      </c>
      <c r="AC61" s="44">
        <f t="shared" si="28"/>
        <v>205.93196534805548</v>
      </c>
      <c r="AD61" s="44">
        <f t="shared" si="29"/>
        <v>69.720905095257564</v>
      </c>
      <c r="AE61" s="44">
        <f t="shared" si="30"/>
        <v>0</v>
      </c>
      <c r="AF61" s="52">
        <f>HLOOKUP(I61,ElecAvoidedCostsWOCC!$A$5:$Q$50,G61+1,FALSE)</f>
        <v>3.1346149049506007</v>
      </c>
      <c r="AG61" s="44">
        <f t="shared" si="31"/>
        <v>175.53843467723365</v>
      </c>
      <c r="AH61" s="52">
        <f>HLOOKUP(I61,ElecAvoidedCostsWOCC!$A$5:$Q$50,T61+1,FALSE)</f>
        <v>3.1346149049506007</v>
      </c>
      <c r="AI61" s="44">
        <f t="shared" si="32"/>
        <v>0</v>
      </c>
      <c r="AJ61" s="44">
        <f t="shared" si="33"/>
        <v>175.53843467723365</v>
      </c>
      <c r="AK61" s="44">
        <f>HLOOKUP(I61,ElecAvoidedCostsWOCC!$A$5:$Q$50,G61+1,FALSE)*J61*L61</f>
        <v>0</v>
      </c>
      <c r="AL61" s="44">
        <f t="shared" si="34"/>
        <v>175.53843467723365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175.53843467723365</v>
      </c>
      <c r="AN61" s="48">
        <f t="shared" si="35"/>
        <v>262.81318324021458</v>
      </c>
      <c r="AO61" s="47">
        <f t="shared" si="36"/>
        <v>0.82839927078547693</v>
      </c>
      <c r="AP61" s="47">
        <f t="shared" si="37"/>
        <v>1.2762136407333433</v>
      </c>
    </row>
    <row r="62" spans="2:42">
      <c r="B62" s="97" t="s">
        <v>74</v>
      </c>
      <c r="C62" s="100">
        <v>18230611</v>
      </c>
      <c r="D62" s="100" t="s">
        <v>75</v>
      </c>
      <c r="E62" s="38">
        <v>10315</v>
      </c>
      <c r="F62" s="39" t="s">
        <v>657</v>
      </c>
      <c r="G62" s="39">
        <v>18</v>
      </c>
      <c r="H62" s="39"/>
      <c r="I62" s="40" t="s">
        <v>282</v>
      </c>
      <c r="J62" s="41">
        <v>50</v>
      </c>
      <c r="K62" s="41">
        <v>468</v>
      </c>
      <c r="L62" s="41"/>
      <c r="M62" s="42">
        <v>681</v>
      </c>
      <c r="N62" s="42">
        <v>681</v>
      </c>
      <c r="O62" s="43">
        <v>23400</v>
      </c>
      <c r="P62" s="44">
        <v>34050</v>
      </c>
      <c r="Q62" s="44">
        <f t="shared" si="17"/>
        <v>34050</v>
      </c>
      <c r="R62" s="45">
        <v>129.82</v>
      </c>
      <c r="S62" s="46"/>
      <c r="T62" s="39">
        <f t="shared" si="38"/>
        <v>18</v>
      </c>
      <c r="U62" s="47">
        <f t="shared" si="20"/>
        <v>0.21067160727931422</v>
      </c>
      <c r="V62" s="48">
        <f t="shared" si="21"/>
        <v>0</v>
      </c>
      <c r="W62" s="49">
        <f t="shared" si="22"/>
        <v>1.1703978182184124E-2</v>
      </c>
      <c r="X62" s="44">
        <f t="shared" si="23"/>
        <v>4151.5523643986617</v>
      </c>
      <c r="Y62" s="44">
        <f t="shared" si="24"/>
        <v>0</v>
      </c>
      <c r="Z62" s="44">
        <f t="shared" si="25"/>
        <v>94565.254672813302</v>
      </c>
      <c r="AA62" s="50">
        <f t="shared" si="26"/>
        <v>38201.55236439866</v>
      </c>
      <c r="AB62" s="51">
        <f t="shared" si="27"/>
        <v>88544.24594832705</v>
      </c>
      <c r="AC62" s="44">
        <f t="shared" si="28"/>
        <v>35769.243786890132</v>
      </c>
      <c r="AD62" s="44">
        <f t="shared" si="29"/>
        <v>66246.649696173525</v>
      </c>
      <c r="AE62" s="44">
        <f t="shared" si="30"/>
        <v>0</v>
      </c>
      <c r="AF62" s="52">
        <f>HLOOKUP(I62,ElecAvoidedCostsWOCC!$A$5:$Q$50,G62+1,FALSE)</f>
        <v>1.5960324064820535</v>
      </c>
      <c r="AG62" s="44">
        <f t="shared" si="31"/>
        <v>37347.158311680054</v>
      </c>
      <c r="AH62" s="52">
        <f>HLOOKUP(I62,ElecAvoidedCostsWOCC!$A$5:$Q$50,T62+1,FALSE)</f>
        <v>1.5960324064820535</v>
      </c>
      <c r="AI62" s="44">
        <f t="shared" si="32"/>
        <v>0</v>
      </c>
      <c r="AJ62" s="44">
        <f t="shared" si="33"/>
        <v>37347.158311680054</v>
      </c>
      <c r="AK62" s="44">
        <f>HLOOKUP(I62,ElecAvoidedCostsWOCC!$A$5:$Q$50,G62+1,FALSE)*J62*L62</f>
        <v>0</v>
      </c>
      <c r="AL62" s="44">
        <f t="shared" si="34"/>
        <v>37347.158311680054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37347.158311680047</v>
      </c>
      <c r="AN62" s="48">
        <f t="shared" si="35"/>
        <v>107328.52383902158</v>
      </c>
      <c r="AO62" s="47">
        <f t="shared" si="36"/>
        <v>0.42179091268646896</v>
      </c>
      <c r="AP62" s="47">
        <f t="shared" si="37"/>
        <v>3.0005812948821355</v>
      </c>
    </row>
    <row r="63" spans="2:42">
      <c r="B63" s="97" t="s">
        <v>74</v>
      </c>
      <c r="C63" s="100">
        <v>18230611</v>
      </c>
      <c r="D63" s="100" t="s">
        <v>75</v>
      </c>
      <c r="E63" s="38">
        <v>10318</v>
      </c>
      <c r="F63" s="39" t="s">
        <v>659</v>
      </c>
      <c r="G63" s="39">
        <v>20</v>
      </c>
      <c r="H63" s="39"/>
      <c r="I63" s="40" t="s">
        <v>282</v>
      </c>
      <c r="J63" s="41">
        <v>15</v>
      </c>
      <c r="K63" s="41">
        <v>1134</v>
      </c>
      <c r="L63" s="41"/>
      <c r="M63" s="42">
        <v>808</v>
      </c>
      <c r="N63" s="42">
        <v>808</v>
      </c>
      <c r="O63" s="43">
        <v>17010</v>
      </c>
      <c r="P63" s="44">
        <v>12120</v>
      </c>
      <c r="Q63" s="44">
        <f t="shared" si="17"/>
        <v>12120</v>
      </c>
      <c r="R63" s="45">
        <v>90.03</v>
      </c>
      <c r="S63" s="46">
        <v>0</v>
      </c>
      <c r="T63" s="39">
        <f t="shared" si="38"/>
        <v>20</v>
      </c>
      <c r="U63" s="47">
        <f t="shared" si="20"/>
        <v>0.1701578366486769</v>
      </c>
      <c r="V63" s="48">
        <f t="shared" si="21"/>
        <v>0</v>
      </c>
      <c r="W63" s="49">
        <f t="shared" si="22"/>
        <v>8.5078918324338441E-3</v>
      </c>
      <c r="X63" s="44">
        <f t="shared" si="23"/>
        <v>3017.85921873595</v>
      </c>
      <c r="Y63" s="44">
        <f t="shared" si="24"/>
        <v>0</v>
      </c>
      <c r="Z63" s="44">
        <f t="shared" si="25"/>
        <v>68741.665896775812</v>
      </c>
      <c r="AA63" s="50">
        <f t="shared" si="26"/>
        <v>15137.85921873595</v>
      </c>
      <c r="AB63" s="51">
        <f t="shared" si="27"/>
        <v>64364.855708591582</v>
      </c>
      <c r="AC63" s="44">
        <f t="shared" si="28"/>
        <v>14174.025485707818</v>
      </c>
      <c r="AD63" s="44">
        <f t="shared" si="29"/>
        <v>14531.800176205194</v>
      </c>
      <c r="AE63" s="44">
        <f t="shared" si="30"/>
        <v>0</v>
      </c>
      <c r="AF63" s="52">
        <f>HLOOKUP(I63,ElecAvoidedCostsWOCC!$A$5:$Q$50,G63+1,FALSE)</f>
        <v>1.727945421646023</v>
      </c>
      <c r="AG63" s="44">
        <f t="shared" si="31"/>
        <v>29392.351622198854</v>
      </c>
      <c r="AH63" s="52">
        <f>HLOOKUP(I63,ElecAvoidedCostsWOCC!$A$5:$Q$50,T63+1,FALSE)</f>
        <v>1.727945421646023</v>
      </c>
      <c r="AI63" s="44">
        <f t="shared" si="32"/>
        <v>0</v>
      </c>
      <c r="AJ63" s="44">
        <f t="shared" si="33"/>
        <v>29392.351622198854</v>
      </c>
      <c r="AK63" s="44">
        <f>HLOOKUP(I63,ElecAvoidedCostsWOCC!$A$5:$Q$50,G63+1,FALSE)*J63*L63</f>
        <v>0</v>
      </c>
      <c r="AL63" s="44">
        <f t="shared" si="34"/>
        <v>29392.351622198854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29392.35162219885</v>
      </c>
      <c r="AN63" s="48">
        <f t="shared" si="35"/>
        <v>46863.386960623931</v>
      </c>
      <c r="AO63" s="47">
        <f t="shared" si="36"/>
        <v>0.45665217918410539</v>
      </c>
      <c r="AP63" s="47">
        <f t="shared" si="37"/>
        <v>3.306286348072252</v>
      </c>
    </row>
    <row r="64" spans="2:42">
      <c r="B64" s="97" t="s">
        <v>74</v>
      </c>
      <c r="C64" s="100">
        <v>18230611</v>
      </c>
      <c r="D64" s="100" t="s">
        <v>75</v>
      </c>
      <c r="E64" s="38">
        <v>10530</v>
      </c>
      <c r="F64" s="39" t="s">
        <v>692</v>
      </c>
      <c r="G64" s="39">
        <v>25</v>
      </c>
      <c r="H64" s="39"/>
      <c r="I64" s="40" t="s">
        <v>282</v>
      </c>
      <c r="J64" s="41">
        <v>140000</v>
      </c>
      <c r="K64" s="41">
        <v>0.34</v>
      </c>
      <c r="L64" s="41"/>
      <c r="M64" s="42">
        <v>1.52</v>
      </c>
      <c r="N64" s="42">
        <v>1.52</v>
      </c>
      <c r="O64" s="43">
        <v>47600</v>
      </c>
      <c r="P64" s="44">
        <v>212800</v>
      </c>
      <c r="Q64" s="44">
        <f t="shared" si="17"/>
        <v>212800</v>
      </c>
      <c r="R64" s="45">
        <v>0.19</v>
      </c>
      <c r="S64" s="46">
        <v>0</v>
      </c>
      <c r="T64" s="39">
        <f t="shared" si="38"/>
        <v>25</v>
      </c>
      <c r="U64" s="47">
        <f t="shared" si="20"/>
        <v>0.59520230926491924</v>
      </c>
      <c r="V64" s="48">
        <f t="shared" si="21"/>
        <v>0</v>
      </c>
      <c r="W64" s="49">
        <f t="shared" si="22"/>
        <v>2.3808092370596768E-2</v>
      </c>
      <c r="X64" s="44">
        <f t="shared" si="23"/>
        <v>8445.0381429648005</v>
      </c>
      <c r="Y64" s="44">
        <f t="shared" si="24"/>
        <v>0</v>
      </c>
      <c r="Z64" s="44">
        <f t="shared" si="25"/>
        <v>192363.50950538091</v>
      </c>
      <c r="AA64" s="50">
        <f t="shared" si="26"/>
        <v>221245.0381429648</v>
      </c>
      <c r="AB64" s="51">
        <f t="shared" si="27"/>
        <v>180115.64560428922</v>
      </c>
      <c r="AC64" s="44">
        <f t="shared" si="28"/>
        <v>207158.27541476104</v>
      </c>
      <c r="AD64" s="44">
        <f t="shared" si="29"/>
        <v>315651.35360967234</v>
      </c>
      <c r="AE64" s="44">
        <f t="shared" si="30"/>
        <v>0</v>
      </c>
      <c r="AF64" s="52">
        <f>HLOOKUP(I64,ElecAvoidedCostsWOCC!$A$5:$Q$50,G64+1,FALSE)</f>
        <v>2.0508206305871441</v>
      </c>
      <c r="AG64" s="44">
        <f t="shared" si="31"/>
        <v>97619.062015948075</v>
      </c>
      <c r="AH64" s="52">
        <f>HLOOKUP(I64,ElecAvoidedCostsWOCC!$A$5:$Q$50,T64+1,FALSE)</f>
        <v>2.0508206305871441</v>
      </c>
      <c r="AI64" s="44">
        <f t="shared" si="32"/>
        <v>0</v>
      </c>
      <c r="AJ64" s="44">
        <f t="shared" si="33"/>
        <v>97619.062015948075</v>
      </c>
      <c r="AK64" s="44">
        <f>HLOOKUP(I64,ElecAvoidedCostsWOCC!$A$5:$Q$50,G64+1,FALSE)*J64*L64</f>
        <v>0</v>
      </c>
      <c r="AL64" s="44">
        <f t="shared" si="34"/>
        <v>97619.062015948075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97619.06201594806</v>
      </c>
      <c r="AN64" s="48">
        <f t="shared" si="35"/>
        <v>423032.3218272152</v>
      </c>
      <c r="AO64" s="47">
        <f t="shared" si="36"/>
        <v>0.54197991345191276</v>
      </c>
      <c r="AP64" s="47">
        <f t="shared" si="37"/>
        <v>2.042073004229461</v>
      </c>
    </row>
    <row r="65" spans="2:42">
      <c r="B65" s="97" t="s">
        <v>74</v>
      </c>
      <c r="C65" s="100">
        <v>18230611</v>
      </c>
      <c r="D65" s="100" t="s">
        <v>75</v>
      </c>
      <c r="E65" s="38">
        <v>10533</v>
      </c>
      <c r="F65" s="39" t="s">
        <v>694</v>
      </c>
      <c r="G65" s="39">
        <v>15</v>
      </c>
      <c r="H65" s="39"/>
      <c r="I65" s="40" t="s">
        <v>282</v>
      </c>
      <c r="J65" s="41">
        <v>80000</v>
      </c>
      <c r="K65" s="41">
        <v>0.13</v>
      </c>
      <c r="L65" s="41"/>
      <c r="M65" s="42">
        <v>1.74</v>
      </c>
      <c r="N65" s="42">
        <v>1.74</v>
      </c>
      <c r="O65" s="43">
        <v>10400</v>
      </c>
      <c r="P65" s="44">
        <v>139200</v>
      </c>
      <c r="Q65" s="44">
        <f t="shared" si="17"/>
        <v>139200</v>
      </c>
      <c r="R65" s="45">
        <v>0.04</v>
      </c>
      <c r="S65" s="46"/>
      <c r="T65" s="39">
        <f t="shared" si="38"/>
        <v>15</v>
      </c>
      <c r="U65" s="47">
        <f t="shared" si="20"/>
        <v>7.8026521214560829E-2</v>
      </c>
      <c r="V65" s="48">
        <f t="shared" si="21"/>
        <v>0</v>
      </c>
      <c r="W65" s="49">
        <f t="shared" si="22"/>
        <v>5.2017680809707222E-3</v>
      </c>
      <c r="X65" s="44">
        <f t="shared" si="23"/>
        <v>1845.1343841771832</v>
      </c>
      <c r="Y65" s="44">
        <f t="shared" si="24"/>
        <v>0</v>
      </c>
      <c r="Z65" s="44">
        <f t="shared" si="25"/>
        <v>42029.002076805911</v>
      </c>
      <c r="AA65" s="50">
        <f t="shared" si="26"/>
        <v>141045.13438417719</v>
      </c>
      <c r="AB65" s="51">
        <f t="shared" si="27"/>
        <v>39352.998199256472</v>
      </c>
      <c r="AC65" s="44">
        <f t="shared" si="28"/>
        <v>132064.7325694543</v>
      </c>
      <c r="AD65" s="44">
        <f t="shared" si="29"/>
        <v>29517.099462682723</v>
      </c>
      <c r="AE65" s="44">
        <f t="shared" si="30"/>
        <v>0</v>
      </c>
      <c r="AF65" s="52">
        <f>HLOOKUP(I65,ElecAvoidedCostsWOCC!$A$5:$Q$50,G65+1,FALSE)</f>
        <v>1.3893373920773078</v>
      </c>
      <c r="AG65" s="44">
        <f t="shared" si="31"/>
        <v>14449.108877604001</v>
      </c>
      <c r="AH65" s="52">
        <f>HLOOKUP(I65,ElecAvoidedCostsWOCC!$A$5:$Q$50,T65+1,FALSE)</f>
        <v>1.3893373920773078</v>
      </c>
      <c r="AI65" s="44">
        <f t="shared" si="32"/>
        <v>0</v>
      </c>
      <c r="AJ65" s="44">
        <f t="shared" si="33"/>
        <v>14449.108877604001</v>
      </c>
      <c r="AK65" s="44">
        <f>HLOOKUP(I65,ElecAvoidedCostsWOCC!$A$5:$Q$50,G65+1,FALSE)*J65*L65</f>
        <v>0</v>
      </c>
      <c r="AL65" s="44">
        <f t="shared" si="34"/>
        <v>14449.108877604001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14449.108877604001</v>
      </c>
      <c r="AN65" s="48">
        <f t="shared" si="35"/>
        <v>45411.11922804713</v>
      </c>
      <c r="AO65" s="47">
        <f t="shared" si="36"/>
        <v>0.3671666591816885</v>
      </c>
      <c r="AP65" s="47">
        <f t="shared" si="37"/>
        <v>0.34385500462180485</v>
      </c>
    </row>
    <row r="66" spans="2:42">
      <c r="B66" s="97" t="s">
        <v>74</v>
      </c>
      <c r="C66" s="100">
        <v>18230611</v>
      </c>
      <c r="D66" s="100" t="s">
        <v>75</v>
      </c>
      <c r="E66" s="38">
        <v>12409</v>
      </c>
      <c r="F66" s="39" t="s">
        <v>888</v>
      </c>
      <c r="G66" s="39">
        <v>15</v>
      </c>
      <c r="H66" s="39"/>
      <c r="I66" s="40" t="s">
        <v>280</v>
      </c>
      <c r="J66" s="41">
        <v>20</v>
      </c>
      <c r="K66" s="41">
        <v>112</v>
      </c>
      <c r="L66" s="41"/>
      <c r="M66" s="42">
        <v>95</v>
      </c>
      <c r="N66" s="42">
        <v>95</v>
      </c>
      <c r="O66" s="43">
        <v>2240</v>
      </c>
      <c r="P66" s="44">
        <v>1900</v>
      </c>
      <c r="Q66" s="44">
        <f t="shared" si="17"/>
        <v>1900</v>
      </c>
      <c r="R66" s="45">
        <v>20.54</v>
      </c>
      <c r="S66" s="46"/>
      <c r="T66" s="39">
        <f t="shared" si="38"/>
        <v>15</v>
      </c>
      <c r="U66" s="47">
        <f t="shared" si="20"/>
        <v>1.6805712261597716E-2</v>
      </c>
      <c r="V66" s="48">
        <f t="shared" si="21"/>
        <v>0</v>
      </c>
      <c r="W66" s="49">
        <f t="shared" si="22"/>
        <v>1.1203808174398478E-3</v>
      </c>
      <c r="X66" s="44">
        <f t="shared" si="23"/>
        <v>397.41355966893173</v>
      </c>
      <c r="Y66" s="44">
        <f t="shared" si="24"/>
        <v>0</v>
      </c>
      <c r="Z66" s="44">
        <f t="shared" si="25"/>
        <v>9052.4004473120422</v>
      </c>
      <c r="AA66" s="50">
        <f t="shared" si="26"/>
        <v>2297.4135596689316</v>
      </c>
      <c r="AB66" s="51">
        <f t="shared" si="27"/>
        <v>8476.0303813783157</v>
      </c>
      <c r="AC66" s="44">
        <f t="shared" si="28"/>
        <v>2151.1362918248424</v>
      </c>
      <c r="AD66" s="44">
        <f t="shared" si="29"/>
        <v>3789.2576435218939</v>
      </c>
      <c r="AE66" s="44">
        <f t="shared" si="30"/>
        <v>0</v>
      </c>
      <c r="AF66" s="52">
        <f>HLOOKUP(I66,ElecAvoidedCostsWOCC!$A$5:$Q$50,G66+1,FALSE)</f>
        <v>1.3893373920773078</v>
      </c>
      <c r="AG66" s="44">
        <f t="shared" si="31"/>
        <v>3112.1157582531696</v>
      </c>
      <c r="AH66" s="52">
        <f>HLOOKUP(I66,ElecAvoidedCostsWOCC!$A$5:$Q$50,T66+1,FALSE)</f>
        <v>1.3893373920773078</v>
      </c>
      <c r="AI66" s="44">
        <f t="shared" si="32"/>
        <v>0</v>
      </c>
      <c r="AJ66" s="44">
        <f t="shared" si="33"/>
        <v>3112.1157582531696</v>
      </c>
      <c r="AK66" s="44">
        <f>HLOOKUP(I66,ElecAvoidedCostsWOCC!$A$5:$Q$50,G66+1,FALSE)*J66*L66</f>
        <v>0</v>
      </c>
      <c r="AL66" s="44">
        <f t="shared" si="34"/>
        <v>3112.1157582531696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3112.1157582531691</v>
      </c>
      <c r="AN66" s="48">
        <f t="shared" si="35"/>
        <v>7212.5849776003797</v>
      </c>
      <c r="AO66" s="47">
        <f t="shared" si="36"/>
        <v>0.3671666591816885</v>
      </c>
      <c r="AP66" s="47">
        <f t="shared" si="37"/>
        <v>3.352918643514601</v>
      </c>
    </row>
    <row r="67" spans="2:42">
      <c r="B67" s="97" t="s">
        <v>74</v>
      </c>
      <c r="C67" s="100">
        <v>18230611</v>
      </c>
      <c r="D67" s="100" t="s">
        <v>75</v>
      </c>
      <c r="E67" s="38">
        <v>12412</v>
      </c>
      <c r="F67" s="39" t="s">
        <v>889</v>
      </c>
      <c r="G67" s="39">
        <v>15</v>
      </c>
      <c r="H67" s="39"/>
      <c r="I67" s="40" t="s">
        <v>282</v>
      </c>
      <c r="J67" s="41">
        <v>5</v>
      </c>
      <c r="K67" s="41">
        <v>137</v>
      </c>
      <c r="L67" s="41"/>
      <c r="M67" s="42">
        <v>95</v>
      </c>
      <c r="N67" s="42">
        <v>95</v>
      </c>
      <c r="O67" s="43">
        <v>685</v>
      </c>
      <c r="P67" s="44">
        <v>475</v>
      </c>
      <c r="Q67" s="44">
        <f t="shared" si="17"/>
        <v>475</v>
      </c>
      <c r="R67" s="45">
        <v>67.64</v>
      </c>
      <c r="S67" s="46">
        <v>0</v>
      </c>
      <c r="T67" s="39">
        <f t="shared" si="38"/>
        <v>15</v>
      </c>
      <c r="U67" s="47">
        <f t="shared" si="20"/>
        <v>5.139246829997517E-3</v>
      </c>
      <c r="V67" s="48">
        <f t="shared" si="21"/>
        <v>0</v>
      </c>
      <c r="W67" s="49">
        <f t="shared" si="22"/>
        <v>3.4261645533316778E-4</v>
      </c>
      <c r="X67" s="44">
        <f t="shared" si="23"/>
        <v>121.53048588090101</v>
      </c>
      <c r="Y67" s="44">
        <f t="shared" si="24"/>
        <v>0</v>
      </c>
      <c r="Z67" s="44">
        <f t="shared" si="25"/>
        <v>2768.2563867896201</v>
      </c>
      <c r="AA67" s="50">
        <f t="shared" si="26"/>
        <v>596.53048588090098</v>
      </c>
      <c r="AB67" s="51">
        <f t="shared" si="27"/>
        <v>2592.0003621625656</v>
      </c>
      <c r="AC67" s="44">
        <f t="shared" si="28"/>
        <v>558.54914408324055</v>
      </c>
      <c r="AD67" s="44">
        <f t="shared" si="29"/>
        <v>3119.5884494622801</v>
      </c>
      <c r="AE67" s="44">
        <f t="shared" si="30"/>
        <v>0</v>
      </c>
      <c r="AF67" s="52">
        <f>HLOOKUP(I67,ElecAvoidedCostsWOCC!$A$5:$Q$50,G67+1,FALSE)</f>
        <v>1.3893373920773078</v>
      </c>
      <c r="AG67" s="44">
        <f t="shared" si="31"/>
        <v>951.69611357295582</v>
      </c>
      <c r="AH67" s="52">
        <f>HLOOKUP(I67,ElecAvoidedCostsWOCC!$A$5:$Q$50,T67+1,FALSE)</f>
        <v>1.3893373920773078</v>
      </c>
      <c r="AI67" s="44">
        <f t="shared" si="32"/>
        <v>0</v>
      </c>
      <c r="AJ67" s="44">
        <f t="shared" si="33"/>
        <v>951.69611357295582</v>
      </c>
      <c r="AK67" s="44">
        <f>HLOOKUP(I67,ElecAvoidedCostsWOCC!$A$5:$Q$50,G67+1,FALSE)*J67*L67</f>
        <v>0</v>
      </c>
      <c r="AL67" s="44">
        <f t="shared" si="34"/>
        <v>951.69611357295582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951.69611357295582</v>
      </c>
      <c r="AN67" s="48">
        <f t="shared" si="35"/>
        <v>4166.4541743925311</v>
      </c>
      <c r="AO67" s="47">
        <f t="shared" si="36"/>
        <v>0.3671666591816885</v>
      </c>
      <c r="AP67" s="47">
        <f t="shared" si="37"/>
        <v>7.459422717818371</v>
      </c>
    </row>
    <row r="68" spans="2:42">
      <c r="B68" s="97" t="s">
        <v>74</v>
      </c>
      <c r="C68" s="100">
        <v>18230611</v>
      </c>
      <c r="D68" s="100" t="s">
        <v>75</v>
      </c>
      <c r="E68" s="38">
        <v>12414</v>
      </c>
      <c r="F68" s="39" t="s">
        <v>890</v>
      </c>
      <c r="G68" s="39">
        <v>11</v>
      </c>
      <c r="H68" s="39"/>
      <c r="I68" s="40" t="s">
        <v>280</v>
      </c>
      <c r="J68" s="41">
        <v>70</v>
      </c>
      <c r="K68" s="41">
        <v>508</v>
      </c>
      <c r="L68" s="41"/>
      <c r="M68" s="42">
        <v>400</v>
      </c>
      <c r="N68" s="42">
        <v>400</v>
      </c>
      <c r="O68" s="43">
        <v>35560</v>
      </c>
      <c r="P68" s="44">
        <v>28000</v>
      </c>
      <c r="Q68" s="44">
        <f t="shared" si="17"/>
        <v>28000</v>
      </c>
      <c r="R68" s="45">
        <v>40.6</v>
      </c>
      <c r="S68" s="46">
        <v>0</v>
      </c>
      <c r="T68" s="39">
        <f t="shared" si="38"/>
        <v>11</v>
      </c>
      <c r="U68" s="47">
        <f t="shared" si="20"/>
        <v>0.19564650024543342</v>
      </c>
      <c r="V68" s="48">
        <f t="shared" si="21"/>
        <v>0</v>
      </c>
      <c r="W68" s="49">
        <f t="shared" si="22"/>
        <v>1.7786045476857585E-2</v>
      </c>
      <c r="X68" s="44">
        <f t="shared" si="23"/>
        <v>6308.9402597442913</v>
      </c>
      <c r="Y68" s="44">
        <f t="shared" si="24"/>
        <v>0</v>
      </c>
      <c r="Z68" s="44">
        <f t="shared" si="25"/>
        <v>143706.85710107867</v>
      </c>
      <c r="AA68" s="50">
        <f t="shared" si="26"/>
        <v>34308.94025974429</v>
      </c>
      <c r="AB68" s="51">
        <f t="shared" si="27"/>
        <v>134556.98230438077</v>
      </c>
      <c r="AC68" s="44">
        <f t="shared" si="28"/>
        <v>32124.475898636974</v>
      </c>
      <c r="AD68" s="44">
        <f t="shared" si="29"/>
        <v>21525.161583979054</v>
      </c>
      <c r="AE68" s="44">
        <f t="shared" si="30"/>
        <v>0</v>
      </c>
      <c r="AF68" s="52">
        <f>HLOOKUP(I68,ElecAvoidedCostsWOCC!$A$5:$Q$50,G68+1,FALSE)</f>
        <v>1.0685556528500126</v>
      </c>
      <c r="AG68" s="44">
        <f t="shared" si="31"/>
        <v>37997.83901534645</v>
      </c>
      <c r="AH68" s="52">
        <f>HLOOKUP(I68,ElecAvoidedCostsWOCC!$A$5:$Q$50,T68+1,FALSE)</f>
        <v>1.0685556528500126</v>
      </c>
      <c r="AI68" s="44">
        <f t="shared" si="32"/>
        <v>0</v>
      </c>
      <c r="AJ68" s="44">
        <f t="shared" si="33"/>
        <v>37997.83901534645</v>
      </c>
      <c r="AK68" s="44">
        <f>HLOOKUP(I68,ElecAvoidedCostsWOCC!$A$5:$Q$50,G68+1,FALSE)*J68*L68</f>
        <v>0</v>
      </c>
      <c r="AL68" s="44">
        <f t="shared" si="34"/>
        <v>37997.83901534645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37997.83901534645</v>
      </c>
      <c r="AN68" s="48">
        <f t="shared" si="35"/>
        <v>63322.784500860151</v>
      </c>
      <c r="AO68" s="47">
        <f t="shared" si="36"/>
        <v>0.28239217589906779</v>
      </c>
      <c r="AP68" s="47">
        <f t="shared" si="37"/>
        <v>1.9711694192510361</v>
      </c>
    </row>
    <row r="69" spans="2:42">
      <c r="B69" s="97" t="s">
        <v>74</v>
      </c>
      <c r="C69" s="100">
        <v>18230611</v>
      </c>
      <c r="D69" s="100" t="s">
        <v>75</v>
      </c>
      <c r="E69" s="38">
        <v>12417</v>
      </c>
      <c r="F69" s="39" t="s">
        <v>891</v>
      </c>
      <c r="G69" s="39">
        <v>11</v>
      </c>
      <c r="H69" s="39"/>
      <c r="I69" s="40" t="s">
        <v>282</v>
      </c>
      <c r="J69" s="41">
        <v>20</v>
      </c>
      <c r="K69" s="41">
        <v>508</v>
      </c>
      <c r="L69" s="41"/>
      <c r="M69" s="42">
        <v>400</v>
      </c>
      <c r="N69" s="42">
        <v>400</v>
      </c>
      <c r="O69" s="43">
        <v>10160</v>
      </c>
      <c r="P69" s="44">
        <v>8000</v>
      </c>
      <c r="Q69" s="44">
        <f t="shared" si="17"/>
        <v>8000</v>
      </c>
      <c r="R69" s="45">
        <v>61.11</v>
      </c>
      <c r="S69" s="46">
        <v>0</v>
      </c>
      <c r="T69" s="39">
        <f t="shared" ref="T69:T81" si="39">G69+H69</f>
        <v>11</v>
      </c>
      <c r="U69" s="47">
        <f t="shared" si="20"/>
        <v>5.5899000070123835E-2</v>
      </c>
      <c r="V69" s="48">
        <f t="shared" si="21"/>
        <v>0</v>
      </c>
      <c r="W69" s="49">
        <f t="shared" si="22"/>
        <v>5.081727279102167E-3</v>
      </c>
      <c r="X69" s="44">
        <f t="shared" si="23"/>
        <v>1802.5543599269404</v>
      </c>
      <c r="Y69" s="44">
        <f t="shared" si="24"/>
        <v>0</v>
      </c>
      <c r="Z69" s="44">
        <f t="shared" si="25"/>
        <v>41059.102028879628</v>
      </c>
      <c r="AA69" s="50">
        <f t="shared" si="26"/>
        <v>9802.5543599269404</v>
      </c>
      <c r="AB69" s="51">
        <f t="shared" si="27"/>
        <v>38444.852086965941</v>
      </c>
      <c r="AC69" s="44">
        <f t="shared" si="28"/>
        <v>9178.4216853248508</v>
      </c>
      <c r="AD69" s="44">
        <f t="shared" si="29"/>
        <v>9256.8798338983815</v>
      </c>
      <c r="AE69" s="44">
        <f t="shared" si="30"/>
        <v>0</v>
      </c>
      <c r="AF69" s="52">
        <f>HLOOKUP(I69,ElecAvoidedCostsWOCC!$A$5:$Q$50,G69+1,FALSE)</f>
        <v>1.0685556528500126</v>
      </c>
      <c r="AG69" s="44">
        <f t="shared" si="31"/>
        <v>10856.525432956127</v>
      </c>
      <c r="AH69" s="52">
        <f>HLOOKUP(I69,ElecAvoidedCostsWOCC!$A$5:$Q$50,T69+1,FALSE)</f>
        <v>1.0685556528500126</v>
      </c>
      <c r="AI69" s="44">
        <f t="shared" si="32"/>
        <v>0</v>
      </c>
      <c r="AJ69" s="44">
        <f t="shared" si="33"/>
        <v>10856.525432956127</v>
      </c>
      <c r="AK69" s="44">
        <f>HLOOKUP(I69,ElecAvoidedCostsWOCC!$A$5:$Q$50,G69+1,FALSE)*J69*L69</f>
        <v>0</v>
      </c>
      <c r="AL69" s="44">
        <f t="shared" si="34"/>
        <v>10856.525432956127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10856.525432956128</v>
      </c>
      <c r="AN69" s="48">
        <f t="shared" si="35"/>
        <v>21199.057810150123</v>
      </c>
      <c r="AO69" s="47">
        <f t="shared" si="36"/>
        <v>0.28239217589906779</v>
      </c>
      <c r="AP69" s="47">
        <f t="shared" si="37"/>
        <v>2.3096626562761622</v>
      </c>
    </row>
    <row r="70" spans="2:42">
      <c r="B70" s="97" t="s">
        <v>74</v>
      </c>
      <c r="C70" s="100">
        <v>18230611</v>
      </c>
      <c r="D70" s="100" t="s">
        <v>75</v>
      </c>
      <c r="E70" s="38">
        <v>12420</v>
      </c>
      <c r="F70" s="39" t="s">
        <v>892</v>
      </c>
      <c r="G70" s="39">
        <v>11</v>
      </c>
      <c r="H70" s="39"/>
      <c r="I70" s="40" t="s">
        <v>282</v>
      </c>
      <c r="J70" s="41">
        <v>20</v>
      </c>
      <c r="K70" s="41">
        <v>508</v>
      </c>
      <c r="L70" s="41"/>
      <c r="M70" s="42">
        <v>400</v>
      </c>
      <c r="N70" s="42">
        <v>400</v>
      </c>
      <c r="O70" s="43">
        <v>10160</v>
      </c>
      <c r="P70" s="44">
        <v>8000</v>
      </c>
      <c r="Q70" s="44">
        <f t="shared" si="17"/>
        <v>8000</v>
      </c>
      <c r="R70" s="45">
        <v>61.11</v>
      </c>
      <c r="S70" s="46">
        <v>0</v>
      </c>
      <c r="T70" s="39">
        <f t="shared" si="39"/>
        <v>11</v>
      </c>
      <c r="U70" s="47">
        <f t="shared" si="20"/>
        <v>5.5899000070123835E-2</v>
      </c>
      <c r="V70" s="48">
        <f t="shared" si="21"/>
        <v>0</v>
      </c>
      <c r="W70" s="49">
        <f t="shared" si="22"/>
        <v>5.081727279102167E-3</v>
      </c>
      <c r="X70" s="44">
        <f t="shared" si="23"/>
        <v>1802.5543599269404</v>
      </c>
      <c r="Y70" s="44">
        <f t="shared" si="24"/>
        <v>0</v>
      </c>
      <c r="Z70" s="44">
        <f t="shared" si="25"/>
        <v>41059.102028879628</v>
      </c>
      <c r="AA70" s="50">
        <f t="shared" si="26"/>
        <v>9802.5543599269404</v>
      </c>
      <c r="AB70" s="51">
        <f t="shared" si="27"/>
        <v>38444.852086965941</v>
      </c>
      <c r="AC70" s="44">
        <f t="shared" si="28"/>
        <v>9178.4216853248508</v>
      </c>
      <c r="AD70" s="44">
        <f t="shared" si="29"/>
        <v>9256.8798338983815</v>
      </c>
      <c r="AE70" s="44">
        <f t="shared" si="30"/>
        <v>0</v>
      </c>
      <c r="AF70" s="52">
        <f>HLOOKUP(I70,ElecAvoidedCostsWOCC!$A$5:$Q$50,G70+1,FALSE)</f>
        <v>1.0685556528500126</v>
      </c>
      <c r="AG70" s="44">
        <f t="shared" si="31"/>
        <v>10856.525432956127</v>
      </c>
      <c r="AH70" s="52">
        <f>HLOOKUP(I70,ElecAvoidedCostsWOCC!$A$5:$Q$50,T70+1,FALSE)</f>
        <v>1.0685556528500126</v>
      </c>
      <c r="AI70" s="44">
        <f t="shared" si="32"/>
        <v>0</v>
      </c>
      <c r="AJ70" s="44">
        <f t="shared" si="33"/>
        <v>10856.525432956127</v>
      </c>
      <c r="AK70" s="44">
        <f>HLOOKUP(I70,ElecAvoidedCostsWOCC!$A$5:$Q$50,G70+1,FALSE)*J70*L70</f>
        <v>0</v>
      </c>
      <c r="AL70" s="44">
        <f t="shared" si="34"/>
        <v>10856.525432956127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10856.525432956128</v>
      </c>
      <c r="AN70" s="48">
        <f t="shared" si="35"/>
        <v>21199.057810150123</v>
      </c>
      <c r="AO70" s="47">
        <f t="shared" si="36"/>
        <v>0.28239217589906779</v>
      </c>
      <c r="AP70" s="47">
        <f t="shared" si="37"/>
        <v>2.3096626562761622</v>
      </c>
    </row>
    <row r="71" spans="2:42">
      <c r="B71" s="97" t="s">
        <v>74</v>
      </c>
      <c r="C71" s="100">
        <v>18230611</v>
      </c>
      <c r="D71" s="100" t="s">
        <v>75</v>
      </c>
      <c r="E71" s="38">
        <v>10468</v>
      </c>
      <c r="F71" s="39" t="s">
        <v>686</v>
      </c>
      <c r="G71" s="39">
        <v>45</v>
      </c>
      <c r="H71" s="39"/>
      <c r="I71" s="40" t="s">
        <v>276</v>
      </c>
      <c r="J71" s="41">
        <v>15</v>
      </c>
      <c r="K71" s="41">
        <v>129</v>
      </c>
      <c r="L71" s="41"/>
      <c r="M71" s="42">
        <v>935</v>
      </c>
      <c r="N71" s="42">
        <v>935</v>
      </c>
      <c r="O71" s="43">
        <v>1935</v>
      </c>
      <c r="P71" s="44">
        <v>14025</v>
      </c>
      <c r="Q71" s="44">
        <f t="shared" ref="Q71:Q81" si="40">N71*J71</f>
        <v>14025</v>
      </c>
      <c r="R71" s="45">
        <v>14.07</v>
      </c>
      <c r="S71" s="46">
        <v>0</v>
      </c>
      <c r="T71" s="39">
        <f t="shared" si="39"/>
        <v>45</v>
      </c>
      <c r="U71" s="47">
        <f t="shared" si="20"/>
        <v>4.3552303427935153E-2</v>
      </c>
      <c r="V71" s="48">
        <f t="shared" si="21"/>
        <v>0</v>
      </c>
      <c r="W71" s="49">
        <f t="shared" si="22"/>
        <v>9.6782896506522565E-4</v>
      </c>
      <c r="X71" s="44">
        <f t="shared" si="23"/>
        <v>343.30144551758161</v>
      </c>
      <c r="Y71" s="44">
        <f t="shared" si="24"/>
        <v>0</v>
      </c>
      <c r="Z71" s="44">
        <f t="shared" si="25"/>
        <v>7819.8191364057147</v>
      </c>
      <c r="AA71" s="50">
        <f t="shared" si="26"/>
        <v>14368.301445517582</v>
      </c>
      <c r="AB71" s="51">
        <f t="shared" si="27"/>
        <v>7321.9280303424293</v>
      </c>
      <c r="AC71" s="44">
        <f t="shared" si="28"/>
        <v>13453.465772956537</v>
      </c>
      <c r="AD71" s="44">
        <f t="shared" si="29"/>
        <v>2942.9194040708221</v>
      </c>
      <c r="AE71" s="44">
        <f t="shared" si="30"/>
        <v>0</v>
      </c>
      <c r="AF71" s="52">
        <f>HLOOKUP(I71,ElecAvoidedCostsWOCC!$A$5:$Q$50,G71+1,FALSE)</f>
        <v>2.4586883970162168</v>
      </c>
      <c r="AG71" s="44">
        <f t="shared" si="31"/>
        <v>4757.5620482263794</v>
      </c>
      <c r="AH71" s="52">
        <f>HLOOKUP(I71,ElecAvoidedCostsWOCC!$A$5:$Q$50,T71+1,FALSE)</f>
        <v>2.4586883970162168</v>
      </c>
      <c r="AI71" s="44">
        <f t="shared" si="32"/>
        <v>0</v>
      </c>
      <c r="AJ71" s="44">
        <f t="shared" si="33"/>
        <v>4757.5620482263794</v>
      </c>
      <c r="AK71" s="44">
        <f>HLOOKUP(I71,ElecAvoidedCostsWOCC!$A$5:$Q$50,G71+1,FALSE)*J71*L71</f>
        <v>0</v>
      </c>
      <c r="AL71" s="44">
        <f t="shared" si="34"/>
        <v>4757.5620482263794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4757.5620482263794</v>
      </c>
      <c r="AN71" s="48">
        <f t="shared" si="35"/>
        <v>8176.2376571198402</v>
      </c>
      <c r="AO71" s="47">
        <f t="shared" si="36"/>
        <v>0.64976902647920176</v>
      </c>
      <c r="AP71" s="47">
        <f t="shared" si="37"/>
        <v>0.60774210862120681</v>
      </c>
    </row>
    <row r="72" spans="2:42">
      <c r="B72" s="97" t="s">
        <v>74</v>
      </c>
      <c r="C72" s="100">
        <v>18230611</v>
      </c>
      <c r="D72" s="100" t="s">
        <v>75</v>
      </c>
      <c r="E72" s="38">
        <v>10470</v>
      </c>
      <c r="F72" s="39" t="s">
        <v>687</v>
      </c>
      <c r="G72" s="39">
        <v>45</v>
      </c>
      <c r="H72" s="39"/>
      <c r="I72" s="40" t="s">
        <v>276</v>
      </c>
      <c r="J72" s="41">
        <v>140</v>
      </c>
      <c r="K72" s="41">
        <v>129</v>
      </c>
      <c r="L72" s="41"/>
      <c r="M72" s="42">
        <v>964</v>
      </c>
      <c r="N72" s="42">
        <v>964</v>
      </c>
      <c r="O72" s="43">
        <v>18060</v>
      </c>
      <c r="P72" s="44">
        <v>134960</v>
      </c>
      <c r="Q72" s="44">
        <f t="shared" si="40"/>
        <v>134960</v>
      </c>
      <c r="R72" s="45">
        <v>50.93</v>
      </c>
      <c r="S72" s="46">
        <v>0</v>
      </c>
      <c r="T72" s="39">
        <f t="shared" si="39"/>
        <v>45</v>
      </c>
      <c r="U72" s="47">
        <f t="shared" si="20"/>
        <v>0.40648816532739479</v>
      </c>
      <c r="V72" s="48">
        <f t="shared" si="21"/>
        <v>0</v>
      </c>
      <c r="W72" s="49">
        <f t="shared" si="22"/>
        <v>9.0330703406087728E-3</v>
      </c>
      <c r="X72" s="44">
        <f t="shared" si="23"/>
        <v>3204.1468248307619</v>
      </c>
      <c r="Y72" s="44">
        <f t="shared" si="24"/>
        <v>0</v>
      </c>
      <c r="Z72" s="44">
        <f t="shared" si="25"/>
        <v>72984.97860645334</v>
      </c>
      <c r="AA72" s="50">
        <f t="shared" si="26"/>
        <v>138164.14682483076</v>
      </c>
      <c r="AB72" s="51">
        <f t="shared" si="27"/>
        <v>68337.994949862681</v>
      </c>
      <c r="AC72" s="44">
        <f t="shared" si="28"/>
        <v>129367.17867493516</v>
      </c>
      <c r="AD72" s="44">
        <f t="shared" si="29"/>
        <v>99424.799502041104</v>
      </c>
      <c r="AE72" s="44">
        <f t="shared" si="30"/>
        <v>0</v>
      </c>
      <c r="AF72" s="52">
        <f>HLOOKUP(I72,ElecAvoidedCostsWOCC!$A$5:$Q$50,G72+1,FALSE)</f>
        <v>2.4586883970162168</v>
      </c>
      <c r="AG72" s="44">
        <f t="shared" si="31"/>
        <v>44403.912450112875</v>
      </c>
      <c r="AH72" s="52">
        <f>HLOOKUP(I72,ElecAvoidedCostsWOCC!$A$5:$Q$50,T72+1,FALSE)</f>
        <v>2.4586883970162168</v>
      </c>
      <c r="AI72" s="44">
        <f t="shared" si="32"/>
        <v>0</v>
      </c>
      <c r="AJ72" s="44">
        <f t="shared" si="33"/>
        <v>44403.912450112875</v>
      </c>
      <c r="AK72" s="44">
        <f>HLOOKUP(I72,ElecAvoidedCostsWOCC!$A$5:$Q$50,G72+1,FALSE)*J72*L72</f>
        <v>0</v>
      </c>
      <c r="AL72" s="44">
        <f t="shared" si="34"/>
        <v>44403.912450112875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44403.912450112875</v>
      </c>
      <c r="AN72" s="48">
        <f t="shared" si="35"/>
        <v>148269.10319716527</v>
      </c>
      <c r="AO72" s="47">
        <f t="shared" si="36"/>
        <v>0.64976902647920165</v>
      </c>
      <c r="AP72" s="47">
        <f t="shared" si="37"/>
        <v>1.1461106651303383</v>
      </c>
    </row>
    <row r="73" spans="2:42">
      <c r="B73" s="97" t="s">
        <v>74</v>
      </c>
      <c r="C73" s="100">
        <v>18230611</v>
      </c>
      <c r="D73" s="100" t="s">
        <v>75</v>
      </c>
      <c r="E73" s="38">
        <v>10472</v>
      </c>
      <c r="F73" s="39" t="s">
        <v>688</v>
      </c>
      <c r="G73" s="39">
        <v>45</v>
      </c>
      <c r="H73" s="39"/>
      <c r="I73" s="40" t="s">
        <v>276</v>
      </c>
      <c r="J73" s="41">
        <v>100</v>
      </c>
      <c r="K73" s="41">
        <v>129</v>
      </c>
      <c r="L73" s="41"/>
      <c r="M73" s="42">
        <v>935</v>
      </c>
      <c r="N73" s="42">
        <v>935</v>
      </c>
      <c r="O73" s="43">
        <v>12900</v>
      </c>
      <c r="P73" s="44">
        <v>93500</v>
      </c>
      <c r="Q73" s="44">
        <f t="shared" si="40"/>
        <v>93500</v>
      </c>
      <c r="R73" s="45">
        <v>41.54</v>
      </c>
      <c r="S73" s="46"/>
      <c r="T73" s="39">
        <f t="shared" si="39"/>
        <v>45</v>
      </c>
      <c r="U73" s="47">
        <f t="shared" si="20"/>
        <v>0.29034868951956772</v>
      </c>
      <c r="V73" s="48">
        <f t="shared" si="21"/>
        <v>0</v>
      </c>
      <c r="W73" s="49">
        <f t="shared" si="22"/>
        <v>6.4521931004348377E-3</v>
      </c>
      <c r="X73" s="44">
        <f t="shared" si="23"/>
        <v>2288.6763034505443</v>
      </c>
      <c r="Y73" s="44">
        <f t="shared" si="24"/>
        <v>0</v>
      </c>
      <c r="Z73" s="44">
        <f t="shared" si="25"/>
        <v>52132.127576038096</v>
      </c>
      <c r="AA73" s="50">
        <f t="shared" si="26"/>
        <v>95788.676303450542</v>
      </c>
      <c r="AB73" s="51">
        <f t="shared" si="27"/>
        <v>48812.853535616188</v>
      </c>
      <c r="AC73" s="44">
        <f t="shared" si="28"/>
        <v>89689.771819710237</v>
      </c>
      <c r="AD73" s="44">
        <f t="shared" si="29"/>
        <v>57924.127953139985</v>
      </c>
      <c r="AE73" s="44">
        <f t="shared" si="30"/>
        <v>0</v>
      </c>
      <c r="AF73" s="52">
        <f>HLOOKUP(I73,ElecAvoidedCostsWOCC!$A$5:$Q$50,G73+1,FALSE)</f>
        <v>2.4586883970162168</v>
      </c>
      <c r="AG73" s="44">
        <f t="shared" si="31"/>
        <v>31717.080321509198</v>
      </c>
      <c r="AH73" s="52">
        <f>HLOOKUP(I73,ElecAvoidedCostsWOCC!$A$5:$Q$50,T73+1,FALSE)</f>
        <v>2.4586883970162168</v>
      </c>
      <c r="AI73" s="44">
        <f t="shared" si="32"/>
        <v>0</v>
      </c>
      <c r="AJ73" s="44">
        <f t="shared" si="33"/>
        <v>31717.080321509198</v>
      </c>
      <c r="AK73" s="44">
        <f>HLOOKUP(I73,ElecAvoidedCostsWOCC!$A$5:$Q$50,G73+1,FALSE)*J73*L73</f>
        <v>0</v>
      </c>
      <c r="AL73" s="44">
        <f t="shared" si="34"/>
        <v>31717.080321509198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31717.080321509195</v>
      </c>
      <c r="AN73" s="48">
        <f t="shared" si="35"/>
        <v>92812.916306800093</v>
      </c>
      <c r="AO73" s="47">
        <f t="shared" si="36"/>
        <v>0.64976902647920176</v>
      </c>
      <c r="AP73" s="47">
        <f t="shared" si="37"/>
        <v>1.0348216348834942</v>
      </c>
    </row>
    <row r="74" spans="2:42">
      <c r="B74" s="97" t="s">
        <v>74</v>
      </c>
      <c r="C74" s="100">
        <v>18230611</v>
      </c>
      <c r="D74" s="100" t="s">
        <v>75</v>
      </c>
      <c r="E74" s="38">
        <v>10587</v>
      </c>
      <c r="F74" s="39" t="s">
        <v>893</v>
      </c>
      <c r="G74" s="39">
        <v>45</v>
      </c>
      <c r="H74" s="39"/>
      <c r="I74" s="40" t="s">
        <v>280</v>
      </c>
      <c r="J74" s="41">
        <v>50</v>
      </c>
      <c r="K74" s="41">
        <v>12.86</v>
      </c>
      <c r="L74" s="41"/>
      <c r="M74" s="42">
        <v>31.62</v>
      </c>
      <c r="N74" s="42">
        <v>31.62</v>
      </c>
      <c r="O74" s="43">
        <v>643</v>
      </c>
      <c r="P74" s="44">
        <v>1581</v>
      </c>
      <c r="Q74" s="44">
        <f t="shared" si="40"/>
        <v>1581</v>
      </c>
      <c r="R74" s="45">
        <v>0.9</v>
      </c>
      <c r="S74" s="46">
        <v>0</v>
      </c>
      <c r="T74" s="39">
        <f t="shared" si="39"/>
        <v>45</v>
      </c>
      <c r="U74" s="47">
        <f t="shared" si="20"/>
        <v>1.4472419175277678E-2</v>
      </c>
      <c r="V74" s="48">
        <f t="shared" si="21"/>
        <v>0</v>
      </c>
      <c r="W74" s="49">
        <f t="shared" si="22"/>
        <v>3.2160931500617061E-4</v>
      </c>
      <c r="X74" s="44">
        <f t="shared" si="23"/>
        <v>114.07898163710853</v>
      </c>
      <c r="Y74" s="44">
        <f t="shared" si="24"/>
        <v>0</v>
      </c>
      <c r="Z74" s="44">
        <f t="shared" si="25"/>
        <v>2598.5238784025191</v>
      </c>
      <c r="AA74" s="50">
        <f t="shared" si="26"/>
        <v>1695.0789816371084</v>
      </c>
      <c r="AB74" s="51">
        <f t="shared" si="27"/>
        <v>2433.0747925117221</v>
      </c>
      <c r="AC74" s="44">
        <f t="shared" si="28"/>
        <v>1587.1526045291278</v>
      </c>
      <c r="AD74" s="44">
        <f t="shared" si="29"/>
        <v>627.48814585731805</v>
      </c>
      <c r="AE74" s="44">
        <f t="shared" si="30"/>
        <v>0</v>
      </c>
      <c r="AF74" s="52">
        <f>HLOOKUP(I74,ElecAvoidedCostsWOCC!$A$5:$Q$50,G74+1,FALSE)</f>
        <v>3.1346149049506007</v>
      </c>
      <c r="AG74" s="44">
        <f t="shared" si="31"/>
        <v>2015.5573838832361</v>
      </c>
      <c r="AH74" s="52">
        <f>HLOOKUP(I74,ElecAvoidedCostsWOCC!$A$5:$Q$50,T74+1,FALSE)</f>
        <v>3.1346149049506007</v>
      </c>
      <c r="AI74" s="44">
        <f t="shared" si="32"/>
        <v>0</v>
      </c>
      <c r="AJ74" s="44">
        <f t="shared" si="33"/>
        <v>2015.5573838832361</v>
      </c>
      <c r="AK74" s="44">
        <f>HLOOKUP(I74,ElecAvoidedCostsWOCC!$A$5:$Q$50,G74+1,FALSE)*J74*L74</f>
        <v>0</v>
      </c>
      <c r="AL74" s="44">
        <f t="shared" si="34"/>
        <v>2015.5573838832361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2015.5573838832361</v>
      </c>
      <c r="AN74" s="48">
        <f t="shared" si="35"/>
        <v>2844.601268128878</v>
      </c>
      <c r="AO74" s="47">
        <f t="shared" si="36"/>
        <v>0.82839927078547693</v>
      </c>
      <c r="AP74" s="47">
        <f t="shared" si="37"/>
        <v>1.7922670195742185</v>
      </c>
    </row>
    <row r="75" spans="2:42">
      <c r="B75" s="97" t="s">
        <v>74</v>
      </c>
      <c r="C75" s="100">
        <v>18230611</v>
      </c>
      <c r="D75" s="100" t="s">
        <v>75</v>
      </c>
      <c r="E75" s="38">
        <v>10589</v>
      </c>
      <c r="F75" s="39" t="s">
        <v>700</v>
      </c>
      <c r="G75" s="39">
        <v>25</v>
      </c>
      <c r="H75" s="39"/>
      <c r="I75" s="40" t="s">
        <v>282</v>
      </c>
      <c r="J75" s="41">
        <v>110</v>
      </c>
      <c r="K75" s="41">
        <v>6.71</v>
      </c>
      <c r="L75" s="41"/>
      <c r="M75" s="42">
        <v>25.34</v>
      </c>
      <c r="N75" s="42">
        <v>25.34</v>
      </c>
      <c r="O75" s="43">
        <v>738.1</v>
      </c>
      <c r="P75" s="44">
        <v>2787.4</v>
      </c>
      <c r="Q75" s="44">
        <f t="shared" si="40"/>
        <v>2787.4</v>
      </c>
      <c r="R75" s="45">
        <v>4.67</v>
      </c>
      <c r="S75" s="46">
        <v>0</v>
      </c>
      <c r="T75" s="39">
        <f t="shared" si="39"/>
        <v>25</v>
      </c>
      <c r="U75" s="47">
        <f t="shared" si="20"/>
        <v>9.2293870686646386E-3</v>
      </c>
      <c r="V75" s="48">
        <f t="shared" si="21"/>
        <v>0</v>
      </c>
      <c r="W75" s="49">
        <f t="shared" si="22"/>
        <v>3.6917548274658556E-4</v>
      </c>
      <c r="X75" s="44">
        <f t="shared" si="23"/>
        <v>130.9513162462672</v>
      </c>
      <c r="Y75" s="44">
        <f t="shared" si="24"/>
        <v>0</v>
      </c>
      <c r="Z75" s="44">
        <f t="shared" si="25"/>
        <v>2982.8467723933118</v>
      </c>
      <c r="AA75" s="50">
        <f t="shared" si="26"/>
        <v>2918.3513162462673</v>
      </c>
      <c r="AB75" s="51">
        <f t="shared" si="27"/>
        <v>2792.927689506846</v>
      </c>
      <c r="AC75" s="44">
        <f t="shared" si="28"/>
        <v>2732.5386856238456</v>
      </c>
      <c r="AD75" s="44">
        <f t="shared" si="29"/>
        <v>6095.8684341837843</v>
      </c>
      <c r="AE75" s="44">
        <f t="shared" si="30"/>
        <v>0</v>
      </c>
      <c r="AF75" s="52">
        <f>HLOOKUP(I75,ElecAvoidedCostsWOCC!$A$5:$Q$50,G75+1,FALSE)</f>
        <v>2.0508206305871441</v>
      </c>
      <c r="AG75" s="44">
        <f t="shared" si="31"/>
        <v>1513.710707436371</v>
      </c>
      <c r="AH75" s="52">
        <f>HLOOKUP(I75,ElecAvoidedCostsWOCC!$A$5:$Q$50,T75+1,FALSE)</f>
        <v>2.0508206305871441</v>
      </c>
      <c r="AI75" s="44">
        <f t="shared" si="32"/>
        <v>0</v>
      </c>
      <c r="AJ75" s="44">
        <f t="shared" si="33"/>
        <v>1513.710707436371</v>
      </c>
      <c r="AK75" s="44">
        <f>HLOOKUP(I75,ElecAvoidedCostsWOCC!$A$5:$Q$50,G75+1,FALSE)*J75*L75</f>
        <v>0</v>
      </c>
      <c r="AL75" s="44">
        <f t="shared" si="34"/>
        <v>1513.710707436371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1513.7107074363712</v>
      </c>
      <c r="AN75" s="48">
        <f t="shared" si="35"/>
        <v>7760.9502123637931</v>
      </c>
      <c r="AO75" s="47">
        <f t="shared" si="36"/>
        <v>0.54197991345191276</v>
      </c>
      <c r="AP75" s="47">
        <f t="shared" si="37"/>
        <v>2.8401977447546907</v>
      </c>
    </row>
    <row r="76" spans="2:42">
      <c r="B76" s="97" t="s">
        <v>74</v>
      </c>
      <c r="C76" s="100">
        <v>18230611</v>
      </c>
      <c r="D76" s="100" t="s">
        <v>75</v>
      </c>
      <c r="E76" s="38">
        <v>10591</v>
      </c>
      <c r="F76" s="39" t="s">
        <v>894</v>
      </c>
      <c r="G76" s="39">
        <v>45</v>
      </c>
      <c r="H76" s="39"/>
      <c r="I76" s="40" t="s">
        <v>282</v>
      </c>
      <c r="J76" s="41">
        <v>50</v>
      </c>
      <c r="K76" s="41">
        <v>2.6</v>
      </c>
      <c r="L76" s="41"/>
      <c r="M76" s="42">
        <v>30.86</v>
      </c>
      <c r="N76" s="42">
        <v>30.86</v>
      </c>
      <c r="O76" s="43">
        <v>130</v>
      </c>
      <c r="P76" s="44">
        <v>1543</v>
      </c>
      <c r="Q76" s="44">
        <f t="shared" si="40"/>
        <v>1543</v>
      </c>
      <c r="R76" s="45">
        <v>0.16</v>
      </c>
      <c r="S76" s="46">
        <v>0</v>
      </c>
      <c r="T76" s="39">
        <f t="shared" si="39"/>
        <v>45</v>
      </c>
      <c r="U76" s="47">
        <f t="shared" si="20"/>
        <v>2.9259945455460314E-3</v>
      </c>
      <c r="V76" s="48">
        <f t="shared" si="21"/>
        <v>0</v>
      </c>
      <c r="W76" s="49">
        <f t="shared" si="22"/>
        <v>6.502210101213403E-5</v>
      </c>
      <c r="X76" s="44">
        <f t="shared" si="23"/>
        <v>23.064179802214788</v>
      </c>
      <c r="Y76" s="44">
        <f t="shared" si="24"/>
        <v>0</v>
      </c>
      <c r="Z76" s="44">
        <f t="shared" si="25"/>
        <v>525.36252596007387</v>
      </c>
      <c r="AA76" s="50">
        <f t="shared" si="26"/>
        <v>1566.0641798022148</v>
      </c>
      <c r="AB76" s="51">
        <f t="shared" si="27"/>
        <v>491.91247749070584</v>
      </c>
      <c r="AC76" s="44">
        <f t="shared" si="28"/>
        <v>1466.3522282792271</v>
      </c>
      <c r="AD76" s="44">
        <f t="shared" si="29"/>
        <v>111.5534481524121</v>
      </c>
      <c r="AE76" s="44">
        <f t="shared" si="30"/>
        <v>0</v>
      </c>
      <c r="AF76" s="52">
        <f>HLOOKUP(I76,ElecAvoidedCostsWOCC!$A$5:$Q$50,G76+1,FALSE)</f>
        <v>3.4276422079642828</v>
      </c>
      <c r="AG76" s="44">
        <f t="shared" si="31"/>
        <v>445.59348703535676</v>
      </c>
      <c r="AH76" s="52">
        <f>HLOOKUP(I76,ElecAvoidedCostsWOCC!$A$5:$Q$50,T76+1,FALSE)</f>
        <v>3.4276422079642828</v>
      </c>
      <c r="AI76" s="44">
        <f t="shared" si="32"/>
        <v>0</v>
      </c>
      <c r="AJ76" s="44">
        <f t="shared" si="33"/>
        <v>445.59348703535676</v>
      </c>
      <c r="AK76" s="44">
        <f>HLOOKUP(I76,ElecAvoidedCostsWOCC!$A$5:$Q$50,G76+1,FALSE)*J76*L76</f>
        <v>0</v>
      </c>
      <c r="AL76" s="44">
        <f t="shared" si="34"/>
        <v>445.59348703535676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445.59348703535682</v>
      </c>
      <c r="AN76" s="48">
        <f t="shared" si="35"/>
        <v>601.70628389130457</v>
      </c>
      <c r="AO76" s="47">
        <f t="shared" si="36"/>
        <v>0.90583896002877018</v>
      </c>
      <c r="AP76" s="47">
        <f t="shared" si="37"/>
        <v>0.410342257669844</v>
      </c>
    </row>
    <row r="77" spans="2:42">
      <c r="B77" s="97" t="s">
        <v>74</v>
      </c>
      <c r="C77" s="100">
        <v>18230611</v>
      </c>
      <c r="D77" s="100" t="s">
        <v>75</v>
      </c>
      <c r="E77" s="38">
        <v>10593</v>
      </c>
      <c r="F77" s="39" t="s">
        <v>895</v>
      </c>
      <c r="G77" s="39">
        <v>45</v>
      </c>
      <c r="H77" s="39"/>
      <c r="I77" s="40" t="s">
        <v>280</v>
      </c>
      <c r="J77" s="41">
        <v>10</v>
      </c>
      <c r="K77" s="41">
        <v>23.87</v>
      </c>
      <c r="L77" s="41"/>
      <c r="M77" s="42">
        <v>31.62</v>
      </c>
      <c r="N77" s="42">
        <v>31.62</v>
      </c>
      <c r="O77" s="43">
        <v>238.70000000000002</v>
      </c>
      <c r="P77" s="44">
        <v>316.2</v>
      </c>
      <c r="Q77" s="44">
        <f t="shared" si="40"/>
        <v>316.2</v>
      </c>
      <c r="R77" s="45">
        <v>1.5</v>
      </c>
      <c r="S77" s="46"/>
      <c r="T77" s="39">
        <f t="shared" si="39"/>
        <v>45</v>
      </c>
      <c r="U77" s="47">
        <f t="shared" si="20"/>
        <v>5.3725761386295206E-3</v>
      </c>
      <c r="V77" s="48">
        <f t="shared" si="21"/>
        <v>0</v>
      </c>
      <c r="W77" s="49">
        <f t="shared" si="22"/>
        <v>1.1939058085843379E-4</v>
      </c>
      <c r="X77" s="44">
        <f t="shared" si="23"/>
        <v>42.349382452220539</v>
      </c>
      <c r="Y77" s="44">
        <f t="shared" si="24"/>
        <v>0</v>
      </c>
      <c r="Z77" s="44">
        <f t="shared" si="25"/>
        <v>964.64642266668955</v>
      </c>
      <c r="AA77" s="50">
        <f t="shared" si="26"/>
        <v>358.54938245222053</v>
      </c>
      <c r="AB77" s="51">
        <f t="shared" si="27"/>
        <v>903.22698751562689</v>
      </c>
      <c r="AC77" s="44">
        <f t="shared" si="28"/>
        <v>335.72039555451357</v>
      </c>
      <c r="AD77" s="44">
        <f t="shared" si="29"/>
        <v>209.16271528577269</v>
      </c>
      <c r="AE77" s="44">
        <f t="shared" si="30"/>
        <v>0</v>
      </c>
      <c r="AF77" s="52">
        <f>HLOOKUP(I77,ElecAvoidedCostsWOCC!$A$5:$Q$50,G77+1,FALSE)</f>
        <v>3.1346149049506007</v>
      </c>
      <c r="AG77" s="44">
        <f t="shared" si="31"/>
        <v>748.23257781170844</v>
      </c>
      <c r="AH77" s="52">
        <f>HLOOKUP(I77,ElecAvoidedCostsWOCC!$A$5:$Q$50,T77+1,FALSE)</f>
        <v>3.1346149049506007</v>
      </c>
      <c r="AI77" s="44">
        <f t="shared" si="32"/>
        <v>0</v>
      </c>
      <c r="AJ77" s="44">
        <f t="shared" si="33"/>
        <v>748.23257781170844</v>
      </c>
      <c r="AK77" s="44">
        <f>HLOOKUP(I77,ElecAvoidedCostsWOCC!$A$5:$Q$50,G77+1,FALSE)*J77*L77</f>
        <v>0</v>
      </c>
      <c r="AL77" s="44">
        <f t="shared" si="34"/>
        <v>748.23257781170844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748.23257781170832</v>
      </c>
      <c r="AN77" s="48">
        <f t="shared" si="35"/>
        <v>1032.218550878652</v>
      </c>
      <c r="AO77" s="47">
        <f t="shared" si="36"/>
        <v>0.82839927078547682</v>
      </c>
      <c r="AP77" s="47">
        <f t="shared" si="37"/>
        <v>3.0746375988677235</v>
      </c>
    </row>
    <row r="78" spans="2:42">
      <c r="B78" s="97" t="s">
        <v>74</v>
      </c>
      <c r="C78" s="100">
        <v>18230611</v>
      </c>
      <c r="D78" s="100" t="s">
        <v>75</v>
      </c>
      <c r="E78" s="38">
        <v>10595</v>
      </c>
      <c r="F78" s="39" t="s">
        <v>701</v>
      </c>
      <c r="G78" s="39">
        <v>25</v>
      </c>
      <c r="H78" s="39"/>
      <c r="I78" s="40" t="s">
        <v>282</v>
      </c>
      <c r="J78" s="41">
        <v>2200</v>
      </c>
      <c r="K78" s="41">
        <v>16.54</v>
      </c>
      <c r="L78" s="41"/>
      <c r="M78" s="42">
        <v>25.34</v>
      </c>
      <c r="N78" s="42">
        <v>25.34</v>
      </c>
      <c r="O78" s="43">
        <v>36388</v>
      </c>
      <c r="P78" s="44">
        <v>55748</v>
      </c>
      <c r="Q78" s="44">
        <f t="shared" si="40"/>
        <v>55748</v>
      </c>
      <c r="R78" s="45">
        <v>2.64</v>
      </c>
      <c r="S78" s="46">
        <v>0</v>
      </c>
      <c r="T78" s="39">
        <f t="shared" si="39"/>
        <v>25</v>
      </c>
      <c r="U78" s="47">
        <f t="shared" si="20"/>
        <v>0.45500465608260249</v>
      </c>
      <c r="V78" s="48">
        <f t="shared" si="21"/>
        <v>0</v>
      </c>
      <c r="W78" s="49">
        <f t="shared" si="22"/>
        <v>1.8200186243304099E-2</v>
      </c>
      <c r="X78" s="44">
        <f t="shared" si="23"/>
        <v>6455.8413434076283</v>
      </c>
      <c r="Y78" s="44">
        <f t="shared" si="24"/>
        <v>0</v>
      </c>
      <c r="Z78" s="44">
        <f t="shared" si="25"/>
        <v>147053.01226642437</v>
      </c>
      <c r="AA78" s="50">
        <f t="shared" si="26"/>
        <v>62203.841343407628</v>
      </c>
      <c r="AB78" s="51">
        <f t="shared" si="27"/>
        <v>137690.08639178312</v>
      </c>
      <c r="AC78" s="44">
        <f t="shared" si="28"/>
        <v>58243.297138022121</v>
      </c>
      <c r="AD78" s="44">
        <f t="shared" si="29"/>
        <v>68921.167735525436</v>
      </c>
      <c r="AE78" s="44">
        <f t="shared" si="30"/>
        <v>0</v>
      </c>
      <c r="AF78" s="52">
        <f>HLOOKUP(I78,ElecAvoidedCostsWOCC!$A$5:$Q$50,G78+1,FALSE)</f>
        <v>2.0508206305871441</v>
      </c>
      <c r="AG78" s="44">
        <f t="shared" si="31"/>
        <v>74625.261105804995</v>
      </c>
      <c r="AH78" s="52">
        <f>HLOOKUP(I78,ElecAvoidedCostsWOCC!$A$5:$Q$50,T78+1,FALSE)</f>
        <v>2.0508206305871441</v>
      </c>
      <c r="AI78" s="44">
        <f t="shared" si="32"/>
        <v>0</v>
      </c>
      <c r="AJ78" s="44">
        <f t="shared" si="33"/>
        <v>74625.261105804995</v>
      </c>
      <c r="AK78" s="44">
        <f>HLOOKUP(I78,ElecAvoidedCostsWOCC!$A$5:$Q$50,G78+1,FALSE)*J78*L78</f>
        <v>0</v>
      </c>
      <c r="AL78" s="44">
        <f t="shared" si="34"/>
        <v>74625.261105804995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74625.261105804995</v>
      </c>
      <c r="AN78" s="48">
        <f t="shared" si="35"/>
        <v>151008.95495191094</v>
      </c>
      <c r="AO78" s="47">
        <f t="shared" si="36"/>
        <v>0.54197991345191265</v>
      </c>
      <c r="AP78" s="47">
        <f t="shared" si="37"/>
        <v>2.5927267577942454</v>
      </c>
    </row>
    <row r="79" spans="2:42">
      <c r="B79" s="97" t="s">
        <v>74</v>
      </c>
      <c r="C79" s="100">
        <v>18230611</v>
      </c>
      <c r="D79" s="100" t="s">
        <v>75</v>
      </c>
      <c r="E79" s="38">
        <v>10597</v>
      </c>
      <c r="F79" s="39" t="s">
        <v>702</v>
      </c>
      <c r="G79" s="39">
        <v>45</v>
      </c>
      <c r="H79" s="39"/>
      <c r="I79" s="40" t="s">
        <v>282</v>
      </c>
      <c r="J79" s="41">
        <v>900</v>
      </c>
      <c r="K79" s="41">
        <v>3.98</v>
      </c>
      <c r="L79" s="41"/>
      <c r="M79" s="42">
        <v>30.86</v>
      </c>
      <c r="N79" s="42">
        <v>30.86</v>
      </c>
      <c r="O79" s="43">
        <v>3582</v>
      </c>
      <c r="P79" s="44">
        <v>27774</v>
      </c>
      <c r="Q79" s="44">
        <f t="shared" si="40"/>
        <v>27774</v>
      </c>
      <c r="R79" s="45">
        <v>0.5</v>
      </c>
      <c r="S79" s="46">
        <v>0</v>
      </c>
      <c r="T79" s="39">
        <f t="shared" si="39"/>
        <v>45</v>
      </c>
      <c r="U79" s="47">
        <f t="shared" si="20"/>
        <v>8.062240355496833E-2</v>
      </c>
      <c r="V79" s="48">
        <f t="shared" si="21"/>
        <v>0</v>
      </c>
      <c r="W79" s="49">
        <f t="shared" si="22"/>
        <v>1.7916089678881853E-3</v>
      </c>
      <c r="X79" s="44">
        <f t="shared" si="23"/>
        <v>635.50686193487206</v>
      </c>
      <c r="Y79" s="44">
        <f t="shared" si="24"/>
        <v>0</v>
      </c>
      <c r="Z79" s="44">
        <f t="shared" si="25"/>
        <v>14475.758215299882</v>
      </c>
      <c r="AA79" s="50">
        <f t="shared" si="26"/>
        <v>28409.506861934871</v>
      </c>
      <c r="AB79" s="51">
        <f t="shared" si="27"/>
        <v>13554.080725936219</v>
      </c>
      <c r="AC79" s="44">
        <f t="shared" si="28"/>
        <v>26600.66185574426</v>
      </c>
      <c r="AD79" s="44">
        <f t="shared" si="29"/>
        <v>6274.8814585731807</v>
      </c>
      <c r="AE79" s="44">
        <f t="shared" si="30"/>
        <v>0</v>
      </c>
      <c r="AF79" s="52">
        <f>HLOOKUP(I79,ElecAvoidedCostsWOCC!$A$5:$Q$50,G79+1,FALSE)</f>
        <v>3.4276422079642828</v>
      </c>
      <c r="AG79" s="44">
        <f t="shared" si="31"/>
        <v>12277.81438892806</v>
      </c>
      <c r="AH79" s="52">
        <f>HLOOKUP(I79,ElecAvoidedCostsWOCC!$A$5:$Q$50,T79+1,FALSE)</f>
        <v>3.4276422079642828</v>
      </c>
      <c r="AI79" s="44">
        <f t="shared" si="32"/>
        <v>0</v>
      </c>
      <c r="AJ79" s="44">
        <f t="shared" si="33"/>
        <v>12277.81438892806</v>
      </c>
      <c r="AK79" s="44">
        <f>HLOOKUP(I79,ElecAvoidedCostsWOCC!$A$5:$Q$50,G79+1,FALSE)*J79*L79</f>
        <v>0</v>
      </c>
      <c r="AL79" s="44">
        <f t="shared" si="34"/>
        <v>12277.81438892806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12277.814388928062</v>
      </c>
      <c r="AN79" s="48">
        <f t="shared" si="35"/>
        <v>19780.477286394049</v>
      </c>
      <c r="AO79" s="47">
        <f t="shared" si="36"/>
        <v>0.90583896002877007</v>
      </c>
      <c r="AP79" s="47">
        <f t="shared" si="37"/>
        <v>0.74360846334064312</v>
      </c>
    </row>
    <row r="80" spans="2:42">
      <c r="B80" s="97" t="s">
        <v>74</v>
      </c>
      <c r="C80" s="100">
        <v>18230611</v>
      </c>
      <c r="D80" s="100" t="s">
        <v>75</v>
      </c>
      <c r="E80" s="38">
        <v>10689</v>
      </c>
      <c r="F80" s="39" t="s">
        <v>710</v>
      </c>
      <c r="G80" s="39">
        <v>30</v>
      </c>
      <c r="H80" s="39"/>
      <c r="I80" s="40" t="s">
        <v>280</v>
      </c>
      <c r="J80" s="41">
        <v>1</v>
      </c>
      <c r="K80" s="41">
        <v>35113</v>
      </c>
      <c r="L80" s="41"/>
      <c r="M80" s="42">
        <v>35113</v>
      </c>
      <c r="N80" s="42">
        <v>35113</v>
      </c>
      <c r="O80" s="43">
        <v>35113</v>
      </c>
      <c r="P80" s="44">
        <v>35113</v>
      </c>
      <c r="Q80" s="44">
        <f t="shared" si="40"/>
        <v>35113</v>
      </c>
      <c r="R80" s="45">
        <v>0</v>
      </c>
      <c r="S80" s="46"/>
      <c r="T80" s="39">
        <f t="shared" si="39"/>
        <v>30</v>
      </c>
      <c r="U80" s="47">
        <f t="shared" si="20"/>
        <v>0.526874084501322</v>
      </c>
      <c r="V80" s="48">
        <f t="shared" si="21"/>
        <v>0</v>
      </c>
      <c r="W80" s="49">
        <f t="shared" si="22"/>
        <v>1.7562469483377401E-2</v>
      </c>
      <c r="X80" s="44">
        <f t="shared" si="23"/>
        <v>6229.6349645782147</v>
      </c>
      <c r="Y80" s="44">
        <f t="shared" si="24"/>
        <v>0</v>
      </c>
      <c r="Z80" s="44">
        <f t="shared" si="25"/>
        <v>141900.41826181594</v>
      </c>
      <c r="AA80" s="50">
        <f t="shared" si="26"/>
        <v>41342.634964578217</v>
      </c>
      <c r="AB80" s="51">
        <f t="shared" si="27"/>
        <v>132865.56017023962</v>
      </c>
      <c r="AC80" s="44">
        <f t="shared" si="28"/>
        <v>38710.332363837282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2.1643436258224993</v>
      </c>
      <c r="AG80" s="44">
        <f t="shared" si="31"/>
        <v>75996.597733505419</v>
      </c>
      <c r="AH80" s="52">
        <f>HLOOKUP(I80,ElecAvoidedCostsWOCC!$A$5:$Q$50,T80+1,FALSE)</f>
        <v>2.1643436258224993</v>
      </c>
      <c r="AI80" s="44">
        <f t="shared" si="32"/>
        <v>0</v>
      </c>
      <c r="AJ80" s="44">
        <f t="shared" si="33"/>
        <v>75996.597733505419</v>
      </c>
      <c r="AK80" s="44">
        <f>HLOOKUP(I80,ElecAvoidedCostsWOCC!$A$5:$Q$50,G80+1,FALSE)*J80*L80</f>
        <v>0</v>
      </c>
      <c r="AL80" s="44">
        <f t="shared" si="34"/>
        <v>75996.597733505419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75996.597733505419</v>
      </c>
      <c r="AN80" s="48">
        <f t="shared" si="35"/>
        <v>83596.257506855967</v>
      </c>
      <c r="AO80" s="47">
        <f t="shared" si="36"/>
        <v>0.57198116378790387</v>
      </c>
      <c r="AP80" s="47">
        <f t="shared" si="37"/>
        <v>2.1595334475854453</v>
      </c>
    </row>
    <row r="81" spans="2:42">
      <c r="B81" s="97" t="s">
        <v>74</v>
      </c>
      <c r="C81" s="100">
        <v>18230611</v>
      </c>
      <c r="D81" s="100" t="s">
        <v>75</v>
      </c>
      <c r="E81" s="38">
        <v>10683</v>
      </c>
      <c r="F81" s="39" t="s">
        <v>874</v>
      </c>
      <c r="G81" s="39">
        <v>15</v>
      </c>
      <c r="H81" s="39"/>
      <c r="I81" s="40" t="s">
        <v>280</v>
      </c>
      <c r="J81" s="41">
        <v>1</v>
      </c>
      <c r="K81" s="41">
        <v>30500</v>
      </c>
      <c r="L81" s="41"/>
      <c r="M81" s="42">
        <v>30500</v>
      </c>
      <c r="N81" s="42">
        <v>32500</v>
      </c>
      <c r="O81" s="43">
        <v>30500</v>
      </c>
      <c r="P81" s="44">
        <v>30500</v>
      </c>
      <c r="Q81" s="44">
        <f t="shared" si="40"/>
        <v>32500</v>
      </c>
      <c r="R81" s="45">
        <v>0</v>
      </c>
      <c r="S81" s="46">
        <v>0</v>
      </c>
      <c r="T81" s="39">
        <f t="shared" si="39"/>
        <v>15</v>
      </c>
      <c r="U81" s="47">
        <f t="shared" si="20"/>
        <v>0.2288277785619332</v>
      </c>
      <c r="V81" s="48">
        <f t="shared" si="21"/>
        <v>2000</v>
      </c>
      <c r="W81" s="49">
        <f t="shared" si="22"/>
        <v>1.5255185237462214E-2</v>
      </c>
      <c r="X81" s="44">
        <f t="shared" si="23"/>
        <v>5411.2114151350079</v>
      </c>
      <c r="Y81" s="44">
        <f t="shared" si="24"/>
        <v>2000</v>
      </c>
      <c r="Z81" s="44">
        <f t="shared" si="25"/>
        <v>123258.13109063273</v>
      </c>
      <c r="AA81" s="50">
        <f t="shared" si="26"/>
        <v>37911.211415135011</v>
      </c>
      <c r="AB81" s="51">
        <f t="shared" si="27"/>
        <v>115410.23510358868</v>
      </c>
      <c r="AC81" s="44">
        <f t="shared" si="28"/>
        <v>35497.38896548222</v>
      </c>
      <c r="AD81" s="44">
        <f t="shared" si="29"/>
        <v>0</v>
      </c>
      <c r="AE81" s="44">
        <f t="shared" si="30"/>
        <v>0</v>
      </c>
      <c r="AF81" s="52">
        <f>HLOOKUP(I81,ElecAvoidedCostsWOCC!$A$5:$Q$50,G81+1,FALSE)</f>
        <v>1.3893373920773078</v>
      </c>
      <c r="AG81" s="44">
        <f t="shared" si="31"/>
        <v>42374.790458357886</v>
      </c>
      <c r="AH81" s="52">
        <f>HLOOKUP(I81,ElecAvoidedCostsWOCC!$A$5:$Q$50,T81+1,FALSE)</f>
        <v>1.3893373920773078</v>
      </c>
      <c r="AI81" s="44">
        <f t="shared" si="32"/>
        <v>0</v>
      </c>
      <c r="AJ81" s="44">
        <f t="shared" si="33"/>
        <v>42374.790458357886</v>
      </c>
      <c r="AK81" s="44">
        <f>HLOOKUP(I81,ElecAvoidedCostsWOCC!$A$5:$Q$50,G81+1,FALSE)*J81*L81</f>
        <v>0</v>
      </c>
      <c r="AL81" s="44">
        <f t="shared" si="34"/>
        <v>42374.790458357886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42374.790458357886</v>
      </c>
      <c r="AN81" s="48">
        <f t="shared" si="35"/>
        <v>46612.269504193675</v>
      </c>
      <c r="AO81" s="47">
        <f t="shared" si="36"/>
        <v>0.3671666591816885</v>
      </c>
      <c r="AP81" s="47">
        <f t="shared" si="37"/>
        <v>1.3131182563742816</v>
      </c>
    </row>
    <row r="82" spans="2:42">
      <c r="B82" s="97" t="s">
        <v>74</v>
      </c>
      <c r="C82" s="100">
        <v>18230611</v>
      </c>
      <c r="D82" s="100" t="s">
        <v>75</v>
      </c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ref="T82:T88" si="41">G82+H82</f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HLOOKUP(I82,ElecAvoidedCostsWOCC!$A$5:$Q$50,G82+1,FALSE)</f>
        <v>#N/A</v>
      </c>
      <c r="AG82" s="44" t="e">
        <f t="shared" si="31"/>
        <v>#N/A</v>
      </c>
      <c r="AH82" s="52" t="e">
        <f>HLOOKUP(I82,ElecAvoidedCostsWOCC!$A$5:$Q$50,T82+1,FALSE)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HLOOKUP(I82,ElecAvoidedCostsWOCC!$A$5:$Q$50,G82+1,FALSE)*J82*L82</f>
        <v>#N/A</v>
      </c>
      <c r="AL82" s="44" t="e">
        <f t="shared" si="34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97" t="s">
        <v>74</v>
      </c>
      <c r="C83" s="100">
        <v>18230611</v>
      </c>
      <c r="D83" s="100" t="s">
        <v>75</v>
      </c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>
        <v>0</v>
      </c>
      <c r="T83" s="39">
        <f t="shared" si="41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HLOOKUP(I83,ElecAvoidedCostsWOCC!$A$5:$Q$50,G83+1,FALSE)</f>
        <v>#N/A</v>
      </c>
      <c r="AG83" s="44" t="e">
        <f t="shared" si="31"/>
        <v>#N/A</v>
      </c>
      <c r="AH83" s="52" t="e">
        <f>HLOOKUP(I83,ElecAvoidedCostsWOCC!$A$5:$Q$50,T83+1,FALSE)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HLOOKUP(I83,ElecAvoidedCostsWOCC!$A$5:$Q$50,G83+1,FALSE)*J83*L83</f>
        <v>#N/A</v>
      </c>
      <c r="AL83" s="44" t="e">
        <f t="shared" si="34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97" t="s">
        <v>74</v>
      </c>
      <c r="C84" s="100">
        <v>18230611</v>
      </c>
      <c r="D84" s="100" t="s">
        <v>75</v>
      </c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>
        <v>0</v>
      </c>
      <c r="T84" s="39">
        <f t="shared" si="41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HLOOKUP(I84,ElecAvoidedCostsWOCC!$A$5:$Q$50,G84+1,FALSE)</f>
        <v>#N/A</v>
      </c>
      <c r="AG84" s="44" t="e">
        <f t="shared" si="31"/>
        <v>#N/A</v>
      </c>
      <c r="AH84" s="52" t="e">
        <f>HLOOKUP(I84,ElecAvoidedCostsWOCC!$A$5:$Q$50,T84+1,FALSE)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HLOOKUP(I84,ElecAvoidedCostsWOCC!$A$5:$Q$50,G84+1,FALSE)*J84*L84</f>
        <v>#N/A</v>
      </c>
      <c r="AL84" s="44" t="e">
        <f t="shared" si="34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97" t="s">
        <v>74</v>
      </c>
      <c r="C85" s="100">
        <v>18230611</v>
      </c>
      <c r="D85" s="100" t="s">
        <v>75</v>
      </c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>
        <v>0</v>
      </c>
      <c r="T85" s="39">
        <f t="shared" si="41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HLOOKUP(I85,ElecAvoidedCostsWOCC!$A$5:$Q$50,G85+1,FALSE)</f>
        <v>#N/A</v>
      </c>
      <c r="AG85" s="44" t="e">
        <f t="shared" si="31"/>
        <v>#N/A</v>
      </c>
      <c r="AH85" s="52" t="e">
        <f>HLOOKUP(I85,ElecAvoidedCostsWOCC!$A$5:$Q$50,T85+1,FALSE)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HLOOKUP(I85,ElecAvoidedCostsWOCC!$A$5:$Q$50,G85+1,FALSE)*J85*L85</f>
        <v>#N/A</v>
      </c>
      <c r="AL85" s="44" t="e">
        <f t="shared" si="34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97" t="s">
        <v>74</v>
      </c>
      <c r="C86" s="100">
        <v>18230611</v>
      </c>
      <c r="D86" s="100" t="s">
        <v>75</v>
      </c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>
        <v>0</v>
      </c>
      <c r="T86" s="39">
        <f t="shared" si="41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HLOOKUP(I86,ElecAvoidedCostsWOCC!$A$5:$Q$50,G86+1,FALSE)</f>
        <v>#N/A</v>
      </c>
      <c r="AG86" s="44" t="e">
        <f t="shared" si="31"/>
        <v>#N/A</v>
      </c>
      <c r="AH86" s="52" t="e">
        <f>HLOOKUP(I86,ElecAvoidedCostsWOCC!$A$5:$Q$50,T86+1,FALSE)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HLOOKUP(I86,ElecAvoidedCostsWOCC!$A$5:$Q$50,G86+1,FALSE)*J86*L86</f>
        <v>#N/A</v>
      </c>
      <c r="AL86" s="44" t="e">
        <f t="shared" si="34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97" t="s">
        <v>74</v>
      </c>
      <c r="C87" s="100">
        <v>18230611</v>
      </c>
      <c r="D87" s="100" t="s">
        <v>75</v>
      </c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>
        <v>0</v>
      </c>
      <c r="T87" s="39">
        <f t="shared" si="41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HLOOKUP(I87,ElecAvoidedCostsWOCC!$A$5:$Q$50,G87+1,FALSE)</f>
        <v>#N/A</v>
      </c>
      <c r="AG87" s="44" t="e">
        <f t="shared" si="31"/>
        <v>#N/A</v>
      </c>
      <c r="AH87" s="52" t="e">
        <f>HLOOKUP(I87,ElecAvoidedCostsWOCC!$A$5:$Q$50,T87+1,FALSE)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HLOOKUP(I87,ElecAvoidedCostsWOCC!$A$5:$Q$50,G87+1,FALSE)*J87*L87</f>
        <v>#N/A</v>
      </c>
      <c r="AL87" s="44" t="e">
        <f t="shared" si="34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97" t="s">
        <v>74</v>
      </c>
      <c r="C88" s="100">
        <v>18230611</v>
      </c>
      <c r="D88" s="100" t="s">
        <v>75</v>
      </c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>
        <v>0</v>
      </c>
      <c r="T88" s="39">
        <f t="shared" si="41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HLOOKUP(I88,ElecAvoidedCostsWOCC!$A$5:$Q$50,G88+1,FALSE)</f>
        <v>#N/A</v>
      </c>
      <c r="AG88" s="44" t="e">
        <f t="shared" si="31"/>
        <v>#N/A</v>
      </c>
      <c r="AH88" s="52" t="e">
        <f>HLOOKUP(I88,ElecAvoidedCostsWOCC!$A$5:$Q$50,T88+1,FALSE)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HLOOKUP(I88,ElecAvoidedCostsWOCC!$A$5:$Q$50,G88+1,FALSE)*J88*L88</f>
        <v>#N/A</v>
      </c>
      <c r="AL88" s="44" t="e">
        <f t="shared" si="34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97" t="s">
        <v>74</v>
      </c>
      <c r="C89" s="100">
        <v>18230611</v>
      </c>
      <c r="D89" s="100" t="s">
        <v>75</v>
      </c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>
        <v>0</v>
      </c>
      <c r="T89" s="39">
        <f t="shared" ref="T89:T152" si="42">G89+H89</f>
        <v>0</v>
      </c>
      <c r="U89" s="47">
        <f t="shared" ref="U89:U152" si="43">(O89/$A$10)*T89</f>
        <v>0</v>
      </c>
      <c r="V89" s="48">
        <f t="shared" ref="V89:V152" si="44">N89-M89</f>
        <v>0</v>
      </c>
      <c r="W89" s="49">
        <f t="shared" ref="W89:W152" si="45">(O89/A$10)</f>
        <v>0</v>
      </c>
      <c r="X89" s="44">
        <f t="shared" ref="X89:X152" si="46">W89*A$8</f>
        <v>0</v>
      </c>
      <c r="Y89" s="44">
        <f t="shared" ref="Y89:Y152" si="47">Q89-P89</f>
        <v>0</v>
      </c>
      <c r="Z89" s="44">
        <f t="shared" ref="Z89:Z152" si="48">X89+(A$6*W89)</f>
        <v>0</v>
      </c>
      <c r="AA89" s="50">
        <f t="shared" ref="AA89:AA152" si="49">Q89+X89</f>
        <v>0</v>
      </c>
      <c r="AB89" s="51">
        <f t="shared" ref="AB89:AB152" si="50">Z89/(1+ElecDiscountRate)^1</f>
        <v>0</v>
      </c>
      <c r="AC89" s="44">
        <f t="shared" ref="AC89:AC152" si="51">AA89/(1+ElecDiscountRate)^1</f>
        <v>0</v>
      </c>
      <c r="AD89" s="44">
        <f t="shared" ref="AD89:AD152" si="52">-PV(ElecDiscountRate,T89,R89)*J89</f>
        <v>0</v>
      </c>
      <c r="AE89" s="44">
        <f t="shared" ref="AE89:AE152" si="53">-PV(ElecDiscountRate,T89,S89)*J89</f>
        <v>0</v>
      </c>
      <c r="AF89" s="52" t="e">
        <f>HLOOKUP(I89,ElecAvoidedCostsWOCC!$A$5:$Q$50,G89+1,FALSE)</f>
        <v>#N/A</v>
      </c>
      <c r="AG89" s="44" t="e">
        <f t="shared" ref="AG89:AG152" si="54">AF89*J89*K89</f>
        <v>#N/A</v>
      </c>
      <c r="AH89" s="52" t="e">
        <f>HLOOKUP(I89,ElecAvoidedCostsWOCC!$A$5:$Q$50,T89+1,FALSE)</f>
        <v>#N/A</v>
      </c>
      <c r="AI89" s="44" t="e">
        <f t="shared" ref="AI89:AI152" si="55">AH89*J89*L89</f>
        <v>#N/A</v>
      </c>
      <c r="AJ89" s="44" t="e">
        <f t="shared" ref="AJ89:AJ152" si="56">AG89+AI89</f>
        <v>#N/A</v>
      </c>
      <c r="AK89" s="44" t="e">
        <f>HLOOKUP(I89,ElecAvoidedCostsWOCC!$A$5:$Q$50,G89+1,FALSE)*J89*L89</f>
        <v>#N/A</v>
      </c>
      <c r="AL89" s="44" t="e">
        <f t="shared" ref="AL89:AL152" si="57">AG89+AI89-AK89</f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ref="AN89:AN152" si="58">AM89*1.1+AD89+AE89</f>
        <v>0</v>
      </c>
      <c r="AO89" s="47">
        <f t="shared" ref="AO89:AO152" si="59">IFERROR(AM89/AB89,0)</f>
        <v>0</v>
      </c>
      <c r="AP89" s="47" t="e">
        <f t="shared" ref="AP89:AP152" si="60">AN89/AC89</f>
        <v>#DIV/0!</v>
      </c>
    </row>
    <row r="90" spans="2:42">
      <c r="B90" s="97" t="s">
        <v>74</v>
      </c>
      <c r="C90" s="100">
        <v>18230611</v>
      </c>
      <c r="D90" s="100" t="s">
        <v>75</v>
      </c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>
        <v>0</v>
      </c>
      <c r="T90" s="39">
        <f t="shared" si="42"/>
        <v>0</v>
      </c>
      <c r="U90" s="47">
        <f t="shared" si="43"/>
        <v>0</v>
      </c>
      <c r="V90" s="48">
        <f t="shared" si="44"/>
        <v>0</v>
      </c>
      <c r="W90" s="49">
        <f t="shared" si="45"/>
        <v>0</v>
      </c>
      <c r="X90" s="44">
        <f t="shared" si="46"/>
        <v>0</v>
      </c>
      <c r="Y90" s="44">
        <f t="shared" si="47"/>
        <v>0</v>
      </c>
      <c r="Z90" s="44">
        <f t="shared" si="48"/>
        <v>0</v>
      </c>
      <c r="AA90" s="50">
        <f t="shared" si="49"/>
        <v>0</v>
      </c>
      <c r="AB90" s="51">
        <f t="shared" si="50"/>
        <v>0</v>
      </c>
      <c r="AC90" s="44">
        <f t="shared" si="51"/>
        <v>0</v>
      </c>
      <c r="AD90" s="44">
        <f t="shared" si="52"/>
        <v>0</v>
      </c>
      <c r="AE90" s="44">
        <f t="shared" si="53"/>
        <v>0</v>
      </c>
      <c r="AF90" s="52" t="e">
        <f>HLOOKUP(I90,ElecAvoidedCostsWOCC!$A$5:$Q$50,G90+1,FALSE)</f>
        <v>#N/A</v>
      </c>
      <c r="AG90" s="44" t="e">
        <f t="shared" si="54"/>
        <v>#N/A</v>
      </c>
      <c r="AH90" s="52" t="e">
        <f>HLOOKUP(I90,ElecAvoidedCostsWOCC!$A$5:$Q$50,T90+1,FALSE)</f>
        <v>#N/A</v>
      </c>
      <c r="AI90" s="44" t="e">
        <f t="shared" si="55"/>
        <v>#N/A</v>
      </c>
      <c r="AJ90" s="44" t="e">
        <f t="shared" si="56"/>
        <v>#N/A</v>
      </c>
      <c r="AK90" s="44" t="e">
        <f>HLOOKUP(I90,ElecAvoidedCostsWOCC!$A$5:$Q$50,G90+1,FALSE)*J90*L90</f>
        <v>#N/A</v>
      </c>
      <c r="AL90" s="44" t="e">
        <f t="shared" si="57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58"/>
        <v>0</v>
      </c>
      <c r="AO90" s="47">
        <f t="shared" si="59"/>
        <v>0</v>
      </c>
      <c r="AP90" s="47" t="e">
        <f t="shared" si="60"/>
        <v>#DIV/0!</v>
      </c>
    </row>
    <row r="91" spans="2:42">
      <c r="B91" s="97" t="s">
        <v>74</v>
      </c>
      <c r="C91" s="100">
        <v>18230611</v>
      </c>
      <c r="D91" s="100" t="s">
        <v>75</v>
      </c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42"/>
        <v>0</v>
      </c>
      <c r="U91" s="47">
        <f t="shared" si="43"/>
        <v>0</v>
      </c>
      <c r="V91" s="48">
        <f t="shared" si="44"/>
        <v>0</v>
      </c>
      <c r="W91" s="49">
        <f t="shared" si="45"/>
        <v>0</v>
      </c>
      <c r="X91" s="44">
        <f t="shared" si="46"/>
        <v>0</v>
      </c>
      <c r="Y91" s="44">
        <f t="shared" si="47"/>
        <v>0</v>
      </c>
      <c r="Z91" s="44">
        <f t="shared" si="48"/>
        <v>0</v>
      </c>
      <c r="AA91" s="50">
        <f t="shared" si="49"/>
        <v>0</v>
      </c>
      <c r="AB91" s="51">
        <f t="shared" si="50"/>
        <v>0</v>
      </c>
      <c r="AC91" s="44">
        <f t="shared" si="51"/>
        <v>0</v>
      </c>
      <c r="AD91" s="44">
        <f t="shared" si="52"/>
        <v>0</v>
      </c>
      <c r="AE91" s="44">
        <f t="shared" si="53"/>
        <v>0</v>
      </c>
      <c r="AF91" s="52" t="e">
        <f>HLOOKUP(I91,ElecAvoidedCostsWOCC!$A$5:$Q$50,G91+1,FALSE)</f>
        <v>#N/A</v>
      </c>
      <c r="AG91" s="44" t="e">
        <f t="shared" si="54"/>
        <v>#N/A</v>
      </c>
      <c r="AH91" s="52" t="e">
        <f>HLOOKUP(I91,ElecAvoidedCostsWOCC!$A$5:$Q$50,T91+1,FALSE)</f>
        <v>#N/A</v>
      </c>
      <c r="AI91" s="44" t="e">
        <f t="shared" si="55"/>
        <v>#N/A</v>
      </c>
      <c r="AJ91" s="44" t="e">
        <f t="shared" si="56"/>
        <v>#N/A</v>
      </c>
      <c r="AK91" s="44" t="e">
        <f>HLOOKUP(I91,ElecAvoidedCostsWOCC!$A$5:$Q$50,G91+1,FALSE)*J91*L91</f>
        <v>#N/A</v>
      </c>
      <c r="AL91" s="44" t="e">
        <f t="shared" si="57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8"/>
        <v>0</v>
      </c>
      <c r="AO91" s="47">
        <f t="shared" si="59"/>
        <v>0</v>
      </c>
      <c r="AP91" s="47" t="e">
        <f t="shared" si="60"/>
        <v>#DIV/0!</v>
      </c>
    </row>
    <row r="92" spans="2:42">
      <c r="B92" s="97" t="s">
        <v>74</v>
      </c>
      <c r="C92" s="100">
        <v>18230611</v>
      </c>
      <c r="D92" s="100" t="s">
        <v>75</v>
      </c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42"/>
        <v>0</v>
      </c>
      <c r="U92" s="47">
        <f t="shared" si="43"/>
        <v>0</v>
      </c>
      <c r="V92" s="48">
        <f t="shared" si="44"/>
        <v>0</v>
      </c>
      <c r="W92" s="49">
        <f t="shared" si="45"/>
        <v>0</v>
      </c>
      <c r="X92" s="44">
        <f t="shared" si="46"/>
        <v>0</v>
      </c>
      <c r="Y92" s="44">
        <f t="shared" si="47"/>
        <v>0</v>
      </c>
      <c r="Z92" s="44">
        <f t="shared" si="48"/>
        <v>0</v>
      </c>
      <c r="AA92" s="50">
        <f t="shared" si="49"/>
        <v>0</v>
      </c>
      <c r="AB92" s="51">
        <f t="shared" si="50"/>
        <v>0</v>
      </c>
      <c r="AC92" s="44">
        <f t="shared" si="51"/>
        <v>0</v>
      </c>
      <c r="AD92" s="44">
        <f t="shared" si="52"/>
        <v>0</v>
      </c>
      <c r="AE92" s="44">
        <f t="shared" si="53"/>
        <v>0</v>
      </c>
      <c r="AF92" s="52" t="e">
        <f>HLOOKUP(I92,ElecAvoidedCostsWOCC!$A$5:$Q$50,G92+1,FALSE)</f>
        <v>#N/A</v>
      </c>
      <c r="AG92" s="44" t="e">
        <f t="shared" si="54"/>
        <v>#N/A</v>
      </c>
      <c r="AH92" s="52" t="e">
        <f>HLOOKUP(I92,ElecAvoidedCostsWOCC!$A$5:$Q$50,T92+1,FALSE)</f>
        <v>#N/A</v>
      </c>
      <c r="AI92" s="44" t="e">
        <f t="shared" si="55"/>
        <v>#N/A</v>
      </c>
      <c r="AJ92" s="44" t="e">
        <f t="shared" si="56"/>
        <v>#N/A</v>
      </c>
      <c r="AK92" s="44" t="e">
        <f>HLOOKUP(I92,ElecAvoidedCostsWOCC!$A$5:$Q$50,G92+1,FALSE)*J92*L92</f>
        <v>#N/A</v>
      </c>
      <c r="AL92" s="44" t="e">
        <f t="shared" si="57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58"/>
        <v>0</v>
      </c>
      <c r="AO92" s="47">
        <f t="shared" si="59"/>
        <v>0</v>
      </c>
      <c r="AP92" s="47" t="e">
        <f t="shared" si="60"/>
        <v>#DIV/0!</v>
      </c>
    </row>
    <row r="93" spans="2:42">
      <c r="B93" s="97" t="s">
        <v>74</v>
      </c>
      <c r="C93" s="100">
        <v>18230611</v>
      </c>
      <c r="D93" s="100" t="s">
        <v>75</v>
      </c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42"/>
        <v>0</v>
      </c>
      <c r="U93" s="47">
        <f t="shared" si="43"/>
        <v>0</v>
      </c>
      <c r="V93" s="48">
        <f t="shared" si="44"/>
        <v>0</v>
      </c>
      <c r="W93" s="49">
        <f t="shared" si="45"/>
        <v>0</v>
      </c>
      <c r="X93" s="44">
        <f t="shared" si="46"/>
        <v>0</v>
      </c>
      <c r="Y93" s="44">
        <f t="shared" si="47"/>
        <v>0</v>
      </c>
      <c r="Z93" s="44">
        <f t="shared" si="48"/>
        <v>0</v>
      </c>
      <c r="AA93" s="50">
        <f t="shared" si="49"/>
        <v>0</v>
      </c>
      <c r="AB93" s="51">
        <f t="shared" si="50"/>
        <v>0</v>
      </c>
      <c r="AC93" s="44">
        <f t="shared" si="51"/>
        <v>0</v>
      </c>
      <c r="AD93" s="44">
        <f t="shared" si="52"/>
        <v>0</v>
      </c>
      <c r="AE93" s="44">
        <f t="shared" si="53"/>
        <v>0</v>
      </c>
      <c r="AF93" s="52" t="e">
        <f>HLOOKUP(I93,ElecAvoidedCostsWOCC!$A$5:$Q$50,G93+1,FALSE)</f>
        <v>#N/A</v>
      </c>
      <c r="AG93" s="44" t="e">
        <f t="shared" si="54"/>
        <v>#N/A</v>
      </c>
      <c r="AH93" s="52" t="e">
        <f>HLOOKUP(I93,ElecAvoidedCostsWOCC!$A$5:$Q$50,T93+1,FALSE)</f>
        <v>#N/A</v>
      </c>
      <c r="AI93" s="44" t="e">
        <f t="shared" si="55"/>
        <v>#N/A</v>
      </c>
      <c r="AJ93" s="44" t="e">
        <f t="shared" si="56"/>
        <v>#N/A</v>
      </c>
      <c r="AK93" s="44" t="e">
        <f>HLOOKUP(I93,ElecAvoidedCostsWOCC!$A$5:$Q$50,G93+1,FALSE)*J93*L93</f>
        <v>#N/A</v>
      </c>
      <c r="AL93" s="44" t="e">
        <f t="shared" si="57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8"/>
        <v>0</v>
      </c>
      <c r="AO93" s="47">
        <f t="shared" si="59"/>
        <v>0</v>
      </c>
      <c r="AP93" s="47" t="e">
        <f t="shared" si="60"/>
        <v>#DIV/0!</v>
      </c>
    </row>
    <row r="94" spans="2:42">
      <c r="B94" s="97" t="s">
        <v>74</v>
      </c>
      <c r="C94" s="100">
        <v>18230611</v>
      </c>
      <c r="D94" s="100" t="s">
        <v>75</v>
      </c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42"/>
        <v>0</v>
      </c>
      <c r="U94" s="47">
        <f t="shared" si="43"/>
        <v>0</v>
      </c>
      <c r="V94" s="48">
        <f t="shared" si="44"/>
        <v>0</v>
      </c>
      <c r="W94" s="49">
        <f t="shared" si="45"/>
        <v>0</v>
      </c>
      <c r="X94" s="44">
        <f t="shared" si="46"/>
        <v>0</v>
      </c>
      <c r="Y94" s="44">
        <f t="shared" si="47"/>
        <v>0</v>
      </c>
      <c r="Z94" s="44">
        <f t="shared" si="48"/>
        <v>0</v>
      </c>
      <c r="AA94" s="50">
        <f t="shared" si="49"/>
        <v>0</v>
      </c>
      <c r="AB94" s="51">
        <f t="shared" si="50"/>
        <v>0</v>
      </c>
      <c r="AC94" s="44">
        <f t="shared" si="51"/>
        <v>0</v>
      </c>
      <c r="AD94" s="44">
        <f t="shared" si="52"/>
        <v>0</v>
      </c>
      <c r="AE94" s="44">
        <f t="shared" si="53"/>
        <v>0</v>
      </c>
      <c r="AF94" s="52" t="e">
        <f>HLOOKUP(I94,ElecAvoidedCostsWOCC!$A$5:$Q$50,G94+1,FALSE)</f>
        <v>#N/A</v>
      </c>
      <c r="AG94" s="44" t="e">
        <f t="shared" si="54"/>
        <v>#N/A</v>
      </c>
      <c r="AH94" s="52" t="e">
        <f>HLOOKUP(I94,ElecAvoidedCostsWOCC!$A$5:$Q$50,T94+1,FALSE)</f>
        <v>#N/A</v>
      </c>
      <c r="AI94" s="44" t="e">
        <f t="shared" si="55"/>
        <v>#N/A</v>
      </c>
      <c r="AJ94" s="44" t="e">
        <f t="shared" si="56"/>
        <v>#N/A</v>
      </c>
      <c r="AK94" s="44" t="e">
        <f>HLOOKUP(I94,ElecAvoidedCostsWOCC!$A$5:$Q$50,G94+1,FALSE)*J94*L94</f>
        <v>#N/A</v>
      </c>
      <c r="AL94" s="44" t="e">
        <f t="shared" si="57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8"/>
        <v>0</v>
      </c>
      <c r="AO94" s="47">
        <f t="shared" si="59"/>
        <v>0</v>
      </c>
      <c r="AP94" s="47" t="e">
        <f t="shared" si="60"/>
        <v>#DIV/0!</v>
      </c>
    </row>
    <row r="95" spans="2:42">
      <c r="B95" s="97" t="s">
        <v>74</v>
      </c>
      <c r="C95" s="100">
        <v>18230611</v>
      </c>
      <c r="D95" s="100" t="s">
        <v>75</v>
      </c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42"/>
        <v>0</v>
      </c>
      <c r="U95" s="47">
        <f t="shared" si="43"/>
        <v>0</v>
      </c>
      <c r="V95" s="48">
        <f t="shared" si="44"/>
        <v>0</v>
      </c>
      <c r="W95" s="49">
        <f t="shared" si="45"/>
        <v>0</v>
      </c>
      <c r="X95" s="44">
        <f t="shared" si="46"/>
        <v>0</v>
      </c>
      <c r="Y95" s="44">
        <f t="shared" si="47"/>
        <v>0</v>
      </c>
      <c r="Z95" s="44">
        <f t="shared" si="48"/>
        <v>0</v>
      </c>
      <c r="AA95" s="50">
        <f t="shared" si="49"/>
        <v>0</v>
      </c>
      <c r="AB95" s="51">
        <f t="shared" si="50"/>
        <v>0</v>
      </c>
      <c r="AC95" s="44">
        <f t="shared" si="51"/>
        <v>0</v>
      </c>
      <c r="AD95" s="44">
        <f t="shared" si="52"/>
        <v>0</v>
      </c>
      <c r="AE95" s="44">
        <f t="shared" si="53"/>
        <v>0</v>
      </c>
      <c r="AF95" s="52" t="e">
        <f>HLOOKUP(I95,ElecAvoidedCostsWOCC!$A$5:$Q$50,G95+1,FALSE)</f>
        <v>#N/A</v>
      </c>
      <c r="AG95" s="44" t="e">
        <f t="shared" si="54"/>
        <v>#N/A</v>
      </c>
      <c r="AH95" s="52" t="e">
        <f>HLOOKUP(I95,ElecAvoidedCostsWOCC!$A$5:$Q$50,T95+1,FALSE)</f>
        <v>#N/A</v>
      </c>
      <c r="AI95" s="44" t="e">
        <f t="shared" si="55"/>
        <v>#N/A</v>
      </c>
      <c r="AJ95" s="44" t="e">
        <f t="shared" si="56"/>
        <v>#N/A</v>
      </c>
      <c r="AK95" s="44" t="e">
        <f>HLOOKUP(I95,ElecAvoidedCostsWOCC!$A$5:$Q$50,G95+1,FALSE)*J95*L95</f>
        <v>#N/A</v>
      </c>
      <c r="AL95" s="44" t="e">
        <f t="shared" si="57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58"/>
        <v>0</v>
      </c>
      <c r="AO95" s="47">
        <f t="shared" si="59"/>
        <v>0</v>
      </c>
      <c r="AP95" s="47" t="e">
        <f t="shared" si="60"/>
        <v>#DIV/0!</v>
      </c>
    </row>
    <row r="96" spans="2:42">
      <c r="B96" s="97" t="s">
        <v>74</v>
      </c>
      <c r="C96" s="100">
        <v>18230611</v>
      </c>
      <c r="D96" s="100" t="s">
        <v>75</v>
      </c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42"/>
        <v>0</v>
      </c>
      <c r="U96" s="47">
        <f t="shared" si="43"/>
        <v>0</v>
      </c>
      <c r="V96" s="48">
        <f t="shared" si="44"/>
        <v>0</v>
      </c>
      <c r="W96" s="49">
        <f t="shared" si="45"/>
        <v>0</v>
      </c>
      <c r="X96" s="44">
        <f t="shared" si="46"/>
        <v>0</v>
      </c>
      <c r="Y96" s="44">
        <f t="shared" si="47"/>
        <v>0</v>
      </c>
      <c r="Z96" s="44">
        <f t="shared" si="48"/>
        <v>0</v>
      </c>
      <c r="AA96" s="50">
        <f t="shared" si="49"/>
        <v>0</v>
      </c>
      <c r="AB96" s="51">
        <f t="shared" si="50"/>
        <v>0</v>
      </c>
      <c r="AC96" s="44">
        <f t="shared" si="51"/>
        <v>0</v>
      </c>
      <c r="AD96" s="44">
        <f t="shared" si="52"/>
        <v>0</v>
      </c>
      <c r="AE96" s="44">
        <f t="shared" si="53"/>
        <v>0</v>
      </c>
      <c r="AF96" s="52" t="e">
        <f>HLOOKUP(I96,ElecAvoidedCostsWOCC!$A$5:$Q$50,G96+1,FALSE)</f>
        <v>#N/A</v>
      </c>
      <c r="AG96" s="44" t="e">
        <f t="shared" si="54"/>
        <v>#N/A</v>
      </c>
      <c r="AH96" s="52" t="e">
        <f>HLOOKUP(I96,ElecAvoidedCostsWOCC!$A$5:$Q$50,T96+1,FALSE)</f>
        <v>#N/A</v>
      </c>
      <c r="AI96" s="44" t="e">
        <f t="shared" si="55"/>
        <v>#N/A</v>
      </c>
      <c r="AJ96" s="44" t="e">
        <f t="shared" si="56"/>
        <v>#N/A</v>
      </c>
      <c r="AK96" s="44" t="e">
        <f>HLOOKUP(I96,ElecAvoidedCostsWOCC!$A$5:$Q$50,G96+1,FALSE)*J96*L96</f>
        <v>#N/A</v>
      </c>
      <c r="AL96" s="44" t="e">
        <f t="shared" si="57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58"/>
        <v>0</v>
      </c>
      <c r="AO96" s="47">
        <f t="shared" si="59"/>
        <v>0</v>
      </c>
      <c r="AP96" s="47" t="e">
        <f t="shared" si="60"/>
        <v>#DIV/0!</v>
      </c>
    </row>
    <row r="97" spans="2:42">
      <c r="B97" s="97" t="s">
        <v>74</v>
      </c>
      <c r="C97" s="100">
        <v>18230611</v>
      </c>
      <c r="D97" s="100" t="s">
        <v>75</v>
      </c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42"/>
        <v>0</v>
      </c>
      <c r="U97" s="47">
        <f t="shared" si="43"/>
        <v>0</v>
      </c>
      <c r="V97" s="48">
        <f t="shared" si="44"/>
        <v>0</v>
      </c>
      <c r="W97" s="49">
        <f t="shared" si="45"/>
        <v>0</v>
      </c>
      <c r="X97" s="44">
        <f t="shared" si="46"/>
        <v>0</v>
      </c>
      <c r="Y97" s="44">
        <f t="shared" si="47"/>
        <v>0</v>
      </c>
      <c r="Z97" s="44">
        <f t="shared" si="48"/>
        <v>0</v>
      </c>
      <c r="AA97" s="50">
        <f t="shared" si="49"/>
        <v>0</v>
      </c>
      <c r="AB97" s="51">
        <f t="shared" si="50"/>
        <v>0</v>
      </c>
      <c r="AC97" s="44">
        <f t="shared" si="51"/>
        <v>0</v>
      </c>
      <c r="AD97" s="44">
        <f t="shared" si="52"/>
        <v>0</v>
      </c>
      <c r="AE97" s="44">
        <f t="shared" si="53"/>
        <v>0</v>
      </c>
      <c r="AF97" s="52" t="e">
        <f>HLOOKUP(I97,ElecAvoidedCostsWOCC!$A$5:$Q$50,G97+1,FALSE)</f>
        <v>#N/A</v>
      </c>
      <c r="AG97" s="44" t="e">
        <f t="shared" si="54"/>
        <v>#N/A</v>
      </c>
      <c r="AH97" s="52" t="e">
        <f>HLOOKUP(I97,ElecAvoidedCostsWOCC!$A$5:$Q$50,T97+1,FALSE)</f>
        <v>#N/A</v>
      </c>
      <c r="AI97" s="44" t="e">
        <f t="shared" si="55"/>
        <v>#N/A</v>
      </c>
      <c r="AJ97" s="44" t="e">
        <f t="shared" si="56"/>
        <v>#N/A</v>
      </c>
      <c r="AK97" s="44" t="e">
        <f>HLOOKUP(I97,ElecAvoidedCostsWOCC!$A$5:$Q$50,G97+1,FALSE)*J97*L97</f>
        <v>#N/A</v>
      </c>
      <c r="AL97" s="44" t="e">
        <f t="shared" si="57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8"/>
        <v>0</v>
      </c>
      <c r="AO97" s="47">
        <f t="shared" si="59"/>
        <v>0</v>
      </c>
      <c r="AP97" s="47" t="e">
        <f t="shared" si="60"/>
        <v>#DIV/0!</v>
      </c>
    </row>
    <row r="98" spans="2:42">
      <c r="B98" s="97" t="s">
        <v>74</v>
      </c>
      <c r="C98" s="100">
        <v>18230611</v>
      </c>
      <c r="D98" s="100" t="s">
        <v>75</v>
      </c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42"/>
        <v>0</v>
      </c>
      <c r="U98" s="47">
        <f t="shared" si="43"/>
        <v>0</v>
      </c>
      <c r="V98" s="48">
        <f t="shared" si="44"/>
        <v>0</v>
      </c>
      <c r="W98" s="49">
        <f t="shared" si="45"/>
        <v>0</v>
      </c>
      <c r="X98" s="44">
        <f t="shared" si="46"/>
        <v>0</v>
      </c>
      <c r="Y98" s="44">
        <f t="shared" si="47"/>
        <v>0</v>
      </c>
      <c r="Z98" s="44">
        <f t="shared" si="48"/>
        <v>0</v>
      </c>
      <c r="AA98" s="50">
        <f t="shared" si="49"/>
        <v>0</v>
      </c>
      <c r="AB98" s="51">
        <f t="shared" si="50"/>
        <v>0</v>
      </c>
      <c r="AC98" s="44">
        <f t="shared" si="51"/>
        <v>0</v>
      </c>
      <c r="AD98" s="44">
        <f t="shared" si="52"/>
        <v>0</v>
      </c>
      <c r="AE98" s="44">
        <f t="shared" si="53"/>
        <v>0</v>
      </c>
      <c r="AF98" s="52" t="e">
        <f>HLOOKUP(I98,ElecAvoidedCostsWOCC!$A$5:$Q$50,G98+1,FALSE)</f>
        <v>#N/A</v>
      </c>
      <c r="AG98" s="44" t="e">
        <f t="shared" si="54"/>
        <v>#N/A</v>
      </c>
      <c r="AH98" s="52" t="e">
        <f>HLOOKUP(I98,ElecAvoidedCostsWOCC!$A$5:$Q$50,T98+1,FALSE)</f>
        <v>#N/A</v>
      </c>
      <c r="AI98" s="44" t="e">
        <f t="shared" si="55"/>
        <v>#N/A</v>
      </c>
      <c r="AJ98" s="44" t="e">
        <f t="shared" si="56"/>
        <v>#N/A</v>
      </c>
      <c r="AK98" s="44" t="e">
        <f>HLOOKUP(I98,ElecAvoidedCostsWOCC!$A$5:$Q$50,G98+1,FALSE)*J98*L98</f>
        <v>#N/A</v>
      </c>
      <c r="AL98" s="44" t="e">
        <f t="shared" si="57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8"/>
        <v>0</v>
      </c>
      <c r="AO98" s="47">
        <f t="shared" si="59"/>
        <v>0</v>
      </c>
      <c r="AP98" s="47" t="e">
        <f t="shared" si="60"/>
        <v>#DIV/0!</v>
      </c>
    </row>
    <row r="99" spans="2:42">
      <c r="B99" s="97" t="s">
        <v>74</v>
      </c>
      <c r="C99" s="100">
        <v>18230611</v>
      </c>
      <c r="D99" s="100" t="s">
        <v>75</v>
      </c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42"/>
        <v>0</v>
      </c>
      <c r="U99" s="47">
        <f t="shared" si="43"/>
        <v>0</v>
      </c>
      <c r="V99" s="48">
        <f t="shared" si="44"/>
        <v>0</v>
      </c>
      <c r="W99" s="49">
        <f t="shared" si="45"/>
        <v>0</v>
      </c>
      <c r="X99" s="44">
        <f t="shared" si="46"/>
        <v>0</v>
      </c>
      <c r="Y99" s="44">
        <f t="shared" si="47"/>
        <v>0</v>
      </c>
      <c r="Z99" s="44">
        <f t="shared" si="48"/>
        <v>0</v>
      </c>
      <c r="AA99" s="50">
        <f t="shared" si="49"/>
        <v>0</v>
      </c>
      <c r="AB99" s="51">
        <f t="shared" si="50"/>
        <v>0</v>
      </c>
      <c r="AC99" s="44">
        <f t="shared" si="51"/>
        <v>0</v>
      </c>
      <c r="AD99" s="44">
        <f t="shared" si="52"/>
        <v>0</v>
      </c>
      <c r="AE99" s="44">
        <f t="shared" si="53"/>
        <v>0</v>
      </c>
      <c r="AF99" s="52" t="e">
        <f>HLOOKUP(I99,ElecAvoidedCostsWOCC!$A$5:$Q$50,G99+1,FALSE)</f>
        <v>#N/A</v>
      </c>
      <c r="AG99" s="44" t="e">
        <f t="shared" si="54"/>
        <v>#N/A</v>
      </c>
      <c r="AH99" s="52" t="e">
        <f>HLOOKUP(I99,ElecAvoidedCostsWOCC!$A$5:$Q$50,T99+1,FALSE)</f>
        <v>#N/A</v>
      </c>
      <c r="AI99" s="44" t="e">
        <f t="shared" si="55"/>
        <v>#N/A</v>
      </c>
      <c r="AJ99" s="44" t="e">
        <f t="shared" si="56"/>
        <v>#N/A</v>
      </c>
      <c r="AK99" s="44" t="e">
        <f>HLOOKUP(I99,ElecAvoidedCostsWOCC!$A$5:$Q$50,G99+1,FALSE)*J99*L99</f>
        <v>#N/A</v>
      </c>
      <c r="AL99" s="44" t="e">
        <f t="shared" si="57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58"/>
        <v>0</v>
      </c>
      <c r="AO99" s="47">
        <f t="shared" si="59"/>
        <v>0</v>
      </c>
      <c r="AP99" s="47" t="e">
        <f t="shared" si="60"/>
        <v>#DIV/0!</v>
      </c>
    </row>
    <row r="100" spans="2:42">
      <c r="B100" s="97" t="s">
        <v>74</v>
      </c>
      <c r="C100" s="100">
        <v>18230611</v>
      </c>
      <c r="D100" s="100" t="s">
        <v>75</v>
      </c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42"/>
        <v>0</v>
      </c>
      <c r="U100" s="47">
        <f t="shared" si="43"/>
        <v>0</v>
      </c>
      <c r="V100" s="48">
        <f t="shared" si="44"/>
        <v>0</v>
      </c>
      <c r="W100" s="49">
        <f t="shared" si="45"/>
        <v>0</v>
      </c>
      <c r="X100" s="44">
        <f t="shared" si="46"/>
        <v>0</v>
      </c>
      <c r="Y100" s="44">
        <f t="shared" si="47"/>
        <v>0</v>
      </c>
      <c r="Z100" s="44">
        <f t="shared" si="48"/>
        <v>0</v>
      </c>
      <c r="AA100" s="50">
        <f t="shared" si="49"/>
        <v>0</v>
      </c>
      <c r="AB100" s="51">
        <f t="shared" si="50"/>
        <v>0</v>
      </c>
      <c r="AC100" s="44">
        <f t="shared" si="51"/>
        <v>0</v>
      </c>
      <c r="AD100" s="44">
        <f t="shared" si="52"/>
        <v>0</v>
      </c>
      <c r="AE100" s="44">
        <f t="shared" si="53"/>
        <v>0</v>
      </c>
      <c r="AF100" s="52" t="e">
        <f>HLOOKUP(I100,ElecAvoidedCostsWOCC!$A$5:$Q$50,G100+1,FALSE)</f>
        <v>#N/A</v>
      </c>
      <c r="AG100" s="44" t="e">
        <f t="shared" si="54"/>
        <v>#N/A</v>
      </c>
      <c r="AH100" s="52" t="e">
        <f>HLOOKUP(I100,ElecAvoidedCostsWOCC!$A$5:$Q$50,T100+1,FALSE)</f>
        <v>#N/A</v>
      </c>
      <c r="AI100" s="44" t="e">
        <f t="shared" si="55"/>
        <v>#N/A</v>
      </c>
      <c r="AJ100" s="44" t="e">
        <f t="shared" si="56"/>
        <v>#N/A</v>
      </c>
      <c r="AK100" s="44" t="e">
        <f>HLOOKUP(I100,ElecAvoidedCostsWOCC!$A$5:$Q$50,G100+1,FALSE)*J100*L100</f>
        <v>#N/A</v>
      </c>
      <c r="AL100" s="44" t="e">
        <f t="shared" si="57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8"/>
        <v>0</v>
      </c>
      <c r="AO100" s="47">
        <f t="shared" si="59"/>
        <v>0</v>
      </c>
      <c r="AP100" s="47" t="e">
        <f t="shared" si="60"/>
        <v>#DIV/0!</v>
      </c>
    </row>
    <row r="101" spans="2:42">
      <c r="B101" s="97" t="s">
        <v>74</v>
      </c>
      <c r="C101" s="100">
        <v>18230611</v>
      </c>
      <c r="D101" s="100" t="s">
        <v>75</v>
      </c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42"/>
        <v>0</v>
      </c>
      <c r="U101" s="47">
        <f t="shared" si="43"/>
        <v>0</v>
      </c>
      <c r="V101" s="48">
        <f t="shared" si="44"/>
        <v>0</v>
      </c>
      <c r="W101" s="49">
        <f t="shared" si="45"/>
        <v>0</v>
      </c>
      <c r="X101" s="44">
        <f t="shared" si="46"/>
        <v>0</v>
      </c>
      <c r="Y101" s="44">
        <f t="shared" si="47"/>
        <v>0</v>
      </c>
      <c r="Z101" s="44">
        <f t="shared" si="48"/>
        <v>0</v>
      </c>
      <c r="AA101" s="50">
        <f t="shared" si="49"/>
        <v>0</v>
      </c>
      <c r="AB101" s="51">
        <f t="shared" si="50"/>
        <v>0</v>
      </c>
      <c r="AC101" s="44">
        <f t="shared" si="51"/>
        <v>0</v>
      </c>
      <c r="AD101" s="44">
        <f t="shared" si="52"/>
        <v>0</v>
      </c>
      <c r="AE101" s="44">
        <f t="shared" si="53"/>
        <v>0</v>
      </c>
      <c r="AF101" s="52" t="e">
        <f>HLOOKUP(I101,ElecAvoidedCostsWOCC!$A$5:$Q$50,G101+1,FALSE)</f>
        <v>#N/A</v>
      </c>
      <c r="AG101" s="44" t="e">
        <f t="shared" si="54"/>
        <v>#N/A</v>
      </c>
      <c r="AH101" s="52" t="e">
        <f>HLOOKUP(I101,ElecAvoidedCostsWOCC!$A$5:$Q$50,T101+1,FALSE)</f>
        <v>#N/A</v>
      </c>
      <c r="AI101" s="44" t="e">
        <f t="shared" si="55"/>
        <v>#N/A</v>
      </c>
      <c r="AJ101" s="44" t="e">
        <f t="shared" si="56"/>
        <v>#N/A</v>
      </c>
      <c r="AK101" s="44" t="e">
        <f>HLOOKUP(I101,ElecAvoidedCostsWOCC!$A$5:$Q$50,G101+1,FALSE)*J101*L101</f>
        <v>#N/A</v>
      </c>
      <c r="AL101" s="44" t="e">
        <f t="shared" si="57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8"/>
        <v>0</v>
      </c>
      <c r="AO101" s="47">
        <f t="shared" si="59"/>
        <v>0</v>
      </c>
      <c r="AP101" s="47" t="e">
        <f t="shared" si="60"/>
        <v>#DIV/0!</v>
      </c>
    </row>
    <row r="102" spans="2:42">
      <c r="B102" s="97" t="s">
        <v>74</v>
      </c>
      <c r="C102" s="100">
        <v>18230611</v>
      </c>
      <c r="D102" s="100" t="s">
        <v>75</v>
      </c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42"/>
        <v>0</v>
      </c>
      <c r="U102" s="47">
        <f t="shared" si="43"/>
        <v>0</v>
      </c>
      <c r="V102" s="48">
        <f t="shared" si="44"/>
        <v>0</v>
      </c>
      <c r="W102" s="49">
        <f t="shared" si="45"/>
        <v>0</v>
      </c>
      <c r="X102" s="44">
        <f t="shared" si="46"/>
        <v>0</v>
      </c>
      <c r="Y102" s="44">
        <f t="shared" si="47"/>
        <v>0</v>
      </c>
      <c r="Z102" s="44">
        <f t="shared" si="48"/>
        <v>0</v>
      </c>
      <c r="AA102" s="50">
        <f t="shared" si="49"/>
        <v>0</v>
      </c>
      <c r="AB102" s="51">
        <f t="shared" si="50"/>
        <v>0</v>
      </c>
      <c r="AC102" s="44">
        <f t="shared" si="51"/>
        <v>0</v>
      </c>
      <c r="AD102" s="44">
        <f t="shared" si="52"/>
        <v>0</v>
      </c>
      <c r="AE102" s="44">
        <f t="shared" si="53"/>
        <v>0</v>
      </c>
      <c r="AF102" s="52" t="e">
        <f>HLOOKUP(I102,ElecAvoidedCostsWOCC!$A$5:$Q$50,G102+1,FALSE)</f>
        <v>#N/A</v>
      </c>
      <c r="AG102" s="44" t="e">
        <f t="shared" si="54"/>
        <v>#N/A</v>
      </c>
      <c r="AH102" s="52" t="e">
        <f>HLOOKUP(I102,ElecAvoidedCostsWOCC!$A$5:$Q$50,T102+1,FALSE)</f>
        <v>#N/A</v>
      </c>
      <c r="AI102" s="44" t="e">
        <f t="shared" si="55"/>
        <v>#N/A</v>
      </c>
      <c r="AJ102" s="44" t="e">
        <f t="shared" si="56"/>
        <v>#N/A</v>
      </c>
      <c r="AK102" s="44" t="e">
        <f>HLOOKUP(I102,ElecAvoidedCostsWOCC!$A$5:$Q$50,G102+1,FALSE)*J102*L102</f>
        <v>#N/A</v>
      </c>
      <c r="AL102" s="44" t="e">
        <f t="shared" si="57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8"/>
        <v>0</v>
      </c>
      <c r="AO102" s="47">
        <f t="shared" si="59"/>
        <v>0</v>
      </c>
      <c r="AP102" s="47" t="e">
        <f t="shared" si="60"/>
        <v>#DIV/0!</v>
      </c>
    </row>
    <row r="103" spans="2:42">
      <c r="B103" s="97" t="s">
        <v>74</v>
      </c>
      <c r="C103" s="100">
        <v>18230611</v>
      </c>
      <c r="D103" s="100" t="s">
        <v>75</v>
      </c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42"/>
        <v>0</v>
      </c>
      <c r="U103" s="47">
        <f t="shared" si="43"/>
        <v>0</v>
      </c>
      <c r="V103" s="48">
        <f t="shared" si="44"/>
        <v>0</v>
      </c>
      <c r="W103" s="49">
        <f t="shared" si="45"/>
        <v>0</v>
      </c>
      <c r="X103" s="44">
        <f t="shared" si="46"/>
        <v>0</v>
      </c>
      <c r="Y103" s="44">
        <f t="shared" si="47"/>
        <v>0</v>
      </c>
      <c r="Z103" s="44">
        <f t="shared" si="48"/>
        <v>0</v>
      </c>
      <c r="AA103" s="50">
        <f t="shared" si="49"/>
        <v>0</v>
      </c>
      <c r="AB103" s="51">
        <f t="shared" si="50"/>
        <v>0</v>
      </c>
      <c r="AC103" s="44">
        <f t="shared" si="51"/>
        <v>0</v>
      </c>
      <c r="AD103" s="44">
        <f t="shared" si="52"/>
        <v>0</v>
      </c>
      <c r="AE103" s="44">
        <f t="shared" si="53"/>
        <v>0</v>
      </c>
      <c r="AF103" s="52" t="e">
        <f>HLOOKUP(I103,ElecAvoidedCostsWOCC!$A$5:$Q$50,G103+1,FALSE)</f>
        <v>#N/A</v>
      </c>
      <c r="AG103" s="44" t="e">
        <f t="shared" si="54"/>
        <v>#N/A</v>
      </c>
      <c r="AH103" s="52" t="e">
        <f>HLOOKUP(I103,ElecAvoidedCostsWOCC!$A$5:$Q$50,T103+1,FALSE)</f>
        <v>#N/A</v>
      </c>
      <c r="AI103" s="44" t="e">
        <f t="shared" si="55"/>
        <v>#N/A</v>
      </c>
      <c r="AJ103" s="44" t="e">
        <f t="shared" si="56"/>
        <v>#N/A</v>
      </c>
      <c r="AK103" s="44" t="e">
        <f>HLOOKUP(I103,ElecAvoidedCostsWOCC!$A$5:$Q$50,G103+1,FALSE)*J103*L103</f>
        <v>#N/A</v>
      </c>
      <c r="AL103" s="44" t="e">
        <f t="shared" si="57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8"/>
        <v>0</v>
      </c>
      <c r="AO103" s="47">
        <f t="shared" si="59"/>
        <v>0</v>
      </c>
      <c r="AP103" s="47" t="e">
        <f t="shared" si="60"/>
        <v>#DIV/0!</v>
      </c>
    </row>
    <row r="104" spans="2:42">
      <c r="B104" s="97" t="s">
        <v>74</v>
      </c>
      <c r="C104" s="100">
        <v>18230611</v>
      </c>
      <c r="D104" s="100" t="s">
        <v>75</v>
      </c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42"/>
        <v>0</v>
      </c>
      <c r="U104" s="47">
        <f t="shared" si="43"/>
        <v>0</v>
      </c>
      <c r="V104" s="48">
        <f t="shared" si="44"/>
        <v>0</v>
      </c>
      <c r="W104" s="49">
        <f t="shared" si="45"/>
        <v>0</v>
      </c>
      <c r="X104" s="44">
        <f t="shared" si="46"/>
        <v>0</v>
      </c>
      <c r="Y104" s="44">
        <f t="shared" si="47"/>
        <v>0</v>
      </c>
      <c r="Z104" s="44">
        <f t="shared" si="48"/>
        <v>0</v>
      </c>
      <c r="AA104" s="50">
        <f t="shared" si="49"/>
        <v>0</v>
      </c>
      <c r="AB104" s="51">
        <f t="shared" si="50"/>
        <v>0</v>
      </c>
      <c r="AC104" s="44">
        <f t="shared" si="51"/>
        <v>0</v>
      </c>
      <c r="AD104" s="44">
        <f t="shared" si="52"/>
        <v>0</v>
      </c>
      <c r="AE104" s="44">
        <f t="shared" si="53"/>
        <v>0</v>
      </c>
      <c r="AF104" s="52" t="e">
        <f>HLOOKUP(I104,ElecAvoidedCostsWOCC!$A$5:$Q$50,G104+1,FALSE)</f>
        <v>#N/A</v>
      </c>
      <c r="AG104" s="44" t="e">
        <f t="shared" si="54"/>
        <v>#N/A</v>
      </c>
      <c r="AH104" s="52" t="e">
        <f>HLOOKUP(I104,ElecAvoidedCostsWOCC!$A$5:$Q$50,T104+1,FALSE)</f>
        <v>#N/A</v>
      </c>
      <c r="AI104" s="44" t="e">
        <f t="shared" si="55"/>
        <v>#N/A</v>
      </c>
      <c r="AJ104" s="44" t="e">
        <f t="shared" si="56"/>
        <v>#N/A</v>
      </c>
      <c r="AK104" s="44" t="e">
        <f>HLOOKUP(I104,ElecAvoidedCostsWOCC!$A$5:$Q$50,G104+1,FALSE)*J104*L104</f>
        <v>#N/A</v>
      </c>
      <c r="AL104" s="44" t="e">
        <f t="shared" si="57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8"/>
        <v>0</v>
      </c>
      <c r="AO104" s="47">
        <f t="shared" si="59"/>
        <v>0</v>
      </c>
      <c r="AP104" s="47" t="e">
        <f t="shared" si="60"/>
        <v>#DIV/0!</v>
      </c>
    </row>
    <row r="105" spans="2:42">
      <c r="B105" s="97" t="s">
        <v>74</v>
      </c>
      <c r="C105" s="100">
        <v>18230611</v>
      </c>
      <c r="D105" s="100" t="s">
        <v>75</v>
      </c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42"/>
        <v>0</v>
      </c>
      <c r="U105" s="47">
        <f t="shared" si="43"/>
        <v>0</v>
      </c>
      <c r="V105" s="48">
        <f t="shared" si="44"/>
        <v>0</v>
      </c>
      <c r="W105" s="49">
        <f t="shared" si="45"/>
        <v>0</v>
      </c>
      <c r="X105" s="44">
        <f t="shared" si="46"/>
        <v>0</v>
      </c>
      <c r="Y105" s="44">
        <f t="shared" si="47"/>
        <v>0</v>
      </c>
      <c r="Z105" s="44">
        <f t="shared" si="48"/>
        <v>0</v>
      </c>
      <c r="AA105" s="50">
        <f t="shared" si="49"/>
        <v>0</v>
      </c>
      <c r="AB105" s="51">
        <f t="shared" si="50"/>
        <v>0</v>
      </c>
      <c r="AC105" s="44">
        <f t="shared" si="51"/>
        <v>0</v>
      </c>
      <c r="AD105" s="44">
        <f t="shared" si="52"/>
        <v>0</v>
      </c>
      <c r="AE105" s="44">
        <f t="shared" si="53"/>
        <v>0</v>
      </c>
      <c r="AF105" s="52" t="e">
        <f>HLOOKUP(I105,ElecAvoidedCostsWOCC!$A$5:$Q$50,G105+1,FALSE)</f>
        <v>#N/A</v>
      </c>
      <c r="AG105" s="44" t="e">
        <f t="shared" si="54"/>
        <v>#N/A</v>
      </c>
      <c r="AH105" s="52" t="e">
        <f>HLOOKUP(I105,ElecAvoidedCostsWOCC!$A$5:$Q$50,T105+1,FALSE)</f>
        <v>#N/A</v>
      </c>
      <c r="AI105" s="44" t="e">
        <f t="shared" si="55"/>
        <v>#N/A</v>
      </c>
      <c r="AJ105" s="44" t="e">
        <f t="shared" si="56"/>
        <v>#N/A</v>
      </c>
      <c r="AK105" s="44" t="e">
        <f>HLOOKUP(I105,ElecAvoidedCostsWOCC!$A$5:$Q$50,G105+1,FALSE)*J105*L105</f>
        <v>#N/A</v>
      </c>
      <c r="AL105" s="44" t="e">
        <f t="shared" si="57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8"/>
        <v>0</v>
      </c>
      <c r="AO105" s="47">
        <f t="shared" si="59"/>
        <v>0</v>
      </c>
      <c r="AP105" s="47" t="e">
        <f t="shared" si="60"/>
        <v>#DIV/0!</v>
      </c>
    </row>
    <row r="106" spans="2:42">
      <c r="B106" s="97" t="s">
        <v>74</v>
      </c>
      <c r="C106" s="100">
        <v>18230611</v>
      </c>
      <c r="D106" s="100" t="s">
        <v>75</v>
      </c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42"/>
        <v>0</v>
      </c>
      <c r="U106" s="47">
        <f t="shared" si="43"/>
        <v>0</v>
      </c>
      <c r="V106" s="48">
        <f t="shared" si="44"/>
        <v>0</v>
      </c>
      <c r="W106" s="49">
        <f t="shared" si="45"/>
        <v>0</v>
      </c>
      <c r="X106" s="44">
        <f t="shared" si="46"/>
        <v>0</v>
      </c>
      <c r="Y106" s="44">
        <f t="shared" si="47"/>
        <v>0</v>
      </c>
      <c r="Z106" s="44">
        <f t="shared" si="48"/>
        <v>0</v>
      </c>
      <c r="AA106" s="50">
        <f t="shared" si="49"/>
        <v>0</v>
      </c>
      <c r="AB106" s="51">
        <f t="shared" si="50"/>
        <v>0</v>
      </c>
      <c r="AC106" s="44">
        <f t="shared" si="51"/>
        <v>0</v>
      </c>
      <c r="AD106" s="44">
        <f t="shared" si="52"/>
        <v>0</v>
      </c>
      <c r="AE106" s="44">
        <f t="shared" si="53"/>
        <v>0</v>
      </c>
      <c r="AF106" s="52" t="e">
        <f>HLOOKUP(I106,ElecAvoidedCostsWOCC!$A$5:$Q$50,G106+1,FALSE)</f>
        <v>#N/A</v>
      </c>
      <c r="AG106" s="44" t="e">
        <f t="shared" si="54"/>
        <v>#N/A</v>
      </c>
      <c r="AH106" s="52" t="e">
        <f>HLOOKUP(I106,ElecAvoidedCostsWOCC!$A$5:$Q$50,T106+1,FALSE)</f>
        <v>#N/A</v>
      </c>
      <c r="AI106" s="44" t="e">
        <f t="shared" si="55"/>
        <v>#N/A</v>
      </c>
      <c r="AJ106" s="44" t="e">
        <f t="shared" si="56"/>
        <v>#N/A</v>
      </c>
      <c r="AK106" s="44" t="e">
        <f>HLOOKUP(I106,ElecAvoidedCostsWOCC!$A$5:$Q$50,G106+1,FALSE)*J106*L106</f>
        <v>#N/A</v>
      </c>
      <c r="AL106" s="44" t="e">
        <f t="shared" si="57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8"/>
        <v>0</v>
      </c>
      <c r="AO106" s="47">
        <f t="shared" si="59"/>
        <v>0</v>
      </c>
      <c r="AP106" s="47" t="e">
        <f t="shared" si="60"/>
        <v>#DIV/0!</v>
      </c>
    </row>
    <row r="107" spans="2:42">
      <c r="B107" s="97" t="s">
        <v>74</v>
      </c>
      <c r="C107" s="100">
        <v>18230611</v>
      </c>
      <c r="D107" s="100" t="s">
        <v>75</v>
      </c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42"/>
        <v>0</v>
      </c>
      <c r="U107" s="47">
        <f t="shared" si="43"/>
        <v>0</v>
      </c>
      <c r="V107" s="48">
        <f t="shared" si="44"/>
        <v>0</v>
      </c>
      <c r="W107" s="49">
        <f t="shared" si="45"/>
        <v>0</v>
      </c>
      <c r="X107" s="44">
        <f t="shared" si="46"/>
        <v>0</v>
      </c>
      <c r="Y107" s="44">
        <f t="shared" si="47"/>
        <v>0</v>
      </c>
      <c r="Z107" s="44">
        <f t="shared" si="48"/>
        <v>0</v>
      </c>
      <c r="AA107" s="50">
        <f t="shared" si="49"/>
        <v>0</v>
      </c>
      <c r="AB107" s="51">
        <f t="shared" si="50"/>
        <v>0</v>
      </c>
      <c r="AC107" s="44">
        <f t="shared" si="51"/>
        <v>0</v>
      </c>
      <c r="AD107" s="44">
        <f t="shared" si="52"/>
        <v>0</v>
      </c>
      <c r="AE107" s="44">
        <f t="shared" si="53"/>
        <v>0</v>
      </c>
      <c r="AF107" s="52" t="e">
        <f>HLOOKUP(I107,ElecAvoidedCostsWOCC!$A$5:$Q$50,G107+1,FALSE)</f>
        <v>#N/A</v>
      </c>
      <c r="AG107" s="44" t="e">
        <f t="shared" si="54"/>
        <v>#N/A</v>
      </c>
      <c r="AH107" s="52" t="e">
        <f>HLOOKUP(I107,ElecAvoidedCostsWOCC!$A$5:$Q$50,T107+1,FALSE)</f>
        <v>#N/A</v>
      </c>
      <c r="AI107" s="44" t="e">
        <f t="shared" si="55"/>
        <v>#N/A</v>
      </c>
      <c r="AJ107" s="44" t="e">
        <f t="shared" si="56"/>
        <v>#N/A</v>
      </c>
      <c r="AK107" s="44" t="e">
        <f>HLOOKUP(I107,ElecAvoidedCostsWOCC!$A$5:$Q$50,G107+1,FALSE)*J107*L107</f>
        <v>#N/A</v>
      </c>
      <c r="AL107" s="44" t="e">
        <f t="shared" si="57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8"/>
        <v>0</v>
      </c>
      <c r="AO107" s="47">
        <f t="shared" si="59"/>
        <v>0</v>
      </c>
      <c r="AP107" s="47" t="e">
        <f t="shared" si="60"/>
        <v>#DIV/0!</v>
      </c>
    </row>
    <row r="108" spans="2:42">
      <c r="B108" s="97" t="s">
        <v>74</v>
      </c>
      <c r="C108" s="100">
        <v>18230611</v>
      </c>
      <c r="D108" s="100" t="s">
        <v>75</v>
      </c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42"/>
        <v>0</v>
      </c>
      <c r="U108" s="47">
        <f t="shared" si="43"/>
        <v>0</v>
      </c>
      <c r="V108" s="48">
        <f t="shared" si="44"/>
        <v>0</v>
      </c>
      <c r="W108" s="49">
        <f t="shared" si="45"/>
        <v>0</v>
      </c>
      <c r="X108" s="44">
        <f t="shared" si="46"/>
        <v>0</v>
      </c>
      <c r="Y108" s="44">
        <f t="shared" si="47"/>
        <v>0</v>
      </c>
      <c r="Z108" s="44">
        <f t="shared" si="48"/>
        <v>0</v>
      </c>
      <c r="AA108" s="50">
        <f t="shared" si="49"/>
        <v>0</v>
      </c>
      <c r="AB108" s="51">
        <f t="shared" si="50"/>
        <v>0</v>
      </c>
      <c r="AC108" s="44">
        <f t="shared" si="51"/>
        <v>0</v>
      </c>
      <c r="AD108" s="44">
        <f t="shared" si="52"/>
        <v>0</v>
      </c>
      <c r="AE108" s="44">
        <f t="shared" si="53"/>
        <v>0</v>
      </c>
      <c r="AF108" s="52" t="e">
        <f>HLOOKUP(I108,ElecAvoidedCostsWOCC!$A$5:$Q$50,G108+1,FALSE)</f>
        <v>#N/A</v>
      </c>
      <c r="AG108" s="44" t="e">
        <f t="shared" si="54"/>
        <v>#N/A</v>
      </c>
      <c r="AH108" s="52" t="e">
        <f>HLOOKUP(I108,ElecAvoidedCostsWOCC!$A$5:$Q$50,T108+1,FALSE)</f>
        <v>#N/A</v>
      </c>
      <c r="AI108" s="44" t="e">
        <f t="shared" si="55"/>
        <v>#N/A</v>
      </c>
      <c r="AJ108" s="44" t="e">
        <f t="shared" si="56"/>
        <v>#N/A</v>
      </c>
      <c r="AK108" s="44" t="e">
        <f>HLOOKUP(I108,ElecAvoidedCostsWOCC!$A$5:$Q$50,G108+1,FALSE)*J108*L108</f>
        <v>#N/A</v>
      </c>
      <c r="AL108" s="44" t="e">
        <f t="shared" si="57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8"/>
        <v>0</v>
      </c>
      <c r="AO108" s="47">
        <f t="shared" si="59"/>
        <v>0</v>
      </c>
      <c r="AP108" s="47" t="e">
        <f t="shared" si="60"/>
        <v>#DIV/0!</v>
      </c>
    </row>
    <row r="109" spans="2:42">
      <c r="B109" s="97" t="s">
        <v>74</v>
      </c>
      <c r="C109" s="100">
        <v>18230611</v>
      </c>
      <c r="D109" s="100" t="s">
        <v>75</v>
      </c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42"/>
        <v>0</v>
      </c>
      <c r="U109" s="47">
        <f t="shared" si="43"/>
        <v>0</v>
      </c>
      <c r="V109" s="48">
        <f t="shared" si="44"/>
        <v>0</v>
      </c>
      <c r="W109" s="49">
        <f t="shared" si="45"/>
        <v>0</v>
      </c>
      <c r="X109" s="44">
        <f t="shared" si="46"/>
        <v>0</v>
      </c>
      <c r="Y109" s="44">
        <f t="shared" si="47"/>
        <v>0</v>
      </c>
      <c r="Z109" s="44">
        <f t="shared" si="48"/>
        <v>0</v>
      </c>
      <c r="AA109" s="50">
        <f t="shared" si="49"/>
        <v>0</v>
      </c>
      <c r="AB109" s="51">
        <f t="shared" si="50"/>
        <v>0</v>
      </c>
      <c r="AC109" s="44">
        <f t="shared" si="51"/>
        <v>0</v>
      </c>
      <c r="AD109" s="44">
        <f t="shared" si="52"/>
        <v>0</v>
      </c>
      <c r="AE109" s="44">
        <f t="shared" si="53"/>
        <v>0</v>
      </c>
      <c r="AF109" s="52" t="e">
        <f>HLOOKUP(I109,ElecAvoidedCostsWOCC!$A$5:$Q$50,G109+1,FALSE)</f>
        <v>#N/A</v>
      </c>
      <c r="AG109" s="44" t="e">
        <f t="shared" si="54"/>
        <v>#N/A</v>
      </c>
      <c r="AH109" s="52" t="e">
        <f>HLOOKUP(I109,ElecAvoidedCostsWOCC!$A$5:$Q$50,T109+1,FALSE)</f>
        <v>#N/A</v>
      </c>
      <c r="AI109" s="44" t="e">
        <f t="shared" si="55"/>
        <v>#N/A</v>
      </c>
      <c r="AJ109" s="44" t="e">
        <f t="shared" si="56"/>
        <v>#N/A</v>
      </c>
      <c r="AK109" s="44" t="e">
        <f>HLOOKUP(I109,ElecAvoidedCostsWOCC!$A$5:$Q$50,G109+1,FALSE)*J109*L109</f>
        <v>#N/A</v>
      </c>
      <c r="AL109" s="44" t="e">
        <f t="shared" si="57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8"/>
        <v>0</v>
      </c>
      <c r="AO109" s="47">
        <f t="shared" si="59"/>
        <v>0</v>
      </c>
      <c r="AP109" s="47" t="e">
        <f t="shared" si="60"/>
        <v>#DIV/0!</v>
      </c>
    </row>
    <row r="110" spans="2:42">
      <c r="B110" s="97" t="s">
        <v>74</v>
      </c>
      <c r="C110" s="100">
        <v>18230611</v>
      </c>
      <c r="D110" s="100" t="s">
        <v>75</v>
      </c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42"/>
        <v>0</v>
      </c>
      <c r="U110" s="47">
        <f t="shared" si="43"/>
        <v>0</v>
      </c>
      <c r="V110" s="48">
        <f t="shared" si="44"/>
        <v>0</v>
      </c>
      <c r="W110" s="49">
        <f t="shared" si="45"/>
        <v>0</v>
      </c>
      <c r="X110" s="44">
        <f t="shared" si="46"/>
        <v>0</v>
      </c>
      <c r="Y110" s="44">
        <f t="shared" si="47"/>
        <v>0</v>
      </c>
      <c r="Z110" s="44">
        <f t="shared" si="48"/>
        <v>0</v>
      </c>
      <c r="AA110" s="50">
        <f t="shared" si="49"/>
        <v>0</v>
      </c>
      <c r="AB110" s="51">
        <f t="shared" si="50"/>
        <v>0</v>
      </c>
      <c r="AC110" s="44">
        <f t="shared" si="51"/>
        <v>0</v>
      </c>
      <c r="AD110" s="44">
        <f t="shared" si="52"/>
        <v>0</v>
      </c>
      <c r="AE110" s="44">
        <f t="shared" si="53"/>
        <v>0</v>
      </c>
      <c r="AF110" s="52" t="e">
        <f>HLOOKUP(I110,ElecAvoidedCostsWOCC!$A$5:$Q$50,G110+1,FALSE)</f>
        <v>#N/A</v>
      </c>
      <c r="AG110" s="44" t="e">
        <f t="shared" si="54"/>
        <v>#N/A</v>
      </c>
      <c r="AH110" s="52" t="e">
        <f>HLOOKUP(I110,ElecAvoidedCostsWOCC!$A$5:$Q$50,T110+1,FALSE)</f>
        <v>#N/A</v>
      </c>
      <c r="AI110" s="44" t="e">
        <f t="shared" si="55"/>
        <v>#N/A</v>
      </c>
      <c r="AJ110" s="44" t="e">
        <f t="shared" si="56"/>
        <v>#N/A</v>
      </c>
      <c r="AK110" s="44" t="e">
        <f>HLOOKUP(I110,ElecAvoidedCostsWOCC!$A$5:$Q$50,G110+1,FALSE)*J110*L110</f>
        <v>#N/A</v>
      </c>
      <c r="AL110" s="44" t="e">
        <f t="shared" si="57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8"/>
        <v>0</v>
      </c>
      <c r="AO110" s="47">
        <f t="shared" si="59"/>
        <v>0</v>
      </c>
      <c r="AP110" s="47" t="e">
        <f t="shared" si="60"/>
        <v>#DIV/0!</v>
      </c>
    </row>
    <row r="111" spans="2:42">
      <c r="B111" s="97" t="s">
        <v>74</v>
      </c>
      <c r="C111" s="100">
        <v>18230611</v>
      </c>
      <c r="D111" s="100" t="s">
        <v>75</v>
      </c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42"/>
        <v>0</v>
      </c>
      <c r="U111" s="47">
        <f t="shared" si="43"/>
        <v>0</v>
      </c>
      <c r="V111" s="48">
        <f t="shared" si="44"/>
        <v>0</v>
      </c>
      <c r="W111" s="49">
        <f t="shared" si="45"/>
        <v>0</v>
      </c>
      <c r="X111" s="44">
        <f t="shared" si="46"/>
        <v>0</v>
      </c>
      <c r="Y111" s="44">
        <f t="shared" si="47"/>
        <v>0</v>
      </c>
      <c r="Z111" s="44">
        <f t="shared" si="48"/>
        <v>0</v>
      </c>
      <c r="AA111" s="50">
        <f t="shared" si="49"/>
        <v>0</v>
      </c>
      <c r="AB111" s="51">
        <f t="shared" si="50"/>
        <v>0</v>
      </c>
      <c r="AC111" s="44">
        <f t="shared" si="51"/>
        <v>0</v>
      </c>
      <c r="AD111" s="44">
        <f t="shared" si="52"/>
        <v>0</v>
      </c>
      <c r="AE111" s="44">
        <f t="shared" si="53"/>
        <v>0</v>
      </c>
      <c r="AF111" s="52" t="e">
        <f>HLOOKUP(I111,ElecAvoidedCostsWOCC!$A$5:$Q$50,G111+1,FALSE)</f>
        <v>#N/A</v>
      </c>
      <c r="AG111" s="44" t="e">
        <f t="shared" si="54"/>
        <v>#N/A</v>
      </c>
      <c r="AH111" s="52" t="e">
        <f>HLOOKUP(I111,ElecAvoidedCostsWOCC!$A$5:$Q$50,T111+1,FALSE)</f>
        <v>#N/A</v>
      </c>
      <c r="AI111" s="44" t="e">
        <f t="shared" si="55"/>
        <v>#N/A</v>
      </c>
      <c r="AJ111" s="44" t="e">
        <f t="shared" si="56"/>
        <v>#N/A</v>
      </c>
      <c r="AK111" s="44" t="e">
        <f>HLOOKUP(I111,ElecAvoidedCostsWOCC!$A$5:$Q$50,G111+1,FALSE)*J111*L111</f>
        <v>#N/A</v>
      </c>
      <c r="AL111" s="44" t="e">
        <f t="shared" si="57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8"/>
        <v>0</v>
      </c>
      <c r="AO111" s="47">
        <f t="shared" si="59"/>
        <v>0</v>
      </c>
      <c r="AP111" s="47" t="e">
        <f t="shared" si="60"/>
        <v>#DIV/0!</v>
      </c>
    </row>
    <row r="112" spans="2:42">
      <c r="B112" s="97" t="s">
        <v>74</v>
      </c>
      <c r="C112" s="100">
        <v>18230611</v>
      </c>
      <c r="D112" s="100" t="s">
        <v>75</v>
      </c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42"/>
        <v>0</v>
      </c>
      <c r="U112" s="47">
        <f t="shared" si="43"/>
        <v>0</v>
      </c>
      <c r="V112" s="48">
        <f t="shared" si="44"/>
        <v>0</v>
      </c>
      <c r="W112" s="49">
        <f t="shared" si="45"/>
        <v>0</v>
      </c>
      <c r="X112" s="44">
        <f t="shared" si="46"/>
        <v>0</v>
      </c>
      <c r="Y112" s="44">
        <f t="shared" si="47"/>
        <v>0</v>
      </c>
      <c r="Z112" s="44">
        <f t="shared" si="48"/>
        <v>0</v>
      </c>
      <c r="AA112" s="50">
        <f t="shared" si="49"/>
        <v>0</v>
      </c>
      <c r="AB112" s="51">
        <f t="shared" si="50"/>
        <v>0</v>
      </c>
      <c r="AC112" s="44">
        <f t="shared" si="51"/>
        <v>0</v>
      </c>
      <c r="AD112" s="44">
        <f t="shared" si="52"/>
        <v>0</v>
      </c>
      <c r="AE112" s="44">
        <f t="shared" si="53"/>
        <v>0</v>
      </c>
      <c r="AF112" s="52" t="e">
        <f>HLOOKUP(I112,ElecAvoidedCostsWOCC!$A$5:$Q$50,G112+1,FALSE)</f>
        <v>#N/A</v>
      </c>
      <c r="AG112" s="44" t="e">
        <f t="shared" si="54"/>
        <v>#N/A</v>
      </c>
      <c r="AH112" s="52" t="e">
        <f>HLOOKUP(I112,ElecAvoidedCostsWOCC!$A$5:$Q$50,T112+1,FALSE)</f>
        <v>#N/A</v>
      </c>
      <c r="AI112" s="44" t="e">
        <f t="shared" si="55"/>
        <v>#N/A</v>
      </c>
      <c r="AJ112" s="44" t="e">
        <f t="shared" si="56"/>
        <v>#N/A</v>
      </c>
      <c r="AK112" s="44" t="e">
        <f>HLOOKUP(I112,ElecAvoidedCostsWOCC!$A$5:$Q$50,G112+1,FALSE)*J112*L112</f>
        <v>#N/A</v>
      </c>
      <c r="AL112" s="44" t="e">
        <f t="shared" si="57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8"/>
        <v>0</v>
      </c>
      <c r="AO112" s="47">
        <f t="shared" si="59"/>
        <v>0</v>
      </c>
      <c r="AP112" s="47" t="e">
        <f t="shared" si="60"/>
        <v>#DIV/0!</v>
      </c>
    </row>
    <row r="113" spans="2:42">
      <c r="B113" s="97" t="s">
        <v>74</v>
      </c>
      <c r="C113" s="100">
        <v>18230611</v>
      </c>
      <c r="D113" s="100" t="s">
        <v>75</v>
      </c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42"/>
        <v>0</v>
      </c>
      <c r="U113" s="47">
        <f t="shared" si="43"/>
        <v>0</v>
      </c>
      <c r="V113" s="48">
        <f t="shared" si="44"/>
        <v>0</v>
      </c>
      <c r="W113" s="49">
        <f t="shared" si="45"/>
        <v>0</v>
      </c>
      <c r="X113" s="44">
        <f t="shared" si="46"/>
        <v>0</v>
      </c>
      <c r="Y113" s="44">
        <f t="shared" si="47"/>
        <v>0</v>
      </c>
      <c r="Z113" s="44">
        <f t="shared" si="48"/>
        <v>0</v>
      </c>
      <c r="AA113" s="50">
        <f t="shared" si="49"/>
        <v>0</v>
      </c>
      <c r="AB113" s="51">
        <f t="shared" si="50"/>
        <v>0</v>
      </c>
      <c r="AC113" s="44">
        <f t="shared" si="51"/>
        <v>0</v>
      </c>
      <c r="AD113" s="44">
        <f t="shared" si="52"/>
        <v>0</v>
      </c>
      <c r="AE113" s="44">
        <f t="shared" si="53"/>
        <v>0</v>
      </c>
      <c r="AF113" s="52" t="e">
        <f>HLOOKUP(I113,ElecAvoidedCostsWOCC!$A$5:$Q$50,G113+1,FALSE)</f>
        <v>#N/A</v>
      </c>
      <c r="AG113" s="44" t="e">
        <f t="shared" si="54"/>
        <v>#N/A</v>
      </c>
      <c r="AH113" s="52" t="e">
        <f>HLOOKUP(I113,ElecAvoidedCostsWOCC!$A$5:$Q$50,T113+1,FALSE)</f>
        <v>#N/A</v>
      </c>
      <c r="AI113" s="44" t="e">
        <f t="shared" si="55"/>
        <v>#N/A</v>
      </c>
      <c r="AJ113" s="44" t="e">
        <f t="shared" si="56"/>
        <v>#N/A</v>
      </c>
      <c r="AK113" s="44" t="e">
        <f>HLOOKUP(I113,ElecAvoidedCostsWOCC!$A$5:$Q$50,G113+1,FALSE)*J113*L113</f>
        <v>#N/A</v>
      </c>
      <c r="AL113" s="44" t="e">
        <f t="shared" si="57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8"/>
        <v>0</v>
      </c>
      <c r="AO113" s="47">
        <f t="shared" si="59"/>
        <v>0</v>
      </c>
      <c r="AP113" s="47" t="e">
        <f t="shared" si="60"/>
        <v>#DIV/0!</v>
      </c>
    </row>
    <row r="114" spans="2:42">
      <c r="B114" s="97" t="s">
        <v>74</v>
      </c>
      <c r="C114" s="100">
        <v>18230611</v>
      </c>
      <c r="D114" s="100" t="s">
        <v>75</v>
      </c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42"/>
        <v>0</v>
      </c>
      <c r="U114" s="47">
        <f t="shared" si="43"/>
        <v>0</v>
      </c>
      <c r="V114" s="48">
        <f t="shared" si="44"/>
        <v>0</v>
      </c>
      <c r="W114" s="49">
        <f t="shared" si="45"/>
        <v>0</v>
      </c>
      <c r="X114" s="44">
        <f t="shared" si="46"/>
        <v>0</v>
      </c>
      <c r="Y114" s="44">
        <f t="shared" si="47"/>
        <v>0</v>
      </c>
      <c r="Z114" s="44">
        <f t="shared" si="48"/>
        <v>0</v>
      </c>
      <c r="AA114" s="50">
        <f t="shared" si="49"/>
        <v>0</v>
      </c>
      <c r="AB114" s="51">
        <f t="shared" si="50"/>
        <v>0</v>
      </c>
      <c r="AC114" s="44">
        <f t="shared" si="51"/>
        <v>0</v>
      </c>
      <c r="AD114" s="44">
        <f t="shared" si="52"/>
        <v>0</v>
      </c>
      <c r="AE114" s="44">
        <f t="shared" si="53"/>
        <v>0</v>
      </c>
      <c r="AF114" s="52" t="e">
        <f>HLOOKUP(I114,ElecAvoidedCostsWOCC!$A$5:$Q$50,G114+1,FALSE)</f>
        <v>#N/A</v>
      </c>
      <c r="AG114" s="44" t="e">
        <f t="shared" si="54"/>
        <v>#N/A</v>
      </c>
      <c r="AH114" s="52" t="e">
        <f>HLOOKUP(I114,ElecAvoidedCostsWOCC!$A$5:$Q$50,T114+1,FALSE)</f>
        <v>#N/A</v>
      </c>
      <c r="AI114" s="44" t="e">
        <f t="shared" si="55"/>
        <v>#N/A</v>
      </c>
      <c r="AJ114" s="44" t="e">
        <f t="shared" si="56"/>
        <v>#N/A</v>
      </c>
      <c r="AK114" s="44" t="e">
        <f>HLOOKUP(I114,ElecAvoidedCostsWOCC!$A$5:$Q$50,G114+1,FALSE)*J114*L114</f>
        <v>#N/A</v>
      </c>
      <c r="AL114" s="44" t="e">
        <f t="shared" si="57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8"/>
        <v>0</v>
      </c>
      <c r="AO114" s="47">
        <f t="shared" si="59"/>
        <v>0</v>
      </c>
      <c r="AP114" s="47" t="e">
        <f t="shared" si="60"/>
        <v>#DIV/0!</v>
      </c>
    </row>
    <row r="115" spans="2:42">
      <c r="B115" s="97" t="s">
        <v>74</v>
      </c>
      <c r="C115" s="100">
        <v>18230611</v>
      </c>
      <c r="D115" s="100" t="s">
        <v>75</v>
      </c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42"/>
        <v>0</v>
      </c>
      <c r="U115" s="47">
        <f t="shared" si="43"/>
        <v>0</v>
      </c>
      <c r="V115" s="48">
        <f t="shared" si="44"/>
        <v>0</v>
      </c>
      <c r="W115" s="49">
        <f t="shared" si="45"/>
        <v>0</v>
      </c>
      <c r="X115" s="44">
        <f t="shared" si="46"/>
        <v>0</v>
      </c>
      <c r="Y115" s="44">
        <f t="shared" si="47"/>
        <v>0</v>
      </c>
      <c r="Z115" s="44">
        <f t="shared" si="48"/>
        <v>0</v>
      </c>
      <c r="AA115" s="50">
        <f t="shared" si="49"/>
        <v>0</v>
      </c>
      <c r="AB115" s="51">
        <f t="shared" si="50"/>
        <v>0</v>
      </c>
      <c r="AC115" s="44">
        <f t="shared" si="51"/>
        <v>0</v>
      </c>
      <c r="AD115" s="44">
        <f t="shared" si="52"/>
        <v>0</v>
      </c>
      <c r="AE115" s="44">
        <f t="shared" si="53"/>
        <v>0</v>
      </c>
      <c r="AF115" s="52" t="e">
        <f>HLOOKUP(I115,ElecAvoidedCostsWOCC!$A$5:$Q$50,G115+1,FALSE)</f>
        <v>#N/A</v>
      </c>
      <c r="AG115" s="44" t="e">
        <f t="shared" si="54"/>
        <v>#N/A</v>
      </c>
      <c r="AH115" s="52" t="e">
        <f>HLOOKUP(I115,ElecAvoidedCostsWOCC!$A$5:$Q$50,T115+1,FALSE)</f>
        <v>#N/A</v>
      </c>
      <c r="AI115" s="44" t="e">
        <f t="shared" si="55"/>
        <v>#N/A</v>
      </c>
      <c r="AJ115" s="44" t="e">
        <f t="shared" si="56"/>
        <v>#N/A</v>
      </c>
      <c r="AK115" s="44" t="e">
        <f>HLOOKUP(I115,ElecAvoidedCostsWOCC!$A$5:$Q$50,G115+1,FALSE)*J115*L115</f>
        <v>#N/A</v>
      </c>
      <c r="AL115" s="44" t="e">
        <f t="shared" si="57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8"/>
        <v>0</v>
      </c>
      <c r="AO115" s="47">
        <f t="shared" si="59"/>
        <v>0</v>
      </c>
      <c r="AP115" s="47" t="e">
        <f t="shared" si="60"/>
        <v>#DIV/0!</v>
      </c>
    </row>
    <row r="116" spans="2:42">
      <c r="B116" s="97" t="s">
        <v>74</v>
      </c>
      <c r="C116" s="100">
        <v>18230611</v>
      </c>
      <c r="D116" s="100" t="s">
        <v>75</v>
      </c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42"/>
        <v>0</v>
      </c>
      <c r="U116" s="47">
        <f t="shared" si="43"/>
        <v>0</v>
      </c>
      <c r="V116" s="48">
        <f t="shared" si="44"/>
        <v>0</v>
      </c>
      <c r="W116" s="49">
        <f t="shared" si="45"/>
        <v>0</v>
      </c>
      <c r="X116" s="44">
        <f t="shared" si="46"/>
        <v>0</v>
      </c>
      <c r="Y116" s="44">
        <f t="shared" si="47"/>
        <v>0</v>
      </c>
      <c r="Z116" s="44">
        <f t="shared" si="48"/>
        <v>0</v>
      </c>
      <c r="AA116" s="50">
        <f t="shared" si="49"/>
        <v>0</v>
      </c>
      <c r="AB116" s="51">
        <f t="shared" si="50"/>
        <v>0</v>
      </c>
      <c r="AC116" s="44">
        <f t="shared" si="51"/>
        <v>0</v>
      </c>
      <c r="AD116" s="44">
        <f t="shared" si="52"/>
        <v>0</v>
      </c>
      <c r="AE116" s="44">
        <f t="shared" si="53"/>
        <v>0</v>
      </c>
      <c r="AF116" s="52" t="e">
        <f>HLOOKUP(I116,ElecAvoidedCostsWOCC!$A$5:$Q$50,G116+1,FALSE)</f>
        <v>#N/A</v>
      </c>
      <c r="AG116" s="44" t="e">
        <f t="shared" si="54"/>
        <v>#N/A</v>
      </c>
      <c r="AH116" s="52" t="e">
        <f>HLOOKUP(I116,ElecAvoidedCostsWOCC!$A$5:$Q$50,T116+1,FALSE)</f>
        <v>#N/A</v>
      </c>
      <c r="AI116" s="44" t="e">
        <f t="shared" si="55"/>
        <v>#N/A</v>
      </c>
      <c r="AJ116" s="44" t="e">
        <f t="shared" si="56"/>
        <v>#N/A</v>
      </c>
      <c r="AK116" s="44" t="e">
        <f>HLOOKUP(I116,ElecAvoidedCostsWOCC!$A$5:$Q$50,G116+1,FALSE)*J116*L116</f>
        <v>#N/A</v>
      </c>
      <c r="AL116" s="44" t="e">
        <f t="shared" si="57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8"/>
        <v>0</v>
      </c>
      <c r="AO116" s="47">
        <f t="shared" si="59"/>
        <v>0</v>
      </c>
      <c r="AP116" s="47" t="e">
        <f t="shared" si="60"/>
        <v>#DIV/0!</v>
      </c>
    </row>
    <row r="117" spans="2:42">
      <c r="B117" s="97" t="s">
        <v>74</v>
      </c>
      <c r="C117" s="100">
        <v>18230611</v>
      </c>
      <c r="D117" s="100" t="s">
        <v>75</v>
      </c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42"/>
        <v>0</v>
      </c>
      <c r="U117" s="47">
        <f t="shared" si="43"/>
        <v>0</v>
      </c>
      <c r="V117" s="48">
        <f t="shared" si="44"/>
        <v>0</v>
      </c>
      <c r="W117" s="49">
        <f t="shared" si="45"/>
        <v>0</v>
      </c>
      <c r="X117" s="44">
        <f t="shared" si="46"/>
        <v>0</v>
      </c>
      <c r="Y117" s="44">
        <f t="shared" si="47"/>
        <v>0</v>
      </c>
      <c r="Z117" s="44">
        <f t="shared" si="48"/>
        <v>0</v>
      </c>
      <c r="AA117" s="50">
        <f t="shared" si="49"/>
        <v>0</v>
      </c>
      <c r="AB117" s="51">
        <f t="shared" si="50"/>
        <v>0</v>
      </c>
      <c r="AC117" s="44">
        <f t="shared" si="51"/>
        <v>0</v>
      </c>
      <c r="AD117" s="44">
        <f t="shared" si="52"/>
        <v>0</v>
      </c>
      <c r="AE117" s="44">
        <f t="shared" si="53"/>
        <v>0</v>
      </c>
      <c r="AF117" s="52" t="e">
        <f>HLOOKUP(I117,ElecAvoidedCostsWOCC!$A$5:$Q$50,G117+1,FALSE)</f>
        <v>#N/A</v>
      </c>
      <c r="AG117" s="44" t="e">
        <f t="shared" si="54"/>
        <v>#N/A</v>
      </c>
      <c r="AH117" s="52" t="e">
        <f>HLOOKUP(I117,ElecAvoidedCostsWOCC!$A$5:$Q$50,T117+1,FALSE)</f>
        <v>#N/A</v>
      </c>
      <c r="AI117" s="44" t="e">
        <f t="shared" si="55"/>
        <v>#N/A</v>
      </c>
      <c r="AJ117" s="44" t="e">
        <f t="shared" si="56"/>
        <v>#N/A</v>
      </c>
      <c r="AK117" s="44" t="e">
        <f>HLOOKUP(I117,ElecAvoidedCostsWOCC!$A$5:$Q$50,G117+1,FALSE)*J117*L117</f>
        <v>#N/A</v>
      </c>
      <c r="AL117" s="44" t="e">
        <f t="shared" si="57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8"/>
        <v>0</v>
      </c>
      <c r="AO117" s="47">
        <f t="shared" si="59"/>
        <v>0</v>
      </c>
      <c r="AP117" s="47" t="e">
        <f t="shared" si="60"/>
        <v>#DIV/0!</v>
      </c>
    </row>
    <row r="118" spans="2:42">
      <c r="B118" s="97" t="s">
        <v>74</v>
      </c>
      <c r="C118" s="100">
        <v>18230611</v>
      </c>
      <c r="D118" s="100" t="s">
        <v>75</v>
      </c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42"/>
        <v>0</v>
      </c>
      <c r="U118" s="47">
        <f t="shared" si="43"/>
        <v>0</v>
      </c>
      <c r="V118" s="48">
        <f t="shared" si="44"/>
        <v>0</v>
      </c>
      <c r="W118" s="49">
        <f t="shared" si="45"/>
        <v>0</v>
      </c>
      <c r="X118" s="44">
        <f t="shared" si="46"/>
        <v>0</v>
      </c>
      <c r="Y118" s="44">
        <f t="shared" si="47"/>
        <v>0</v>
      </c>
      <c r="Z118" s="44">
        <f t="shared" si="48"/>
        <v>0</v>
      </c>
      <c r="AA118" s="50">
        <f t="shared" si="49"/>
        <v>0</v>
      </c>
      <c r="AB118" s="51">
        <f t="shared" si="50"/>
        <v>0</v>
      </c>
      <c r="AC118" s="44">
        <f t="shared" si="51"/>
        <v>0</v>
      </c>
      <c r="AD118" s="44">
        <f t="shared" si="52"/>
        <v>0</v>
      </c>
      <c r="AE118" s="44">
        <f t="shared" si="53"/>
        <v>0</v>
      </c>
      <c r="AF118" s="52" t="e">
        <f>HLOOKUP(I118,ElecAvoidedCostsWOCC!$A$5:$Q$50,G118+1,FALSE)</f>
        <v>#N/A</v>
      </c>
      <c r="AG118" s="44" t="e">
        <f t="shared" si="54"/>
        <v>#N/A</v>
      </c>
      <c r="AH118" s="52" t="e">
        <f>HLOOKUP(I118,ElecAvoidedCostsWOCC!$A$5:$Q$50,T118+1,FALSE)</f>
        <v>#N/A</v>
      </c>
      <c r="AI118" s="44" t="e">
        <f t="shared" si="55"/>
        <v>#N/A</v>
      </c>
      <c r="AJ118" s="44" t="e">
        <f t="shared" si="56"/>
        <v>#N/A</v>
      </c>
      <c r="AK118" s="44" t="e">
        <f>HLOOKUP(I118,ElecAvoidedCostsWOCC!$A$5:$Q$50,G118+1,FALSE)*J118*L118</f>
        <v>#N/A</v>
      </c>
      <c r="AL118" s="44" t="e">
        <f t="shared" si="57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8"/>
        <v>0</v>
      </c>
      <c r="AO118" s="47">
        <f t="shared" si="59"/>
        <v>0</v>
      </c>
      <c r="AP118" s="47" t="e">
        <f t="shared" si="60"/>
        <v>#DIV/0!</v>
      </c>
    </row>
    <row r="119" spans="2:42">
      <c r="B119" s="97" t="s">
        <v>74</v>
      </c>
      <c r="C119" s="100">
        <v>18230611</v>
      </c>
      <c r="D119" s="100" t="s">
        <v>75</v>
      </c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42"/>
        <v>0</v>
      </c>
      <c r="U119" s="47">
        <f t="shared" si="43"/>
        <v>0</v>
      </c>
      <c r="V119" s="48">
        <f t="shared" si="44"/>
        <v>0</v>
      </c>
      <c r="W119" s="49">
        <f t="shared" si="45"/>
        <v>0</v>
      </c>
      <c r="X119" s="44">
        <f t="shared" si="46"/>
        <v>0</v>
      </c>
      <c r="Y119" s="44">
        <f t="shared" si="47"/>
        <v>0</v>
      </c>
      <c r="Z119" s="44">
        <f t="shared" si="48"/>
        <v>0</v>
      </c>
      <c r="AA119" s="50">
        <f t="shared" si="49"/>
        <v>0</v>
      </c>
      <c r="AB119" s="51">
        <f t="shared" si="50"/>
        <v>0</v>
      </c>
      <c r="AC119" s="44">
        <f t="shared" si="51"/>
        <v>0</v>
      </c>
      <c r="AD119" s="44">
        <f t="shared" si="52"/>
        <v>0</v>
      </c>
      <c r="AE119" s="44">
        <f t="shared" si="53"/>
        <v>0</v>
      </c>
      <c r="AF119" s="52" t="e">
        <f>HLOOKUP(I119,ElecAvoidedCostsWOCC!$A$5:$Q$50,G119+1,FALSE)</f>
        <v>#N/A</v>
      </c>
      <c r="AG119" s="44" t="e">
        <f t="shared" si="54"/>
        <v>#N/A</v>
      </c>
      <c r="AH119" s="52" t="e">
        <f>HLOOKUP(I119,ElecAvoidedCostsWOCC!$A$5:$Q$50,T119+1,FALSE)</f>
        <v>#N/A</v>
      </c>
      <c r="AI119" s="44" t="e">
        <f t="shared" si="55"/>
        <v>#N/A</v>
      </c>
      <c r="AJ119" s="44" t="e">
        <f t="shared" si="56"/>
        <v>#N/A</v>
      </c>
      <c r="AK119" s="44" t="e">
        <f>HLOOKUP(I119,ElecAvoidedCostsWOCC!$A$5:$Q$50,G119+1,FALSE)*J119*L119</f>
        <v>#N/A</v>
      </c>
      <c r="AL119" s="44" t="e">
        <f t="shared" si="57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8"/>
        <v>0</v>
      </c>
      <c r="AO119" s="47">
        <f t="shared" si="59"/>
        <v>0</v>
      </c>
      <c r="AP119" s="47" t="e">
        <f t="shared" si="60"/>
        <v>#DIV/0!</v>
      </c>
    </row>
    <row r="120" spans="2:42">
      <c r="B120" s="97" t="s">
        <v>74</v>
      </c>
      <c r="C120" s="100">
        <v>18230611</v>
      </c>
      <c r="D120" s="100" t="s">
        <v>75</v>
      </c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42"/>
        <v>0</v>
      </c>
      <c r="U120" s="47">
        <f t="shared" si="43"/>
        <v>0</v>
      </c>
      <c r="V120" s="48">
        <f t="shared" si="44"/>
        <v>0</v>
      </c>
      <c r="W120" s="49">
        <f t="shared" si="45"/>
        <v>0</v>
      </c>
      <c r="X120" s="44">
        <f t="shared" si="46"/>
        <v>0</v>
      </c>
      <c r="Y120" s="44">
        <f t="shared" si="47"/>
        <v>0</v>
      </c>
      <c r="Z120" s="44">
        <f t="shared" si="48"/>
        <v>0</v>
      </c>
      <c r="AA120" s="50">
        <f t="shared" si="49"/>
        <v>0</v>
      </c>
      <c r="AB120" s="51">
        <f t="shared" si="50"/>
        <v>0</v>
      </c>
      <c r="AC120" s="44">
        <f t="shared" si="51"/>
        <v>0</v>
      </c>
      <c r="AD120" s="44">
        <f t="shared" si="52"/>
        <v>0</v>
      </c>
      <c r="AE120" s="44">
        <f t="shared" si="53"/>
        <v>0</v>
      </c>
      <c r="AF120" s="52" t="e">
        <f>HLOOKUP(I120,ElecAvoidedCostsWOCC!$A$5:$Q$50,G120+1,FALSE)</f>
        <v>#N/A</v>
      </c>
      <c r="AG120" s="44" t="e">
        <f t="shared" si="54"/>
        <v>#N/A</v>
      </c>
      <c r="AH120" s="52" t="e">
        <f>HLOOKUP(I120,ElecAvoidedCostsWOCC!$A$5:$Q$50,T120+1,FALSE)</f>
        <v>#N/A</v>
      </c>
      <c r="AI120" s="44" t="e">
        <f t="shared" si="55"/>
        <v>#N/A</v>
      </c>
      <c r="AJ120" s="44" t="e">
        <f t="shared" si="56"/>
        <v>#N/A</v>
      </c>
      <c r="AK120" s="44" t="e">
        <f>HLOOKUP(I120,ElecAvoidedCostsWOCC!$A$5:$Q$50,G120+1,FALSE)*J120*L120</f>
        <v>#N/A</v>
      </c>
      <c r="AL120" s="44" t="e">
        <f t="shared" si="57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8"/>
        <v>0</v>
      </c>
      <c r="AO120" s="47">
        <f t="shared" si="59"/>
        <v>0</v>
      </c>
      <c r="AP120" s="47" t="e">
        <f t="shared" si="60"/>
        <v>#DIV/0!</v>
      </c>
    </row>
    <row r="121" spans="2:42">
      <c r="B121" s="97" t="s">
        <v>74</v>
      </c>
      <c r="C121" s="100">
        <v>18230611</v>
      </c>
      <c r="D121" s="100" t="s">
        <v>75</v>
      </c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42"/>
        <v>0</v>
      </c>
      <c r="U121" s="47">
        <f t="shared" si="43"/>
        <v>0</v>
      </c>
      <c r="V121" s="48">
        <f t="shared" si="44"/>
        <v>0</v>
      </c>
      <c r="W121" s="49">
        <f t="shared" si="45"/>
        <v>0</v>
      </c>
      <c r="X121" s="44">
        <f t="shared" si="46"/>
        <v>0</v>
      </c>
      <c r="Y121" s="44">
        <f t="shared" si="47"/>
        <v>0</v>
      </c>
      <c r="Z121" s="44">
        <f t="shared" si="48"/>
        <v>0</v>
      </c>
      <c r="AA121" s="50">
        <f t="shared" si="49"/>
        <v>0</v>
      </c>
      <c r="AB121" s="51">
        <f t="shared" si="50"/>
        <v>0</v>
      </c>
      <c r="AC121" s="44">
        <f t="shared" si="51"/>
        <v>0</v>
      </c>
      <c r="AD121" s="44">
        <f t="shared" si="52"/>
        <v>0</v>
      </c>
      <c r="AE121" s="44">
        <f t="shared" si="53"/>
        <v>0</v>
      </c>
      <c r="AF121" s="52" t="e">
        <f>HLOOKUP(I121,ElecAvoidedCostsWOCC!$A$5:$Q$50,G121+1,FALSE)</f>
        <v>#N/A</v>
      </c>
      <c r="AG121" s="44" t="e">
        <f t="shared" si="54"/>
        <v>#N/A</v>
      </c>
      <c r="AH121" s="52" t="e">
        <f>HLOOKUP(I121,ElecAvoidedCostsWOCC!$A$5:$Q$50,T121+1,FALSE)</f>
        <v>#N/A</v>
      </c>
      <c r="AI121" s="44" t="e">
        <f t="shared" si="55"/>
        <v>#N/A</v>
      </c>
      <c r="AJ121" s="44" t="e">
        <f t="shared" si="56"/>
        <v>#N/A</v>
      </c>
      <c r="AK121" s="44" t="e">
        <f>HLOOKUP(I121,ElecAvoidedCostsWOCC!$A$5:$Q$50,G121+1,FALSE)*J121*L121</f>
        <v>#N/A</v>
      </c>
      <c r="AL121" s="44" t="e">
        <f t="shared" si="57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8"/>
        <v>0</v>
      </c>
      <c r="AO121" s="47">
        <f t="shared" si="59"/>
        <v>0</v>
      </c>
      <c r="AP121" s="47" t="e">
        <f t="shared" si="60"/>
        <v>#DIV/0!</v>
      </c>
    </row>
    <row r="122" spans="2:42">
      <c r="B122" s="97" t="s">
        <v>74</v>
      </c>
      <c r="C122" s="100">
        <v>18230611</v>
      </c>
      <c r="D122" s="100" t="s">
        <v>75</v>
      </c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42"/>
        <v>0</v>
      </c>
      <c r="U122" s="47">
        <f t="shared" si="43"/>
        <v>0</v>
      </c>
      <c r="V122" s="48">
        <f t="shared" si="44"/>
        <v>0</v>
      </c>
      <c r="W122" s="49">
        <f t="shared" si="45"/>
        <v>0</v>
      </c>
      <c r="X122" s="44">
        <f t="shared" si="46"/>
        <v>0</v>
      </c>
      <c r="Y122" s="44">
        <f t="shared" si="47"/>
        <v>0</v>
      </c>
      <c r="Z122" s="44">
        <f t="shared" si="48"/>
        <v>0</v>
      </c>
      <c r="AA122" s="50">
        <f t="shared" si="49"/>
        <v>0</v>
      </c>
      <c r="AB122" s="51">
        <f t="shared" si="50"/>
        <v>0</v>
      </c>
      <c r="AC122" s="44">
        <f t="shared" si="51"/>
        <v>0</v>
      </c>
      <c r="AD122" s="44">
        <f t="shared" si="52"/>
        <v>0</v>
      </c>
      <c r="AE122" s="44">
        <f t="shared" si="53"/>
        <v>0</v>
      </c>
      <c r="AF122" s="52" t="e">
        <f>HLOOKUP(I122,ElecAvoidedCostsWOCC!$A$5:$Q$50,G122+1,FALSE)</f>
        <v>#N/A</v>
      </c>
      <c r="AG122" s="44" t="e">
        <f t="shared" si="54"/>
        <v>#N/A</v>
      </c>
      <c r="AH122" s="52" t="e">
        <f>HLOOKUP(I122,ElecAvoidedCostsWOCC!$A$5:$Q$50,T122+1,FALSE)</f>
        <v>#N/A</v>
      </c>
      <c r="AI122" s="44" t="e">
        <f t="shared" si="55"/>
        <v>#N/A</v>
      </c>
      <c r="AJ122" s="44" t="e">
        <f t="shared" si="56"/>
        <v>#N/A</v>
      </c>
      <c r="AK122" s="44" t="e">
        <f>HLOOKUP(I122,ElecAvoidedCostsWOCC!$A$5:$Q$50,G122+1,FALSE)*J122*L122</f>
        <v>#N/A</v>
      </c>
      <c r="AL122" s="44" t="e">
        <f t="shared" si="57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8"/>
        <v>0</v>
      </c>
      <c r="AO122" s="47">
        <f t="shared" si="59"/>
        <v>0</v>
      </c>
      <c r="AP122" s="47" t="e">
        <f t="shared" si="60"/>
        <v>#DIV/0!</v>
      </c>
    </row>
    <row r="123" spans="2:42">
      <c r="B123" s="97" t="s">
        <v>74</v>
      </c>
      <c r="C123" s="100">
        <v>18230611</v>
      </c>
      <c r="D123" s="100" t="s">
        <v>75</v>
      </c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42"/>
        <v>0</v>
      </c>
      <c r="U123" s="47">
        <f t="shared" si="43"/>
        <v>0</v>
      </c>
      <c r="V123" s="48">
        <f t="shared" si="44"/>
        <v>0</v>
      </c>
      <c r="W123" s="49">
        <f t="shared" si="45"/>
        <v>0</v>
      </c>
      <c r="X123" s="44">
        <f t="shared" si="46"/>
        <v>0</v>
      </c>
      <c r="Y123" s="44">
        <f t="shared" si="47"/>
        <v>0</v>
      </c>
      <c r="Z123" s="44">
        <f t="shared" si="48"/>
        <v>0</v>
      </c>
      <c r="AA123" s="50">
        <f t="shared" si="49"/>
        <v>0</v>
      </c>
      <c r="AB123" s="51">
        <f t="shared" si="50"/>
        <v>0</v>
      </c>
      <c r="AC123" s="44">
        <f t="shared" si="51"/>
        <v>0</v>
      </c>
      <c r="AD123" s="44">
        <f t="shared" si="52"/>
        <v>0</v>
      </c>
      <c r="AE123" s="44">
        <f t="shared" si="53"/>
        <v>0</v>
      </c>
      <c r="AF123" s="52" t="e">
        <f>HLOOKUP(I123,ElecAvoidedCostsWOCC!$A$5:$Q$50,G123+1,FALSE)</f>
        <v>#N/A</v>
      </c>
      <c r="AG123" s="44" t="e">
        <f t="shared" si="54"/>
        <v>#N/A</v>
      </c>
      <c r="AH123" s="52" t="e">
        <f>HLOOKUP(I123,ElecAvoidedCostsWOCC!$A$5:$Q$50,T123+1,FALSE)</f>
        <v>#N/A</v>
      </c>
      <c r="AI123" s="44" t="e">
        <f t="shared" si="55"/>
        <v>#N/A</v>
      </c>
      <c r="AJ123" s="44" t="e">
        <f t="shared" si="56"/>
        <v>#N/A</v>
      </c>
      <c r="AK123" s="44" t="e">
        <f>HLOOKUP(I123,ElecAvoidedCostsWOCC!$A$5:$Q$50,G123+1,FALSE)*J123*L123</f>
        <v>#N/A</v>
      </c>
      <c r="AL123" s="44" t="e">
        <f t="shared" si="57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8"/>
        <v>0</v>
      </c>
      <c r="AO123" s="47">
        <f t="shared" si="59"/>
        <v>0</v>
      </c>
      <c r="AP123" s="47" t="e">
        <f t="shared" si="60"/>
        <v>#DIV/0!</v>
      </c>
    </row>
    <row r="124" spans="2:42">
      <c r="B124" s="97" t="s">
        <v>74</v>
      </c>
      <c r="C124" s="100">
        <v>18230611</v>
      </c>
      <c r="D124" s="100" t="s">
        <v>75</v>
      </c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42"/>
        <v>0</v>
      </c>
      <c r="U124" s="47">
        <f t="shared" si="43"/>
        <v>0</v>
      </c>
      <c r="V124" s="48">
        <f t="shared" si="44"/>
        <v>0</v>
      </c>
      <c r="W124" s="49">
        <f t="shared" si="45"/>
        <v>0</v>
      </c>
      <c r="X124" s="44">
        <f t="shared" si="46"/>
        <v>0</v>
      </c>
      <c r="Y124" s="44">
        <f t="shared" si="47"/>
        <v>0</v>
      </c>
      <c r="Z124" s="44">
        <f t="shared" si="48"/>
        <v>0</v>
      </c>
      <c r="AA124" s="50">
        <f t="shared" si="49"/>
        <v>0</v>
      </c>
      <c r="AB124" s="51">
        <f t="shared" si="50"/>
        <v>0</v>
      </c>
      <c r="AC124" s="44">
        <f t="shared" si="51"/>
        <v>0</v>
      </c>
      <c r="AD124" s="44">
        <f t="shared" si="52"/>
        <v>0</v>
      </c>
      <c r="AE124" s="44">
        <f t="shared" si="53"/>
        <v>0</v>
      </c>
      <c r="AF124" s="52" t="e">
        <f>HLOOKUP(I124,ElecAvoidedCostsWOCC!$A$5:$Q$50,G124+1,FALSE)</f>
        <v>#N/A</v>
      </c>
      <c r="AG124" s="44" t="e">
        <f t="shared" si="54"/>
        <v>#N/A</v>
      </c>
      <c r="AH124" s="52" t="e">
        <f>HLOOKUP(I124,ElecAvoidedCostsWOCC!$A$5:$Q$50,T124+1,FALSE)</f>
        <v>#N/A</v>
      </c>
      <c r="AI124" s="44" t="e">
        <f t="shared" si="55"/>
        <v>#N/A</v>
      </c>
      <c r="AJ124" s="44" t="e">
        <f t="shared" si="56"/>
        <v>#N/A</v>
      </c>
      <c r="AK124" s="44" t="e">
        <f>HLOOKUP(I124,ElecAvoidedCostsWOCC!$A$5:$Q$50,G124+1,FALSE)*J124*L124</f>
        <v>#N/A</v>
      </c>
      <c r="AL124" s="44" t="e">
        <f t="shared" si="57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8"/>
        <v>0</v>
      </c>
      <c r="AO124" s="47">
        <f t="shared" si="59"/>
        <v>0</v>
      </c>
      <c r="AP124" s="47" t="e">
        <f t="shared" si="60"/>
        <v>#DIV/0!</v>
      </c>
    </row>
    <row r="125" spans="2:42">
      <c r="B125" s="97" t="s">
        <v>74</v>
      </c>
      <c r="C125" s="100">
        <v>18230611</v>
      </c>
      <c r="D125" s="100" t="s">
        <v>75</v>
      </c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42"/>
        <v>0</v>
      </c>
      <c r="U125" s="47">
        <f t="shared" si="43"/>
        <v>0</v>
      </c>
      <c r="V125" s="48">
        <f t="shared" si="44"/>
        <v>0</v>
      </c>
      <c r="W125" s="49">
        <f t="shared" si="45"/>
        <v>0</v>
      </c>
      <c r="X125" s="44">
        <f t="shared" si="46"/>
        <v>0</v>
      </c>
      <c r="Y125" s="44">
        <f t="shared" si="47"/>
        <v>0</v>
      </c>
      <c r="Z125" s="44">
        <f t="shared" si="48"/>
        <v>0</v>
      </c>
      <c r="AA125" s="50">
        <f t="shared" si="49"/>
        <v>0</v>
      </c>
      <c r="AB125" s="51">
        <f t="shared" si="50"/>
        <v>0</v>
      </c>
      <c r="AC125" s="44">
        <f t="shared" si="51"/>
        <v>0</v>
      </c>
      <c r="AD125" s="44">
        <f t="shared" si="52"/>
        <v>0</v>
      </c>
      <c r="AE125" s="44">
        <f t="shared" si="53"/>
        <v>0</v>
      </c>
      <c r="AF125" s="52" t="e">
        <f>HLOOKUP(I125,ElecAvoidedCostsWOCC!$A$5:$Q$50,G125+1,FALSE)</f>
        <v>#N/A</v>
      </c>
      <c r="AG125" s="44" t="e">
        <f t="shared" si="54"/>
        <v>#N/A</v>
      </c>
      <c r="AH125" s="52" t="e">
        <f>HLOOKUP(I125,ElecAvoidedCostsWOCC!$A$5:$Q$50,T125+1,FALSE)</f>
        <v>#N/A</v>
      </c>
      <c r="AI125" s="44" t="e">
        <f t="shared" si="55"/>
        <v>#N/A</v>
      </c>
      <c r="AJ125" s="44" t="e">
        <f t="shared" si="56"/>
        <v>#N/A</v>
      </c>
      <c r="AK125" s="44" t="e">
        <f>HLOOKUP(I125,ElecAvoidedCostsWOCC!$A$5:$Q$50,G125+1,FALSE)*J125*L125</f>
        <v>#N/A</v>
      </c>
      <c r="AL125" s="44" t="e">
        <f t="shared" si="57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8"/>
        <v>0</v>
      </c>
      <c r="AO125" s="47">
        <f t="shared" si="59"/>
        <v>0</v>
      </c>
      <c r="AP125" s="47" t="e">
        <f t="shared" si="60"/>
        <v>#DIV/0!</v>
      </c>
    </row>
    <row r="126" spans="2:42">
      <c r="B126" s="97" t="s">
        <v>74</v>
      </c>
      <c r="C126" s="100">
        <v>18230611</v>
      </c>
      <c r="D126" s="100" t="s">
        <v>75</v>
      </c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42"/>
        <v>0</v>
      </c>
      <c r="U126" s="47">
        <f t="shared" si="43"/>
        <v>0</v>
      </c>
      <c r="V126" s="48">
        <f t="shared" si="44"/>
        <v>0</v>
      </c>
      <c r="W126" s="49">
        <f t="shared" si="45"/>
        <v>0</v>
      </c>
      <c r="X126" s="44">
        <f t="shared" si="46"/>
        <v>0</v>
      </c>
      <c r="Y126" s="44">
        <f t="shared" si="47"/>
        <v>0</v>
      </c>
      <c r="Z126" s="44">
        <f t="shared" si="48"/>
        <v>0</v>
      </c>
      <c r="AA126" s="50">
        <f t="shared" si="49"/>
        <v>0</v>
      </c>
      <c r="AB126" s="51">
        <f t="shared" si="50"/>
        <v>0</v>
      </c>
      <c r="AC126" s="44">
        <f t="shared" si="51"/>
        <v>0</v>
      </c>
      <c r="AD126" s="44">
        <f t="shared" si="52"/>
        <v>0</v>
      </c>
      <c r="AE126" s="44">
        <f t="shared" si="53"/>
        <v>0</v>
      </c>
      <c r="AF126" s="52" t="e">
        <f>HLOOKUP(I126,ElecAvoidedCostsWOCC!$A$5:$Q$50,G126+1,FALSE)</f>
        <v>#N/A</v>
      </c>
      <c r="AG126" s="44" t="e">
        <f t="shared" si="54"/>
        <v>#N/A</v>
      </c>
      <c r="AH126" s="52" t="e">
        <f>HLOOKUP(I126,ElecAvoidedCostsWOCC!$A$5:$Q$50,T126+1,FALSE)</f>
        <v>#N/A</v>
      </c>
      <c r="AI126" s="44" t="e">
        <f t="shared" si="55"/>
        <v>#N/A</v>
      </c>
      <c r="AJ126" s="44" t="e">
        <f t="shared" si="56"/>
        <v>#N/A</v>
      </c>
      <c r="AK126" s="44" t="e">
        <f>HLOOKUP(I126,ElecAvoidedCostsWOCC!$A$5:$Q$50,G126+1,FALSE)*J126*L126</f>
        <v>#N/A</v>
      </c>
      <c r="AL126" s="44" t="e">
        <f t="shared" si="57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8"/>
        <v>0</v>
      </c>
      <c r="AO126" s="47">
        <f t="shared" si="59"/>
        <v>0</v>
      </c>
      <c r="AP126" s="47" t="e">
        <f t="shared" si="60"/>
        <v>#DIV/0!</v>
      </c>
    </row>
    <row r="127" spans="2:42">
      <c r="B127" s="97" t="s">
        <v>74</v>
      </c>
      <c r="C127" s="100">
        <v>18230611</v>
      </c>
      <c r="D127" s="100" t="s">
        <v>75</v>
      </c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42"/>
        <v>0</v>
      </c>
      <c r="U127" s="47">
        <f t="shared" si="43"/>
        <v>0</v>
      </c>
      <c r="V127" s="48">
        <f t="shared" si="44"/>
        <v>0</v>
      </c>
      <c r="W127" s="49">
        <f t="shared" si="45"/>
        <v>0</v>
      </c>
      <c r="X127" s="44">
        <f t="shared" si="46"/>
        <v>0</v>
      </c>
      <c r="Y127" s="44">
        <f t="shared" si="47"/>
        <v>0</v>
      </c>
      <c r="Z127" s="44">
        <f t="shared" si="48"/>
        <v>0</v>
      </c>
      <c r="AA127" s="50">
        <f t="shared" si="49"/>
        <v>0</v>
      </c>
      <c r="AB127" s="51">
        <f t="shared" si="50"/>
        <v>0</v>
      </c>
      <c r="AC127" s="44">
        <f t="shared" si="51"/>
        <v>0</v>
      </c>
      <c r="AD127" s="44">
        <f t="shared" si="52"/>
        <v>0</v>
      </c>
      <c r="AE127" s="44">
        <f t="shared" si="53"/>
        <v>0</v>
      </c>
      <c r="AF127" s="52" t="e">
        <f>HLOOKUP(I127,ElecAvoidedCostsWOCC!$A$5:$Q$50,G127+1,FALSE)</f>
        <v>#N/A</v>
      </c>
      <c r="AG127" s="44" t="e">
        <f t="shared" si="54"/>
        <v>#N/A</v>
      </c>
      <c r="AH127" s="52" t="e">
        <f>HLOOKUP(I127,ElecAvoidedCostsWOCC!$A$5:$Q$50,T127+1,FALSE)</f>
        <v>#N/A</v>
      </c>
      <c r="AI127" s="44" t="e">
        <f t="shared" si="55"/>
        <v>#N/A</v>
      </c>
      <c r="AJ127" s="44" t="e">
        <f t="shared" si="56"/>
        <v>#N/A</v>
      </c>
      <c r="AK127" s="44" t="e">
        <f>HLOOKUP(I127,ElecAvoidedCostsWOCC!$A$5:$Q$50,G127+1,FALSE)*J127*L127</f>
        <v>#N/A</v>
      </c>
      <c r="AL127" s="44" t="e">
        <f t="shared" si="57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8"/>
        <v>0</v>
      </c>
      <c r="AO127" s="47">
        <f t="shared" si="59"/>
        <v>0</v>
      </c>
      <c r="AP127" s="47" t="e">
        <f t="shared" si="60"/>
        <v>#DIV/0!</v>
      </c>
    </row>
    <row r="128" spans="2:42">
      <c r="B128" s="97" t="s">
        <v>74</v>
      </c>
      <c r="C128" s="100">
        <v>18230611</v>
      </c>
      <c r="D128" s="100" t="s">
        <v>75</v>
      </c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42"/>
        <v>0</v>
      </c>
      <c r="U128" s="47">
        <f t="shared" si="43"/>
        <v>0</v>
      </c>
      <c r="V128" s="48">
        <f t="shared" si="44"/>
        <v>0</v>
      </c>
      <c r="W128" s="49">
        <f t="shared" si="45"/>
        <v>0</v>
      </c>
      <c r="X128" s="44">
        <f t="shared" si="46"/>
        <v>0</v>
      </c>
      <c r="Y128" s="44">
        <f t="shared" si="47"/>
        <v>0</v>
      </c>
      <c r="Z128" s="44">
        <f t="shared" si="48"/>
        <v>0</v>
      </c>
      <c r="AA128" s="50">
        <f t="shared" si="49"/>
        <v>0</v>
      </c>
      <c r="AB128" s="51">
        <f t="shared" si="50"/>
        <v>0</v>
      </c>
      <c r="AC128" s="44">
        <f t="shared" si="51"/>
        <v>0</v>
      </c>
      <c r="AD128" s="44">
        <f t="shared" si="52"/>
        <v>0</v>
      </c>
      <c r="AE128" s="44">
        <f t="shared" si="53"/>
        <v>0</v>
      </c>
      <c r="AF128" s="52" t="e">
        <f>HLOOKUP(I128,ElecAvoidedCostsWOCC!$A$5:$Q$50,G128+1,FALSE)</f>
        <v>#N/A</v>
      </c>
      <c r="AG128" s="44" t="e">
        <f t="shared" si="54"/>
        <v>#N/A</v>
      </c>
      <c r="AH128" s="52" t="e">
        <f>HLOOKUP(I128,ElecAvoidedCostsWOCC!$A$5:$Q$50,T128+1,FALSE)</f>
        <v>#N/A</v>
      </c>
      <c r="AI128" s="44" t="e">
        <f t="shared" si="55"/>
        <v>#N/A</v>
      </c>
      <c r="AJ128" s="44" t="e">
        <f t="shared" si="56"/>
        <v>#N/A</v>
      </c>
      <c r="AK128" s="44" t="e">
        <f>HLOOKUP(I128,ElecAvoidedCostsWOCC!$A$5:$Q$50,G128+1,FALSE)*J128*L128</f>
        <v>#N/A</v>
      </c>
      <c r="AL128" s="44" t="e">
        <f t="shared" si="57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8"/>
        <v>0</v>
      </c>
      <c r="AO128" s="47">
        <f t="shared" si="59"/>
        <v>0</v>
      </c>
      <c r="AP128" s="47" t="e">
        <f t="shared" si="60"/>
        <v>#DIV/0!</v>
      </c>
    </row>
    <row r="129" spans="2:42">
      <c r="B129" s="97" t="s">
        <v>74</v>
      </c>
      <c r="C129" s="100">
        <v>18230611</v>
      </c>
      <c r="D129" s="100" t="s">
        <v>75</v>
      </c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42"/>
        <v>0</v>
      </c>
      <c r="U129" s="47">
        <f t="shared" si="43"/>
        <v>0</v>
      </c>
      <c r="V129" s="48">
        <f t="shared" si="44"/>
        <v>0</v>
      </c>
      <c r="W129" s="49">
        <f t="shared" si="45"/>
        <v>0</v>
      </c>
      <c r="X129" s="44">
        <f t="shared" si="46"/>
        <v>0</v>
      </c>
      <c r="Y129" s="44">
        <f t="shared" si="47"/>
        <v>0</v>
      </c>
      <c r="Z129" s="44">
        <f t="shared" si="48"/>
        <v>0</v>
      </c>
      <c r="AA129" s="50">
        <f t="shared" si="49"/>
        <v>0</v>
      </c>
      <c r="AB129" s="51">
        <f t="shared" si="50"/>
        <v>0</v>
      </c>
      <c r="AC129" s="44">
        <f t="shared" si="51"/>
        <v>0</v>
      </c>
      <c r="AD129" s="44">
        <f t="shared" si="52"/>
        <v>0</v>
      </c>
      <c r="AE129" s="44">
        <f t="shared" si="53"/>
        <v>0</v>
      </c>
      <c r="AF129" s="52" t="e">
        <f>HLOOKUP(I129,ElecAvoidedCostsWOCC!$A$5:$Q$50,G129+1,FALSE)</f>
        <v>#N/A</v>
      </c>
      <c r="AG129" s="44" t="e">
        <f t="shared" si="54"/>
        <v>#N/A</v>
      </c>
      <c r="AH129" s="52" t="e">
        <f>HLOOKUP(I129,ElecAvoidedCostsWOCC!$A$5:$Q$50,T129+1,FALSE)</f>
        <v>#N/A</v>
      </c>
      <c r="AI129" s="44" t="e">
        <f t="shared" si="55"/>
        <v>#N/A</v>
      </c>
      <c r="AJ129" s="44" t="e">
        <f t="shared" si="56"/>
        <v>#N/A</v>
      </c>
      <c r="AK129" s="44" t="e">
        <f>HLOOKUP(I129,ElecAvoidedCostsWOCC!$A$5:$Q$50,G129+1,FALSE)*J129*L129</f>
        <v>#N/A</v>
      </c>
      <c r="AL129" s="44" t="e">
        <f t="shared" si="57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8"/>
        <v>0</v>
      </c>
      <c r="AO129" s="47">
        <f t="shared" si="59"/>
        <v>0</v>
      </c>
      <c r="AP129" s="47" t="e">
        <f t="shared" si="60"/>
        <v>#DIV/0!</v>
      </c>
    </row>
    <row r="130" spans="2:42">
      <c r="B130" s="97" t="s">
        <v>74</v>
      </c>
      <c r="C130" s="100">
        <v>18230611</v>
      </c>
      <c r="D130" s="100" t="s">
        <v>75</v>
      </c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42"/>
        <v>0</v>
      </c>
      <c r="U130" s="47">
        <f t="shared" si="43"/>
        <v>0</v>
      </c>
      <c r="V130" s="48">
        <f t="shared" si="44"/>
        <v>0</v>
      </c>
      <c r="W130" s="49">
        <f t="shared" si="45"/>
        <v>0</v>
      </c>
      <c r="X130" s="44">
        <f t="shared" si="46"/>
        <v>0</v>
      </c>
      <c r="Y130" s="44">
        <f t="shared" si="47"/>
        <v>0</v>
      </c>
      <c r="Z130" s="44">
        <f t="shared" si="48"/>
        <v>0</v>
      </c>
      <c r="AA130" s="50">
        <f t="shared" si="49"/>
        <v>0</v>
      </c>
      <c r="AB130" s="51">
        <f t="shared" si="50"/>
        <v>0</v>
      </c>
      <c r="AC130" s="44">
        <f t="shared" si="51"/>
        <v>0</v>
      </c>
      <c r="AD130" s="44">
        <f t="shared" si="52"/>
        <v>0</v>
      </c>
      <c r="AE130" s="44">
        <f t="shared" si="53"/>
        <v>0</v>
      </c>
      <c r="AF130" s="52" t="e">
        <f>HLOOKUP(I130,ElecAvoidedCostsWOCC!$A$5:$Q$50,G130+1,FALSE)</f>
        <v>#N/A</v>
      </c>
      <c r="AG130" s="44" t="e">
        <f t="shared" si="54"/>
        <v>#N/A</v>
      </c>
      <c r="AH130" s="52" t="e">
        <f>HLOOKUP(I130,ElecAvoidedCostsWOCC!$A$5:$Q$50,T130+1,FALSE)</f>
        <v>#N/A</v>
      </c>
      <c r="AI130" s="44" t="e">
        <f t="shared" si="55"/>
        <v>#N/A</v>
      </c>
      <c r="AJ130" s="44" t="e">
        <f t="shared" si="56"/>
        <v>#N/A</v>
      </c>
      <c r="AK130" s="44" t="e">
        <f>HLOOKUP(I130,ElecAvoidedCostsWOCC!$A$5:$Q$50,G130+1,FALSE)*J130*L130</f>
        <v>#N/A</v>
      </c>
      <c r="AL130" s="44" t="e">
        <f t="shared" si="57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8"/>
        <v>0</v>
      </c>
      <c r="AO130" s="47">
        <f t="shared" si="59"/>
        <v>0</v>
      </c>
      <c r="AP130" s="47" t="e">
        <f t="shared" si="60"/>
        <v>#DIV/0!</v>
      </c>
    </row>
    <row r="131" spans="2:42">
      <c r="B131" s="97" t="s">
        <v>74</v>
      </c>
      <c r="C131" s="100">
        <v>18230611</v>
      </c>
      <c r="D131" s="100" t="s">
        <v>75</v>
      </c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42"/>
        <v>0</v>
      </c>
      <c r="U131" s="47">
        <f t="shared" si="43"/>
        <v>0</v>
      </c>
      <c r="V131" s="48">
        <f t="shared" si="44"/>
        <v>0</v>
      </c>
      <c r="W131" s="49">
        <f t="shared" si="45"/>
        <v>0</v>
      </c>
      <c r="X131" s="44">
        <f t="shared" si="46"/>
        <v>0</v>
      </c>
      <c r="Y131" s="44">
        <f t="shared" si="47"/>
        <v>0</v>
      </c>
      <c r="Z131" s="44">
        <f t="shared" si="48"/>
        <v>0</v>
      </c>
      <c r="AA131" s="50">
        <f t="shared" si="49"/>
        <v>0</v>
      </c>
      <c r="AB131" s="51">
        <f t="shared" si="50"/>
        <v>0</v>
      </c>
      <c r="AC131" s="44">
        <f t="shared" si="51"/>
        <v>0</v>
      </c>
      <c r="AD131" s="44">
        <f t="shared" si="52"/>
        <v>0</v>
      </c>
      <c r="AE131" s="44">
        <f t="shared" si="53"/>
        <v>0</v>
      </c>
      <c r="AF131" s="52" t="e">
        <f>HLOOKUP(I131,ElecAvoidedCostsWOCC!$A$5:$Q$50,G131+1,FALSE)</f>
        <v>#N/A</v>
      </c>
      <c r="AG131" s="44" t="e">
        <f t="shared" si="54"/>
        <v>#N/A</v>
      </c>
      <c r="AH131" s="52" t="e">
        <f>HLOOKUP(I131,ElecAvoidedCostsWOCC!$A$5:$Q$50,T131+1,FALSE)</f>
        <v>#N/A</v>
      </c>
      <c r="AI131" s="44" t="e">
        <f t="shared" si="55"/>
        <v>#N/A</v>
      </c>
      <c r="AJ131" s="44" t="e">
        <f t="shared" si="56"/>
        <v>#N/A</v>
      </c>
      <c r="AK131" s="44" t="e">
        <f>HLOOKUP(I131,ElecAvoidedCostsWOCC!$A$5:$Q$50,G131+1,FALSE)*J131*L131</f>
        <v>#N/A</v>
      </c>
      <c r="AL131" s="44" t="e">
        <f t="shared" si="57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8"/>
        <v>0</v>
      </c>
      <c r="AO131" s="47">
        <f t="shared" si="59"/>
        <v>0</v>
      </c>
      <c r="AP131" s="47" t="e">
        <f t="shared" si="60"/>
        <v>#DIV/0!</v>
      </c>
    </row>
    <row r="132" spans="2:42">
      <c r="B132" s="97" t="s">
        <v>74</v>
      </c>
      <c r="C132" s="100">
        <v>18230611</v>
      </c>
      <c r="D132" s="100" t="s">
        <v>75</v>
      </c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42"/>
        <v>0</v>
      </c>
      <c r="U132" s="47">
        <f t="shared" si="43"/>
        <v>0</v>
      </c>
      <c r="V132" s="48">
        <f t="shared" si="44"/>
        <v>0</v>
      </c>
      <c r="W132" s="49">
        <f t="shared" si="45"/>
        <v>0</v>
      </c>
      <c r="X132" s="44">
        <f t="shared" si="46"/>
        <v>0</v>
      </c>
      <c r="Y132" s="44">
        <f t="shared" si="47"/>
        <v>0</v>
      </c>
      <c r="Z132" s="44">
        <f t="shared" si="48"/>
        <v>0</v>
      </c>
      <c r="AA132" s="50">
        <f t="shared" si="49"/>
        <v>0</v>
      </c>
      <c r="AB132" s="51">
        <f t="shared" si="50"/>
        <v>0</v>
      </c>
      <c r="AC132" s="44">
        <f t="shared" si="51"/>
        <v>0</v>
      </c>
      <c r="AD132" s="44">
        <f t="shared" si="52"/>
        <v>0</v>
      </c>
      <c r="AE132" s="44">
        <f t="shared" si="53"/>
        <v>0</v>
      </c>
      <c r="AF132" s="52" t="e">
        <f>HLOOKUP(I132,ElecAvoidedCostsWOCC!$A$5:$Q$50,G132+1,FALSE)</f>
        <v>#N/A</v>
      </c>
      <c r="AG132" s="44" t="e">
        <f t="shared" si="54"/>
        <v>#N/A</v>
      </c>
      <c r="AH132" s="52" t="e">
        <f>HLOOKUP(I132,ElecAvoidedCostsWOCC!$A$5:$Q$50,T132+1,FALSE)</f>
        <v>#N/A</v>
      </c>
      <c r="AI132" s="44" t="e">
        <f t="shared" si="55"/>
        <v>#N/A</v>
      </c>
      <c r="AJ132" s="44" t="e">
        <f t="shared" si="56"/>
        <v>#N/A</v>
      </c>
      <c r="AK132" s="44" t="e">
        <f>HLOOKUP(I132,ElecAvoidedCostsWOCC!$A$5:$Q$50,G132+1,FALSE)*J132*L132</f>
        <v>#N/A</v>
      </c>
      <c r="AL132" s="44" t="e">
        <f t="shared" si="57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8"/>
        <v>0</v>
      </c>
      <c r="AO132" s="47">
        <f t="shared" si="59"/>
        <v>0</v>
      </c>
      <c r="AP132" s="47" t="e">
        <f t="shared" si="60"/>
        <v>#DIV/0!</v>
      </c>
    </row>
    <row r="133" spans="2:42">
      <c r="B133" s="97" t="s">
        <v>74</v>
      </c>
      <c r="C133" s="100">
        <v>18230611</v>
      </c>
      <c r="D133" s="100" t="s">
        <v>75</v>
      </c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42"/>
        <v>0</v>
      </c>
      <c r="U133" s="47">
        <f t="shared" si="43"/>
        <v>0</v>
      </c>
      <c r="V133" s="48">
        <f t="shared" si="44"/>
        <v>0</v>
      </c>
      <c r="W133" s="49">
        <f t="shared" si="45"/>
        <v>0</v>
      </c>
      <c r="X133" s="44">
        <f t="shared" si="46"/>
        <v>0</v>
      </c>
      <c r="Y133" s="44">
        <f t="shared" si="47"/>
        <v>0</v>
      </c>
      <c r="Z133" s="44">
        <f t="shared" si="48"/>
        <v>0</v>
      </c>
      <c r="AA133" s="50">
        <f t="shared" si="49"/>
        <v>0</v>
      </c>
      <c r="AB133" s="51">
        <f t="shared" si="50"/>
        <v>0</v>
      </c>
      <c r="AC133" s="44">
        <f t="shared" si="51"/>
        <v>0</v>
      </c>
      <c r="AD133" s="44">
        <f t="shared" si="52"/>
        <v>0</v>
      </c>
      <c r="AE133" s="44">
        <f t="shared" si="53"/>
        <v>0</v>
      </c>
      <c r="AF133" s="52" t="e">
        <f>HLOOKUP(I133,ElecAvoidedCostsWOCC!$A$5:$Q$50,G133+1,FALSE)</f>
        <v>#N/A</v>
      </c>
      <c r="AG133" s="44" t="e">
        <f t="shared" si="54"/>
        <v>#N/A</v>
      </c>
      <c r="AH133" s="52" t="e">
        <f>HLOOKUP(I133,ElecAvoidedCostsWOCC!$A$5:$Q$50,T133+1,FALSE)</f>
        <v>#N/A</v>
      </c>
      <c r="AI133" s="44" t="e">
        <f t="shared" si="55"/>
        <v>#N/A</v>
      </c>
      <c r="AJ133" s="44" t="e">
        <f t="shared" si="56"/>
        <v>#N/A</v>
      </c>
      <c r="AK133" s="44" t="e">
        <f>HLOOKUP(I133,ElecAvoidedCostsWOCC!$A$5:$Q$50,G133+1,FALSE)*J133*L133</f>
        <v>#N/A</v>
      </c>
      <c r="AL133" s="44" t="e">
        <f t="shared" si="57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8"/>
        <v>0</v>
      </c>
      <c r="AO133" s="47">
        <f t="shared" si="59"/>
        <v>0</v>
      </c>
      <c r="AP133" s="47" t="e">
        <f t="shared" si="60"/>
        <v>#DIV/0!</v>
      </c>
    </row>
    <row r="134" spans="2:42">
      <c r="B134" s="97" t="s">
        <v>74</v>
      </c>
      <c r="C134" s="100">
        <v>18230611</v>
      </c>
      <c r="D134" s="100" t="s">
        <v>75</v>
      </c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42"/>
        <v>0</v>
      </c>
      <c r="U134" s="47">
        <f t="shared" si="43"/>
        <v>0</v>
      </c>
      <c r="V134" s="48">
        <f t="shared" si="44"/>
        <v>0</v>
      </c>
      <c r="W134" s="49">
        <f t="shared" si="45"/>
        <v>0</v>
      </c>
      <c r="X134" s="44">
        <f t="shared" si="46"/>
        <v>0</v>
      </c>
      <c r="Y134" s="44">
        <f t="shared" si="47"/>
        <v>0</v>
      </c>
      <c r="Z134" s="44">
        <f t="shared" si="48"/>
        <v>0</v>
      </c>
      <c r="AA134" s="50">
        <f t="shared" si="49"/>
        <v>0</v>
      </c>
      <c r="AB134" s="51">
        <f t="shared" si="50"/>
        <v>0</v>
      </c>
      <c r="AC134" s="44">
        <f t="shared" si="51"/>
        <v>0</v>
      </c>
      <c r="AD134" s="44">
        <f t="shared" si="52"/>
        <v>0</v>
      </c>
      <c r="AE134" s="44">
        <f t="shared" si="53"/>
        <v>0</v>
      </c>
      <c r="AF134" s="52" t="e">
        <f>HLOOKUP(I134,ElecAvoidedCostsWOCC!$A$5:$Q$50,G134+1,FALSE)</f>
        <v>#N/A</v>
      </c>
      <c r="AG134" s="44" t="e">
        <f t="shared" si="54"/>
        <v>#N/A</v>
      </c>
      <c r="AH134" s="52" t="e">
        <f>HLOOKUP(I134,ElecAvoidedCostsWOCC!$A$5:$Q$50,T134+1,FALSE)</f>
        <v>#N/A</v>
      </c>
      <c r="AI134" s="44" t="e">
        <f t="shared" si="55"/>
        <v>#N/A</v>
      </c>
      <c r="AJ134" s="44" t="e">
        <f t="shared" si="56"/>
        <v>#N/A</v>
      </c>
      <c r="AK134" s="44" t="e">
        <f>HLOOKUP(I134,ElecAvoidedCostsWOCC!$A$5:$Q$50,G134+1,FALSE)*J134*L134</f>
        <v>#N/A</v>
      </c>
      <c r="AL134" s="44" t="e">
        <f t="shared" si="57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8"/>
        <v>0</v>
      </c>
      <c r="AO134" s="47">
        <f t="shared" si="59"/>
        <v>0</v>
      </c>
      <c r="AP134" s="47" t="e">
        <f t="shared" si="60"/>
        <v>#DIV/0!</v>
      </c>
    </row>
    <row r="135" spans="2:42">
      <c r="B135" s="97" t="s">
        <v>74</v>
      </c>
      <c r="C135" s="100">
        <v>18230611</v>
      </c>
      <c r="D135" s="100" t="s">
        <v>75</v>
      </c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42"/>
        <v>0</v>
      </c>
      <c r="U135" s="47">
        <f t="shared" si="43"/>
        <v>0</v>
      </c>
      <c r="V135" s="48">
        <f t="shared" si="44"/>
        <v>0</v>
      </c>
      <c r="W135" s="49">
        <f t="shared" si="45"/>
        <v>0</v>
      </c>
      <c r="X135" s="44">
        <f t="shared" si="46"/>
        <v>0</v>
      </c>
      <c r="Y135" s="44">
        <f t="shared" si="47"/>
        <v>0</v>
      </c>
      <c r="Z135" s="44">
        <f t="shared" si="48"/>
        <v>0</v>
      </c>
      <c r="AA135" s="50">
        <f t="shared" si="49"/>
        <v>0</v>
      </c>
      <c r="AB135" s="51">
        <f t="shared" si="50"/>
        <v>0</v>
      </c>
      <c r="AC135" s="44">
        <f t="shared" si="51"/>
        <v>0</v>
      </c>
      <c r="AD135" s="44">
        <f t="shared" si="52"/>
        <v>0</v>
      </c>
      <c r="AE135" s="44">
        <f t="shared" si="53"/>
        <v>0</v>
      </c>
      <c r="AF135" s="52" t="e">
        <f>HLOOKUP(I135,ElecAvoidedCostsWOCC!$A$5:$Q$50,G135+1,FALSE)</f>
        <v>#N/A</v>
      </c>
      <c r="AG135" s="44" t="e">
        <f t="shared" si="54"/>
        <v>#N/A</v>
      </c>
      <c r="AH135" s="52" t="e">
        <f>HLOOKUP(I135,ElecAvoidedCostsWOCC!$A$5:$Q$50,T135+1,FALSE)</f>
        <v>#N/A</v>
      </c>
      <c r="AI135" s="44" t="e">
        <f t="shared" si="55"/>
        <v>#N/A</v>
      </c>
      <c r="AJ135" s="44" t="e">
        <f t="shared" si="56"/>
        <v>#N/A</v>
      </c>
      <c r="AK135" s="44" t="e">
        <f>HLOOKUP(I135,ElecAvoidedCostsWOCC!$A$5:$Q$50,G135+1,FALSE)*J135*L135</f>
        <v>#N/A</v>
      </c>
      <c r="AL135" s="44" t="e">
        <f t="shared" si="57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58"/>
        <v>0</v>
      </c>
      <c r="AO135" s="47">
        <f t="shared" si="59"/>
        <v>0</v>
      </c>
      <c r="AP135" s="47" t="e">
        <f t="shared" si="60"/>
        <v>#DIV/0!</v>
      </c>
    </row>
    <row r="136" spans="2:42">
      <c r="B136" s="97" t="s">
        <v>74</v>
      </c>
      <c r="C136" s="100">
        <v>18230611</v>
      </c>
      <c r="D136" s="100" t="s">
        <v>75</v>
      </c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42"/>
        <v>0</v>
      </c>
      <c r="U136" s="47">
        <f t="shared" si="43"/>
        <v>0</v>
      </c>
      <c r="V136" s="48">
        <f t="shared" si="44"/>
        <v>0</v>
      </c>
      <c r="W136" s="49">
        <f t="shared" si="45"/>
        <v>0</v>
      </c>
      <c r="X136" s="44">
        <f t="shared" si="46"/>
        <v>0</v>
      </c>
      <c r="Y136" s="44">
        <f t="shared" si="47"/>
        <v>0</v>
      </c>
      <c r="Z136" s="44">
        <f t="shared" si="48"/>
        <v>0</v>
      </c>
      <c r="AA136" s="50">
        <f t="shared" si="49"/>
        <v>0</v>
      </c>
      <c r="AB136" s="51">
        <f t="shared" si="50"/>
        <v>0</v>
      </c>
      <c r="AC136" s="44">
        <f t="shared" si="51"/>
        <v>0</v>
      </c>
      <c r="AD136" s="44">
        <f t="shared" si="52"/>
        <v>0</v>
      </c>
      <c r="AE136" s="44">
        <f t="shared" si="53"/>
        <v>0</v>
      </c>
      <c r="AF136" s="52" t="e">
        <f>HLOOKUP(I136,ElecAvoidedCostsWOCC!$A$5:$Q$50,G136+1,FALSE)</f>
        <v>#N/A</v>
      </c>
      <c r="AG136" s="44" t="e">
        <f t="shared" si="54"/>
        <v>#N/A</v>
      </c>
      <c r="AH136" s="52" t="e">
        <f>HLOOKUP(I136,ElecAvoidedCostsWOCC!$A$5:$Q$50,T136+1,FALSE)</f>
        <v>#N/A</v>
      </c>
      <c r="AI136" s="44" t="e">
        <f t="shared" si="55"/>
        <v>#N/A</v>
      </c>
      <c r="AJ136" s="44" t="e">
        <f t="shared" si="56"/>
        <v>#N/A</v>
      </c>
      <c r="AK136" s="44" t="e">
        <f>HLOOKUP(I136,ElecAvoidedCostsWOCC!$A$5:$Q$50,G136+1,FALSE)*J136*L136</f>
        <v>#N/A</v>
      </c>
      <c r="AL136" s="44" t="e">
        <f t="shared" si="57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58"/>
        <v>0</v>
      </c>
      <c r="AO136" s="47">
        <f t="shared" si="59"/>
        <v>0</v>
      </c>
      <c r="AP136" s="47" t="e">
        <f t="shared" si="60"/>
        <v>#DIV/0!</v>
      </c>
    </row>
    <row r="137" spans="2:42">
      <c r="B137" s="97" t="s">
        <v>74</v>
      </c>
      <c r="C137" s="100">
        <v>18230611</v>
      </c>
      <c r="D137" s="100" t="s">
        <v>75</v>
      </c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42"/>
        <v>0</v>
      </c>
      <c r="U137" s="47">
        <f t="shared" si="43"/>
        <v>0</v>
      </c>
      <c r="V137" s="48">
        <f t="shared" si="44"/>
        <v>0</v>
      </c>
      <c r="W137" s="49">
        <f t="shared" si="45"/>
        <v>0</v>
      </c>
      <c r="X137" s="44">
        <f t="shared" si="46"/>
        <v>0</v>
      </c>
      <c r="Y137" s="44">
        <f t="shared" si="47"/>
        <v>0</v>
      </c>
      <c r="Z137" s="44">
        <f t="shared" si="48"/>
        <v>0</v>
      </c>
      <c r="AA137" s="50">
        <f t="shared" si="49"/>
        <v>0</v>
      </c>
      <c r="AB137" s="51">
        <f t="shared" si="50"/>
        <v>0</v>
      </c>
      <c r="AC137" s="44">
        <f t="shared" si="51"/>
        <v>0</v>
      </c>
      <c r="AD137" s="44">
        <f t="shared" si="52"/>
        <v>0</v>
      </c>
      <c r="AE137" s="44">
        <f t="shared" si="53"/>
        <v>0</v>
      </c>
      <c r="AF137" s="52" t="e">
        <f>HLOOKUP(I137,ElecAvoidedCostsWOCC!$A$5:$Q$50,G137+1,FALSE)</f>
        <v>#N/A</v>
      </c>
      <c r="AG137" s="44" t="e">
        <f t="shared" si="54"/>
        <v>#N/A</v>
      </c>
      <c r="AH137" s="52" t="e">
        <f>HLOOKUP(I137,ElecAvoidedCostsWOCC!$A$5:$Q$50,T137+1,FALSE)</f>
        <v>#N/A</v>
      </c>
      <c r="AI137" s="44" t="e">
        <f t="shared" si="55"/>
        <v>#N/A</v>
      </c>
      <c r="AJ137" s="44" t="e">
        <f t="shared" si="56"/>
        <v>#N/A</v>
      </c>
      <c r="AK137" s="44" t="e">
        <f>HLOOKUP(I137,ElecAvoidedCostsWOCC!$A$5:$Q$50,G137+1,FALSE)*J137*L137</f>
        <v>#N/A</v>
      </c>
      <c r="AL137" s="44" t="e">
        <f t="shared" si="57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58"/>
        <v>0</v>
      </c>
      <c r="AO137" s="47">
        <f t="shared" si="59"/>
        <v>0</v>
      </c>
      <c r="AP137" s="47" t="e">
        <f t="shared" si="60"/>
        <v>#DIV/0!</v>
      </c>
    </row>
    <row r="138" spans="2:42">
      <c r="B138" s="97" t="s">
        <v>74</v>
      </c>
      <c r="C138" s="100">
        <v>18230611</v>
      </c>
      <c r="D138" s="100" t="s">
        <v>75</v>
      </c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42"/>
        <v>0</v>
      </c>
      <c r="U138" s="47">
        <f t="shared" si="43"/>
        <v>0</v>
      </c>
      <c r="V138" s="48">
        <f t="shared" si="44"/>
        <v>0</v>
      </c>
      <c r="W138" s="49">
        <f t="shared" si="45"/>
        <v>0</v>
      </c>
      <c r="X138" s="44">
        <f t="shared" si="46"/>
        <v>0</v>
      </c>
      <c r="Y138" s="44">
        <f t="shared" si="47"/>
        <v>0</v>
      </c>
      <c r="Z138" s="44">
        <f t="shared" si="48"/>
        <v>0</v>
      </c>
      <c r="AA138" s="50">
        <f t="shared" si="49"/>
        <v>0</v>
      </c>
      <c r="AB138" s="51">
        <f t="shared" si="50"/>
        <v>0</v>
      </c>
      <c r="AC138" s="44">
        <f t="shared" si="51"/>
        <v>0</v>
      </c>
      <c r="AD138" s="44">
        <f t="shared" si="52"/>
        <v>0</v>
      </c>
      <c r="AE138" s="44">
        <f t="shared" si="53"/>
        <v>0</v>
      </c>
      <c r="AF138" s="52" t="e">
        <f>HLOOKUP(I138,ElecAvoidedCostsWOCC!$A$5:$Q$50,G138+1,FALSE)</f>
        <v>#N/A</v>
      </c>
      <c r="AG138" s="44" t="e">
        <f t="shared" si="54"/>
        <v>#N/A</v>
      </c>
      <c r="AH138" s="52" t="e">
        <f>HLOOKUP(I138,ElecAvoidedCostsWOCC!$A$5:$Q$50,T138+1,FALSE)</f>
        <v>#N/A</v>
      </c>
      <c r="AI138" s="44" t="e">
        <f t="shared" si="55"/>
        <v>#N/A</v>
      </c>
      <c r="AJ138" s="44" t="e">
        <f t="shared" si="56"/>
        <v>#N/A</v>
      </c>
      <c r="AK138" s="44" t="e">
        <f>HLOOKUP(I138,ElecAvoidedCostsWOCC!$A$5:$Q$50,G138+1,FALSE)*J138*L138</f>
        <v>#N/A</v>
      </c>
      <c r="AL138" s="44" t="e">
        <f t="shared" si="57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8"/>
        <v>0</v>
      </c>
      <c r="AO138" s="47">
        <f t="shared" si="59"/>
        <v>0</v>
      </c>
      <c r="AP138" s="47" t="e">
        <f t="shared" si="60"/>
        <v>#DIV/0!</v>
      </c>
    </row>
    <row r="139" spans="2:42">
      <c r="B139" s="97" t="s">
        <v>74</v>
      </c>
      <c r="C139" s="100">
        <v>18230611</v>
      </c>
      <c r="D139" s="100" t="s">
        <v>75</v>
      </c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42"/>
        <v>0</v>
      </c>
      <c r="U139" s="47">
        <f t="shared" si="43"/>
        <v>0</v>
      </c>
      <c r="V139" s="48">
        <f t="shared" si="44"/>
        <v>0</v>
      </c>
      <c r="W139" s="49">
        <f t="shared" si="45"/>
        <v>0</v>
      </c>
      <c r="X139" s="44">
        <f t="shared" si="46"/>
        <v>0</v>
      </c>
      <c r="Y139" s="44">
        <f t="shared" si="47"/>
        <v>0</v>
      </c>
      <c r="Z139" s="44">
        <f t="shared" si="48"/>
        <v>0</v>
      </c>
      <c r="AA139" s="50">
        <f t="shared" si="49"/>
        <v>0</v>
      </c>
      <c r="AB139" s="51">
        <f t="shared" si="50"/>
        <v>0</v>
      </c>
      <c r="AC139" s="44">
        <f t="shared" si="51"/>
        <v>0</v>
      </c>
      <c r="AD139" s="44">
        <f t="shared" si="52"/>
        <v>0</v>
      </c>
      <c r="AE139" s="44">
        <f t="shared" si="53"/>
        <v>0</v>
      </c>
      <c r="AF139" s="52" t="e">
        <f>HLOOKUP(I139,ElecAvoidedCostsWOCC!$A$5:$Q$50,G139+1,FALSE)</f>
        <v>#N/A</v>
      </c>
      <c r="AG139" s="44" t="e">
        <f t="shared" si="54"/>
        <v>#N/A</v>
      </c>
      <c r="AH139" s="52" t="e">
        <f>HLOOKUP(I139,ElecAvoidedCostsWOCC!$A$5:$Q$50,T139+1,FALSE)</f>
        <v>#N/A</v>
      </c>
      <c r="AI139" s="44" t="e">
        <f t="shared" si="55"/>
        <v>#N/A</v>
      </c>
      <c r="AJ139" s="44" t="e">
        <f t="shared" si="56"/>
        <v>#N/A</v>
      </c>
      <c r="AK139" s="44" t="e">
        <f>HLOOKUP(I139,ElecAvoidedCostsWOCC!$A$5:$Q$50,G139+1,FALSE)*J139*L139</f>
        <v>#N/A</v>
      </c>
      <c r="AL139" s="44" t="e">
        <f t="shared" si="57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8"/>
        <v>0</v>
      </c>
      <c r="AO139" s="47">
        <f t="shared" si="59"/>
        <v>0</v>
      </c>
      <c r="AP139" s="47" t="e">
        <f t="shared" si="60"/>
        <v>#DIV/0!</v>
      </c>
    </row>
    <row r="140" spans="2:42">
      <c r="B140" s="97" t="s">
        <v>74</v>
      </c>
      <c r="C140" s="100">
        <v>18230611</v>
      </c>
      <c r="D140" s="100" t="s">
        <v>75</v>
      </c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42"/>
        <v>0</v>
      </c>
      <c r="U140" s="47">
        <f t="shared" si="43"/>
        <v>0</v>
      </c>
      <c r="V140" s="48">
        <f t="shared" si="44"/>
        <v>0</v>
      </c>
      <c r="W140" s="49">
        <f t="shared" si="45"/>
        <v>0</v>
      </c>
      <c r="X140" s="44">
        <f t="shared" si="46"/>
        <v>0</v>
      </c>
      <c r="Y140" s="44">
        <f t="shared" si="47"/>
        <v>0</v>
      </c>
      <c r="Z140" s="44">
        <f t="shared" si="48"/>
        <v>0</v>
      </c>
      <c r="AA140" s="50">
        <f t="shared" si="49"/>
        <v>0</v>
      </c>
      <c r="AB140" s="51">
        <f t="shared" si="50"/>
        <v>0</v>
      </c>
      <c r="AC140" s="44">
        <f t="shared" si="51"/>
        <v>0</v>
      </c>
      <c r="AD140" s="44">
        <f t="shared" si="52"/>
        <v>0</v>
      </c>
      <c r="AE140" s="44">
        <f t="shared" si="53"/>
        <v>0</v>
      </c>
      <c r="AF140" s="52" t="e">
        <f>HLOOKUP(I140,ElecAvoidedCostsWOCC!$A$5:$Q$50,G140+1,FALSE)</f>
        <v>#N/A</v>
      </c>
      <c r="AG140" s="44" t="e">
        <f t="shared" si="54"/>
        <v>#N/A</v>
      </c>
      <c r="AH140" s="52" t="e">
        <f>HLOOKUP(I140,ElecAvoidedCostsWOCC!$A$5:$Q$50,T140+1,FALSE)</f>
        <v>#N/A</v>
      </c>
      <c r="AI140" s="44" t="e">
        <f t="shared" si="55"/>
        <v>#N/A</v>
      </c>
      <c r="AJ140" s="44" t="e">
        <f t="shared" si="56"/>
        <v>#N/A</v>
      </c>
      <c r="AK140" s="44" t="e">
        <f>HLOOKUP(I140,ElecAvoidedCostsWOCC!$A$5:$Q$50,G140+1,FALSE)*J140*L140</f>
        <v>#N/A</v>
      </c>
      <c r="AL140" s="44" t="e">
        <f t="shared" si="57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8"/>
        <v>0</v>
      </c>
      <c r="AO140" s="47">
        <f t="shared" si="59"/>
        <v>0</v>
      </c>
      <c r="AP140" s="47" t="e">
        <f t="shared" si="60"/>
        <v>#DIV/0!</v>
      </c>
    </row>
    <row r="141" spans="2:42">
      <c r="B141" s="97" t="s">
        <v>74</v>
      </c>
      <c r="C141" s="100">
        <v>18230611</v>
      </c>
      <c r="D141" s="100" t="s">
        <v>75</v>
      </c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42"/>
        <v>0</v>
      </c>
      <c r="U141" s="47">
        <f t="shared" si="43"/>
        <v>0</v>
      </c>
      <c r="V141" s="48">
        <f t="shared" si="44"/>
        <v>0</v>
      </c>
      <c r="W141" s="49">
        <f t="shared" si="45"/>
        <v>0</v>
      </c>
      <c r="X141" s="44">
        <f t="shared" si="46"/>
        <v>0</v>
      </c>
      <c r="Y141" s="44">
        <f t="shared" si="47"/>
        <v>0</v>
      </c>
      <c r="Z141" s="44">
        <f t="shared" si="48"/>
        <v>0</v>
      </c>
      <c r="AA141" s="50">
        <f t="shared" si="49"/>
        <v>0</v>
      </c>
      <c r="AB141" s="51">
        <f t="shared" si="50"/>
        <v>0</v>
      </c>
      <c r="AC141" s="44">
        <f t="shared" si="51"/>
        <v>0</v>
      </c>
      <c r="AD141" s="44">
        <f t="shared" si="52"/>
        <v>0</v>
      </c>
      <c r="AE141" s="44">
        <f t="shared" si="53"/>
        <v>0</v>
      </c>
      <c r="AF141" s="52" t="e">
        <f>HLOOKUP(I141,ElecAvoidedCostsWOCC!$A$5:$Q$50,G141+1,FALSE)</f>
        <v>#N/A</v>
      </c>
      <c r="AG141" s="44" t="e">
        <f t="shared" si="54"/>
        <v>#N/A</v>
      </c>
      <c r="AH141" s="52" t="e">
        <f>HLOOKUP(I141,ElecAvoidedCostsWOCC!$A$5:$Q$50,T141+1,FALSE)</f>
        <v>#N/A</v>
      </c>
      <c r="AI141" s="44" t="e">
        <f t="shared" si="55"/>
        <v>#N/A</v>
      </c>
      <c r="AJ141" s="44" t="e">
        <f t="shared" si="56"/>
        <v>#N/A</v>
      </c>
      <c r="AK141" s="44" t="e">
        <f>HLOOKUP(I141,ElecAvoidedCostsWOCC!$A$5:$Q$50,G141+1,FALSE)*J141*L141</f>
        <v>#N/A</v>
      </c>
      <c r="AL141" s="44" t="e">
        <f t="shared" si="57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8"/>
        <v>0</v>
      </c>
      <c r="AO141" s="47">
        <f t="shared" si="59"/>
        <v>0</v>
      </c>
      <c r="AP141" s="47" t="e">
        <f t="shared" si="60"/>
        <v>#DIV/0!</v>
      </c>
    </row>
    <row r="142" spans="2:42">
      <c r="B142" s="97" t="s">
        <v>74</v>
      </c>
      <c r="C142" s="100">
        <v>18230611</v>
      </c>
      <c r="D142" s="100" t="s">
        <v>75</v>
      </c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42"/>
        <v>0</v>
      </c>
      <c r="U142" s="47">
        <f t="shared" si="43"/>
        <v>0</v>
      </c>
      <c r="V142" s="48">
        <f t="shared" si="44"/>
        <v>0</v>
      </c>
      <c r="W142" s="49">
        <f t="shared" si="45"/>
        <v>0</v>
      </c>
      <c r="X142" s="44">
        <f t="shared" si="46"/>
        <v>0</v>
      </c>
      <c r="Y142" s="44">
        <f t="shared" si="47"/>
        <v>0</v>
      </c>
      <c r="Z142" s="44">
        <f t="shared" si="48"/>
        <v>0</v>
      </c>
      <c r="AA142" s="50">
        <f t="shared" si="49"/>
        <v>0</v>
      </c>
      <c r="AB142" s="51">
        <f t="shared" si="50"/>
        <v>0</v>
      </c>
      <c r="AC142" s="44">
        <f t="shared" si="51"/>
        <v>0</v>
      </c>
      <c r="AD142" s="44">
        <f t="shared" si="52"/>
        <v>0</v>
      </c>
      <c r="AE142" s="44">
        <f t="shared" si="53"/>
        <v>0</v>
      </c>
      <c r="AF142" s="52" t="e">
        <f>HLOOKUP(I142,ElecAvoidedCostsWOCC!$A$5:$Q$50,G142+1,FALSE)</f>
        <v>#N/A</v>
      </c>
      <c r="AG142" s="44" t="e">
        <f t="shared" si="54"/>
        <v>#N/A</v>
      </c>
      <c r="AH142" s="52" t="e">
        <f>HLOOKUP(I142,ElecAvoidedCostsWOCC!$A$5:$Q$50,T142+1,FALSE)</f>
        <v>#N/A</v>
      </c>
      <c r="AI142" s="44" t="e">
        <f t="shared" si="55"/>
        <v>#N/A</v>
      </c>
      <c r="AJ142" s="44" t="e">
        <f t="shared" si="56"/>
        <v>#N/A</v>
      </c>
      <c r="AK142" s="44" t="e">
        <f>HLOOKUP(I142,ElecAvoidedCostsWOCC!$A$5:$Q$50,G142+1,FALSE)*J142*L142</f>
        <v>#N/A</v>
      </c>
      <c r="AL142" s="44" t="e">
        <f t="shared" si="57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8"/>
        <v>0</v>
      </c>
      <c r="AO142" s="47">
        <f t="shared" si="59"/>
        <v>0</v>
      </c>
      <c r="AP142" s="47" t="e">
        <f t="shared" si="60"/>
        <v>#DIV/0!</v>
      </c>
    </row>
    <row r="143" spans="2:42">
      <c r="B143" s="97" t="s">
        <v>74</v>
      </c>
      <c r="C143" s="100">
        <v>18230611</v>
      </c>
      <c r="D143" s="100" t="s">
        <v>75</v>
      </c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42"/>
        <v>0</v>
      </c>
      <c r="U143" s="47">
        <f t="shared" si="43"/>
        <v>0</v>
      </c>
      <c r="V143" s="48">
        <f t="shared" si="44"/>
        <v>0</v>
      </c>
      <c r="W143" s="49">
        <f t="shared" si="45"/>
        <v>0</v>
      </c>
      <c r="X143" s="44">
        <f t="shared" si="46"/>
        <v>0</v>
      </c>
      <c r="Y143" s="44">
        <f t="shared" si="47"/>
        <v>0</v>
      </c>
      <c r="Z143" s="44">
        <f t="shared" si="48"/>
        <v>0</v>
      </c>
      <c r="AA143" s="50">
        <f t="shared" si="49"/>
        <v>0</v>
      </c>
      <c r="AB143" s="51">
        <f t="shared" si="50"/>
        <v>0</v>
      </c>
      <c r="AC143" s="44">
        <f t="shared" si="51"/>
        <v>0</v>
      </c>
      <c r="AD143" s="44">
        <f t="shared" si="52"/>
        <v>0</v>
      </c>
      <c r="AE143" s="44">
        <f t="shared" si="53"/>
        <v>0</v>
      </c>
      <c r="AF143" s="52" t="e">
        <f>HLOOKUP(I143,ElecAvoidedCostsWOCC!$A$5:$Q$50,G143+1,FALSE)</f>
        <v>#N/A</v>
      </c>
      <c r="AG143" s="44" t="e">
        <f t="shared" si="54"/>
        <v>#N/A</v>
      </c>
      <c r="AH143" s="52" t="e">
        <f>HLOOKUP(I143,ElecAvoidedCostsWOCC!$A$5:$Q$50,T143+1,FALSE)</f>
        <v>#N/A</v>
      </c>
      <c r="AI143" s="44" t="e">
        <f t="shared" si="55"/>
        <v>#N/A</v>
      </c>
      <c r="AJ143" s="44" t="e">
        <f t="shared" si="56"/>
        <v>#N/A</v>
      </c>
      <c r="AK143" s="44" t="e">
        <f>HLOOKUP(I143,ElecAvoidedCostsWOCC!$A$5:$Q$50,G143+1,FALSE)*J143*L143</f>
        <v>#N/A</v>
      </c>
      <c r="AL143" s="44" t="e">
        <f t="shared" si="57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8"/>
        <v>0</v>
      </c>
      <c r="AO143" s="47">
        <f t="shared" si="59"/>
        <v>0</v>
      </c>
      <c r="AP143" s="47" t="e">
        <f t="shared" si="60"/>
        <v>#DIV/0!</v>
      </c>
    </row>
    <row r="144" spans="2:42">
      <c r="B144" s="97" t="s">
        <v>74</v>
      </c>
      <c r="C144" s="100">
        <v>18230611</v>
      </c>
      <c r="D144" s="100" t="s">
        <v>75</v>
      </c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42"/>
        <v>0</v>
      </c>
      <c r="U144" s="47">
        <f t="shared" si="43"/>
        <v>0</v>
      </c>
      <c r="V144" s="48">
        <f t="shared" si="44"/>
        <v>0</v>
      </c>
      <c r="W144" s="49">
        <f t="shared" si="45"/>
        <v>0</v>
      </c>
      <c r="X144" s="44">
        <f t="shared" si="46"/>
        <v>0</v>
      </c>
      <c r="Y144" s="44">
        <f t="shared" si="47"/>
        <v>0</v>
      </c>
      <c r="Z144" s="44">
        <f t="shared" si="48"/>
        <v>0</v>
      </c>
      <c r="AA144" s="50">
        <f t="shared" si="49"/>
        <v>0</v>
      </c>
      <c r="AB144" s="51">
        <f t="shared" si="50"/>
        <v>0</v>
      </c>
      <c r="AC144" s="44">
        <f t="shared" si="51"/>
        <v>0</v>
      </c>
      <c r="AD144" s="44">
        <f t="shared" si="52"/>
        <v>0</v>
      </c>
      <c r="AE144" s="44">
        <f t="shared" si="53"/>
        <v>0</v>
      </c>
      <c r="AF144" s="52" t="e">
        <f>HLOOKUP(I144,ElecAvoidedCostsWOCC!$A$5:$Q$50,G144+1,FALSE)</f>
        <v>#N/A</v>
      </c>
      <c r="AG144" s="44" t="e">
        <f t="shared" si="54"/>
        <v>#N/A</v>
      </c>
      <c r="AH144" s="52" t="e">
        <f>HLOOKUP(I144,ElecAvoidedCostsWOCC!$A$5:$Q$50,T144+1,FALSE)</f>
        <v>#N/A</v>
      </c>
      <c r="AI144" s="44" t="e">
        <f t="shared" si="55"/>
        <v>#N/A</v>
      </c>
      <c r="AJ144" s="44" t="e">
        <f t="shared" si="56"/>
        <v>#N/A</v>
      </c>
      <c r="AK144" s="44" t="e">
        <f>HLOOKUP(I144,ElecAvoidedCostsWOCC!$A$5:$Q$50,G144+1,FALSE)*J144*L144</f>
        <v>#N/A</v>
      </c>
      <c r="AL144" s="44" t="e">
        <f t="shared" si="57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8"/>
        <v>0</v>
      </c>
      <c r="AO144" s="47">
        <f t="shared" si="59"/>
        <v>0</v>
      </c>
      <c r="AP144" s="47" t="e">
        <f t="shared" si="60"/>
        <v>#DIV/0!</v>
      </c>
    </row>
    <row r="145" spans="2:42">
      <c r="B145" s="97" t="s">
        <v>74</v>
      </c>
      <c r="C145" s="100">
        <v>18230611</v>
      </c>
      <c r="D145" s="100" t="s">
        <v>75</v>
      </c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42"/>
        <v>0</v>
      </c>
      <c r="U145" s="47">
        <f t="shared" si="43"/>
        <v>0</v>
      </c>
      <c r="V145" s="48">
        <f t="shared" si="44"/>
        <v>0</v>
      </c>
      <c r="W145" s="49">
        <f t="shared" si="45"/>
        <v>0</v>
      </c>
      <c r="X145" s="44">
        <f t="shared" si="46"/>
        <v>0</v>
      </c>
      <c r="Y145" s="44">
        <f t="shared" si="47"/>
        <v>0</v>
      </c>
      <c r="Z145" s="44">
        <f t="shared" si="48"/>
        <v>0</v>
      </c>
      <c r="AA145" s="50">
        <f t="shared" si="49"/>
        <v>0</v>
      </c>
      <c r="AB145" s="51">
        <f t="shared" si="50"/>
        <v>0</v>
      </c>
      <c r="AC145" s="44">
        <f t="shared" si="51"/>
        <v>0</v>
      </c>
      <c r="AD145" s="44">
        <f t="shared" si="52"/>
        <v>0</v>
      </c>
      <c r="AE145" s="44">
        <f t="shared" si="53"/>
        <v>0</v>
      </c>
      <c r="AF145" s="52" t="e">
        <f>HLOOKUP(I145,ElecAvoidedCostsWOCC!$A$5:$Q$50,G145+1,FALSE)</f>
        <v>#N/A</v>
      </c>
      <c r="AG145" s="44" t="e">
        <f t="shared" si="54"/>
        <v>#N/A</v>
      </c>
      <c r="AH145" s="52" t="e">
        <f>HLOOKUP(I145,ElecAvoidedCostsWOCC!$A$5:$Q$50,T145+1,FALSE)</f>
        <v>#N/A</v>
      </c>
      <c r="AI145" s="44" t="e">
        <f t="shared" si="55"/>
        <v>#N/A</v>
      </c>
      <c r="AJ145" s="44" t="e">
        <f t="shared" si="56"/>
        <v>#N/A</v>
      </c>
      <c r="AK145" s="44" t="e">
        <f>HLOOKUP(I145,ElecAvoidedCostsWOCC!$A$5:$Q$50,G145+1,FALSE)*J145*L145</f>
        <v>#N/A</v>
      </c>
      <c r="AL145" s="44" t="e">
        <f t="shared" si="57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8"/>
        <v>0</v>
      </c>
      <c r="AO145" s="47">
        <f t="shared" si="59"/>
        <v>0</v>
      </c>
      <c r="AP145" s="47" t="e">
        <f t="shared" si="60"/>
        <v>#DIV/0!</v>
      </c>
    </row>
    <row r="146" spans="2:42">
      <c r="B146" s="97" t="s">
        <v>74</v>
      </c>
      <c r="C146" s="100">
        <v>18230611</v>
      </c>
      <c r="D146" s="100" t="s">
        <v>75</v>
      </c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42"/>
        <v>0</v>
      </c>
      <c r="U146" s="47">
        <f t="shared" si="43"/>
        <v>0</v>
      </c>
      <c r="V146" s="48">
        <f t="shared" si="44"/>
        <v>0</v>
      </c>
      <c r="W146" s="49">
        <f t="shared" si="45"/>
        <v>0</v>
      </c>
      <c r="X146" s="44">
        <f t="shared" si="46"/>
        <v>0</v>
      </c>
      <c r="Y146" s="44">
        <f t="shared" si="47"/>
        <v>0</v>
      </c>
      <c r="Z146" s="44">
        <f t="shared" si="48"/>
        <v>0</v>
      </c>
      <c r="AA146" s="50">
        <f t="shared" si="49"/>
        <v>0</v>
      </c>
      <c r="AB146" s="51">
        <f t="shared" si="50"/>
        <v>0</v>
      </c>
      <c r="AC146" s="44">
        <f t="shared" si="51"/>
        <v>0</v>
      </c>
      <c r="AD146" s="44">
        <f t="shared" si="52"/>
        <v>0</v>
      </c>
      <c r="AE146" s="44">
        <f t="shared" si="53"/>
        <v>0</v>
      </c>
      <c r="AF146" s="52" t="e">
        <f>HLOOKUP(I146,ElecAvoidedCostsWOCC!$A$5:$Q$50,G146+1,FALSE)</f>
        <v>#N/A</v>
      </c>
      <c r="AG146" s="44" t="e">
        <f t="shared" si="54"/>
        <v>#N/A</v>
      </c>
      <c r="AH146" s="52" t="e">
        <f>HLOOKUP(I146,ElecAvoidedCostsWOCC!$A$5:$Q$50,T146+1,FALSE)</f>
        <v>#N/A</v>
      </c>
      <c r="AI146" s="44" t="e">
        <f t="shared" si="55"/>
        <v>#N/A</v>
      </c>
      <c r="AJ146" s="44" t="e">
        <f t="shared" si="56"/>
        <v>#N/A</v>
      </c>
      <c r="AK146" s="44" t="e">
        <f>HLOOKUP(I146,ElecAvoidedCostsWOCC!$A$5:$Q$50,G146+1,FALSE)*J146*L146</f>
        <v>#N/A</v>
      </c>
      <c r="AL146" s="44" t="e">
        <f t="shared" si="57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8"/>
        <v>0</v>
      </c>
      <c r="AO146" s="47">
        <f t="shared" si="59"/>
        <v>0</v>
      </c>
      <c r="AP146" s="47" t="e">
        <f t="shared" si="60"/>
        <v>#DIV/0!</v>
      </c>
    </row>
    <row r="147" spans="2:42">
      <c r="B147" s="97" t="s">
        <v>74</v>
      </c>
      <c r="C147" s="100">
        <v>18230611</v>
      </c>
      <c r="D147" s="100" t="s">
        <v>75</v>
      </c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42"/>
        <v>0</v>
      </c>
      <c r="U147" s="47">
        <f t="shared" si="43"/>
        <v>0</v>
      </c>
      <c r="V147" s="48">
        <f t="shared" si="44"/>
        <v>0</v>
      </c>
      <c r="W147" s="49">
        <f t="shared" si="45"/>
        <v>0</v>
      </c>
      <c r="X147" s="44">
        <f t="shared" si="46"/>
        <v>0</v>
      </c>
      <c r="Y147" s="44">
        <f t="shared" si="47"/>
        <v>0</v>
      </c>
      <c r="Z147" s="44">
        <f t="shared" si="48"/>
        <v>0</v>
      </c>
      <c r="AA147" s="50">
        <f t="shared" si="49"/>
        <v>0</v>
      </c>
      <c r="AB147" s="51">
        <f t="shared" si="50"/>
        <v>0</v>
      </c>
      <c r="AC147" s="44">
        <f t="shared" si="51"/>
        <v>0</v>
      </c>
      <c r="AD147" s="44">
        <f t="shared" si="52"/>
        <v>0</v>
      </c>
      <c r="AE147" s="44">
        <f t="shared" si="53"/>
        <v>0</v>
      </c>
      <c r="AF147" s="52" t="e">
        <f>HLOOKUP(I147,ElecAvoidedCostsWOCC!$A$5:$Q$50,G147+1,FALSE)</f>
        <v>#N/A</v>
      </c>
      <c r="AG147" s="44" t="e">
        <f t="shared" si="54"/>
        <v>#N/A</v>
      </c>
      <c r="AH147" s="52" t="e">
        <f>HLOOKUP(I147,ElecAvoidedCostsWOCC!$A$5:$Q$50,T147+1,FALSE)</f>
        <v>#N/A</v>
      </c>
      <c r="AI147" s="44" t="e">
        <f t="shared" si="55"/>
        <v>#N/A</v>
      </c>
      <c r="AJ147" s="44" t="e">
        <f t="shared" si="56"/>
        <v>#N/A</v>
      </c>
      <c r="AK147" s="44" t="e">
        <f>HLOOKUP(I147,ElecAvoidedCostsWOCC!$A$5:$Q$50,G147+1,FALSE)*J147*L147</f>
        <v>#N/A</v>
      </c>
      <c r="AL147" s="44" t="e">
        <f t="shared" si="57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8"/>
        <v>0</v>
      </c>
      <c r="AO147" s="47">
        <f t="shared" si="59"/>
        <v>0</v>
      </c>
      <c r="AP147" s="47" t="e">
        <f t="shared" si="60"/>
        <v>#DIV/0!</v>
      </c>
    </row>
    <row r="148" spans="2:42">
      <c r="B148" s="97" t="s">
        <v>74</v>
      </c>
      <c r="C148" s="100">
        <v>18230611</v>
      </c>
      <c r="D148" s="100" t="s">
        <v>75</v>
      </c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42"/>
        <v>0</v>
      </c>
      <c r="U148" s="47">
        <f t="shared" si="43"/>
        <v>0</v>
      </c>
      <c r="V148" s="48">
        <f t="shared" si="44"/>
        <v>0</v>
      </c>
      <c r="W148" s="49">
        <f t="shared" si="45"/>
        <v>0</v>
      </c>
      <c r="X148" s="44">
        <f t="shared" si="46"/>
        <v>0</v>
      </c>
      <c r="Y148" s="44">
        <f t="shared" si="47"/>
        <v>0</v>
      </c>
      <c r="Z148" s="44">
        <f t="shared" si="48"/>
        <v>0</v>
      </c>
      <c r="AA148" s="50">
        <f t="shared" si="49"/>
        <v>0</v>
      </c>
      <c r="AB148" s="51">
        <f t="shared" si="50"/>
        <v>0</v>
      </c>
      <c r="AC148" s="44">
        <f t="shared" si="51"/>
        <v>0</v>
      </c>
      <c r="AD148" s="44">
        <f t="shared" si="52"/>
        <v>0</v>
      </c>
      <c r="AE148" s="44">
        <f t="shared" si="53"/>
        <v>0</v>
      </c>
      <c r="AF148" s="52" t="e">
        <f>HLOOKUP(I148,ElecAvoidedCostsWOCC!$A$5:$Q$50,G148+1,FALSE)</f>
        <v>#N/A</v>
      </c>
      <c r="AG148" s="44" t="e">
        <f t="shared" si="54"/>
        <v>#N/A</v>
      </c>
      <c r="AH148" s="52" t="e">
        <f>HLOOKUP(I148,ElecAvoidedCostsWOCC!$A$5:$Q$50,T148+1,FALSE)</f>
        <v>#N/A</v>
      </c>
      <c r="AI148" s="44" t="e">
        <f t="shared" si="55"/>
        <v>#N/A</v>
      </c>
      <c r="AJ148" s="44" t="e">
        <f t="shared" si="56"/>
        <v>#N/A</v>
      </c>
      <c r="AK148" s="44" t="e">
        <f>HLOOKUP(I148,ElecAvoidedCostsWOCC!$A$5:$Q$50,G148+1,FALSE)*J148*L148</f>
        <v>#N/A</v>
      </c>
      <c r="AL148" s="44" t="e">
        <f t="shared" si="57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8"/>
        <v>0</v>
      </c>
      <c r="AO148" s="47">
        <f t="shared" si="59"/>
        <v>0</v>
      </c>
      <c r="AP148" s="47" t="e">
        <f t="shared" si="60"/>
        <v>#DIV/0!</v>
      </c>
    </row>
    <row r="149" spans="2:42">
      <c r="B149" s="97" t="s">
        <v>74</v>
      </c>
      <c r="C149" s="100">
        <v>18230611</v>
      </c>
      <c r="D149" s="100" t="s">
        <v>75</v>
      </c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42"/>
        <v>0</v>
      </c>
      <c r="U149" s="47">
        <f t="shared" si="43"/>
        <v>0</v>
      </c>
      <c r="V149" s="48">
        <f t="shared" si="44"/>
        <v>0</v>
      </c>
      <c r="W149" s="49">
        <f t="shared" si="45"/>
        <v>0</v>
      </c>
      <c r="X149" s="44">
        <f t="shared" si="46"/>
        <v>0</v>
      </c>
      <c r="Y149" s="44">
        <f t="shared" si="47"/>
        <v>0</v>
      </c>
      <c r="Z149" s="44">
        <f t="shared" si="48"/>
        <v>0</v>
      </c>
      <c r="AA149" s="50">
        <f t="shared" si="49"/>
        <v>0</v>
      </c>
      <c r="AB149" s="51">
        <f t="shared" si="50"/>
        <v>0</v>
      </c>
      <c r="AC149" s="44">
        <f t="shared" si="51"/>
        <v>0</v>
      </c>
      <c r="AD149" s="44">
        <f t="shared" si="52"/>
        <v>0</v>
      </c>
      <c r="AE149" s="44">
        <f t="shared" si="53"/>
        <v>0</v>
      </c>
      <c r="AF149" s="52" t="e">
        <f>HLOOKUP(I149,ElecAvoidedCostsWOCC!$A$5:$Q$50,G149+1,FALSE)</f>
        <v>#N/A</v>
      </c>
      <c r="AG149" s="44" t="e">
        <f t="shared" si="54"/>
        <v>#N/A</v>
      </c>
      <c r="AH149" s="52" t="e">
        <f>HLOOKUP(I149,ElecAvoidedCostsWOCC!$A$5:$Q$50,T149+1,FALSE)</f>
        <v>#N/A</v>
      </c>
      <c r="AI149" s="44" t="e">
        <f t="shared" si="55"/>
        <v>#N/A</v>
      </c>
      <c r="AJ149" s="44" t="e">
        <f t="shared" si="56"/>
        <v>#N/A</v>
      </c>
      <c r="AK149" s="44" t="e">
        <f>HLOOKUP(I149,ElecAvoidedCostsWOCC!$A$5:$Q$50,G149+1,FALSE)*J149*L149</f>
        <v>#N/A</v>
      </c>
      <c r="AL149" s="44" t="e">
        <f t="shared" si="57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8"/>
        <v>0</v>
      </c>
      <c r="AO149" s="47">
        <f t="shared" si="59"/>
        <v>0</v>
      </c>
      <c r="AP149" s="47" t="e">
        <f t="shared" si="60"/>
        <v>#DIV/0!</v>
      </c>
    </row>
    <row r="150" spans="2:42">
      <c r="B150" s="97" t="s">
        <v>74</v>
      </c>
      <c r="C150" s="100">
        <v>18230611</v>
      </c>
      <c r="D150" s="100" t="s">
        <v>75</v>
      </c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42"/>
        <v>0</v>
      </c>
      <c r="U150" s="47">
        <f t="shared" si="43"/>
        <v>0</v>
      </c>
      <c r="V150" s="48">
        <f t="shared" si="44"/>
        <v>0</v>
      </c>
      <c r="W150" s="49">
        <f t="shared" si="45"/>
        <v>0</v>
      </c>
      <c r="X150" s="44">
        <f t="shared" si="46"/>
        <v>0</v>
      </c>
      <c r="Y150" s="44">
        <f t="shared" si="47"/>
        <v>0</v>
      </c>
      <c r="Z150" s="44">
        <f t="shared" si="48"/>
        <v>0</v>
      </c>
      <c r="AA150" s="50">
        <f t="shared" si="49"/>
        <v>0</v>
      </c>
      <c r="AB150" s="51">
        <f t="shared" si="50"/>
        <v>0</v>
      </c>
      <c r="AC150" s="44">
        <f t="shared" si="51"/>
        <v>0</v>
      </c>
      <c r="AD150" s="44">
        <f t="shared" si="52"/>
        <v>0</v>
      </c>
      <c r="AE150" s="44">
        <f t="shared" si="53"/>
        <v>0</v>
      </c>
      <c r="AF150" s="52" t="e">
        <f>HLOOKUP(I150,ElecAvoidedCostsWOCC!$A$5:$Q$50,G150+1,FALSE)</f>
        <v>#N/A</v>
      </c>
      <c r="AG150" s="44" t="e">
        <f t="shared" si="54"/>
        <v>#N/A</v>
      </c>
      <c r="AH150" s="52" t="e">
        <f>HLOOKUP(I150,ElecAvoidedCostsWOCC!$A$5:$Q$50,T150+1,FALSE)</f>
        <v>#N/A</v>
      </c>
      <c r="AI150" s="44" t="e">
        <f t="shared" si="55"/>
        <v>#N/A</v>
      </c>
      <c r="AJ150" s="44" t="e">
        <f t="shared" si="56"/>
        <v>#N/A</v>
      </c>
      <c r="AK150" s="44" t="e">
        <f>HLOOKUP(I150,ElecAvoidedCostsWOCC!$A$5:$Q$50,G150+1,FALSE)*J150*L150</f>
        <v>#N/A</v>
      </c>
      <c r="AL150" s="44" t="e">
        <f t="shared" si="57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8"/>
        <v>0</v>
      </c>
      <c r="AO150" s="47">
        <f t="shared" si="59"/>
        <v>0</v>
      </c>
      <c r="AP150" s="47" t="e">
        <f t="shared" si="60"/>
        <v>#DIV/0!</v>
      </c>
    </row>
    <row r="151" spans="2:42">
      <c r="B151" s="97" t="s">
        <v>74</v>
      </c>
      <c r="C151" s="100">
        <v>18230611</v>
      </c>
      <c r="D151" s="100" t="s">
        <v>75</v>
      </c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42"/>
        <v>0</v>
      </c>
      <c r="U151" s="47">
        <f t="shared" si="43"/>
        <v>0</v>
      </c>
      <c r="V151" s="48">
        <f t="shared" si="44"/>
        <v>0</v>
      </c>
      <c r="W151" s="49">
        <f t="shared" si="45"/>
        <v>0</v>
      </c>
      <c r="X151" s="44">
        <f t="shared" si="46"/>
        <v>0</v>
      </c>
      <c r="Y151" s="44">
        <f t="shared" si="47"/>
        <v>0</v>
      </c>
      <c r="Z151" s="44">
        <f t="shared" si="48"/>
        <v>0</v>
      </c>
      <c r="AA151" s="50">
        <f t="shared" si="49"/>
        <v>0</v>
      </c>
      <c r="AB151" s="51">
        <f t="shared" si="50"/>
        <v>0</v>
      </c>
      <c r="AC151" s="44">
        <f t="shared" si="51"/>
        <v>0</v>
      </c>
      <c r="AD151" s="44">
        <f t="shared" si="52"/>
        <v>0</v>
      </c>
      <c r="AE151" s="44">
        <f t="shared" si="53"/>
        <v>0</v>
      </c>
      <c r="AF151" s="52" t="e">
        <f>HLOOKUP(I151,ElecAvoidedCostsWOCC!$A$5:$Q$50,G151+1,FALSE)</f>
        <v>#N/A</v>
      </c>
      <c r="AG151" s="44" t="e">
        <f t="shared" si="54"/>
        <v>#N/A</v>
      </c>
      <c r="AH151" s="52" t="e">
        <f>HLOOKUP(I151,ElecAvoidedCostsWOCC!$A$5:$Q$50,T151+1,FALSE)</f>
        <v>#N/A</v>
      </c>
      <c r="AI151" s="44" t="e">
        <f t="shared" si="55"/>
        <v>#N/A</v>
      </c>
      <c r="AJ151" s="44" t="e">
        <f t="shared" si="56"/>
        <v>#N/A</v>
      </c>
      <c r="AK151" s="44" t="e">
        <f>HLOOKUP(I151,ElecAvoidedCostsWOCC!$A$5:$Q$50,G151+1,FALSE)*J151*L151</f>
        <v>#N/A</v>
      </c>
      <c r="AL151" s="44" t="e">
        <f t="shared" si="57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58"/>
        <v>0</v>
      </c>
      <c r="AO151" s="47">
        <f t="shared" si="59"/>
        <v>0</v>
      </c>
      <c r="AP151" s="47" t="e">
        <f t="shared" si="60"/>
        <v>#DIV/0!</v>
      </c>
    </row>
    <row r="152" spans="2:42">
      <c r="B152" s="97" t="s">
        <v>74</v>
      </c>
      <c r="C152" s="100">
        <v>18230611</v>
      </c>
      <c r="D152" s="100" t="s">
        <v>75</v>
      </c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42"/>
        <v>0</v>
      </c>
      <c r="U152" s="47">
        <f t="shared" si="43"/>
        <v>0</v>
      </c>
      <c r="V152" s="48">
        <f t="shared" si="44"/>
        <v>0</v>
      </c>
      <c r="W152" s="49">
        <f t="shared" si="45"/>
        <v>0</v>
      </c>
      <c r="X152" s="44">
        <f t="shared" si="46"/>
        <v>0</v>
      </c>
      <c r="Y152" s="44">
        <f t="shared" si="47"/>
        <v>0</v>
      </c>
      <c r="Z152" s="44">
        <f t="shared" si="48"/>
        <v>0</v>
      </c>
      <c r="AA152" s="50">
        <f t="shared" si="49"/>
        <v>0</v>
      </c>
      <c r="AB152" s="51">
        <f t="shared" si="50"/>
        <v>0</v>
      </c>
      <c r="AC152" s="44">
        <f t="shared" si="51"/>
        <v>0</v>
      </c>
      <c r="AD152" s="44">
        <f t="shared" si="52"/>
        <v>0</v>
      </c>
      <c r="AE152" s="44">
        <f t="shared" si="53"/>
        <v>0</v>
      </c>
      <c r="AF152" s="52" t="e">
        <f>HLOOKUP(I152,ElecAvoidedCostsWOCC!$A$5:$Q$50,G152+1,FALSE)</f>
        <v>#N/A</v>
      </c>
      <c r="AG152" s="44" t="e">
        <f t="shared" si="54"/>
        <v>#N/A</v>
      </c>
      <c r="AH152" s="52" t="e">
        <f>HLOOKUP(I152,ElecAvoidedCostsWOCC!$A$5:$Q$50,T152+1,FALSE)</f>
        <v>#N/A</v>
      </c>
      <c r="AI152" s="44" t="e">
        <f t="shared" si="55"/>
        <v>#N/A</v>
      </c>
      <c r="AJ152" s="44" t="e">
        <f t="shared" si="56"/>
        <v>#N/A</v>
      </c>
      <c r="AK152" s="44" t="e">
        <f>HLOOKUP(I152,ElecAvoidedCostsWOCC!$A$5:$Q$50,G152+1,FALSE)*J152*L152</f>
        <v>#N/A</v>
      </c>
      <c r="AL152" s="44" t="e">
        <f t="shared" si="57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58"/>
        <v>0</v>
      </c>
      <c r="AO152" s="47">
        <f t="shared" si="59"/>
        <v>0</v>
      </c>
      <c r="AP152" s="47" t="e">
        <f t="shared" si="60"/>
        <v>#DIV/0!</v>
      </c>
    </row>
    <row r="153" spans="2:42">
      <c r="B153" s="97" t="s">
        <v>74</v>
      </c>
      <c r="C153" s="100">
        <v>18230611</v>
      </c>
      <c r="D153" s="100" t="s">
        <v>75</v>
      </c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ref="T153:T216" si="61">G153+H153</f>
        <v>0</v>
      </c>
      <c r="U153" s="47">
        <f t="shared" ref="U153:U216" si="62">(O153/$A$10)*T153</f>
        <v>0</v>
      </c>
      <c r="V153" s="48">
        <f t="shared" ref="V153:V216" si="63">N153-M153</f>
        <v>0</v>
      </c>
      <c r="W153" s="49">
        <f t="shared" ref="W153:W216" si="64">(O153/A$10)</f>
        <v>0</v>
      </c>
      <c r="X153" s="44">
        <f t="shared" ref="X153:X216" si="65">W153*A$8</f>
        <v>0</v>
      </c>
      <c r="Y153" s="44">
        <f t="shared" ref="Y153:Y216" si="66">Q153-P153</f>
        <v>0</v>
      </c>
      <c r="Z153" s="44">
        <f t="shared" ref="Z153:Z216" si="67">X153+(A$6*W153)</f>
        <v>0</v>
      </c>
      <c r="AA153" s="50">
        <f t="shared" ref="AA153:AA216" si="68">Q153+X153</f>
        <v>0</v>
      </c>
      <c r="AB153" s="51">
        <f t="shared" ref="AB153:AB216" si="69">Z153/(1+ElecDiscountRate)^1</f>
        <v>0</v>
      </c>
      <c r="AC153" s="44">
        <f t="shared" ref="AC153:AC216" si="70">AA153/(1+ElecDiscountRate)^1</f>
        <v>0</v>
      </c>
      <c r="AD153" s="44">
        <f t="shared" ref="AD153:AD216" si="71">-PV(ElecDiscountRate,T153,R153)*J153</f>
        <v>0</v>
      </c>
      <c r="AE153" s="44">
        <f t="shared" ref="AE153:AE216" si="72">-PV(ElecDiscountRate,T153,S153)*J153</f>
        <v>0</v>
      </c>
      <c r="AF153" s="52" t="e">
        <f>HLOOKUP(I153,ElecAvoidedCostsWOCC!$A$5:$Q$50,G153+1,FALSE)</f>
        <v>#N/A</v>
      </c>
      <c r="AG153" s="44" t="e">
        <f t="shared" ref="AG153:AG216" si="73">AF153*J153*K153</f>
        <v>#N/A</v>
      </c>
      <c r="AH153" s="52" t="e">
        <f>HLOOKUP(I153,ElecAvoidedCostsWOCC!$A$5:$Q$50,T153+1,FALSE)</f>
        <v>#N/A</v>
      </c>
      <c r="AI153" s="44" t="e">
        <f t="shared" ref="AI153:AI216" si="74">AH153*J153*L153</f>
        <v>#N/A</v>
      </c>
      <c r="AJ153" s="44" t="e">
        <f t="shared" ref="AJ153:AJ216" si="75">AG153+AI153</f>
        <v>#N/A</v>
      </c>
      <c r="AK153" s="44" t="e">
        <f>HLOOKUP(I153,ElecAvoidedCostsWOCC!$A$5:$Q$50,G153+1,FALSE)*J153*L153</f>
        <v>#N/A</v>
      </c>
      <c r="AL153" s="44" t="e">
        <f t="shared" ref="AL153:AL216" si="76">AG153+AI153-AK153</f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ref="AN153:AN216" si="77">AM153*1.1+AD153+AE153</f>
        <v>0</v>
      </c>
      <c r="AO153" s="47">
        <f t="shared" ref="AO153:AO216" si="78">IFERROR(AM153/AB153,0)</f>
        <v>0</v>
      </c>
      <c r="AP153" s="47" t="e">
        <f t="shared" ref="AP153:AP216" si="79">AN153/AC153</f>
        <v>#DIV/0!</v>
      </c>
    </row>
    <row r="154" spans="2:42">
      <c r="B154" s="97" t="s">
        <v>74</v>
      </c>
      <c r="C154" s="100">
        <v>18230611</v>
      </c>
      <c r="D154" s="100" t="s">
        <v>75</v>
      </c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61"/>
        <v>0</v>
      </c>
      <c r="U154" s="47">
        <f t="shared" si="62"/>
        <v>0</v>
      </c>
      <c r="V154" s="48">
        <f t="shared" si="63"/>
        <v>0</v>
      </c>
      <c r="W154" s="49">
        <f t="shared" si="64"/>
        <v>0</v>
      </c>
      <c r="X154" s="44">
        <f t="shared" si="65"/>
        <v>0</v>
      </c>
      <c r="Y154" s="44">
        <f t="shared" si="66"/>
        <v>0</v>
      </c>
      <c r="Z154" s="44">
        <f t="shared" si="67"/>
        <v>0</v>
      </c>
      <c r="AA154" s="50">
        <f t="shared" si="68"/>
        <v>0</v>
      </c>
      <c r="AB154" s="51">
        <f t="shared" si="69"/>
        <v>0</v>
      </c>
      <c r="AC154" s="44">
        <f t="shared" si="70"/>
        <v>0</v>
      </c>
      <c r="AD154" s="44">
        <f t="shared" si="71"/>
        <v>0</v>
      </c>
      <c r="AE154" s="44">
        <f t="shared" si="72"/>
        <v>0</v>
      </c>
      <c r="AF154" s="52" t="e">
        <f>HLOOKUP(I154,ElecAvoidedCostsWOCC!$A$5:$Q$50,G154+1,FALSE)</f>
        <v>#N/A</v>
      </c>
      <c r="AG154" s="44" t="e">
        <f t="shared" si="73"/>
        <v>#N/A</v>
      </c>
      <c r="AH154" s="52" t="e">
        <f>HLOOKUP(I154,ElecAvoidedCostsWOCC!$A$5:$Q$50,T154+1,FALSE)</f>
        <v>#N/A</v>
      </c>
      <c r="AI154" s="44" t="e">
        <f t="shared" si="74"/>
        <v>#N/A</v>
      </c>
      <c r="AJ154" s="44" t="e">
        <f t="shared" si="75"/>
        <v>#N/A</v>
      </c>
      <c r="AK154" s="44" t="e">
        <f>HLOOKUP(I154,ElecAvoidedCostsWOCC!$A$5:$Q$50,G154+1,FALSE)*J154*L154</f>
        <v>#N/A</v>
      </c>
      <c r="AL154" s="44" t="e">
        <f t="shared" si="76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77"/>
        <v>0</v>
      </c>
      <c r="AO154" s="47">
        <f t="shared" si="78"/>
        <v>0</v>
      </c>
      <c r="AP154" s="47" t="e">
        <f t="shared" si="79"/>
        <v>#DIV/0!</v>
      </c>
    </row>
    <row r="155" spans="2:42">
      <c r="B155" s="97" t="s">
        <v>74</v>
      </c>
      <c r="C155" s="100">
        <v>18230611</v>
      </c>
      <c r="D155" s="100" t="s">
        <v>75</v>
      </c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61"/>
        <v>0</v>
      </c>
      <c r="U155" s="47">
        <f t="shared" si="62"/>
        <v>0</v>
      </c>
      <c r="V155" s="48">
        <f t="shared" si="63"/>
        <v>0</v>
      </c>
      <c r="W155" s="49">
        <f t="shared" si="64"/>
        <v>0</v>
      </c>
      <c r="X155" s="44">
        <f t="shared" si="65"/>
        <v>0</v>
      </c>
      <c r="Y155" s="44">
        <f t="shared" si="66"/>
        <v>0</v>
      </c>
      <c r="Z155" s="44">
        <f t="shared" si="67"/>
        <v>0</v>
      </c>
      <c r="AA155" s="50">
        <f t="shared" si="68"/>
        <v>0</v>
      </c>
      <c r="AB155" s="51">
        <f t="shared" si="69"/>
        <v>0</v>
      </c>
      <c r="AC155" s="44">
        <f t="shared" si="70"/>
        <v>0</v>
      </c>
      <c r="AD155" s="44">
        <f t="shared" si="71"/>
        <v>0</v>
      </c>
      <c r="AE155" s="44">
        <f t="shared" si="72"/>
        <v>0</v>
      </c>
      <c r="AF155" s="52" t="e">
        <f>HLOOKUP(I155,ElecAvoidedCostsWOCC!$A$5:$Q$50,G155+1,FALSE)</f>
        <v>#N/A</v>
      </c>
      <c r="AG155" s="44" t="e">
        <f t="shared" si="73"/>
        <v>#N/A</v>
      </c>
      <c r="AH155" s="52" t="e">
        <f>HLOOKUP(I155,ElecAvoidedCostsWOCC!$A$5:$Q$50,T155+1,FALSE)</f>
        <v>#N/A</v>
      </c>
      <c r="AI155" s="44" t="e">
        <f t="shared" si="74"/>
        <v>#N/A</v>
      </c>
      <c r="AJ155" s="44" t="e">
        <f t="shared" si="75"/>
        <v>#N/A</v>
      </c>
      <c r="AK155" s="44" t="e">
        <f>HLOOKUP(I155,ElecAvoidedCostsWOCC!$A$5:$Q$50,G155+1,FALSE)*J155*L155</f>
        <v>#N/A</v>
      </c>
      <c r="AL155" s="44" t="e">
        <f t="shared" si="76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77"/>
        <v>0</v>
      </c>
      <c r="AO155" s="47">
        <f t="shared" si="78"/>
        <v>0</v>
      </c>
      <c r="AP155" s="47" t="e">
        <f t="shared" si="79"/>
        <v>#DIV/0!</v>
      </c>
    </row>
    <row r="156" spans="2:42">
      <c r="B156" s="97" t="s">
        <v>74</v>
      </c>
      <c r="C156" s="100">
        <v>18230611</v>
      </c>
      <c r="D156" s="100" t="s">
        <v>75</v>
      </c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61"/>
        <v>0</v>
      </c>
      <c r="U156" s="47">
        <f t="shared" si="62"/>
        <v>0</v>
      </c>
      <c r="V156" s="48">
        <f t="shared" si="63"/>
        <v>0</v>
      </c>
      <c r="W156" s="49">
        <f t="shared" si="64"/>
        <v>0</v>
      </c>
      <c r="X156" s="44">
        <f t="shared" si="65"/>
        <v>0</v>
      </c>
      <c r="Y156" s="44">
        <f t="shared" si="66"/>
        <v>0</v>
      </c>
      <c r="Z156" s="44">
        <f t="shared" si="67"/>
        <v>0</v>
      </c>
      <c r="AA156" s="50">
        <f t="shared" si="68"/>
        <v>0</v>
      </c>
      <c r="AB156" s="51">
        <f t="shared" si="69"/>
        <v>0</v>
      </c>
      <c r="AC156" s="44">
        <f t="shared" si="70"/>
        <v>0</v>
      </c>
      <c r="AD156" s="44">
        <f t="shared" si="71"/>
        <v>0</v>
      </c>
      <c r="AE156" s="44">
        <f t="shared" si="72"/>
        <v>0</v>
      </c>
      <c r="AF156" s="52" t="e">
        <f>HLOOKUP(I156,ElecAvoidedCostsWOCC!$A$5:$Q$50,G156+1,FALSE)</f>
        <v>#N/A</v>
      </c>
      <c r="AG156" s="44" t="e">
        <f t="shared" si="73"/>
        <v>#N/A</v>
      </c>
      <c r="AH156" s="52" t="e">
        <f>HLOOKUP(I156,ElecAvoidedCostsWOCC!$A$5:$Q$50,T156+1,FALSE)</f>
        <v>#N/A</v>
      </c>
      <c r="AI156" s="44" t="e">
        <f t="shared" si="74"/>
        <v>#N/A</v>
      </c>
      <c r="AJ156" s="44" t="e">
        <f t="shared" si="75"/>
        <v>#N/A</v>
      </c>
      <c r="AK156" s="44" t="e">
        <f>HLOOKUP(I156,ElecAvoidedCostsWOCC!$A$5:$Q$50,G156+1,FALSE)*J156*L156</f>
        <v>#N/A</v>
      </c>
      <c r="AL156" s="44" t="e">
        <f t="shared" si="76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7"/>
        <v>0</v>
      </c>
      <c r="AO156" s="47">
        <f t="shared" si="78"/>
        <v>0</v>
      </c>
      <c r="AP156" s="47" t="e">
        <f t="shared" si="79"/>
        <v>#DIV/0!</v>
      </c>
    </row>
    <row r="157" spans="2:42">
      <c r="B157" s="97" t="s">
        <v>74</v>
      </c>
      <c r="C157" s="100">
        <v>18230611</v>
      </c>
      <c r="D157" s="100" t="s">
        <v>75</v>
      </c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61"/>
        <v>0</v>
      </c>
      <c r="U157" s="47">
        <f t="shared" si="62"/>
        <v>0</v>
      </c>
      <c r="V157" s="48">
        <f t="shared" si="63"/>
        <v>0</v>
      </c>
      <c r="W157" s="49">
        <f t="shared" si="64"/>
        <v>0</v>
      </c>
      <c r="X157" s="44">
        <f t="shared" si="65"/>
        <v>0</v>
      </c>
      <c r="Y157" s="44">
        <f t="shared" si="66"/>
        <v>0</v>
      </c>
      <c r="Z157" s="44">
        <f t="shared" si="67"/>
        <v>0</v>
      </c>
      <c r="AA157" s="50">
        <f t="shared" si="68"/>
        <v>0</v>
      </c>
      <c r="AB157" s="51">
        <f t="shared" si="69"/>
        <v>0</v>
      </c>
      <c r="AC157" s="44">
        <f t="shared" si="70"/>
        <v>0</v>
      </c>
      <c r="AD157" s="44">
        <f t="shared" si="71"/>
        <v>0</v>
      </c>
      <c r="AE157" s="44">
        <f t="shared" si="72"/>
        <v>0</v>
      </c>
      <c r="AF157" s="52" t="e">
        <f>HLOOKUP(I157,ElecAvoidedCostsWOCC!$A$5:$Q$50,G157+1,FALSE)</f>
        <v>#N/A</v>
      </c>
      <c r="AG157" s="44" t="e">
        <f t="shared" si="73"/>
        <v>#N/A</v>
      </c>
      <c r="AH157" s="52" t="e">
        <f>HLOOKUP(I157,ElecAvoidedCostsWOCC!$A$5:$Q$50,T157+1,FALSE)</f>
        <v>#N/A</v>
      </c>
      <c r="AI157" s="44" t="e">
        <f t="shared" si="74"/>
        <v>#N/A</v>
      </c>
      <c r="AJ157" s="44" t="e">
        <f t="shared" si="75"/>
        <v>#N/A</v>
      </c>
      <c r="AK157" s="44" t="e">
        <f>HLOOKUP(I157,ElecAvoidedCostsWOCC!$A$5:$Q$50,G157+1,FALSE)*J157*L157</f>
        <v>#N/A</v>
      </c>
      <c r="AL157" s="44" t="e">
        <f t="shared" si="76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7"/>
        <v>0</v>
      </c>
      <c r="AO157" s="47">
        <f t="shared" si="78"/>
        <v>0</v>
      </c>
      <c r="AP157" s="47" t="e">
        <f t="shared" si="79"/>
        <v>#DIV/0!</v>
      </c>
    </row>
    <row r="158" spans="2:42">
      <c r="B158" s="97" t="s">
        <v>74</v>
      </c>
      <c r="C158" s="100">
        <v>18230611</v>
      </c>
      <c r="D158" s="100" t="s">
        <v>75</v>
      </c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61"/>
        <v>0</v>
      </c>
      <c r="U158" s="47">
        <f t="shared" si="62"/>
        <v>0</v>
      </c>
      <c r="V158" s="48">
        <f t="shared" si="63"/>
        <v>0</v>
      </c>
      <c r="W158" s="49">
        <f t="shared" si="64"/>
        <v>0</v>
      </c>
      <c r="X158" s="44">
        <f t="shared" si="65"/>
        <v>0</v>
      </c>
      <c r="Y158" s="44">
        <f t="shared" si="66"/>
        <v>0</v>
      </c>
      <c r="Z158" s="44">
        <f t="shared" si="67"/>
        <v>0</v>
      </c>
      <c r="AA158" s="50">
        <f t="shared" si="68"/>
        <v>0</v>
      </c>
      <c r="AB158" s="51">
        <f t="shared" si="69"/>
        <v>0</v>
      </c>
      <c r="AC158" s="44">
        <f t="shared" si="70"/>
        <v>0</v>
      </c>
      <c r="AD158" s="44">
        <f t="shared" si="71"/>
        <v>0</v>
      </c>
      <c r="AE158" s="44">
        <f t="shared" si="72"/>
        <v>0</v>
      </c>
      <c r="AF158" s="52" t="e">
        <f>HLOOKUP(I158,ElecAvoidedCostsWOCC!$A$5:$Q$50,G158+1,FALSE)</f>
        <v>#N/A</v>
      </c>
      <c r="AG158" s="44" t="e">
        <f t="shared" si="73"/>
        <v>#N/A</v>
      </c>
      <c r="AH158" s="52" t="e">
        <f>HLOOKUP(I158,ElecAvoidedCostsWOCC!$A$5:$Q$50,T158+1,FALSE)</f>
        <v>#N/A</v>
      </c>
      <c r="AI158" s="44" t="e">
        <f t="shared" si="74"/>
        <v>#N/A</v>
      </c>
      <c r="AJ158" s="44" t="e">
        <f t="shared" si="75"/>
        <v>#N/A</v>
      </c>
      <c r="AK158" s="44" t="e">
        <f>HLOOKUP(I158,ElecAvoidedCostsWOCC!$A$5:$Q$50,G158+1,FALSE)*J158*L158</f>
        <v>#N/A</v>
      </c>
      <c r="AL158" s="44" t="e">
        <f t="shared" si="76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77"/>
        <v>0</v>
      </c>
      <c r="AO158" s="47">
        <f t="shared" si="78"/>
        <v>0</v>
      </c>
      <c r="AP158" s="47" t="e">
        <f t="shared" si="79"/>
        <v>#DIV/0!</v>
      </c>
    </row>
    <row r="159" spans="2:42">
      <c r="B159" s="97" t="s">
        <v>74</v>
      </c>
      <c r="C159" s="100">
        <v>18230611</v>
      </c>
      <c r="D159" s="100" t="s">
        <v>75</v>
      </c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61"/>
        <v>0</v>
      </c>
      <c r="U159" s="47">
        <f t="shared" si="62"/>
        <v>0</v>
      </c>
      <c r="V159" s="48">
        <f t="shared" si="63"/>
        <v>0</v>
      </c>
      <c r="W159" s="49">
        <f t="shared" si="64"/>
        <v>0</v>
      </c>
      <c r="X159" s="44">
        <f t="shared" si="65"/>
        <v>0</v>
      </c>
      <c r="Y159" s="44">
        <f t="shared" si="66"/>
        <v>0</v>
      </c>
      <c r="Z159" s="44">
        <f t="shared" si="67"/>
        <v>0</v>
      </c>
      <c r="AA159" s="50">
        <f t="shared" si="68"/>
        <v>0</v>
      </c>
      <c r="AB159" s="51">
        <f t="shared" si="69"/>
        <v>0</v>
      </c>
      <c r="AC159" s="44">
        <f t="shared" si="70"/>
        <v>0</v>
      </c>
      <c r="AD159" s="44">
        <f t="shared" si="71"/>
        <v>0</v>
      </c>
      <c r="AE159" s="44">
        <f t="shared" si="72"/>
        <v>0</v>
      </c>
      <c r="AF159" s="52" t="e">
        <f>HLOOKUP(I159,ElecAvoidedCostsWOCC!$A$5:$Q$50,G159+1,FALSE)</f>
        <v>#N/A</v>
      </c>
      <c r="AG159" s="44" t="e">
        <f t="shared" si="73"/>
        <v>#N/A</v>
      </c>
      <c r="AH159" s="52" t="e">
        <f>HLOOKUP(I159,ElecAvoidedCostsWOCC!$A$5:$Q$50,T159+1,FALSE)</f>
        <v>#N/A</v>
      </c>
      <c r="AI159" s="44" t="e">
        <f t="shared" si="74"/>
        <v>#N/A</v>
      </c>
      <c r="AJ159" s="44" t="e">
        <f t="shared" si="75"/>
        <v>#N/A</v>
      </c>
      <c r="AK159" s="44" t="e">
        <f>HLOOKUP(I159,ElecAvoidedCostsWOCC!$A$5:$Q$50,G159+1,FALSE)*J159*L159</f>
        <v>#N/A</v>
      </c>
      <c r="AL159" s="44" t="e">
        <f t="shared" si="76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77"/>
        <v>0</v>
      </c>
      <c r="AO159" s="47">
        <f t="shared" si="78"/>
        <v>0</v>
      </c>
      <c r="AP159" s="47" t="e">
        <f t="shared" si="79"/>
        <v>#DIV/0!</v>
      </c>
    </row>
    <row r="160" spans="2:42">
      <c r="B160" s="97" t="s">
        <v>74</v>
      </c>
      <c r="C160" s="100">
        <v>18230611</v>
      </c>
      <c r="D160" s="100" t="s">
        <v>75</v>
      </c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61"/>
        <v>0</v>
      </c>
      <c r="U160" s="47">
        <f t="shared" si="62"/>
        <v>0</v>
      </c>
      <c r="V160" s="48">
        <f t="shared" si="63"/>
        <v>0</v>
      </c>
      <c r="W160" s="49">
        <f t="shared" si="64"/>
        <v>0</v>
      </c>
      <c r="X160" s="44">
        <f t="shared" si="65"/>
        <v>0</v>
      </c>
      <c r="Y160" s="44">
        <f t="shared" si="66"/>
        <v>0</v>
      </c>
      <c r="Z160" s="44">
        <f t="shared" si="67"/>
        <v>0</v>
      </c>
      <c r="AA160" s="50">
        <f t="shared" si="68"/>
        <v>0</v>
      </c>
      <c r="AB160" s="51">
        <f t="shared" si="69"/>
        <v>0</v>
      </c>
      <c r="AC160" s="44">
        <f t="shared" si="70"/>
        <v>0</v>
      </c>
      <c r="AD160" s="44">
        <f t="shared" si="71"/>
        <v>0</v>
      </c>
      <c r="AE160" s="44">
        <f t="shared" si="72"/>
        <v>0</v>
      </c>
      <c r="AF160" s="52" t="e">
        <f>HLOOKUP(I160,ElecAvoidedCostsWOCC!$A$5:$Q$50,G160+1,FALSE)</f>
        <v>#N/A</v>
      </c>
      <c r="AG160" s="44" t="e">
        <f t="shared" si="73"/>
        <v>#N/A</v>
      </c>
      <c r="AH160" s="52" t="e">
        <f>HLOOKUP(I160,ElecAvoidedCostsWOCC!$A$5:$Q$50,T160+1,FALSE)</f>
        <v>#N/A</v>
      </c>
      <c r="AI160" s="44" t="e">
        <f t="shared" si="74"/>
        <v>#N/A</v>
      </c>
      <c r="AJ160" s="44" t="e">
        <f t="shared" si="75"/>
        <v>#N/A</v>
      </c>
      <c r="AK160" s="44" t="e">
        <f>HLOOKUP(I160,ElecAvoidedCostsWOCC!$A$5:$Q$50,G160+1,FALSE)*J160*L160</f>
        <v>#N/A</v>
      </c>
      <c r="AL160" s="44" t="e">
        <f t="shared" si="76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77"/>
        <v>0</v>
      </c>
      <c r="AO160" s="47">
        <f t="shared" si="78"/>
        <v>0</v>
      </c>
      <c r="AP160" s="47" t="e">
        <f t="shared" si="79"/>
        <v>#DIV/0!</v>
      </c>
    </row>
    <row r="161" spans="2:42">
      <c r="B161" s="97" t="s">
        <v>74</v>
      </c>
      <c r="C161" s="100">
        <v>18230611</v>
      </c>
      <c r="D161" s="100" t="s">
        <v>75</v>
      </c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61"/>
        <v>0</v>
      </c>
      <c r="U161" s="47">
        <f t="shared" si="62"/>
        <v>0</v>
      </c>
      <c r="V161" s="48">
        <f t="shared" si="63"/>
        <v>0</v>
      </c>
      <c r="W161" s="49">
        <f t="shared" si="64"/>
        <v>0</v>
      </c>
      <c r="X161" s="44">
        <f t="shared" si="65"/>
        <v>0</v>
      </c>
      <c r="Y161" s="44">
        <f t="shared" si="66"/>
        <v>0</v>
      </c>
      <c r="Z161" s="44">
        <f t="shared" si="67"/>
        <v>0</v>
      </c>
      <c r="AA161" s="50">
        <f t="shared" si="68"/>
        <v>0</v>
      </c>
      <c r="AB161" s="51">
        <f t="shared" si="69"/>
        <v>0</v>
      </c>
      <c r="AC161" s="44">
        <f t="shared" si="70"/>
        <v>0</v>
      </c>
      <c r="AD161" s="44">
        <f t="shared" si="71"/>
        <v>0</v>
      </c>
      <c r="AE161" s="44">
        <f t="shared" si="72"/>
        <v>0</v>
      </c>
      <c r="AF161" s="52" t="e">
        <f>HLOOKUP(I161,ElecAvoidedCostsWOCC!$A$5:$Q$50,G161+1,FALSE)</f>
        <v>#N/A</v>
      </c>
      <c r="AG161" s="44" t="e">
        <f t="shared" si="73"/>
        <v>#N/A</v>
      </c>
      <c r="AH161" s="52" t="e">
        <f>HLOOKUP(I161,ElecAvoidedCostsWOCC!$A$5:$Q$50,T161+1,FALSE)</f>
        <v>#N/A</v>
      </c>
      <c r="AI161" s="44" t="e">
        <f t="shared" si="74"/>
        <v>#N/A</v>
      </c>
      <c r="AJ161" s="44" t="e">
        <f t="shared" si="75"/>
        <v>#N/A</v>
      </c>
      <c r="AK161" s="44" t="e">
        <f>HLOOKUP(I161,ElecAvoidedCostsWOCC!$A$5:$Q$50,G161+1,FALSE)*J161*L161</f>
        <v>#N/A</v>
      </c>
      <c r="AL161" s="44" t="e">
        <f t="shared" si="76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77"/>
        <v>0</v>
      </c>
      <c r="AO161" s="47">
        <f t="shared" si="78"/>
        <v>0</v>
      </c>
      <c r="AP161" s="47" t="e">
        <f t="shared" si="79"/>
        <v>#DIV/0!</v>
      </c>
    </row>
    <row r="162" spans="2:42">
      <c r="B162" s="97" t="s">
        <v>74</v>
      </c>
      <c r="C162" s="100">
        <v>18230611</v>
      </c>
      <c r="D162" s="100" t="s">
        <v>75</v>
      </c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61"/>
        <v>0</v>
      </c>
      <c r="U162" s="47">
        <f t="shared" si="62"/>
        <v>0</v>
      </c>
      <c r="V162" s="48">
        <f t="shared" si="63"/>
        <v>0</v>
      </c>
      <c r="W162" s="49">
        <f t="shared" si="64"/>
        <v>0</v>
      </c>
      <c r="X162" s="44">
        <f t="shared" si="65"/>
        <v>0</v>
      </c>
      <c r="Y162" s="44">
        <f t="shared" si="66"/>
        <v>0</v>
      </c>
      <c r="Z162" s="44">
        <f t="shared" si="67"/>
        <v>0</v>
      </c>
      <c r="AA162" s="50">
        <f t="shared" si="68"/>
        <v>0</v>
      </c>
      <c r="AB162" s="51">
        <f t="shared" si="69"/>
        <v>0</v>
      </c>
      <c r="AC162" s="44">
        <f t="shared" si="70"/>
        <v>0</v>
      </c>
      <c r="AD162" s="44">
        <f t="shared" si="71"/>
        <v>0</v>
      </c>
      <c r="AE162" s="44">
        <f t="shared" si="72"/>
        <v>0</v>
      </c>
      <c r="AF162" s="52" t="e">
        <f>HLOOKUP(I162,ElecAvoidedCostsWOCC!$A$5:$Q$50,G162+1,FALSE)</f>
        <v>#N/A</v>
      </c>
      <c r="AG162" s="44" t="e">
        <f t="shared" si="73"/>
        <v>#N/A</v>
      </c>
      <c r="AH162" s="52" t="e">
        <f>HLOOKUP(I162,ElecAvoidedCostsWOCC!$A$5:$Q$50,T162+1,FALSE)</f>
        <v>#N/A</v>
      </c>
      <c r="AI162" s="44" t="e">
        <f t="shared" si="74"/>
        <v>#N/A</v>
      </c>
      <c r="AJ162" s="44" t="e">
        <f t="shared" si="75"/>
        <v>#N/A</v>
      </c>
      <c r="AK162" s="44" t="e">
        <f>HLOOKUP(I162,ElecAvoidedCostsWOCC!$A$5:$Q$50,G162+1,FALSE)*J162*L162</f>
        <v>#N/A</v>
      </c>
      <c r="AL162" s="44" t="e">
        <f t="shared" si="76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77"/>
        <v>0</v>
      </c>
      <c r="AO162" s="47">
        <f t="shared" si="78"/>
        <v>0</v>
      </c>
      <c r="AP162" s="47" t="e">
        <f t="shared" si="79"/>
        <v>#DIV/0!</v>
      </c>
    </row>
    <row r="163" spans="2:42">
      <c r="B163" s="97" t="s">
        <v>74</v>
      </c>
      <c r="C163" s="100">
        <v>18230611</v>
      </c>
      <c r="D163" s="100" t="s">
        <v>75</v>
      </c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61"/>
        <v>0</v>
      </c>
      <c r="U163" s="47">
        <f t="shared" si="62"/>
        <v>0</v>
      </c>
      <c r="V163" s="48">
        <f t="shared" si="63"/>
        <v>0</v>
      </c>
      <c r="W163" s="49">
        <f t="shared" si="64"/>
        <v>0</v>
      </c>
      <c r="X163" s="44">
        <f t="shared" si="65"/>
        <v>0</v>
      </c>
      <c r="Y163" s="44">
        <f t="shared" si="66"/>
        <v>0</v>
      </c>
      <c r="Z163" s="44">
        <f t="shared" si="67"/>
        <v>0</v>
      </c>
      <c r="AA163" s="50">
        <f t="shared" si="68"/>
        <v>0</v>
      </c>
      <c r="AB163" s="51">
        <f t="shared" si="69"/>
        <v>0</v>
      </c>
      <c r="AC163" s="44">
        <f t="shared" si="70"/>
        <v>0</v>
      </c>
      <c r="AD163" s="44">
        <f t="shared" si="71"/>
        <v>0</v>
      </c>
      <c r="AE163" s="44">
        <f t="shared" si="72"/>
        <v>0</v>
      </c>
      <c r="AF163" s="52" t="e">
        <f>HLOOKUP(I163,ElecAvoidedCostsWOCC!$A$5:$Q$50,G163+1,FALSE)</f>
        <v>#N/A</v>
      </c>
      <c r="AG163" s="44" t="e">
        <f t="shared" si="73"/>
        <v>#N/A</v>
      </c>
      <c r="AH163" s="52" t="e">
        <f>HLOOKUP(I163,ElecAvoidedCostsWOCC!$A$5:$Q$50,T163+1,FALSE)</f>
        <v>#N/A</v>
      </c>
      <c r="AI163" s="44" t="e">
        <f t="shared" si="74"/>
        <v>#N/A</v>
      </c>
      <c r="AJ163" s="44" t="e">
        <f t="shared" si="75"/>
        <v>#N/A</v>
      </c>
      <c r="AK163" s="44" t="e">
        <f>HLOOKUP(I163,ElecAvoidedCostsWOCC!$A$5:$Q$50,G163+1,FALSE)*J163*L163</f>
        <v>#N/A</v>
      </c>
      <c r="AL163" s="44" t="e">
        <f t="shared" si="76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77"/>
        <v>0</v>
      </c>
      <c r="AO163" s="47">
        <f t="shared" si="78"/>
        <v>0</v>
      </c>
      <c r="AP163" s="47" t="e">
        <f t="shared" si="79"/>
        <v>#DIV/0!</v>
      </c>
    </row>
    <row r="164" spans="2:42">
      <c r="B164" s="97" t="s">
        <v>74</v>
      </c>
      <c r="C164" s="100">
        <v>18230611</v>
      </c>
      <c r="D164" s="100" t="s">
        <v>75</v>
      </c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61"/>
        <v>0</v>
      </c>
      <c r="U164" s="47">
        <f t="shared" si="62"/>
        <v>0</v>
      </c>
      <c r="V164" s="48">
        <f t="shared" si="63"/>
        <v>0</v>
      </c>
      <c r="W164" s="49">
        <f t="shared" si="64"/>
        <v>0</v>
      </c>
      <c r="X164" s="44">
        <f t="shared" si="65"/>
        <v>0</v>
      </c>
      <c r="Y164" s="44">
        <f t="shared" si="66"/>
        <v>0</v>
      </c>
      <c r="Z164" s="44">
        <f t="shared" si="67"/>
        <v>0</v>
      </c>
      <c r="AA164" s="50">
        <f t="shared" si="68"/>
        <v>0</v>
      </c>
      <c r="AB164" s="51">
        <f t="shared" si="69"/>
        <v>0</v>
      </c>
      <c r="AC164" s="44">
        <f t="shared" si="70"/>
        <v>0</v>
      </c>
      <c r="AD164" s="44">
        <f t="shared" si="71"/>
        <v>0</v>
      </c>
      <c r="AE164" s="44">
        <f t="shared" si="72"/>
        <v>0</v>
      </c>
      <c r="AF164" s="52" t="e">
        <f>HLOOKUP(I164,ElecAvoidedCostsWOCC!$A$5:$Q$50,G164+1,FALSE)</f>
        <v>#N/A</v>
      </c>
      <c r="AG164" s="44" t="e">
        <f t="shared" si="73"/>
        <v>#N/A</v>
      </c>
      <c r="AH164" s="52" t="e">
        <f>HLOOKUP(I164,ElecAvoidedCostsWOCC!$A$5:$Q$50,T164+1,FALSE)</f>
        <v>#N/A</v>
      </c>
      <c r="AI164" s="44" t="e">
        <f t="shared" si="74"/>
        <v>#N/A</v>
      </c>
      <c r="AJ164" s="44" t="e">
        <f t="shared" si="75"/>
        <v>#N/A</v>
      </c>
      <c r="AK164" s="44" t="e">
        <f>HLOOKUP(I164,ElecAvoidedCostsWOCC!$A$5:$Q$50,G164+1,FALSE)*J164*L164</f>
        <v>#N/A</v>
      </c>
      <c r="AL164" s="44" t="e">
        <f t="shared" si="76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77"/>
        <v>0</v>
      </c>
      <c r="AO164" s="47">
        <f t="shared" si="78"/>
        <v>0</v>
      </c>
      <c r="AP164" s="47" t="e">
        <f t="shared" si="79"/>
        <v>#DIV/0!</v>
      </c>
    </row>
    <row r="165" spans="2:42">
      <c r="B165" s="97" t="s">
        <v>74</v>
      </c>
      <c r="C165" s="100">
        <v>18230611</v>
      </c>
      <c r="D165" s="100" t="s">
        <v>75</v>
      </c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61"/>
        <v>0</v>
      </c>
      <c r="U165" s="47">
        <f t="shared" si="62"/>
        <v>0</v>
      </c>
      <c r="V165" s="48">
        <f t="shared" si="63"/>
        <v>0</v>
      </c>
      <c r="W165" s="49">
        <f t="shared" si="64"/>
        <v>0</v>
      </c>
      <c r="X165" s="44">
        <f t="shared" si="65"/>
        <v>0</v>
      </c>
      <c r="Y165" s="44">
        <f t="shared" si="66"/>
        <v>0</v>
      </c>
      <c r="Z165" s="44">
        <f t="shared" si="67"/>
        <v>0</v>
      </c>
      <c r="AA165" s="50">
        <f t="shared" si="68"/>
        <v>0</v>
      </c>
      <c r="AB165" s="51">
        <f t="shared" si="69"/>
        <v>0</v>
      </c>
      <c r="AC165" s="44">
        <f t="shared" si="70"/>
        <v>0</v>
      </c>
      <c r="AD165" s="44">
        <f t="shared" si="71"/>
        <v>0</v>
      </c>
      <c r="AE165" s="44">
        <f t="shared" si="72"/>
        <v>0</v>
      </c>
      <c r="AF165" s="52" t="e">
        <f>HLOOKUP(I165,ElecAvoidedCostsWOCC!$A$5:$Q$50,G165+1,FALSE)</f>
        <v>#N/A</v>
      </c>
      <c r="AG165" s="44" t="e">
        <f t="shared" si="73"/>
        <v>#N/A</v>
      </c>
      <c r="AH165" s="52" t="e">
        <f>HLOOKUP(I165,ElecAvoidedCostsWOCC!$A$5:$Q$50,T165+1,FALSE)</f>
        <v>#N/A</v>
      </c>
      <c r="AI165" s="44" t="e">
        <f t="shared" si="74"/>
        <v>#N/A</v>
      </c>
      <c r="AJ165" s="44" t="e">
        <f t="shared" si="75"/>
        <v>#N/A</v>
      </c>
      <c r="AK165" s="44" t="e">
        <f>HLOOKUP(I165,ElecAvoidedCostsWOCC!$A$5:$Q$50,G165+1,FALSE)*J165*L165</f>
        <v>#N/A</v>
      </c>
      <c r="AL165" s="44" t="e">
        <f t="shared" si="76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7"/>
        <v>0</v>
      </c>
      <c r="AO165" s="47">
        <f t="shared" si="78"/>
        <v>0</v>
      </c>
      <c r="AP165" s="47" t="e">
        <f t="shared" si="79"/>
        <v>#DIV/0!</v>
      </c>
    </row>
    <row r="166" spans="2:42">
      <c r="B166" s="97" t="s">
        <v>74</v>
      </c>
      <c r="C166" s="100">
        <v>18230611</v>
      </c>
      <c r="D166" s="100" t="s">
        <v>75</v>
      </c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61"/>
        <v>0</v>
      </c>
      <c r="U166" s="47">
        <f t="shared" si="62"/>
        <v>0</v>
      </c>
      <c r="V166" s="48">
        <f t="shared" si="63"/>
        <v>0</v>
      </c>
      <c r="W166" s="49">
        <f t="shared" si="64"/>
        <v>0</v>
      </c>
      <c r="X166" s="44">
        <f t="shared" si="65"/>
        <v>0</v>
      </c>
      <c r="Y166" s="44">
        <f t="shared" si="66"/>
        <v>0</v>
      </c>
      <c r="Z166" s="44">
        <f t="shared" si="67"/>
        <v>0</v>
      </c>
      <c r="AA166" s="50">
        <f t="shared" si="68"/>
        <v>0</v>
      </c>
      <c r="AB166" s="51">
        <f t="shared" si="69"/>
        <v>0</v>
      </c>
      <c r="AC166" s="44">
        <f t="shared" si="70"/>
        <v>0</v>
      </c>
      <c r="AD166" s="44">
        <f t="shared" si="71"/>
        <v>0</v>
      </c>
      <c r="AE166" s="44">
        <f t="shared" si="72"/>
        <v>0</v>
      </c>
      <c r="AF166" s="52" t="e">
        <f>HLOOKUP(I166,ElecAvoidedCostsWOCC!$A$5:$Q$50,G166+1,FALSE)</f>
        <v>#N/A</v>
      </c>
      <c r="AG166" s="44" t="e">
        <f t="shared" si="73"/>
        <v>#N/A</v>
      </c>
      <c r="AH166" s="52" t="e">
        <f>HLOOKUP(I166,ElecAvoidedCostsWOCC!$A$5:$Q$50,T166+1,FALSE)</f>
        <v>#N/A</v>
      </c>
      <c r="AI166" s="44" t="e">
        <f t="shared" si="74"/>
        <v>#N/A</v>
      </c>
      <c r="AJ166" s="44" t="e">
        <f t="shared" si="75"/>
        <v>#N/A</v>
      </c>
      <c r="AK166" s="44" t="e">
        <f>HLOOKUP(I166,ElecAvoidedCostsWOCC!$A$5:$Q$50,G166+1,FALSE)*J166*L166</f>
        <v>#N/A</v>
      </c>
      <c r="AL166" s="44" t="e">
        <f t="shared" si="76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7"/>
        <v>0</v>
      </c>
      <c r="AO166" s="47">
        <f t="shared" si="78"/>
        <v>0</v>
      </c>
      <c r="AP166" s="47" t="e">
        <f t="shared" si="79"/>
        <v>#DIV/0!</v>
      </c>
    </row>
    <row r="167" spans="2:42">
      <c r="B167" s="97" t="s">
        <v>74</v>
      </c>
      <c r="C167" s="100">
        <v>18230611</v>
      </c>
      <c r="D167" s="100" t="s">
        <v>75</v>
      </c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61"/>
        <v>0</v>
      </c>
      <c r="U167" s="47">
        <f t="shared" si="62"/>
        <v>0</v>
      </c>
      <c r="V167" s="48">
        <f t="shared" si="63"/>
        <v>0</v>
      </c>
      <c r="W167" s="49">
        <f t="shared" si="64"/>
        <v>0</v>
      </c>
      <c r="X167" s="44">
        <f t="shared" si="65"/>
        <v>0</v>
      </c>
      <c r="Y167" s="44">
        <f t="shared" si="66"/>
        <v>0</v>
      </c>
      <c r="Z167" s="44">
        <f t="shared" si="67"/>
        <v>0</v>
      </c>
      <c r="AA167" s="50">
        <f t="shared" si="68"/>
        <v>0</v>
      </c>
      <c r="AB167" s="51">
        <f t="shared" si="69"/>
        <v>0</v>
      </c>
      <c r="AC167" s="44">
        <f t="shared" si="70"/>
        <v>0</v>
      </c>
      <c r="AD167" s="44">
        <f t="shared" si="71"/>
        <v>0</v>
      </c>
      <c r="AE167" s="44">
        <f t="shared" si="72"/>
        <v>0</v>
      </c>
      <c r="AF167" s="52" t="e">
        <f>HLOOKUP(I167,ElecAvoidedCostsWOCC!$A$5:$Q$50,G167+1,FALSE)</f>
        <v>#N/A</v>
      </c>
      <c r="AG167" s="44" t="e">
        <f t="shared" si="73"/>
        <v>#N/A</v>
      </c>
      <c r="AH167" s="52" t="e">
        <f>HLOOKUP(I167,ElecAvoidedCostsWOCC!$A$5:$Q$50,T167+1,FALSE)</f>
        <v>#N/A</v>
      </c>
      <c r="AI167" s="44" t="e">
        <f t="shared" si="74"/>
        <v>#N/A</v>
      </c>
      <c r="AJ167" s="44" t="e">
        <f t="shared" si="75"/>
        <v>#N/A</v>
      </c>
      <c r="AK167" s="44" t="e">
        <f>HLOOKUP(I167,ElecAvoidedCostsWOCC!$A$5:$Q$50,G167+1,FALSE)*J167*L167</f>
        <v>#N/A</v>
      </c>
      <c r="AL167" s="44" t="e">
        <f t="shared" si="76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7"/>
        <v>0</v>
      </c>
      <c r="AO167" s="47">
        <f t="shared" si="78"/>
        <v>0</v>
      </c>
      <c r="AP167" s="47" t="e">
        <f t="shared" si="79"/>
        <v>#DIV/0!</v>
      </c>
    </row>
    <row r="168" spans="2:42">
      <c r="B168" s="97" t="s">
        <v>74</v>
      </c>
      <c r="C168" s="100">
        <v>18230611</v>
      </c>
      <c r="D168" s="100" t="s">
        <v>75</v>
      </c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61"/>
        <v>0</v>
      </c>
      <c r="U168" s="47">
        <f t="shared" si="62"/>
        <v>0</v>
      </c>
      <c r="V168" s="48">
        <f t="shared" si="63"/>
        <v>0</v>
      </c>
      <c r="W168" s="49">
        <f t="shared" si="64"/>
        <v>0</v>
      </c>
      <c r="X168" s="44">
        <f t="shared" si="65"/>
        <v>0</v>
      </c>
      <c r="Y168" s="44">
        <f t="shared" si="66"/>
        <v>0</v>
      </c>
      <c r="Z168" s="44">
        <f t="shared" si="67"/>
        <v>0</v>
      </c>
      <c r="AA168" s="50">
        <f t="shared" si="68"/>
        <v>0</v>
      </c>
      <c r="AB168" s="51">
        <f t="shared" si="69"/>
        <v>0</v>
      </c>
      <c r="AC168" s="44">
        <f t="shared" si="70"/>
        <v>0</v>
      </c>
      <c r="AD168" s="44">
        <f t="shared" si="71"/>
        <v>0</v>
      </c>
      <c r="AE168" s="44">
        <f t="shared" si="72"/>
        <v>0</v>
      </c>
      <c r="AF168" s="52" t="e">
        <f>HLOOKUP(I168,ElecAvoidedCostsWOCC!$A$5:$Q$50,G168+1,FALSE)</f>
        <v>#N/A</v>
      </c>
      <c r="AG168" s="44" t="e">
        <f t="shared" si="73"/>
        <v>#N/A</v>
      </c>
      <c r="AH168" s="52" t="e">
        <f>HLOOKUP(I168,ElecAvoidedCostsWOCC!$A$5:$Q$50,T168+1,FALSE)</f>
        <v>#N/A</v>
      </c>
      <c r="AI168" s="44" t="e">
        <f t="shared" si="74"/>
        <v>#N/A</v>
      </c>
      <c r="AJ168" s="44" t="e">
        <f t="shared" si="75"/>
        <v>#N/A</v>
      </c>
      <c r="AK168" s="44" t="e">
        <f>HLOOKUP(I168,ElecAvoidedCostsWOCC!$A$5:$Q$50,G168+1,FALSE)*J168*L168</f>
        <v>#N/A</v>
      </c>
      <c r="AL168" s="44" t="e">
        <f t="shared" si="76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77"/>
        <v>0</v>
      </c>
      <c r="AO168" s="47">
        <f t="shared" si="78"/>
        <v>0</v>
      </c>
      <c r="AP168" s="47" t="e">
        <f t="shared" si="79"/>
        <v>#DIV/0!</v>
      </c>
    </row>
    <row r="169" spans="2:42">
      <c r="B169" s="97" t="s">
        <v>74</v>
      </c>
      <c r="C169" s="100">
        <v>18230611</v>
      </c>
      <c r="D169" s="100" t="s">
        <v>75</v>
      </c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61"/>
        <v>0</v>
      </c>
      <c r="U169" s="47">
        <f t="shared" si="62"/>
        <v>0</v>
      </c>
      <c r="V169" s="48">
        <f t="shared" si="63"/>
        <v>0</v>
      </c>
      <c r="W169" s="49">
        <f t="shared" si="64"/>
        <v>0</v>
      </c>
      <c r="X169" s="44">
        <f t="shared" si="65"/>
        <v>0</v>
      </c>
      <c r="Y169" s="44">
        <f t="shared" si="66"/>
        <v>0</v>
      </c>
      <c r="Z169" s="44">
        <f t="shared" si="67"/>
        <v>0</v>
      </c>
      <c r="AA169" s="50">
        <f t="shared" si="68"/>
        <v>0</v>
      </c>
      <c r="AB169" s="51">
        <f t="shared" si="69"/>
        <v>0</v>
      </c>
      <c r="AC169" s="44">
        <f t="shared" si="70"/>
        <v>0</v>
      </c>
      <c r="AD169" s="44">
        <f t="shared" si="71"/>
        <v>0</v>
      </c>
      <c r="AE169" s="44">
        <f t="shared" si="72"/>
        <v>0</v>
      </c>
      <c r="AF169" s="52" t="e">
        <f>HLOOKUP(I169,ElecAvoidedCostsWOCC!$A$5:$Q$50,G169+1,FALSE)</f>
        <v>#N/A</v>
      </c>
      <c r="AG169" s="44" t="e">
        <f t="shared" si="73"/>
        <v>#N/A</v>
      </c>
      <c r="AH169" s="52" t="e">
        <f>HLOOKUP(I169,ElecAvoidedCostsWOCC!$A$5:$Q$50,T169+1,FALSE)</f>
        <v>#N/A</v>
      </c>
      <c r="AI169" s="44" t="e">
        <f t="shared" si="74"/>
        <v>#N/A</v>
      </c>
      <c r="AJ169" s="44" t="e">
        <f t="shared" si="75"/>
        <v>#N/A</v>
      </c>
      <c r="AK169" s="44" t="e">
        <f>HLOOKUP(I169,ElecAvoidedCostsWOCC!$A$5:$Q$50,G169+1,FALSE)*J169*L169</f>
        <v>#N/A</v>
      </c>
      <c r="AL169" s="44" t="e">
        <f t="shared" si="76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77"/>
        <v>0</v>
      </c>
      <c r="AO169" s="47">
        <f t="shared" si="78"/>
        <v>0</v>
      </c>
      <c r="AP169" s="47" t="e">
        <f t="shared" si="79"/>
        <v>#DIV/0!</v>
      </c>
    </row>
    <row r="170" spans="2:42">
      <c r="B170" s="97" t="s">
        <v>74</v>
      </c>
      <c r="C170" s="100">
        <v>18230611</v>
      </c>
      <c r="D170" s="100" t="s">
        <v>75</v>
      </c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61"/>
        <v>0</v>
      </c>
      <c r="U170" s="47">
        <f t="shared" si="62"/>
        <v>0</v>
      </c>
      <c r="V170" s="48">
        <f t="shared" si="63"/>
        <v>0</v>
      </c>
      <c r="W170" s="49">
        <f t="shared" si="64"/>
        <v>0</v>
      </c>
      <c r="X170" s="44">
        <f t="shared" si="65"/>
        <v>0</v>
      </c>
      <c r="Y170" s="44">
        <f t="shared" si="66"/>
        <v>0</v>
      </c>
      <c r="Z170" s="44">
        <f t="shared" si="67"/>
        <v>0</v>
      </c>
      <c r="AA170" s="50">
        <f t="shared" si="68"/>
        <v>0</v>
      </c>
      <c r="AB170" s="51">
        <f t="shared" si="69"/>
        <v>0</v>
      </c>
      <c r="AC170" s="44">
        <f t="shared" si="70"/>
        <v>0</v>
      </c>
      <c r="AD170" s="44">
        <f t="shared" si="71"/>
        <v>0</v>
      </c>
      <c r="AE170" s="44">
        <f t="shared" si="72"/>
        <v>0</v>
      </c>
      <c r="AF170" s="52" t="e">
        <f>HLOOKUP(I170,ElecAvoidedCostsWOCC!$A$5:$Q$50,G170+1,FALSE)</f>
        <v>#N/A</v>
      </c>
      <c r="AG170" s="44" t="e">
        <f t="shared" si="73"/>
        <v>#N/A</v>
      </c>
      <c r="AH170" s="52" t="e">
        <f>HLOOKUP(I170,ElecAvoidedCostsWOCC!$A$5:$Q$50,T170+1,FALSE)</f>
        <v>#N/A</v>
      </c>
      <c r="AI170" s="44" t="e">
        <f t="shared" si="74"/>
        <v>#N/A</v>
      </c>
      <c r="AJ170" s="44" t="e">
        <f t="shared" si="75"/>
        <v>#N/A</v>
      </c>
      <c r="AK170" s="44" t="e">
        <f>HLOOKUP(I170,ElecAvoidedCostsWOCC!$A$5:$Q$50,G170+1,FALSE)*J170*L170</f>
        <v>#N/A</v>
      </c>
      <c r="AL170" s="44" t="e">
        <f t="shared" si="76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77"/>
        <v>0</v>
      </c>
      <c r="AO170" s="47">
        <f t="shared" si="78"/>
        <v>0</v>
      </c>
      <c r="AP170" s="47" t="e">
        <f t="shared" si="79"/>
        <v>#DIV/0!</v>
      </c>
    </row>
    <row r="171" spans="2:42">
      <c r="B171" s="97" t="s">
        <v>74</v>
      </c>
      <c r="C171" s="100">
        <v>18230611</v>
      </c>
      <c r="D171" s="100" t="s">
        <v>75</v>
      </c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61"/>
        <v>0</v>
      </c>
      <c r="U171" s="47">
        <f t="shared" si="62"/>
        <v>0</v>
      </c>
      <c r="V171" s="48">
        <f t="shared" si="63"/>
        <v>0</v>
      </c>
      <c r="W171" s="49">
        <f t="shared" si="64"/>
        <v>0</v>
      </c>
      <c r="X171" s="44">
        <f t="shared" si="65"/>
        <v>0</v>
      </c>
      <c r="Y171" s="44">
        <f t="shared" si="66"/>
        <v>0</v>
      </c>
      <c r="Z171" s="44">
        <f t="shared" si="67"/>
        <v>0</v>
      </c>
      <c r="AA171" s="50">
        <f t="shared" si="68"/>
        <v>0</v>
      </c>
      <c r="AB171" s="51">
        <f t="shared" si="69"/>
        <v>0</v>
      </c>
      <c r="AC171" s="44">
        <f t="shared" si="70"/>
        <v>0</v>
      </c>
      <c r="AD171" s="44">
        <f t="shared" si="71"/>
        <v>0</v>
      </c>
      <c r="AE171" s="44">
        <f t="shared" si="72"/>
        <v>0</v>
      </c>
      <c r="AF171" s="52" t="e">
        <f>HLOOKUP(I171,ElecAvoidedCostsWOCC!$A$5:$Q$50,G171+1,FALSE)</f>
        <v>#N/A</v>
      </c>
      <c r="AG171" s="44" t="e">
        <f t="shared" si="73"/>
        <v>#N/A</v>
      </c>
      <c r="AH171" s="52" t="e">
        <f>HLOOKUP(I171,ElecAvoidedCostsWOCC!$A$5:$Q$50,T171+1,FALSE)</f>
        <v>#N/A</v>
      </c>
      <c r="AI171" s="44" t="e">
        <f t="shared" si="74"/>
        <v>#N/A</v>
      </c>
      <c r="AJ171" s="44" t="e">
        <f t="shared" si="75"/>
        <v>#N/A</v>
      </c>
      <c r="AK171" s="44" t="e">
        <f>HLOOKUP(I171,ElecAvoidedCostsWOCC!$A$5:$Q$50,G171+1,FALSE)*J171*L171</f>
        <v>#N/A</v>
      </c>
      <c r="AL171" s="44" t="e">
        <f t="shared" si="76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77"/>
        <v>0</v>
      </c>
      <c r="AO171" s="47">
        <f t="shared" si="78"/>
        <v>0</v>
      </c>
      <c r="AP171" s="47" t="e">
        <f t="shared" si="79"/>
        <v>#DIV/0!</v>
      </c>
    </row>
    <row r="172" spans="2:42">
      <c r="B172" s="97" t="s">
        <v>74</v>
      </c>
      <c r="C172" s="100">
        <v>18230611</v>
      </c>
      <c r="D172" s="100" t="s">
        <v>75</v>
      </c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61"/>
        <v>0</v>
      </c>
      <c r="U172" s="47">
        <f t="shared" si="62"/>
        <v>0</v>
      </c>
      <c r="V172" s="48">
        <f t="shared" si="63"/>
        <v>0</v>
      </c>
      <c r="W172" s="49">
        <f t="shared" si="64"/>
        <v>0</v>
      </c>
      <c r="X172" s="44">
        <f t="shared" si="65"/>
        <v>0</v>
      </c>
      <c r="Y172" s="44">
        <f t="shared" si="66"/>
        <v>0</v>
      </c>
      <c r="Z172" s="44">
        <f t="shared" si="67"/>
        <v>0</v>
      </c>
      <c r="AA172" s="50">
        <f t="shared" si="68"/>
        <v>0</v>
      </c>
      <c r="AB172" s="51">
        <f t="shared" si="69"/>
        <v>0</v>
      </c>
      <c r="AC172" s="44">
        <f t="shared" si="70"/>
        <v>0</v>
      </c>
      <c r="AD172" s="44">
        <f t="shared" si="71"/>
        <v>0</v>
      </c>
      <c r="AE172" s="44">
        <f t="shared" si="72"/>
        <v>0</v>
      </c>
      <c r="AF172" s="52" t="e">
        <f>HLOOKUP(I172,ElecAvoidedCostsWOCC!$A$5:$Q$50,G172+1,FALSE)</f>
        <v>#N/A</v>
      </c>
      <c r="AG172" s="44" t="e">
        <f t="shared" si="73"/>
        <v>#N/A</v>
      </c>
      <c r="AH172" s="52" t="e">
        <f>HLOOKUP(I172,ElecAvoidedCostsWOCC!$A$5:$Q$50,T172+1,FALSE)</f>
        <v>#N/A</v>
      </c>
      <c r="AI172" s="44" t="e">
        <f t="shared" si="74"/>
        <v>#N/A</v>
      </c>
      <c r="AJ172" s="44" t="e">
        <f t="shared" si="75"/>
        <v>#N/A</v>
      </c>
      <c r="AK172" s="44" t="e">
        <f>HLOOKUP(I172,ElecAvoidedCostsWOCC!$A$5:$Q$50,G172+1,FALSE)*J172*L172</f>
        <v>#N/A</v>
      </c>
      <c r="AL172" s="44" t="e">
        <f t="shared" si="76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7"/>
        <v>0</v>
      </c>
      <c r="AO172" s="47">
        <f t="shared" si="78"/>
        <v>0</v>
      </c>
      <c r="AP172" s="47" t="e">
        <f t="shared" si="79"/>
        <v>#DIV/0!</v>
      </c>
    </row>
    <row r="173" spans="2:42">
      <c r="B173" s="97" t="s">
        <v>74</v>
      </c>
      <c r="C173" s="100">
        <v>18230611</v>
      </c>
      <c r="D173" s="100" t="s">
        <v>75</v>
      </c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61"/>
        <v>0</v>
      </c>
      <c r="U173" s="47">
        <f t="shared" si="62"/>
        <v>0</v>
      </c>
      <c r="V173" s="48">
        <f t="shared" si="63"/>
        <v>0</v>
      </c>
      <c r="W173" s="49">
        <f t="shared" si="64"/>
        <v>0</v>
      </c>
      <c r="X173" s="44">
        <f t="shared" si="65"/>
        <v>0</v>
      </c>
      <c r="Y173" s="44">
        <f t="shared" si="66"/>
        <v>0</v>
      </c>
      <c r="Z173" s="44">
        <f t="shared" si="67"/>
        <v>0</v>
      </c>
      <c r="AA173" s="50">
        <f t="shared" si="68"/>
        <v>0</v>
      </c>
      <c r="AB173" s="51">
        <f t="shared" si="69"/>
        <v>0</v>
      </c>
      <c r="AC173" s="44">
        <f t="shared" si="70"/>
        <v>0</v>
      </c>
      <c r="AD173" s="44">
        <f t="shared" si="71"/>
        <v>0</v>
      </c>
      <c r="AE173" s="44">
        <f t="shared" si="72"/>
        <v>0</v>
      </c>
      <c r="AF173" s="52" t="e">
        <f>HLOOKUP(I173,ElecAvoidedCostsWOCC!$A$5:$Q$50,G173+1,FALSE)</f>
        <v>#N/A</v>
      </c>
      <c r="AG173" s="44" t="e">
        <f t="shared" si="73"/>
        <v>#N/A</v>
      </c>
      <c r="AH173" s="52" t="e">
        <f>HLOOKUP(I173,ElecAvoidedCostsWOCC!$A$5:$Q$50,T173+1,FALSE)</f>
        <v>#N/A</v>
      </c>
      <c r="AI173" s="44" t="e">
        <f t="shared" si="74"/>
        <v>#N/A</v>
      </c>
      <c r="AJ173" s="44" t="e">
        <f t="shared" si="75"/>
        <v>#N/A</v>
      </c>
      <c r="AK173" s="44" t="e">
        <f>HLOOKUP(I173,ElecAvoidedCostsWOCC!$A$5:$Q$50,G173+1,FALSE)*J173*L173</f>
        <v>#N/A</v>
      </c>
      <c r="AL173" s="44" t="e">
        <f t="shared" si="76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77"/>
        <v>0</v>
      </c>
      <c r="AO173" s="47">
        <f t="shared" si="78"/>
        <v>0</v>
      </c>
      <c r="AP173" s="47" t="e">
        <f t="shared" si="79"/>
        <v>#DIV/0!</v>
      </c>
    </row>
    <row r="174" spans="2:42">
      <c r="B174" s="97" t="s">
        <v>74</v>
      </c>
      <c r="C174" s="100">
        <v>18230611</v>
      </c>
      <c r="D174" s="100" t="s">
        <v>75</v>
      </c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61"/>
        <v>0</v>
      </c>
      <c r="U174" s="47">
        <f t="shared" si="62"/>
        <v>0</v>
      </c>
      <c r="V174" s="48">
        <f t="shared" si="63"/>
        <v>0</v>
      </c>
      <c r="W174" s="49">
        <f t="shared" si="64"/>
        <v>0</v>
      </c>
      <c r="X174" s="44">
        <f t="shared" si="65"/>
        <v>0</v>
      </c>
      <c r="Y174" s="44">
        <f t="shared" si="66"/>
        <v>0</v>
      </c>
      <c r="Z174" s="44">
        <f t="shared" si="67"/>
        <v>0</v>
      </c>
      <c r="AA174" s="50">
        <f t="shared" si="68"/>
        <v>0</v>
      </c>
      <c r="AB174" s="51">
        <f t="shared" si="69"/>
        <v>0</v>
      </c>
      <c r="AC174" s="44">
        <f t="shared" si="70"/>
        <v>0</v>
      </c>
      <c r="AD174" s="44">
        <f t="shared" si="71"/>
        <v>0</v>
      </c>
      <c r="AE174" s="44">
        <f t="shared" si="72"/>
        <v>0</v>
      </c>
      <c r="AF174" s="52" t="e">
        <f>HLOOKUP(I174,ElecAvoidedCostsWOCC!$A$5:$Q$50,G174+1,FALSE)</f>
        <v>#N/A</v>
      </c>
      <c r="AG174" s="44" t="e">
        <f t="shared" si="73"/>
        <v>#N/A</v>
      </c>
      <c r="AH174" s="52" t="e">
        <f>HLOOKUP(I174,ElecAvoidedCostsWOCC!$A$5:$Q$50,T174+1,FALSE)</f>
        <v>#N/A</v>
      </c>
      <c r="AI174" s="44" t="e">
        <f t="shared" si="74"/>
        <v>#N/A</v>
      </c>
      <c r="AJ174" s="44" t="e">
        <f t="shared" si="75"/>
        <v>#N/A</v>
      </c>
      <c r="AK174" s="44" t="e">
        <f>HLOOKUP(I174,ElecAvoidedCostsWOCC!$A$5:$Q$50,G174+1,FALSE)*J174*L174</f>
        <v>#N/A</v>
      </c>
      <c r="AL174" s="44" t="e">
        <f t="shared" si="76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7"/>
        <v>0</v>
      </c>
      <c r="AO174" s="47">
        <f t="shared" si="78"/>
        <v>0</v>
      </c>
      <c r="AP174" s="47" t="e">
        <f t="shared" si="79"/>
        <v>#DIV/0!</v>
      </c>
    </row>
    <row r="175" spans="2:42">
      <c r="B175" s="97" t="s">
        <v>74</v>
      </c>
      <c r="C175" s="100">
        <v>18230611</v>
      </c>
      <c r="D175" s="100" t="s">
        <v>75</v>
      </c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61"/>
        <v>0</v>
      </c>
      <c r="U175" s="47">
        <f t="shared" si="62"/>
        <v>0</v>
      </c>
      <c r="V175" s="48">
        <f t="shared" si="63"/>
        <v>0</v>
      </c>
      <c r="W175" s="49">
        <f t="shared" si="64"/>
        <v>0</v>
      </c>
      <c r="X175" s="44">
        <f t="shared" si="65"/>
        <v>0</v>
      </c>
      <c r="Y175" s="44">
        <f t="shared" si="66"/>
        <v>0</v>
      </c>
      <c r="Z175" s="44">
        <f t="shared" si="67"/>
        <v>0</v>
      </c>
      <c r="AA175" s="50">
        <f t="shared" si="68"/>
        <v>0</v>
      </c>
      <c r="AB175" s="51">
        <f t="shared" si="69"/>
        <v>0</v>
      </c>
      <c r="AC175" s="44">
        <f t="shared" si="70"/>
        <v>0</v>
      </c>
      <c r="AD175" s="44">
        <f t="shared" si="71"/>
        <v>0</v>
      </c>
      <c r="AE175" s="44">
        <f t="shared" si="72"/>
        <v>0</v>
      </c>
      <c r="AF175" s="52" t="e">
        <f>HLOOKUP(I175,ElecAvoidedCostsWOCC!$A$5:$Q$50,G175+1,FALSE)</f>
        <v>#N/A</v>
      </c>
      <c r="AG175" s="44" t="e">
        <f t="shared" si="73"/>
        <v>#N/A</v>
      </c>
      <c r="AH175" s="52" t="e">
        <f>HLOOKUP(I175,ElecAvoidedCostsWOCC!$A$5:$Q$50,T175+1,FALSE)</f>
        <v>#N/A</v>
      </c>
      <c r="AI175" s="44" t="e">
        <f t="shared" si="74"/>
        <v>#N/A</v>
      </c>
      <c r="AJ175" s="44" t="e">
        <f t="shared" si="75"/>
        <v>#N/A</v>
      </c>
      <c r="AK175" s="44" t="e">
        <f>HLOOKUP(I175,ElecAvoidedCostsWOCC!$A$5:$Q$50,G175+1,FALSE)*J175*L175</f>
        <v>#N/A</v>
      </c>
      <c r="AL175" s="44" t="e">
        <f t="shared" si="76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7"/>
        <v>0</v>
      </c>
      <c r="AO175" s="47">
        <f t="shared" si="78"/>
        <v>0</v>
      </c>
      <c r="AP175" s="47" t="e">
        <f t="shared" si="79"/>
        <v>#DIV/0!</v>
      </c>
    </row>
    <row r="176" spans="2:42">
      <c r="B176" s="97" t="s">
        <v>74</v>
      </c>
      <c r="C176" s="100">
        <v>18230611</v>
      </c>
      <c r="D176" s="100" t="s">
        <v>75</v>
      </c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61"/>
        <v>0</v>
      </c>
      <c r="U176" s="47">
        <f t="shared" si="62"/>
        <v>0</v>
      </c>
      <c r="V176" s="48">
        <f t="shared" si="63"/>
        <v>0</v>
      </c>
      <c r="W176" s="49">
        <f t="shared" si="64"/>
        <v>0</v>
      </c>
      <c r="X176" s="44">
        <f t="shared" si="65"/>
        <v>0</v>
      </c>
      <c r="Y176" s="44">
        <f t="shared" si="66"/>
        <v>0</v>
      </c>
      <c r="Z176" s="44">
        <f t="shared" si="67"/>
        <v>0</v>
      </c>
      <c r="AA176" s="50">
        <f t="shared" si="68"/>
        <v>0</v>
      </c>
      <c r="AB176" s="51">
        <f t="shared" si="69"/>
        <v>0</v>
      </c>
      <c r="AC176" s="44">
        <f t="shared" si="70"/>
        <v>0</v>
      </c>
      <c r="AD176" s="44">
        <f t="shared" si="71"/>
        <v>0</v>
      </c>
      <c r="AE176" s="44">
        <f t="shared" si="72"/>
        <v>0</v>
      </c>
      <c r="AF176" s="52" t="e">
        <f>HLOOKUP(I176,ElecAvoidedCostsWOCC!$A$5:$Q$50,G176+1,FALSE)</f>
        <v>#N/A</v>
      </c>
      <c r="AG176" s="44" t="e">
        <f t="shared" si="73"/>
        <v>#N/A</v>
      </c>
      <c r="AH176" s="52" t="e">
        <f>HLOOKUP(I176,ElecAvoidedCostsWOCC!$A$5:$Q$50,T176+1,FALSE)</f>
        <v>#N/A</v>
      </c>
      <c r="AI176" s="44" t="e">
        <f t="shared" si="74"/>
        <v>#N/A</v>
      </c>
      <c r="AJ176" s="44" t="e">
        <f t="shared" si="75"/>
        <v>#N/A</v>
      </c>
      <c r="AK176" s="44" t="e">
        <f>HLOOKUP(I176,ElecAvoidedCostsWOCC!$A$5:$Q$50,G176+1,FALSE)*J176*L176</f>
        <v>#N/A</v>
      </c>
      <c r="AL176" s="44" t="e">
        <f t="shared" si="76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7"/>
        <v>0</v>
      </c>
      <c r="AO176" s="47">
        <f t="shared" si="78"/>
        <v>0</v>
      </c>
      <c r="AP176" s="47" t="e">
        <f t="shared" si="79"/>
        <v>#DIV/0!</v>
      </c>
    </row>
    <row r="177" spans="2:42">
      <c r="B177" s="3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61"/>
        <v>0</v>
      </c>
      <c r="U177" s="47">
        <f t="shared" si="62"/>
        <v>0</v>
      </c>
      <c r="V177" s="48">
        <f t="shared" si="63"/>
        <v>0</v>
      </c>
      <c r="W177" s="49">
        <f t="shared" si="64"/>
        <v>0</v>
      </c>
      <c r="X177" s="44">
        <f t="shared" si="65"/>
        <v>0</v>
      </c>
      <c r="Y177" s="44">
        <f t="shared" si="66"/>
        <v>0</v>
      </c>
      <c r="Z177" s="44">
        <f t="shared" si="67"/>
        <v>0</v>
      </c>
      <c r="AA177" s="50">
        <f t="shared" si="68"/>
        <v>0</v>
      </c>
      <c r="AB177" s="51">
        <f t="shared" si="69"/>
        <v>0</v>
      </c>
      <c r="AC177" s="44">
        <f t="shared" si="70"/>
        <v>0</v>
      </c>
      <c r="AD177" s="44">
        <f t="shared" si="71"/>
        <v>0</v>
      </c>
      <c r="AE177" s="44">
        <f t="shared" si="72"/>
        <v>0</v>
      </c>
      <c r="AF177" s="52" t="e">
        <f>HLOOKUP(I177,ElecAvoidedCostsWOCC!$A$5:$Q$50,G177+1,FALSE)</f>
        <v>#N/A</v>
      </c>
      <c r="AG177" s="44" t="e">
        <f t="shared" si="73"/>
        <v>#N/A</v>
      </c>
      <c r="AH177" s="52" t="e">
        <f>HLOOKUP(I177,ElecAvoidedCostsWOCC!$A$5:$Q$50,T177+1,FALSE)</f>
        <v>#N/A</v>
      </c>
      <c r="AI177" s="44" t="e">
        <f t="shared" si="74"/>
        <v>#N/A</v>
      </c>
      <c r="AJ177" s="44" t="e">
        <f t="shared" si="75"/>
        <v>#N/A</v>
      </c>
      <c r="AK177" s="44" t="e">
        <f>HLOOKUP(I177,ElecAvoidedCostsWOCC!$A$5:$Q$50,G177+1,FALSE)*J177*L177</f>
        <v>#N/A</v>
      </c>
      <c r="AL177" s="44" t="e">
        <f t="shared" si="76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7"/>
        <v>0</v>
      </c>
      <c r="AO177" s="47">
        <f t="shared" si="78"/>
        <v>0</v>
      </c>
      <c r="AP177" s="47" t="e">
        <f t="shared" si="79"/>
        <v>#DIV/0!</v>
      </c>
    </row>
    <row r="178" spans="2:42">
      <c r="B178" s="3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61"/>
        <v>0</v>
      </c>
      <c r="U178" s="47">
        <f t="shared" si="62"/>
        <v>0</v>
      </c>
      <c r="V178" s="48">
        <f t="shared" si="63"/>
        <v>0</v>
      </c>
      <c r="W178" s="49">
        <f t="shared" si="64"/>
        <v>0</v>
      </c>
      <c r="X178" s="44">
        <f t="shared" si="65"/>
        <v>0</v>
      </c>
      <c r="Y178" s="44">
        <f t="shared" si="66"/>
        <v>0</v>
      </c>
      <c r="Z178" s="44">
        <f t="shared" si="67"/>
        <v>0</v>
      </c>
      <c r="AA178" s="50">
        <f t="shared" si="68"/>
        <v>0</v>
      </c>
      <c r="AB178" s="51">
        <f t="shared" si="69"/>
        <v>0</v>
      </c>
      <c r="AC178" s="44">
        <f t="shared" si="70"/>
        <v>0</v>
      </c>
      <c r="AD178" s="44">
        <f t="shared" si="71"/>
        <v>0</v>
      </c>
      <c r="AE178" s="44">
        <f t="shared" si="72"/>
        <v>0</v>
      </c>
      <c r="AF178" s="52" t="e">
        <f>HLOOKUP(I178,ElecAvoidedCostsWOCC!$A$5:$Q$50,G178+1,FALSE)</f>
        <v>#N/A</v>
      </c>
      <c r="AG178" s="44" t="e">
        <f t="shared" si="73"/>
        <v>#N/A</v>
      </c>
      <c r="AH178" s="52" t="e">
        <f>HLOOKUP(I178,ElecAvoidedCostsWOCC!$A$5:$Q$50,T178+1,FALSE)</f>
        <v>#N/A</v>
      </c>
      <c r="AI178" s="44" t="e">
        <f t="shared" si="74"/>
        <v>#N/A</v>
      </c>
      <c r="AJ178" s="44" t="e">
        <f t="shared" si="75"/>
        <v>#N/A</v>
      </c>
      <c r="AK178" s="44" t="e">
        <f>HLOOKUP(I178,ElecAvoidedCostsWOCC!$A$5:$Q$50,G178+1,FALSE)*J178*L178</f>
        <v>#N/A</v>
      </c>
      <c r="AL178" s="44" t="e">
        <f t="shared" si="76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77"/>
        <v>0</v>
      </c>
      <c r="AO178" s="47">
        <f t="shared" si="78"/>
        <v>0</v>
      </c>
      <c r="AP178" s="47" t="e">
        <f t="shared" si="79"/>
        <v>#DIV/0!</v>
      </c>
    </row>
    <row r="179" spans="2:42">
      <c r="B179" s="3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61"/>
        <v>0</v>
      </c>
      <c r="U179" s="47">
        <f t="shared" si="62"/>
        <v>0</v>
      </c>
      <c r="V179" s="48">
        <f t="shared" si="63"/>
        <v>0</v>
      </c>
      <c r="W179" s="49">
        <f t="shared" si="64"/>
        <v>0</v>
      </c>
      <c r="X179" s="44">
        <f t="shared" si="65"/>
        <v>0</v>
      </c>
      <c r="Y179" s="44">
        <f t="shared" si="66"/>
        <v>0</v>
      </c>
      <c r="Z179" s="44">
        <f t="shared" si="67"/>
        <v>0</v>
      </c>
      <c r="AA179" s="50">
        <f t="shared" si="68"/>
        <v>0</v>
      </c>
      <c r="AB179" s="51">
        <f t="shared" si="69"/>
        <v>0</v>
      </c>
      <c r="AC179" s="44">
        <f t="shared" si="70"/>
        <v>0</v>
      </c>
      <c r="AD179" s="44">
        <f t="shared" si="71"/>
        <v>0</v>
      </c>
      <c r="AE179" s="44">
        <f t="shared" si="72"/>
        <v>0</v>
      </c>
      <c r="AF179" s="52" t="e">
        <f>HLOOKUP(I179,ElecAvoidedCostsWOCC!$A$5:$Q$50,G179+1,FALSE)</f>
        <v>#N/A</v>
      </c>
      <c r="AG179" s="44" t="e">
        <f t="shared" si="73"/>
        <v>#N/A</v>
      </c>
      <c r="AH179" s="52" t="e">
        <f>HLOOKUP(I179,ElecAvoidedCostsWOCC!$A$5:$Q$50,T179+1,FALSE)</f>
        <v>#N/A</v>
      </c>
      <c r="AI179" s="44" t="e">
        <f t="shared" si="74"/>
        <v>#N/A</v>
      </c>
      <c r="AJ179" s="44" t="e">
        <f t="shared" si="75"/>
        <v>#N/A</v>
      </c>
      <c r="AK179" s="44" t="e">
        <f>HLOOKUP(I179,ElecAvoidedCostsWOCC!$A$5:$Q$50,G179+1,FALSE)*J179*L179</f>
        <v>#N/A</v>
      </c>
      <c r="AL179" s="44" t="e">
        <f t="shared" si="76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77"/>
        <v>0</v>
      </c>
      <c r="AO179" s="47">
        <f t="shared" si="78"/>
        <v>0</v>
      </c>
      <c r="AP179" s="47" t="e">
        <f t="shared" si="79"/>
        <v>#DIV/0!</v>
      </c>
    </row>
    <row r="180" spans="2:42">
      <c r="B180" s="3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61"/>
        <v>0</v>
      </c>
      <c r="U180" s="47">
        <f t="shared" si="62"/>
        <v>0</v>
      </c>
      <c r="V180" s="48">
        <f t="shared" si="63"/>
        <v>0</v>
      </c>
      <c r="W180" s="49">
        <f t="shared" si="64"/>
        <v>0</v>
      </c>
      <c r="X180" s="44">
        <f t="shared" si="65"/>
        <v>0</v>
      </c>
      <c r="Y180" s="44">
        <f t="shared" si="66"/>
        <v>0</v>
      </c>
      <c r="Z180" s="44">
        <f t="shared" si="67"/>
        <v>0</v>
      </c>
      <c r="AA180" s="50">
        <f t="shared" si="68"/>
        <v>0</v>
      </c>
      <c r="AB180" s="51">
        <f t="shared" si="69"/>
        <v>0</v>
      </c>
      <c r="AC180" s="44">
        <f t="shared" si="70"/>
        <v>0</v>
      </c>
      <c r="AD180" s="44">
        <f t="shared" si="71"/>
        <v>0</v>
      </c>
      <c r="AE180" s="44">
        <f t="shared" si="72"/>
        <v>0</v>
      </c>
      <c r="AF180" s="52" t="e">
        <f>HLOOKUP(I180,ElecAvoidedCostsWOCC!$A$5:$Q$50,G180+1,FALSE)</f>
        <v>#N/A</v>
      </c>
      <c r="AG180" s="44" t="e">
        <f t="shared" si="73"/>
        <v>#N/A</v>
      </c>
      <c r="AH180" s="52" t="e">
        <f>HLOOKUP(I180,ElecAvoidedCostsWOCC!$A$5:$Q$50,T180+1,FALSE)</f>
        <v>#N/A</v>
      </c>
      <c r="AI180" s="44" t="e">
        <f t="shared" si="74"/>
        <v>#N/A</v>
      </c>
      <c r="AJ180" s="44" t="e">
        <f t="shared" si="75"/>
        <v>#N/A</v>
      </c>
      <c r="AK180" s="44" t="e">
        <f>HLOOKUP(I180,ElecAvoidedCostsWOCC!$A$5:$Q$50,G180+1,FALSE)*J180*L180</f>
        <v>#N/A</v>
      </c>
      <c r="AL180" s="44" t="e">
        <f t="shared" si="76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77"/>
        <v>0</v>
      </c>
      <c r="AO180" s="47">
        <f t="shared" si="78"/>
        <v>0</v>
      </c>
      <c r="AP180" s="47" t="e">
        <f t="shared" si="79"/>
        <v>#DIV/0!</v>
      </c>
    </row>
    <row r="181" spans="2:42">
      <c r="B181" s="3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61"/>
        <v>0</v>
      </c>
      <c r="U181" s="47">
        <f t="shared" si="62"/>
        <v>0</v>
      </c>
      <c r="V181" s="48">
        <f t="shared" si="63"/>
        <v>0</v>
      </c>
      <c r="W181" s="49">
        <f t="shared" si="64"/>
        <v>0</v>
      </c>
      <c r="X181" s="44">
        <f t="shared" si="65"/>
        <v>0</v>
      </c>
      <c r="Y181" s="44">
        <f t="shared" si="66"/>
        <v>0</v>
      </c>
      <c r="Z181" s="44">
        <f t="shared" si="67"/>
        <v>0</v>
      </c>
      <c r="AA181" s="50">
        <f t="shared" si="68"/>
        <v>0</v>
      </c>
      <c r="AB181" s="51">
        <f t="shared" si="69"/>
        <v>0</v>
      </c>
      <c r="AC181" s="44">
        <f t="shared" si="70"/>
        <v>0</v>
      </c>
      <c r="AD181" s="44">
        <f t="shared" si="71"/>
        <v>0</v>
      </c>
      <c r="AE181" s="44">
        <f t="shared" si="72"/>
        <v>0</v>
      </c>
      <c r="AF181" s="52" t="e">
        <f>HLOOKUP(I181,ElecAvoidedCostsWOCC!$A$5:$Q$50,G181+1,FALSE)</f>
        <v>#N/A</v>
      </c>
      <c r="AG181" s="44" t="e">
        <f t="shared" si="73"/>
        <v>#N/A</v>
      </c>
      <c r="AH181" s="52" t="e">
        <f>HLOOKUP(I181,ElecAvoidedCostsWOCC!$A$5:$Q$50,T181+1,FALSE)</f>
        <v>#N/A</v>
      </c>
      <c r="AI181" s="44" t="e">
        <f t="shared" si="74"/>
        <v>#N/A</v>
      </c>
      <c r="AJ181" s="44" t="e">
        <f t="shared" si="75"/>
        <v>#N/A</v>
      </c>
      <c r="AK181" s="44" t="e">
        <f>HLOOKUP(I181,ElecAvoidedCostsWOCC!$A$5:$Q$50,G181+1,FALSE)*J181*L181</f>
        <v>#N/A</v>
      </c>
      <c r="AL181" s="44" t="e">
        <f t="shared" si="76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77"/>
        <v>0</v>
      </c>
      <c r="AO181" s="47">
        <f t="shared" si="78"/>
        <v>0</v>
      </c>
      <c r="AP181" s="47" t="e">
        <f t="shared" si="79"/>
        <v>#DIV/0!</v>
      </c>
    </row>
    <row r="182" spans="2:42">
      <c r="B182" s="3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61"/>
        <v>0</v>
      </c>
      <c r="U182" s="47">
        <f t="shared" si="62"/>
        <v>0</v>
      </c>
      <c r="V182" s="48">
        <f t="shared" si="63"/>
        <v>0</v>
      </c>
      <c r="W182" s="49">
        <f t="shared" si="64"/>
        <v>0</v>
      </c>
      <c r="X182" s="44">
        <f t="shared" si="65"/>
        <v>0</v>
      </c>
      <c r="Y182" s="44">
        <f t="shared" si="66"/>
        <v>0</v>
      </c>
      <c r="Z182" s="44">
        <f t="shared" si="67"/>
        <v>0</v>
      </c>
      <c r="AA182" s="50">
        <f t="shared" si="68"/>
        <v>0</v>
      </c>
      <c r="AB182" s="51">
        <f t="shared" si="69"/>
        <v>0</v>
      </c>
      <c r="AC182" s="44">
        <f t="shared" si="70"/>
        <v>0</v>
      </c>
      <c r="AD182" s="44">
        <f t="shared" si="71"/>
        <v>0</v>
      </c>
      <c r="AE182" s="44">
        <f t="shared" si="72"/>
        <v>0</v>
      </c>
      <c r="AF182" s="52" t="e">
        <f>HLOOKUP(I182,ElecAvoidedCostsWOCC!$A$5:$Q$50,G182+1,FALSE)</f>
        <v>#N/A</v>
      </c>
      <c r="AG182" s="44" t="e">
        <f t="shared" si="73"/>
        <v>#N/A</v>
      </c>
      <c r="AH182" s="52" t="e">
        <f>HLOOKUP(I182,ElecAvoidedCostsWOCC!$A$5:$Q$50,T182+1,FALSE)</f>
        <v>#N/A</v>
      </c>
      <c r="AI182" s="44" t="e">
        <f t="shared" si="74"/>
        <v>#N/A</v>
      </c>
      <c r="AJ182" s="44" t="e">
        <f t="shared" si="75"/>
        <v>#N/A</v>
      </c>
      <c r="AK182" s="44" t="e">
        <f>HLOOKUP(I182,ElecAvoidedCostsWOCC!$A$5:$Q$50,G182+1,FALSE)*J182*L182</f>
        <v>#N/A</v>
      </c>
      <c r="AL182" s="44" t="e">
        <f t="shared" si="76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7"/>
        <v>0</v>
      </c>
      <c r="AO182" s="47">
        <f t="shared" si="78"/>
        <v>0</v>
      </c>
      <c r="AP182" s="47" t="e">
        <f t="shared" si="79"/>
        <v>#DIV/0!</v>
      </c>
    </row>
    <row r="183" spans="2:42">
      <c r="B183" s="3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61"/>
        <v>0</v>
      </c>
      <c r="U183" s="47">
        <f t="shared" si="62"/>
        <v>0</v>
      </c>
      <c r="V183" s="48">
        <f t="shared" si="63"/>
        <v>0</v>
      </c>
      <c r="W183" s="49">
        <f t="shared" si="64"/>
        <v>0</v>
      </c>
      <c r="X183" s="44">
        <f t="shared" si="65"/>
        <v>0</v>
      </c>
      <c r="Y183" s="44">
        <f t="shared" si="66"/>
        <v>0</v>
      </c>
      <c r="Z183" s="44">
        <f t="shared" si="67"/>
        <v>0</v>
      </c>
      <c r="AA183" s="50">
        <f t="shared" si="68"/>
        <v>0</v>
      </c>
      <c r="AB183" s="51">
        <f t="shared" si="69"/>
        <v>0</v>
      </c>
      <c r="AC183" s="44">
        <f t="shared" si="70"/>
        <v>0</v>
      </c>
      <c r="AD183" s="44">
        <f t="shared" si="71"/>
        <v>0</v>
      </c>
      <c r="AE183" s="44">
        <f t="shared" si="72"/>
        <v>0</v>
      </c>
      <c r="AF183" s="52" t="e">
        <f>HLOOKUP(I183,ElecAvoidedCostsWOCC!$A$5:$Q$50,G183+1,FALSE)</f>
        <v>#N/A</v>
      </c>
      <c r="AG183" s="44" t="e">
        <f t="shared" si="73"/>
        <v>#N/A</v>
      </c>
      <c r="AH183" s="52" t="e">
        <f>HLOOKUP(I183,ElecAvoidedCostsWOCC!$A$5:$Q$50,T183+1,FALSE)</f>
        <v>#N/A</v>
      </c>
      <c r="AI183" s="44" t="e">
        <f t="shared" si="74"/>
        <v>#N/A</v>
      </c>
      <c r="AJ183" s="44" t="e">
        <f t="shared" si="75"/>
        <v>#N/A</v>
      </c>
      <c r="AK183" s="44" t="e">
        <f>HLOOKUP(I183,ElecAvoidedCostsWOCC!$A$5:$Q$50,G183+1,FALSE)*J183*L183</f>
        <v>#N/A</v>
      </c>
      <c r="AL183" s="44" t="e">
        <f t="shared" si="76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7"/>
        <v>0</v>
      </c>
      <c r="AO183" s="47">
        <f t="shared" si="78"/>
        <v>0</v>
      </c>
      <c r="AP183" s="47" t="e">
        <f t="shared" si="79"/>
        <v>#DIV/0!</v>
      </c>
    </row>
    <row r="184" spans="2:42">
      <c r="B184" s="3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61"/>
        <v>0</v>
      </c>
      <c r="U184" s="47">
        <f t="shared" si="62"/>
        <v>0</v>
      </c>
      <c r="V184" s="48">
        <f t="shared" si="63"/>
        <v>0</v>
      </c>
      <c r="W184" s="49">
        <f t="shared" si="64"/>
        <v>0</v>
      </c>
      <c r="X184" s="44">
        <f t="shared" si="65"/>
        <v>0</v>
      </c>
      <c r="Y184" s="44">
        <f t="shared" si="66"/>
        <v>0</v>
      </c>
      <c r="Z184" s="44">
        <f t="shared" si="67"/>
        <v>0</v>
      </c>
      <c r="AA184" s="50">
        <f t="shared" si="68"/>
        <v>0</v>
      </c>
      <c r="AB184" s="51">
        <f t="shared" si="69"/>
        <v>0</v>
      </c>
      <c r="AC184" s="44">
        <f t="shared" si="70"/>
        <v>0</v>
      </c>
      <c r="AD184" s="44">
        <f t="shared" si="71"/>
        <v>0</v>
      </c>
      <c r="AE184" s="44">
        <f t="shared" si="72"/>
        <v>0</v>
      </c>
      <c r="AF184" s="52" t="e">
        <f>HLOOKUP(I184,ElecAvoidedCostsWOCC!$A$5:$Q$50,G184+1,FALSE)</f>
        <v>#N/A</v>
      </c>
      <c r="AG184" s="44" t="e">
        <f t="shared" si="73"/>
        <v>#N/A</v>
      </c>
      <c r="AH184" s="52" t="e">
        <f>HLOOKUP(I184,ElecAvoidedCostsWOCC!$A$5:$Q$50,T184+1,FALSE)</f>
        <v>#N/A</v>
      </c>
      <c r="AI184" s="44" t="e">
        <f t="shared" si="74"/>
        <v>#N/A</v>
      </c>
      <c r="AJ184" s="44" t="e">
        <f t="shared" si="75"/>
        <v>#N/A</v>
      </c>
      <c r="AK184" s="44" t="e">
        <f>HLOOKUP(I184,ElecAvoidedCostsWOCC!$A$5:$Q$50,G184+1,FALSE)*J184*L184</f>
        <v>#N/A</v>
      </c>
      <c r="AL184" s="44" t="e">
        <f t="shared" si="76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7"/>
        <v>0</v>
      </c>
      <c r="AO184" s="47">
        <f t="shared" si="78"/>
        <v>0</v>
      </c>
      <c r="AP184" s="47" t="e">
        <f t="shared" si="79"/>
        <v>#DIV/0!</v>
      </c>
    </row>
    <row r="185" spans="2:42">
      <c r="B185" s="3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61"/>
        <v>0</v>
      </c>
      <c r="U185" s="47">
        <f t="shared" si="62"/>
        <v>0</v>
      </c>
      <c r="V185" s="48">
        <f t="shared" si="63"/>
        <v>0</v>
      </c>
      <c r="W185" s="49">
        <f t="shared" si="64"/>
        <v>0</v>
      </c>
      <c r="X185" s="44">
        <f t="shared" si="65"/>
        <v>0</v>
      </c>
      <c r="Y185" s="44">
        <f t="shared" si="66"/>
        <v>0</v>
      </c>
      <c r="Z185" s="44">
        <f t="shared" si="67"/>
        <v>0</v>
      </c>
      <c r="AA185" s="50">
        <f t="shared" si="68"/>
        <v>0</v>
      </c>
      <c r="AB185" s="51">
        <f t="shared" si="69"/>
        <v>0</v>
      </c>
      <c r="AC185" s="44">
        <f t="shared" si="70"/>
        <v>0</v>
      </c>
      <c r="AD185" s="44">
        <f t="shared" si="71"/>
        <v>0</v>
      </c>
      <c r="AE185" s="44">
        <f t="shared" si="72"/>
        <v>0</v>
      </c>
      <c r="AF185" s="52" t="e">
        <f>HLOOKUP(I185,ElecAvoidedCostsWOCC!$A$5:$Q$50,G185+1,FALSE)</f>
        <v>#N/A</v>
      </c>
      <c r="AG185" s="44" t="e">
        <f t="shared" si="73"/>
        <v>#N/A</v>
      </c>
      <c r="AH185" s="52" t="e">
        <f>HLOOKUP(I185,ElecAvoidedCostsWOCC!$A$5:$Q$50,T185+1,FALSE)</f>
        <v>#N/A</v>
      </c>
      <c r="AI185" s="44" t="e">
        <f t="shared" si="74"/>
        <v>#N/A</v>
      </c>
      <c r="AJ185" s="44" t="e">
        <f t="shared" si="75"/>
        <v>#N/A</v>
      </c>
      <c r="AK185" s="44" t="e">
        <f>HLOOKUP(I185,ElecAvoidedCostsWOCC!$A$5:$Q$50,G185+1,FALSE)*J185*L185</f>
        <v>#N/A</v>
      </c>
      <c r="AL185" s="44" t="e">
        <f t="shared" si="76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7"/>
        <v>0</v>
      </c>
      <c r="AO185" s="47">
        <f t="shared" si="78"/>
        <v>0</v>
      </c>
      <c r="AP185" s="47" t="e">
        <f t="shared" si="79"/>
        <v>#DIV/0!</v>
      </c>
    </row>
    <row r="186" spans="2:42">
      <c r="B186" s="3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61"/>
        <v>0</v>
      </c>
      <c r="U186" s="47">
        <f t="shared" si="62"/>
        <v>0</v>
      </c>
      <c r="V186" s="48">
        <f t="shared" si="63"/>
        <v>0</v>
      </c>
      <c r="W186" s="49">
        <f t="shared" si="64"/>
        <v>0</v>
      </c>
      <c r="X186" s="44">
        <f t="shared" si="65"/>
        <v>0</v>
      </c>
      <c r="Y186" s="44">
        <f t="shared" si="66"/>
        <v>0</v>
      </c>
      <c r="Z186" s="44">
        <f t="shared" si="67"/>
        <v>0</v>
      </c>
      <c r="AA186" s="50">
        <f t="shared" si="68"/>
        <v>0</v>
      </c>
      <c r="AB186" s="51">
        <f t="shared" si="69"/>
        <v>0</v>
      </c>
      <c r="AC186" s="44">
        <f t="shared" si="70"/>
        <v>0</v>
      </c>
      <c r="AD186" s="44">
        <f t="shared" si="71"/>
        <v>0</v>
      </c>
      <c r="AE186" s="44">
        <f t="shared" si="72"/>
        <v>0</v>
      </c>
      <c r="AF186" s="52" t="e">
        <f>HLOOKUP(I186,ElecAvoidedCostsWOCC!$A$5:$Q$50,G186+1,FALSE)</f>
        <v>#N/A</v>
      </c>
      <c r="AG186" s="44" t="e">
        <f t="shared" si="73"/>
        <v>#N/A</v>
      </c>
      <c r="AH186" s="52" t="e">
        <f>HLOOKUP(I186,ElecAvoidedCostsWOCC!$A$5:$Q$50,T186+1,FALSE)</f>
        <v>#N/A</v>
      </c>
      <c r="AI186" s="44" t="e">
        <f t="shared" si="74"/>
        <v>#N/A</v>
      </c>
      <c r="AJ186" s="44" t="e">
        <f t="shared" si="75"/>
        <v>#N/A</v>
      </c>
      <c r="AK186" s="44" t="e">
        <f>HLOOKUP(I186,ElecAvoidedCostsWOCC!$A$5:$Q$50,G186+1,FALSE)*J186*L186</f>
        <v>#N/A</v>
      </c>
      <c r="AL186" s="44" t="e">
        <f t="shared" si="76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7"/>
        <v>0</v>
      </c>
      <c r="AO186" s="47">
        <f t="shared" si="78"/>
        <v>0</v>
      </c>
      <c r="AP186" s="47" t="e">
        <f t="shared" si="79"/>
        <v>#DIV/0!</v>
      </c>
    </row>
    <row r="187" spans="2:42">
      <c r="B187" s="3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61"/>
        <v>0</v>
      </c>
      <c r="U187" s="47">
        <f t="shared" si="62"/>
        <v>0</v>
      </c>
      <c r="V187" s="48">
        <f t="shared" si="63"/>
        <v>0</v>
      </c>
      <c r="W187" s="49">
        <f t="shared" si="64"/>
        <v>0</v>
      </c>
      <c r="X187" s="44">
        <f t="shared" si="65"/>
        <v>0</v>
      </c>
      <c r="Y187" s="44">
        <f t="shared" si="66"/>
        <v>0</v>
      </c>
      <c r="Z187" s="44">
        <f t="shared" si="67"/>
        <v>0</v>
      </c>
      <c r="AA187" s="50">
        <f t="shared" si="68"/>
        <v>0</v>
      </c>
      <c r="AB187" s="51">
        <f t="shared" si="69"/>
        <v>0</v>
      </c>
      <c r="AC187" s="44">
        <f t="shared" si="70"/>
        <v>0</v>
      </c>
      <c r="AD187" s="44">
        <f t="shared" si="71"/>
        <v>0</v>
      </c>
      <c r="AE187" s="44">
        <f t="shared" si="72"/>
        <v>0</v>
      </c>
      <c r="AF187" s="52" t="e">
        <f>HLOOKUP(I187,ElecAvoidedCostsWOCC!$A$5:$Q$50,G187+1,FALSE)</f>
        <v>#N/A</v>
      </c>
      <c r="AG187" s="44" t="e">
        <f t="shared" si="73"/>
        <v>#N/A</v>
      </c>
      <c r="AH187" s="52" t="e">
        <f>HLOOKUP(I187,ElecAvoidedCostsWOCC!$A$5:$Q$50,T187+1,FALSE)</f>
        <v>#N/A</v>
      </c>
      <c r="AI187" s="44" t="e">
        <f t="shared" si="74"/>
        <v>#N/A</v>
      </c>
      <c r="AJ187" s="44" t="e">
        <f t="shared" si="75"/>
        <v>#N/A</v>
      </c>
      <c r="AK187" s="44" t="e">
        <f>HLOOKUP(I187,ElecAvoidedCostsWOCC!$A$5:$Q$50,G187+1,FALSE)*J187*L187</f>
        <v>#N/A</v>
      </c>
      <c r="AL187" s="44" t="e">
        <f t="shared" si="76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7"/>
        <v>0</v>
      </c>
      <c r="AO187" s="47">
        <f t="shared" si="78"/>
        <v>0</v>
      </c>
      <c r="AP187" s="47" t="e">
        <f t="shared" si="79"/>
        <v>#DIV/0!</v>
      </c>
    </row>
    <row r="188" spans="2:42">
      <c r="B188" s="3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61"/>
        <v>0</v>
      </c>
      <c r="U188" s="47">
        <f t="shared" si="62"/>
        <v>0</v>
      </c>
      <c r="V188" s="48">
        <f t="shared" si="63"/>
        <v>0</v>
      </c>
      <c r="W188" s="49">
        <f t="shared" si="64"/>
        <v>0</v>
      </c>
      <c r="X188" s="44">
        <f t="shared" si="65"/>
        <v>0</v>
      </c>
      <c r="Y188" s="44">
        <f t="shared" si="66"/>
        <v>0</v>
      </c>
      <c r="Z188" s="44">
        <f t="shared" si="67"/>
        <v>0</v>
      </c>
      <c r="AA188" s="50">
        <f t="shared" si="68"/>
        <v>0</v>
      </c>
      <c r="AB188" s="51">
        <f t="shared" si="69"/>
        <v>0</v>
      </c>
      <c r="AC188" s="44">
        <f t="shared" si="70"/>
        <v>0</v>
      </c>
      <c r="AD188" s="44">
        <f t="shared" si="71"/>
        <v>0</v>
      </c>
      <c r="AE188" s="44">
        <f t="shared" si="72"/>
        <v>0</v>
      </c>
      <c r="AF188" s="52" t="e">
        <f>HLOOKUP(I188,ElecAvoidedCostsWOCC!$A$5:$Q$50,G188+1,FALSE)</f>
        <v>#N/A</v>
      </c>
      <c r="AG188" s="44" t="e">
        <f t="shared" si="73"/>
        <v>#N/A</v>
      </c>
      <c r="AH188" s="52" t="e">
        <f>HLOOKUP(I188,ElecAvoidedCostsWOCC!$A$5:$Q$50,T188+1,FALSE)</f>
        <v>#N/A</v>
      </c>
      <c r="AI188" s="44" t="e">
        <f t="shared" si="74"/>
        <v>#N/A</v>
      </c>
      <c r="AJ188" s="44" t="e">
        <f t="shared" si="75"/>
        <v>#N/A</v>
      </c>
      <c r="AK188" s="44" t="e">
        <f>HLOOKUP(I188,ElecAvoidedCostsWOCC!$A$5:$Q$50,G188+1,FALSE)*J188*L188</f>
        <v>#N/A</v>
      </c>
      <c r="AL188" s="44" t="e">
        <f t="shared" si="76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7"/>
        <v>0</v>
      </c>
      <c r="AO188" s="47">
        <f t="shared" si="78"/>
        <v>0</v>
      </c>
      <c r="AP188" s="47" t="e">
        <f t="shared" si="79"/>
        <v>#DIV/0!</v>
      </c>
    </row>
    <row r="189" spans="2:42">
      <c r="B189" s="3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61"/>
        <v>0</v>
      </c>
      <c r="U189" s="47">
        <f t="shared" si="62"/>
        <v>0</v>
      </c>
      <c r="V189" s="48">
        <f t="shared" si="63"/>
        <v>0</v>
      </c>
      <c r="W189" s="49">
        <f t="shared" si="64"/>
        <v>0</v>
      </c>
      <c r="X189" s="44">
        <f t="shared" si="65"/>
        <v>0</v>
      </c>
      <c r="Y189" s="44">
        <f t="shared" si="66"/>
        <v>0</v>
      </c>
      <c r="Z189" s="44">
        <f t="shared" si="67"/>
        <v>0</v>
      </c>
      <c r="AA189" s="50">
        <f t="shared" si="68"/>
        <v>0</v>
      </c>
      <c r="AB189" s="51">
        <f t="shared" si="69"/>
        <v>0</v>
      </c>
      <c r="AC189" s="44">
        <f t="shared" si="70"/>
        <v>0</v>
      </c>
      <c r="AD189" s="44">
        <f t="shared" si="71"/>
        <v>0</v>
      </c>
      <c r="AE189" s="44">
        <f t="shared" si="72"/>
        <v>0</v>
      </c>
      <c r="AF189" s="52" t="e">
        <f>HLOOKUP(I189,ElecAvoidedCostsWOCC!$A$5:$Q$50,G189+1,FALSE)</f>
        <v>#N/A</v>
      </c>
      <c r="AG189" s="44" t="e">
        <f t="shared" si="73"/>
        <v>#N/A</v>
      </c>
      <c r="AH189" s="52" t="e">
        <f>HLOOKUP(I189,ElecAvoidedCostsWOCC!$A$5:$Q$50,T189+1,FALSE)</f>
        <v>#N/A</v>
      </c>
      <c r="AI189" s="44" t="e">
        <f t="shared" si="74"/>
        <v>#N/A</v>
      </c>
      <c r="AJ189" s="44" t="e">
        <f t="shared" si="75"/>
        <v>#N/A</v>
      </c>
      <c r="AK189" s="44" t="e">
        <f>HLOOKUP(I189,ElecAvoidedCostsWOCC!$A$5:$Q$50,G189+1,FALSE)*J189*L189</f>
        <v>#N/A</v>
      </c>
      <c r="AL189" s="44" t="e">
        <f t="shared" si="76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7"/>
        <v>0</v>
      </c>
      <c r="AO189" s="47">
        <f t="shared" si="78"/>
        <v>0</v>
      </c>
      <c r="AP189" s="47" t="e">
        <f t="shared" si="79"/>
        <v>#DIV/0!</v>
      </c>
    </row>
    <row r="190" spans="2:42">
      <c r="B190" s="3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61"/>
        <v>0</v>
      </c>
      <c r="U190" s="47">
        <f t="shared" si="62"/>
        <v>0</v>
      </c>
      <c r="V190" s="48">
        <f t="shared" si="63"/>
        <v>0</v>
      </c>
      <c r="W190" s="49">
        <f t="shared" si="64"/>
        <v>0</v>
      </c>
      <c r="X190" s="44">
        <f t="shared" si="65"/>
        <v>0</v>
      </c>
      <c r="Y190" s="44">
        <f t="shared" si="66"/>
        <v>0</v>
      </c>
      <c r="Z190" s="44">
        <f t="shared" si="67"/>
        <v>0</v>
      </c>
      <c r="AA190" s="50">
        <f t="shared" si="68"/>
        <v>0</v>
      </c>
      <c r="AB190" s="51">
        <f t="shared" si="69"/>
        <v>0</v>
      </c>
      <c r="AC190" s="44">
        <f t="shared" si="70"/>
        <v>0</v>
      </c>
      <c r="AD190" s="44">
        <f t="shared" si="71"/>
        <v>0</v>
      </c>
      <c r="AE190" s="44">
        <f t="shared" si="72"/>
        <v>0</v>
      </c>
      <c r="AF190" s="52" t="e">
        <f>HLOOKUP(I190,ElecAvoidedCostsWOCC!$A$5:$Q$50,G190+1,FALSE)</f>
        <v>#N/A</v>
      </c>
      <c r="AG190" s="44" t="e">
        <f t="shared" si="73"/>
        <v>#N/A</v>
      </c>
      <c r="AH190" s="52" t="e">
        <f>HLOOKUP(I190,ElecAvoidedCostsWOCC!$A$5:$Q$50,T190+1,FALSE)</f>
        <v>#N/A</v>
      </c>
      <c r="AI190" s="44" t="e">
        <f t="shared" si="74"/>
        <v>#N/A</v>
      </c>
      <c r="AJ190" s="44" t="e">
        <f t="shared" si="75"/>
        <v>#N/A</v>
      </c>
      <c r="AK190" s="44" t="e">
        <f>HLOOKUP(I190,ElecAvoidedCostsWOCC!$A$5:$Q$50,G190+1,FALSE)*J190*L190</f>
        <v>#N/A</v>
      </c>
      <c r="AL190" s="44" t="e">
        <f t="shared" si="76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7"/>
        <v>0</v>
      </c>
      <c r="AO190" s="47">
        <f t="shared" si="78"/>
        <v>0</v>
      </c>
      <c r="AP190" s="47" t="e">
        <f t="shared" si="79"/>
        <v>#DIV/0!</v>
      </c>
    </row>
    <row r="191" spans="2:42">
      <c r="B191" s="3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61"/>
        <v>0</v>
      </c>
      <c r="U191" s="47">
        <f t="shared" si="62"/>
        <v>0</v>
      </c>
      <c r="V191" s="48">
        <f t="shared" si="63"/>
        <v>0</v>
      </c>
      <c r="W191" s="49">
        <f t="shared" si="64"/>
        <v>0</v>
      </c>
      <c r="X191" s="44">
        <f t="shared" si="65"/>
        <v>0</v>
      </c>
      <c r="Y191" s="44">
        <f t="shared" si="66"/>
        <v>0</v>
      </c>
      <c r="Z191" s="44">
        <f t="shared" si="67"/>
        <v>0</v>
      </c>
      <c r="AA191" s="50">
        <f t="shared" si="68"/>
        <v>0</v>
      </c>
      <c r="AB191" s="51">
        <f t="shared" si="69"/>
        <v>0</v>
      </c>
      <c r="AC191" s="44">
        <f t="shared" si="70"/>
        <v>0</v>
      </c>
      <c r="AD191" s="44">
        <f t="shared" si="71"/>
        <v>0</v>
      </c>
      <c r="AE191" s="44">
        <f t="shared" si="72"/>
        <v>0</v>
      </c>
      <c r="AF191" s="52" t="e">
        <f>HLOOKUP(I191,ElecAvoidedCostsWOCC!$A$5:$Q$50,G191+1,FALSE)</f>
        <v>#N/A</v>
      </c>
      <c r="AG191" s="44" t="e">
        <f t="shared" si="73"/>
        <v>#N/A</v>
      </c>
      <c r="AH191" s="52" t="e">
        <f>HLOOKUP(I191,ElecAvoidedCostsWOCC!$A$5:$Q$50,T191+1,FALSE)</f>
        <v>#N/A</v>
      </c>
      <c r="AI191" s="44" t="e">
        <f t="shared" si="74"/>
        <v>#N/A</v>
      </c>
      <c r="AJ191" s="44" t="e">
        <f t="shared" si="75"/>
        <v>#N/A</v>
      </c>
      <c r="AK191" s="44" t="e">
        <f>HLOOKUP(I191,ElecAvoidedCostsWOCC!$A$5:$Q$50,G191+1,FALSE)*J191*L191</f>
        <v>#N/A</v>
      </c>
      <c r="AL191" s="44" t="e">
        <f t="shared" si="76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7"/>
        <v>0</v>
      </c>
      <c r="AO191" s="47">
        <f t="shared" si="78"/>
        <v>0</v>
      </c>
      <c r="AP191" s="47" t="e">
        <f t="shared" si="79"/>
        <v>#DIV/0!</v>
      </c>
    </row>
    <row r="192" spans="2:42">
      <c r="B192" s="3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61"/>
        <v>0</v>
      </c>
      <c r="U192" s="47">
        <f t="shared" si="62"/>
        <v>0</v>
      </c>
      <c r="V192" s="48">
        <f t="shared" si="63"/>
        <v>0</v>
      </c>
      <c r="W192" s="49">
        <f t="shared" si="64"/>
        <v>0</v>
      </c>
      <c r="X192" s="44">
        <f t="shared" si="65"/>
        <v>0</v>
      </c>
      <c r="Y192" s="44">
        <f t="shared" si="66"/>
        <v>0</v>
      </c>
      <c r="Z192" s="44">
        <f t="shared" si="67"/>
        <v>0</v>
      </c>
      <c r="AA192" s="50">
        <f t="shared" si="68"/>
        <v>0</v>
      </c>
      <c r="AB192" s="51">
        <f t="shared" si="69"/>
        <v>0</v>
      </c>
      <c r="AC192" s="44">
        <f t="shared" si="70"/>
        <v>0</v>
      </c>
      <c r="AD192" s="44">
        <f t="shared" si="71"/>
        <v>0</v>
      </c>
      <c r="AE192" s="44">
        <f t="shared" si="72"/>
        <v>0</v>
      </c>
      <c r="AF192" s="52" t="e">
        <f>HLOOKUP(I192,ElecAvoidedCostsWOCC!$A$5:$Q$50,G192+1,FALSE)</f>
        <v>#N/A</v>
      </c>
      <c r="AG192" s="44" t="e">
        <f t="shared" si="73"/>
        <v>#N/A</v>
      </c>
      <c r="AH192" s="52" t="e">
        <f>HLOOKUP(I192,ElecAvoidedCostsWOCC!$A$5:$Q$50,T192+1,FALSE)</f>
        <v>#N/A</v>
      </c>
      <c r="AI192" s="44" t="e">
        <f t="shared" si="74"/>
        <v>#N/A</v>
      </c>
      <c r="AJ192" s="44" t="e">
        <f t="shared" si="75"/>
        <v>#N/A</v>
      </c>
      <c r="AK192" s="44" t="e">
        <f>HLOOKUP(I192,ElecAvoidedCostsWOCC!$A$5:$Q$50,G192+1,FALSE)*J192*L192</f>
        <v>#N/A</v>
      </c>
      <c r="AL192" s="44" t="e">
        <f t="shared" si="76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7"/>
        <v>0</v>
      </c>
      <c r="AO192" s="47">
        <f t="shared" si="78"/>
        <v>0</v>
      </c>
      <c r="AP192" s="47" t="e">
        <f t="shared" si="79"/>
        <v>#DIV/0!</v>
      </c>
    </row>
    <row r="193" spans="2:42">
      <c r="B193" s="3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61"/>
        <v>0</v>
      </c>
      <c r="U193" s="47">
        <f t="shared" si="62"/>
        <v>0</v>
      </c>
      <c r="V193" s="48">
        <f t="shared" si="63"/>
        <v>0</v>
      </c>
      <c r="W193" s="49">
        <f t="shared" si="64"/>
        <v>0</v>
      </c>
      <c r="X193" s="44">
        <f t="shared" si="65"/>
        <v>0</v>
      </c>
      <c r="Y193" s="44">
        <f t="shared" si="66"/>
        <v>0</v>
      </c>
      <c r="Z193" s="44">
        <f t="shared" si="67"/>
        <v>0</v>
      </c>
      <c r="AA193" s="50">
        <f t="shared" si="68"/>
        <v>0</v>
      </c>
      <c r="AB193" s="51">
        <f t="shared" si="69"/>
        <v>0</v>
      </c>
      <c r="AC193" s="44">
        <f t="shared" si="70"/>
        <v>0</v>
      </c>
      <c r="AD193" s="44">
        <f t="shared" si="71"/>
        <v>0</v>
      </c>
      <c r="AE193" s="44">
        <f t="shared" si="72"/>
        <v>0</v>
      </c>
      <c r="AF193" s="52" t="e">
        <f>HLOOKUP(I193,ElecAvoidedCostsWOCC!$A$5:$Q$50,G193+1,FALSE)</f>
        <v>#N/A</v>
      </c>
      <c r="AG193" s="44" t="e">
        <f t="shared" si="73"/>
        <v>#N/A</v>
      </c>
      <c r="AH193" s="52" t="e">
        <f>HLOOKUP(I193,ElecAvoidedCostsWOCC!$A$5:$Q$50,T193+1,FALSE)</f>
        <v>#N/A</v>
      </c>
      <c r="AI193" s="44" t="e">
        <f t="shared" si="74"/>
        <v>#N/A</v>
      </c>
      <c r="AJ193" s="44" t="e">
        <f t="shared" si="75"/>
        <v>#N/A</v>
      </c>
      <c r="AK193" s="44" t="e">
        <f>HLOOKUP(I193,ElecAvoidedCostsWOCC!$A$5:$Q$50,G193+1,FALSE)*J193*L193</f>
        <v>#N/A</v>
      </c>
      <c r="AL193" s="44" t="e">
        <f t="shared" si="76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7"/>
        <v>0</v>
      </c>
      <c r="AO193" s="47">
        <f t="shared" si="78"/>
        <v>0</v>
      </c>
      <c r="AP193" s="47" t="e">
        <f t="shared" si="79"/>
        <v>#DIV/0!</v>
      </c>
    </row>
    <row r="194" spans="2:42">
      <c r="B194" s="3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61"/>
        <v>0</v>
      </c>
      <c r="U194" s="47">
        <f t="shared" si="62"/>
        <v>0</v>
      </c>
      <c r="V194" s="48">
        <f t="shared" si="63"/>
        <v>0</v>
      </c>
      <c r="W194" s="49">
        <f t="shared" si="64"/>
        <v>0</v>
      </c>
      <c r="X194" s="44">
        <f t="shared" si="65"/>
        <v>0</v>
      </c>
      <c r="Y194" s="44">
        <f t="shared" si="66"/>
        <v>0</v>
      </c>
      <c r="Z194" s="44">
        <f t="shared" si="67"/>
        <v>0</v>
      </c>
      <c r="AA194" s="50">
        <f t="shared" si="68"/>
        <v>0</v>
      </c>
      <c r="AB194" s="51">
        <f t="shared" si="69"/>
        <v>0</v>
      </c>
      <c r="AC194" s="44">
        <f t="shared" si="70"/>
        <v>0</v>
      </c>
      <c r="AD194" s="44">
        <f t="shared" si="71"/>
        <v>0</v>
      </c>
      <c r="AE194" s="44">
        <f t="shared" si="72"/>
        <v>0</v>
      </c>
      <c r="AF194" s="52" t="e">
        <f>HLOOKUP(I194,ElecAvoidedCostsWOCC!$A$5:$Q$50,G194+1,FALSE)</f>
        <v>#N/A</v>
      </c>
      <c r="AG194" s="44" t="e">
        <f t="shared" si="73"/>
        <v>#N/A</v>
      </c>
      <c r="AH194" s="52" t="e">
        <f>HLOOKUP(I194,ElecAvoidedCostsWOCC!$A$5:$Q$50,T194+1,FALSE)</f>
        <v>#N/A</v>
      </c>
      <c r="AI194" s="44" t="e">
        <f t="shared" si="74"/>
        <v>#N/A</v>
      </c>
      <c r="AJ194" s="44" t="e">
        <f t="shared" si="75"/>
        <v>#N/A</v>
      </c>
      <c r="AK194" s="44" t="e">
        <f>HLOOKUP(I194,ElecAvoidedCostsWOCC!$A$5:$Q$50,G194+1,FALSE)*J194*L194</f>
        <v>#N/A</v>
      </c>
      <c r="AL194" s="44" t="e">
        <f t="shared" si="76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7"/>
        <v>0</v>
      </c>
      <c r="AO194" s="47">
        <f t="shared" si="78"/>
        <v>0</v>
      </c>
      <c r="AP194" s="47" t="e">
        <f t="shared" si="79"/>
        <v>#DIV/0!</v>
      </c>
    </row>
    <row r="195" spans="2:42">
      <c r="B195" s="3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61"/>
        <v>0</v>
      </c>
      <c r="U195" s="47">
        <f t="shared" si="62"/>
        <v>0</v>
      </c>
      <c r="V195" s="48">
        <f t="shared" si="63"/>
        <v>0</v>
      </c>
      <c r="W195" s="49">
        <f t="shared" si="64"/>
        <v>0</v>
      </c>
      <c r="X195" s="44">
        <f t="shared" si="65"/>
        <v>0</v>
      </c>
      <c r="Y195" s="44">
        <f t="shared" si="66"/>
        <v>0</v>
      </c>
      <c r="Z195" s="44">
        <f t="shared" si="67"/>
        <v>0</v>
      </c>
      <c r="AA195" s="50">
        <f t="shared" si="68"/>
        <v>0</v>
      </c>
      <c r="AB195" s="51">
        <f t="shared" si="69"/>
        <v>0</v>
      </c>
      <c r="AC195" s="44">
        <f t="shared" si="70"/>
        <v>0</v>
      </c>
      <c r="AD195" s="44">
        <f t="shared" si="71"/>
        <v>0</v>
      </c>
      <c r="AE195" s="44">
        <f t="shared" si="72"/>
        <v>0</v>
      </c>
      <c r="AF195" s="52" t="e">
        <f>HLOOKUP(I195,ElecAvoidedCostsWOCC!$A$5:$Q$50,G195+1,FALSE)</f>
        <v>#N/A</v>
      </c>
      <c r="AG195" s="44" t="e">
        <f t="shared" si="73"/>
        <v>#N/A</v>
      </c>
      <c r="AH195" s="52" t="e">
        <f>HLOOKUP(I195,ElecAvoidedCostsWOCC!$A$5:$Q$50,T195+1,FALSE)</f>
        <v>#N/A</v>
      </c>
      <c r="AI195" s="44" t="e">
        <f t="shared" si="74"/>
        <v>#N/A</v>
      </c>
      <c r="AJ195" s="44" t="e">
        <f t="shared" si="75"/>
        <v>#N/A</v>
      </c>
      <c r="AK195" s="44" t="e">
        <f>HLOOKUP(I195,ElecAvoidedCostsWOCC!$A$5:$Q$50,G195+1,FALSE)*J195*L195</f>
        <v>#N/A</v>
      </c>
      <c r="AL195" s="44" t="e">
        <f t="shared" si="76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7"/>
        <v>0</v>
      </c>
      <c r="AO195" s="47">
        <f t="shared" si="78"/>
        <v>0</v>
      </c>
      <c r="AP195" s="47" t="e">
        <f t="shared" si="79"/>
        <v>#DIV/0!</v>
      </c>
    </row>
    <row r="196" spans="2:42">
      <c r="B196" s="3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61"/>
        <v>0</v>
      </c>
      <c r="U196" s="47">
        <f t="shared" si="62"/>
        <v>0</v>
      </c>
      <c r="V196" s="48">
        <f t="shared" si="63"/>
        <v>0</v>
      </c>
      <c r="W196" s="49">
        <f t="shared" si="64"/>
        <v>0</v>
      </c>
      <c r="X196" s="44">
        <f t="shared" si="65"/>
        <v>0</v>
      </c>
      <c r="Y196" s="44">
        <f t="shared" si="66"/>
        <v>0</v>
      </c>
      <c r="Z196" s="44">
        <f t="shared" si="67"/>
        <v>0</v>
      </c>
      <c r="AA196" s="50">
        <f t="shared" si="68"/>
        <v>0</v>
      </c>
      <c r="AB196" s="51">
        <f t="shared" si="69"/>
        <v>0</v>
      </c>
      <c r="AC196" s="44">
        <f t="shared" si="70"/>
        <v>0</v>
      </c>
      <c r="AD196" s="44">
        <f t="shared" si="71"/>
        <v>0</v>
      </c>
      <c r="AE196" s="44">
        <f t="shared" si="72"/>
        <v>0</v>
      </c>
      <c r="AF196" s="52" t="e">
        <f>HLOOKUP(I196,ElecAvoidedCostsWOCC!$A$5:$Q$50,G196+1,FALSE)</f>
        <v>#N/A</v>
      </c>
      <c r="AG196" s="44" t="e">
        <f t="shared" si="73"/>
        <v>#N/A</v>
      </c>
      <c r="AH196" s="52" t="e">
        <f>HLOOKUP(I196,ElecAvoidedCostsWOCC!$A$5:$Q$50,T196+1,FALSE)</f>
        <v>#N/A</v>
      </c>
      <c r="AI196" s="44" t="e">
        <f t="shared" si="74"/>
        <v>#N/A</v>
      </c>
      <c r="AJ196" s="44" t="e">
        <f t="shared" si="75"/>
        <v>#N/A</v>
      </c>
      <c r="AK196" s="44" t="e">
        <f>HLOOKUP(I196,ElecAvoidedCostsWOCC!$A$5:$Q$50,G196+1,FALSE)*J196*L196</f>
        <v>#N/A</v>
      </c>
      <c r="AL196" s="44" t="e">
        <f t="shared" si="76"/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si="77"/>
        <v>0</v>
      </c>
      <c r="AO196" s="47">
        <f t="shared" si="78"/>
        <v>0</v>
      </c>
      <c r="AP196" s="47" t="e">
        <f t="shared" si="79"/>
        <v>#DIV/0!</v>
      </c>
    </row>
    <row r="197" spans="2:42">
      <c r="B197" s="3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61"/>
        <v>0</v>
      </c>
      <c r="U197" s="47">
        <f t="shared" si="62"/>
        <v>0</v>
      </c>
      <c r="V197" s="48">
        <f t="shared" si="63"/>
        <v>0</v>
      </c>
      <c r="W197" s="49">
        <f t="shared" si="64"/>
        <v>0</v>
      </c>
      <c r="X197" s="44">
        <f t="shared" si="65"/>
        <v>0</v>
      </c>
      <c r="Y197" s="44">
        <f t="shared" si="66"/>
        <v>0</v>
      </c>
      <c r="Z197" s="44">
        <f t="shared" si="67"/>
        <v>0</v>
      </c>
      <c r="AA197" s="50">
        <f t="shared" si="68"/>
        <v>0</v>
      </c>
      <c r="AB197" s="51">
        <f t="shared" si="69"/>
        <v>0</v>
      </c>
      <c r="AC197" s="44">
        <f t="shared" si="70"/>
        <v>0</v>
      </c>
      <c r="AD197" s="44">
        <f t="shared" si="71"/>
        <v>0</v>
      </c>
      <c r="AE197" s="44">
        <f t="shared" si="72"/>
        <v>0</v>
      </c>
      <c r="AF197" s="52" t="e">
        <f>HLOOKUP(I197,ElecAvoidedCostsWOCC!$A$5:$Q$50,G197+1,FALSE)</f>
        <v>#N/A</v>
      </c>
      <c r="AG197" s="44" t="e">
        <f t="shared" si="73"/>
        <v>#N/A</v>
      </c>
      <c r="AH197" s="52" t="e">
        <f>HLOOKUP(I197,ElecAvoidedCostsWOCC!$A$5:$Q$50,T197+1,FALSE)</f>
        <v>#N/A</v>
      </c>
      <c r="AI197" s="44" t="e">
        <f t="shared" si="74"/>
        <v>#N/A</v>
      </c>
      <c r="AJ197" s="44" t="e">
        <f t="shared" si="75"/>
        <v>#N/A</v>
      </c>
      <c r="AK197" s="44" t="e">
        <f>HLOOKUP(I197,ElecAvoidedCostsWOCC!$A$5:$Q$50,G197+1,FALSE)*J197*L197</f>
        <v>#N/A</v>
      </c>
      <c r="AL197" s="44" t="e">
        <f t="shared" si="76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77"/>
        <v>0</v>
      </c>
      <c r="AO197" s="47">
        <f t="shared" si="78"/>
        <v>0</v>
      </c>
      <c r="AP197" s="47" t="e">
        <f t="shared" si="79"/>
        <v>#DIV/0!</v>
      </c>
    </row>
    <row r="198" spans="2:42">
      <c r="B198" s="3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61"/>
        <v>0</v>
      </c>
      <c r="U198" s="47">
        <f t="shared" si="62"/>
        <v>0</v>
      </c>
      <c r="V198" s="48">
        <f t="shared" si="63"/>
        <v>0</v>
      </c>
      <c r="W198" s="49">
        <f t="shared" si="64"/>
        <v>0</v>
      </c>
      <c r="X198" s="44">
        <f t="shared" si="65"/>
        <v>0</v>
      </c>
      <c r="Y198" s="44">
        <f t="shared" si="66"/>
        <v>0</v>
      </c>
      <c r="Z198" s="44">
        <f t="shared" si="67"/>
        <v>0</v>
      </c>
      <c r="AA198" s="50">
        <f t="shared" si="68"/>
        <v>0</v>
      </c>
      <c r="AB198" s="51">
        <f t="shared" si="69"/>
        <v>0</v>
      </c>
      <c r="AC198" s="44">
        <f t="shared" si="70"/>
        <v>0</v>
      </c>
      <c r="AD198" s="44">
        <f t="shared" si="71"/>
        <v>0</v>
      </c>
      <c r="AE198" s="44">
        <f t="shared" si="72"/>
        <v>0</v>
      </c>
      <c r="AF198" s="52" t="e">
        <f>HLOOKUP(I198,ElecAvoidedCostsWOCC!$A$5:$Q$50,G198+1,FALSE)</f>
        <v>#N/A</v>
      </c>
      <c r="AG198" s="44" t="e">
        <f t="shared" si="73"/>
        <v>#N/A</v>
      </c>
      <c r="AH198" s="52" t="e">
        <f>HLOOKUP(I198,ElecAvoidedCostsWOCC!$A$5:$Q$50,T198+1,FALSE)</f>
        <v>#N/A</v>
      </c>
      <c r="AI198" s="44" t="e">
        <f t="shared" si="74"/>
        <v>#N/A</v>
      </c>
      <c r="AJ198" s="44" t="e">
        <f t="shared" si="75"/>
        <v>#N/A</v>
      </c>
      <c r="AK198" s="44" t="e">
        <f>HLOOKUP(I198,ElecAvoidedCostsWOCC!$A$5:$Q$50,G198+1,FALSE)*J198*L198</f>
        <v>#N/A</v>
      </c>
      <c r="AL198" s="44" t="e">
        <f t="shared" si="76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77"/>
        <v>0</v>
      </c>
      <c r="AO198" s="47">
        <f t="shared" si="78"/>
        <v>0</v>
      </c>
      <c r="AP198" s="47" t="e">
        <f t="shared" si="79"/>
        <v>#DIV/0!</v>
      </c>
    </row>
    <row r="199" spans="2:42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61"/>
        <v>0</v>
      </c>
      <c r="U199" s="47">
        <f t="shared" si="62"/>
        <v>0</v>
      </c>
      <c r="V199" s="48">
        <f t="shared" si="63"/>
        <v>0</v>
      </c>
      <c r="W199" s="49">
        <f t="shared" si="64"/>
        <v>0</v>
      </c>
      <c r="X199" s="44">
        <f t="shared" si="65"/>
        <v>0</v>
      </c>
      <c r="Y199" s="44">
        <f t="shared" si="66"/>
        <v>0</v>
      </c>
      <c r="Z199" s="44">
        <f t="shared" si="67"/>
        <v>0</v>
      </c>
      <c r="AA199" s="50">
        <f t="shared" si="68"/>
        <v>0</v>
      </c>
      <c r="AB199" s="51">
        <f t="shared" si="69"/>
        <v>0</v>
      </c>
      <c r="AC199" s="44">
        <f t="shared" si="70"/>
        <v>0</v>
      </c>
      <c r="AD199" s="44">
        <f t="shared" si="71"/>
        <v>0</v>
      </c>
      <c r="AE199" s="44">
        <f t="shared" si="72"/>
        <v>0</v>
      </c>
      <c r="AF199" s="52" t="e">
        <f>HLOOKUP(I199,ElecAvoidedCostsWOCC!$A$5:$Q$50,G199+1,FALSE)</f>
        <v>#N/A</v>
      </c>
      <c r="AG199" s="44" t="e">
        <f t="shared" si="73"/>
        <v>#N/A</v>
      </c>
      <c r="AH199" s="52" t="e">
        <f>HLOOKUP(I199,ElecAvoidedCostsWOCC!$A$5:$Q$50,T199+1,FALSE)</f>
        <v>#N/A</v>
      </c>
      <c r="AI199" s="44" t="e">
        <f t="shared" si="74"/>
        <v>#N/A</v>
      </c>
      <c r="AJ199" s="44" t="e">
        <f t="shared" si="75"/>
        <v>#N/A</v>
      </c>
      <c r="AK199" s="44" t="e">
        <f>HLOOKUP(I199,ElecAvoidedCostsWOCC!$A$5:$Q$50,G199+1,FALSE)*J199*L199</f>
        <v>#N/A</v>
      </c>
      <c r="AL199" s="44" t="e">
        <f t="shared" si="76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77"/>
        <v>0</v>
      </c>
      <c r="AO199" s="47">
        <f t="shared" si="78"/>
        <v>0</v>
      </c>
      <c r="AP199" s="47" t="e">
        <f t="shared" si="79"/>
        <v>#DIV/0!</v>
      </c>
    </row>
    <row r="200" spans="2:42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61"/>
        <v>0</v>
      </c>
      <c r="U200" s="47">
        <f t="shared" si="62"/>
        <v>0</v>
      </c>
      <c r="V200" s="48">
        <f t="shared" si="63"/>
        <v>0</v>
      </c>
      <c r="W200" s="49">
        <f t="shared" si="64"/>
        <v>0</v>
      </c>
      <c r="X200" s="44">
        <f t="shared" si="65"/>
        <v>0</v>
      </c>
      <c r="Y200" s="44">
        <f t="shared" si="66"/>
        <v>0</v>
      </c>
      <c r="Z200" s="44">
        <f t="shared" si="67"/>
        <v>0</v>
      </c>
      <c r="AA200" s="50">
        <f t="shared" si="68"/>
        <v>0</v>
      </c>
      <c r="AB200" s="51">
        <f t="shared" si="69"/>
        <v>0</v>
      </c>
      <c r="AC200" s="44">
        <f t="shared" si="70"/>
        <v>0</v>
      </c>
      <c r="AD200" s="44">
        <f t="shared" si="71"/>
        <v>0</v>
      </c>
      <c r="AE200" s="44">
        <f t="shared" si="72"/>
        <v>0</v>
      </c>
      <c r="AF200" s="52" t="e">
        <f>HLOOKUP(I200,ElecAvoidedCostsWOCC!$A$5:$Q$50,G200+1,FALSE)</f>
        <v>#N/A</v>
      </c>
      <c r="AG200" s="44" t="e">
        <f t="shared" si="73"/>
        <v>#N/A</v>
      </c>
      <c r="AH200" s="52" t="e">
        <f>HLOOKUP(I200,ElecAvoidedCostsWOCC!$A$5:$Q$50,T200+1,FALSE)</f>
        <v>#N/A</v>
      </c>
      <c r="AI200" s="44" t="e">
        <f t="shared" si="74"/>
        <v>#N/A</v>
      </c>
      <c r="AJ200" s="44" t="e">
        <f t="shared" si="75"/>
        <v>#N/A</v>
      </c>
      <c r="AK200" s="44" t="e">
        <f>HLOOKUP(I200,ElecAvoidedCostsWOCC!$A$5:$Q$50,G200+1,FALSE)*J200*L200</f>
        <v>#N/A</v>
      </c>
      <c r="AL200" s="44" t="e">
        <f t="shared" si="76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77"/>
        <v>0</v>
      </c>
      <c r="AO200" s="47">
        <f t="shared" si="78"/>
        <v>0</v>
      </c>
      <c r="AP200" s="47" t="e">
        <f t="shared" si="79"/>
        <v>#DIV/0!</v>
      </c>
    </row>
    <row r="201" spans="2:42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61"/>
        <v>0</v>
      </c>
      <c r="U201" s="47">
        <f t="shared" si="62"/>
        <v>0</v>
      </c>
      <c r="V201" s="48">
        <f t="shared" si="63"/>
        <v>0</v>
      </c>
      <c r="W201" s="49">
        <f t="shared" si="64"/>
        <v>0</v>
      </c>
      <c r="X201" s="44">
        <f t="shared" si="65"/>
        <v>0</v>
      </c>
      <c r="Y201" s="44">
        <f t="shared" si="66"/>
        <v>0</v>
      </c>
      <c r="Z201" s="44">
        <f t="shared" si="67"/>
        <v>0</v>
      </c>
      <c r="AA201" s="50">
        <f t="shared" si="68"/>
        <v>0</v>
      </c>
      <c r="AB201" s="51">
        <f t="shared" si="69"/>
        <v>0</v>
      </c>
      <c r="AC201" s="44">
        <f t="shared" si="70"/>
        <v>0</v>
      </c>
      <c r="AD201" s="44">
        <f t="shared" si="71"/>
        <v>0</v>
      </c>
      <c r="AE201" s="44">
        <f t="shared" si="72"/>
        <v>0</v>
      </c>
      <c r="AF201" s="52" t="e">
        <f>HLOOKUP(I201,ElecAvoidedCostsWOCC!$A$5:$Q$50,G201+1,FALSE)</f>
        <v>#N/A</v>
      </c>
      <c r="AG201" s="44" t="e">
        <f t="shared" si="73"/>
        <v>#N/A</v>
      </c>
      <c r="AH201" s="52" t="e">
        <f>HLOOKUP(I201,ElecAvoidedCostsWOCC!$A$5:$Q$50,T201+1,FALSE)</f>
        <v>#N/A</v>
      </c>
      <c r="AI201" s="44" t="e">
        <f t="shared" si="74"/>
        <v>#N/A</v>
      </c>
      <c r="AJ201" s="44" t="e">
        <f t="shared" si="75"/>
        <v>#N/A</v>
      </c>
      <c r="AK201" s="44" t="e">
        <f>HLOOKUP(I201,ElecAvoidedCostsWOCC!$A$5:$Q$50,G201+1,FALSE)*J201*L201</f>
        <v>#N/A</v>
      </c>
      <c r="AL201" s="44" t="e">
        <f t="shared" si="76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77"/>
        <v>0</v>
      </c>
      <c r="AO201" s="47">
        <f t="shared" si="78"/>
        <v>0</v>
      </c>
      <c r="AP201" s="47" t="e">
        <f t="shared" si="79"/>
        <v>#DIV/0!</v>
      </c>
    </row>
    <row r="202" spans="2:42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61"/>
        <v>0</v>
      </c>
      <c r="U202" s="47">
        <f t="shared" si="62"/>
        <v>0</v>
      </c>
      <c r="V202" s="48">
        <f t="shared" si="63"/>
        <v>0</v>
      </c>
      <c r="W202" s="49">
        <f t="shared" si="64"/>
        <v>0</v>
      </c>
      <c r="X202" s="44">
        <f t="shared" si="65"/>
        <v>0</v>
      </c>
      <c r="Y202" s="44">
        <f t="shared" si="66"/>
        <v>0</v>
      </c>
      <c r="Z202" s="44">
        <f t="shared" si="67"/>
        <v>0</v>
      </c>
      <c r="AA202" s="50">
        <f t="shared" si="68"/>
        <v>0</v>
      </c>
      <c r="AB202" s="51">
        <f t="shared" si="69"/>
        <v>0</v>
      </c>
      <c r="AC202" s="44">
        <f t="shared" si="70"/>
        <v>0</v>
      </c>
      <c r="AD202" s="44">
        <f t="shared" si="71"/>
        <v>0</v>
      </c>
      <c r="AE202" s="44">
        <f t="shared" si="72"/>
        <v>0</v>
      </c>
      <c r="AF202" s="52" t="e">
        <f>HLOOKUP(I202,ElecAvoidedCostsWOCC!$A$5:$Q$50,G202+1,FALSE)</f>
        <v>#N/A</v>
      </c>
      <c r="AG202" s="44" t="e">
        <f t="shared" si="73"/>
        <v>#N/A</v>
      </c>
      <c r="AH202" s="52" t="e">
        <f>HLOOKUP(I202,ElecAvoidedCostsWOCC!$A$5:$Q$50,T202+1,FALSE)</f>
        <v>#N/A</v>
      </c>
      <c r="AI202" s="44" t="e">
        <f t="shared" si="74"/>
        <v>#N/A</v>
      </c>
      <c r="AJ202" s="44" t="e">
        <f t="shared" si="75"/>
        <v>#N/A</v>
      </c>
      <c r="AK202" s="44" t="e">
        <f>HLOOKUP(I202,ElecAvoidedCostsWOCC!$A$5:$Q$50,G202+1,FALSE)*J202*L202</f>
        <v>#N/A</v>
      </c>
      <c r="AL202" s="44" t="e">
        <f t="shared" si="76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77"/>
        <v>0</v>
      </c>
      <c r="AO202" s="47">
        <f t="shared" si="78"/>
        <v>0</v>
      </c>
      <c r="AP202" s="47" t="e">
        <f t="shared" si="79"/>
        <v>#DIV/0!</v>
      </c>
    </row>
    <row r="203" spans="2:42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61"/>
        <v>0</v>
      </c>
      <c r="U203" s="47">
        <f t="shared" si="62"/>
        <v>0</v>
      </c>
      <c r="V203" s="48">
        <f t="shared" si="63"/>
        <v>0</v>
      </c>
      <c r="W203" s="49">
        <f t="shared" si="64"/>
        <v>0</v>
      </c>
      <c r="X203" s="44">
        <f t="shared" si="65"/>
        <v>0</v>
      </c>
      <c r="Y203" s="44">
        <f t="shared" si="66"/>
        <v>0</v>
      </c>
      <c r="Z203" s="44">
        <f t="shared" si="67"/>
        <v>0</v>
      </c>
      <c r="AA203" s="50">
        <f t="shared" si="68"/>
        <v>0</v>
      </c>
      <c r="AB203" s="51">
        <f t="shared" si="69"/>
        <v>0</v>
      </c>
      <c r="AC203" s="44">
        <f t="shared" si="70"/>
        <v>0</v>
      </c>
      <c r="AD203" s="44">
        <f t="shared" si="71"/>
        <v>0</v>
      </c>
      <c r="AE203" s="44">
        <f t="shared" si="72"/>
        <v>0</v>
      </c>
      <c r="AF203" s="52" t="e">
        <f>HLOOKUP(I203,ElecAvoidedCostsWOCC!$A$5:$Q$50,G203+1,FALSE)</f>
        <v>#N/A</v>
      </c>
      <c r="AG203" s="44" t="e">
        <f t="shared" si="73"/>
        <v>#N/A</v>
      </c>
      <c r="AH203" s="52" t="e">
        <f>HLOOKUP(I203,ElecAvoidedCostsWOCC!$A$5:$Q$50,T203+1,FALSE)</f>
        <v>#N/A</v>
      </c>
      <c r="AI203" s="44" t="e">
        <f t="shared" si="74"/>
        <v>#N/A</v>
      </c>
      <c r="AJ203" s="44" t="e">
        <f t="shared" si="75"/>
        <v>#N/A</v>
      </c>
      <c r="AK203" s="44" t="e">
        <f>HLOOKUP(I203,ElecAvoidedCostsWOCC!$A$5:$Q$50,G203+1,FALSE)*J203*L203</f>
        <v>#N/A</v>
      </c>
      <c r="AL203" s="44" t="e">
        <f t="shared" si="76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77"/>
        <v>0</v>
      </c>
      <c r="AO203" s="47">
        <f t="shared" si="78"/>
        <v>0</v>
      </c>
      <c r="AP203" s="47" t="e">
        <f t="shared" si="79"/>
        <v>#DIV/0!</v>
      </c>
    </row>
    <row r="204" spans="2:42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61"/>
        <v>0</v>
      </c>
      <c r="U204" s="47">
        <f t="shared" si="62"/>
        <v>0</v>
      </c>
      <c r="V204" s="48">
        <f t="shared" si="63"/>
        <v>0</v>
      </c>
      <c r="W204" s="49">
        <f t="shared" si="64"/>
        <v>0</v>
      </c>
      <c r="X204" s="44">
        <f t="shared" si="65"/>
        <v>0</v>
      </c>
      <c r="Y204" s="44">
        <f t="shared" si="66"/>
        <v>0</v>
      </c>
      <c r="Z204" s="44">
        <f t="shared" si="67"/>
        <v>0</v>
      </c>
      <c r="AA204" s="50">
        <f t="shared" si="68"/>
        <v>0</v>
      </c>
      <c r="AB204" s="51">
        <f t="shared" si="69"/>
        <v>0</v>
      </c>
      <c r="AC204" s="44">
        <f t="shared" si="70"/>
        <v>0</v>
      </c>
      <c r="AD204" s="44">
        <f t="shared" si="71"/>
        <v>0</v>
      </c>
      <c r="AE204" s="44">
        <f t="shared" si="72"/>
        <v>0</v>
      </c>
      <c r="AF204" s="52" t="e">
        <f>HLOOKUP(I204,ElecAvoidedCostsWOCC!$A$5:$Q$50,G204+1,FALSE)</f>
        <v>#N/A</v>
      </c>
      <c r="AG204" s="44" t="e">
        <f t="shared" si="73"/>
        <v>#N/A</v>
      </c>
      <c r="AH204" s="52" t="e">
        <f>HLOOKUP(I204,ElecAvoidedCostsWOCC!$A$5:$Q$50,T204+1,FALSE)</f>
        <v>#N/A</v>
      </c>
      <c r="AI204" s="44" t="e">
        <f t="shared" si="74"/>
        <v>#N/A</v>
      </c>
      <c r="AJ204" s="44" t="e">
        <f t="shared" si="75"/>
        <v>#N/A</v>
      </c>
      <c r="AK204" s="44" t="e">
        <f>HLOOKUP(I204,ElecAvoidedCostsWOCC!$A$5:$Q$50,G204+1,FALSE)*J204*L204</f>
        <v>#N/A</v>
      </c>
      <c r="AL204" s="44" t="e">
        <f t="shared" si="76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77"/>
        <v>0</v>
      </c>
      <c r="AO204" s="47">
        <f t="shared" si="78"/>
        <v>0</v>
      </c>
      <c r="AP204" s="47" t="e">
        <f t="shared" si="79"/>
        <v>#DIV/0!</v>
      </c>
    </row>
    <row r="205" spans="2:42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61"/>
        <v>0</v>
      </c>
      <c r="U205" s="47">
        <f t="shared" si="62"/>
        <v>0</v>
      </c>
      <c r="V205" s="48">
        <f t="shared" si="63"/>
        <v>0</v>
      </c>
      <c r="W205" s="49">
        <f t="shared" si="64"/>
        <v>0</v>
      </c>
      <c r="X205" s="44">
        <f t="shared" si="65"/>
        <v>0</v>
      </c>
      <c r="Y205" s="44">
        <f t="shared" si="66"/>
        <v>0</v>
      </c>
      <c r="Z205" s="44">
        <f t="shared" si="67"/>
        <v>0</v>
      </c>
      <c r="AA205" s="50">
        <f t="shared" si="68"/>
        <v>0</v>
      </c>
      <c r="AB205" s="51">
        <f t="shared" si="69"/>
        <v>0</v>
      </c>
      <c r="AC205" s="44">
        <f t="shared" si="70"/>
        <v>0</v>
      </c>
      <c r="AD205" s="44">
        <f t="shared" si="71"/>
        <v>0</v>
      </c>
      <c r="AE205" s="44">
        <f t="shared" si="72"/>
        <v>0</v>
      </c>
      <c r="AF205" s="52" t="e">
        <f>HLOOKUP(I205,ElecAvoidedCostsWOCC!$A$5:$Q$50,G205+1,FALSE)</f>
        <v>#N/A</v>
      </c>
      <c r="AG205" s="44" t="e">
        <f t="shared" si="73"/>
        <v>#N/A</v>
      </c>
      <c r="AH205" s="52" t="e">
        <f>HLOOKUP(I205,ElecAvoidedCostsWOCC!$A$5:$Q$50,T205+1,FALSE)</f>
        <v>#N/A</v>
      </c>
      <c r="AI205" s="44" t="e">
        <f t="shared" si="74"/>
        <v>#N/A</v>
      </c>
      <c r="AJ205" s="44" t="e">
        <f t="shared" si="75"/>
        <v>#N/A</v>
      </c>
      <c r="AK205" s="44" t="e">
        <f>HLOOKUP(I205,ElecAvoidedCostsWOCC!$A$5:$Q$50,G205+1,FALSE)*J205*L205</f>
        <v>#N/A</v>
      </c>
      <c r="AL205" s="44" t="e">
        <f t="shared" si="76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77"/>
        <v>0</v>
      </c>
      <c r="AO205" s="47">
        <f t="shared" si="78"/>
        <v>0</v>
      </c>
      <c r="AP205" s="47" t="e">
        <f t="shared" si="79"/>
        <v>#DIV/0!</v>
      </c>
    </row>
    <row r="206" spans="2:42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61"/>
        <v>0</v>
      </c>
      <c r="U206" s="47">
        <f t="shared" si="62"/>
        <v>0</v>
      </c>
      <c r="V206" s="48">
        <f t="shared" si="63"/>
        <v>0</v>
      </c>
      <c r="W206" s="49">
        <f t="shared" si="64"/>
        <v>0</v>
      </c>
      <c r="X206" s="44">
        <f t="shared" si="65"/>
        <v>0</v>
      </c>
      <c r="Y206" s="44">
        <f t="shared" si="66"/>
        <v>0</v>
      </c>
      <c r="Z206" s="44">
        <f t="shared" si="67"/>
        <v>0</v>
      </c>
      <c r="AA206" s="50">
        <f t="shared" si="68"/>
        <v>0</v>
      </c>
      <c r="AB206" s="51">
        <f t="shared" si="69"/>
        <v>0</v>
      </c>
      <c r="AC206" s="44">
        <f t="shared" si="70"/>
        <v>0</v>
      </c>
      <c r="AD206" s="44">
        <f t="shared" si="71"/>
        <v>0</v>
      </c>
      <c r="AE206" s="44">
        <f t="shared" si="72"/>
        <v>0</v>
      </c>
      <c r="AF206" s="52" t="e">
        <f>HLOOKUP(I206,ElecAvoidedCostsWOCC!$A$5:$Q$50,G206+1,FALSE)</f>
        <v>#N/A</v>
      </c>
      <c r="AG206" s="44" t="e">
        <f t="shared" si="73"/>
        <v>#N/A</v>
      </c>
      <c r="AH206" s="52" t="e">
        <f>HLOOKUP(I206,ElecAvoidedCostsWOCC!$A$5:$Q$50,T206+1,FALSE)</f>
        <v>#N/A</v>
      </c>
      <c r="AI206" s="44" t="e">
        <f t="shared" si="74"/>
        <v>#N/A</v>
      </c>
      <c r="AJ206" s="44" t="e">
        <f t="shared" si="75"/>
        <v>#N/A</v>
      </c>
      <c r="AK206" s="44" t="e">
        <f>HLOOKUP(I206,ElecAvoidedCostsWOCC!$A$5:$Q$50,G206+1,FALSE)*J206*L206</f>
        <v>#N/A</v>
      </c>
      <c r="AL206" s="44" t="e">
        <f t="shared" si="76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77"/>
        <v>0</v>
      </c>
      <c r="AO206" s="47">
        <f t="shared" si="78"/>
        <v>0</v>
      </c>
      <c r="AP206" s="47" t="e">
        <f t="shared" si="79"/>
        <v>#DIV/0!</v>
      </c>
    </row>
    <row r="207" spans="2:42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61"/>
        <v>0</v>
      </c>
      <c r="U207" s="47">
        <f t="shared" si="62"/>
        <v>0</v>
      </c>
      <c r="V207" s="48">
        <f t="shared" si="63"/>
        <v>0</v>
      </c>
      <c r="W207" s="49">
        <f t="shared" si="64"/>
        <v>0</v>
      </c>
      <c r="X207" s="44">
        <f t="shared" si="65"/>
        <v>0</v>
      </c>
      <c r="Y207" s="44">
        <f t="shared" si="66"/>
        <v>0</v>
      </c>
      <c r="Z207" s="44">
        <f t="shared" si="67"/>
        <v>0</v>
      </c>
      <c r="AA207" s="50">
        <f t="shared" si="68"/>
        <v>0</v>
      </c>
      <c r="AB207" s="51">
        <f t="shared" si="69"/>
        <v>0</v>
      </c>
      <c r="AC207" s="44">
        <f t="shared" si="70"/>
        <v>0</v>
      </c>
      <c r="AD207" s="44">
        <f t="shared" si="71"/>
        <v>0</v>
      </c>
      <c r="AE207" s="44">
        <f t="shared" si="72"/>
        <v>0</v>
      </c>
      <c r="AF207" s="52" t="e">
        <f>HLOOKUP(I207,ElecAvoidedCostsWOCC!$A$5:$Q$50,G207+1,FALSE)</f>
        <v>#N/A</v>
      </c>
      <c r="AG207" s="44" t="e">
        <f t="shared" si="73"/>
        <v>#N/A</v>
      </c>
      <c r="AH207" s="52" t="e">
        <f>HLOOKUP(I207,ElecAvoidedCostsWOCC!$A$5:$Q$50,T207+1,FALSE)</f>
        <v>#N/A</v>
      </c>
      <c r="AI207" s="44" t="e">
        <f t="shared" si="74"/>
        <v>#N/A</v>
      </c>
      <c r="AJ207" s="44" t="e">
        <f t="shared" si="75"/>
        <v>#N/A</v>
      </c>
      <c r="AK207" s="44" t="e">
        <f>HLOOKUP(I207,ElecAvoidedCostsWOCC!$A$5:$Q$50,G207+1,FALSE)*J207*L207</f>
        <v>#N/A</v>
      </c>
      <c r="AL207" s="44" t="e">
        <f t="shared" si="76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77"/>
        <v>0</v>
      </c>
      <c r="AO207" s="47">
        <f t="shared" si="78"/>
        <v>0</v>
      </c>
      <c r="AP207" s="47" t="e">
        <f t="shared" si="79"/>
        <v>#DIV/0!</v>
      </c>
    </row>
    <row r="208" spans="2:42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61"/>
        <v>0</v>
      </c>
      <c r="U208" s="47">
        <f t="shared" si="62"/>
        <v>0</v>
      </c>
      <c r="V208" s="48">
        <f t="shared" si="63"/>
        <v>0</v>
      </c>
      <c r="W208" s="49">
        <f t="shared" si="64"/>
        <v>0</v>
      </c>
      <c r="X208" s="44">
        <f t="shared" si="65"/>
        <v>0</v>
      </c>
      <c r="Y208" s="44">
        <f t="shared" si="66"/>
        <v>0</v>
      </c>
      <c r="Z208" s="44">
        <f t="shared" si="67"/>
        <v>0</v>
      </c>
      <c r="AA208" s="50">
        <f t="shared" si="68"/>
        <v>0</v>
      </c>
      <c r="AB208" s="51">
        <f t="shared" si="69"/>
        <v>0</v>
      </c>
      <c r="AC208" s="44">
        <f t="shared" si="70"/>
        <v>0</v>
      </c>
      <c r="AD208" s="44">
        <f t="shared" si="71"/>
        <v>0</v>
      </c>
      <c r="AE208" s="44">
        <f t="shared" si="72"/>
        <v>0</v>
      </c>
      <c r="AF208" s="52" t="e">
        <f>HLOOKUP(I208,ElecAvoidedCostsWOCC!$A$5:$Q$50,G208+1,FALSE)</f>
        <v>#N/A</v>
      </c>
      <c r="AG208" s="44" t="e">
        <f t="shared" si="73"/>
        <v>#N/A</v>
      </c>
      <c r="AH208" s="52" t="e">
        <f>HLOOKUP(I208,ElecAvoidedCostsWOCC!$A$5:$Q$50,T208+1,FALSE)</f>
        <v>#N/A</v>
      </c>
      <c r="AI208" s="44" t="e">
        <f t="shared" si="74"/>
        <v>#N/A</v>
      </c>
      <c r="AJ208" s="44" t="e">
        <f t="shared" si="75"/>
        <v>#N/A</v>
      </c>
      <c r="AK208" s="44" t="e">
        <f>HLOOKUP(I208,ElecAvoidedCostsWOCC!$A$5:$Q$50,G208+1,FALSE)*J208*L208</f>
        <v>#N/A</v>
      </c>
      <c r="AL208" s="44" t="e">
        <f t="shared" si="76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77"/>
        <v>0</v>
      </c>
      <c r="AO208" s="47">
        <f t="shared" si="78"/>
        <v>0</v>
      </c>
      <c r="AP208" s="47" t="e">
        <f t="shared" si="79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61"/>
        <v>0</v>
      </c>
      <c r="U209" s="47">
        <f t="shared" si="62"/>
        <v>0</v>
      </c>
      <c r="V209" s="48">
        <f t="shared" si="63"/>
        <v>0</v>
      </c>
      <c r="W209" s="49">
        <f t="shared" si="64"/>
        <v>0</v>
      </c>
      <c r="X209" s="44">
        <f t="shared" si="65"/>
        <v>0</v>
      </c>
      <c r="Y209" s="44">
        <f t="shared" si="66"/>
        <v>0</v>
      </c>
      <c r="Z209" s="44">
        <f t="shared" si="67"/>
        <v>0</v>
      </c>
      <c r="AA209" s="50">
        <f t="shared" si="68"/>
        <v>0</v>
      </c>
      <c r="AB209" s="51">
        <f t="shared" si="69"/>
        <v>0</v>
      </c>
      <c r="AC209" s="44">
        <f t="shared" si="70"/>
        <v>0</v>
      </c>
      <c r="AD209" s="44">
        <f t="shared" si="71"/>
        <v>0</v>
      </c>
      <c r="AE209" s="44">
        <f t="shared" si="72"/>
        <v>0</v>
      </c>
      <c r="AF209" s="52" t="e">
        <f>HLOOKUP(I209,ElecAvoidedCostsWOCC!$A$5:$Q$50,G209+1,FALSE)</f>
        <v>#N/A</v>
      </c>
      <c r="AG209" s="44" t="e">
        <f t="shared" si="73"/>
        <v>#N/A</v>
      </c>
      <c r="AH209" s="52" t="e">
        <f>HLOOKUP(I209,ElecAvoidedCostsWOCC!$A$5:$Q$50,T209+1,FALSE)</f>
        <v>#N/A</v>
      </c>
      <c r="AI209" s="44" t="e">
        <f t="shared" si="74"/>
        <v>#N/A</v>
      </c>
      <c r="AJ209" s="44" t="e">
        <f t="shared" si="75"/>
        <v>#N/A</v>
      </c>
      <c r="AK209" s="44" t="e">
        <f>HLOOKUP(I209,ElecAvoidedCostsWOCC!$A$5:$Q$50,G209+1,FALSE)*J209*L209</f>
        <v>#N/A</v>
      </c>
      <c r="AL209" s="44" t="e">
        <f t="shared" si="76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77"/>
        <v>0</v>
      </c>
      <c r="AO209" s="47">
        <f t="shared" si="78"/>
        <v>0</v>
      </c>
      <c r="AP209" s="47" t="e">
        <f t="shared" si="79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61"/>
        <v>0</v>
      </c>
      <c r="U210" s="47">
        <f t="shared" si="62"/>
        <v>0</v>
      </c>
      <c r="V210" s="48">
        <f t="shared" si="63"/>
        <v>0</v>
      </c>
      <c r="W210" s="49">
        <f t="shared" si="64"/>
        <v>0</v>
      </c>
      <c r="X210" s="44">
        <f t="shared" si="65"/>
        <v>0</v>
      </c>
      <c r="Y210" s="44">
        <f t="shared" si="66"/>
        <v>0</v>
      </c>
      <c r="Z210" s="44">
        <f t="shared" si="67"/>
        <v>0</v>
      </c>
      <c r="AA210" s="50">
        <f t="shared" si="68"/>
        <v>0</v>
      </c>
      <c r="AB210" s="51">
        <f t="shared" si="69"/>
        <v>0</v>
      </c>
      <c r="AC210" s="44">
        <f t="shared" si="70"/>
        <v>0</v>
      </c>
      <c r="AD210" s="44">
        <f t="shared" si="71"/>
        <v>0</v>
      </c>
      <c r="AE210" s="44">
        <f t="shared" si="72"/>
        <v>0</v>
      </c>
      <c r="AF210" s="52" t="e">
        <f>HLOOKUP(I210,ElecAvoidedCostsWOCC!$A$5:$Q$50,G210+1,FALSE)</f>
        <v>#N/A</v>
      </c>
      <c r="AG210" s="44" t="e">
        <f t="shared" si="73"/>
        <v>#N/A</v>
      </c>
      <c r="AH210" s="52" t="e">
        <f>HLOOKUP(I210,ElecAvoidedCostsWOCC!$A$5:$Q$50,T210+1,FALSE)</f>
        <v>#N/A</v>
      </c>
      <c r="AI210" s="44" t="e">
        <f t="shared" si="74"/>
        <v>#N/A</v>
      </c>
      <c r="AJ210" s="44" t="e">
        <f t="shared" si="75"/>
        <v>#N/A</v>
      </c>
      <c r="AK210" s="44" t="e">
        <f>HLOOKUP(I210,ElecAvoidedCostsWOCC!$A$5:$Q$50,G210+1,FALSE)*J210*L210</f>
        <v>#N/A</v>
      </c>
      <c r="AL210" s="44" t="e">
        <f t="shared" si="76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77"/>
        <v>0</v>
      </c>
      <c r="AO210" s="47">
        <f t="shared" si="78"/>
        <v>0</v>
      </c>
      <c r="AP210" s="47" t="e">
        <f t="shared" si="79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61"/>
        <v>0</v>
      </c>
      <c r="U211" s="47">
        <f t="shared" si="62"/>
        <v>0</v>
      </c>
      <c r="V211" s="48">
        <f t="shared" si="63"/>
        <v>0</v>
      </c>
      <c r="W211" s="49">
        <f t="shared" si="64"/>
        <v>0</v>
      </c>
      <c r="X211" s="44">
        <f t="shared" si="65"/>
        <v>0</v>
      </c>
      <c r="Y211" s="44">
        <f t="shared" si="66"/>
        <v>0</v>
      </c>
      <c r="Z211" s="44">
        <f t="shared" si="67"/>
        <v>0</v>
      </c>
      <c r="AA211" s="50">
        <f t="shared" si="68"/>
        <v>0</v>
      </c>
      <c r="AB211" s="51">
        <f t="shared" si="69"/>
        <v>0</v>
      </c>
      <c r="AC211" s="44">
        <f t="shared" si="70"/>
        <v>0</v>
      </c>
      <c r="AD211" s="44">
        <f t="shared" si="71"/>
        <v>0</v>
      </c>
      <c r="AE211" s="44">
        <f t="shared" si="72"/>
        <v>0</v>
      </c>
      <c r="AF211" s="52" t="e">
        <f>HLOOKUP(I211,ElecAvoidedCostsWOCC!$A$5:$Q$50,G211+1,FALSE)</f>
        <v>#N/A</v>
      </c>
      <c r="AG211" s="44" t="e">
        <f t="shared" si="73"/>
        <v>#N/A</v>
      </c>
      <c r="AH211" s="52" t="e">
        <f>HLOOKUP(I211,ElecAvoidedCostsWOCC!$A$5:$Q$50,T211+1,FALSE)</f>
        <v>#N/A</v>
      </c>
      <c r="AI211" s="44" t="e">
        <f t="shared" si="74"/>
        <v>#N/A</v>
      </c>
      <c r="AJ211" s="44" t="e">
        <f t="shared" si="75"/>
        <v>#N/A</v>
      </c>
      <c r="AK211" s="44" t="e">
        <f>HLOOKUP(I211,ElecAvoidedCostsWOCC!$A$5:$Q$50,G211+1,FALSE)*J211*L211</f>
        <v>#N/A</v>
      </c>
      <c r="AL211" s="44" t="e">
        <f t="shared" si="76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77"/>
        <v>0</v>
      </c>
      <c r="AO211" s="47">
        <f t="shared" si="78"/>
        <v>0</v>
      </c>
      <c r="AP211" s="47" t="e">
        <f t="shared" si="79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61"/>
        <v>0</v>
      </c>
      <c r="U212" s="47">
        <f t="shared" si="62"/>
        <v>0</v>
      </c>
      <c r="V212" s="48">
        <f t="shared" si="63"/>
        <v>0</v>
      </c>
      <c r="W212" s="49">
        <f t="shared" si="64"/>
        <v>0</v>
      </c>
      <c r="X212" s="44">
        <f t="shared" si="65"/>
        <v>0</v>
      </c>
      <c r="Y212" s="44">
        <f t="shared" si="66"/>
        <v>0</v>
      </c>
      <c r="Z212" s="44">
        <f t="shared" si="67"/>
        <v>0</v>
      </c>
      <c r="AA212" s="50">
        <f t="shared" si="68"/>
        <v>0</v>
      </c>
      <c r="AB212" s="51">
        <f t="shared" si="69"/>
        <v>0</v>
      </c>
      <c r="AC212" s="44">
        <f t="shared" si="70"/>
        <v>0</v>
      </c>
      <c r="AD212" s="44">
        <f t="shared" si="71"/>
        <v>0</v>
      </c>
      <c r="AE212" s="44">
        <f t="shared" si="72"/>
        <v>0</v>
      </c>
      <c r="AF212" s="52" t="e">
        <f>HLOOKUP(I212,ElecAvoidedCostsWOCC!$A$5:$Q$50,G212+1,FALSE)</f>
        <v>#N/A</v>
      </c>
      <c r="AG212" s="44" t="e">
        <f t="shared" si="73"/>
        <v>#N/A</v>
      </c>
      <c r="AH212" s="52" t="e">
        <f>HLOOKUP(I212,ElecAvoidedCostsWOCC!$A$5:$Q$50,T212+1,FALSE)</f>
        <v>#N/A</v>
      </c>
      <c r="AI212" s="44" t="e">
        <f t="shared" si="74"/>
        <v>#N/A</v>
      </c>
      <c r="AJ212" s="44" t="e">
        <f t="shared" si="75"/>
        <v>#N/A</v>
      </c>
      <c r="AK212" s="44" t="e">
        <f>HLOOKUP(I212,ElecAvoidedCostsWOCC!$A$5:$Q$50,G212+1,FALSE)*J212*L212</f>
        <v>#N/A</v>
      </c>
      <c r="AL212" s="44" t="e">
        <f t="shared" si="76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77"/>
        <v>0</v>
      </c>
      <c r="AO212" s="47">
        <f t="shared" si="78"/>
        <v>0</v>
      </c>
      <c r="AP212" s="47" t="e">
        <f t="shared" si="79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61"/>
        <v>0</v>
      </c>
      <c r="U213" s="47">
        <f t="shared" si="62"/>
        <v>0</v>
      </c>
      <c r="V213" s="48">
        <f t="shared" si="63"/>
        <v>0</v>
      </c>
      <c r="W213" s="49">
        <f t="shared" si="64"/>
        <v>0</v>
      </c>
      <c r="X213" s="44">
        <f t="shared" si="65"/>
        <v>0</v>
      </c>
      <c r="Y213" s="44">
        <f t="shared" si="66"/>
        <v>0</v>
      </c>
      <c r="Z213" s="44">
        <f t="shared" si="67"/>
        <v>0</v>
      </c>
      <c r="AA213" s="50">
        <f t="shared" si="68"/>
        <v>0</v>
      </c>
      <c r="AB213" s="51">
        <f t="shared" si="69"/>
        <v>0</v>
      </c>
      <c r="AC213" s="44">
        <f t="shared" si="70"/>
        <v>0</v>
      </c>
      <c r="AD213" s="44">
        <f t="shared" si="71"/>
        <v>0</v>
      </c>
      <c r="AE213" s="44">
        <f t="shared" si="72"/>
        <v>0</v>
      </c>
      <c r="AF213" s="52" t="e">
        <f>HLOOKUP(I213,ElecAvoidedCostsWOCC!$A$5:$Q$50,G213+1,FALSE)</f>
        <v>#N/A</v>
      </c>
      <c r="AG213" s="44" t="e">
        <f t="shared" si="73"/>
        <v>#N/A</v>
      </c>
      <c r="AH213" s="52" t="e">
        <f>HLOOKUP(I213,ElecAvoidedCostsWOCC!$A$5:$Q$50,T213+1,FALSE)</f>
        <v>#N/A</v>
      </c>
      <c r="AI213" s="44" t="e">
        <f t="shared" si="74"/>
        <v>#N/A</v>
      </c>
      <c r="AJ213" s="44" t="e">
        <f t="shared" si="75"/>
        <v>#N/A</v>
      </c>
      <c r="AK213" s="44" t="e">
        <f>HLOOKUP(I213,ElecAvoidedCostsWOCC!$A$5:$Q$50,G213+1,FALSE)*J213*L213</f>
        <v>#N/A</v>
      </c>
      <c r="AL213" s="44" t="e">
        <f t="shared" si="76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77"/>
        <v>0</v>
      </c>
      <c r="AO213" s="47">
        <f t="shared" si="78"/>
        <v>0</v>
      </c>
      <c r="AP213" s="47" t="e">
        <f t="shared" si="79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61"/>
        <v>0</v>
      </c>
      <c r="U214" s="47">
        <f t="shared" si="62"/>
        <v>0</v>
      </c>
      <c r="V214" s="48">
        <f t="shared" si="63"/>
        <v>0</v>
      </c>
      <c r="W214" s="49">
        <f t="shared" si="64"/>
        <v>0</v>
      </c>
      <c r="X214" s="44">
        <f t="shared" si="65"/>
        <v>0</v>
      </c>
      <c r="Y214" s="44">
        <f t="shared" si="66"/>
        <v>0</v>
      </c>
      <c r="Z214" s="44">
        <f t="shared" si="67"/>
        <v>0</v>
      </c>
      <c r="AA214" s="50">
        <f t="shared" si="68"/>
        <v>0</v>
      </c>
      <c r="AB214" s="51">
        <f t="shared" si="69"/>
        <v>0</v>
      </c>
      <c r="AC214" s="44">
        <f t="shared" si="70"/>
        <v>0</v>
      </c>
      <c r="AD214" s="44">
        <f t="shared" si="71"/>
        <v>0</v>
      </c>
      <c r="AE214" s="44">
        <f t="shared" si="72"/>
        <v>0</v>
      </c>
      <c r="AF214" s="52" t="e">
        <f>HLOOKUP(I214,ElecAvoidedCostsWOCC!$A$5:$Q$50,G214+1,FALSE)</f>
        <v>#N/A</v>
      </c>
      <c r="AG214" s="44" t="e">
        <f t="shared" si="73"/>
        <v>#N/A</v>
      </c>
      <c r="AH214" s="52" t="e">
        <f>HLOOKUP(I214,ElecAvoidedCostsWOCC!$A$5:$Q$50,T214+1,FALSE)</f>
        <v>#N/A</v>
      </c>
      <c r="AI214" s="44" t="e">
        <f t="shared" si="74"/>
        <v>#N/A</v>
      </c>
      <c r="AJ214" s="44" t="e">
        <f t="shared" si="75"/>
        <v>#N/A</v>
      </c>
      <c r="AK214" s="44" t="e">
        <f>HLOOKUP(I214,ElecAvoidedCostsWOCC!$A$5:$Q$50,G214+1,FALSE)*J214*L214</f>
        <v>#N/A</v>
      </c>
      <c r="AL214" s="44" t="e">
        <f t="shared" si="76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77"/>
        <v>0</v>
      </c>
      <c r="AO214" s="47">
        <f t="shared" si="78"/>
        <v>0</v>
      </c>
      <c r="AP214" s="47" t="e">
        <f t="shared" si="79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61"/>
        <v>0</v>
      </c>
      <c r="U215" s="47">
        <f t="shared" si="62"/>
        <v>0</v>
      </c>
      <c r="V215" s="48">
        <f t="shared" si="63"/>
        <v>0</v>
      </c>
      <c r="W215" s="49">
        <f t="shared" si="64"/>
        <v>0</v>
      </c>
      <c r="X215" s="44">
        <f t="shared" si="65"/>
        <v>0</v>
      </c>
      <c r="Y215" s="44">
        <f t="shared" si="66"/>
        <v>0</v>
      </c>
      <c r="Z215" s="44">
        <f t="shared" si="67"/>
        <v>0</v>
      </c>
      <c r="AA215" s="50">
        <f t="shared" si="68"/>
        <v>0</v>
      </c>
      <c r="AB215" s="51">
        <f t="shared" si="69"/>
        <v>0</v>
      </c>
      <c r="AC215" s="44">
        <f t="shared" si="70"/>
        <v>0</v>
      </c>
      <c r="AD215" s="44">
        <f t="shared" si="71"/>
        <v>0</v>
      </c>
      <c r="AE215" s="44">
        <f t="shared" si="72"/>
        <v>0</v>
      </c>
      <c r="AF215" s="52" t="e">
        <f>HLOOKUP(I215,ElecAvoidedCostsWOCC!$A$5:$Q$50,G215+1,FALSE)</f>
        <v>#N/A</v>
      </c>
      <c r="AG215" s="44" t="e">
        <f t="shared" si="73"/>
        <v>#N/A</v>
      </c>
      <c r="AH215" s="52" t="e">
        <f>HLOOKUP(I215,ElecAvoidedCostsWOCC!$A$5:$Q$50,T215+1,FALSE)</f>
        <v>#N/A</v>
      </c>
      <c r="AI215" s="44" t="e">
        <f t="shared" si="74"/>
        <v>#N/A</v>
      </c>
      <c r="AJ215" s="44" t="e">
        <f t="shared" si="75"/>
        <v>#N/A</v>
      </c>
      <c r="AK215" s="44" t="e">
        <f>HLOOKUP(I215,ElecAvoidedCostsWOCC!$A$5:$Q$50,G215+1,FALSE)*J215*L215</f>
        <v>#N/A</v>
      </c>
      <c r="AL215" s="44" t="e">
        <f t="shared" si="76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77"/>
        <v>0</v>
      </c>
      <c r="AO215" s="47">
        <f t="shared" si="78"/>
        <v>0</v>
      </c>
      <c r="AP215" s="47" t="e">
        <f t="shared" si="79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61"/>
        <v>0</v>
      </c>
      <c r="U216" s="47">
        <f t="shared" si="62"/>
        <v>0</v>
      </c>
      <c r="V216" s="48">
        <f t="shared" si="63"/>
        <v>0</v>
      </c>
      <c r="W216" s="49">
        <f t="shared" si="64"/>
        <v>0</v>
      </c>
      <c r="X216" s="44">
        <f t="shared" si="65"/>
        <v>0</v>
      </c>
      <c r="Y216" s="44">
        <f t="shared" si="66"/>
        <v>0</v>
      </c>
      <c r="Z216" s="44">
        <f t="shared" si="67"/>
        <v>0</v>
      </c>
      <c r="AA216" s="50">
        <f t="shared" si="68"/>
        <v>0</v>
      </c>
      <c r="AB216" s="51">
        <f t="shared" si="69"/>
        <v>0</v>
      </c>
      <c r="AC216" s="44">
        <f t="shared" si="70"/>
        <v>0</v>
      </c>
      <c r="AD216" s="44">
        <f t="shared" si="71"/>
        <v>0</v>
      </c>
      <c r="AE216" s="44">
        <f t="shared" si="72"/>
        <v>0</v>
      </c>
      <c r="AF216" s="52" t="e">
        <f>HLOOKUP(I216,ElecAvoidedCostsWOCC!$A$5:$Q$50,G216+1,FALSE)</f>
        <v>#N/A</v>
      </c>
      <c r="AG216" s="44" t="e">
        <f t="shared" si="73"/>
        <v>#N/A</v>
      </c>
      <c r="AH216" s="52" t="e">
        <f>HLOOKUP(I216,ElecAvoidedCostsWOCC!$A$5:$Q$50,T216+1,FALSE)</f>
        <v>#N/A</v>
      </c>
      <c r="AI216" s="44" t="e">
        <f t="shared" si="74"/>
        <v>#N/A</v>
      </c>
      <c r="AJ216" s="44" t="e">
        <f t="shared" si="75"/>
        <v>#N/A</v>
      </c>
      <c r="AK216" s="44" t="e">
        <f>HLOOKUP(I216,ElecAvoidedCostsWOCC!$A$5:$Q$50,G216+1,FALSE)*J216*L216</f>
        <v>#N/A</v>
      </c>
      <c r="AL216" s="44" t="e">
        <f t="shared" si="76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77"/>
        <v>0</v>
      </c>
      <c r="AO216" s="47">
        <f t="shared" si="78"/>
        <v>0</v>
      </c>
      <c r="AP216" s="47" t="e">
        <f t="shared" si="79"/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ref="T217:T233" si="80">G217+H217</f>
        <v>0</v>
      </c>
      <c r="U217" s="47">
        <f t="shared" ref="U217:U233" si="81">(O217/$A$10)*T217</f>
        <v>0</v>
      </c>
      <c r="V217" s="48">
        <f t="shared" ref="V217:V233" si="82">N217-M217</f>
        <v>0</v>
      </c>
      <c r="W217" s="49">
        <f t="shared" ref="W217:W233" si="83">(O217/A$10)</f>
        <v>0</v>
      </c>
      <c r="X217" s="44">
        <f t="shared" ref="X217:X233" si="84">W217*A$8</f>
        <v>0</v>
      </c>
      <c r="Y217" s="44">
        <f t="shared" ref="Y217:Y233" si="85">Q217-P217</f>
        <v>0</v>
      </c>
      <c r="Z217" s="44">
        <f t="shared" ref="Z217:Z233" si="86">X217+(A$6*W217)</f>
        <v>0</v>
      </c>
      <c r="AA217" s="50">
        <f t="shared" ref="AA217:AA233" si="87">Q217+X217</f>
        <v>0</v>
      </c>
      <c r="AB217" s="51">
        <f t="shared" ref="AB217:AB233" si="88">Z217/(1+ElecDiscountRate)^1</f>
        <v>0</v>
      </c>
      <c r="AC217" s="44">
        <f t="shared" ref="AC217:AC233" si="89">AA217/(1+ElecDiscountRate)^1</f>
        <v>0</v>
      </c>
      <c r="AD217" s="44">
        <f t="shared" ref="AD217:AD233" si="90">-PV(ElecDiscountRate,T217,R217)*J217</f>
        <v>0</v>
      </c>
      <c r="AE217" s="44">
        <f t="shared" ref="AE217:AE233" si="91">-PV(ElecDiscountRate,T217,S217)*J217</f>
        <v>0</v>
      </c>
      <c r="AF217" s="52" t="e">
        <f>HLOOKUP(I217,ElecAvoidedCostsWOCC!$A$5:$Q$50,G217+1,FALSE)</f>
        <v>#N/A</v>
      </c>
      <c r="AG217" s="44" t="e">
        <f t="shared" ref="AG217:AG233" si="92">AF217*J217*K217</f>
        <v>#N/A</v>
      </c>
      <c r="AH217" s="52" t="e">
        <f>HLOOKUP(I217,ElecAvoidedCostsWOCC!$A$5:$Q$50,T217+1,FALSE)</f>
        <v>#N/A</v>
      </c>
      <c r="AI217" s="44" t="e">
        <f t="shared" ref="AI217:AI233" si="93">AH217*J217*L217</f>
        <v>#N/A</v>
      </c>
      <c r="AJ217" s="44" t="e">
        <f t="shared" ref="AJ217:AJ233" si="94">AG217+AI217</f>
        <v>#N/A</v>
      </c>
      <c r="AK217" s="44" t="e">
        <f>HLOOKUP(I217,ElecAvoidedCostsWOCC!$A$5:$Q$50,G217+1,FALSE)*J217*L217</f>
        <v>#N/A</v>
      </c>
      <c r="AL217" s="44" t="e">
        <f t="shared" ref="AL217:AL233" si="95">AG217+AI217-AK217</f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ref="AN217:AN233" si="96">AM217*1.1+AD217+AE217</f>
        <v>0</v>
      </c>
      <c r="AO217" s="47">
        <f t="shared" ref="AO217:AO233" si="97">IFERROR(AM217/AB217,0)</f>
        <v>0</v>
      </c>
      <c r="AP217" s="47" t="e">
        <f t="shared" ref="AP217:AP233" si="98">AN217/AC217</f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80"/>
        <v>0</v>
      </c>
      <c r="U218" s="47">
        <f t="shared" si="81"/>
        <v>0</v>
      </c>
      <c r="V218" s="48">
        <f t="shared" si="82"/>
        <v>0</v>
      </c>
      <c r="W218" s="49">
        <f t="shared" si="83"/>
        <v>0</v>
      </c>
      <c r="X218" s="44">
        <f t="shared" si="84"/>
        <v>0</v>
      </c>
      <c r="Y218" s="44">
        <f t="shared" si="85"/>
        <v>0</v>
      </c>
      <c r="Z218" s="44">
        <f t="shared" si="86"/>
        <v>0</v>
      </c>
      <c r="AA218" s="50">
        <f t="shared" si="87"/>
        <v>0</v>
      </c>
      <c r="AB218" s="51">
        <f t="shared" si="88"/>
        <v>0</v>
      </c>
      <c r="AC218" s="44">
        <f t="shared" si="89"/>
        <v>0</v>
      </c>
      <c r="AD218" s="44">
        <f t="shared" si="90"/>
        <v>0</v>
      </c>
      <c r="AE218" s="44">
        <f t="shared" si="91"/>
        <v>0</v>
      </c>
      <c r="AF218" s="52" t="e">
        <f>HLOOKUP(I218,ElecAvoidedCostsWOCC!$A$5:$Q$50,G218+1,FALSE)</f>
        <v>#N/A</v>
      </c>
      <c r="AG218" s="44" t="e">
        <f t="shared" si="92"/>
        <v>#N/A</v>
      </c>
      <c r="AH218" s="52" t="e">
        <f>HLOOKUP(I218,ElecAvoidedCostsWOCC!$A$5:$Q$50,T218+1,FALSE)</f>
        <v>#N/A</v>
      </c>
      <c r="AI218" s="44" t="e">
        <f t="shared" si="93"/>
        <v>#N/A</v>
      </c>
      <c r="AJ218" s="44" t="e">
        <f t="shared" si="94"/>
        <v>#N/A</v>
      </c>
      <c r="AK218" s="44" t="e">
        <f>HLOOKUP(I218,ElecAvoidedCostsWOCC!$A$5:$Q$50,G218+1,FALSE)*J218*L218</f>
        <v>#N/A</v>
      </c>
      <c r="AL218" s="44" t="e">
        <f t="shared" si="95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6"/>
        <v>0</v>
      </c>
      <c r="AO218" s="47">
        <f t="shared" si="97"/>
        <v>0</v>
      </c>
      <c r="AP218" s="47" t="e">
        <f t="shared" si="98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80"/>
        <v>0</v>
      </c>
      <c r="U219" s="47">
        <f t="shared" si="81"/>
        <v>0</v>
      </c>
      <c r="V219" s="48">
        <f t="shared" si="82"/>
        <v>0</v>
      </c>
      <c r="W219" s="49">
        <f t="shared" si="83"/>
        <v>0</v>
      </c>
      <c r="X219" s="44">
        <f t="shared" si="84"/>
        <v>0</v>
      </c>
      <c r="Y219" s="44">
        <f t="shared" si="85"/>
        <v>0</v>
      </c>
      <c r="Z219" s="44">
        <f t="shared" si="86"/>
        <v>0</v>
      </c>
      <c r="AA219" s="50">
        <f t="shared" si="87"/>
        <v>0</v>
      </c>
      <c r="AB219" s="51">
        <f t="shared" si="88"/>
        <v>0</v>
      </c>
      <c r="AC219" s="44">
        <f t="shared" si="89"/>
        <v>0</v>
      </c>
      <c r="AD219" s="44">
        <f t="shared" si="90"/>
        <v>0</v>
      </c>
      <c r="AE219" s="44">
        <f t="shared" si="91"/>
        <v>0</v>
      </c>
      <c r="AF219" s="52" t="e">
        <f>HLOOKUP(I219,ElecAvoidedCostsWOCC!$A$5:$Q$50,G219+1,FALSE)</f>
        <v>#N/A</v>
      </c>
      <c r="AG219" s="44" t="e">
        <f t="shared" si="92"/>
        <v>#N/A</v>
      </c>
      <c r="AH219" s="52" t="e">
        <f>HLOOKUP(I219,ElecAvoidedCostsWOCC!$A$5:$Q$50,T219+1,FALSE)</f>
        <v>#N/A</v>
      </c>
      <c r="AI219" s="44" t="e">
        <f t="shared" si="93"/>
        <v>#N/A</v>
      </c>
      <c r="AJ219" s="44" t="e">
        <f t="shared" si="94"/>
        <v>#N/A</v>
      </c>
      <c r="AK219" s="44" t="e">
        <f>HLOOKUP(I219,ElecAvoidedCostsWOCC!$A$5:$Q$50,G219+1,FALSE)*J219*L219</f>
        <v>#N/A</v>
      </c>
      <c r="AL219" s="44" t="e">
        <f t="shared" si="95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6"/>
        <v>0</v>
      </c>
      <c r="AO219" s="47">
        <f t="shared" si="97"/>
        <v>0</v>
      </c>
      <c r="AP219" s="47" t="e">
        <f t="shared" si="98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80"/>
        <v>0</v>
      </c>
      <c r="U220" s="47">
        <f t="shared" si="81"/>
        <v>0</v>
      </c>
      <c r="V220" s="48">
        <f t="shared" si="82"/>
        <v>0</v>
      </c>
      <c r="W220" s="49">
        <f t="shared" si="83"/>
        <v>0</v>
      </c>
      <c r="X220" s="44">
        <f t="shared" si="84"/>
        <v>0</v>
      </c>
      <c r="Y220" s="44">
        <f t="shared" si="85"/>
        <v>0</v>
      </c>
      <c r="Z220" s="44">
        <f t="shared" si="86"/>
        <v>0</v>
      </c>
      <c r="AA220" s="50">
        <f t="shared" si="87"/>
        <v>0</v>
      </c>
      <c r="AB220" s="51">
        <f t="shared" si="88"/>
        <v>0</v>
      </c>
      <c r="AC220" s="44">
        <f t="shared" si="89"/>
        <v>0</v>
      </c>
      <c r="AD220" s="44">
        <f t="shared" si="90"/>
        <v>0</v>
      </c>
      <c r="AE220" s="44">
        <f t="shared" si="91"/>
        <v>0</v>
      </c>
      <c r="AF220" s="52" t="e">
        <f>HLOOKUP(I220,ElecAvoidedCostsWOCC!$A$5:$Q$50,G220+1,FALSE)</f>
        <v>#N/A</v>
      </c>
      <c r="AG220" s="44" t="e">
        <f t="shared" si="92"/>
        <v>#N/A</v>
      </c>
      <c r="AH220" s="52" t="e">
        <f>HLOOKUP(I220,ElecAvoidedCostsWOCC!$A$5:$Q$50,T220+1,FALSE)</f>
        <v>#N/A</v>
      </c>
      <c r="AI220" s="44" t="e">
        <f t="shared" si="93"/>
        <v>#N/A</v>
      </c>
      <c r="AJ220" s="44" t="e">
        <f t="shared" si="94"/>
        <v>#N/A</v>
      </c>
      <c r="AK220" s="44" t="e">
        <f>HLOOKUP(I220,ElecAvoidedCostsWOCC!$A$5:$Q$50,G220+1,FALSE)*J220*L220</f>
        <v>#N/A</v>
      </c>
      <c r="AL220" s="44" t="e">
        <f t="shared" si="95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6"/>
        <v>0</v>
      </c>
      <c r="AO220" s="47">
        <f t="shared" si="97"/>
        <v>0</v>
      </c>
      <c r="AP220" s="47" t="e">
        <f t="shared" si="98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80"/>
        <v>0</v>
      </c>
      <c r="U221" s="47">
        <f t="shared" si="81"/>
        <v>0</v>
      </c>
      <c r="V221" s="48">
        <f t="shared" si="82"/>
        <v>0</v>
      </c>
      <c r="W221" s="49">
        <f t="shared" si="83"/>
        <v>0</v>
      </c>
      <c r="X221" s="44">
        <f t="shared" si="84"/>
        <v>0</v>
      </c>
      <c r="Y221" s="44">
        <f t="shared" si="85"/>
        <v>0</v>
      </c>
      <c r="Z221" s="44">
        <f t="shared" si="86"/>
        <v>0</v>
      </c>
      <c r="AA221" s="50">
        <f t="shared" si="87"/>
        <v>0</v>
      </c>
      <c r="AB221" s="51">
        <f t="shared" si="88"/>
        <v>0</v>
      </c>
      <c r="AC221" s="44">
        <f t="shared" si="89"/>
        <v>0</v>
      </c>
      <c r="AD221" s="44">
        <f t="shared" si="90"/>
        <v>0</v>
      </c>
      <c r="AE221" s="44">
        <f t="shared" si="91"/>
        <v>0</v>
      </c>
      <c r="AF221" s="52" t="e">
        <f>HLOOKUP(I221,ElecAvoidedCostsWOCC!$A$5:$Q$50,G221+1,FALSE)</f>
        <v>#N/A</v>
      </c>
      <c r="AG221" s="44" t="e">
        <f t="shared" si="92"/>
        <v>#N/A</v>
      </c>
      <c r="AH221" s="52" t="e">
        <f>HLOOKUP(I221,ElecAvoidedCostsWOCC!$A$5:$Q$50,T221+1,FALSE)</f>
        <v>#N/A</v>
      </c>
      <c r="AI221" s="44" t="e">
        <f t="shared" si="93"/>
        <v>#N/A</v>
      </c>
      <c r="AJ221" s="44" t="e">
        <f t="shared" si="94"/>
        <v>#N/A</v>
      </c>
      <c r="AK221" s="44" t="e">
        <f>HLOOKUP(I221,ElecAvoidedCostsWOCC!$A$5:$Q$50,G221+1,FALSE)*J221*L221</f>
        <v>#N/A</v>
      </c>
      <c r="AL221" s="44" t="e">
        <f t="shared" si="95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6"/>
        <v>0</v>
      </c>
      <c r="AO221" s="47">
        <f t="shared" si="97"/>
        <v>0</v>
      </c>
      <c r="AP221" s="47" t="e">
        <f t="shared" si="98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80"/>
        <v>0</v>
      </c>
      <c r="U222" s="47">
        <f t="shared" si="81"/>
        <v>0</v>
      </c>
      <c r="V222" s="48">
        <f t="shared" si="82"/>
        <v>0</v>
      </c>
      <c r="W222" s="49">
        <f t="shared" si="83"/>
        <v>0</v>
      </c>
      <c r="X222" s="44">
        <f t="shared" si="84"/>
        <v>0</v>
      </c>
      <c r="Y222" s="44">
        <f t="shared" si="85"/>
        <v>0</v>
      </c>
      <c r="Z222" s="44">
        <f t="shared" si="86"/>
        <v>0</v>
      </c>
      <c r="AA222" s="50">
        <f t="shared" si="87"/>
        <v>0</v>
      </c>
      <c r="AB222" s="51">
        <f t="shared" si="88"/>
        <v>0</v>
      </c>
      <c r="AC222" s="44">
        <f t="shared" si="89"/>
        <v>0</v>
      </c>
      <c r="AD222" s="44">
        <f t="shared" si="90"/>
        <v>0</v>
      </c>
      <c r="AE222" s="44">
        <f t="shared" si="91"/>
        <v>0</v>
      </c>
      <c r="AF222" s="52" t="e">
        <f>HLOOKUP(I222,ElecAvoidedCostsWOCC!$A$5:$Q$50,G222+1,FALSE)</f>
        <v>#N/A</v>
      </c>
      <c r="AG222" s="44" t="e">
        <f t="shared" si="92"/>
        <v>#N/A</v>
      </c>
      <c r="AH222" s="52" t="e">
        <f>HLOOKUP(I222,ElecAvoidedCostsWOCC!$A$5:$Q$50,T222+1,FALSE)</f>
        <v>#N/A</v>
      </c>
      <c r="AI222" s="44" t="e">
        <f t="shared" si="93"/>
        <v>#N/A</v>
      </c>
      <c r="AJ222" s="44" t="e">
        <f t="shared" si="94"/>
        <v>#N/A</v>
      </c>
      <c r="AK222" s="44" t="e">
        <f>HLOOKUP(I222,ElecAvoidedCostsWOCC!$A$5:$Q$50,G222+1,FALSE)*J222*L222</f>
        <v>#N/A</v>
      </c>
      <c r="AL222" s="44" t="e">
        <f t="shared" si="95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6"/>
        <v>0</v>
      </c>
      <c r="AO222" s="47">
        <f t="shared" si="97"/>
        <v>0</v>
      </c>
      <c r="AP222" s="47" t="e">
        <f t="shared" si="98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80"/>
        <v>0</v>
      </c>
      <c r="U223" s="47">
        <f t="shared" si="81"/>
        <v>0</v>
      </c>
      <c r="V223" s="48">
        <f t="shared" si="82"/>
        <v>0</v>
      </c>
      <c r="W223" s="49">
        <f t="shared" si="83"/>
        <v>0</v>
      </c>
      <c r="X223" s="44">
        <f t="shared" si="84"/>
        <v>0</v>
      </c>
      <c r="Y223" s="44">
        <f t="shared" si="85"/>
        <v>0</v>
      </c>
      <c r="Z223" s="44">
        <f t="shared" si="86"/>
        <v>0</v>
      </c>
      <c r="AA223" s="50">
        <f t="shared" si="87"/>
        <v>0</v>
      </c>
      <c r="AB223" s="51">
        <f t="shared" si="88"/>
        <v>0</v>
      </c>
      <c r="AC223" s="44">
        <f t="shared" si="89"/>
        <v>0</v>
      </c>
      <c r="AD223" s="44">
        <f t="shared" si="90"/>
        <v>0</v>
      </c>
      <c r="AE223" s="44">
        <f t="shared" si="91"/>
        <v>0</v>
      </c>
      <c r="AF223" s="52" t="e">
        <f>HLOOKUP(I223,ElecAvoidedCostsWOCC!$A$5:$Q$50,G223+1,FALSE)</f>
        <v>#N/A</v>
      </c>
      <c r="AG223" s="44" t="e">
        <f t="shared" si="92"/>
        <v>#N/A</v>
      </c>
      <c r="AH223" s="52" t="e">
        <f>HLOOKUP(I223,ElecAvoidedCostsWOCC!$A$5:$Q$50,T223+1,FALSE)</f>
        <v>#N/A</v>
      </c>
      <c r="AI223" s="44" t="e">
        <f t="shared" si="93"/>
        <v>#N/A</v>
      </c>
      <c r="AJ223" s="44" t="e">
        <f t="shared" si="94"/>
        <v>#N/A</v>
      </c>
      <c r="AK223" s="44" t="e">
        <f>HLOOKUP(I223,ElecAvoidedCostsWOCC!$A$5:$Q$50,G223+1,FALSE)*J223*L223</f>
        <v>#N/A</v>
      </c>
      <c r="AL223" s="44" t="e">
        <f t="shared" si="95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6"/>
        <v>0</v>
      </c>
      <c r="AO223" s="47">
        <f t="shared" si="97"/>
        <v>0</v>
      </c>
      <c r="AP223" s="47" t="e">
        <f t="shared" si="98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80"/>
        <v>0</v>
      </c>
      <c r="U224" s="47">
        <f t="shared" si="81"/>
        <v>0</v>
      </c>
      <c r="V224" s="48">
        <f t="shared" si="82"/>
        <v>0</v>
      </c>
      <c r="W224" s="49">
        <f t="shared" si="83"/>
        <v>0</v>
      </c>
      <c r="X224" s="44">
        <f t="shared" si="84"/>
        <v>0</v>
      </c>
      <c r="Y224" s="44">
        <f t="shared" si="85"/>
        <v>0</v>
      </c>
      <c r="Z224" s="44">
        <f t="shared" si="86"/>
        <v>0</v>
      </c>
      <c r="AA224" s="50">
        <f t="shared" si="87"/>
        <v>0</v>
      </c>
      <c r="AB224" s="51">
        <f t="shared" si="88"/>
        <v>0</v>
      </c>
      <c r="AC224" s="44">
        <f t="shared" si="89"/>
        <v>0</v>
      </c>
      <c r="AD224" s="44">
        <f t="shared" si="90"/>
        <v>0</v>
      </c>
      <c r="AE224" s="44">
        <f t="shared" si="91"/>
        <v>0</v>
      </c>
      <c r="AF224" s="52" t="e">
        <f>HLOOKUP(I224,ElecAvoidedCostsWOCC!$A$5:$Q$50,G224+1,FALSE)</f>
        <v>#N/A</v>
      </c>
      <c r="AG224" s="44" t="e">
        <f t="shared" si="92"/>
        <v>#N/A</v>
      </c>
      <c r="AH224" s="52" t="e">
        <f>HLOOKUP(I224,ElecAvoidedCostsWOCC!$A$5:$Q$50,T224+1,FALSE)</f>
        <v>#N/A</v>
      </c>
      <c r="AI224" s="44" t="e">
        <f t="shared" si="93"/>
        <v>#N/A</v>
      </c>
      <c r="AJ224" s="44" t="e">
        <f t="shared" si="94"/>
        <v>#N/A</v>
      </c>
      <c r="AK224" s="44" t="e">
        <f>HLOOKUP(I224,ElecAvoidedCostsWOCC!$A$5:$Q$50,G224+1,FALSE)*J224*L224</f>
        <v>#N/A</v>
      </c>
      <c r="AL224" s="44" t="e">
        <f t="shared" si="95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6"/>
        <v>0</v>
      </c>
      <c r="AO224" s="47">
        <f t="shared" si="97"/>
        <v>0</v>
      </c>
      <c r="AP224" s="47" t="e">
        <f t="shared" si="98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80"/>
        <v>0</v>
      </c>
      <c r="U225" s="47">
        <f t="shared" si="81"/>
        <v>0</v>
      </c>
      <c r="V225" s="48">
        <f t="shared" si="82"/>
        <v>0</v>
      </c>
      <c r="W225" s="49">
        <f t="shared" si="83"/>
        <v>0</v>
      </c>
      <c r="X225" s="44">
        <f t="shared" si="84"/>
        <v>0</v>
      </c>
      <c r="Y225" s="44">
        <f t="shared" si="85"/>
        <v>0</v>
      </c>
      <c r="Z225" s="44">
        <f t="shared" si="86"/>
        <v>0</v>
      </c>
      <c r="AA225" s="50">
        <f t="shared" si="87"/>
        <v>0</v>
      </c>
      <c r="AB225" s="51">
        <f t="shared" si="88"/>
        <v>0</v>
      </c>
      <c r="AC225" s="44">
        <f t="shared" si="89"/>
        <v>0</v>
      </c>
      <c r="AD225" s="44">
        <f t="shared" si="90"/>
        <v>0</v>
      </c>
      <c r="AE225" s="44">
        <f t="shared" si="91"/>
        <v>0</v>
      </c>
      <c r="AF225" s="52" t="e">
        <f>HLOOKUP(I225,ElecAvoidedCostsWOCC!$A$5:$Q$50,G225+1,FALSE)</f>
        <v>#N/A</v>
      </c>
      <c r="AG225" s="44" t="e">
        <f t="shared" si="92"/>
        <v>#N/A</v>
      </c>
      <c r="AH225" s="52" t="e">
        <f>HLOOKUP(I225,ElecAvoidedCostsWOCC!$A$5:$Q$50,T225+1,FALSE)</f>
        <v>#N/A</v>
      </c>
      <c r="AI225" s="44" t="e">
        <f t="shared" si="93"/>
        <v>#N/A</v>
      </c>
      <c r="AJ225" s="44" t="e">
        <f t="shared" si="94"/>
        <v>#N/A</v>
      </c>
      <c r="AK225" s="44" t="e">
        <f>HLOOKUP(I225,ElecAvoidedCostsWOCC!$A$5:$Q$50,G225+1,FALSE)*J225*L225</f>
        <v>#N/A</v>
      </c>
      <c r="AL225" s="44" t="e">
        <f t="shared" si="95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6"/>
        <v>0</v>
      </c>
      <c r="AO225" s="47">
        <f t="shared" si="97"/>
        <v>0</v>
      </c>
      <c r="AP225" s="47" t="e">
        <f t="shared" si="98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80"/>
        <v>0</v>
      </c>
      <c r="U226" s="47">
        <f t="shared" si="81"/>
        <v>0</v>
      </c>
      <c r="V226" s="48">
        <f t="shared" si="82"/>
        <v>0</v>
      </c>
      <c r="W226" s="49">
        <f t="shared" si="83"/>
        <v>0</v>
      </c>
      <c r="X226" s="44">
        <f t="shared" si="84"/>
        <v>0</v>
      </c>
      <c r="Y226" s="44">
        <f t="shared" si="85"/>
        <v>0</v>
      </c>
      <c r="Z226" s="44">
        <f t="shared" si="86"/>
        <v>0</v>
      </c>
      <c r="AA226" s="50">
        <f t="shared" si="87"/>
        <v>0</v>
      </c>
      <c r="AB226" s="51">
        <f t="shared" si="88"/>
        <v>0</v>
      </c>
      <c r="AC226" s="44">
        <f t="shared" si="89"/>
        <v>0</v>
      </c>
      <c r="AD226" s="44">
        <f t="shared" si="90"/>
        <v>0</v>
      </c>
      <c r="AE226" s="44">
        <f t="shared" si="91"/>
        <v>0</v>
      </c>
      <c r="AF226" s="52" t="e">
        <f>HLOOKUP(I226,ElecAvoidedCostsWOCC!$A$5:$Q$50,G226+1,FALSE)</f>
        <v>#N/A</v>
      </c>
      <c r="AG226" s="44" t="e">
        <f t="shared" si="92"/>
        <v>#N/A</v>
      </c>
      <c r="AH226" s="52" t="e">
        <f>HLOOKUP(I226,ElecAvoidedCostsWOCC!$A$5:$Q$50,T226+1,FALSE)</f>
        <v>#N/A</v>
      </c>
      <c r="AI226" s="44" t="e">
        <f t="shared" si="93"/>
        <v>#N/A</v>
      </c>
      <c r="AJ226" s="44" t="e">
        <f t="shared" si="94"/>
        <v>#N/A</v>
      </c>
      <c r="AK226" s="44" t="e">
        <f>HLOOKUP(I226,ElecAvoidedCostsWOCC!$A$5:$Q$50,G226+1,FALSE)*J226*L226</f>
        <v>#N/A</v>
      </c>
      <c r="AL226" s="44" t="e">
        <f t="shared" si="95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6"/>
        <v>0</v>
      </c>
      <c r="AO226" s="47">
        <f t="shared" si="97"/>
        <v>0</v>
      </c>
      <c r="AP226" s="47" t="e">
        <f t="shared" si="98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80"/>
        <v>0</v>
      </c>
      <c r="U227" s="47">
        <f t="shared" si="81"/>
        <v>0</v>
      </c>
      <c r="V227" s="48">
        <f t="shared" si="82"/>
        <v>0</v>
      </c>
      <c r="W227" s="49">
        <f t="shared" si="83"/>
        <v>0</v>
      </c>
      <c r="X227" s="44">
        <f t="shared" si="84"/>
        <v>0</v>
      </c>
      <c r="Y227" s="44">
        <f t="shared" si="85"/>
        <v>0</v>
      </c>
      <c r="Z227" s="44">
        <f t="shared" si="86"/>
        <v>0</v>
      </c>
      <c r="AA227" s="50">
        <f t="shared" si="87"/>
        <v>0</v>
      </c>
      <c r="AB227" s="51">
        <f t="shared" si="88"/>
        <v>0</v>
      </c>
      <c r="AC227" s="44">
        <f t="shared" si="89"/>
        <v>0</v>
      </c>
      <c r="AD227" s="44">
        <f t="shared" si="90"/>
        <v>0</v>
      </c>
      <c r="AE227" s="44">
        <f t="shared" si="91"/>
        <v>0</v>
      </c>
      <c r="AF227" s="52" t="e">
        <f>HLOOKUP(I227,ElecAvoidedCostsWOCC!$A$5:$Q$50,G227+1,FALSE)</f>
        <v>#N/A</v>
      </c>
      <c r="AG227" s="44" t="e">
        <f t="shared" si="92"/>
        <v>#N/A</v>
      </c>
      <c r="AH227" s="52" t="e">
        <f>HLOOKUP(I227,ElecAvoidedCostsWOCC!$A$5:$Q$50,T227+1,FALSE)</f>
        <v>#N/A</v>
      </c>
      <c r="AI227" s="44" t="e">
        <f t="shared" si="93"/>
        <v>#N/A</v>
      </c>
      <c r="AJ227" s="44" t="e">
        <f t="shared" si="94"/>
        <v>#N/A</v>
      </c>
      <c r="AK227" s="44" t="e">
        <f>HLOOKUP(I227,ElecAvoidedCostsWOCC!$A$5:$Q$50,G227+1,FALSE)*J227*L227</f>
        <v>#N/A</v>
      </c>
      <c r="AL227" s="44" t="e">
        <f t="shared" si="95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6"/>
        <v>0</v>
      </c>
      <c r="AO227" s="47">
        <f t="shared" si="97"/>
        <v>0</v>
      </c>
      <c r="AP227" s="47" t="e">
        <f t="shared" si="98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80"/>
        <v>0</v>
      </c>
      <c r="U228" s="47">
        <f t="shared" si="81"/>
        <v>0</v>
      </c>
      <c r="V228" s="48">
        <f t="shared" si="82"/>
        <v>0</v>
      </c>
      <c r="W228" s="49">
        <f t="shared" si="83"/>
        <v>0</v>
      </c>
      <c r="X228" s="44">
        <f t="shared" si="84"/>
        <v>0</v>
      </c>
      <c r="Y228" s="44">
        <f t="shared" si="85"/>
        <v>0</v>
      </c>
      <c r="Z228" s="44">
        <f t="shared" si="86"/>
        <v>0</v>
      </c>
      <c r="AA228" s="50">
        <f t="shared" si="87"/>
        <v>0</v>
      </c>
      <c r="AB228" s="51">
        <f t="shared" si="88"/>
        <v>0</v>
      </c>
      <c r="AC228" s="44">
        <f t="shared" si="89"/>
        <v>0</v>
      </c>
      <c r="AD228" s="44">
        <f t="shared" si="90"/>
        <v>0</v>
      </c>
      <c r="AE228" s="44">
        <f t="shared" si="91"/>
        <v>0</v>
      </c>
      <c r="AF228" s="52" t="e">
        <f>HLOOKUP(I228,ElecAvoidedCostsWOCC!$A$5:$Q$50,G228+1,FALSE)</f>
        <v>#N/A</v>
      </c>
      <c r="AG228" s="44" t="e">
        <f t="shared" si="92"/>
        <v>#N/A</v>
      </c>
      <c r="AH228" s="52" t="e">
        <f>HLOOKUP(I228,ElecAvoidedCostsWOCC!$A$5:$Q$50,T228+1,FALSE)</f>
        <v>#N/A</v>
      </c>
      <c r="AI228" s="44" t="e">
        <f t="shared" si="93"/>
        <v>#N/A</v>
      </c>
      <c r="AJ228" s="44" t="e">
        <f t="shared" si="94"/>
        <v>#N/A</v>
      </c>
      <c r="AK228" s="44" t="e">
        <f>HLOOKUP(I228,ElecAvoidedCostsWOCC!$A$5:$Q$50,G228+1,FALSE)*J228*L228</f>
        <v>#N/A</v>
      </c>
      <c r="AL228" s="44" t="e">
        <f t="shared" si="95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6"/>
        <v>0</v>
      </c>
      <c r="AO228" s="47">
        <f t="shared" si="97"/>
        <v>0</v>
      </c>
      <c r="AP228" s="47" t="e">
        <f t="shared" si="98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80"/>
        <v>0</v>
      </c>
      <c r="U229" s="47">
        <f t="shared" si="81"/>
        <v>0</v>
      </c>
      <c r="V229" s="48">
        <f t="shared" si="82"/>
        <v>0</v>
      </c>
      <c r="W229" s="49">
        <f t="shared" si="83"/>
        <v>0</v>
      </c>
      <c r="X229" s="44">
        <f t="shared" si="84"/>
        <v>0</v>
      </c>
      <c r="Y229" s="44">
        <f t="shared" si="85"/>
        <v>0</v>
      </c>
      <c r="Z229" s="44">
        <f t="shared" si="86"/>
        <v>0</v>
      </c>
      <c r="AA229" s="50">
        <f t="shared" si="87"/>
        <v>0</v>
      </c>
      <c r="AB229" s="51">
        <f t="shared" si="88"/>
        <v>0</v>
      </c>
      <c r="AC229" s="44">
        <f t="shared" si="89"/>
        <v>0</v>
      </c>
      <c r="AD229" s="44">
        <f t="shared" si="90"/>
        <v>0</v>
      </c>
      <c r="AE229" s="44">
        <f t="shared" si="91"/>
        <v>0</v>
      </c>
      <c r="AF229" s="52" t="e">
        <f>HLOOKUP(I229,ElecAvoidedCostsWOCC!$A$5:$Q$50,G229+1,FALSE)</f>
        <v>#N/A</v>
      </c>
      <c r="AG229" s="44" t="e">
        <f t="shared" si="92"/>
        <v>#N/A</v>
      </c>
      <c r="AH229" s="52" t="e">
        <f>HLOOKUP(I229,ElecAvoidedCostsWOCC!$A$5:$Q$50,T229+1,FALSE)</f>
        <v>#N/A</v>
      </c>
      <c r="AI229" s="44" t="e">
        <f t="shared" si="93"/>
        <v>#N/A</v>
      </c>
      <c r="AJ229" s="44" t="e">
        <f t="shared" si="94"/>
        <v>#N/A</v>
      </c>
      <c r="AK229" s="44" t="e">
        <f>HLOOKUP(I229,ElecAvoidedCostsWOCC!$A$5:$Q$50,G229+1,FALSE)*J229*L229</f>
        <v>#N/A</v>
      </c>
      <c r="AL229" s="44" t="e">
        <f t="shared" si="95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6"/>
        <v>0</v>
      </c>
      <c r="AO229" s="47">
        <f t="shared" si="97"/>
        <v>0</v>
      </c>
      <c r="AP229" s="47" t="e">
        <f t="shared" si="98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80"/>
        <v>0</v>
      </c>
      <c r="U230" s="47">
        <f t="shared" si="81"/>
        <v>0</v>
      </c>
      <c r="V230" s="48">
        <f t="shared" si="82"/>
        <v>0</v>
      </c>
      <c r="W230" s="49">
        <f t="shared" si="83"/>
        <v>0</v>
      </c>
      <c r="X230" s="44">
        <f t="shared" si="84"/>
        <v>0</v>
      </c>
      <c r="Y230" s="44">
        <f t="shared" si="85"/>
        <v>0</v>
      </c>
      <c r="Z230" s="44">
        <f t="shared" si="86"/>
        <v>0</v>
      </c>
      <c r="AA230" s="50">
        <f t="shared" si="87"/>
        <v>0</v>
      </c>
      <c r="AB230" s="51">
        <f t="shared" si="88"/>
        <v>0</v>
      </c>
      <c r="AC230" s="44">
        <f t="shared" si="89"/>
        <v>0</v>
      </c>
      <c r="AD230" s="44">
        <f t="shared" si="90"/>
        <v>0</v>
      </c>
      <c r="AE230" s="44">
        <f t="shared" si="91"/>
        <v>0</v>
      </c>
      <c r="AF230" s="52" t="e">
        <f>HLOOKUP(I230,ElecAvoidedCostsWOCC!$A$5:$Q$50,G230+1,FALSE)</f>
        <v>#N/A</v>
      </c>
      <c r="AG230" s="44" t="e">
        <f t="shared" si="92"/>
        <v>#N/A</v>
      </c>
      <c r="AH230" s="52" t="e">
        <f>HLOOKUP(I230,ElecAvoidedCostsWOCC!$A$5:$Q$50,T230+1,FALSE)</f>
        <v>#N/A</v>
      </c>
      <c r="AI230" s="44" t="e">
        <f t="shared" si="93"/>
        <v>#N/A</v>
      </c>
      <c r="AJ230" s="44" t="e">
        <f t="shared" si="94"/>
        <v>#N/A</v>
      </c>
      <c r="AK230" s="44" t="e">
        <f>HLOOKUP(I230,ElecAvoidedCostsWOCC!$A$5:$Q$50,G230+1,FALSE)*J230*L230</f>
        <v>#N/A</v>
      </c>
      <c r="AL230" s="44" t="e">
        <f t="shared" si="95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6"/>
        <v>0</v>
      </c>
      <c r="AO230" s="47">
        <f t="shared" si="97"/>
        <v>0</v>
      </c>
      <c r="AP230" s="47" t="e">
        <f t="shared" si="98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80"/>
        <v>0</v>
      </c>
      <c r="U231" s="47">
        <f t="shared" si="81"/>
        <v>0</v>
      </c>
      <c r="V231" s="48">
        <f t="shared" si="82"/>
        <v>0</v>
      </c>
      <c r="W231" s="49">
        <f t="shared" si="83"/>
        <v>0</v>
      </c>
      <c r="X231" s="44">
        <f t="shared" si="84"/>
        <v>0</v>
      </c>
      <c r="Y231" s="44">
        <f t="shared" si="85"/>
        <v>0</v>
      </c>
      <c r="Z231" s="44">
        <f t="shared" si="86"/>
        <v>0</v>
      </c>
      <c r="AA231" s="50">
        <f t="shared" si="87"/>
        <v>0</v>
      </c>
      <c r="AB231" s="51">
        <f t="shared" si="88"/>
        <v>0</v>
      </c>
      <c r="AC231" s="44">
        <f t="shared" si="89"/>
        <v>0</v>
      </c>
      <c r="AD231" s="44">
        <f t="shared" si="90"/>
        <v>0</v>
      </c>
      <c r="AE231" s="44">
        <f t="shared" si="91"/>
        <v>0</v>
      </c>
      <c r="AF231" s="52" t="e">
        <f>HLOOKUP(I231,ElecAvoidedCostsWOCC!$A$5:$Q$50,G231+1,FALSE)</f>
        <v>#N/A</v>
      </c>
      <c r="AG231" s="44" t="e">
        <f t="shared" si="92"/>
        <v>#N/A</v>
      </c>
      <c r="AH231" s="52" t="e">
        <f>HLOOKUP(I231,ElecAvoidedCostsWOCC!$A$5:$Q$50,T231+1,FALSE)</f>
        <v>#N/A</v>
      </c>
      <c r="AI231" s="44" t="e">
        <f t="shared" si="93"/>
        <v>#N/A</v>
      </c>
      <c r="AJ231" s="44" t="e">
        <f t="shared" si="94"/>
        <v>#N/A</v>
      </c>
      <c r="AK231" s="44" t="e">
        <f>HLOOKUP(I231,ElecAvoidedCostsWOCC!$A$5:$Q$50,G231+1,FALSE)*J231*L231</f>
        <v>#N/A</v>
      </c>
      <c r="AL231" s="44" t="e">
        <f t="shared" si="95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6"/>
        <v>0</v>
      </c>
      <c r="AO231" s="47">
        <f t="shared" si="97"/>
        <v>0</v>
      </c>
      <c r="AP231" s="47" t="e">
        <f t="shared" si="98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80"/>
        <v>0</v>
      </c>
      <c r="U232" s="47">
        <f t="shared" si="81"/>
        <v>0</v>
      </c>
      <c r="V232" s="48">
        <f t="shared" si="82"/>
        <v>0</v>
      </c>
      <c r="W232" s="49">
        <f t="shared" si="83"/>
        <v>0</v>
      </c>
      <c r="X232" s="44">
        <f t="shared" si="84"/>
        <v>0</v>
      </c>
      <c r="Y232" s="44">
        <f t="shared" si="85"/>
        <v>0</v>
      </c>
      <c r="Z232" s="44">
        <f t="shared" si="86"/>
        <v>0</v>
      </c>
      <c r="AA232" s="50">
        <f t="shared" si="87"/>
        <v>0</v>
      </c>
      <c r="AB232" s="51">
        <f t="shared" si="88"/>
        <v>0</v>
      </c>
      <c r="AC232" s="44">
        <f t="shared" si="89"/>
        <v>0</v>
      </c>
      <c r="AD232" s="44">
        <f t="shared" si="90"/>
        <v>0</v>
      </c>
      <c r="AE232" s="44">
        <f t="shared" si="91"/>
        <v>0</v>
      </c>
      <c r="AF232" s="52" t="e">
        <f>HLOOKUP(I232,ElecAvoidedCostsWOCC!$A$5:$Q$50,G232+1,FALSE)</f>
        <v>#N/A</v>
      </c>
      <c r="AG232" s="44" t="e">
        <f t="shared" si="92"/>
        <v>#N/A</v>
      </c>
      <c r="AH232" s="52" t="e">
        <f>HLOOKUP(I232,ElecAvoidedCostsWOCC!$A$5:$Q$50,T232+1,FALSE)</f>
        <v>#N/A</v>
      </c>
      <c r="AI232" s="44" t="e">
        <f t="shared" si="93"/>
        <v>#N/A</v>
      </c>
      <c r="AJ232" s="44" t="e">
        <f t="shared" si="94"/>
        <v>#N/A</v>
      </c>
      <c r="AK232" s="44" t="e">
        <f>HLOOKUP(I232,ElecAvoidedCostsWOCC!$A$5:$Q$50,G232+1,FALSE)*J232*L232</f>
        <v>#N/A</v>
      </c>
      <c r="AL232" s="44" t="e">
        <f t="shared" si="95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6"/>
        <v>0</v>
      </c>
      <c r="AO232" s="47">
        <f t="shared" si="97"/>
        <v>0</v>
      </c>
      <c r="AP232" s="47" t="e">
        <f t="shared" si="98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80"/>
        <v>0</v>
      </c>
      <c r="U233" s="47">
        <f t="shared" si="81"/>
        <v>0</v>
      </c>
      <c r="V233" s="48">
        <f t="shared" si="82"/>
        <v>0</v>
      </c>
      <c r="W233" s="49">
        <f t="shared" si="83"/>
        <v>0</v>
      </c>
      <c r="X233" s="44">
        <f t="shared" si="84"/>
        <v>0</v>
      </c>
      <c r="Y233" s="44">
        <f t="shared" si="85"/>
        <v>0</v>
      </c>
      <c r="Z233" s="44">
        <f t="shared" si="86"/>
        <v>0</v>
      </c>
      <c r="AA233" s="50">
        <f t="shared" si="87"/>
        <v>0</v>
      </c>
      <c r="AB233" s="51">
        <f t="shared" si="88"/>
        <v>0</v>
      </c>
      <c r="AC233" s="44">
        <f t="shared" si="89"/>
        <v>0</v>
      </c>
      <c r="AD233" s="44">
        <f t="shared" si="90"/>
        <v>0</v>
      </c>
      <c r="AE233" s="44">
        <f t="shared" si="91"/>
        <v>0</v>
      </c>
      <c r="AF233" s="52" t="e">
        <f>HLOOKUP(I233,ElecAvoidedCostsWOCC!$A$5:$Q$50,G233+1,FALSE)</f>
        <v>#N/A</v>
      </c>
      <c r="AG233" s="44" t="e">
        <f t="shared" si="92"/>
        <v>#N/A</v>
      </c>
      <c r="AH233" s="52" t="e">
        <f>HLOOKUP(I233,ElecAvoidedCostsWOCC!$A$5:$Q$50,T233+1,FALSE)</f>
        <v>#N/A</v>
      </c>
      <c r="AI233" s="44" t="e">
        <f t="shared" si="93"/>
        <v>#N/A</v>
      </c>
      <c r="AJ233" s="44" t="e">
        <f t="shared" si="94"/>
        <v>#N/A</v>
      </c>
      <c r="AK233" s="44" t="e">
        <f>HLOOKUP(I233,ElecAvoidedCostsWOCC!$A$5:$Q$50,G233+1,FALSE)*J233*L233</f>
        <v>#N/A</v>
      </c>
      <c r="AL233" s="44" t="e">
        <f t="shared" si="95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6"/>
        <v>0</v>
      </c>
      <c r="AO233" s="47">
        <f t="shared" si="97"/>
        <v>0</v>
      </c>
      <c r="AP233" s="47" t="e">
        <f t="shared" si="98"/>
        <v>#DIV/0!</v>
      </c>
    </row>
  </sheetData>
  <autoFilter ref="B4:AP4"/>
  <conditionalFormatting sqref="R5:S233">
    <cfRule type="expression" dxfId="350" priority="1">
      <formula>"istext($AB17)"</formula>
    </cfRule>
  </conditionalFormatting>
  <conditionalFormatting sqref="J5:L233">
    <cfRule type="expression" dxfId="349" priority="4">
      <formula>ISTEXT(J5)</formula>
    </cfRule>
    <cfRule type="notContainsBlanks" dxfId="348" priority="5">
      <formula>LEN(TRIM(J5))&gt;0</formula>
    </cfRule>
  </conditionalFormatting>
  <conditionalFormatting sqref="M5:N233 R5:S233">
    <cfRule type="expression" dxfId="347" priority="2">
      <formula>ISTEXT(M5)</formula>
    </cfRule>
  </conditionalFormatting>
  <conditionalFormatting sqref="M5:N233 R5:S233">
    <cfRule type="notContainsBlanks" dxfId="346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I13" sqref="I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18231037</v>
      </c>
      <c r="D2" s="20" t="s">
        <v>167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140</v>
      </c>
      <c r="C5" s="99">
        <v>18231037</v>
      </c>
      <c r="D5" s="100" t="s">
        <v>167</v>
      </c>
      <c r="E5" s="38"/>
      <c r="F5" s="39" t="s">
        <v>1162</v>
      </c>
      <c r="G5" s="39">
        <v>15</v>
      </c>
      <c r="H5" s="39"/>
      <c r="I5" s="40" t="s">
        <v>269</v>
      </c>
      <c r="J5" s="41">
        <v>1</v>
      </c>
      <c r="K5" s="41">
        <v>50000</v>
      </c>
      <c r="L5" s="41"/>
      <c r="M5" s="42">
        <v>300000</v>
      </c>
      <c r="N5" s="42">
        <v>630000</v>
      </c>
      <c r="O5" s="43">
        <v>50000</v>
      </c>
      <c r="P5" s="44">
        <v>300000</v>
      </c>
      <c r="Q5" s="44">
        <f>P5*2.1</f>
        <v>630000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330000</v>
      </c>
      <c r="W5" s="49">
        <f t="shared" ref="W5:W24" si="3">(O5/A$10)</f>
        <v>1</v>
      </c>
      <c r="X5" s="44">
        <f t="shared" ref="X5:X24" si="4">W5*A$8</f>
        <v>166417.70860000001</v>
      </c>
      <c r="Y5" s="44">
        <f t="shared" ref="Y5:Y24" si="5">Q5-P5</f>
        <v>330000</v>
      </c>
      <c r="Z5" s="44">
        <f t="shared" ref="Z5:Z24" si="6">X5+(A$6*W5)</f>
        <v>466417.70860000001</v>
      </c>
      <c r="AA5" s="50">
        <f t="shared" ref="AA5:AA24" si="7">Q5+X5</f>
        <v>796417.70860000001</v>
      </c>
      <c r="AB5" s="51">
        <f t="shared" ref="AB5:AC24" si="8">Z5/(1+GasDiscountRate)^1</f>
        <v>436720.70093632955</v>
      </c>
      <c r="AC5" s="44">
        <f t="shared" si="8"/>
        <v>745709.4649812734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0">AF5*J5*K5</f>
        <v>482300.69962083932</v>
      </c>
      <c r="AH5" s="52">
        <f>HLOOKUP(I5,GasAvoidedCostsWOCC!$A$5:$Q$50,T5+1,FALSE)</f>
        <v>9.6460139924167869</v>
      </c>
      <c r="AI5" s="44">
        <f t="shared" ref="AI5:AI24" si="11">AH5*J5*L5</f>
        <v>0</v>
      </c>
      <c r="AJ5" s="44">
        <f>AG5+AI5</f>
        <v>482300.69962083932</v>
      </c>
      <c r="AK5" s="44">
        <f>HLOOKUP(I5,GasAvoidedCostsWOCC!$A$5:$Q$50,G5+1,FALSE)*J5*L5</f>
        <v>0</v>
      </c>
      <c r="AL5" s="44">
        <f>AG5+AI5-AK5</f>
        <v>482300.69962083932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482300.69962083932</v>
      </c>
      <c r="AN5" s="48">
        <f>AM5*1.1+AD5+AE5</f>
        <v>530530.76958292327</v>
      </c>
      <c r="AO5" s="47">
        <f>IFERROR(AM5/AB5,0)</f>
        <v>1.1043687615145932</v>
      </c>
      <c r="AP5" s="47">
        <f>AN5/AC5</f>
        <v>0.71144432851773742</v>
      </c>
    </row>
    <row r="6" spans="1:42" ht="13.5" customHeight="1">
      <c r="A6" s="53">
        <f>SUMIF('Program Costs'!D:D,C2,'Program Costs'!L:L)</f>
        <v>300000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166417.70860000001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50000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300000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330000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466417.70860000001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796417.70860000001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1.1043687615145932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0.71144432851773742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K5" sqref="K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18230223</v>
      </c>
      <c r="D2" s="20" t="s">
        <v>1155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140</v>
      </c>
      <c r="C5" s="99">
        <v>18230220</v>
      </c>
      <c r="D5" s="100" t="s">
        <v>1155</v>
      </c>
      <c r="E5" s="38"/>
      <c r="F5" s="39" t="s">
        <v>1157</v>
      </c>
      <c r="G5" s="39">
        <v>5</v>
      </c>
      <c r="H5" s="39"/>
      <c r="I5" s="40" t="s">
        <v>274</v>
      </c>
      <c r="J5" s="41">
        <v>1</v>
      </c>
      <c r="K5" s="41">
        <v>7000</v>
      </c>
      <c r="L5" s="41"/>
      <c r="M5" s="42"/>
      <c r="N5" s="42"/>
      <c r="O5" s="43">
        <v>7000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3142</v>
      </c>
      <c r="Y5" s="44">
        <f t="shared" ref="Y5:Y24" si="5">Q5-P5</f>
        <v>0</v>
      </c>
      <c r="Z5" s="44">
        <f t="shared" ref="Z5:Z24" si="6">X5+(A$6*W5)</f>
        <v>3142</v>
      </c>
      <c r="AA5" s="50">
        <f t="shared" ref="AA5:AA24" si="7">Q5+X5</f>
        <v>3142</v>
      </c>
      <c r="AB5" s="51">
        <f t="shared" ref="AB5:AC24" si="8">Z5/(1+GasDiscountRate)^1</f>
        <v>2941.9475655430711</v>
      </c>
      <c r="AC5" s="44">
        <f t="shared" si="8"/>
        <v>2941.9475655430711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4.2860542828659476</v>
      </c>
      <c r="AG5" s="44">
        <f t="shared" ref="AG5:AG24" si="10">AF5*J5*K5</f>
        <v>30002.379980061633</v>
      </c>
      <c r="AH5" s="52">
        <f>HLOOKUP(I5,GasAvoidedCostsWOCC!$A$5:$Q$50,T5+1,FALSE)</f>
        <v>4.2860542828659476</v>
      </c>
      <c r="AI5" s="44">
        <f t="shared" ref="AI5:AI24" si="11">AH5*J5*L5</f>
        <v>0</v>
      </c>
      <c r="AJ5" s="44">
        <f>AG5+AI5</f>
        <v>30002.379980061633</v>
      </c>
      <c r="AK5" s="44">
        <f>HLOOKUP(I5,GasAvoidedCostsWOCC!$A$5:$Q$50,G5+1,FALSE)*J5*L5</f>
        <v>0</v>
      </c>
      <c r="AL5" s="44">
        <f>AG5+AI5-AK5</f>
        <v>30002.379980061633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30002.379980061633</v>
      </c>
      <c r="AN5" s="48">
        <f>AM5*1.1+AD5+AE5</f>
        <v>33002.617978067799</v>
      </c>
      <c r="AO5" s="47">
        <f>IFERROR(AM5/AB5,0)</f>
        <v>10.198135524731326</v>
      </c>
      <c r="AP5" s="47">
        <f>AN5/AC5</f>
        <v>11.217949077204459</v>
      </c>
    </row>
    <row r="6" spans="1:42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2" ht="13.5" customHeight="1">
      <c r="A8" s="53">
        <f>SUMIF('Program Costs'!D:D,C2,'Program Costs'!O:O)</f>
        <v>3142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2" ht="13.5" customHeight="1">
      <c r="A10" s="54">
        <f>SUM(O5:O999)</f>
        <v>7000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3142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3142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10.198135524731326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11.217949077204459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J17" sqref="J1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18230706</v>
      </c>
      <c r="D2" s="20" t="s">
        <v>124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123</v>
      </c>
      <c r="C5" s="98">
        <v>18230706</v>
      </c>
      <c r="D5" s="61" t="s">
        <v>124</v>
      </c>
      <c r="E5" s="38"/>
      <c r="F5" s="39" t="s">
        <v>1163</v>
      </c>
      <c r="G5" s="39">
        <v>15</v>
      </c>
      <c r="H5" s="39"/>
      <c r="I5" s="40" t="s">
        <v>274</v>
      </c>
      <c r="J5" s="41">
        <v>1</v>
      </c>
      <c r="K5" s="41">
        <v>90000</v>
      </c>
      <c r="L5" s="41"/>
      <c r="M5" s="42">
        <v>155000</v>
      </c>
      <c r="N5" s="42"/>
      <c r="O5" s="43">
        <v>90000</v>
      </c>
      <c r="P5" s="44">
        <v>155000</v>
      </c>
      <c r="Q5" s="44">
        <f>P5*1.2959</f>
        <v>200864.5</v>
      </c>
      <c r="R5" s="45"/>
      <c r="S5" s="46"/>
      <c r="T5" s="39">
        <f t="shared" ref="T5:T24" si="0">G5+H5</f>
        <v>15</v>
      </c>
      <c r="U5" s="47">
        <f t="shared" ref="U5:U24" si="1">(O5/$A$10)*T5</f>
        <v>15</v>
      </c>
      <c r="V5" s="48">
        <f t="shared" ref="V5:V24" si="2">N5-M5</f>
        <v>-155000</v>
      </c>
      <c r="W5" s="49">
        <f t="shared" ref="W5:W24" si="3">(O5/A$10)</f>
        <v>1</v>
      </c>
      <c r="X5" s="44">
        <f t="shared" ref="X5:X24" si="4">W5*A$8</f>
        <v>164918.09</v>
      </c>
      <c r="Y5" s="44">
        <f t="shared" ref="Y5:Y24" si="5">Q5-P5</f>
        <v>45864.5</v>
      </c>
      <c r="Z5" s="44">
        <f t="shared" ref="Z5:Z24" si="6">X5+(A$6*W5)</f>
        <v>319918.09000000003</v>
      </c>
      <c r="AA5" s="50">
        <f t="shared" ref="AA5:AA24" si="7">Q5+X5</f>
        <v>365782.58999999997</v>
      </c>
      <c r="AB5" s="51">
        <f t="shared" ref="AB5:AB24" si="8">Z5/(1+GasDiscountRate)^1</f>
        <v>299548.77340823971</v>
      </c>
      <c r="AC5" s="44">
        <f t="shared" ref="AC5:AC24" si="9">AA5/(1+GasDiscountRate)^1</f>
        <v>342493.06179775274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11.391867070276401</v>
      </c>
      <c r="AG5" s="44">
        <f t="shared" ref="AG5:AG24" si="11">AF5*J5*K5</f>
        <v>1025268.0363248761</v>
      </c>
      <c r="AH5" s="52">
        <f>HLOOKUP(I5,GasAvoidedCostsWOCC!$A$5:$Q$50,T5+1,FALSE)</f>
        <v>11.391867070276401</v>
      </c>
      <c r="AI5" s="44">
        <f t="shared" ref="AI5:AI24" si="12">AH5*J5*L5</f>
        <v>0</v>
      </c>
      <c r="AJ5" s="44">
        <f>AG5+AI5</f>
        <v>1025268.0363248761</v>
      </c>
      <c r="AK5" s="44">
        <f>HLOOKUP(I5,GasAvoidedCostsWOCC!$A$5:$Q$50,G5+1,FALSE)*J5*L5</f>
        <v>0</v>
      </c>
      <c r="AL5" s="44">
        <f>AG5+AI5-AK5</f>
        <v>1025268.0363248761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1025268.0363248761</v>
      </c>
      <c r="AN5" s="48">
        <f>AM5*1.1+AD5+AE5</f>
        <v>1127794.8399573639</v>
      </c>
      <c r="AO5" s="47">
        <f>IFERROR(AM5/AB5,0)</f>
        <v>3.4227081775681008</v>
      </c>
      <c r="AP5" s="47">
        <f>AN5/AC5</f>
        <v>3.2928983554806828</v>
      </c>
    </row>
    <row r="6" spans="1:42" ht="13.5" customHeight="1">
      <c r="A6" s="53">
        <f>SUMIF('Program Costs'!D:D,C2,'Program Costs'!L:L)</f>
        <v>155000.00000000003</v>
      </c>
      <c r="B6" s="97" t="s">
        <v>123</v>
      </c>
      <c r="C6" s="98">
        <v>18230706</v>
      </c>
      <c r="D6" s="61" t="s">
        <v>124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123</v>
      </c>
      <c r="C7" s="98">
        <v>18230706</v>
      </c>
      <c r="D7" s="61" t="s">
        <v>124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164918.09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90000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155000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45864.5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319918.09000000003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365782.58999999997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3.4227081775681008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3.2928983554806828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>
      <c r="Q27" s="568"/>
    </row>
    <row r="28" spans="1:42" ht="13.5" customHeight="1"/>
  </sheetData>
  <conditionalFormatting sqref="J5:L2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24 R5:S24">
    <cfRule type="expression" dxfId="52" priority="2">
      <formula>ISTEXT(M5)</formula>
    </cfRule>
  </conditionalFormatting>
  <conditionalFormatting sqref="M5:N24 R5:S24">
    <cfRule type="notContainsBlanks" dxfId="51" priority="3">
      <formula>LEN(TRIM(M5))&gt;0</formula>
    </cfRule>
  </conditionalFormatting>
  <conditionalFormatting sqref="R5:S2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L22" sqref="L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18230691</v>
      </c>
      <c r="D2" s="20" t="s">
        <v>113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112</v>
      </c>
      <c r="C5" s="98">
        <v>18230691</v>
      </c>
      <c r="D5" s="61" t="s">
        <v>113</v>
      </c>
      <c r="E5" s="38"/>
      <c r="F5" s="39" t="s">
        <v>1163</v>
      </c>
      <c r="G5" s="39">
        <v>3</v>
      </c>
      <c r="H5" s="39"/>
      <c r="I5" s="40" t="s">
        <v>274</v>
      </c>
      <c r="J5" s="41">
        <v>1</v>
      </c>
      <c r="K5" s="41">
        <v>400000</v>
      </c>
      <c r="L5" s="41"/>
      <c r="M5" s="42">
        <v>200000</v>
      </c>
      <c r="N5" s="42"/>
      <c r="O5" s="43">
        <v>400000</v>
      </c>
      <c r="P5" s="44">
        <v>200000</v>
      </c>
      <c r="Q5" s="44">
        <f>P5*4.07872</f>
        <v>815743.99999999988</v>
      </c>
      <c r="R5" s="45"/>
      <c r="S5" s="46"/>
      <c r="T5" s="39">
        <f t="shared" ref="T5:T24" si="0">G5+H5</f>
        <v>3</v>
      </c>
      <c r="U5" s="47">
        <f t="shared" ref="U5:U24" si="1">(O5/$A$10)*T5</f>
        <v>3</v>
      </c>
      <c r="V5" s="48">
        <f t="shared" ref="V5:V24" si="2">N5-M5</f>
        <v>-200000</v>
      </c>
      <c r="W5" s="49">
        <f t="shared" ref="W5:W24" si="3">(O5/A$10)</f>
        <v>1</v>
      </c>
      <c r="X5" s="44">
        <f t="shared" ref="X5:X24" si="4">W5*A$8</f>
        <v>636848.52500000002</v>
      </c>
      <c r="Y5" s="44">
        <f t="shared" ref="Y5:Y24" si="5">Q5-P5</f>
        <v>615743.99999999988</v>
      </c>
      <c r="Z5" s="44">
        <f t="shared" ref="Z5:Z24" si="6">X5+(A$6*W5)</f>
        <v>836848.52500000002</v>
      </c>
      <c r="AA5" s="50">
        <f t="shared" ref="AA5:AA24" si="7">Q5+X5</f>
        <v>1452592.5249999999</v>
      </c>
      <c r="AB5" s="51">
        <f t="shared" ref="AB5:AB24" si="8">Z5/(1+GasDiscountRate)^1</f>
        <v>783566.03464419476</v>
      </c>
      <c r="AC5" s="44">
        <f t="shared" ref="AC5:AC24" si="9">AA5/(1+GasDiscountRate)^1</f>
        <v>1360105.3604868911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2.6658883639788167</v>
      </c>
      <c r="AG5" s="44">
        <f t="shared" ref="AG5:AG24" si="11">AF5*J5*K5</f>
        <v>1066355.3455915267</v>
      </c>
      <c r="AH5" s="52">
        <f>HLOOKUP(I5,GasAvoidedCostsWOCC!$A$5:$Q$50,T5+1,FALSE)</f>
        <v>2.6658883639788167</v>
      </c>
      <c r="AI5" s="44">
        <f t="shared" ref="AI5:AI24" si="12">AH5*J5*L5</f>
        <v>0</v>
      </c>
      <c r="AJ5" s="44">
        <f>AG5+AI5</f>
        <v>1066355.3455915267</v>
      </c>
      <c r="AK5" s="44">
        <f>HLOOKUP(I5,GasAvoidedCostsWOCC!$A$5:$Q$50,G5+1,FALSE)*J5*L5</f>
        <v>0</v>
      </c>
      <c r="AL5" s="44">
        <f>AG5+AI5-AK5</f>
        <v>1066355.3455915267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1066355.3455915267</v>
      </c>
      <c r="AN5" s="48">
        <f>AM5*1.1+AD5+AE5</f>
        <v>1172990.8801506795</v>
      </c>
      <c r="AO5" s="47">
        <f>IFERROR(AM5/AB5,0)</f>
        <v>1.3609004199317321</v>
      </c>
      <c r="AP5" s="47">
        <f>AN5/AC5</f>
        <v>0.86242648123287424</v>
      </c>
    </row>
    <row r="6" spans="1:42" ht="13.5" customHeight="1">
      <c r="A6" s="53">
        <f>SUMIF('Program Costs'!D:D,C2,'Program Costs'!L:L)</f>
        <v>200000</v>
      </c>
      <c r="B6" s="97" t="s">
        <v>112</v>
      </c>
      <c r="C6" s="98">
        <v>18230691</v>
      </c>
      <c r="D6" s="61" t="s">
        <v>113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112</v>
      </c>
      <c r="C7" s="98">
        <v>18230691</v>
      </c>
      <c r="D7" s="61" t="s">
        <v>113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636848.52500000002</v>
      </c>
      <c r="B8" s="97" t="s">
        <v>112</v>
      </c>
      <c r="C8" s="98">
        <v>18230691</v>
      </c>
      <c r="D8" s="61" t="s">
        <v>113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400000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200000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615743.99999999988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836848.52500000002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1452592.5249999999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1.3609004199317321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0.86242648123287424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>
      <c r="Q26" s="569"/>
    </row>
    <row r="27" spans="1:42" ht="13.5" customHeight="1"/>
    <row r="28" spans="1:42" ht="13.5" customHeight="1"/>
  </sheetData>
  <conditionalFormatting sqref="J5:L24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24 R5:S24">
    <cfRule type="expression" dxfId="47" priority="2">
      <formula>ISTEXT(M5)</formula>
    </cfRule>
  </conditionalFormatting>
  <conditionalFormatting sqref="M5:N24 R5:S24">
    <cfRule type="notContainsBlanks" dxfId="46" priority="3">
      <formula>LEN(TRIM(M5))&gt;0</formula>
    </cfRule>
  </conditionalFormatting>
  <conditionalFormatting sqref="R5:S24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M19" sqref="M1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18231039</v>
      </c>
      <c r="D2" s="20" t="s">
        <v>334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112</v>
      </c>
      <c r="C5" s="98">
        <v>18231039</v>
      </c>
      <c r="D5" s="61" t="s">
        <v>334</v>
      </c>
      <c r="E5" s="38"/>
      <c r="F5" s="39" t="s">
        <v>1163</v>
      </c>
      <c r="G5" s="39">
        <v>12</v>
      </c>
      <c r="H5" s="39"/>
      <c r="I5" s="40" t="s">
        <v>274</v>
      </c>
      <c r="J5" s="41">
        <v>1</v>
      </c>
      <c r="K5" s="41">
        <v>1500</v>
      </c>
      <c r="L5" s="41"/>
      <c r="M5" s="42">
        <v>9000</v>
      </c>
      <c r="N5" s="42">
        <v>20700</v>
      </c>
      <c r="O5" s="43">
        <v>1500</v>
      </c>
      <c r="P5" s="44">
        <v>9000</v>
      </c>
      <c r="Q5" s="44">
        <f>P5*2.3</f>
        <v>20700</v>
      </c>
      <c r="R5" s="45"/>
      <c r="S5" s="46"/>
      <c r="T5" s="39">
        <f t="shared" ref="T5:T24" si="0">G5+H5</f>
        <v>12</v>
      </c>
      <c r="U5" s="47">
        <f t="shared" ref="U5:U24" si="1">(O5/$A$10)*T5</f>
        <v>12</v>
      </c>
      <c r="V5" s="48">
        <f t="shared" ref="V5:V24" si="2">N5-M5</f>
        <v>11700</v>
      </c>
      <c r="W5" s="49">
        <f t="shared" ref="W5:W24" si="3">(O5/A$10)</f>
        <v>1</v>
      </c>
      <c r="X5" s="44">
        <f t="shared" ref="X5:X24" si="4">W5*A$8</f>
        <v>20570.55</v>
      </c>
      <c r="Y5" s="44">
        <f t="shared" ref="Y5:Y24" si="5">Q5-P5</f>
        <v>11700</v>
      </c>
      <c r="Z5" s="44">
        <f t="shared" ref="Z5:Z24" si="6">X5+(A$6*W5)</f>
        <v>29570.55</v>
      </c>
      <c r="AA5" s="50">
        <f t="shared" ref="AA5:AA24" si="7">Q5+X5</f>
        <v>41270.550000000003</v>
      </c>
      <c r="AB5" s="51">
        <f t="shared" ref="AB5:AB24" si="8">Z5/(1+GasDiscountRate)^1</f>
        <v>27687.780898876401</v>
      </c>
      <c r="AC5" s="44">
        <f t="shared" ref="AC5:AC24" si="9">AA5/(1+GasDiscountRate)^1</f>
        <v>38642.837078651683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9.42580007302886</v>
      </c>
      <c r="AG5" s="44">
        <f t="shared" ref="AG5:AG24" si="11">AF5*J5*K5</f>
        <v>14138.70010954329</v>
      </c>
      <c r="AH5" s="52">
        <f>HLOOKUP(I5,GasAvoidedCostsWOCC!$A$5:$Q$50,T5+1,FALSE)</f>
        <v>9.42580007302886</v>
      </c>
      <c r="AI5" s="44">
        <f t="shared" ref="AI5:AI24" si="12">AH5*J5*L5</f>
        <v>0</v>
      </c>
      <c r="AJ5" s="44">
        <f>AG5+AI5</f>
        <v>14138.70010954329</v>
      </c>
      <c r="AK5" s="44">
        <f>HLOOKUP(I5,GasAvoidedCostsWOCC!$A$5:$Q$50,G5+1,FALSE)*J5*L5</f>
        <v>0</v>
      </c>
      <c r="AL5" s="44">
        <f>AG5+AI5-AK5</f>
        <v>14138.70010954329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14138.70010954329</v>
      </c>
      <c r="AN5" s="48">
        <f>AM5*1.1+AD5+AE5</f>
        <v>15552.570120497619</v>
      </c>
      <c r="AO5" s="47">
        <f>IFERROR(AM5/AB5,0)</f>
        <v>0.51064764493701453</v>
      </c>
      <c r="AP5" s="47">
        <f>AN5/AC5</f>
        <v>0.40246967604481787</v>
      </c>
    </row>
    <row r="6" spans="1:42" ht="13.5" customHeight="1">
      <c r="A6" s="53">
        <f>SUMIF('Program Costs'!D:D,C2,'Program Costs'!L:L)</f>
        <v>9000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20570.55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1500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9000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11700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29570.55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41270.550000000003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0.51064764493701453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0.40246967604481787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48"/>
  <sheetViews>
    <sheetView zoomScale="85" zoomScaleNormal="85" workbookViewId="0">
      <selection activeCell="I12" sqref="I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18231027</v>
      </c>
      <c r="D2" s="20" t="s">
        <v>163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</v>
      </c>
      <c r="C5" s="98">
        <v>18231027</v>
      </c>
      <c r="D5" s="61" t="s">
        <v>163</v>
      </c>
      <c r="E5" s="38"/>
      <c r="F5" s="39" t="s">
        <v>771</v>
      </c>
      <c r="G5" s="39">
        <v>12</v>
      </c>
      <c r="H5" s="39">
        <v>0</v>
      </c>
      <c r="I5" s="40" t="s">
        <v>271</v>
      </c>
      <c r="J5" s="41">
        <v>1</v>
      </c>
      <c r="K5" s="41">
        <v>196020</v>
      </c>
      <c r="L5" s="41">
        <v>0</v>
      </c>
      <c r="M5" s="42">
        <v>931574</v>
      </c>
      <c r="N5" s="42">
        <v>1088464</v>
      </c>
      <c r="O5" s="43">
        <v>196020</v>
      </c>
      <c r="P5" s="44">
        <v>931574</v>
      </c>
      <c r="Q5" s="44">
        <v>1088464</v>
      </c>
      <c r="R5" s="45">
        <v>382774</v>
      </c>
      <c r="S5" s="46">
        <v>0</v>
      </c>
      <c r="T5" s="39">
        <f t="shared" ref="T5:T24" si="0">G5+H5</f>
        <v>12</v>
      </c>
      <c r="U5" s="47">
        <f t="shared" ref="U5:U24" si="1">(O5/$A$10)*T5</f>
        <v>11.042343441930335</v>
      </c>
      <c r="V5" s="48">
        <f t="shared" ref="V5:V24" si="2">N5-M5</f>
        <v>156890</v>
      </c>
      <c r="W5" s="49">
        <f t="shared" ref="W5:W24" si="3">(O5/A$10)</f>
        <v>0.92019528682752794</v>
      </c>
      <c r="X5" s="44">
        <f t="shared" ref="X5:X24" si="4">W5*A$8</f>
        <v>677920.98749014188</v>
      </c>
      <c r="Y5" s="44">
        <f t="shared" ref="Y5:Y24" si="5">Q5-P5</f>
        <v>156890</v>
      </c>
      <c r="Z5" s="44">
        <f t="shared" ref="Z5:Z24" si="6">X5+(A$6*W5)</f>
        <v>1592138.6857344382</v>
      </c>
      <c r="AA5" s="50">
        <f t="shared" ref="AA5:AA24" si="7">Q5+X5</f>
        <v>1766384.9874901418</v>
      </c>
      <c r="AB5" s="51">
        <f t="shared" ref="AB5:AB24" si="8">Z5/(1+GasDiscountRate)^1</f>
        <v>1490766.5596764402</v>
      </c>
      <c r="AC5" s="44">
        <f t="shared" ref="AC5:AC24" si="9">AA5/(1+GasDiscountRate)^1</f>
        <v>1653918.5276124922</v>
      </c>
      <c r="AD5" s="44">
        <f t="shared" ref="AD5:AD24" si="10">-PV(GasDiscountRate,T5,R5)*J5</f>
        <v>3072925.6142302323</v>
      </c>
      <c r="AE5" s="44">
        <v>0</v>
      </c>
      <c r="AF5" s="52">
        <f>HLOOKUP(I5,GasAvoidedCostsWOCC!$A$5:$G$50,G5+1,FALSE)</f>
        <v>8.327477491955495</v>
      </c>
      <c r="AG5" s="44">
        <f t="shared" ref="AG5:AG24" si="11">AF5*J5*K5</f>
        <v>1632352.1379731162</v>
      </c>
      <c r="AH5" s="52">
        <f>HLOOKUP(I5,GasAvoidedCostsWOCC!$A$5:$Q$50,T5+1,FALSE)</f>
        <v>8.327477491955495</v>
      </c>
      <c r="AI5" s="44">
        <f t="shared" ref="AI5:AI24" si="12">AH5*J5*L5</f>
        <v>0</v>
      </c>
      <c r="AJ5" s="44">
        <f>AG5+AI5</f>
        <v>1632352.1379731162</v>
      </c>
      <c r="AK5" s="44">
        <f>HLOOKUP(I5,GasAvoidedCostsWOCC!$A$5:$Q$50,G5+1,FALSE)*J5*L5</f>
        <v>0</v>
      </c>
      <c r="AL5" s="44">
        <f>AG5+AI5-AK5</f>
        <v>1632352.1379731162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1632352.1379731162</v>
      </c>
      <c r="AN5" s="48">
        <f>AM5*1.1+AD5+AE5</f>
        <v>4868512.9660006603</v>
      </c>
      <c r="AO5" s="47">
        <f>IFERROR(AM5/AB5,0)</f>
        <v>1.0949750162945742</v>
      </c>
      <c r="AP5" s="47">
        <f>AN5/AC5</f>
        <v>2.9436232104060069</v>
      </c>
    </row>
    <row r="6" spans="1:42" ht="13.5" customHeight="1">
      <c r="A6" s="53">
        <f>SUMIF('Program Costs'!D:D,C2,'Program Costs'!L:L)</f>
        <v>993504</v>
      </c>
      <c r="B6" s="97" t="s">
        <v>31</v>
      </c>
      <c r="C6" s="98">
        <v>18231027</v>
      </c>
      <c r="D6" s="61" t="s">
        <v>163</v>
      </c>
      <c r="E6" s="38"/>
      <c r="F6" s="39" t="s">
        <v>772</v>
      </c>
      <c r="G6" s="39">
        <v>1</v>
      </c>
      <c r="H6" s="39">
        <v>0</v>
      </c>
      <c r="I6" s="40" t="s">
        <v>271</v>
      </c>
      <c r="J6" s="41">
        <v>1</v>
      </c>
      <c r="K6" s="41">
        <v>0</v>
      </c>
      <c r="L6" s="41">
        <v>0</v>
      </c>
      <c r="M6" s="42">
        <v>20930</v>
      </c>
      <c r="N6" s="42">
        <v>0</v>
      </c>
      <c r="O6" s="43">
        <v>0</v>
      </c>
      <c r="P6" s="44">
        <v>20930</v>
      </c>
      <c r="Q6" s="44">
        <v>0</v>
      </c>
      <c r="R6" s="45">
        <v>0</v>
      </c>
      <c r="S6" s="46">
        <v>0</v>
      </c>
      <c r="T6" s="39">
        <f t="shared" si="0"/>
        <v>1</v>
      </c>
      <c r="U6" s="47">
        <f t="shared" si="1"/>
        <v>0</v>
      </c>
      <c r="V6" s="48">
        <f t="shared" si="2"/>
        <v>-20930</v>
      </c>
      <c r="W6" s="49">
        <f t="shared" si="3"/>
        <v>0</v>
      </c>
      <c r="X6" s="44">
        <f t="shared" si="4"/>
        <v>0</v>
      </c>
      <c r="Y6" s="44">
        <f t="shared" si="5"/>
        <v>-20930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0.8007032017788982</v>
      </c>
      <c r="AG6" s="44">
        <f t="shared" si="11"/>
        <v>0</v>
      </c>
      <c r="AH6" s="52">
        <f>HLOOKUP(I6,GasAvoidedCostsWOCC!$A$5:$Q$50,T6+1,FALSE)</f>
        <v>0.8007032017788982</v>
      </c>
      <c r="AI6" s="44">
        <f t="shared" si="12"/>
        <v>0</v>
      </c>
      <c r="AJ6" s="44">
        <f t="shared" ref="AJ6:AJ24" si="13">AG6+AI6</f>
        <v>0</v>
      </c>
      <c r="AK6" s="44">
        <f>HLOOKUP(I6,GasAvoidedCostsWOCC!$A$5:$Q$50,G6+1,FALSE)*J6*L6</f>
        <v>0</v>
      </c>
      <c r="AL6" s="44">
        <f t="shared" ref="AL6:AL24" si="14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31</v>
      </c>
      <c r="C7" s="98">
        <v>18231027</v>
      </c>
      <c r="D7" s="61" t="s">
        <v>163</v>
      </c>
      <c r="E7" s="38"/>
      <c r="F7" s="39" t="s">
        <v>773</v>
      </c>
      <c r="G7" s="39">
        <v>12</v>
      </c>
      <c r="H7" s="39">
        <v>0</v>
      </c>
      <c r="I7" s="40" t="s">
        <v>271</v>
      </c>
      <c r="J7" s="41">
        <v>1</v>
      </c>
      <c r="K7" s="41">
        <v>17000</v>
      </c>
      <c r="L7" s="41">
        <v>0</v>
      </c>
      <c r="M7" s="42">
        <v>41000</v>
      </c>
      <c r="N7" s="42">
        <v>50000</v>
      </c>
      <c r="O7" s="43">
        <v>17000</v>
      </c>
      <c r="P7" s="44">
        <v>41000</v>
      </c>
      <c r="Q7" s="44">
        <v>50000</v>
      </c>
      <c r="R7" s="45">
        <v>33000</v>
      </c>
      <c r="S7" s="46">
        <v>0</v>
      </c>
      <c r="T7" s="39">
        <f t="shared" si="0"/>
        <v>12</v>
      </c>
      <c r="U7" s="47">
        <f t="shared" si="1"/>
        <v>0.95765655806966477</v>
      </c>
      <c r="V7" s="48">
        <f t="shared" si="2"/>
        <v>9000</v>
      </c>
      <c r="W7" s="49">
        <f t="shared" si="3"/>
        <v>7.9804713172472064E-2</v>
      </c>
      <c r="X7" s="44">
        <f t="shared" si="4"/>
        <v>58793.270009858228</v>
      </c>
      <c r="Y7" s="44">
        <f t="shared" si="5"/>
        <v>9000</v>
      </c>
      <c r="Z7" s="44">
        <f t="shared" si="6"/>
        <v>138079.57176556191</v>
      </c>
      <c r="AA7" s="50">
        <f t="shared" si="7"/>
        <v>108793.27000985823</v>
      </c>
      <c r="AB7" s="51">
        <f t="shared" si="8"/>
        <v>129287.98854453361</v>
      </c>
      <c r="AC7" s="44">
        <f t="shared" si="9"/>
        <v>101866.35768713316</v>
      </c>
      <c r="AD7" s="44">
        <f t="shared" si="10"/>
        <v>264925.37442354416</v>
      </c>
      <c r="AE7" s="44">
        <v>0</v>
      </c>
      <c r="AF7" s="52">
        <f>HLOOKUP(I7,GasAvoidedCostsWOCC!$A$5:$G$50,G7+1,FALSE)</f>
        <v>8.327477491955495</v>
      </c>
      <c r="AG7" s="44">
        <f t="shared" si="11"/>
        <v>141567.11736324342</v>
      </c>
      <c r="AH7" s="52">
        <f>HLOOKUP(I7,GasAvoidedCostsWOCC!$A$5:$Q$50,T7+1,FALSE)</f>
        <v>8.327477491955495</v>
      </c>
      <c r="AI7" s="44">
        <f t="shared" si="12"/>
        <v>0</v>
      </c>
      <c r="AJ7" s="44">
        <f t="shared" si="13"/>
        <v>141567.11736324342</v>
      </c>
      <c r="AK7" s="44">
        <f>HLOOKUP(I7,GasAvoidedCostsWOCC!$A$5:$Q$50,G7+1,FALSE)*J7*L7</f>
        <v>0</v>
      </c>
      <c r="AL7" s="44">
        <f t="shared" si="14"/>
        <v>141567.11736324342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141567.11736324342</v>
      </c>
      <c r="AN7" s="48">
        <f t="shared" si="15"/>
        <v>420649.20352311194</v>
      </c>
      <c r="AO7" s="47">
        <f t="shared" si="16"/>
        <v>1.0949750162945742</v>
      </c>
      <c r="AP7" s="47">
        <f t="shared" si="17"/>
        <v>4.1294222457140481</v>
      </c>
    </row>
    <row r="8" spans="1:42" ht="13.5" customHeight="1">
      <c r="A8" s="53">
        <f>SUMIF('Program Costs'!D:D,C2,'Program Costs'!O:O)</f>
        <v>736714.25750000007</v>
      </c>
      <c r="B8" s="97" t="s">
        <v>31</v>
      </c>
      <c r="C8" s="98">
        <v>18231027</v>
      </c>
      <c r="D8" s="61" t="s">
        <v>163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97" t="s">
        <v>31</v>
      </c>
      <c r="C9" s="98">
        <v>18231027</v>
      </c>
      <c r="D9" s="61" t="s">
        <v>163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213020</v>
      </c>
      <c r="B10" s="97" t="s">
        <v>31</v>
      </c>
      <c r="C10" s="98">
        <v>18231027</v>
      </c>
      <c r="D10" s="61" t="s">
        <v>163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31</v>
      </c>
      <c r="C11" s="98">
        <v>18231027</v>
      </c>
      <c r="D11" s="61" t="s">
        <v>163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993504</v>
      </c>
      <c r="B12" s="97" t="s">
        <v>31</v>
      </c>
      <c r="C12" s="98">
        <v>18231027</v>
      </c>
      <c r="D12" s="61" t="s">
        <v>163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31</v>
      </c>
      <c r="C13" s="98">
        <v>18231027</v>
      </c>
      <c r="D13" s="61" t="s">
        <v>163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144960</v>
      </c>
      <c r="B14" s="97" t="s">
        <v>31</v>
      </c>
      <c r="C14" s="98">
        <v>18231027</v>
      </c>
      <c r="D14" s="61" t="s">
        <v>163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97" t="s">
        <v>31</v>
      </c>
      <c r="C15" s="98">
        <v>18231027</v>
      </c>
      <c r="D15" s="61" t="s">
        <v>163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12</v>
      </c>
      <c r="B16" s="97" t="s">
        <v>31</v>
      </c>
      <c r="C16" s="98">
        <v>18231027</v>
      </c>
      <c r="D16" s="61" t="s">
        <v>163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97" t="s">
        <v>31</v>
      </c>
      <c r="C17" s="98">
        <v>18231027</v>
      </c>
      <c r="D17" s="61" t="s">
        <v>163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1730218.2575000001</v>
      </c>
      <c r="B18" s="97" t="s">
        <v>31</v>
      </c>
      <c r="C18" s="98">
        <v>18231027</v>
      </c>
      <c r="D18" s="61" t="s">
        <v>163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97" t="s">
        <v>31</v>
      </c>
      <c r="C19" s="98">
        <v>18231027</v>
      </c>
      <c r="D19" s="61" t="s">
        <v>163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1875178.2575000001</v>
      </c>
      <c r="B20" s="97" t="s">
        <v>31</v>
      </c>
      <c r="C20" s="98">
        <v>18231027</v>
      </c>
      <c r="D20" s="61" t="s">
        <v>163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97" t="s">
        <v>31</v>
      </c>
      <c r="C21" s="98">
        <v>18231027</v>
      </c>
      <c r="D21" s="61" t="s">
        <v>163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1.0949750162945739</v>
      </c>
      <c r="B22" s="97" t="s">
        <v>31</v>
      </c>
      <c r="C22" s="98">
        <v>18231027</v>
      </c>
      <c r="D22" s="61" t="s">
        <v>163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97" t="s">
        <v>31</v>
      </c>
      <c r="C23" s="98">
        <v>18231027</v>
      </c>
      <c r="D23" s="61" t="s">
        <v>163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3.0124203789470338</v>
      </c>
      <c r="B24" s="97" t="s">
        <v>31</v>
      </c>
      <c r="C24" s="98">
        <v>18231027</v>
      </c>
      <c r="D24" s="61" t="s">
        <v>163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31</v>
      </c>
      <c r="C25" s="98">
        <v>18231027</v>
      </c>
      <c r="D25" s="61" t="s">
        <v>163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48" si="19">G25+H25</f>
        <v>0</v>
      </c>
      <c r="U25" s="47">
        <f t="shared" ref="U25:U48" si="20">(O25/$A$10)*T25</f>
        <v>0</v>
      </c>
      <c r="V25" s="48">
        <f t="shared" ref="V25:V48" si="21">N25-M25</f>
        <v>0</v>
      </c>
      <c r="W25" s="49">
        <f t="shared" ref="W25:W48" si="22">(O25/A$10)</f>
        <v>0</v>
      </c>
      <c r="X25" s="44">
        <f t="shared" ref="X25:X48" si="23">W25*A$8</f>
        <v>0</v>
      </c>
      <c r="Y25" s="44">
        <f t="shared" ref="Y25:Y48" si="24">Q25-P25</f>
        <v>0</v>
      </c>
      <c r="Z25" s="44">
        <f t="shared" ref="Z25:Z48" si="25">X25+(A$6*W25)</f>
        <v>0</v>
      </c>
      <c r="AA25" s="50">
        <f t="shared" ref="AA25:AA48" si="26">Q25+X25</f>
        <v>0</v>
      </c>
      <c r="AB25" s="51">
        <f t="shared" ref="AB25:AB48" si="27">Z25/(1+GasDiscountRate)^1</f>
        <v>0</v>
      </c>
      <c r="AC25" s="44">
        <f t="shared" ref="AC25:AC48" si="28">AA25/(1+GasDiscountRate)^1</f>
        <v>0</v>
      </c>
      <c r="AD25" s="44">
        <f t="shared" ref="AD25:AD48" si="29">-PV(GasDiscountRate,T25,R25)*J25</f>
        <v>0</v>
      </c>
      <c r="AE25" s="44">
        <f t="shared" ref="AE25:AE48" si="30">-PV(GasDiscountRate,T25,S25)*J25</f>
        <v>0</v>
      </c>
      <c r="AF25" s="52" t="e">
        <f>HLOOKUP(I25,GasAvoidedCostsWOCC!$A$5:$G$50,G25+1,FALSE)</f>
        <v>#N/A</v>
      </c>
      <c r="AG25" s="44" t="e">
        <f t="shared" ref="AG25:AG48" si="31">AF25*J25*K25</f>
        <v>#N/A</v>
      </c>
      <c r="AH25" s="52" t="e">
        <f>HLOOKUP(I25,GasAvoidedCostsWOCC!$A$5:$Q$50,T25+1,FALSE)</f>
        <v>#N/A</v>
      </c>
      <c r="AI25" s="44" t="e">
        <f t="shared" ref="AI25:AI48" si="32">AH25*J25*L25</f>
        <v>#N/A</v>
      </c>
      <c r="AJ25" s="44" t="e">
        <f t="shared" ref="AJ25:AJ48" si="33">AG25+AI25</f>
        <v>#N/A</v>
      </c>
      <c r="AK25" s="44" t="e">
        <f>HLOOKUP(I25,GasAvoidedCostsWOCC!$A$5:$Q$50,G25+1,FALSE)*J25*L25</f>
        <v>#N/A</v>
      </c>
      <c r="AL25" s="44" t="e">
        <f t="shared" ref="AL25:AL4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8" si="35">AM25*1.1+AD25+AE25</f>
        <v>0</v>
      </c>
      <c r="AO25" s="47">
        <f t="shared" ref="AO25:AO48" si="36">IFERROR(AM25/AB25,0)</f>
        <v>0</v>
      </c>
      <c r="AP25" s="47" t="e">
        <f t="shared" ref="AP25:AP48" si="37">AN25/AC25</f>
        <v>#DIV/0!</v>
      </c>
    </row>
    <row r="26" spans="1:42" ht="13.5" customHeight="1">
      <c r="B26" s="97" t="s">
        <v>31</v>
      </c>
      <c r="C26" s="98">
        <v>18231027</v>
      </c>
      <c r="D26" s="61" t="s">
        <v>163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31</v>
      </c>
      <c r="C27" s="98">
        <v>18231027</v>
      </c>
      <c r="D27" s="61" t="s">
        <v>163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31</v>
      </c>
      <c r="C28" s="98">
        <v>18231027</v>
      </c>
      <c r="D28" s="61" t="s">
        <v>163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31</v>
      </c>
      <c r="C29" s="98">
        <v>18231027</v>
      </c>
      <c r="D29" s="61" t="s">
        <v>163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 t="s">
        <v>31</v>
      </c>
      <c r="C30" s="98">
        <v>18231027</v>
      </c>
      <c r="D30" s="61" t="s">
        <v>163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31</v>
      </c>
      <c r="C31" s="98">
        <v>18231027</v>
      </c>
      <c r="D31" s="61" t="s">
        <v>163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 t="s">
        <v>31</v>
      </c>
      <c r="C32" s="98">
        <v>18231027</v>
      </c>
      <c r="D32" s="61" t="s">
        <v>163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31</v>
      </c>
      <c r="C33" s="98">
        <v>18231027</v>
      </c>
      <c r="D33" s="61" t="s">
        <v>163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31</v>
      </c>
      <c r="C34" s="98">
        <v>18231027</v>
      </c>
      <c r="D34" s="61" t="s">
        <v>163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31</v>
      </c>
      <c r="C35" s="98">
        <v>18231027</v>
      </c>
      <c r="D35" s="61" t="s">
        <v>163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</sheetData>
  <conditionalFormatting sqref="J5:L4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48 R5:S48">
    <cfRule type="expression" dxfId="37" priority="2">
      <formula>ISTEXT(M5)</formula>
    </cfRule>
  </conditionalFormatting>
  <conditionalFormatting sqref="M5:N48 R5:S48">
    <cfRule type="notContainsBlanks" dxfId="36" priority="3">
      <formula>LEN(TRIM(M5))&gt;0</formula>
    </cfRule>
  </conditionalFormatting>
  <conditionalFormatting sqref="R5:S4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AP46"/>
  <sheetViews>
    <sheetView zoomScale="85" zoomScaleNormal="85" workbookViewId="0">
      <selection activeCell="F10" sqref="F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395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18231029</v>
      </c>
      <c r="D2" s="20" t="s">
        <v>164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</v>
      </c>
      <c r="C5" s="98">
        <v>18231029</v>
      </c>
      <c r="D5" s="61" t="s">
        <v>164</v>
      </c>
      <c r="E5" s="38">
        <v>12352</v>
      </c>
      <c r="F5" s="39" t="s">
        <v>785</v>
      </c>
      <c r="G5" s="39">
        <v>10</v>
      </c>
      <c r="H5" s="39"/>
      <c r="I5" s="40" t="s">
        <v>274</v>
      </c>
      <c r="J5" s="41">
        <v>2</v>
      </c>
      <c r="K5" s="41">
        <v>18</v>
      </c>
      <c r="L5" s="41"/>
      <c r="M5" s="42"/>
      <c r="N5" s="42"/>
      <c r="O5" s="43">
        <v>36</v>
      </c>
      <c r="P5" s="44"/>
      <c r="Q5" s="44"/>
      <c r="R5" s="45">
        <v>0.1</v>
      </c>
      <c r="S5" s="46"/>
      <c r="T5" s="39">
        <f t="shared" ref="T5:T24" si="0">G5+H5</f>
        <v>10</v>
      </c>
      <c r="U5" s="47">
        <f t="shared" ref="U5:U24" si="1">(O5/$A$10)*T5</f>
        <v>5.3081686818047771E-2</v>
      </c>
      <c r="V5" s="48">
        <f t="shared" ref="V5:V24" si="2">N5-M5</f>
        <v>0</v>
      </c>
      <c r="W5" s="49">
        <f t="shared" ref="W5:W24" si="3">(O5/A$10)</f>
        <v>5.308168681804777E-3</v>
      </c>
      <c r="X5" s="44">
        <f t="shared" ref="X5:X24" si="4">W5*A$8</f>
        <v>202.49761132409319</v>
      </c>
      <c r="Y5" s="44">
        <f t="shared" ref="Y5:Y24" si="5">Q5-P5</f>
        <v>0</v>
      </c>
      <c r="Z5" s="44">
        <f t="shared" ref="Z5:Z24" si="6">X5+(A$6*W5)</f>
        <v>202.49761132409319</v>
      </c>
      <c r="AA5" s="50">
        <f t="shared" ref="AA5:AA24" si="7">Q5+X5</f>
        <v>202.49761132409319</v>
      </c>
      <c r="AB5" s="51">
        <f t="shared" ref="AB5:AB24" si="8">Z5/(1+GasDiscountRate)^1</f>
        <v>189.60450498510596</v>
      </c>
      <c r="AC5" s="44">
        <f t="shared" ref="AC5:AC24" si="9">AA5/(1+GasDiscountRate)^1</f>
        <v>189.60450498510596</v>
      </c>
      <c r="AD5" s="44">
        <f t="shared" ref="AD5:AD24" si="10">-PV(GasDiscountRate,T5,R5)*J5</f>
        <v>1.4177953956150338</v>
      </c>
      <c r="AE5" s="44">
        <v>0</v>
      </c>
      <c r="AF5" s="52">
        <f>HLOOKUP(I5,GasAvoidedCostsWOCC!$A$5:$G$50,G5+1,FALSE)</f>
        <v>8.0513997654936151</v>
      </c>
      <c r="AG5" s="44">
        <f t="shared" ref="AG5:AG24" si="11">AF5*J5*K5</f>
        <v>289.85039155777014</v>
      </c>
      <c r="AH5" s="52">
        <f>HLOOKUP(I5,GasAvoidedCostsWOCC!$A$5:$Q$50,T5+1,FALSE)</f>
        <v>8.0513997654936151</v>
      </c>
      <c r="AI5" s="44">
        <f t="shared" ref="AI5:AI24" si="12">AH5*J5*L5</f>
        <v>0</v>
      </c>
      <c r="AJ5" s="44">
        <f>AG5+AI5</f>
        <v>289.85039155777014</v>
      </c>
      <c r="AK5" s="44">
        <f>HLOOKUP(I5,GasAvoidedCostsWOCC!$A$5:$Q$50,G5+1,FALSE)*J5*L5</f>
        <v>0</v>
      </c>
      <c r="AL5" s="44">
        <f>AG5+AI5-AK5</f>
        <v>289.85039155777014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289.85039155777014</v>
      </c>
      <c r="AN5" s="48">
        <f>AM5*1.1+AD5+AE5</f>
        <v>320.2532261091622</v>
      </c>
      <c r="AO5" s="47">
        <f>IFERROR(AM5/AB5,0)</f>
        <v>1.5287104680373433</v>
      </c>
      <c r="AP5" s="47">
        <f>AN5/AC5</f>
        <v>1.6890591609852261</v>
      </c>
    </row>
    <row r="6" spans="1:42" ht="13.5" customHeight="1">
      <c r="A6" s="53">
        <f>SUMIF('Program Costs'!D:D,C2,'Program Costs'!L:L)</f>
        <v>0</v>
      </c>
      <c r="B6" s="97" t="s">
        <v>31</v>
      </c>
      <c r="C6" s="98">
        <v>18231029</v>
      </c>
      <c r="D6" s="61" t="s">
        <v>164</v>
      </c>
      <c r="E6" s="38">
        <v>12355</v>
      </c>
      <c r="F6" s="39" t="s">
        <v>786</v>
      </c>
      <c r="G6" s="39">
        <v>10</v>
      </c>
      <c r="H6" s="39"/>
      <c r="I6" s="40" t="s">
        <v>274</v>
      </c>
      <c r="J6" s="41">
        <v>10</v>
      </c>
      <c r="K6" s="41">
        <v>18</v>
      </c>
      <c r="L6" s="41"/>
      <c r="M6" s="42"/>
      <c r="N6" s="42"/>
      <c r="O6" s="43">
        <v>180</v>
      </c>
      <c r="P6" s="44"/>
      <c r="Q6" s="44"/>
      <c r="R6" s="45">
        <v>0.1</v>
      </c>
      <c r="S6" s="46"/>
      <c r="T6" s="39">
        <f t="shared" si="0"/>
        <v>10</v>
      </c>
      <c r="U6" s="47">
        <f t="shared" si="1"/>
        <v>0.26540843409023884</v>
      </c>
      <c r="V6" s="48">
        <f t="shared" si="2"/>
        <v>0</v>
      </c>
      <c r="W6" s="49">
        <f t="shared" si="3"/>
        <v>2.6540843409023886E-2</v>
      </c>
      <c r="X6" s="44">
        <f t="shared" si="4"/>
        <v>1012.488056620466</v>
      </c>
      <c r="Y6" s="44">
        <f t="shared" si="5"/>
        <v>0</v>
      </c>
      <c r="Z6" s="44">
        <f t="shared" si="6"/>
        <v>1012.488056620466</v>
      </c>
      <c r="AA6" s="50">
        <f t="shared" si="7"/>
        <v>1012.488056620466</v>
      </c>
      <c r="AB6" s="51">
        <f t="shared" si="8"/>
        <v>948.02252492552986</v>
      </c>
      <c r="AC6" s="44">
        <f t="shared" si="9"/>
        <v>948.02252492552986</v>
      </c>
      <c r="AD6" s="44">
        <f t="shared" si="10"/>
        <v>7.088976978075169</v>
      </c>
      <c r="AE6" s="44">
        <v>0</v>
      </c>
      <c r="AF6" s="52">
        <f>HLOOKUP(I6,GasAvoidedCostsWOCC!$A$5:$G$50,G6+1,FALSE)</f>
        <v>8.0513997654936151</v>
      </c>
      <c r="AG6" s="44">
        <f t="shared" si="11"/>
        <v>1449.2519577888506</v>
      </c>
      <c r="AH6" s="52">
        <f>HLOOKUP(I6,GasAvoidedCostsWOCC!$A$5:$Q$50,T6+1,FALSE)</f>
        <v>8.0513997654936151</v>
      </c>
      <c r="AI6" s="44">
        <f t="shared" si="12"/>
        <v>0</v>
      </c>
      <c r="AJ6" s="44">
        <f t="shared" ref="AJ6:AJ24" si="13">AG6+AI6</f>
        <v>1449.2519577888506</v>
      </c>
      <c r="AK6" s="44">
        <f>HLOOKUP(I6,GasAvoidedCostsWOCC!$A$5:$Q$50,G6+1,FALSE)*J6*L6</f>
        <v>0</v>
      </c>
      <c r="AL6" s="44">
        <f t="shared" ref="AL6:AL24" si="14">AG6+AI6-AK6</f>
        <v>1449.2519577888506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1449.2519577888506</v>
      </c>
      <c r="AN6" s="48">
        <f t="shared" ref="AN6:AN24" si="15">AM6*1.1+AD6+AE6</f>
        <v>1601.2661305458109</v>
      </c>
      <c r="AO6" s="47">
        <f t="shared" ref="AO6:AO24" si="16">IFERROR(AM6/AB6,0)</f>
        <v>1.5287104680373431</v>
      </c>
      <c r="AP6" s="47">
        <f t="shared" ref="AP6:AP24" si="17">AN6/AC6</f>
        <v>1.6890591609852259</v>
      </c>
    </row>
    <row r="7" spans="1:42" ht="13.5" customHeight="1">
      <c r="A7" s="36" t="s">
        <v>248</v>
      </c>
      <c r="B7" s="97" t="s">
        <v>31</v>
      </c>
      <c r="C7" s="98">
        <v>18231029</v>
      </c>
      <c r="D7" s="61" t="s">
        <v>164</v>
      </c>
      <c r="E7" s="38">
        <v>12358</v>
      </c>
      <c r="F7" s="39" t="s">
        <v>641</v>
      </c>
      <c r="G7" s="39">
        <v>10</v>
      </c>
      <c r="H7" s="39"/>
      <c r="I7" s="40" t="s">
        <v>274</v>
      </c>
      <c r="J7" s="41">
        <v>50</v>
      </c>
      <c r="K7" s="41">
        <v>6</v>
      </c>
      <c r="L7" s="41"/>
      <c r="M7" s="42"/>
      <c r="N7" s="42"/>
      <c r="O7" s="43">
        <v>300</v>
      </c>
      <c r="P7" s="44"/>
      <c r="Q7" s="44"/>
      <c r="R7" s="45">
        <v>0.1</v>
      </c>
      <c r="S7" s="46"/>
      <c r="T7" s="39">
        <f t="shared" si="0"/>
        <v>10</v>
      </c>
      <c r="U7" s="47">
        <f t="shared" si="1"/>
        <v>0.44234739015039815</v>
      </c>
      <c r="V7" s="48">
        <f t="shared" si="2"/>
        <v>0</v>
      </c>
      <c r="W7" s="49">
        <f t="shared" si="3"/>
        <v>4.4234739015039812E-2</v>
      </c>
      <c r="X7" s="44">
        <f t="shared" si="4"/>
        <v>1687.4800943674434</v>
      </c>
      <c r="Y7" s="44">
        <f t="shared" si="5"/>
        <v>0</v>
      </c>
      <c r="Z7" s="44">
        <f t="shared" si="6"/>
        <v>1687.4800943674434</v>
      </c>
      <c r="AA7" s="50">
        <f t="shared" si="7"/>
        <v>1687.4800943674434</v>
      </c>
      <c r="AB7" s="51">
        <f t="shared" si="8"/>
        <v>1580.0375415425499</v>
      </c>
      <c r="AC7" s="44">
        <f t="shared" si="9"/>
        <v>1580.0375415425499</v>
      </c>
      <c r="AD7" s="44">
        <f t="shared" si="10"/>
        <v>35.444884890375846</v>
      </c>
      <c r="AE7" s="44">
        <v>0</v>
      </c>
      <c r="AF7" s="52">
        <f>HLOOKUP(I7,GasAvoidedCostsWOCC!$A$5:$G$50,G7+1,FALSE)</f>
        <v>8.0513997654936151</v>
      </c>
      <c r="AG7" s="44">
        <f t="shared" si="11"/>
        <v>2415.4199296480847</v>
      </c>
      <c r="AH7" s="52">
        <f>HLOOKUP(I7,GasAvoidedCostsWOCC!$A$5:$Q$50,T7+1,FALSE)</f>
        <v>8.0513997654936151</v>
      </c>
      <c r="AI7" s="44">
        <f t="shared" si="12"/>
        <v>0</v>
      </c>
      <c r="AJ7" s="44">
        <f t="shared" si="13"/>
        <v>2415.4199296480847</v>
      </c>
      <c r="AK7" s="44">
        <f>HLOOKUP(I7,GasAvoidedCostsWOCC!$A$5:$Q$50,G7+1,FALSE)*J7*L7</f>
        <v>0</v>
      </c>
      <c r="AL7" s="44">
        <f t="shared" si="14"/>
        <v>2415.4199296480847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2415.4199296480847</v>
      </c>
      <c r="AN7" s="48">
        <f t="shared" si="15"/>
        <v>2692.4068075032692</v>
      </c>
      <c r="AO7" s="47">
        <f t="shared" si="16"/>
        <v>1.5287104680373433</v>
      </c>
      <c r="AP7" s="47">
        <f t="shared" si="17"/>
        <v>1.7040144532735229</v>
      </c>
    </row>
    <row r="8" spans="1:42" ht="13.5" customHeight="1">
      <c r="A8" s="53">
        <f>SUMIF('Program Costs'!D:D,C2,'Program Costs'!O:O)</f>
        <v>38148.300000000003</v>
      </c>
      <c r="B8" s="97" t="s">
        <v>31</v>
      </c>
      <c r="C8" s="98">
        <v>18231029</v>
      </c>
      <c r="D8" s="61" t="s">
        <v>164</v>
      </c>
      <c r="E8" s="38">
        <v>12361</v>
      </c>
      <c r="F8" s="39" t="s">
        <v>643</v>
      </c>
      <c r="G8" s="39">
        <v>10</v>
      </c>
      <c r="H8" s="39"/>
      <c r="I8" s="40" t="s">
        <v>274</v>
      </c>
      <c r="J8" s="41">
        <v>15</v>
      </c>
      <c r="K8" s="41">
        <v>6</v>
      </c>
      <c r="L8" s="41"/>
      <c r="M8" s="42"/>
      <c r="N8" s="42"/>
      <c r="O8" s="43">
        <v>90</v>
      </c>
      <c r="P8" s="44"/>
      <c r="Q8" s="44"/>
      <c r="R8" s="45">
        <v>0.1</v>
      </c>
      <c r="S8" s="46"/>
      <c r="T8" s="39">
        <f t="shared" si="0"/>
        <v>10</v>
      </c>
      <c r="U8" s="47">
        <f t="shared" si="1"/>
        <v>0.13270421704511942</v>
      </c>
      <c r="V8" s="48">
        <f t="shared" si="2"/>
        <v>0</v>
      </c>
      <c r="W8" s="49">
        <f t="shared" si="3"/>
        <v>1.3270421704511943E-2</v>
      </c>
      <c r="X8" s="44">
        <f t="shared" si="4"/>
        <v>506.24402831023298</v>
      </c>
      <c r="Y8" s="44">
        <f t="shared" si="5"/>
        <v>0</v>
      </c>
      <c r="Z8" s="44">
        <f t="shared" si="6"/>
        <v>506.24402831023298</v>
      </c>
      <c r="AA8" s="50">
        <f t="shared" si="7"/>
        <v>506.24402831023298</v>
      </c>
      <c r="AB8" s="51">
        <f t="shared" si="8"/>
        <v>474.01126246276493</v>
      </c>
      <c r="AC8" s="44">
        <f t="shared" si="9"/>
        <v>474.01126246276493</v>
      </c>
      <c r="AD8" s="44">
        <f t="shared" si="10"/>
        <v>10.633465467112753</v>
      </c>
      <c r="AE8" s="44">
        <v>0</v>
      </c>
      <c r="AF8" s="52">
        <f>HLOOKUP(I8,GasAvoidedCostsWOCC!$A$5:$G$50,G8+1,FALSE)</f>
        <v>8.0513997654936151</v>
      </c>
      <c r="AG8" s="44">
        <f t="shared" si="11"/>
        <v>724.62597889442532</v>
      </c>
      <c r="AH8" s="52">
        <f>HLOOKUP(I8,GasAvoidedCostsWOCC!$A$5:$Q$50,T8+1,FALSE)</f>
        <v>8.0513997654936151</v>
      </c>
      <c r="AI8" s="44">
        <f t="shared" si="12"/>
        <v>0</v>
      </c>
      <c r="AJ8" s="44">
        <f t="shared" si="13"/>
        <v>724.62597889442532</v>
      </c>
      <c r="AK8" s="44">
        <f>HLOOKUP(I8,GasAvoidedCostsWOCC!$A$5:$Q$50,G8+1,FALSE)*J8*L8</f>
        <v>0</v>
      </c>
      <c r="AL8" s="44">
        <f t="shared" si="14"/>
        <v>724.62597889442532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724.62597889442543</v>
      </c>
      <c r="AN8" s="48">
        <f t="shared" si="15"/>
        <v>807.72204225098073</v>
      </c>
      <c r="AO8" s="47">
        <f t="shared" si="16"/>
        <v>1.5287104680373436</v>
      </c>
      <c r="AP8" s="47">
        <f t="shared" si="17"/>
        <v>1.7040144532735229</v>
      </c>
    </row>
    <row r="9" spans="1:42" ht="13.5" customHeight="1">
      <c r="A9" s="36" t="s">
        <v>316</v>
      </c>
      <c r="B9" s="97" t="s">
        <v>31</v>
      </c>
      <c r="C9" s="98">
        <v>18231029</v>
      </c>
      <c r="D9" s="61" t="s">
        <v>164</v>
      </c>
      <c r="E9" s="38">
        <v>13033</v>
      </c>
      <c r="F9" s="39" t="s">
        <v>649</v>
      </c>
      <c r="G9" s="39">
        <v>15</v>
      </c>
      <c r="H9" s="39"/>
      <c r="I9" s="40" t="s">
        <v>269</v>
      </c>
      <c r="J9" s="41">
        <v>100</v>
      </c>
      <c r="K9" s="41">
        <v>15.2</v>
      </c>
      <c r="L9" s="41"/>
      <c r="M9" s="42"/>
      <c r="N9" s="42"/>
      <c r="O9" s="43">
        <v>1520</v>
      </c>
      <c r="P9" s="44"/>
      <c r="Q9" s="44"/>
      <c r="R9" s="45">
        <v>0.1</v>
      </c>
      <c r="S9" s="46"/>
      <c r="T9" s="39">
        <f t="shared" si="0"/>
        <v>15</v>
      </c>
      <c r="U9" s="47">
        <f t="shared" si="1"/>
        <v>3.3618401651430254</v>
      </c>
      <c r="V9" s="48">
        <f t="shared" si="2"/>
        <v>0</v>
      </c>
      <c r="W9" s="49">
        <f t="shared" si="3"/>
        <v>0.2241226776762017</v>
      </c>
      <c r="X9" s="44">
        <f t="shared" si="4"/>
        <v>8549.8991447950466</v>
      </c>
      <c r="Y9" s="44">
        <f t="shared" si="5"/>
        <v>0</v>
      </c>
      <c r="Z9" s="44">
        <f t="shared" si="6"/>
        <v>8549.8991447950466</v>
      </c>
      <c r="AA9" s="50">
        <f t="shared" si="7"/>
        <v>8549.8991447950466</v>
      </c>
      <c r="AB9" s="51">
        <f t="shared" si="8"/>
        <v>8005.523543815586</v>
      </c>
      <c r="AC9" s="44">
        <f t="shared" si="9"/>
        <v>8005.523543815586</v>
      </c>
      <c r="AD9" s="44">
        <f t="shared" si="10"/>
        <v>92.240935820883522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14661.941268473514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14661.941268473514</v>
      </c>
      <c r="AK9" s="44">
        <f>HLOOKUP(I9,GasAvoidedCostsWOCC!$A$5:$Q$50,G9+1,FALSE)*J9*L9</f>
        <v>0</v>
      </c>
      <c r="AL9" s="44">
        <f t="shared" si="14"/>
        <v>14661.941268473514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14661.941268473514</v>
      </c>
      <c r="AN9" s="48">
        <f t="shared" si="15"/>
        <v>16220.376331141752</v>
      </c>
      <c r="AO9" s="47">
        <f t="shared" si="16"/>
        <v>1.8314781273487271</v>
      </c>
      <c r="AP9" s="47">
        <f t="shared" si="17"/>
        <v>2.0261481016656671</v>
      </c>
    </row>
    <row r="10" spans="1:42" ht="13.5" customHeight="1">
      <c r="A10" s="54">
        <f>SUM(O5:O999)</f>
        <v>6782</v>
      </c>
      <c r="B10" s="97" t="s">
        <v>804</v>
      </c>
      <c r="C10" s="98">
        <v>18231030</v>
      </c>
      <c r="D10" s="61" t="s">
        <v>164</v>
      </c>
      <c r="E10" s="38">
        <v>13035</v>
      </c>
      <c r="F10" s="39" t="s">
        <v>650</v>
      </c>
      <c r="G10" s="39">
        <v>15</v>
      </c>
      <c r="H10" s="39"/>
      <c r="I10" s="40" t="s">
        <v>269</v>
      </c>
      <c r="J10" s="41">
        <v>75</v>
      </c>
      <c r="K10" s="41">
        <v>15.2</v>
      </c>
      <c r="L10" s="41"/>
      <c r="M10" s="42"/>
      <c r="N10" s="42"/>
      <c r="O10" s="43">
        <v>1140</v>
      </c>
      <c r="P10" s="44"/>
      <c r="Q10" s="44"/>
      <c r="R10" s="45">
        <v>0.1</v>
      </c>
      <c r="S10" s="46"/>
      <c r="T10" s="39">
        <f t="shared" si="0"/>
        <v>15</v>
      </c>
      <c r="U10" s="47">
        <f t="shared" si="1"/>
        <v>2.5213801238572695</v>
      </c>
      <c r="V10" s="48">
        <f t="shared" si="2"/>
        <v>0</v>
      </c>
      <c r="W10" s="49">
        <f t="shared" si="3"/>
        <v>0.16809200825715129</v>
      </c>
      <c r="X10" s="44">
        <f t="shared" si="4"/>
        <v>6412.4243585962849</v>
      </c>
      <c r="Y10" s="44">
        <f t="shared" si="5"/>
        <v>0</v>
      </c>
      <c r="Z10" s="44">
        <f t="shared" si="6"/>
        <v>6412.4243585962849</v>
      </c>
      <c r="AA10" s="50">
        <f t="shared" si="7"/>
        <v>6412.4243585962849</v>
      </c>
      <c r="AB10" s="51">
        <f t="shared" si="8"/>
        <v>6004.1426578616893</v>
      </c>
      <c r="AC10" s="44">
        <f t="shared" si="9"/>
        <v>6004.1426578616893</v>
      </c>
      <c r="AD10" s="44">
        <f t="shared" si="10"/>
        <v>69.180701865662641</v>
      </c>
      <c r="AE10" s="44">
        <f t="shared" si="18"/>
        <v>0</v>
      </c>
      <c r="AF10" s="52">
        <f>HLOOKUP(I10,GasAvoidedCostsWOCC!$A$5:$G$50,G10+1,FALSE)</f>
        <v>9.6460139924167869</v>
      </c>
      <c r="AG10" s="44">
        <f t="shared" si="11"/>
        <v>10996.455951355136</v>
      </c>
      <c r="AH10" s="52">
        <f>HLOOKUP(I10,GasAvoidedCostsWOCC!$A$5:$Q$50,T10+1,FALSE)</f>
        <v>9.6460139924167869</v>
      </c>
      <c r="AI10" s="44">
        <f t="shared" si="12"/>
        <v>0</v>
      </c>
      <c r="AJ10" s="44">
        <f t="shared" si="13"/>
        <v>10996.455951355136</v>
      </c>
      <c r="AK10" s="44">
        <f>HLOOKUP(I10,GasAvoidedCostsWOCC!$A$5:$Q$50,G10+1,FALSE)*J10*L10</f>
        <v>0</v>
      </c>
      <c r="AL10" s="44">
        <f t="shared" si="14"/>
        <v>10996.455951355136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10996.455951355136</v>
      </c>
      <c r="AN10" s="48">
        <f t="shared" si="15"/>
        <v>12165.282248356312</v>
      </c>
      <c r="AO10" s="47">
        <f t="shared" si="16"/>
        <v>1.8314781273487271</v>
      </c>
      <c r="AP10" s="47">
        <f t="shared" si="17"/>
        <v>2.0261481016656666</v>
      </c>
    </row>
    <row r="11" spans="1:42" ht="13.5" customHeight="1">
      <c r="A11" s="36" t="s">
        <v>251</v>
      </c>
      <c r="B11" s="97" t="s">
        <v>805</v>
      </c>
      <c r="C11" s="98">
        <v>18231031</v>
      </c>
      <c r="D11" s="61" t="s">
        <v>164</v>
      </c>
      <c r="E11" s="38">
        <v>13037</v>
      </c>
      <c r="F11" s="39" t="s">
        <v>787</v>
      </c>
      <c r="G11" s="39">
        <v>15</v>
      </c>
      <c r="H11" s="39"/>
      <c r="I11" s="40" t="s">
        <v>269</v>
      </c>
      <c r="J11" s="41">
        <v>225</v>
      </c>
      <c r="K11" s="41">
        <v>15.2</v>
      </c>
      <c r="L11" s="41"/>
      <c r="M11" s="42"/>
      <c r="N11" s="42"/>
      <c r="O11" s="43">
        <v>3420</v>
      </c>
      <c r="P11" s="44"/>
      <c r="Q11" s="44"/>
      <c r="R11" s="45">
        <v>0.1</v>
      </c>
      <c r="S11" s="46"/>
      <c r="T11" s="39">
        <f t="shared" si="0"/>
        <v>15</v>
      </c>
      <c r="U11" s="47">
        <f t="shared" si="1"/>
        <v>7.5641403715718072</v>
      </c>
      <c r="V11" s="48">
        <f t="shared" si="2"/>
        <v>0</v>
      </c>
      <c r="W11" s="49">
        <f t="shared" si="3"/>
        <v>0.50427602477145383</v>
      </c>
      <c r="X11" s="44">
        <f t="shared" si="4"/>
        <v>19237.273075788853</v>
      </c>
      <c r="Y11" s="44">
        <f t="shared" si="5"/>
        <v>0</v>
      </c>
      <c r="Z11" s="44">
        <f t="shared" si="6"/>
        <v>19237.273075788853</v>
      </c>
      <c r="AA11" s="50">
        <f t="shared" si="7"/>
        <v>19237.273075788853</v>
      </c>
      <c r="AB11" s="51">
        <f t="shared" si="8"/>
        <v>18012.427973585069</v>
      </c>
      <c r="AC11" s="44">
        <f t="shared" si="9"/>
        <v>18012.427973585069</v>
      </c>
      <c r="AD11" s="44">
        <f t="shared" si="10"/>
        <v>207.54210559698791</v>
      </c>
      <c r="AE11" s="44">
        <f t="shared" si="18"/>
        <v>0</v>
      </c>
      <c r="AF11" s="52">
        <f>HLOOKUP(I11,GasAvoidedCostsWOCC!$A$5:$G$50,G11+1,FALSE)</f>
        <v>9.6460139924167869</v>
      </c>
      <c r="AG11" s="44">
        <f t="shared" si="11"/>
        <v>32989.367854065407</v>
      </c>
      <c r="AH11" s="52">
        <f>HLOOKUP(I11,GasAvoidedCostsWOCC!$A$5:$Q$50,T11+1,FALSE)</f>
        <v>9.6460139924167869</v>
      </c>
      <c r="AI11" s="44">
        <f t="shared" si="12"/>
        <v>0</v>
      </c>
      <c r="AJ11" s="44">
        <f t="shared" si="13"/>
        <v>32989.367854065407</v>
      </c>
      <c r="AK11" s="44">
        <f>HLOOKUP(I11,GasAvoidedCostsWOCC!$A$5:$Q$50,G11+1,FALSE)*J11*L11</f>
        <v>0</v>
      </c>
      <c r="AL11" s="44">
        <f t="shared" si="14"/>
        <v>32989.367854065407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32989.367854065407</v>
      </c>
      <c r="AN11" s="48">
        <f t="shared" si="15"/>
        <v>36495.846745068935</v>
      </c>
      <c r="AO11" s="47">
        <f t="shared" si="16"/>
        <v>1.8314781273487271</v>
      </c>
      <c r="AP11" s="47">
        <f t="shared" si="17"/>
        <v>2.0261481016656666</v>
      </c>
    </row>
    <row r="12" spans="1:42" ht="13.5" customHeight="1">
      <c r="A12" s="55">
        <f>SUM(P5:P1000)</f>
        <v>0</v>
      </c>
      <c r="B12" s="97" t="s">
        <v>806</v>
      </c>
      <c r="C12" s="98">
        <v>18231032</v>
      </c>
      <c r="D12" s="61" t="s">
        <v>164</v>
      </c>
      <c r="E12" s="38">
        <v>13511</v>
      </c>
      <c r="F12" s="39" t="s">
        <v>800</v>
      </c>
      <c r="G12" s="39">
        <v>10</v>
      </c>
      <c r="H12" s="39"/>
      <c r="I12" s="40" t="s">
        <v>274</v>
      </c>
      <c r="J12" s="41">
        <v>2</v>
      </c>
      <c r="K12" s="41">
        <v>18</v>
      </c>
      <c r="L12" s="41"/>
      <c r="M12" s="42"/>
      <c r="N12" s="42"/>
      <c r="O12" s="43">
        <v>36</v>
      </c>
      <c r="P12" s="44"/>
      <c r="Q12" s="44"/>
      <c r="R12" s="45"/>
      <c r="S12" s="46"/>
      <c r="T12" s="39">
        <f t="shared" si="0"/>
        <v>10</v>
      </c>
      <c r="U12" s="47">
        <f t="shared" si="1"/>
        <v>5.3081686818047771E-2</v>
      </c>
      <c r="V12" s="48">
        <f t="shared" si="2"/>
        <v>0</v>
      </c>
      <c r="W12" s="49">
        <f t="shared" si="3"/>
        <v>5.308168681804777E-3</v>
      </c>
      <c r="X12" s="44">
        <f t="shared" si="4"/>
        <v>202.49761132409319</v>
      </c>
      <c r="Y12" s="44">
        <f t="shared" si="5"/>
        <v>0</v>
      </c>
      <c r="Z12" s="44">
        <f t="shared" si="6"/>
        <v>202.49761132409319</v>
      </c>
      <c r="AA12" s="50">
        <f t="shared" si="7"/>
        <v>202.49761132409319</v>
      </c>
      <c r="AB12" s="51">
        <f t="shared" si="8"/>
        <v>189.60450498510596</v>
      </c>
      <c r="AC12" s="44">
        <f t="shared" si="9"/>
        <v>189.60450498510596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8.0513997654936151</v>
      </c>
      <c r="AG12" s="44">
        <f t="shared" si="11"/>
        <v>289.85039155777014</v>
      </c>
      <c r="AH12" s="52">
        <f>HLOOKUP(I12,GasAvoidedCostsWOCC!$A$5:$Q$50,T12+1,FALSE)</f>
        <v>8.0513997654936151</v>
      </c>
      <c r="AI12" s="44">
        <f t="shared" si="12"/>
        <v>0</v>
      </c>
      <c r="AJ12" s="44">
        <f t="shared" si="13"/>
        <v>289.85039155777014</v>
      </c>
      <c r="AK12" s="44">
        <f>HLOOKUP(I12,GasAvoidedCostsWOCC!$A$5:$Q$50,G12+1,FALSE)*J12*L12</f>
        <v>0</v>
      </c>
      <c r="AL12" s="44">
        <f t="shared" si="14"/>
        <v>289.85039155777014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289.85039155777014</v>
      </c>
      <c r="AN12" s="48">
        <f t="shared" si="15"/>
        <v>318.83543071354717</v>
      </c>
      <c r="AO12" s="47">
        <f t="shared" si="16"/>
        <v>1.5287104680373433</v>
      </c>
      <c r="AP12" s="47">
        <f t="shared" si="17"/>
        <v>1.6815815148410778</v>
      </c>
    </row>
    <row r="13" spans="1:42" ht="13.5" customHeight="1">
      <c r="A13" s="56" t="s">
        <v>254</v>
      </c>
      <c r="B13" s="97" t="s">
        <v>807</v>
      </c>
      <c r="C13" s="98">
        <v>18231033</v>
      </c>
      <c r="D13" s="61" t="s">
        <v>164</v>
      </c>
      <c r="E13" s="38">
        <v>13514</v>
      </c>
      <c r="F13" s="39" t="s">
        <v>801</v>
      </c>
      <c r="G13" s="39">
        <v>10</v>
      </c>
      <c r="H13" s="39"/>
      <c r="I13" s="40" t="s">
        <v>274</v>
      </c>
      <c r="J13" s="41">
        <v>2</v>
      </c>
      <c r="K13" s="41">
        <v>18</v>
      </c>
      <c r="L13" s="41"/>
      <c r="M13" s="42"/>
      <c r="N13" s="42"/>
      <c r="O13" s="43">
        <v>36</v>
      </c>
      <c r="P13" s="44"/>
      <c r="Q13" s="44"/>
      <c r="R13" s="45"/>
      <c r="S13" s="46"/>
      <c r="T13" s="39">
        <f t="shared" si="0"/>
        <v>10</v>
      </c>
      <c r="U13" s="47">
        <f t="shared" si="1"/>
        <v>5.3081686818047771E-2</v>
      </c>
      <c r="V13" s="48">
        <f t="shared" si="2"/>
        <v>0</v>
      </c>
      <c r="W13" s="49">
        <f t="shared" si="3"/>
        <v>5.308168681804777E-3</v>
      </c>
      <c r="X13" s="44">
        <f t="shared" si="4"/>
        <v>202.49761132409319</v>
      </c>
      <c r="Y13" s="44">
        <f t="shared" si="5"/>
        <v>0</v>
      </c>
      <c r="Z13" s="44">
        <f t="shared" si="6"/>
        <v>202.49761132409319</v>
      </c>
      <c r="AA13" s="50">
        <f t="shared" si="7"/>
        <v>202.49761132409319</v>
      </c>
      <c r="AB13" s="51">
        <f t="shared" si="8"/>
        <v>189.60450498510596</v>
      </c>
      <c r="AC13" s="44">
        <f t="shared" si="9"/>
        <v>189.60450498510596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8.0513997654936151</v>
      </c>
      <c r="AG13" s="44">
        <f t="shared" si="11"/>
        <v>289.85039155777014</v>
      </c>
      <c r="AH13" s="52">
        <f>HLOOKUP(I13,GasAvoidedCostsWOCC!$A$5:$Q$50,T13+1,FALSE)</f>
        <v>8.0513997654936151</v>
      </c>
      <c r="AI13" s="44">
        <f t="shared" si="12"/>
        <v>0</v>
      </c>
      <c r="AJ13" s="44">
        <f t="shared" si="13"/>
        <v>289.85039155777014</v>
      </c>
      <c r="AK13" s="44">
        <f>HLOOKUP(I13,GasAvoidedCostsWOCC!$A$5:$Q$50,G13+1,FALSE)*J13*L13</f>
        <v>0</v>
      </c>
      <c r="AL13" s="44">
        <f t="shared" si="14"/>
        <v>289.85039155777014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289.85039155777014</v>
      </c>
      <c r="AN13" s="48">
        <f t="shared" si="15"/>
        <v>318.83543071354717</v>
      </c>
      <c r="AO13" s="47">
        <f t="shared" si="16"/>
        <v>1.5287104680373433</v>
      </c>
      <c r="AP13" s="47">
        <f t="shared" si="17"/>
        <v>1.6815815148410778</v>
      </c>
    </row>
    <row r="14" spans="1:42" ht="13.5" customHeight="1">
      <c r="A14" s="55">
        <f>SUM(Y5:Y1000)</f>
        <v>0</v>
      </c>
      <c r="B14" s="97" t="s">
        <v>808</v>
      </c>
      <c r="C14" s="98">
        <v>18231034</v>
      </c>
      <c r="D14" s="61" t="s">
        <v>164</v>
      </c>
      <c r="E14" s="38">
        <v>13517</v>
      </c>
      <c r="F14" s="39" t="s">
        <v>802</v>
      </c>
      <c r="G14" s="39">
        <v>10</v>
      </c>
      <c r="H14" s="39"/>
      <c r="I14" s="40" t="s">
        <v>274</v>
      </c>
      <c r="J14" s="41">
        <v>2</v>
      </c>
      <c r="K14" s="41">
        <v>6</v>
      </c>
      <c r="L14" s="41"/>
      <c r="M14" s="42"/>
      <c r="N14" s="42"/>
      <c r="O14" s="43">
        <v>12</v>
      </c>
      <c r="P14" s="44"/>
      <c r="Q14" s="44"/>
      <c r="R14" s="45"/>
      <c r="S14" s="46"/>
      <c r="T14" s="39">
        <f t="shared" si="0"/>
        <v>10</v>
      </c>
      <c r="U14" s="47">
        <f t="shared" si="1"/>
        <v>1.7693895606015923E-2</v>
      </c>
      <c r="V14" s="48">
        <f t="shared" si="2"/>
        <v>0</v>
      </c>
      <c r="W14" s="49">
        <f t="shared" si="3"/>
        <v>1.7693895606015924E-3</v>
      </c>
      <c r="X14" s="44">
        <f t="shared" si="4"/>
        <v>67.499203774697733</v>
      </c>
      <c r="Y14" s="44">
        <f t="shared" si="5"/>
        <v>0</v>
      </c>
      <c r="Z14" s="44">
        <f t="shared" si="6"/>
        <v>67.499203774697733</v>
      </c>
      <c r="AA14" s="50">
        <f t="shared" si="7"/>
        <v>67.499203774697733</v>
      </c>
      <c r="AB14" s="51">
        <f t="shared" si="8"/>
        <v>63.201501661701997</v>
      </c>
      <c r="AC14" s="44">
        <f t="shared" si="9"/>
        <v>63.201501661701997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8.0513997654936151</v>
      </c>
      <c r="AG14" s="44">
        <f t="shared" si="11"/>
        <v>96.616797185923389</v>
      </c>
      <c r="AH14" s="52">
        <f>HLOOKUP(I14,GasAvoidedCostsWOCC!$A$5:$Q$50,T14+1,FALSE)</f>
        <v>8.0513997654936151</v>
      </c>
      <c r="AI14" s="44">
        <f t="shared" si="12"/>
        <v>0</v>
      </c>
      <c r="AJ14" s="44">
        <f t="shared" si="13"/>
        <v>96.616797185923389</v>
      </c>
      <c r="AK14" s="44">
        <f>HLOOKUP(I14,GasAvoidedCostsWOCC!$A$5:$Q$50,G14+1,FALSE)*J14*L14</f>
        <v>0</v>
      </c>
      <c r="AL14" s="44">
        <f t="shared" si="14"/>
        <v>96.616797185923389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96.616797185923389</v>
      </c>
      <c r="AN14" s="48">
        <f t="shared" si="15"/>
        <v>106.27847690451574</v>
      </c>
      <c r="AO14" s="47">
        <f t="shared" si="16"/>
        <v>1.5287104680373433</v>
      </c>
      <c r="AP14" s="47">
        <f t="shared" si="17"/>
        <v>1.6815815148410778</v>
      </c>
    </row>
    <row r="15" spans="1:42" ht="13.5" customHeight="1">
      <c r="A15" s="57" t="s">
        <v>257</v>
      </c>
      <c r="B15" s="97" t="s">
        <v>809</v>
      </c>
      <c r="C15" s="98">
        <v>18231035</v>
      </c>
      <c r="D15" s="61" t="s">
        <v>164</v>
      </c>
      <c r="E15" s="38">
        <v>13520</v>
      </c>
      <c r="F15" s="39" t="s">
        <v>803</v>
      </c>
      <c r="G15" s="39">
        <v>10</v>
      </c>
      <c r="H15" s="39"/>
      <c r="I15" s="40" t="s">
        <v>274</v>
      </c>
      <c r="J15" s="41">
        <v>2</v>
      </c>
      <c r="K15" s="41">
        <v>6</v>
      </c>
      <c r="L15" s="41"/>
      <c r="M15" s="42"/>
      <c r="N15" s="42"/>
      <c r="O15" s="43">
        <v>12</v>
      </c>
      <c r="P15" s="44"/>
      <c r="Q15" s="44"/>
      <c r="R15" s="45"/>
      <c r="S15" s="46"/>
      <c r="T15" s="39">
        <f t="shared" si="0"/>
        <v>10</v>
      </c>
      <c r="U15" s="47">
        <f t="shared" si="1"/>
        <v>1.7693895606015923E-2</v>
      </c>
      <c r="V15" s="48">
        <f t="shared" si="2"/>
        <v>0</v>
      </c>
      <c r="W15" s="49">
        <f t="shared" si="3"/>
        <v>1.7693895606015924E-3</v>
      </c>
      <c r="X15" s="44">
        <f t="shared" si="4"/>
        <v>67.499203774697733</v>
      </c>
      <c r="Y15" s="44">
        <f t="shared" si="5"/>
        <v>0</v>
      </c>
      <c r="Z15" s="44">
        <f t="shared" si="6"/>
        <v>67.499203774697733</v>
      </c>
      <c r="AA15" s="50">
        <f t="shared" si="7"/>
        <v>67.499203774697733</v>
      </c>
      <c r="AB15" s="51">
        <f t="shared" si="8"/>
        <v>63.201501661701997</v>
      </c>
      <c r="AC15" s="44">
        <f t="shared" si="9"/>
        <v>63.201501661701997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8.0513997654936151</v>
      </c>
      <c r="AG15" s="44">
        <f t="shared" si="11"/>
        <v>96.616797185923389</v>
      </c>
      <c r="AH15" s="52">
        <f>HLOOKUP(I15,GasAvoidedCostsWOCC!$A$5:$Q$50,T15+1,FALSE)</f>
        <v>8.0513997654936151</v>
      </c>
      <c r="AI15" s="44">
        <f t="shared" si="12"/>
        <v>0</v>
      </c>
      <c r="AJ15" s="44">
        <f t="shared" si="13"/>
        <v>96.616797185923389</v>
      </c>
      <c r="AK15" s="44">
        <f>HLOOKUP(I15,GasAvoidedCostsWOCC!$A$5:$Q$50,G15+1,FALSE)*J15*L15</f>
        <v>0</v>
      </c>
      <c r="AL15" s="44">
        <f t="shared" si="14"/>
        <v>96.616797185923389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96.616797185923389</v>
      </c>
      <c r="AN15" s="48">
        <f t="shared" si="15"/>
        <v>106.27847690451574</v>
      </c>
      <c r="AO15" s="47">
        <f t="shared" si="16"/>
        <v>1.5287104680373433</v>
      </c>
      <c r="AP15" s="47">
        <f t="shared" si="17"/>
        <v>1.6815815148410778</v>
      </c>
    </row>
    <row r="16" spans="1:42" ht="13.5" customHeight="1">
      <c r="A16" s="54">
        <f>SUM(U5:U999)</f>
        <v>14.482453553524035</v>
      </c>
      <c r="B16" s="97" t="s">
        <v>810</v>
      </c>
      <c r="C16" s="98">
        <v>18231036</v>
      </c>
      <c r="D16" s="61" t="s">
        <v>164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97" t="s">
        <v>811</v>
      </c>
      <c r="C17" s="98">
        <v>18231037</v>
      </c>
      <c r="D17" s="61" t="s">
        <v>164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38148.300000000003</v>
      </c>
      <c r="B18" s="97" t="s">
        <v>812</v>
      </c>
      <c r="C18" s="98">
        <v>18231038</v>
      </c>
      <c r="D18" s="61" t="s">
        <v>164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97" t="s">
        <v>813</v>
      </c>
      <c r="C19" s="98">
        <v>18231039</v>
      </c>
      <c r="D19" s="61" t="s">
        <v>164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38148.300000000003</v>
      </c>
      <c r="B20" s="97" t="s">
        <v>814</v>
      </c>
      <c r="C20" s="98">
        <v>18231040</v>
      </c>
      <c r="D20" s="61" t="s">
        <v>164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97" t="s">
        <v>815</v>
      </c>
      <c r="C21" s="98">
        <v>18231041</v>
      </c>
      <c r="D21" s="61" t="s">
        <v>164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1.8001388621118366</v>
      </c>
      <c r="B22" s="97" t="s">
        <v>816</v>
      </c>
      <c r="C22" s="98">
        <v>18231042</v>
      </c>
      <c r="D22" s="61" t="s">
        <v>164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97" t="s">
        <v>817</v>
      </c>
      <c r="C23" s="98">
        <v>18231043</v>
      </c>
      <c r="D23" s="61" t="s">
        <v>164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1.9920104245210082</v>
      </c>
      <c r="B24" s="97" t="s">
        <v>818</v>
      </c>
      <c r="C24" s="98">
        <v>18231044</v>
      </c>
      <c r="D24" s="61" t="s">
        <v>164</v>
      </c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 t="s">
        <v>818</v>
      </c>
      <c r="C25" s="98">
        <v>18231044</v>
      </c>
      <c r="D25" s="61" t="s">
        <v>164</v>
      </c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46" si="19">G25+H25</f>
        <v>0</v>
      </c>
      <c r="U25" s="47">
        <f t="shared" ref="U25:U46" si="20">(O25/$A$10)*T25</f>
        <v>0</v>
      </c>
      <c r="V25" s="48">
        <f t="shared" ref="V25:V46" si="21">N25-M25</f>
        <v>0</v>
      </c>
      <c r="W25" s="49">
        <f t="shared" ref="W25:W46" si="22">(O25/A$10)</f>
        <v>0</v>
      </c>
      <c r="X25" s="44">
        <f t="shared" ref="X25:X46" si="23">W25*A$8</f>
        <v>0</v>
      </c>
      <c r="Y25" s="44">
        <f t="shared" ref="Y25:Y46" si="24">Q25-P25</f>
        <v>0</v>
      </c>
      <c r="Z25" s="44">
        <f t="shared" ref="Z25:Z46" si="25">X25+(A$6*W25)</f>
        <v>0</v>
      </c>
      <c r="AA25" s="50">
        <f t="shared" ref="AA25:AA46" si="26">Q25+X25</f>
        <v>0</v>
      </c>
      <c r="AB25" s="51">
        <f t="shared" ref="AB25:AB46" si="27">Z25/(1+GasDiscountRate)^1</f>
        <v>0</v>
      </c>
      <c r="AC25" s="44">
        <f t="shared" ref="AC25:AC46" si="28">AA25/(1+GasDiscountRate)^1</f>
        <v>0</v>
      </c>
      <c r="AD25" s="44">
        <f t="shared" ref="AD25:AD46" si="29">-PV(GasDiscountRate,T25,R25)*J25</f>
        <v>0</v>
      </c>
      <c r="AE25" s="44">
        <f t="shared" ref="AE25:AE46" si="30">-PV(GasDiscountRate,T25,S25)*J25</f>
        <v>0</v>
      </c>
      <c r="AF25" s="52" t="e">
        <f>HLOOKUP(I25,GasAvoidedCostsWOCC!$A$5:$G$50,G25+1,FALSE)</f>
        <v>#N/A</v>
      </c>
      <c r="AG25" s="44" t="e">
        <f t="shared" ref="AG25:AG46" si="31">AF25*J25*K25</f>
        <v>#N/A</v>
      </c>
      <c r="AH25" s="52" t="e">
        <f>HLOOKUP(I25,GasAvoidedCostsWOCC!$A$5:$Q$50,T25+1,FALSE)</f>
        <v>#N/A</v>
      </c>
      <c r="AI25" s="44" t="e">
        <f t="shared" ref="AI25:AI46" si="32">AH25*J25*L25</f>
        <v>#N/A</v>
      </c>
      <c r="AJ25" s="44" t="e">
        <f t="shared" ref="AJ25:AJ46" si="33">AG25+AI25</f>
        <v>#N/A</v>
      </c>
      <c r="AK25" s="44" t="e">
        <f>HLOOKUP(I25,GasAvoidedCostsWOCC!$A$5:$Q$50,G25+1,FALSE)*J25*L25</f>
        <v>#N/A</v>
      </c>
      <c r="AL25" s="44" t="e">
        <f t="shared" ref="AL25:AL46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6" si="35">AM25*1.1+AD25+AE25</f>
        <v>0</v>
      </c>
      <c r="AO25" s="47">
        <f t="shared" ref="AO25:AO46" si="36">IFERROR(AM25/AB25,0)</f>
        <v>0</v>
      </c>
      <c r="AP25" s="47" t="e">
        <f t="shared" ref="AP25:AP46" si="37">AN25/AC25</f>
        <v>#DIV/0!</v>
      </c>
    </row>
    <row r="26" spans="1:42" ht="13.5" customHeight="1">
      <c r="B26" s="97" t="s">
        <v>818</v>
      </c>
      <c r="C26" s="98">
        <v>18231044</v>
      </c>
      <c r="D26" s="61" t="s">
        <v>164</v>
      </c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 t="s">
        <v>818</v>
      </c>
      <c r="C27" s="98">
        <v>18231044</v>
      </c>
      <c r="D27" s="61" t="s">
        <v>164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 t="s">
        <v>818</v>
      </c>
      <c r="C28" s="98">
        <v>18231044</v>
      </c>
      <c r="D28" s="61" t="s">
        <v>164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 t="s">
        <v>818</v>
      </c>
      <c r="C29" s="98">
        <v>18231044</v>
      </c>
      <c r="D29" s="61" t="s">
        <v>164</v>
      </c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 t="s">
        <v>818</v>
      </c>
      <c r="C30" s="98">
        <v>18231044</v>
      </c>
      <c r="D30" s="61" t="s">
        <v>164</v>
      </c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 t="s">
        <v>818</v>
      </c>
      <c r="C31" s="98">
        <v>18231044</v>
      </c>
      <c r="D31" s="61" t="s">
        <v>164</v>
      </c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 t="s">
        <v>818</v>
      </c>
      <c r="C32" s="98">
        <v>18231044</v>
      </c>
      <c r="D32" s="61" t="s">
        <v>164</v>
      </c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 t="s">
        <v>818</v>
      </c>
      <c r="C33" s="98">
        <v>18231044</v>
      </c>
      <c r="D33" s="61" t="s">
        <v>164</v>
      </c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 t="s">
        <v>818</v>
      </c>
      <c r="C34" s="98">
        <v>18231044</v>
      </c>
      <c r="D34" s="61" t="s">
        <v>164</v>
      </c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 t="s">
        <v>818</v>
      </c>
      <c r="C35" s="98">
        <v>18231044</v>
      </c>
      <c r="D35" s="61" t="s">
        <v>164</v>
      </c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 t="s">
        <v>818</v>
      </c>
      <c r="C36" s="98">
        <v>18231044</v>
      </c>
      <c r="D36" s="61" t="s">
        <v>164</v>
      </c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 t="s">
        <v>818</v>
      </c>
      <c r="C37" s="98">
        <v>18231044</v>
      </c>
      <c r="D37" s="61" t="s">
        <v>164</v>
      </c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 t="s">
        <v>818</v>
      </c>
      <c r="C38" s="98">
        <v>18231044</v>
      </c>
      <c r="D38" s="61" t="s">
        <v>164</v>
      </c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 t="s">
        <v>818</v>
      </c>
      <c r="C39" s="98">
        <v>18231044</v>
      </c>
      <c r="D39" s="61" t="s">
        <v>164</v>
      </c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 t="s">
        <v>818</v>
      </c>
      <c r="C40" s="98">
        <v>18231044</v>
      </c>
      <c r="D40" s="61" t="s">
        <v>164</v>
      </c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 t="s">
        <v>818</v>
      </c>
      <c r="C41" s="98">
        <v>18231044</v>
      </c>
      <c r="D41" s="61" t="s">
        <v>164</v>
      </c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 t="s">
        <v>818</v>
      </c>
      <c r="C42" s="98">
        <v>18231044</v>
      </c>
      <c r="D42" s="61" t="s">
        <v>164</v>
      </c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 t="s">
        <v>818</v>
      </c>
      <c r="C43" s="98">
        <v>18231044</v>
      </c>
      <c r="D43" s="61" t="s">
        <v>164</v>
      </c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 t="s">
        <v>818</v>
      </c>
      <c r="C44" s="98">
        <v>18231044</v>
      </c>
      <c r="D44" s="61" t="s">
        <v>164</v>
      </c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 t="s">
        <v>818</v>
      </c>
      <c r="C45" s="98">
        <v>18231044</v>
      </c>
      <c r="D45" s="61" t="s">
        <v>164</v>
      </c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 t="s">
        <v>818</v>
      </c>
      <c r="C46" s="98">
        <v>18231044</v>
      </c>
      <c r="D46" s="61" t="s">
        <v>164</v>
      </c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</sheetData>
  <conditionalFormatting sqref="J5:L46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46 R5:S46">
    <cfRule type="expression" dxfId="32" priority="2">
      <formula>ISTEXT(M5)</formula>
    </cfRule>
  </conditionalFormatting>
  <conditionalFormatting sqref="M5:N46 R5:S46">
    <cfRule type="notContainsBlanks" dxfId="31" priority="3">
      <formula>LEN(TRIM(M5))&gt;0</formula>
    </cfRule>
  </conditionalFormatting>
  <conditionalFormatting sqref="R5:S46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8" sqref="D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18230248</v>
      </c>
      <c r="D2" s="20" t="s">
        <v>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</v>
      </c>
      <c r="C5" s="98">
        <v>18230248</v>
      </c>
      <c r="D5" s="61" t="s">
        <v>32</v>
      </c>
      <c r="E5" s="38" t="s">
        <v>822</v>
      </c>
      <c r="F5" s="39" t="s">
        <v>823</v>
      </c>
      <c r="G5" s="39">
        <v>13</v>
      </c>
      <c r="H5" s="39">
        <v>0</v>
      </c>
      <c r="I5" s="40" t="s">
        <v>268</v>
      </c>
      <c r="J5" s="41">
        <v>1</v>
      </c>
      <c r="K5" s="41">
        <v>357000</v>
      </c>
      <c r="L5" s="41">
        <v>0</v>
      </c>
      <c r="M5" s="42">
        <v>641200</v>
      </c>
      <c r="N5" s="42">
        <v>837200</v>
      </c>
      <c r="O5" s="43">
        <v>357000</v>
      </c>
      <c r="P5" s="44">
        <v>641200</v>
      </c>
      <c r="Q5" s="44">
        <v>837200</v>
      </c>
      <c r="R5" s="45">
        <v>2.8056000000000001</v>
      </c>
      <c r="S5" s="46">
        <v>0</v>
      </c>
      <c r="T5" s="39">
        <f t="shared" ref="T5:T24" si="0">G5+H5</f>
        <v>13</v>
      </c>
      <c r="U5" s="47">
        <f t="shared" ref="U5:U24" si="1">(O5/$A$10)*T5</f>
        <v>13</v>
      </c>
      <c r="V5" s="48">
        <f t="shared" ref="V5:V24" si="2">N5-M5</f>
        <v>196000</v>
      </c>
      <c r="W5" s="49">
        <f t="shared" ref="W5:W24" si="3">(O5/A$10)</f>
        <v>1</v>
      </c>
      <c r="X5" s="44">
        <f t="shared" ref="X5:X24" si="4">W5*A$8</f>
        <v>886471.61499999999</v>
      </c>
      <c r="Y5" s="44">
        <f t="shared" ref="Y5:Y24" si="5">Q5-P5</f>
        <v>196000</v>
      </c>
      <c r="Z5" s="44">
        <f t="shared" ref="Z5:Z24" si="6">X5+(A$6*W5)</f>
        <v>1527671.615</v>
      </c>
      <c r="AA5" s="50">
        <f t="shared" ref="AA5:AA24" si="7">Q5+X5</f>
        <v>1723671.615</v>
      </c>
      <c r="AB5" s="51">
        <f t="shared" ref="AB5:AB24" si="8">Z5/(1+GasDiscountRate)^1</f>
        <v>1430404.1338951311</v>
      </c>
      <c r="AC5" s="44">
        <f t="shared" ref="AC5:AC24" si="9">AA5/(1+GasDiscountRate)^1</f>
        <v>1613924.7331460672</v>
      </c>
      <c r="AD5" s="44">
        <f t="shared" ref="AD5:AD24" si="10">-PV(GasDiscountRate,T5,R5)*J5</f>
        <v>23.716361096433307</v>
      </c>
      <c r="AE5" s="44">
        <v>0</v>
      </c>
      <c r="AF5" s="52">
        <f>HLOOKUP(I5,GasAvoidedCostsWOCC!$A$5:$G$50,G5+1,FALSE)</f>
        <v>8.9486059557464035</v>
      </c>
      <c r="AG5" s="44">
        <f t="shared" ref="AG5:AG24" si="11">AF5*J5*K5</f>
        <v>3194652.3262014659</v>
      </c>
      <c r="AH5" s="52">
        <f>HLOOKUP(I5,GasAvoidedCostsWOCC!$A$5:$Q$50,T5+1,FALSE)</f>
        <v>8.9486059557464035</v>
      </c>
      <c r="AI5" s="44">
        <f t="shared" ref="AI5:AI24" si="12">AH5*J5*L5</f>
        <v>0</v>
      </c>
      <c r="AJ5" s="44">
        <f>AG5+AI5</f>
        <v>3194652.3262014659</v>
      </c>
      <c r="AK5" s="44">
        <f>HLOOKUP(I5,GasAvoidedCostsWOCC!$A$5:$Q$50,G5+1,FALSE)*J5*L5</f>
        <v>0</v>
      </c>
      <c r="AL5" s="44">
        <f>AG5+AI5-AK5</f>
        <v>3194652.3262014659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3194652.3262014659</v>
      </c>
      <c r="AN5" s="48">
        <f>AM5*1.1+AD5+AE5</f>
        <v>3514141.2751827096</v>
      </c>
      <c r="AO5" s="47">
        <f>IFERROR(AM5/AB5,0)</f>
        <v>2.2333914244935196</v>
      </c>
      <c r="AP5" s="47">
        <f>AN5/AC5</f>
        <v>2.1773885751986084</v>
      </c>
    </row>
    <row r="6" spans="1:42" ht="13.5" customHeight="1">
      <c r="A6" s="53">
        <f>SUMIF('Program Costs'!D:D,C2,'Program Costs'!L:L)</f>
        <v>641200</v>
      </c>
      <c r="B6" s="97" t="s">
        <v>31</v>
      </c>
      <c r="C6" s="98">
        <v>18230248</v>
      </c>
      <c r="D6" s="61" t="s">
        <v>32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31</v>
      </c>
      <c r="C7" s="98">
        <v>18230248</v>
      </c>
      <c r="D7" s="61" t="s">
        <v>32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886471.61499999999</v>
      </c>
      <c r="B8" s="97" t="s">
        <v>31</v>
      </c>
      <c r="C8" s="98">
        <v>18230248</v>
      </c>
      <c r="D8" s="61" t="s">
        <v>32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97" t="s">
        <v>31</v>
      </c>
      <c r="C9" s="98">
        <v>18230248</v>
      </c>
      <c r="D9" s="61" t="s">
        <v>32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357000</v>
      </c>
      <c r="B10" s="97" t="s">
        <v>31</v>
      </c>
      <c r="C10" s="98">
        <v>18230248</v>
      </c>
      <c r="D10" s="61" t="s">
        <v>32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97" t="s">
        <v>31</v>
      </c>
      <c r="C11" s="98">
        <v>18230248</v>
      </c>
      <c r="D11" s="61" t="s">
        <v>32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641200</v>
      </c>
      <c r="B12" s="97" t="s">
        <v>31</v>
      </c>
      <c r="C12" s="98">
        <v>18230248</v>
      </c>
      <c r="D12" s="61" t="s">
        <v>32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97" t="s">
        <v>31</v>
      </c>
      <c r="C13" s="98">
        <v>18230248</v>
      </c>
      <c r="D13" s="61" t="s">
        <v>32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196000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>
        <f>SUM(U5:U999)</f>
        <v>13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1527671.615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1723671.615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2.2333914244935196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2.1773885751986084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24 R5:S24">
    <cfRule type="expression" dxfId="27" priority="2">
      <formula>ISTEXT(M5)</formula>
    </cfRule>
  </conditionalFormatting>
  <conditionalFormatting sqref="M5:N24 R5:S24">
    <cfRule type="notContainsBlanks" dxfId="26" priority="3">
      <formula>LEN(TRIM(M5))&gt;0</formula>
    </cfRule>
  </conditionalFormatting>
  <conditionalFormatting sqref="R5:S24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F10" sqref="F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18231022</v>
      </c>
      <c r="D2" s="20" t="s">
        <v>162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31</v>
      </c>
      <c r="C5" s="98">
        <v>18231022</v>
      </c>
      <c r="D5" s="61" t="s">
        <v>162</v>
      </c>
      <c r="E5" s="38" t="s">
        <v>1150</v>
      </c>
      <c r="F5" s="39" t="s">
        <v>1151</v>
      </c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 t="s">
        <v>31</v>
      </c>
      <c r="C6" s="98">
        <v>18231022</v>
      </c>
      <c r="D6" s="61" t="s">
        <v>162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31</v>
      </c>
      <c r="C7" s="98">
        <v>18231022</v>
      </c>
      <c r="D7" s="61" t="s">
        <v>162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2160</v>
      </c>
      <c r="B8" s="97" t="s">
        <v>31</v>
      </c>
      <c r="C8" s="98">
        <v>18231022</v>
      </c>
      <c r="D8" s="61" t="s">
        <v>162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2160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2160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24 R5:S24">
    <cfRule type="expression" dxfId="22" priority="2">
      <formula>ISTEXT(M5)</formula>
    </cfRule>
  </conditionalFormatting>
  <conditionalFormatting sqref="M5:N24 R5:S24">
    <cfRule type="notContainsBlanks" dxfId="21" priority="3">
      <formula>LEN(TRIM(M5))&gt;0</formula>
    </cfRule>
  </conditionalFormatting>
  <conditionalFormatting sqref="R5:S24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K5" sqref="K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18230660</v>
      </c>
      <c r="D2" s="20" t="s">
        <v>122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/>
      <c r="C5" s="98">
        <v>18230660</v>
      </c>
      <c r="D5" s="61" t="s">
        <v>122</v>
      </c>
      <c r="E5" s="38"/>
      <c r="F5" s="39" t="s">
        <v>1172</v>
      </c>
      <c r="G5" s="39">
        <v>5</v>
      </c>
      <c r="H5" s="39"/>
      <c r="I5" s="40" t="s">
        <v>269</v>
      </c>
      <c r="J5" s="41">
        <v>1</v>
      </c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5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3.4931246605117878</v>
      </c>
      <c r="AG5" s="44">
        <f t="shared" ref="AG5:AG24" si="11">AF5*J5*K5</f>
        <v>0</v>
      </c>
      <c r="AH5" s="52">
        <f>HLOOKUP(I5,GasAvoidedCostsWOCC!$A$5:$Q$50,T5+1,FALSE)</f>
        <v>3.4931246605117878</v>
      </c>
      <c r="AI5" s="44">
        <f t="shared" ref="AI5:AI24" si="12">AH5*J5*L5</f>
        <v>0</v>
      </c>
      <c r="AJ5" s="44">
        <f>AG5+AI5</f>
        <v>0</v>
      </c>
      <c r="AK5" s="44">
        <f>HLOOKUP(I5,GasAvoidedCostsWOCC!$A$5:$Q$50,G5+1,FALSE)*J5*L5</f>
        <v>0</v>
      </c>
      <c r="AL5" s="44">
        <f>AG5+AI5-AK5</f>
        <v>0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1590236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1590236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1590236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E26" sqref="E26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18230440</v>
      </c>
      <c r="D2" s="20" t="s">
        <v>53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100">
        <v>18230440</v>
      </c>
      <c r="D5" s="100" t="s">
        <v>53</v>
      </c>
      <c r="E5" s="38" t="s">
        <v>767</v>
      </c>
      <c r="F5" s="39" t="s">
        <v>1010</v>
      </c>
      <c r="G5" s="39">
        <v>15</v>
      </c>
      <c r="H5" s="39">
        <v>0</v>
      </c>
      <c r="I5" s="40" t="s">
        <v>247</v>
      </c>
      <c r="J5" s="41">
        <v>50924</v>
      </c>
      <c r="K5" s="41">
        <v>5.0999999999999996</v>
      </c>
      <c r="L5" s="41">
        <v>0</v>
      </c>
      <c r="M5" s="42">
        <v>3</v>
      </c>
      <c r="N5" s="42">
        <v>59.97</v>
      </c>
      <c r="O5" s="43">
        <v>259712.4</v>
      </c>
      <c r="P5" s="44">
        <v>152772</v>
      </c>
      <c r="Q5" s="44">
        <v>3053912.28</v>
      </c>
      <c r="R5" s="45">
        <v>0.31269999999999998</v>
      </c>
      <c r="S5" s="46"/>
      <c r="T5" s="39">
        <f t="shared" ref="T5:T24" si="0">G5+H5</f>
        <v>15</v>
      </c>
      <c r="U5" s="47">
        <f t="shared" ref="U5:U24" si="1">(O5/$A$10)*T5</f>
        <v>6.1537642558162986</v>
      </c>
      <c r="V5" s="48">
        <f t="shared" ref="V5:V24" si="2">N5-M5</f>
        <v>56.97</v>
      </c>
      <c r="W5" s="49">
        <f t="shared" ref="W5:W24" si="3">(O5/A$10)</f>
        <v>0.41025095038775322</v>
      </c>
      <c r="X5" s="44">
        <f t="shared" ref="X5:X24" si="4">W5*A$8</f>
        <v>152402.17481627734</v>
      </c>
      <c r="Y5" s="44">
        <f t="shared" ref="Y5:Y24" si="5">Q5-P5</f>
        <v>2901140.28</v>
      </c>
      <c r="Z5" s="44">
        <f t="shared" ref="Z5:Z24" si="6">X5+(A$6*W5)</f>
        <v>302899.86420937191</v>
      </c>
      <c r="AA5" s="50">
        <f t="shared" ref="AA5:AA24" si="7">Q5+X5</f>
        <v>3206314.4548162771</v>
      </c>
      <c r="AB5" s="51">
        <f t="shared" ref="AB5:AC20" si="8">Z5/(1+ElecDiscountRate)^1</f>
        <v>283614.10506495496</v>
      </c>
      <c r="AC5" s="44">
        <f t="shared" si="8"/>
        <v>3002167.0925246039</v>
      </c>
      <c r="AD5" s="44">
        <f t="shared" ref="AD5:AD24" si="9">-PV(ElecDiscountRate,T5,R5)*J5</f>
        <v>146883.86479027334</v>
      </c>
      <c r="AE5" s="44">
        <v>0</v>
      </c>
      <c r="AF5" s="52">
        <f>HLOOKUP(I5,ElecAvoidedCostsWOCC!$A$5:$Q$50,G5+1,FALSE)</f>
        <v>1.107650050703576</v>
      </c>
      <c r="AG5" s="44">
        <f t="shared" ref="AG5:AG24" si="10">AF5*J5*K5</f>
        <v>287670.4530283474</v>
      </c>
      <c r="AH5" s="52">
        <f>HLOOKUP(I5,ElecAvoidedCostsWOCC!$A$5:$Q$50,T5+1,FALSE)</f>
        <v>1.107650050703576</v>
      </c>
      <c r="AI5" s="44">
        <f t="shared" ref="AI5:AI24" si="11">AH5*J5*L5</f>
        <v>0</v>
      </c>
      <c r="AJ5" s="44">
        <f>AG5+AI5</f>
        <v>287670.4530283474</v>
      </c>
      <c r="AK5" s="44">
        <f>HLOOKUP(I5,ElecAvoidedCostsWOCC!$A$5:$Q$50,G5+1,FALSE)*J5*L5</f>
        <v>0</v>
      </c>
      <c r="AL5" s="44">
        <f>AG5+AI5-AK5</f>
        <v>287670.4530283474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287670.4530283474</v>
      </c>
      <c r="AN5" s="48">
        <f>AM5*1.1+AD5+AE5</f>
        <v>463321.36312145554</v>
      </c>
      <c r="AO5" s="47">
        <f>IFERROR(AM5/AB5,0)</f>
        <v>1.0143023491813408</v>
      </c>
      <c r="AP5" s="47">
        <f>AN5/AC5</f>
        <v>0.15432897265282994</v>
      </c>
    </row>
    <row r="6" spans="1:42" ht="13.5" customHeight="1">
      <c r="A6" s="53">
        <f>SUMIF('Program Costs'!D:D,C2,'Program Costs'!L:L)</f>
        <v>366843</v>
      </c>
      <c r="B6" s="97" t="s">
        <v>17</v>
      </c>
      <c r="C6" s="100">
        <v>18230441</v>
      </c>
      <c r="D6" s="100" t="s">
        <v>53</v>
      </c>
      <c r="E6" s="38" t="s">
        <v>767</v>
      </c>
      <c r="F6" s="39" t="s">
        <v>1011</v>
      </c>
      <c r="G6" s="39">
        <v>15</v>
      </c>
      <c r="H6" s="39">
        <v>0</v>
      </c>
      <c r="I6" s="40" t="s">
        <v>247</v>
      </c>
      <c r="J6" s="41">
        <v>9021</v>
      </c>
      <c r="K6" s="41">
        <v>16.2</v>
      </c>
      <c r="L6" s="41">
        <v>0</v>
      </c>
      <c r="M6" s="42">
        <v>10</v>
      </c>
      <c r="N6" s="42">
        <v>59.97</v>
      </c>
      <c r="O6" s="43">
        <v>146140.19999999998</v>
      </c>
      <c r="P6" s="44">
        <v>90210</v>
      </c>
      <c r="Q6" s="44">
        <v>540989.37</v>
      </c>
      <c r="R6" s="45">
        <v>0.5151</v>
      </c>
      <c r="S6" s="46"/>
      <c r="T6" s="39">
        <f t="shared" si="0"/>
        <v>15</v>
      </c>
      <c r="U6" s="47">
        <f t="shared" si="1"/>
        <v>3.4627239172940714</v>
      </c>
      <c r="V6" s="48">
        <f t="shared" si="2"/>
        <v>49.97</v>
      </c>
      <c r="W6" s="49">
        <f t="shared" si="3"/>
        <v>0.23084826115293811</v>
      </c>
      <c r="X6" s="44">
        <f t="shared" si="4"/>
        <v>85756.722852223189</v>
      </c>
      <c r="Y6" s="44">
        <f t="shared" si="5"/>
        <v>450779.37</v>
      </c>
      <c r="Z6" s="44">
        <f t="shared" si="6"/>
        <v>170441.79151835048</v>
      </c>
      <c r="AA6" s="50">
        <f t="shared" si="7"/>
        <v>626746.0928522232</v>
      </c>
      <c r="AB6" s="51">
        <f t="shared" si="8"/>
        <v>159589.69243291242</v>
      </c>
      <c r="AC6" s="44">
        <f t="shared" si="8"/>
        <v>586840.91091032128</v>
      </c>
      <c r="AD6" s="44">
        <f t="shared" si="9"/>
        <v>42861.753379890193</v>
      </c>
      <c r="AE6" s="44">
        <v>0</v>
      </c>
      <c r="AF6" s="52">
        <f>HLOOKUP(I6,ElecAvoidedCostsWOCC!$A$5:$Q$50,G6+1,FALSE)</f>
        <v>1.107650050703576</v>
      </c>
      <c r="AG6" s="44">
        <f t="shared" si="10"/>
        <v>161872.19993983072</v>
      </c>
      <c r="AH6" s="52">
        <f>HLOOKUP(I6,ElecAvoidedCostsWOCC!$A$5:$Q$50,T6+1,FALSE)</f>
        <v>1.107650050703576</v>
      </c>
      <c r="AI6" s="44">
        <f t="shared" si="11"/>
        <v>0</v>
      </c>
      <c r="AJ6" s="44">
        <f t="shared" ref="AJ6:AJ24" si="12">AG6+AI6</f>
        <v>161872.19993983072</v>
      </c>
      <c r="AK6" s="44">
        <f>HLOOKUP(I6,ElecAvoidedCostsWOCC!$A$5:$Q$50,G6+1,FALSE)*J6*L6</f>
        <v>0</v>
      </c>
      <c r="AL6" s="44">
        <f t="shared" ref="AL6:AL24" si="13">AG6+AI6-AK6</f>
        <v>161872.19993983072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161872.19993983072</v>
      </c>
      <c r="AN6" s="48">
        <f t="shared" ref="AN6:AN24" si="14">AM6*1.1+AD6+AE6</f>
        <v>220921.173313704</v>
      </c>
      <c r="AO6" s="47">
        <f t="shared" ref="AO6:AO24" si="15">IFERROR(AM6/AB6,0)</f>
        <v>1.014302349181341</v>
      </c>
      <c r="AP6" s="47">
        <f t="shared" ref="AP6:AP24" si="16">AN6/AC6</f>
        <v>0.37645837092544543</v>
      </c>
    </row>
    <row r="7" spans="1:42" ht="13.5" customHeight="1">
      <c r="A7" s="36" t="s">
        <v>248</v>
      </c>
      <c r="B7" s="97" t="s">
        <v>249</v>
      </c>
      <c r="C7" s="100">
        <v>18230442</v>
      </c>
      <c r="D7" s="100" t="s">
        <v>53</v>
      </c>
      <c r="E7" s="38" t="s">
        <v>767</v>
      </c>
      <c r="F7" s="39" t="s">
        <v>1012</v>
      </c>
      <c r="G7" s="39">
        <v>12</v>
      </c>
      <c r="H7" s="39">
        <v>0</v>
      </c>
      <c r="I7" s="40" t="s">
        <v>247</v>
      </c>
      <c r="J7" s="41">
        <v>2312</v>
      </c>
      <c r="K7" s="41">
        <v>9</v>
      </c>
      <c r="L7" s="41">
        <v>0</v>
      </c>
      <c r="M7" s="42">
        <v>4</v>
      </c>
      <c r="N7" s="42">
        <v>4.63</v>
      </c>
      <c r="O7" s="43">
        <v>20808</v>
      </c>
      <c r="P7" s="44">
        <v>9248</v>
      </c>
      <c r="Q7" s="44">
        <v>10704.56</v>
      </c>
      <c r="R7" s="45">
        <v>0.18049999999999999</v>
      </c>
      <c r="S7" s="46"/>
      <c r="T7" s="39">
        <f t="shared" si="0"/>
        <v>12</v>
      </c>
      <c r="U7" s="47">
        <f t="shared" si="1"/>
        <v>0.39442868845700252</v>
      </c>
      <c r="V7" s="48">
        <f t="shared" si="2"/>
        <v>0.62999999999999989</v>
      </c>
      <c r="W7" s="49">
        <f t="shared" si="3"/>
        <v>3.2869057371416877E-2</v>
      </c>
      <c r="X7" s="44">
        <f t="shared" si="4"/>
        <v>12210.369830539854</v>
      </c>
      <c r="Y7" s="44">
        <f t="shared" si="5"/>
        <v>1456.5599999999995</v>
      </c>
      <c r="Z7" s="44">
        <f t="shared" si="6"/>
        <v>24268.153443842537</v>
      </c>
      <c r="AA7" s="50">
        <f t="shared" si="7"/>
        <v>22914.929830539855</v>
      </c>
      <c r="AB7" s="51">
        <f t="shared" si="8"/>
        <v>22722.990115957429</v>
      </c>
      <c r="AC7" s="44">
        <f t="shared" si="8"/>
        <v>21455.926807621585</v>
      </c>
      <c r="AD7" s="44">
        <f t="shared" si="9"/>
        <v>3350.2302288768406</v>
      </c>
      <c r="AE7" s="44">
        <v>0</v>
      </c>
      <c r="AF7" s="52">
        <f>HLOOKUP(I7,ElecAvoidedCostsWOCC!$A$5:$Q$50,G7+1,FALSE)</f>
        <v>0.91115730059915656</v>
      </c>
      <c r="AG7" s="44">
        <f t="shared" si="10"/>
        <v>18959.361110867248</v>
      </c>
      <c r="AH7" s="52">
        <f>HLOOKUP(I7,ElecAvoidedCostsWOCC!$A$5:$Q$50,T7+1,FALSE)</f>
        <v>0.91115730059915656</v>
      </c>
      <c r="AI7" s="44">
        <f t="shared" si="11"/>
        <v>0</v>
      </c>
      <c r="AJ7" s="44">
        <f t="shared" si="12"/>
        <v>18959.361110867248</v>
      </c>
      <c r="AK7" s="44">
        <f>HLOOKUP(I7,ElecAvoidedCostsWOCC!$A$5:$Q$50,G7+1,FALSE)*J7*L7</f>
        <v>0</v>
      </c>
      <c r="AL7" s="44">
        <f t="shared" si="13"/>
        <v>18959.361110867248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18959.361110867248</v>
      </c>
      <c r="AN7" s="48">
        <f t="shared" si="14"/>
        <v>24205.527450830814</v>
      </c>
      <c r="AO7" s="47">
        <f t="shared" si="15"/>
        <v>0.8343691131367813</v>
      </c>
      <c r="AP7" s="47">
        <f t="shared" si="16"/>
        <v>1.1281511009924081</v>
      </c>
    </row>
    <row r="8" spans="1:42" ht="13.5" customHeight="1">
      <c r="A8" s="53">
        <f>SUMIF('Program Costs'!D:D,C2,'Program Costs'!O:O)</f>
        <v>371485.245</v>
      </c>
      <c r="B8" s="97" t="s">
        <v>39</v>
      </c>
      <c r="C8" s="100">
        <v>18230443</v>
      </c>
      <c r="D8" s="100" t="s">
        <v>53</v>
      </c>
      <c r="E8" s="38" t="s">
        <v>767</v>
      </c>
      <c r="F8" s="39" t="s">
        <v>1013</v>
      </c>
      <c r="G8" s="39">
        <v>15</v>
      </c>
      <c r="H8" s="39">
        <v>0</v>
      </c>
      <c r="I8" s="40" t="s">
        <v>247</v>
      </c>
      <c r="J8" s="41">
        <v>9113</v>
      </c>
      <c r="K8" s="41">
        <v>2.2000000000000002</v>
      </c>
      <c r="L8" s="41">
        <v>0</v>
      </c>
      <c r="M8" s="42">
        <v>2</v>
      </c>
      <c r="N8" s="42">
        <v>64.98</v>
      </c>
      <c r="O8" s="43">
        <v>20048.600000000002</v>
      </c>
      <c r="P8" s="44">
        <v>18226</v>
      </c>
      <c r="Q8" s="44">
        <v>592162.74</v>
      </c>
      <c r="R8" s="45">
        <v>4.24E-2</v>
      </c>
      <c r="S8" s="46"/>
      <c r="T8" s="39">
        <f t="shared" si="0"/>
        <v>15</v>
      </c>
      <c r="U8" s="47">
        <f t="shared" si="1"/>
        <v>0.47504223155751762</v>
      </c>
      <c r="V8" s="48">
        <f t="shared" si="2"/>
        <v>62.980000000000004</v>
      </c>
      <c r="W8" s="49">
        <f t="shared" si="3"/>
        <v>3.1669482103834509E-2</v>
      </c>
      <c r="X8" s="44">
        <f t="shared" si="4"/>
        <v>11764.745318366078</v>
      </c>
      <c r="Y8" s="44">
        <f t="shared" si="5"/>
        <v>573936.74</v>
      </c>
      <c r="Z8" s="44">
        <f t="shared" si="6"/>
        <v>23382.473141783041</v>
      </c>
      <c r="AA8" s="50">
        <f t="shared" si="7"/>
        <v>603927.48531836609</v>
      </c>
      <c r="AB8" s="51">
        <f t="shared" si="8"/>
        <v>21893.701443617079</v>
      </c>
      <c r="AC8" s="44">
        <f t="shared" si="8"/>
        <v>565475.17351906933</v>
      </c>
      <c r="AD8" s="44">
        <f t="shared" si="9"/>
        <v>3564.1085880954161</v>
      </c>
      <c r="AE8" s="44">
        <v>0</v>
      </c>
      <c r="AF8" s="52">
        <f>HLOOKUP(I8,ElecAvoidedCostsWOCC!$A$5:$Q$50,G8+1,FALSE)</f>
        <v>1.107650050703576</v>
      </c>
      <c r="AG8" s="44">
        <f t="shared" si="10"/>
        <v>22206.832806535716</v>
      </c>
      <c r="AH8" s="52">
        <f>HLOOKUP(I8,ElecAvoidedCostsWOCC!$A$5:$Q$50,T8+1,FALSE)</f>
        <v>1.107650050703576</v>
      </c>
      <c r="AI8" s="44">
        <f t="shared" si="11"/>
        <v>0</v>
      </c>
      <c r="AJ8" s="44">
        <f t="shared" si="12"/>
        <v>22206.832806535716</v>
      </c>
      <c r="AK8" s="44">
        <f>HLOOKUP(I8,ElecAvoidedCostsWOCC!$A$5:$Q$50,G8+1,FALSE)*J8*L8</f>
        <v>0</v>
      </c>
      <c r="AL8" s="44">
        <f t="shared" si="13"/>
        <v>22206.832806535716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22206.832806535716</v>
      </c>
      <c r="AN8" s="48">
        <f t="shared" si="14"/>
        <v>27991.624675284707</v>
      </c>
      <c r="AO8" s="47">
        <f t="shared" si="15"/>
        <v>1.0143023491813408</v>
      </c>
      <c r="AP8" s="47">
        <f t="shared" si="16"/>
        <v>4.9501067396269617E-2</v>
      </c>
    </row>
    <row r="9" spans="1:42" ht="13.5" customHeight="1">
      <c r="A9" s="36" t="s">
        <v>250</v>
      </c>
      <c r="B9" s="97" t="s">
        <v>59</v>
      </c>
      <c r="C9" s="100">
        <v>18230444</v>
      </c>
      <c r="D9" s="100" t="s">
        <v>53</v>
      </c>
      <c r="E9" s="38" t="s">
        <v>767</v>
      </c>
      <c r="F9" s="39" t="s">
        <v>1014</v>
      </c>
      <c r="G9" s="39">
        <v>12</v>
      </c>
      <c r="H9" s="39">
        <v>0</v>
      </c>
      <c r="I9" s="40" t="s">
        <v>247</v>
      </c>
      <c r="J9" s="41">
        <v>32129</v>
      </c>
      <c r="K9" s="41">
        <v>5.8</v>
      </c>
      <c r="L9" s="41">
        <v>0</v>
      </c>
      <c r="M9" s="42">
        <v>3</v>
      </c>
      <c r="N9" s="42">
        <v>39.979999999999997</v>
      </c>
      <c r="O9" s="43">
        <v>186348.19999999998</v>
      </c>
      <c r="P9" s="44">
        <v>96387</v>
      </c>
      <c r="Q9" s="44">
        <v>1284517.42</v>
      </c>
      <c r="R9" s="45">
        <v>0.10780000000000001</v>
      </c>
      <c r="S9" s="46"/>
      <c r="T9" s="39">
        <f t="shared" si="0"/>
        <v>12</v>
      </c>
      <c r="U9" s="47">
        <f t="shared" si="1"/>
        <v>3.5323469878086886</v>
      </c>
      <c r="V9" s="48">
        <f t="shared" si="2"/>
        <v>36.979999999999997</v>
      </c>
      <c r="W9" s="49">
        <f t="shared" si="3"/>
        <v>0.29436224898405738</v>
      </c>
      <c r="X9" s="44">
        <f t="shared" si="4"/>
        <v>109351.23218259355</v>
      </c>
      <c r="Y9" s="44">
        <f t="shared" si="5"/>
        <v>1188130.42</v>
      </c>
      <c r="Z9" s="44">
        <f t="shared" si="6"/>
        <v>217335.96268665211</v>
      </c>
      <c r="AA9" s="50">
        <f t="shared" si="7"/>
        <v>1393868.6521825935</v>
      </c>
      <c r="AB9" s="51">
        <f t="shared" si="8"/>
        <v>203498.09240323229</v>
      </c>
      <c r="AC9" s="44">
        <f t="shared" si="8"/>
        <v>1305120.4608451249</v>
      </c>
      <c r="AD9" s="44">
        <f t="shared" si="9"/>
        <v>27805.172025856562</v>
      </c>
      <c r="AE9" s="44">
        <f t="shared" ref="AE9:AE24" si="17">-PV(ElecDiscountRate,T9,S9)*J9</f>
        <v>0</v>
      </c>
      <c r="AF9" s="52">
        <f>HLOOKUP(I9,ElecAvoidedCostsWOCC!$A$5:$Q$50,G9+1,FALSE)</f>
        <v>0.91115730059915656</v>
      </c>
      <c r="AG9" s="44">
        <f t="shared" si="10"/>
        <v>169792.52288351173</v>
      </c>
      <c r="AH9" s="52">
        <f>HLOOKUP(I9,ElecAvoidedCostsWOCC!$A$5:$Q$50,T9+1,FALSE)</f>
        <v>0.91115730059915656</v>
      </c>
      <c r="AI9" s="44">
        <f t="shared" si="11"/>
        <v>0</v>
      </c>
      <c r="AJ9" s="44">
        <f t="shared" si="12"/>
        <v>169792.52288351173</v>
      </c>
      <c r="AK9" s="44">
        <f>HLOOKUP(I9,ElecAvoidedCostsWOCC!$A$5:$Q$50,G9+1,FALSE)*J9*L9</f>
        <v>0</v>
      </c>
      <c r="AL9" s="44">
        <f t="shared" si="13"/>
        <v>169792.52288351173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169792.52288351173</v>
      </c>
      <c r="AN9" s="48">
        <f t="shared" si="14"/>
        <v>214576.94719771948</v>
      </c>
      <c r="AO9" s="47">
        <f t="shared" si="15"/>
        <v>0.83436911313678142</v>
      </c>
      <c r="AP9" s="47">
        <f t="shared" si="16"/>
        <v>0.16441160309353448</v>
      </c>
    </row>
    <row r="10" spans="1:42" ht="13.5" customHeight="1">
      <c r="A10" s="54">
        <f>SUM(O5:O999)</f>
        <v>633057.39999999991</v>
      </c>
      <c r="B10" s="97" t="s">
        <v>172</v>
      </c>
      <c r="C10" s="100">
        <v>18230445</v>
      </c>
      <c r="D10" s="100" t="s">
        <v>53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2" ht="13.5" customHeight="1">
      <c r="A11" s="36" t="s">
        <v>251</v>
      </c>
      <c r="B11" s="97" t="s">
        <v>252</v>
      </c>
      <c r="C11" s="100">
        <v>18230446</v>
      </c>
      <c r="D11" s="100" t="s">
        <v>53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2" ht="13.5" customHeight="1">
      <c r="A12" s="55">
        <f>SUM(P5:P1000)</f>
        <v>366843</v>
      </c>
      <c r="B12" s="97" t="s">
        <v>253</v>
      </c>
      <c r="C12" s="100">
        <v>18230447</v>
      </c>
      <c r="D12" s="100" t="s">
        <v>53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2" ht="13.5" customHeight="1">
      <c r="A13" s="56" t="s">
        <v>254</v>
      </c>
      <c r="B13" s="97" t="s">
        <v>255</v>
      </c>
      <c r="C13" s="100">
        <v>18230448</v>
      </c>
      <c r="D13" s="100" t="s">
        <v>53</v>
      </c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2" ht="13.5" customHeight="1">
      <c r="A14" s="55">
        <f>SUM(Y5:Y1000)</f>
        <v>5115443.37</v>
      </c>
      <c r="B14" s="97" t="s">
        <v>256</v>
      </c>
      <c r="C14" s="100">
        <v>18230449</v>
      </c>
      <c r="D14" s="100" t="s">
        <v>53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2" ht="13.5" customHeight="1">
      <c r="A15" s="57" t="s">
        <v>257</v>
      </c>
      <c r="B15" s="97" t="s">
        <v>258</v>
      </c>
      <c r="C15" s="100">
        <v>18230450</v>
      </c>
      <c r="D15" s="100" t="s">
        <v>53</v>
      </c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2" ht="13.5" customHeight="1">
      <c r="A16" s="54">
        <f>SUM(U5:U999)</f>
        <v>14.018306080933579</v>
      </c>
      <c r="B16" s="97" t="s">
        <v>259</v>
      </c>
      <c r="C16" s="100">
        <v>18230451</v>
      </c>
      <c r="D16" s="100" t="s">
        <v>53</v>
      </c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260</v>
      </c>
      <c r="B17" s="97" t="s">
        <v>261</v>
      </c>
      <c r="C17" s="100">
        <v>18230452</v>
      </c>
      <c r="D17" s="100" t="s">
        <v>53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738328.245</v>
      </c>
      <c r="B18" s="97" t="s">
        <v>262</v>
      </c>
      <c r="C18" s="100">
        <v>18230453</v>
      </c>
      <c r="D18" s="100" t="s">
        <v>53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230</v>
      </c>
      <c r="B19" s="97" t="s">
        <v>263</v>
      </c>
      <c r="C19" s="100">
        <v>18230454</v>
      </c>
      <c r="D19" s="100" t="s">
        <v>53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5853771.6150000002</v>
      </c>
      <c r="B20" s="97" t="s">
        <v>264</v>
      </c>
      <c r="C20" s="100">
        <v>18230455</v>
      </c>
      <c r="D20" s="100" t="s">
        <v>53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244</v>
      </c>
      <c r="B21" s="97" t="s">
        <v>265</v>
      </c>
      <c r="C21" s="100">
        <v>18230456</v>
      </c>
      <c r="D21" s="100" t="s">
        <v>53</v>
      </c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0.95542256129371184</v>
      </c>
      <c r="B22" s="97" t="s">
        <v>266</v>
      </c>
      <c r="C22" s="100">
        <v>18230457</v>
      </c>
      <c r="D22" s="100" t="s">
        <v>53</v>
      </c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245</v>
      </c>
      <c r="B23" s="97" t="s">
        <v>267</v>
      </c>
      <c r="C23" s="100">
        <v>18230458</v>
      </c>
      <c r="D23" s="100" t="s">
        <v>53</v>
      </c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0.17350963341104078</v>
      </c>
      <c r="B24" s="97"/>
      <c r="C24" s="101"/>
      <c r="D24" s="10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R5:S24">
    <cfRule type="expression" dxfId="345" priority="1">
      <formula>"istext($AB17)"</formula>
    </cfRule>
  </conditionalFormatting>
  <conditionalFormatting sqref="J5:L24">
    <cfRule type="expression" dxfId="344" priority="4">
      <formula>ISTEXT(J5)</formula>
    </cfRule>
    <cfRule type="notContainsBlanks" dxfId="343" priority="5">
      <formula>LEN(TRIM(J5))&gt;0</formula>
    </cfRule>
  </conditionalFormatting>
  <conditionalFormatting sqref="M5:N24 R5:S24">
    <cfRule type="expression" dxfId="342" priority="2">
      <formula>ISTEXT(M5)</formula>
    </cfRule>
  </conditionalFormatting>
  <conditionalFormatting sqref="M5:N24 R5:S24">
    <cfRule type="notContainsBlanks" dxfId="341" priority="3">
      <formula>LEN(TRIM(M5))&gt;0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C3" sqref="C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18230222</v>
      </c>
      <c r="D2" s="20" t="s">
        <v>335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336</v>
      </c>
      <c r="C5" s="98">
        <v>18230222</v>
      </c>
      <c r="D5" s="61" t="s">
        <v>1170</v>
      </c>
      <c r="E5" s="38"/>
      <c r="F5" s="39" t="s">
        <v>1169</v>
      </c>
      <c r="G5" s="39">
        <v>10</v>
      </c>
      <c r="H5" s="39"/>
      <c r="I5" s="40" t="s">
        <v>282</v>
      </c>
      <c r="J5" s="41">
        <v>275</v>
      </c>
      <c r="K5" s="41"/>
      <c r="L5" s="41"/>
      <c r="M5" s="42">
        <v>2400</v>
      </c>
      <c r="N5" s="42">
        <v>16250</v>
      </c>
      <c r="O5" s="43"/>
      <c r="P5" s="44">
        <v>660000</v>
      </c>
      <c r="Q5" s="44">
        <f>N5*J5</f>
        <v>4468750</v>
      </c>
      <c r="R5" s="45"/>
      <c r="S5" s="46"/>
      <c r="T5" s="39">
        <f t="shared" ref="T5:T24" si="0">G5+H5</f>
        <v>10</v>
      </c>
      <c r="U5" s="47" t="e">
        <f t="shared" ref="U5:U24" si="1">(O5/$A$10)*T5</f>
        <v>#DIV/0!</v>
      </c>
      <c r="V5" s="48">
        <f t="shared" ref="V5:V24" si="2">N5-M5</f>
        <v>13850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3808750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7.5853860432631368</v>
      </c>
      <c r="AG5" s="44">
        <f t="shared" ref="AG5:AG24" si="11">AF5*J5*K5</f>
        <v>0</v>
      </c>
      <c r="AH5" s="52">
        <f>HLOOKUP(I5,GasAvoidedCostsWOCC!$A$5:$Q$50,T5+1,FALSE)</f>
        <v>7.5853860432631368</v>
      </c>
      <c r="AI5" s="44">
        <f t="shared" ref="AI5:AI24" si="12">AH5*J5*L5</f>
        <v>0</v>
      </c>
      <c r="AJ5" s="44">
        <f>AG5+AI5</f>
        <v>0</v>
      </c>
      <c r="AK5" s="44">
        <f>HLOOKUP(I5,GasAvoidedCostsWOCC!$A$5:$Q$50,G5+1,FALSE)*J5*L5</f>
        <v>0</v>
      </c>
      <c r="AL5" s="44">
        <f>AG5+AI5-AK5</f>
        <v>0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660000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211983.55000000005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660000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3808750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871983.55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4680733.55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D13" sqref="D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18231038</v>
      </c>
      <c r="D2" s="20" t="s">
        <v>165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336</v>
      </c>
      <c r="C5" s="98">
        <v>18231038</v>
      </c>
      <c r="D5" s="61" t="s">
        <v>165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P28"/>
  <sheetViews>
    <sheetView zoomScale="85" zoomScaleNormal="85" workbookViewId="0">
      <selection activeCell="L5" sqref="L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GasDiscountRate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18230218</v>
      </c>
      <c r="D2" s="20" t="s">
        <v>177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317</v>
      </c>
      <c r="AC3" s="27" t="s">
        <v>315</v>
      </c>
      <c r="AD3" s="28" t="s">
        <v>318</v>
      </c>
      <c r="AE3" s="26" t="s">
        <v>319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75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529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326</v>
      </c>
      <c r="AG4" s="33" t="s">
        <v>236</v>
      </c>
      <c r="AH4" s="33" t="s">
        <v>327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/>
      <c r="C5" s="98">
        <v>18230218</v>
      </c>
      <c r="D5" s="61" t="s">
        <v>177</v>
      </c>
      <c r="E5" s="38"/>
      <c r="F5" s="39" t="s">
        <v>1171</v>
      </c>
      <c r="G5" s="39">
        <v>11</v>
      </c>
      <c r="H5" s="39"/>
      <c r="I5" s="40"/>
      <c r="J5" s="41">
        <v>200</v>
      </c>
      <c r="K5" s="41"/>
      <c r="L5" s="41"/>
      <c r="M5" s="42">
        <v>175</v>
      </c>
      <c r="N5" s="42"/>
      <c r="O5" s="43"/>
      <c r="P5" s="44">
        <v>35000</v>
      </c>
      <c r="Q5" s="44">
        <v>35000</v>
      </c>
      <c r="R5" s="45"/>
      <c r="S5" s="46"/>
      <c r="T5" s="39">
        <f t="shared" ref="T5:T24" si="0">G5+H5</f>
        <v>11</v>
      </c>
      <c r="U5" s="47" t="e">
        <f t="shared" ref="U5:U24" si="1">(O5/$A$10)*T5</f>
        <v>#DIV/0!</v>
      </c>
      <c r="V5" s="48">
        <f t="shared" ref="V5:V24" si="2">N5-M5</f>
        <v>-175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</row>
    <row r="6" spans="1:42" ht="13.5" customHeight="1">
      <c r="A6" s="53">
        <f>SUMIF('Program Costs'!D:D,C2,'Program Costs'!L:L)</f>
        <v>35000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267632.01250000001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2" ht="13.5" customHeight="1">
      <c r="A9" s="36" t="s">
        <v>316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2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2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2" ht="13.5" customHeight="1">
      <c r="A12" s="55">
        <f>SUM(P5:P1000)</f>
        <v>35000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2" ht="13.5" customHeight="1">
      <c r="A13" s="56" t="s">
        <v>254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2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2" ht="13.5" customHeight="1">
      <c r="A15" s="57" t="s">
        <v>257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2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260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302632.01250000001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230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302632.01250000001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topLeftCell="G1" workbookViewId="0">
      <selection activeCell="O5" sqref="O5"/>
    </sheetView>
  </sheetViews>
  <sheetFormatPr defaultRowHeight="12.75"/>
  <cols>
    <col min="1" max="1" width="9.140625" style="62"/>
    <col min="2" max="15" width="23.28515625" style="62" customWidth="1"/>
    <col min="16" max="16" width="20.140625" style="62" customWidth="1"/>
    <col min="17" max="17" width="18.7109375" style="62" customWidth="1"/>
    <col min="18" max="16384" width="9.140625" style="62"/>
  </cols>
  <sheetData>
    <row r="1" spans="1:17" ht="15">
      <c r="A1" s="78" t="s">
        <v>301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2"/>
      <c r="Q1" s="72"/>
    </row>
    <row r="2" spans="1:17">
      <c r="A2" s="76"/>
      <c r="B2" s="75" t="s">
        <v>300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2"/>
      <c r="Q2" s="72"/>
    </row>
    <row r="3" spans="1:17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2"/>
    </row>
    <row r="4" spans="1:17" ht="26.25" thickBot="1">
      <c r="A4" s="71" t="s">
        <v>299</v>
      </c>
      <c r="B4" s="70" t="s">
        <v>298</v>
      </c>
      <c r="C4" s="70" t="s">
        <v>297</v>
      </c>
      <c r="D4" s="70" t="s">
        <v>296</v>
      </c>
      <c r="E4" s="70" t="s">
        <v>295</v>
      </c>
      <c r="F4" s="70" t="s">
        <v>294</v>
      </c>
      <c r="G4" s="70" t="s">
        <v>293</v>
      </c>
      <c r="H4" s="70" t="s">
        <v>292</v>
      </c>
      <c r="I4" s="70" t="s">
        <v>291</v>
      </c>
      <c r="J4" s="70" t="s">
        <v>290</v>
      </c>
      <c r="K4" s="70" t="s">
        <v>289</v>
      </c>
      <c r="L4" s="70" t="s">
        <v>288</v>
      </c>
      <c r="M4" s="70" t="s">
        <v>287</v>
      </c>
      <c r="N4" s="70" t="s">
        <v>286</v>
      </c>
      <c r="O4" s="70" t="s">
        <v>285</v>
      </c>
      <c r="P4" s="70" t="s">
        <v>284</v>
      </c>
      <c r="Q4" s="70" t="s">
        <v>283</v>
      </c>
    </row>
    <row r="5" spans="1:17">
      <c r="A5" s="69"/>
      <c r="B5" s="68" t="s">
        <v>282</v>
      </c>
      <c r="C5" s="67" t="s">
        <v>281</v>
      </c>
      <c r="D5" s="67" t="s">
        <v>280</v>
      </c>
      <c r="E5" s="67" t="s">
        <v>279</v>
      </c>
      <c r="F5" s="67" t="s">
        <v>278</v>
      </c>
      <c r="G5" s="67" t="s">
        <v>277</v>
      </c>
      <c r="H5" s="67" t="s">
        <v>276</v>
      </c>
      <c r="I5" s="67" t="s">
        <v>247</v>
      </c>
      <c r="J5" s="67" t="s">
        <v>275</v>
      </c>
      <c r="K5" s="67" t="s">
        <v>274</v>
      </c>
      <c r="L5" s="67" t="s">
        <v>273</v>
      </c>
      <c r="M5" s="67" t="s">
        <v>272</v>
      </c>
      <c r="N5" s="67" t="s">
        <v>271</v>
      </c>
      <c r="O5" s="67" t="s">
        <v>270</v>
      </c>
      <c r="P5" s="67" t="s">
        <v>269</v>
      </c>
      <c r="Q5" s="66" t="s">
        <v>268</v>
      </c>
    </row>
    <row r="6" spans="1:17">
      <c r="A6" s="64">
        <v>1</v>
      </c>
      <c r="B6" s="62">
        <v>0.11346597036450218</v>
      </c>
      <c r="C6" s="62">
        <v>0.11387496675462558</v>
      </c>
      <c r="D6" s="62">
        <v>0.11346597036450218</v>
      </c>
      <c r="E6" s="62">
        <v>0.11387496675462558</v>
      </c>
      <c r="F6" s="62">
        <v>8.3631370621697371E-2</v>
      </c>
      <c r="G6" s="62">
        <v>7.7405164539773114E-2</v>
      </c>
      <c r="H6" s="62">
        <v>8.2316125950390312E-2</v>
      </c>
      <c r="I6" s="62">
        <v>8.6279755452712409E-2</v>
      </c>
      <c r="J6" s="62">
        <v>8.3298552706473628E-2</v>
      </c>
      <c r="K6" s="62">
        <v>0.11299907486110987</v>
      </c>
      <c r="L6" s="62">
        <v>7.622943776213785E-2</v>
      </c>
      <c r="M6" s="62">
        <v>6.3992702615348868E-2</v>
      </c>
      <c r="N6" s="62">
        <v>7.7010130700230536E-2</v>
      </c>
      <c r="O6" s="62">
        <v>8.1625385732676276E-2</v>
      </c>
      <c r="P6" s="62">
        <v>7.9031636554116616E-2</v>
      </c>
      <c r="Q6" s="62">
        <v>7.8527663387552293E-2</v>
      </c>
    </row>
    <row r="7" spans="1:17">
      <c r="A7" s="64">
        <v>2</v>
      </c>
      <c r="B7" s="62">
        <v>0.21937348911677185</v>
      </c>
      <c r="C7" s="62">
        <v>0.22030838198156094</v>
      </c>
      <c r="D7" s="62">
        <v>0.21937348911677185</v>
      </c>
      <c r="E7" s="62">
        <v>0.22030838198156094</v>
      </c>
      <c r="F7" s="62">
        <v>0.16142044515903836</v>
      </c>
      <c r="G7" s="62">
        <v>0.149367174939739</v>
      </c>
      <c r="H7" s="62">
        <v>0.15890451284406654</v>
      </c>
      <c r="I7" s="62">
        <v>0.1666205195275525</v>
      </c>
      <c r="J7" s="62">
        <v>0.16073308155139382</v>
      </c>
      <c r="K7" s="62">
        <v>0.21836706843187448</v>
      </c>
      <c r="L7" s="62">
        <v>0.14708544377165197</v>
      </c>
      <c r="M7" s="62">
        <v>0.12332111952111227</v>
      </c>
      <c r="N7" s="62">
        <v>0.14859945171395519</v>
      </c>
      <c r="O7" s="62">
        <v>0.1574935324526324</v>
      </c>
      <c r="P7" s="62">
        <v>0.15248045289693693</v>
      </c>
      <c r="Q7" s="62">
        <v>0.15137554382629118</v>
      </c>
    </row>
    <row r="8" spans="1:17">
      <c r="A8" s="64">
        <v>3</v>
      </c>
      <c r="B8" s="62">
        <v>0.31843323544299679</v>
      </c>
      <c r="C8" s="62">
        <v>0.31980953960181135</v>
      </c>
      <c r="D8" s="62">
        <v>0.31843323544299679</v>
      </c>
      <c r="E8" s="62">
        <v>0.31980953960181135</v>
      </c>
      <c r="F8" s="62">
        <v>0.2337612554483032</v>
      </c>
      <c r="G8" s="62">
        <v>0.2161772674846652</v>
      </c>
      <c r="H8" s="62">
        <v>0.23010212679371728</v>
      </c>
      <c r="I8" s="62">
        <v>0.24138780440564739</v>
      </c>
      <c r="J8" s="62">
        <v>0.23271044985700728</v>
      </c>
      <c r="K8" s="62">
        <v>0.31684706098619264</v>
      </c>
      <c r="L8" s="62">
        <v>0.21282847571974173</v>
      </c>
      <c r="M8" s="62">
        <v>0.17809103940691265</v>
      </c>
      <c r="N8" s="62">
        <v>0.21501282162971197</v>
      </c>
      <c r="O8" s="62">
        <v>0.22797487781098191</v>
      </c>
      <c r="P8" s="62">
        <v>0.22068555405687484</v>
      </c>
      <c r="Q8" s="62">
        <v>0.21899548458231755</v>
      </c>
    </row>
    <row r="9" spans="1:17">
      <c r="A9" s="64">
        <v>4</v>
      </c>
      <c r="B9" s="62">
        <v>0.4111422795728093</v>
      </c>
      <c r="C9" s="62">
        <v>0.41304045563165137</v>
      </c>
      <c r="D9" s="62">
        <v>0.4111422795728093</v>
      </c>
      <c r="E9" s="62">
        <v>0.41304045563165137</v>
      </c>
      <c r="F9" s="62">
        <v>0.30143949576005902</v>
      </c>
      <c r="G9" s="62">
        <v>0.27872832181966667</v>
      </c>
      <c r="H9" s="62">
        <v>0.29675644721194466</v>
      </c>
      <c r="I9" s="62">
        <v>0.3113864815950908</v>
      </c>
      <c r="J9" s="62">
        <v>0.30008189154577647</v>
      </c>
      <c r="K9" s="62">
        <v>0.40917201342524967</v>
      </c>
      <c r="L9" s="62">
        <v>0.2743813694159819</v>
      </c>
      <c r="M9" s="62">
        <v>0.22937898929244518</v>
      </c>
      <c r="N9" s="62">
        <v>0.27721531501171726</v>
      </c>
      <c r="O9" s="62">
        <v>0.29396008134293522</v>
      </c>
      <c r="P9" s="62">
        <v>0.28454679420867346</v>
      </c>
      <c r="Q9" s="62">
        <v>0.28227359464993806</v>
      </c>
    </row>
    <row r="10" spans="1:17">
      <c r="A10" s="64">
        <v>5</v>
      </c>
      <c r="B10" s="62">
        <v>0.5120569885699936</v>
      </c>
      <c r="C10" s="62">
        <v>0.51447718193978242</v>
      </c>
      <c r="D10" s="62">
        <v>0.5120569885699936</v>
      </c>
      <c r="E10" s="62">
        <v>0.51447718193978242</v>
      </c>
      <c r="F10" s="62">
        <v>0.37856131754674538</v>
      </c>
      <c r="G10" s="62">
        <v>0.35099237831359642</v>
      </c>
      <c r="H10" s="62">
        <v>0.37292142124911032</v>
      </c>
      <c r="I10" s="62">
        <v>0.39072699921335124</v>
      </c>
      <c r="J10" s="62">
        <v>0.37687330752522202</v>
      </c>
      <c r="K10" s="62">
        <v>0.50968749479849773</v>
      </c>
      <c r="L10" s="62">
        <v>0.34568878046554885</v>
      </c>
      <c r="M10" s="62">
        <v>0.29089505927686699</v>
      </c>
      <c r="N10" s="62">
        <v>0.3491057005720789</v>
      </c>
      <c r="O10" s="62">
        <v>0.3694540986241362</v>
      </c>
      <c r="P10" s="62">
        <v>0.35807218478063102</v>
      </c>
      <c r="Q10" s="62">
        <v>0.35517642819497425</v>
      </c>
    </row>
    <row r="11" spans="1:17">
      <c r="A11" s="64">
        <v>6</v>
      </c>
      <c r="B11" s="62">
        <v>0.60976652420599242</v>
      </c>
      <c r="C11" s="62">
        <v>0.61270729802506985</v>
      </c>
      <c r="D11" s="62">
        <v>0.60976652420599242</v>
      </c>
      <c r="E11" s="62">
        <v>0.61270729802506985</v>
      </c>
      <c r="F11" s="62">
        <v>0.45384279930690541</v>
      </c>
      <c r="G11" s="62">
        <v>0.42167853068679217</v>
      </c>
      <c r="H11" s="62">
        <v>0.44730340466758733</v>
      </c>
      <c r="I11" s="62">
        <v>0.46810298835971731</v>
      </c>
      <c r="J11" s="62">
        <v>0.45179220074172122</v>
      </c>
      <c r="K11" s="62">
        <v>0.60680455542630773</v>
      </c>
      <c r="L11" s="62">
        <v>0.41548049467366566</v>
      </c>
      <c r="M11" s="62">
        <v>0.3513877671706257</v>
      </c>
      <c r="N11" s="62">
        <v>0.41944774912254634</v>
      </c>
      <c r="O11" s="62">
        <v>0.4430821939611036</v>
      </c>
      <c r="P11" s="62">
        <v>0.42988163236698351</v>
      </c>
      <c r="Q11" s="62">
        <v>0.42624268212184618</v>
      </c>
    </row>
    <row r="12" spans="1:17">
      <c r="A12" s="64">
        <v>7</v>
      </c>
      <c r="B12" s="62">
        <v>0.7043251165933837</v>
      </c>
      <c r="C12" s="62">
        <v>0.70773035468138679</v>
      </c>
      <c r="D12" s="62">
        <v>0.7043251165933837</v>
      </c>
      <c r="E12" s="62">
        <v>0.70773035468138679</v>
      </c>
      <c r="F12" s="62">
        <v>0.52715961557091651</v>
      </c>
      <c r="G12" s="62">
        <v>0.49059485220801513</v>
      </c>
      <c r="H12" s="62">
        <v>0.51973499802668954</v>
      </c>
      <c r="I12" s="62">
        <v>0.54338401243646561</v>
      </c>
      <c r="J12" s="62">
        <v>0.52471561037132775</v>
      </c>
      <c r="K12" s="62">
        <v>0.70059179485856848</v>
      </c>
      <c r="L12" s="62">
        <v>0.48355313618961449</v>
      </c>
      <c r="M12" s="62">
        <v>0.41056899773065392</v>
      </c>
      <c r="N12" s="62">
        <v>0.48802822233241516</v>
      </c>
      <c r="O12" s="62">
        <v>0.51471879727314174</v>
      </c>
      <c r="P12" s="62">
        <v>0.49980838947667638</v>
      </c>
      <c r="Q12" s="62">
        <v>0.49535790410884928</v>
      </c>
    </row>
    <row r="13" spans="1:17">
      <c r="A13" s="64">
        <v>8</v>
      </c>
      <c r="B13" s="62">
        <v>0.79534095290176876</v>
      </c>
      <c r="C13" s="62">
        <v>0.7992082925538273</v>
      </c>
      <c r="D13" s="62">
        <v>0.79534095290176876</v>
      </c>
      <c r="E13" s="62">
        <v>0.7992082925538273</v>
      </c>
      <c r="F13" s="62">
        <v>0.59800021117913194</v>
      </c>
      <c r="G13" s="62">
        <v>0.55726899070008873</v>
      </c>
      <c r="H13" s="62">
        <v>0.58974843627012963</v>
      </c>
      <c r="I13" s="62">
        <v>0.61612523902310556</v>
      </c>
      <c r="J13" s="62">
        <v>0.59513363232038374</v>
      </c>
      <c r="K13" s="62">
        <v>0.7908078529442224</v>
      </c>
      <c r="L13" s="62">
        <v>0.54943330654964595</v>
      </c>
      <c r="M13" s="62">
        <v>0.46813703387647171</v>
      </c>
      <c r="N13" s="62">
        <v>0.5543711425330069</v>
      </c>
      <c r="O13" s="62">
        <v>0.58391809411479234</v>
      </c>
      <c r="P13" s="62">
        <v>0.56740959348952413</v>
      </c>
      <c r="Q13" s="62">
        <v>0.56211249640298877</v>
      </c>
    </row>
    <row r="14" spans="1:17">
      <c r="A14" s="64">
        <v>9</v>
      </c>
      <c r="B14" s="62">
        <v>0.88672253650987409</v>
      </c>
      <c r="C14" s="62">
        <v>0.89106376899172124</v>
      </c>
      <c r="D14" s="62">
        <v>0.88672253650987409</v>
      </c>
      <c r="E14" s="62">
        <v>0.89106376899172124</v>
      </c>
      <c r="F14" s="62">
        <v>0.67039238128665235</v>
      </c>
      <c r="G14" s="62">
        <v>0.6257563556647765</v>
      </c>
      <c r="H14" s="62">
        <v>0.66137860838277285</v>
      </c>
      <c r="I14" s="62">
        <v>0.69032168448332065</v>
      </c>
      <c r="J14" s="62">
        <v>0.66715157524196678</v>
      </c>
      <c r="K14" s="62">
        <v>0.88147832607293553</v>
      </c>
      <c r="L14" s="62">
        <v>0.61718384746064658</v>
      </c>
      <c r="M14" s="62">
        <v>0.5281697661731829</v>
      </c>
      <c r="N14" s="62">
        <v>0.6225483172653048</v>
      </c>
      <c r="O14" s="62">
        <v>0.65481470397677688</v>
      </c>
      <c r="P14" s="62">
        <v>0.63677272899882087</v>
      </c>
      <c r="Q14" s="62">
        <v>0.63067426586663022</v>
      </c>
    </row>
    <row r="15" spans="1:17">
      <c r="A15" s="64">
        <v>10</v>
      </c>
      <c r="B15" s="62">
        <v>0.97914245877446338</v>
      </c>
      <c r="C15" s="62">
        <v>0.9838493984213923</v>
      </c>
      <c r="D15" s="62">
        <v>0.97914245877446338</v>
      </c>
      <c r="E15" s="62">
        <v>0.9838493984213923</v>
      </c>
      <c r="F15" s="62">
        <v>0.74487332198138856</v>
      </c>
      <c r="G15" s="62">
        <v>0.6965404421505117</v>
      </c>
      <c r="H15" s="62">
        <v>0.73512510012695687</v>
      </c>
      <c r="I15" s="62">
        <v>0.76647885044822628</v>
      </c>
      <c r="J15" s="62">
        <v>0.74127756603433959</v>
      </c>
      <c r="K15" s="62">
        <v>0.97334887994043018</v>
      </c>
      <c r="L15" s="62">
        <v>0.68726615252653023</v>
      </c>
      <c r="M15" s="62">
        <v>0.59096484204288513</v>
      </c>
      <c r="N15" s="62">
        <v>0.69303218561010682</v>
      </c>
      <c r="O15" s="62">
        <v>0.7278724357900942</v>
      </c>
      <c r="P15" s="62">
        <v>0.70839718084543712</v>
      </c>
      <c r="Q15" s="62">
        <v>0.70152531155702258</v>
      </c>
    </row>
    <row r="16" spans="1:17">
      <c r="A16" s="64">
        <v>11</v>
      </c>
      <c r="B16" s="62">
        <v>1.0685556528500126</v>
      </c>
      <c r="C16" s="62">
        <v>1.0736898858027524</v>
      </c>
      <c r="D16" s="62">
        <v>1.0685556528500126</v>
      </c>
      <c r="E16" s="62">
        <v>1.0736898858027524</v>
      </c>
      <c r="F16" s="62">
        <v>0.8172509089581883</v>
      </c>
      <c r="G16" s="62">
        <v>0.76540557817739974</v>
      </c>
      <c r="H16" s="62">
        <v>0.80681766023891099</v>
      </c>
      <c r="I16" s="62">
        <v>0.84047616627897226</v>
      </c>
      <c r="J16" s="62">
        <v>0.81326691865178358</v>
      </c>
      <c r="K16" s="62">
        <v>1.0620406084732614</v>
      </c>
      <c r="L16" s="62">
        <v>0.7554673826096483</v>
      </c>
      <c r="M16" s="62">
        <v>0.65212871094171776</v>
      </c>
      <c r="N16" s="62">
        <v>0.76159758226618912</v>
      </c>
      <c r="O16" s="62">
        <v>0.79881822463794228</v>
      </c>
      <c r="P16" s="62">
        <v>0.7780237387897877</v>
      </c>
      <c r="Q16" s="62">
        <v>0.77028780322599566</v>
      </c>
    </row>
    <row r="17" spans="1:17">
      <c r="A17" s="64">
        <v>12</v>
      </c>
      <c r="B17" s="62">
        <v>1.1537621052924141</v>
      </c>
      <c r="C17" s="62">
        <v>1.1592850537786947</v>
      </c>
      <c r="D17" s="62">
        <v>1.1537621052924141</v>
      </c>
      <c r="E17" s="62">
        <v>1.1592850537786947</v>
      </c>
      <c r="F17" s="62">
        <v>0.88639082630881583</v>
      </c>
      <c r="G17" s="62">
        <v>0.83123172987324878</v>
      </c>
      <c r="H17" s="62">
        <v>0.87531038854853971</v>
      </c>
      <c r="I17" s="65">
        <v>0.91115730059915656</v>
      </c>
      <c r="J17" s="62">
        <v>0.88198561703128164</v>
      </c>
      <c r="K17" s="62">
        <v>1.1463412930553369</v>
      </c>
      <c r="L17" s="62">
        <v>0.82065637928828472</v>
      </c>
      <c r="M17" s="62">
        <v>0.71073706887370403</v>
      </c>
      <c r="N17" s="62">
        <v>0.82713841420343059</v>
      </c>
      <c r="O17" s="62">
        <v>0.86650348716649883</v>
      </c>
      <c r="P17" s="62">
        <v>0.84449631507500578</v>
      </c>
      <c r="Q17" s="62">
        <v>0.835847548595963</v>
      </c>
    </row>
    <row r="18" spans="1:17">
      <c r="A18" s="64">
        <v>13</v>
      </c>
      <c r="B18" s="62">
        <v>1.2355998064547065</v>
      </c>
      <c r="C18" s="62">
        <v>1.2415348311091223</v>
      </c>
      <c r="D18" s="62">
        <v>1.2355998064547065</v>
      </c>
      <c r="E18" s="62">
        <v>1.2415348311091223</v>
      </c>
      <c r="F18" s="62">
        <v>0.95298626106018935</v>
      </c>
      <c r="G18" s="62">
        <v>0.8946789095685046</v>
      </c>
      <c r="H18" s="62">
        <v>0.94128938224089076</v>
      </c>
      <c r="I18" s="62">
        <v>0.97922284710644303</v>
      </c>
      <c r="J18" s="62">
        <v>0.94815052613360395</v>
      </c>
      <c r="K18" s="62">
        <v>1.2271360773669615</v>
      </c>
      <c r="L18" s="62">
        <v>0.8834938236572627</v>
      </c>
      <c r="M18" s="62">
        <v>0.76720832462047284</v>
      </c>
      <c r="N18" s="62">
        <v>0.89029519874474028</v>
      </c>
      <c r="O18" s="62">
        <v>0.93164439687846989</v>
      </c>
      <c r="P18" s="62">
        <v>0.90851002629939792</v>
      </c>
      <c r="Q18" s="62">
        <v>0.89891227810813734</v>
      </c>
    </row>
    <row r="19" spans="1:17">
      <c r="A19" s="64">
        <v>14</v>
      </c>
      <c r="B19" s="62">
        <v>1.3140494518552419</v>
      </c>
      <c r="C19" s="62">
        <v>1.3204252938504277</v>
      </c>
      <c r="D19" s="62">
        <v>1.3140494518552419</v>
      </c>
      <c r="E19" s="62">
        <v>1.3204252938504277</v>
      </c>
      <c r="F19" s="62">
        <v>1.0169996824506593</v>
      </c>
      <c r="G19" s="62">
        <v>0.95571306589158567</v>
      </c>
      <c r="H19" s="62">
        <v>1.0047320133395758</v>
      </c>
      <c r="I19" s="62">
        <v>1.0446510728050395</v>
      </c>
      <c r="J19" s="62">
        <v>1.0117333828377828</v>
      </c>
      <c r="K19" s="62">
        <v>1.3044897362603671</v>
      </c>
      <c r="L19" s="62">
        <v>0.94395804278868956</v>
      </c>
      <c r="M19" s="62">
        <v>0.82164364285029401</v>
      </c>
      <c r="N19" s="62">
        <v>0.95104750547101391</v>
      </c>
      <c r="O19" s="62">
        <v>0.99426126995605024</v>
      </c>
      <c r="P19" s="62">
        <v>0.97006802319197261</v>
      </c>
      <c r="Q19" s="62">
        <v>0.95950544756604983</v>
      </c>
    </row>
    <row r="20" spans="1:17">
      <c r="A20" s="64">
        <v>15</v>
      </c>
      <c r="B20" s="62">
        <v>1.3893373920773078</v>
      </c>
      <c r="C20" s="62">
        <v>1.3961506916040443</v>
      </c>
      <c r="D20" s="62">
        <v>1.3893373920773078</v>
      </c>
      <c r="E20" s="62">
        <v>1.3961506916040443</v>
      </c>
      <c r="F20" s="62">
        <v>1.0786528141421943</v>
      </c>
      <c r="G20" s="62">
        <v>1.0145610536023009</v>
      </c>
      <c r="H20" s="62">
        <v>1.0658531479330287</v>
      </c>
      <c r="I20" s="62">
        <v>1.107650050703576</v>
      </c>
      <c r="J20" s="62">
        <v>1.0729703453104968</v>
      </c>
      <c r="K20" s="62">
        <v>1.3787827893853604</v>
      </c>
      <c r="L20" s="62">
        <v>1.0022793952581226</v>
      </c>
      <c r="M20" s="62">
        <v>0.87434433269888556</v>
      </c>
      <c r="N20" s="62">
        <v>1.0096153045728067</v>
      </c>
      <c r="O20" s="62">
        <v>1.0545904948077327</v>
      </c>
      <c r="P20" s="62">
        <v>1.0293963841416951</v>
      </c>
      <c r="Q20" s="62">
        <v>1.0178775471043147</v>
      </c>
    </row>
    <row r="21" spans="1:17">
      <c r="A21" s="64">
        <v>16</v>
      </c>
      <c r="B21" s="62">
        <v>1.4614179886156067</v>
      </c>
      <c r="C21" s="62">
        <v>1.4685918186277869</v>
      </c>
      <c r="D21" s="62">
        <v>1.4614179886156067</v>
      </c>
      <c r="E21" s="62">
        <v>1.4685918186277869</v>
      </c>
      <c r="F21" s="62">
        <v>1.137956234378382</v>
      </c>
      <c r="G21" s="62">
        <v>1.0712369802660349</v>
      </c>
      <c r="H21" s="62">
        <v>1.1246571706464352</v>
      </c>
      <c r="I21" s="62">
        <v>1.1682097645081346</v>
      </c>
      <c r="J21" s="62">
        <v>1.131854895481861</v>
      </c>
      <c r="K21" s="62">
        <v>1.4500413486881529</v>
      </c>
      <c r="L21" s="62">
        <v>1.0584620545896066</v>
      </c>
      <c r="M21" s="62">
        <v>0.92534614590012765</v>
      </c>
      <c r="N21" s="62">
        <v>1.0660429228808574</v>
      </c>
      <c r="O21" s="62">
        <v>1.1126010938169359</v>
      </c>
      <c r="P21" s="62">
        <v>1.0864945381630928</v>
      </c>
      <c r="Q21" s="62">
        <v>1.0740267761046329</v>
      </c>
    </row>
    <row r="22" spans="1:17">
      <c r="A22" s="64">
        <v>17</v>
      </c>
      <c r="B22" s="62">
        <v>1.5299423057397425</v>
      </c>
      <c r="C22" s="62">
        <v>1.537495349961661</v>
      </c>
      <c r="D22" s="62">
        <v>1.5299423057397425</v>
      </c>
      <c r="E22" s="62">
        <v>1.537495349961661</v>
      </c>
      <c r="F22" s="62">
        <v>1.1942317622594061</v>
      </c>
      <c r="G22" s="62">
        <v>1.1249879119644357</v>
      </c>
      <c r="H22" s="62">
        <v>1.1804635028442583</v>
      </c>
      <c r="I22" s="62">
        <v>1.2257226421199747</v>
      </c>
      <c r="J22" s="62">
        <v>1.1876611088655276</v>
      </c>
      <c r="K22" s="62">
        <v>1.5174137396840446</v>
      </c>
      <c r="L22" s="62">
        <v>1.1117298499840651</v>
      </c>
      <c r="M22" s="62">
        <v>0.97359560731553174</v>
      </c>
      <c r="N22" s="62">
        <v>1.1195274332113125</v>
      </c>
      <c r="O22" s="62">
        <v>1.1675084352039682</v>
      </c>
      <c r="P22" s="62">
        <v>1.1405819519836158</v>
      </c>
      <c r="Q22" s="62">
        <v>1.1270608650777909</v>
      </c>
    </row>
    <row r="23" spans="1:17">
      <c r="A23" s="64">
        <v>18</v>
      </c>
      <c r="B23" s="62">
        <v>1.5960324064820535</v>
      </c>
      <c r="C23" s="62">
        <v>1.6039068652152917</v>
      </c>
      <c r="D23" s="62">
        <v>1.5960324064820535</v>
      </c>
      <c r="E23" s="62">
        <v>1.6039068652152917</v>
      </c>
      <c r="F23" s="62">
        <v>1.2486512648957062</v>
      </c>
      <c r="G23" s="62">
        <v>1.1770068771926026</v>
      </c>
      <c r="H23" s="62">
        <v>1.2344396160468942</v>
      </c>
      <c r="I23" s="62">
        <v>1.2813416948955851</v>
      </c>
      <c r="J23" s="62">
        <v>1.2415764367310531</v>
      </c>
      <c r="K23" s="62">
        <v>1.5822157278927651</v>
      </c>
      <c r="L23" s="62">
        <v>1.1632687857892603</v>
      </c>
      <c r="M23" s="62">
        <v>1.020326989661049</v>
      </c>
      <c r="N23" s="62">
        <v>1.1712658497966799</v>
      </c>
      <c r="O23" s="62">
        <v>1.2205357682002123</v>
      </c>
      <c r="P23" s="62">
        <v>1.1928645855245585</v>
      </c>
      <c r="Q23" s="62">
        <v>1.1782589239640844</v>
      </c>
    </row>
    <row r="24" spans="1:17">
      <c r="A24" s="64">
        <v>19</v>
      </c>
      <c r="B24" s="62">
        <v>1.6621973891935435</v>
      </c>
      <c r="C24" s="62">
        <v>1.6673509897950178</v>
      </c>
      <c r="D24" s="62">
        <v>1.6591828111779963</v>
      </c>
      <c r="E24" s="62">
        <v>1.6673509897950178</v>
      </c>
      <c r="F24" s="62">
        <v>1.3007461798733397</v>
      </c>
      <c r="G24" s="62">
        <v>1.2268166615041292</v>
      </c>
      <c r="H24" s="62">
        <v>1.2861062322843642</v>
      </c>
      <c r="I24" s="62">
        <v>1.3345694838129847</v>
      </c>
      <c r="J24" s="62">
        <v>1.2931570429095793</v>
      </c>
      <c r="K24" s="62">
        <v>1.6439905012568317</v>
      </c>
      <c r="L24" s="62">
        <v>1.2126247477020637</v>
      </c>
      <c r="M24" s="62">
        <v>1.0650934182913792</v>
      </c>
      <c r="N24" s="62">
        <v>1.2208099222050377</v>
      </c>
      <c r="O24" s="62">
        <v>1.2712443780420335</v>
      </c>
      <c r="P24" s="62">
        <v>1.2428875405236686</v>
      </c>
      <c r="Q24" s="62">
        <v>1.2271648613161124</v>
      </c>
    </row>
    <row r="25" spans="1:17">
      <c r="A25" s="64">
        <v>20</v>
      </c>
      <c r="B25" s="62">
        <v>1.727945421646023</v>
      </c>
      <c r="C25" s="62">
        <v>1.7274981440970447</v>
      </c>
      <c r="D25" s="62">
        <v>1.7190157326757642</v>
      </c>
      <c r="E25" s="62">
        <v>1.7274981440970447</v>
      </c>
      <c r="F25" s="62">
        <v>1.3500153127049974</v>
      </c>
      <c r="G25" s="62">
        <v>1.2739012432032253</v>
      </c>
      <c r="H25" s="62">
        <v>1.3349757696485991</v>
      </c>
      <c r="I25" s="62">
        <v>1.3849268187848305</v>
      </c>
      <c r="J25" s="62">
        <v>1.3419578357419619</v>
      </c>
      <c r="K25" s="62">
        <v>1.7025958820263232</v>
      </c>
      <c r="L25" s="62">
        <v>1.2592865625776986</v>
      </c>
      <c r="M25" s="62">
        <v>1.1073323783937479</v>
      </c>
      <c r="N25" s="62">
        <v>1.2676380533923397</v>
      </c>
      <c r="O25" s="62">
        <v>1.3192527795896587</v>
      </c>
      <c r="P25" s="62">
        <v>1.2902164218576104</v>
      </c>
      <c r="Q25" s="62">
        <v>1.2734662051561068</v>
      </c>
    </row>
    <row r="26" spans="1:17">
      <c r="A26" s="64">
        <v>21</v>
      </c>
      <c r="B26" s="62">
        <v>1.7932472678363109</v>
      </c>
      <c r="C26" s="62">
        <v>1.7844093600211435</v>
      </c>
      <c r="D26" s="62">
        <v>1.7756275273657769</v>
      </c>
      <c r="E26" s="62">
        <v>1.7844093600211435</v>
      </c>
      <c r="F26" s="62">
        <v>1.396617566699845</v>
      </c>
      <c r="G26" s="62">
        <v>1.3184323582747222</v>
      </c>
      <c r="H26" s="62">
        <v>1.3811995465223077</v>
      </c>
      <c r="I26" s="62">
        <v>1.4325617153040873</v>
      </c>
      <c r="J26" s="62">
        <v>1.3881106317228553</v>
      </c>
      <c r="K26" s="62">
        <v>1.7580288636243124</v>
      </c>
      <c r="L26" s="62">
        <v>1.3034176331750587</v>
      </c>
      <c r="M26" s="62">
        <v>1.1472730405884133</v>
      </c>
      <c r="N26" s="62">
        <v>1.3119236897496331</v>
      </c>
      <c r="O26" s="62">
        <v>1.3646511220474842</v>
      </c>
      <c r="P26" s="62">
        <v>1.3349742737149062</v>
      </c>
      <c r="Q26" s="62">
        <v>1.3172368807105317</v>
      </c>
    </row>
    <row r="27" spans="1:17">
      <c r="A27" s="64">
        <v>22</v>
      </c>
      <c r="B27" s="62">
        <v>1.8581474236204181</v>
      </c>
      <c r="C27" s="62">
        <v>1.8382468137293575</v>
      </c>
      <c r="D27" s="62">
        <v>1.8291796359163963</v>
      </c>
      <c r="E27" s="62">
        <v>1.8382468137293575</v>
      </c>
      <c r="F27" s="62">
        <v>1.4406838281980758</v>
      </c>
      <c r="G27" s="62">
        <v>1.3605346991686462</v>
      </c>
      <c r="H27" s="62">
        <v>1.4249072776492195</v>
      </c>
      <c r="I27" s="62">
        <v>1.4776080483339165</v>
      </c>
      <c r="J27" s="62">
        <v>1.4317455515209485</v>
      </c>
      <c r="K27" s="62">
        <v>1.810448958819741</v>
      </c>
      <c r="L27" s="62">
        <v>1.3451413731416253</v>
      </c>
      <c r="M27" s="62">
        <v>1.1850259852955183</v>
      </c>
      <c r="N27" s="62">
        <v>1.3537910390001633</v>
      </c>
      <c r="O27" s="62">
        <v>1.4075676105678099</v>
      </c>
      <c r="P27" s="62">
        <v>1.377286986274098</v>
      </c>
      <c r="Q27" s="62">
        <v>1.3586012085910089</v>
      </c>
    </row>
    <row r="28" spans="1:17">
      <c r="A28" s="64">
        <v>23</v>
      </c>
      <c r="B28" s="62">
        <v>1.9226861837244864</v>
      </c>
      <c r="C28" s="62">
        <v>1.8891650491814471</v>
      </c>
      <c r="D28" s="62">
        <v>1.8798259054041622</v>
      </c>
      <c r="E28" s="62">
        <v>1.8891650491814471</v>
      </c>
      <c r="F28" s="62">
        <v>1.4823391502118994</v>
      </c>
      <c r="G28" s="62">
        <v>1.4003274791387623</v>
      </c>
      <c r="H28" s="62">
        <v>1.4662229122851422</v>
      </c>
      <c r="I28" s="62">
        <v>1.5201936907788962</v>
      </c>
      <c r="J28" s="62">
        <v>1.4729869138092859</v>
      </c>
      <c r="K28" s="62">
        <v>1.8600081626509364</v>
      </c>
      <c r="L28" s="62">
        <v>1.3845757918168762</v>
      </c>
      <c r="M28" s="62">
        <v>1.2206971288451205</v>
      </c>
      <c r="N28" s="62">
        <v>1.393358852019656</v>
      </c>
      <c r="O28" s="62">
        <v>1.4481247504956132</v>
      </c>
      <c r="P28" s="62">
        <v>1.4172748908588155</v>
      </c>
      <c r="Q28" s="62">
        <v>1.3976780105483655</v>
      </c>
    </row>
    <row r="29" spans="1:17">
      <c r="A29" s="64">
        <v>24</v>
      </c>
      <c r="B29" s="62">
        <v>1.9868998008258254</v>
      </c>
      <c r="C29" s="62">
        <v>1.9373113078913706</v>
      </c>
      <c r="D29" s="62">
        <v>1.9277129169324159</v>
      </c>
      <c r="E29" s="62">
        <v>1.9373113078913706</v>
      </c>
      <c r="F29" s="62">
        <v>1.521702974916282</v>
      </c>
      <c r="G29" s="62">
        <v>1.4379246337043825</v>
      </c>
      <c r="H29" s="62">
        <v>1.5052648526217638</v>
      </c>
      <c r="I29" s="62">
        <v>1.560440745898839</v>
      </c>
      <c r="J29" s="62">
        <v>1.5119534564556349</v>
      </c>
      <c r="K29" s="62">
        <v>1.9068512770864423</v>
      </c>
      <c r="L29" s="62">
        <v>1.4218336911672664</v>
      </c>
      <c r="M29" s="62">
        <v>1.2543878761648146</v>
      </c>
      <c r="N29" s="62">
        <v>1.4307406232125415</v>
      </c>
      <c r="O29" s="62">
        <v>1.4864395628207754</v>
      </c>
      <c r="P29" s="62">
        <v>1.4550529666330916</v>
      </c>
      <c r="Q29" s="62">
        <v>1.4345808139443847</v>
      </c>
    </row>
    <row r="30" spans="1:17">
      <c r="A30" s="64">
        <v>25</v>
      </c>
      <c r="B30" s="62">
        <v>2.0508206305871441</v>
      </c>
      <c r="C30" s="62">
        <v>1.9828258466868594</v>
      </c>
      <c r="D30" s="62">
        <v>1.9729803013769738</v>
      </c>
      <c r="E30" s="62">
        <v>1.9828258466868594</v>
      </c>
      <c r="F30" s="62">
        <v>1.5588893507196038</v>
      </c>
      <c r="G30" s="62">
        <v>1.4734350179776501</v>
      </c>
      <c r="H30" s="62">
        <v>1.5421461670406742</v>
      </c>
      <c r="I30" s="62">
        <v>1.5984657737000998</v>
      </c>
      <c r="J30" s="62">
        <v>1.5487585523479008</v>
      </c>
      <c r="K30" s="62">
        <v>1.9511162239264295</v>
      </c>
      <c r="L30" s="62">
        <v>1.4570228588668952</v>
      </c>
      <c r="M30" s="62">
        <v>1.2861952723307042</v>
      </c>
      <c r="N30" s="62">
        <v>1.4660447868095086</v>
      </c>
      <c r="O30" s="62">
        <v>1.5226237946017875</v>
      </c>
      <c r="P30" s="62">
        <v>1.4907310428203235</v>
      </c>
      <c r="Q30" s="62">
        <v>1.4694180518248878</v>
      </c>
    </row>
    <row r="31" spans="1:17">
      <c r="A31" s="64">
        <v>26</v>
      </c>
      <c r="B31" s="62">
        <v>2.1144772633650293</v>
      </c>
      <c r="C31" s="62">
        <v>2.025842243707578</v>
      </c>
      <c r="D31" s="62">
        <v>2.0157610434868842</v>
      </c>
      <c r="E31" s="62">
        <v>2.025842243707578</v>
      </c>
      <c r="F31" s="62">
        <v>1.594007143738297</v>
      </c>
      <c r="G31" s="62">
        <v>1.5069625996000928</v>
      </c>
      <c r="H31" s="62">
        <v>1.576974798005965</v>
      </c>
      <c r="I31" s="62">
        <v>1.6343800111658675</v>
      </c>
      <c r="J31" s="62">
        <v>1.5835104196762333</v>
      </c>
      <c r="K31" s="62">
        <v>1.9929343461684659</v>
      </c>
      <c r="L31" s="62">
        <v>1.490246257250015</v>
      </c>
      <c r="M31" s="62">
        <v>1.3162121525376664</v>
      </c>
      <c r="N31" s="62">
        <v>1.499374908827146</v>
      </c>
      <c r="O31" s="62">
        <v>1.5567841241621863</v>
      </c>
      <c r="P31" s="62">
        <v>1.524413996211941</v>
      </c>
      <c r="Q31" s="62">
        <v>1.5022932583578268</v>
      </c>
    </row>
    <row r="32" spans="1:17">
      <c r="A32" s="64">
        <v>27</v>
      </c>
      <c r="B32" s="62">
        <v>2.1778504294704781</v>
      </c>
      <c r="C32" s="62">
        <v>2.0664635827507225</v>
      </c>
      <c r="D32" s="62">
        <v>2.0561576644421331</v>
      </c>
      <c r="E32" s="62">
        <v>2.0664635827507225</v>
      </c>
      <c r="F32" s="62">
        <v>1.6271361333989891</v>
      </c>
      <c r="G32" s="62">
        <v>1.5385825369368069</v>
      </c>
      <c r="H32" s="62">
        <v>1.6098296543042325</v>
      </c>
      <c r="I32" s="62">
        <v>1.6682654760840347</v>
      </c>
      <c r="J32" s="62">
        <v>1.616288216393061</v>
      </c>
      <c r="K32" s="62">
        <v>2.0324065879354389</v>
      </c>
      <c r="L32" s="62">
        <v>1.5215780977672144</v>
      </c>
      <c r="M32" s="62">
        <v>1.3445031799613403</v>
      </c>
      <c r="N32" s="62">
        <v>1.5308057643351602</v>
      </c>
      <c r="O32" s="62">
        <v>1.5889982507618232</v>
      </c>
      <c r="P32" s="62">
        <v>1.5561778336349628</v>
      </c>
      <c r="Q32" s="62">
        <v>1.5332811493032297</v>
      </c>
    </row>
    <row r="33" spans="1:17">
      <c r="A33" s="64">
        <v>28</v>
      </c>
      <c r="B33" s="62">
        <v>2.2409914071323271</v>
      </c>
      <c r="C33" s="62">
        <v>2.1048293275112382</v>
      </c>
      <c r="D33" s="62">
        <v>2.0943090944089144</v>
      </c>
      <c r="E33" s="62">
        <v>2.1048293275112382</v>
      </c>
      <c r="F33" s="62">
        <v>1.6583938033544321</v>
      </c>
      <c r="G33" s="62">
        <v>1.5684079536441227</v>
      </c>
      <c r="H33" s="62">
        <v>1.6408273988044988</v>
      </c>
      <c r="I33" s="62">
        <v>1.7002417656917825</v>
      </c>
      <c r="J33" s="62">
        <v>1.647208830035128</v>
      </c>
      <c r="K33" s="62">
        <v>2.0696703645022954</v>
      </c>
      <c r="L33" s="62">
        <v>1.5511306120456767</v>
      </c>
      <c r="M33" s="62">
        <v>1.3711715824629505</v>
      </c>
      <c r="N33" s="62">
        <v>1.5604501111443221</v>
      </c>
      <c r="O33" s="62">
        <v>1.6193816799091045</v>
      </c>
      <c r="P33" s="62">
        <v>1.5861364705137575</v>
      </c>
      <c r="Q33" s="62">
        <v>1.5624943986480324</v>
      </c>
    </row>
    <row r="34" spans="1:17">
      <c r="A34" s="64">
        <v>29</v>
      </c>
      <c r="B34" s="62">
        <v>2.3039156533582736</v>
      </c>
      <c r="C34" s="62">
        <v>2.141054197583717</v>
      </c>
      <c r="D34" s="62">
        <v>2.1303297485936405</v>
      </c>
      <c r="E34" s="62">
        <v>2.141054197583717</v>
      </c>
      <c r="F34" s="62">
        <v>1.687875568084785</v>
      </c>
      <c r="G34" s="62">
        <v>1.5965305223976181</v>
      </c>
      <c r="H34" s="62">
        <v>1.6700627034497799</v>
      </c>
      <c r="I34" s="62">
        <v>1.730406012823249</v>
      </c>
      <c r="J34" s="62">
        <v>1.6763677186114339</v>
      </c>
      <c r="K34" s="62">
        <v>2.1048403239441691</v>
      </c>
      <c r="L34" s="62">
        <v>1.5789946280960532</v>
      </c>
      <c r="M34" s="62">
        <v>1.3963001715634773</v>
      </c>
      <c r="N34" s="62">
        <v>1.5883995472884491</v>
      </c>
      <c r="O34" s="62">
        <v>1.6480290105209232</v>
      </c>
      <c r="P34" s="62">
        <v>1.6143827577163363</v>
      </c>
      <c r="Q34" s="62">
        <v>1.5900261187057052</v>
      </c>
    </row>
    <row r="35" spans="1:17" ht="13.5" thickBot="1">
      <c r="A35" s="63">
        <v>30</v>
      </c>
      <c r="B35" s="62">
        <v>2.3666688857668672</v>
      </c>
      <c r="C35" s="62">
        <v>2.1752626882935764</v>
      </c>
      <c r="D35" s="62">
        <v>2.1643436258224993</v>
      </c>
      <c r="E35" s="62">
        <v>2.1752626882935764</v>
      </c>
      <c r="F35" s="62">
        <v>1.7156862448291281</v>
      </c>
      <c r="G35" s="62">
        <v>1.6230511470069839</v>
      </c>
      <c r="H35" s="62">
        <v>1.6976396531393543</v>
      </c>
      <c r="I35" s="62">
        <v>1.7588649427872318</v>
      </c>
      <c r="J35" s="62">
        <v>1.7038691005896749</v>
      </c>
      <c r="K35" s="62">
        <v>2.1380389294172497</v>
      </c>
      <c r="L35" s="62">
        <v>1.6052702581437983</v>
      </c>
      <c r="M35" s="62">
        <v>1.4199810111296074</v>
      </c>
      <c r="N35" s="62">
        <v>1.6147546207347183</v>
      </c>
      <c r="O35" s="62">
        <v>1.6750431830611827</v>
      </c>
      <c r="P35" s="62">
        <v>1.6410182524900265</v>
      </c>
      <c r="Q35" s="62">
        <v>1.6159766001539988</v>
      </c>
    </row>
    <row r="36" spans="1:17" ht="13.5" thickBot="1">
      <c r="A36" s="63">
        <v>31</v>
      </c>
      <c r="B36" s="62">
        <v>2.425835607911039</v>
      </c>
      <c r="C36" s="62">
        <v>2.2296442555009159</v>
      </c>
      <c r="D36" s="62">
        <v>2.2184522164680618</v>
      </c>
      <c r="E36" s="62">
        <v>2.2296442555009159</v>
      </c>
      <c r="F36" s="62">
        <v>1.7585784009498564</v>
      </c>
      <c r="G36" s="62">
        <v>1.6636274256821586</v>
      </c>
      <c r="H36" s="62">
        <v>1.7400806444678381</v>
      </c>
      <c r="I36" s="62">
        <v>1.8028365663569126</v>
      </c>
      <c r="J36" s="62">
        <v>1.7464658281044168</v>
      </c>
      <c r="K36" s="62">
        <v>2.1914899026526808</v>
      </c>
      <c r="L36" s="62">
        <v>1.6454020145973933</v>
      </c>
      <c r="M36" s="62">
        <v>1.4554805364078476</v>
      </c>
      <c r="N36" s="62">
        <v>1.6551234862530864</v>
      </c>
      <c r="O36" s="62">
        <v>1.7169192626377123</v>
      </c>
      <c r="P36" s="62">
        <v>1.6820437088022773</v>
      </c>
      <c r="Q36" s="62">
        <v>1.6563760151578488</v>
      </c>
    </row>
    <row r="37" spans="1:17" ht="13.5" thickBot="1">
      <c r="A37" s="63">
        <v>32</v>
      </c>
      <c r="B37" s="62">
        <v>2.486481498108815</v>
      </c>
      <c r="C37" s="62">
        <v>2.285385361888439</v>
      </c>
      <c r="D37" s="62">
        <v>2.2739135218797633</v>
      </c>
      <c r="E37" s="62">
        <v>2.285385361888439</v>
      </c>
      <c r="F37" s="62">
        <v>1.8025428609736027</v>
      </c>
      <c r="G37" s="62">
        <v>1.7052181113242126</v>
      </c>
      <c r="H37" s="62">
        <v>1.783582660579534</v>
      </c>
      <c r="I37" s="62">
        <v>1.8479074805158353</v>
      </c>
      <c r="J37" s="62">
        <v>1.7901274738070272</v>
      </c>
      <c r="K37" s="62">
        <v>2.2462771502189978</v>
      </c>
      <c r="L37" s="62">
        <v>1.6865370649623281</v>
      </c>
      <c r="M37" s="62">
        <v>1.4918675498180438</v>
      </c>
      <c r="N37" s="62">
        <v>1.6965015734094135</v>
      </c>
      <c r="O37" s="62">
        <v>1.7598422442036552</v>
      </c>
      <c r="P37" s="62">
        <v>1.7240948015223343</v>
      </c>
      <c r="Q37" s="62">
        <v>1.6977854155367951</v>
      </c>
    </row>
    <row r="38" spans="1:17" ht="13.5" thickBot="1">
      <c r="A38" s="63">
        <v>33</v>
      </c>
      <c r="B38" s="62">
        <v>2.5486435355615353</v>
      </c>
      <c r="C38" s="62">
        <v>2.3425199959356497</v>
      </c>
      <c r="D38" s="62">
        <v>2.3307613599267571</v>
      </c>
      <c r="E38" s="62">
        <v>2.3425199959356497</v>
      </c>
      <c r="F38" s="62">
        <v>1.8476064324979429</v>
      </c>
      <c r="G38" s="62">
        <v>1.747848564107318</v>
      </c>
      <c r="H38" s="62">
        <v>1.8281722270940224</v>
      </c>
      <c r="I38" s="62">
        <v>1.8941051675287313</v>
      </c>
      <c r="J38" s="62">
        <v>1.8348806606522028</v>
      </c>
      <c r="K38" s="62">
        <v>2.3024340789744726</v>
      </c>
      <c r="L38" s="62">
        <v>1.7287004915863864</v>
      </c>
      <c r="M38" s="62">
        <v>1.5291642385634949</v>
      </c>
      <c r="N38" s="62">
        <v>1.7389141127446488</v>
      </c>
      <c r="O38" s="62">
        <v>1.8038383003087466</v>
      </c>
      <c r="P38" s="62">
        <v>1.7671971715603927</v>
      </c>
      <c r="Q38" s="62">
        <v>1.7402300509252149</v>
      </c>
    </row>
    <row r="39" spans="1:17" ht="13.5" thickBot="1">
      <c r="A39" s="63">
        <v>34</v>
      </c>
      <c r="B39" s="62">
        <v>2.6123596239505735</v>
      </c>
      <c r="C39" s="62">
        <v>2.4010829958340412</v>
      </c>
      <c r="D39" s="62">
        <v>2.389030393924926</v>
      </c>
      <c r="E39" s="62">
        <v>2.4010829958340412</v>
      </c>
      <c r="F39" s="62">
        <v>1.8937965933103915</v>
      </c>
      <c r="G39" s="62">
        <v>1.7915447782100009</v>
      </c>
      <c r="H39" s="62">
        <v>1.8738765327713729</v>
      </c>
      <c r="I39" s="62">
        <v>1.9414577967169495</v>
      </c>
      <c r="J39" s="62">
        <v>1.8807526771685079</v>
      </c>
      <c r="K39" s="62">
        <v>2.3599949309488344</v>
      </c>
      <c r="L39" s="62">
        <v>1.771918003876046</v>
      </c>
      <c r="M39" s="62">
        <v>1.5673933445275823</v>
      </c>
      <c r="N39" s="62">
        <v>1.7823869655632649</v>
      </c>
      <c r="O39" s="62">
        <v>1.8489342578164654</v>
      </c>
      <c r="P39" s="62">
        <v>1.8113771008494024</v>
      </c>
      <c r="Q39" s="62">
        <v>1.7837358021983452</v>
      </c>
    </row>
    <row r="40" spans="1:17" ht="13.5" thickBot="1">
      <c r="A40" s="63">
        <v>35</v>
      </c>
      <c r="B40" s="62">
        <v>2.6776686145493378</v>
      </c>
      <c r="C40" s="62">
        <v>2.4611100707298923</v>
      </c>
      <c r="D40" s="62">
        <v>2.4487561537730493</v>
      </c>
      <c r="E40" s="62">
        <v>2.4611100707298923</v>
      </c>
      <c r="F40" s="62">
        <v>1.9411415081431513</v>
      </c>
      <c r="G40" s="62">
        <v>1.8363333976652509</v>
      </c>
      <c r="H40" s="62">
        <v>1.9207234460906573</v>
      </c>
      <c r="I40" s="62">
        <v>1.9899942416348733</v>
      </c>
      <c r="J40" s="62">
        <v>1.9277714940977206</v>
      </c>
      <c r="K40" s="62">
        <v>2.4189948042225553</v>
      </c>
      <c r="L40" s="62">
        <v>1.8162159539729472</v>
      </c>
      <c r="M40" s="62">
        <v>1.6065781781407718</v>
      </c>
      <c r="N40" s="62">
        <v>1.8269466397023466</v>
      </c>
      <c r="O40" s="62">
        <v>1.8951576142618769</v>
      </c>
      <c r="P40" s="62">
        <v>1.8566615283706374</v>
      </c>
      <c r="Q40" s="62">
        <v>1.8283291972533038</v>
      </c>
    </row>
    <row r="41" spans="1:17" ht="13.5" thickBot="1">
      <c r="A41" s="63">
        <v>36</v>
      </c>
      <c r="B41" s="62">
        <v>2.7446103299130713</v>
      </c>
      <c r="C41" s="62">
        <v>2.5226378224981394</v>
      </c>
      <c r="D41" s="62">
        <v>2.5099750576173756</v>
      </c>
      <c r="E41" s="62">
        <v>2.5226378224981394</v>
      </c>
      <c r="F41" s="62">
        <v>1.9896700458467302</v>
      </c>
      <c r="G41" s="62">
        <v>1.8822417326068823</v>
      </c>
      <c r="H41" s="62">
        <v>1.9687415322429236</v>
      </c>
      <c r="I41" s="62">
        <v>2.039744097675745</v>
      </c>
      <c r="J41" s="62">
        <v>1.9759657814501637</v>
      </c>
      <c r="K41" s="62">
        <v>2.479469674328119</v>
      </c>
      <c r="L41" s="62">
        <v>1.8616213528222709</v>
      </c>
      <c r="M41" s="62">
        <v>1.6467426325942911</v>
      </c>
      <c r="N41" s="62">
        <v>1.8726203056949053</v>
      </c>
      <c r="O41" s="62">
        <v>1.9425365546184239</v>
      </c>
      <c r="P41" s="62">
        <v>1.9030780665799032</v>
      </c>
      <c r="Q41" s="62">
        <v>1.8740374271846363</v>
      </c>
    </row>
    <row r="42" spans="1:17" ht="13.5" thickBot="1">
      <c r="A42" s="63">
        <v>37</v>
      </c>
      <c r="B42" s="62">
        <v>2.8132255881608983</v>
      </c>
      <c r="C42" s="62">
        <v>2.585703768060593</v>
      </c>
      <c r="D42" s="62">
        <v>2.5727244340578102</v>
      </c>
      <c r="E42" s="62">
        <v>2.585703768060593</v>
      </c>
      <c r="F42" s="62">
        <v>2.0394117969928987</v>
      </c>
      <c r="G42" s="62">
        <v>1.9292977759220544</v>
      </c>
      <c r="H42" s="62">
        <v>2.0179600705489968</v>
      </c>
      <c r="I42" s="62">
        <v>2.0907377001176388</v>
      </c>
      <c r="J42" s="62">
        <v>2.0253649259864179</v>
      </c>
      <c r="K42" s="62">
        <v>2.541456416186322</v>
      </c>
      <c r="L42" s="62">
        <v>1.9081618866428276</v>
      </c>
      <c r="M42" s="62">
        <v>1.6879111984091484</v>
      </c>
      <c r="N42" s="62">
        <v>1.919435813337278</v>
      </c>
      <c r="O42" s="62">
        <v>1.9910999684838846</v>
      </c>
      <c r="P42" s="62">
        <v>1.9506550182444007</v>
      </c>
      <c r="Q42" s="62">
        <v>1.9208883628642521</v>
      </c>
    </row>
    <row r="43" spans="1:17" ht="13.5" thickBot="1">
      <c r="A43" s="63">
        <v>38</v>
      </c>
      <c r="B43" s="62">
        <v>2.8835562278649207</v>
      </c>
      <c r="C43" s="62">
        <v>2.6503463622621077</v>
      </c>
      <c r="D43" s="62">
        <v>2.6370425449092556</v>
      </c>
      <c r="E43" s="62">
        <v>2.6503463622621077</v>
      </c>
      <c r="F43" s="62">
        <v>2.0903970919177213</v>
      </c>
      <c r="G43" s="62">
        <v>1.9775302203201057</v>
      </c>
      <c r="H43" s="62">
        <v>2.068409072312722</v>
      </c>
      <c r="I43" s="62">
        <v>2.14300614262058</v>
      </c>
      <c r="J43" s="62">
        <v>2.0759990491360782</v>
      </c>
      <c r="K43" s="62">
        <v>2.6049928265909799</v>
      </c>
      <c r="L43" s="62">
        <v>1.9558659338088984</v>
      </c>
      <c r="M43" s="62">
        <v>1.730108978369377</v>
      </c>
      <c r="N43" s="62">
        <v>1.96742170867071</v>
      </c>
      <c r="O43" s="62">
        <v>2.0408774676959816</v>
      </c>
      <c r="P43" s="62">
        <v>1.9994213937005108</v>
      </c>
      <c r="Q43" s="62">
        <v>1.9689105719358584</v>
      </c>
    </row>
    <row r="44" spans="1:17" ht="13.5" thickBot="1">
      <c r="A44" s="63">
        <v>39</v>
      </c>
      <c r="B44" s="62">
        <v>2.9556451335615437</v>
      </c>
      <c r="C44" s="62">
        <v>2.7166050213186606</v>
      </c>
      <c r="D44" s="62">
        <v>2.7029686085319868</v>
      </c>
      <c r="E44" s="62">
        <v>2.7166050213186606</v>
      </c>
      <c r="F44" s="62">
        <v>2.1426570192156644</v>
      </c>
      <c r="G44" s="62">
        <v>2.0269684758281086</v>
      </c>
      <c r="H44" s="62">
        <v>2.1201192991205402</v>
      </c>
      <c r="I44" s="62">
        <v>2.1965812961860944</v>
      </c>
      <c r="J44" s="62">
        <v>2.1278990253644801</v>
      </c>
      <c r="K44" s="62">
        <v>2.6701176472557542</v>
      </c>
      <c r="L44" s="62">
        <v>2.0047625821541208</v>
      </c>
      <c r="M44" s="62">
        <v>1.7733617028286115</v>
      </c>
      <c r="N44" s="62">
        <v>2.0166072513874775</v>
      </c>
      <c r="O44" s="62">
        <v>2.0918994043883812</v>
      </c>
      <c r="P44" s="62">
        <v>2.0494069285430236</v>
      </c>
      <c r="Q44" s="62">
        <v>2.0181333362342548</v>
      </c>
    </row>
    <row r="45" spans="1:17" ht="13.5" thickBot="1">
      <c r="A45" s="63">
        <v>40</v>
      </c>
      <c r="B45" s="62">
        <v>3.0295362619005823</v>
      </c>
      <c r="C45" s="62">
        <v>2.784520146851627</v>
      </c>
      <c r="D45" s="62">
        <v>2.7705428237452865</v>
      </c>
      <c r="E45" s="62">
        <v>2.784520146851627</v>
      </c>
      <c r="F45" s="62">
        <v>2.1962234446960562</v>
      </c>
      <c r="G45" s="62">
        <v>2.0776426877238112</v>
      </c>
      <c r="H45" s="62">
        <v>2.1731222815985536</v>
      </c>
      <c r="I45" s="62">
        <v>2.2514958285907469</v>
      </c>
      <c r="J45" s="62">
        <v>2.1810965009985921</v>
      </c>
      <c r="K45" s="62">
        <v>2.736870588437148</v>
      </c>
      <c r="L45" s="62">
        <v>2.0548816467079738</v>
      </c>
      <c r="M45" s="62">
        <v>1.8176957453993268</v>
      </c>
      <c r="N45" s="62">
        <v>2.0670224326721645</v>
      </c>
      <c r="O45" s="62">
        <v>2.1441968894980907</v>
      </c>
      <c r="P45" s="62">
        <v>2.1006421017565993</v>
      </c>
      <c r="Q45" s="62">
        <v>2.0685866696401112</v>
      </c>
    </row>
    <row r="46" spans="1:17" ht="13.5" thickBot="1">
      <c r="A46" s="63">
        <v>41</v>
      </c>
      <c r="B46" s="62">
        <v>3.105274668448097</v>
      </c>
      <c r="C46" s="62">
        <v>2.8541331505229177</v>
      </c>
      <c r="D46" s="62">
        <v>2.8398063943389187</v>
      </c>
      <c r="E46" s="62">
        <v>2.8541331505229177</v>
      </c>
      <c r="F46" s="62">
        <v>2.2511290308134577</v>
      </c>
      <c r="G46" s="62">
        <v>2.1295837549169065</v>
      </c>
      <c r="H46" s="62">
        <v>2.2274503386385174</v>
      </c>
      <c r="I46" s="62">
        <v>2.3077832243055156</v>
      </c>
      <c r="J46" s="62">
        <v>2.2356239135235567</v>
      </c>
      <c r="K46" s="62">
        <v>2.8052923531480767</v>
      </c>
      <c r="L46" s="62">
        <v>2.106253687875673</v>
      </c>
      <c r="M46" s="62">
        <v>1.86313813903431</v>
      </c>
      <c r="N46" s="62">
        <v>2.1186979934889685</v>
      </c>
      <c r="O46" s="62">
        <v>2.1978018117355429</v>
      </c>
      <c r="P46" s="62">
        <v>2.153158154300514</v>
      </c>
      <c r="Q46" s="62">
        <v>2.1203013363811141</v>
      </c>
    </row>
    <row r="47" spans="1:17" ht="13.5" thickBot="1">
      <c r="A47" s="63">
        <v>42</v>
      </c>
      <c r="B47" s="62">
        <v>3.1829065351592996</v>
      </c>
      <c r="C47" s="62">
        <v>2.9254864792859907</v>
      </c>
      <c r="D47" s="62">
        <v>2.9108015541973917</v>
      </c>
      <c r="E47" s="62">
        <v>2.9254864792859907</v>
      </c>
      <c r="F47" s="62">
        <v>2.3074072565837942</v>
      </c>
      <c r="G47" s="62">
        <v>2.1828233487898294</v>
      </c>
      <c r="H47" s="62">
        <v>2.2831365971044804</v>
      </c>
      <c r="I47" s="62">
        <v>2.3654778049131537</v>
      </c>
      <c r="J47" s="62">
        <v>2.2915145113616457</v>
      </c>
      <c r="K47" s="62">
        <v>2.8754246619767785</v>
      </c>
      <c r="L47" s="62">
        <v>2.158910030072565</v>
      </c>
      <c r="M47" s="62">
        <v>1.9097165925101678</v>
      </c>
      <c r="N47" s="62">
        <v>2.1716654433261926</v>
      </c>
      <c r="O47" s="62">
        <v>2.2527468570289315</v>
      </c>
      <c r="P47" s="62">
        <v>2.2069871081580268</v>
      </c>
      <c r="Q47" s="62">
        <v>2.1733088697906418</v>
      </c>
    </row>
    <row r="48" spans="1:17" ht="13.5" thickBot="1">
      <c r="A48" s="63">
        <v>43</v>
      </c>
      <c r="B48" s="62">
        <v>3.2624791985382822</v>
      </c>
      <c r="C48" s="62">
        <v>2.9986236412681406</v>
      </c>
      <c r="D48" s="62">
        <v>2.9835715930523263</v>
      </c>
      <c r="E48" s="62">
        <v>2.9986236412681406</v>
      </c>
      <c r="F48" s="62">
        <v>2.3650924379983889</v>
      </c>
      <c r="G48" s="62">
        <v>2.2373939325095753</v>
      </c>
      <c r="H48" s="62">
        <v>2.3402150120320924</v>
      </c>
      <c r="I48" s="62">
        <v>2.4246147500359827</v>
      </c>
      <c r="J48" s="62">
        <v>2.3488023741456869</v>
      </c>
      <c r="K48" s="62">
        <v>2.947310278526198</v>
      </c>
      <c r="L48" s="62">
        <v>2.2128827808243789</v>
      </c>
      <c r="M48" s="62">
        <v>1.957459507322922</v>
      </c>
      <c r="N48" s="62">
        <v>2.2259570794093473</v>
      </c>
      <c r="O48" s="62">
        <v>2.3090655284546546</v>
      </c>
      <c r="P48" s="62">
        <v>2.2621617858619776</v>
      </c>
      <c r="Q48" s="62">
        <v>2.227641591535408</v>
      </c>
    </row>
    <row r="49" spans="1:17" ht="13.5" thickBot="1">
      <c r="A49" s="63">
        <v>44</v>
      </c>
      <c r="B49" s="62">
        <v>3.3440411785017394</v>
      </c>
      <c r="C49" s="62">
        <v>3.0735892322998444</v>
      </c>
      <c r="D49" s="62">
        <v>3.0581608828786346</v>
      </c>
      <c r="E49" s="62">
        <v>3.0735892322998444</v>
      </c>
      <c r="F49" s="62">
        <v>2.4242197489483486</v>
      </c>
      <c r="G49" s="62">
        <v>2.2933287808223146</v>
      </c>
      <c r="H49" s="62">
        <v>2.3987203873328946</v>
      </c>
      <c r="I49" s="62">
        <v>2.4852301187868822</v>
      </c>
      <c r="J49" s="62">
        <v>2.407522433499329</v>
      </c>
      <c r="K49" s="62">
        <v>3.0209930354893531</v>
      </c>
      <c r="L49" s="62">
        <v>2.2682048503449885</v>
      </c>
      <c r="M49" s="62">
        <v>2.0063959950059949</v>
      </c>
      <c r="N49" s="62">
        <v>2.2816060063945809</v>
      </c>
      <c r="O49" s="62">
        <v>2.3667921666660208</v>
      </c>
      <c r="P49" s="62">
        <v>2.3187158305085269</v>
      </c>
      <c r="Q49" s="62">
        <v>2.2833326313237934</v>
      </c>
    </row>
    <row r="50" spans="1:17" ht="13.5" thickBot="1">
      <c r="A50" s="63">
        <v>45</v>
      </c>
      <c r="B50" s="62">
        <v>3.4276422079642828</v>
      </c>
      <c r="C50" s="62">
        <v>3.1504289631073403</v>
      </c>
      <c r="D50" s="62">
        <v>3.1346149049506007</v>
      </c>
      <c r="E50" s="62">
        <v>3.1504289631073403</v>
      </c>
      <c r="F50" s="62">
        <v>2.4848252426720574</v>
      </c>
      <c r="G50" s="62">
        <v>2.3506620003428726</v>
      </c>
      <c r="H50" s="62">
        <v>2.4586883970162168</v>
      </c>
      <c r="I50" s="62">
        <v>2.5473608717565543</v>
      </c>
      <c r="J50" s="62">
        <v>2.4677104943368122</v>
      </c>
      <c r="K50" s="62">
        <v>3.0965178613765869</v>
      </c>
      <c r="L50" s="62">
        <v>2.3249099716036135</v>
      </c>
      <c r="M50" s="62">
        <v>2.0565558948811447</v>
      </c>
      <c r="N50" s="62">
        <v>2.3386461565544456</v>
      </c>
      <c r="O50" s="62">
        <v>2.4259619708326712</v>
      </c>
      <c r="P50" s="62">
        <v>2.3766837262712399</v>
      </c>
      <c r="Q50" s="62">
        <v>2.3404159471068882</v>
      </c>
    </row>
  </sheetData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D5" sqref="D5"/>
    </sheetView>
  </sheetViews>
  <sheetFormatPr defaultRowHeight="12.75"/>
  <cols>
    <col min="1" max="1" width="9.140625" style="62"/>
    <col min="2" max="2" width="26.5703125" style="62" customWidth="1"/>
    <col min="3" max="7" width="23.42578125" style="62" customWidth="1"/>
    <col min="8" max="16384" width="9.140625" style="62"/>
  </cols>
  <sheetData>
    <row r="1" spans="1:7" ht="15">
      <c r="A1" s="96" t="s">
        <v>309</v>
      </c>
      <c r="B1" s="91"/>
      <c r="C1" s="91"/>
      <c r="D1" s="91"/>
      <c r="E1" s="91"/>
      <c r="F1" s="92"/>
      <c r="G1" s="92"/>
    </row>
    <row r="2" spans="1:7">
      <c r="A2" s="95"/>
      <c r="B2" s="94" t="s">
        <v>308</v>
      </c>
      <c r="C2" s="93"/>
      <c r="D2" s="91"/>
      <c r="E2" s="91"/>
      <c r="F2" s="92"/>
      <c r="G2" s="92"/>
    </row>
    <row r="3" spans="1:7">
      <c r="A3" s="91"/>
      <c r="B3" s="91"/>
      <c r="C3" s="91"/>
      <c r="D3" s="91" t="s">
        <v>307</v>
      </c>
      <c r="E3" s="91"/>
      <c r="F3" s="91" t="s">
        <v>307</v>
      </c>
      <c r="G3" s="91" t="s">
        <v>307</v>
      </c>
    </row>
    <row r="4" spans="1:7" ht="25.5">
      <c r="A4" s="90" t="s">
        <v>299</v>
      </c>
      <c r="B4" s="90" t="s">
        <v>298</v>
      </c>
      <c r="C4" s="90" t="s">
        <v>306</v>
      </c>
      <c r="D4" s="89" t="s">
        <v>305</v>
      </c>
      <c r="E4" s="89" t="s">
        <v>304</v>
      </c>
      <c r="F4" s="89" t="s">
        <v>303</v>
      </c>
      <c r="G4" s="89" t="s">
        <v>302</v>
      </c>
    </row>
    <row r="5" spans="1:7">
      <c r="A5" s="88"/>
      <c r="B5" s="87" t="s">
        <v>282</v>
      </c>
      <c r="C5" s="87" t="s">
        <v>278</v>
      </c>
      <c r="D5" s="87" t="s">
        <v>274</v>
      </c>
      <c r="E5" s="87" t="s">
        <v>271</v>
      </c>
      <c r="F5" s="87" t="s">
        <v>268</v>
      </c>
      <c r="G5" s="87" t="s">
        <v>269</v>
      </c>
    </row>
    <row r="6" spans="1:7">
      <c r="A6" s="85">
        <v>1</v>
      </c>
      <c r="B6" s="86">
        <v>0.87909634590853636</v>
      </c>
      <c r="C6" s="86">
        <v>0.80879994487576856</v>
      </c>
      <c r="D6" s="86">
        <v>0.93782572600582692</v>
      </c>
      <c r="E6" s="86">
        <v>0.8007032017788982</v>
      </c>
      <c r="F6" s="86">
        <v>0.8025600681674252</v>
      </c>
      <c r="G6" s="86">
        <v>0.75279734741565907</v>
      </c>
    </row>
    <row r="7" spans="1:7">
      <c r="A7" s="85">
        <v>2</v>
      </c>
      <c r="B7" s="83">
        <v>1.7063808368356981</v>
      </c>
      <c r="C7" s="83">
        <v>1.5739315627100203</v>
      </c>
      <c r="D7" s="83">
        <v>1.8197642644921905</v>
      </c>
      <c r="E7" s="83">
        <v>1.5581899192486897</v>
      </c>
      <c r="F7" s="83">
        <v>1.5617942619908158</v>
      </c>
      <c r="G7" s="83">
        <v>1.4660852927678054</v>
      </c>
    </row>
    <row r="8" spans="1:7">
      <c r="A8" s="85">
        <v>3</v>
      </c>
      <c r="B8" s="83">
        <v>2.4967345581335034</v>
      </c>
      <c r="C8" s="83">
        <v>2.3114255322367177</v>
      </c>
      <c r="D8" s="83">
        <v>2.6658883639788167</v>
      </c>
      <c r="E8" s="83">
        <v>2.2884448844947785</v>
      </c>
      <c r="F8" s="83">
        <v>2.2937223121429668</v>
      </c>
      <c r="G8" s="83">
        <v>2.1538280272303849</v>
      </c>
    </row>
    <row r="9" spans="1:7">
      <c r="A9" s="85">
        <v>4</v>
      </c>
      <c r="B9" s="83">
        <v>3.2623206345340323</v>
      </c>
      <c r="C9" s="83">
        <v>3.0289543176041711</v>
      </c>
      <c r="D9" s="83">
        <v>3.4832228551029862</v>
      </c>
      <c r="E9" s="83">
        <v>2.9992970552966449</v>
      </c>
      <c r="F9" s="83">
        <v>3.0061022623657823</v>
      </c>
      <c r="G9" s="83">
        <v>2.825087932991202</v>
      </c>
    </row>
    <row r="10" spans="1:7">
      <c r="A10" s="85">
        <v>5</v>
      </c>
      <c r="B10" s="83">
        <v>4.0176254580215796</v>
      </c>
      <c r="C10" s="83">
        <v>3.7400588176123066</v>
      </c>
      <c r="D10" s="83">
        <v>4.2860542828659476</v>
      </c>
      <c r="E10" s="83">
        <v>3.7042048523168711</v>
      </c>
      <c r="F10" s="83">
        <v>3.7123971411743133</v>
      </c>
      <c r="G10" s="83">
        <v>3.4931246605117878</v>
      </c>
    </row>
    <row r="11" spans="1:7">
      <c r="A11" s="85">
        <v>6</v>
      </c>
      <c r="B11" s="83">
        <v>4.7682330222490155</v>
      </c>
      <c r="C11" s="83">
        <v>4.4500175512815057</v>
      </c>
      <c r="D11" s="83">
        <v>5.0803045399237643</v>
      </c>
      <c r="E11" s="83">
        <v>4.4084116659181474</v>
      </c>
      <c r="F11" s="83">
        <v>4.4178577866202948</v>
      </c>
      <c r="G11" s="83">
        <v>4.1629939737757153</v>
      </c>
    </row>
    <row r="12" spans="1:7">
      <c r="A12" s="85">
        <v>7</v>
      </c>
      <c r="B12" s="83">
        <v>5.505926556938963</v>
      </c>
      <c r="C12" s="83">
        <v>5.1503369135818806</v>
      </c>
      <c r="D12" s="83">
        <v>5.8580628482175126</v>
      </c>
      <c r="E12" s="83">
        <v>5.1033918689562139</v>
      </c>
      <c r="F12" s="83">
        <v>5.1139736733164778</v>
      </c>
      <c r="G12" s="83">
        <v>4.8259964174090673</v>
      </c>
    </row>
    <row r="13" spans="1:7">
      <c r="A13" s="85">
        <v>8</v>
      </c>
      <c r="B13" s="83">
        <v>6.2212243440043924</v>
      </c>
      <c r="C13" s="83">
        <v>5.8332019969135853</v>
      </c>
      <c r="D13" s="83">
        <v>6.6137008302155866</v>
      </c>
      <c r="E13" s="83">
        <v>5.7813923585782359</v>
      </c>
      <c r="F13" s="83">
        <v>5.7929936852458477</v>
      </c>
      <c r="G13" s="83">
        <v>5.4724888787307391</v>
      </c>
    </row>
    <row r="14" spans="1:7">
      <c r="A14" s="85">
        <v>9</v>
      </c>
      <c r="B14" s="83">
        <v>6.9107601204758593</v>
      </c>
      <c r="C14" s="83">
        <v>6.4932622834809077</v>
      </c>
      <c r="D14" s="83">
        <v>7.3408128616999075</v>
      </c>
      <c r="E14" s="83">
        <v>6.436925049949811</v>
      </c>
      <c r="F14" s="83">
        <v>6.4494571041992401</v>
      </c>
      <c r="G14" s="83">
        <v>6.0986665540704008</v>
      </c>
    </row>
    <row r="15" spans="1:7">
      <c r="A15" s="85">
        <v>10</v>
      </c>
      <c r="B15" s="83">
        <v>7.5853860432631368</v>
      </c>
      <c r="C15" s="83">
        <v>7.1400454873872068</v>
      </c>
      <c r="D15" s="83">
        <v>8.0513997654936151</v>
      </c>
      <c r="E15" s="83">
        <v>7.0792452083475723</v>
      </c>
      <c r="F15" s="83">
        <v>7.0926897466576637</v>
      </c>
      <c r="G15" s="83">
        <v>6.7137963033615717</v>
      </c>
    </row>
    <row r="16" spans="1:7">
      <c r="A16" s="85">
        <v>11</v>
      </c>
      <c r="B16" s="83">
        <v>8.2477691503723172</v>
      </c>
      <c r="C16" s="83">
        <v>7.7753923101190736</v>
      </c>
      <c r="D16" s="83">
        <v>8.7475563713992077</v>
      </c>
      <c r="E16" s="83">
        <v>7.7104878424291998</v>
      </c>
      <c r="F16" s="83">
        <v>7.724742887417281</v>
      </c>
      <c r="G16" s="83">
        <v>7.3193422206406353</v>
      </c>
    </row>
    <row r="17" spans="1:7">
      <c r="A17" s="85">
        <v>12</v>
      </c>
      <c r="B17" s="83">
        <v>8.8943080778623855</v>
      </c>
      <c r="C17" s="83">
        <v>8.396268999043075</v>
      </c>
      <c r="D17" s="83">
        <v>9.42580007302886</v>
      </c>
      <c r="E17" s="83">
        <v>8.327477491955495</v>
      </c>
      <c r="F17" s="83">
        <v>8.3424875934578129</v>
      </c>
      <c r="G17" s="83">
        <v>7.9122854916731828</v>
      </c>
    </row>
    <row r="18" spans="1:7">
      <c r="A18" s="85">
        <v>13</v>
      </c>
      <c r="B18" s="83">
        <v>9.5263825239287421</v>
      </c>
      <c r="C18" s="83">
        <v>9.0054306682141867</v>
      </c>
      <c r="D18" s="83">
        <v>10.090343105320532</v>
      </c>
      <c r="E18" s="83">
        <v>8.932863553680285</v>
      </c>
      <c r="F18" s="83">
        <v>8.9486059557464035</v>
      </c>
      <c r="G18" s="83">
        <v>8.4942013584975058</v>
      </c>
    </row>
    <row r="19" spans="1:7">
      <c r="A19" s="85">
        <v>14</v>
      </c>
      <c r="B19" s="83">
        <v>10.148208105420661</v>
      </c>
      <c r="C19" s="83">
        <v>9.6059277231229743</v>
      </c>
      <c r="D19" s="83">
        <v>10.74287103382764</v>
      </c>
      <c r="E19" s="83">
        <v>9.5297418053463154</v>
      </c>
      <c r="F19" s="83">
        <v>9.5461836283457391</v>
      </c>
      <c r="G19" s="83">
        <v>9.069217774863688</v>
      </c>
    </row>
    <row r="20" spans="1:7">
      <c r="A20" s="85">
        <v>15</v>
      </c>
      <c r="B20" s="83">
        <v>10.768151117636117</v>
      </c>
      <c r="C20" s="83">
        <v>10.206458422347051</v>
      </c>
      <c r="D20" s="83">
        <v>11.391867070276401</v>
      </c>
      <c r="E20" s="83">
        <v>10.126781237717944</v>
      </c>
      <c r="F20" s="83">
        <v>10.143887193159781</v>
      </c>
      <c r="G20" s="83">
        <v>9.6460139924167869</v>
      </c>
    </row>
    <row r="21" spans="1:7">
      <c r="A21" s="85">
        <v>16</v>
      </c>
      <c r="B21" s="83">
        <v>11.38990139068852</v>
      </c>
      <c r="C21" s="83">
        <v>10.810363613671282</v>
      </c>
      <c r="D21" s="83">
        <v>12.040092488992912</v>
      </c>
      <c r="E21" s="83">
        <v>10.727507988742586</v>
      </c>
      <c r="F21" s="83">
        <v>10.745180160229392</v>
      </c>
      <c r="G21" s="83">
        <v>10.227800638519026</v>
      </c>
    </row>
    <row r="22" spans="1:7">
      <c r="A22" s="85">
        <v>17</v>
      </c>
      <c r="B22" s="83">
        <v>11.998617464479235</v>
      </c>
      <c r="C22" s="83">
        <v>11.400830173370327</v>
      </c>
      <c r="D22" s="83">
        <v>12.674063997420898</v>
      </c>
      <c r="E22" s="83">
        <v>11.314924969014434</v>
      </c>
      <c r="F22" s="83">
        <v>11.333131340368201</v>
      </c>
      <c r="G22" s="83">
        <v>10.79733088347934</v>
      </c>
    </row>
    <row r="23" spans="1:7">
      <c r="A23" s="85">
        <v>18</v>
      </c>
      <c r="B23" s="83">
        <v>12.598768311384578</v>
      </c>
      <c r="C23" s="83">
        <v>11.982404646273636</v>
      </c>
      <c r="D23" s="83">
        <v>13.300641717041833</v>
      </c>
      <c r="E23" s="83">
        <v>11.893360461442162</v>
      </c>
      <c r="F23" s="83">
        <v>11.912097879808208</v>
      </c>
      <c r="G23" s="83">
        <v>11.358092534929881</v>
      </c>
    </row>
    <row r="24" spans="1:7">
      <c r="A24" s="85">
        <v>19</v>
      </c>
      <c r="B24" s="83">
        <v>13.189553259000297</v>
      </c>
      <c r="C24" s="83">
        <v>12.555895686124995</v>
      </c>
      <c r="D24" s="83">
        <v>13.916235501683493</v>
      </c>
      <c r="E24" s="83">
        <v>12.463909459447487</v>
      </c>
      <c r="F24" s="83">
        <v>12.483131400250116</v>
      </c>
      <c r="G24" s="83">
        <v>11.912108830411297</v>
      </c>
    </row>
    <row r="25" spans="1:7">
      <c r="A25" s="85">
        <v>20</v>
      </c>
      <c r="B25" s="83">
        <v>13.765480191058694</v>
      </c>
      <c r="C25" s="83">
        <v>13.114573164368423</v>
      </c>
      <c r="D25" s="83">
        <v>14.515628599783957</v>
      </c>
      <c r="E25" s="83">
        <v>13.019808647625348</v>
      </c>
      <c r="F25" s="83">
        <v>13.039482845378327</v>
      </c>
      <c r="G25" s="83">
        <v>12.452380783934862</v>
      </c>
    </row>
    <row r="26" spans="1:7">
      <c r="A26" s="85">
        <v>21</v>
      </c>
      <c r="B26" s="83">
        <v>14.327308837541789</v>
      </c>
      <c r="C26" s="83">
        <v>13.660260536010043</v>
      </c>
      <c r="D26" s="83">
        <v>15.099602657043096</v>
      </c>
      <c r="E26" s="83">
        <v>13.562867466727571</v>
      </c>
      <c r="F26" s="83">
        <v>13.582957371809792</v>
      </c>
      <c r="G26" s="83">
        <v>12.980844465419775</v>
      </c>
    </row>
    <row r="27" spans="1:7">
      <c r="A27" s="85">
        <v>22</v>
      </c>
      <c r="B27" s="83">
        <v>14.878573460212433</v>
      </c>
      <c r="C27" s="83">
        <v>14.195933410532216</v>
      </c>
      <c r="D27" s="83">
        <v>15.671841820464962</v>
      </c>
      <c r="E27" s="83">
        <v>14.096024063816603</v>
      </c>
      <c r="F27" s="83">
        <v>14.116501675696696</v>
      </c>
      <c r="G27" s="83">
        <v>13.50032054069688</v>
      </c>
    </row>
    <row r="28" spans="1:7">
      <c r="A28" s="85">
        <v>23</v>
      </c>
      <c r="B28" s="83">
        <v>15.419638082513364</v>
      </c>
      <c r="C28" s="83">
        <v>14.722568496784808</v>
      </c>
      <c r="D28" s="83">
        <v>16.234260159296561</v>
      </c>
      <c r="E28" s="83">
        <v>14.620193931046842</v>
      </c>
      <c r="F28" s="83">
        <v>14.641049302572451</v>
      </c>
      <c r="G28" s="83">
        <v>14.011077015272125</v>
      </c>
    </row>
    <row r="29" spans="1:7">
      <c r="A29" s="85">
        <v>24</v>
      </c>
      <c r="B29" s="83">
        <v>15.950852825768843</v>
      </c>
      <c r="C29" s="83">
        <v>15.23980175793282</v>
      </c>
      <c r="D29" s="83">
        <v>16.785698132496019</v>
      </c>
      <c r="E29" s="83">
        <v>15.135064983914102</v>
      </c>
      <c r="F29" s="83">
        <v>15.156272556848696</v>
      </c>
      <c r="G29" s="83">
        <v>14.513373957631339</v>
      </c>
    </row>
    <row r="30" spans="1:7">
      <c r="A30" s="85">
        <v>25</v>
      </c>
      <c r="B30" s="83">
        <v>16.472554524074432</v>
      </c>
      <c r="C30" s="83">
        <v>15.747945536570867</v>
      </c>
      <c r="D30" s="83">
        <v>17.326560987660688</v>
      </c>
      <c r="E30" s="83">
        <v>15.64094349757398</v>
      </c>
      <c r="F30" s="83">
        <v>15.662479368599179</v>
      </c>
      <c r="G30" s="83">
        <v>15.007463737618295</v>
      </c>
    </row>
    <row r="31" spans="1:7">
      <c r="A31" s="85">
        <v>26</v>
      </c>
      <c r="B31" s="83">
        <v>16.985067307841081</v>
      </c>
      <c r="C31" s="83">
        <v>16.247300861059543</v>
      </c>
      <c r="D31" s="83">
        <v>17.857237033766307</v>
      </c>
      <c r="E31" s="83">
        <v>16.138124800262556</v>
      </c>
      <c r="F31" s="83">
        <v>16.159966616035089</v>
      </c>
      <c r="G31" s="83">
        <v>15.493591257491659</v>
      </c>
    </row>
    <row r="32" spans="1:7">
      <c r="A32" s="85">
        <v>27</v>
      </c>
      <c r="B32" s="83">
        <v>17.4887031577709</v>
      </c>
      <c r="C32" s="83">
        <v>16.738157917584633</v>
      </c>
      <c r="D32" s="83">
        <v>18.378098461777469</v>
      </c>
      <c r="E32" s="83">
        <v>16.626893722592598</v>
      </c>
      <c r="F32" s="83">
        <v>16.649020581448205</v>
      </c>
      <c r="G32" s="83">
        <v>15.971994175894034</v>
      </c>
    </row>
    <row r="33" spans="1:7">
      <c r="A33" s="85">
        <v>28</v>
      </c>
      <c r="B33" s="83">
        <v>17.983762430934416</v>
      </c>
      <c r="C33" s="83">
        <v>17.221278808634477</v>
      </c>
      <c r="D33" s="83">
        <v>18.890611262692524</v>
      </c>
      <c r="E33" s="83">
        <v>17.107966397817872</v>
      </c>
      <c r="F33" s="83">
        <v>17.130370936884063</v>
      </c>
      <c r="G33" s="83">
        <v>16.442903124958484</v>
      </c>
    </row>
    <row r="34" spans="1:7">
      <c r="A34" s="85">
        <v>29</v>
      </c>
      <c r="B34" s="83">
        <v>18.470534360518272</v>
      </c>
      <c r="C34" s="83">
        <v>17.696893052875179</v>
      </c>
      <c r="D34" s="83">
        <v>19.395024980027024</v>
      </c>
      <c r="E34" s="83">
        <v>17.581571036784482</v>
      </c>
      <c r="F34" s="83">
        <v>17.604246148677834</v>
      </c>
      <c r="G34" s="83">
        <v>16.906541920770309</v>
      </c>
    </row>
    <row r="35" spans="1:7">
      <c r="A35" s="84">
        <v>30</v>
      </c>
      <c r="B35" s="83">
        <v>18.94929753071774</v>
      </c>
      <c r="C35" s="83">
        <v>18.16522340046145</v>
      </c>
      <c r="D35" s="83">
        <v>19.891581658424165</v>
      </c>
      <c r="E35" s="83">
        <v>18.04792912952508</v>
      </c>
      <c r="F35" s="83">
        <v>18.070867952017871</v>
      </c>
      <c r="G35" s="83">
        <v>17.363127767394488</v>
      </c>
    </row>
    <row r="36" spans="1:7" ht="13.5" thickBot="1">
      <c r="A36" s="82">
        <v>31</v>
      </c>
      <c r="B36" s="81">
        <v>19.423029968985684</v>
      </c>
      <c r="C36" s="81">
        <v>18.619353985472987</v>
      </c>
      <c r="D36" s="81">
        <v>20.388871199884768</v>
      </c>
      <c r="E36" s="81">
        <v>18.499127357763207</v>
      </c>
      <c r="F36" s="81">
        <v>18.522639650818316</v>
      </c>
      <c r="G36" s="81">
        <v>17.797205961579351</v>
      </c>
    </row>
    <row r="37" spans="1:7" ht="13.5" thickBot="1">
      <c r="A37" s="80">
        <v>32</v>
      </c>
      <c r="B37" s="79">
        <v>19.908605718210325</v>
      </c>
      <c r="C37" s="79">
        <v>19.084837835109813</v>
      </c>
      <c r="D37" s="79">
        <v>20.898592979881887</v>
      </c>
      <c r="E37" s="79">
        <v>18.961605541707286</v>
      </c>
      <c r="F37" s="79">
        <v>18.985705642088774</v>
      </c>
      <c r="G37" s="79">
        <v>18.242136110618834</v>
      </c>
    </row>
    <row r="38" spans="1:7" ht="13.5" thickBot="1">
      <c r="A38" s="80">
        <v>33</v>
      </c>
      <c r="B38" s="79">
        <v>20.406320861165582</v>
      </c>
      <c r="C38" s="79">
        <v>19.56195878098756</v>
      </c>
      <c r="D38" s="79">
        <v>21.421057804378933</v>
      </c>
      <c r="E38" s="79">
        <v>19.435645680249969</v>
      </c>
      <c r="F38" s="79">
        <v>19.460348283140995</v>
      </c>
      <c r="G38" s="79">
        <v>18.698189513384303</v>
      </c>
    </row>
    <row r="39" spans="1:7" ht="13.5" thickBot="1">
      <c r="A39" s="80">
        <v>34</v>
      </c>
      <c r="B39" s="79">
        <v>10.6281164788826</v>
      </c>
      <c r="C39" s="79">
        <v>20.051007750512248</v>
      </c>
      <c r="D39" s="79">
        <v>21.956584249488404</v>
      </c>
      <c r="E39" s="79">
        <v>19.921536822256218</v>
      </c>
      <c r="F39" s="79">
        <v>19.946856990219519</v>
      </c>
      <c r="G39" s="79">
        <v>19.165644251218911</v>
      </c>
    </row>
    <row r="40" spans="1:7" ht="13.5" thickBot="1">
      <c r="A40" s="80">
        <v>35</v>
      </c>
      <c r="B40" s="79">
        <v>21.439390854762092</v>
      </c>
      <c r="C40" s="79">
        <v>20.552282944275053</v>
      </c>
      <c r="D40" s="79">
        <v>22.505498855725616</v>
      </c>
      <c r="E40" s="79">
        <v>20.419575242812623</v>
      </c>
      <c r="F40" s="79">
        <v>20.445528414975009</v>
      </c>
      <c r="G40" s="79">
        <v>19.644785357499384</v>
      </c>
    </row>
    <row r="41" spans="1:7" ht="13.5" thickBot="1">
      <c r="A41" s="80">
        <v>36</v>
      </c>
      <c r="B41" s="79">
        <v>21.975375626131143</v>
      </c>
      <c r="C41" s="79">
        <v>21.06609001788193</v>
      </c>
      <c r="D41" s="79">
        <v>23.068136327118758</v>
      </c>
      <c r="E41" s="79">
        <v>10.6281300646238</v>
      </c>
      <c r="F41" s="79">
        <v>10.6281566666253</v>
      </c>
      <c r="G41" s="79">
        <v>20.135904991436867</v>
      </c>
    </row>
    <row r="42" spans="1:7" ht="13.5" thickBot="1">
      <c r="A42" s="80">
        <v>37</v>
      </c>
      <c r="B42" s="79">
        <v>22.524760016784423</v>
      </c>
      <c r="C42" s="79">
        <v>21.592742268328976</v>
      </c>
      <c r="D42" s="79">
        <v>23.644839735296728</v>
      </c>
      <c r="E42" s="79">
        <v>21.45331623948001</v>
      </c>
      <c r="F42" s="79">
        <v>21.48058329098312</v>
      </c>
      <c r="G42" s="79">
        <v>20.639302616222789</v>
      </c>
    </row>
    <row r="43" spans="1:7" ht="13.5" thickBot="1">
      <c r="A43" s="80">
        <v>38</v>
      </c>
      <c r="B43" s="79">
        <v>23.087879017204035</v>
      </c>
      <c r="C43" s="79">
        <v>22.132560825037199</v>
      </c>
      <c r="D43" s="79">
        <v>24.235960728679146</v>
      </c>
      <c r="E43" s="79">
        <v>21.989649145467009</v>
      </c>
      <c r="F43" s="79">
        <v>22.017597873257699</v>
      </c>
      <c r="G43" s="79">
        <v>21.155285181628358</v>
      </c>
    </row>
    <row r="44" spans="1:7" ht="13.5" thickBot="1">
      <c r="A44" s="80">
        <v>39</v>
      </c>
      <c r="B44" s="79">
        <v>23.665075992634137</v>
      </c>
      <c r="C44" s="79">
        <v>22.685874845663129</v>
      </c>
      <c r="D44" s="79">
        <v>24.841859746896123</v>
      </c>
      <c r="E44" s="79">
        <v>22.539390374103686</v>
      </c>
      <c r="F44" s="79">
        <v>22.568037820089142</v>
      </c>
      <c r="G44" s="79">
        <v>21.684167311169066</v>
      </c>
    </row>
    <row r="45" spans="1:7" ht="13.5" thickBot="1">
      <c r="A45" s="80">
        <v>40</v>
      </c>
      <c r="B45" s="79">
        <v>24.25670289244999</v>
      </c>
      <c r="C45" s="79">
        <v>23.253021716804707</v>
      </c>
      <c r="D45" s="79">
        <v>25.462906240568525</v>
      </c>
      <c r="E45" s="79">
        <v>23.102875133456276</v>
      </c>
      <c r="F45" s="79">
        <v>23.132238765591371</v>
      </c>
      <c r="G45" s="79">
        <v>22.226271493948293</v>
      </c>
    </row>
    <row r="46" spans="1:7" ht="13.5" thickBot="1">
      <c r="A46" s="80">
        <v>41</v>
      </c>
      <c r="B46" s="79">
        <v>24.863120464761241</v>
      </c>
      <c r="C46" s="79">
        <v>23.834347259724826</v>
      </c>
      <c r="D46" s="79">
        <v>26.099478896582738</v>
      </c>
      <c r="E46" s="79">
        <v>23.680447011792683</v>
      </c>
      <c r="F46" s="79">
        <v>23.710544734731155</v>
      </c>
      <c r="G46" s="79">
        <v>22.781928281296999</v>
      </c>
    </row>
    <row r="47" spans="1:7" ht="13.5" thickBot="1">
      <c r="A47" s="80">
        <v>42</v>
      </c>
      <c r="B47" s="79">
        <v>25.484698476380274</v>
      </c>
      <c r="C47" s="79">
        <v>24.430205941217945</v>
      </c>
      <c r="D47" s="79">
        <v>26.751965868997306</v>
      </c>
      <c r="E47" s="79">
        <v>24.272458187087501</v>
      </c>
      <c r="F47" s="79">
        <v>24.303308353099432</v>
      </c>
      <c r="G47" s="79">
        <v>23.351476488329425</v>
      </c>
    </row>
    <row r="48" spans="1:7" ht="13.5" thickBot="1">
      <c r="A48" s="80">
        <v>43</v>
      </c>
      <c r="B48" s="79">
        <v>26.121815938289782</v>
      </c>
      <c r="C48" s="79">
        <v>25.040961089748393</v>
      </c>
      <c r="D48" s="79">
        <v>27.420765015722239</v>
      </c>
      <c r="E48" s="79">
        <v>24.87926964176469</v>
      </c>
      <c r="F48" s="79">
        <v>24.910891061926918</v>
      </c>
      <c r="G48" s="79">
        <v>23.935263400537661</v>
      </c>
    </row>
    <row r="49" spans="1:7" ht="13.5" thickBot="1">
      <c r="A49" s="80">
        <v>44</v>
      </c>
      <c r="B49" s="79">
        <v>26.774861336747026</v>
      </c>
      <c r="C49" s="79">
        <v>25.666985116992102</v>
      </c>
      <c r="D49" s="79">
        <v>28.106284141115296</v>
      </c>
      <c r="E49" s="79">
        <v>25.501251382808807</v>
      </c>
      <c r="F49" s="79">
        <v>25.53366333847509</v>
      </c>
      <c r="G49" s="79">
        <v>24.533644985551103</v>
      </c>
    </row>
    <row r="50" spans="1:7" ht="13.5" thickBot="1">
      <c r="A50" s="80">
        <v>45</v>
      </c>
      <c r="B50" s="79">
        <v>27.444232870165703</v>
      </c>
      <c r="C50" s="79">
        <v>26.308659744916906</v>
      </c>
      <c r="D50" s="79">
        <v>28.808941244643179</v>
      </c>
      <c r="E50" s="79">
        <v>26.138782667379026</v>
      </c>
      <c r="F50" s="79">
        <v>26.172004921936967</v>
      </c>
      <c r="G50" s="79">
        <v>25.146986110189879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52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18230628</v>
      </c>
      <c r="D2" s="20" t="s">
        <v>81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100">
        <v>18230628</v>
      </c>
      <c r="D5" s="100" t="s">
        <v>81</v>
      </c>
      <c r="E5" s="38">
        <v>12321</v>
      </c>
      <c r="F5" s="39" t="s">
        <v>530</v>
      </c>
      <c r="G5" s="39">
        <v>15</v>
      </c>
      <c r="H5" s="39"/>
      <c r="I5" s="40" t="s">
        <v>281</v>
      </c>
      <c r="J5" s="41">
        <v>50</v>
      </c>
      <c r="K5" s="41">
        <v>2064</v>
      </c>
      <c r="L5" s="41"/>
      <c r="M5" s="42">
        <v>2400</v>
      </c>
      <c r="N5" s="42">
        <v>3644.31</v>
      </c>
      <c r="O5" s="43">
        <v>103200</v>
      </c>
      <c r="P5" s="44">
        <v>120000</v>
      </c>
      <c r="Q5" s="44">
        <f>J5*N5</f>
        <v>182215.5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0.16661417817771879</v>
      </c>
      <c r="V5" s="48">
        <f t="shared" ref="V5:V24" si="2">N5-M5</f>
        <v>1244.31</v>
      </c>
      <c r="W5" s="49">
        <f t="shared" ref="W5:W24" si="3">(O5/A$10)</f>
        <v>1.1107611878514586E-2</v>
      </c>
      <c r="X5" s="44">
        <f t="shared" ref="X5:X24" si="4">W5*A$8</f>
        <v>4823.6911141042328</v>
      </c>
      <c r="Y5" s="44">
        <f t="shared" ref="Y5:Y24" si="5">Q5-P5</f>
        <v>62215.5</v>
      </c>
      <c r="Z5" s="44">
        <f t="shared" ref="Z5:Z24" si="6">X5+(A$6*W5)</f>
        <v>56805.093183176796</v>
      </c>
      <c r="AA5" s="50">
        <f t="shared" ref="AA5:AA24" si="7">Q5+X5</f>
        <v>187039.19111410424</v>
      </c>
      <c r="AB5" s="51">
        <f t="shared" ref="AB5:AC20" si="8">Z5/(1+ElecDiscountRate)^1</f>
        <v>53188.289497356549</v>
      </c>
      <c r="AC5" s="44">
        <f t="shared" si="8"/>
        <v>175130.32875852456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1.3961506916040443</v>
      </c>
      <c r="AG5" s="44">
        <f t="shared" ref="AG5:AG24" si="10">AF5*J5*K5</f>
        <v>144082.75137353738</v>
      </c>
      <c r="AH5" s="52">
        <f>HLOOKUP(I5,ElecAvoidedCostsWOCC!$A$5:$Q$50,T5+1,FALSE)</f>
        <v>1.3961506916040443</v>
      </c>
      <c r="AI5" s="44">
        <f t="shared" ref="AI5:AI24" si="11">AH5*J5*L5</f>
        <v>0</v>
      </c>
      <c r="AJ5" s="44">
        <f>AG5+AI5</f>
        <v>144082.75137353738</v>
      </c>
      <c r="AK5" s="44">
        <f>HLOOKUP(I5,ElecAvoidedCostsWOCC!$A$5:$Q$50,G5+1,FALSE)*J5*L5</f>
        <v>0</v>
      </c>
      <c r="AL5" s="44">
        <f>AG5+AI5-AK5</f>
        <v>144082.75137353738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144082.75137353738</v>
      </c>
      <c r="AN5" s="48">
        <f>AM5*1.1+AD5+AE5</f>
        <v>158491.02651089113</v>
      </c>
      <c r="AO5" s="47">
        <f>IFERROR(AM5/AB5,0)</f>
        <v>2.7089186874621767</v>
      </c>
      <c r="AP5" s="47">
        <f>AN5/AC5</f>
        <v>0.90498903093720418</v>
      </c>
    </row>
    <row r="6" spans="1:42" ht="13.5" customHeight="1">
      <c r="A6" s="53">
        <f>SUMIF('Program Costs'!D:D,C2,'Program Costs'!L:L)</f>
        <v>4679800</v>
      </c>
      <c r="B6" s="97" t="s">
        <v>15</v>
      </c>
      <c r="C6" s="100">
        <v>18230628</v>
      </c>
      <c r="D6" s="100" t="s">
        <v>81</v>
      </c>
      <c r="E6" s="38">
        <v>12322</v>
      </c>
      <c r="F6" s="39" t="s">
        <v>531</v>
      </c>
      <c r="G6" s="39">
        <v>15</v>
      </c>
      <c r="H6" s="39"/>
      <c r="I6" s="40" t="s">
        <v>281</v>
      </c>
      <c r="J6" s="41">
        <v>1300</v>
      </c>
      <c r="K6" s="41">
        <v>2064</v>
      </c>
      <c r="L6" s="41"/>
      <c r="M6" s="42">
        <v>800</v>
      </c>
      <c r="N6" s="42">
        <v>3644.31</v>
      </c>
      <c r="O6" s="43">
        <v>2683200</v>
      </c>
      <c r="P6" s="44">
        <v>1040000</v>
      </c>
      <c r="Q6" s="44">
        <f t="shared" ref="Q6:Q35" si="12">J6*N6</f>
        <v>4737603</v>
      </c>
      <c r="R6" s="45">
        <v>0</v>
      </c>
      <c r="S6" s="46">
        <v>0</v>
      </c>
      <c r="T6" s="39">
        <f t="shared" si="0"/>
        <v>15</v>
      </c>
      <c r="U6" s="47">
        <f t="shared" si="1"/>
        <v>4.3319686326206881</v>
      </c>
      <c r="V6" s="48">
        <f t="shared" si="2"/>
        <v>2844.31</v>
      </c>
      <c r="W6" s="49">
        <f t="shared" si="3"/>
        <v>0.28879790884137924</v>
      </c>
      <c r="X6" s="44">
        <f t="shared" si="4"/>
        <v>125415.96896671006</v>
      </c>
      <c r="Y6" s="44">
        <f t="shared" si="5"/>
        <v>3697603</v>
      </c>
      <c r="Z6" s="44">
        <f t="shared" si="6"/>
        <v>1476932.4227625967</v>
      </c>
      <c r="AA6" s="50">
        <f t="shared" si="7"/>
        <v>4863018.9689667104</v>
      </c>
      <c r="AB6" s="51">
        <f t="shared" si="8"/>
        <v>1382895.5269312703</v>
      </c>
      <c r="AC6" s="44">
        <f t="shared" si="8"/>
        <v>4553388.5477216383</v>
      </c>
      <c r="AD6" s="44">
        <f t="shared" si="9"/>
        <v>0</v>
      </c>
      <c r="AE6" s="44">
        <v>0</v>
      </c>
      <c r="AF6" s="52">
        <f>HLOOKUP(I6,ElecAvoidedCostsWOCC!$A$5:$Q$50,G6+1,FALSE)</f>
        <v>1.3961506916040443</v>
      </c>
      <c r="AG6" s="44">
        <f t="shared" si="10"/>
        <v>3746151.5357119716</v>
      </c>
      <c r="AH6" s="52">
        <f>HLOOKUP(I6,ElecAvoidedCostsWOCC!$A$5:$Q$50,T6+1,FALSE)</f>
        <v>1.3961506916040443</v>
      </c>
      <c r="AI6" s="44">
        <f t="shared" si="11"/>
        <v>0</v>
      </c>
      <c r="AJ6" s="44">
        <f t="shared" ref="AJ6:AJ24" si="13">AG6+AI6</f>
        <v>3746151.5357119716</v>
      </c>
      <c r="AK6" s="44">
        <f>HLOOKUP(I6,ElecAvoidedCostsWOCC!$A$5:$Q$50,G6+1,FALSE)*J6*L6</f>
        <v>0</v>
      </c>
      <c r="AL6" s="44">
        <f t="shared" ref="AL6:AL24" si="14">AG6+AI6-AK6</f>
        <v>3746151.5357119716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3746151.5357119716</v>
      </c>
      <c r="AN6" s="48">
        <f t="shared" ref="AN6:AN24" si="15">AM6*1.1+AD6+AE6</f>
        <v>4120766.6892831689</v>
      </c>
      <c r="AO6" s="47">
        <f t="shared" ref="AO6:AO24" si="16">IFERROR(AM6/AB6,0)</f>
        <v>2.7089186874621767</v>
      </c>
      <c r="AP6" s="47">
        <f t="shared" ref="AP6:AP24" si="17">AN6/AC6</f>
        <v>0.90498903093720418</v>
      </c>
    </row>
    <row r="7" spans="1:42" ht="13.5" customHeight="1">
      <c r="A7" s="36" t="s">
        <v>248</v>
      </c>
      <c r="B7" s="97" t="s">
        <v>15</v>
      </c>
      <c r="C7" s="100">
        <v>18230628</v>
      </c>
      <c r="D7" s="100" t="s">
        <v>81</v>
      </c>
      <c r="E7" s="38">
        <v>12764</v>
      </c>
      <c r="F7" s="39" t="s">
        <v>534</v>
      </c>
      <c r="G7" s="39">
        <v>15</v>
      </c>
      <c r="H7" s="39"/>
      <c r="I7" s="40" t="s">
        <v>281</v>
      </c>
      <c r="J7" s="41">
        <v>60</v>
      </c>
      <c r="K7" s="41">
        <v>2064</v>
      </c>
      <c r="L7" s="41"/>
      <c r="M7" s="42">
        <v>2400</v>
      </c>
      <c r="N7" s="42">
        <v>3644.31</v>
      </c>
      <c r="O7" s="43">
        <v>123840</v>
      </c>
      <c r="P7" s="44">
        <v>144000</v>
      </c>
      <c r="Q7" s="44">
        <f t="shared" si="12"/>
        <v>218658.6</v>
      </c>
      <c r="R7" s="45">
        <v>0</v>
      </c>
      <c r="S7" s="46">
        <v>0</v>
      </c>
      <c r="T7" s="39">
        <f t="shared" si="0"/>
        <v>15</v>
      </c>
      <c r="U7" s="47">
        <f t="shared" si="1"/>
        <v>0.19993701381326254</v>
      </c>
      <c r="V7" s="48">
        <f t="shared" si="2"/>
        <v>1244.31</v>
      </c>
      <c r="W7" s="49">
        <f t="shared" si="3"/>
        <v>1.3329134254217502E-2</v>
      </c>
      <c r="X7" s="44">
        <f t="shared" si="4"/>
        <v>5788.42933692508</v>
      </c>
      <c r="Y7" s="44">
        <f t="shared" si="5"/>
        <v>74658.600000000006</v>
      </c>
      <c r="Z7" s="44">
        <f t="shared" si="6"/>
        <v>68166.11181981214</v>
      </c>
      <c r="AA7" s="50">
        <f t="shared" si="7"/>
        <v>224447.02933692507</v>
      </c>
      <c r="AB7" s="51">
        <f t="shared" si="8"/>
        <v>63825.94739682784</v>
      </c>
      <c r="AC7" s="44">
        <f t="shared" si="8"/>
        <v>210156.39451022947</v>
      </c>
      <c r="AD7" s="44">
        <f t="shared" si="9"/>
        <v>0</v>
      </c>
      <c r="AE7" s="44">
        <v>0</v>
      </c>
      <c r="AF7" s="52">
        <f>HLOOKUP(I7,ElecAvoidedCostsWOCC!$A$5:$Q$50,G7+1,FALSE)</f>
        <v>1.3961506916040443</v>
      </c>
      <c r="AG7" s="44">
        <f t="shared" si="10"/>
        <v>172899.30164824484</v>
      </c>
      <c r="AH7" s="52">
        <f>HLOOKUP(I7,ElecAvoidedCostsWOCC!$A$5:$Q$50,T7+1,FALSE)</f>
        <v>1.3961506916040443</v>
      </c>
      <c r="AI7" s="44">
        <f t="shared" si="11"/>
        <v>0</v>
      </c>
      <c r="AJ7" s="44">
        <f t="shared" si="13"/>
        <v>172899.30164824484</v>
      </c>
      <c r="AK7" s="44">
        <f>HLOOKUP(I7,ElecAvoidedCostsWOCC!$A$5:$Q$50,G7+1,FALSE)*J7*L7</f>
        <v>0</v>
      </c>
      <c r="AL7" s="44">
        <f t="shared" si="14"/>
        <v>172899.30164824484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172899.30164824484</v>
      </c>
      <c r="AN7" s="48">
        <f t="shared" si="15"/>
        <v>190189.23181306935</v>
      </c>
      <c r="AO7" s="47">
        <f t="shared" si="16"/>
        <v>2.7089186874621771</v>
      </c>
      <c r="AP7" s="47">
        <f t="shared" si="17"/>
        <v>0.90498903093720418</v>
      </c>
    </row>
    <row r="8" spans="1:42" ht="13.5" customHeight="1">
      <c r="A8" s="53">
        <f>SUMIF('Program Costs'!D:D,C2,'Program Costs'!O:O)</f>
        <v>434268.96499999985</v>
      </c>
      <c r="B8" s="97" t="s">
        <v>15</v>
      </c>
      <c r="C8" s="100">
        <v>18230628</v>
      </c>
      <c r="D8" s="100" t="s">
        <v>81</v>
      </c>
      <c r="E8" s="38">
        <v>12547</v>
      </c>
      <c r="F8" s="39" t="s">
        <v>533</v>
      </c>
      <c r="G8" s="39">
        <v>10</v>
      </c>
      <c r="H8" s="39">
        <v>8</v>
      </c>
      <c r="I8" s="40" t="s">
        <v>281</v>
      </c>
      <c r="J8" s="41">
        <v>350</v>
      </c>
      <c r="K8" s="41">
        <v>3988</v>
      </c>
      <c r="L8" s="41">
        <v>2991</v>
      </c>
      <c r="M8" s="42">
        <v>2400</v>
      </c>
      <c r="N8" s="42">
        <v>4258.1099999999997</v>
      </c>
      <c r="O8" s="43">
        <v>1395800</v>
      </c>
      <c r="P8" s="44">
        <v>840000</v>
      </c>
      <c r="Q8" s="44">
        <f t="shared" si="12"/>
        <v>1490338.5</v>
      </c>
      <c r="R8" s="45">
        <v>0</v>
      </c>
      <c r="S8" s="46">
        <v>0</v>
      </c>
      <c r="T8" s="39">
        <f t="shared" si="0"/>
        <v>18</v>
      </c>
      <c r="U8" s="47">
        <f t="shared" si="1"/>
        <v>2.7041868593076726</v>
      </c>
      <c r="V8" s="48">
        <f t="shared" si="2"/>
        <v>1858.1099999999997</v>
      </c>
      <c r="W8" s="49">
        <f t="shared" si="3"/>
        <v>0.1502326032948707</v>
      </c>
      <c r="X8" s="44">
        <f t="shared" si="4"/>
        <v>65241.357142119065</v>
      </c>
      <c r="Y8" s="44">
        <f t="shared" si="5"/>
        <v>650338.5</v>
      </c>
      <c r="Z8" s="44">
        <f t="shared" si="6"/>
        <v>768299.894041455</v>
      </c>
      <c r="AA8" s="50">
        <f t="shared" si="7"/>
        <v>1555579.857142119</v>
      </c>
      <c r="AB8" s="51">
        <f t="shared" si="8"/>
        <v>719381.92325978924</v>
      </c>
      <c r="AC8" s="44">
        <f t="shared" si="8"/>
        <v>1456535.4467622836</v>
      </c>
      <c r="AD8" s="44">
        <f t="shared" si="9"/>
        <v>0</v>
      </c>
      <c r="AE8" s="44">
        <v>0</v>
      </c>
      <c r="AF8" s="52">
        <f>HLOOKUP(I8,ElecAvoidedCostsWOCC!$A$5:$Q$50,G8+1,FALSE)</f>
        <v>0.9838493984213923</v>
      </c>
      <c r="AG8" s="44">
        <f t="shared" si="10"/>
        <v>1373256.9903165794</v>
      </c>
      <c r="AH8" s="52">
        <f>HLOOKUP(I8,ElecAvoidedCostsWOCC!$A$5:$Q$50,T8+1,FALSE)</f>
        <v>1.6039068652152917</v>
      </c>
      <c r="AI8" s="44">
        <f t="shared" si="11"/>
        <v>1679049.9018506282</v>
      </c>
      <c r="AJ8" s="44">
        <f t="shared" si="13"/>
        <v>3052306.8921672078</v>
      </c>
      <c r="AK8" s="44">
        <f>HLOOKUP(I8,ElecAvoidedCostsWOCC!$A$5:$Q$50,G8+1,FALSE)*J8*L8</f>
        <v>1029942.7427374345</v>
      </c>
      <c r="AL8" s="44">
        <f t="shared" si="14"/>
        <v>2022364.1494297734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2022364.1494297732</v>
      </c>
      <c r="AN8" s="48">
        <f t="shared" si="15"/>
        <v>2224600.5643727509</v>
      </c>
      <c r="AO8" s="47">
        <f t="shared" si="16"/>
        <v>2.8112523876964866</v>
      </c>
      <c r="AP8" s="47">
        <f t="shared" si="17"/>
        <v>1.5273233269521802</v>
      </c>
    </row>
    <row r="9" spans="1:42" ht="13.5" customHeight="1">
      <c r="A9" s="36" t="s">
        <v>250</v>
      </c>
      <c r="B9" s="97" t="s">
        <v>15</v>
      </c>
      <c r="C9" s="100">
        <v>18230628</v>
      </c>
      <c r="D9" s="100" t="s">
        <v>81</v>
      </c>
      <c r="E9" s="38">
        <v>12326</v>
      </c>
      <c r="F9" s="39" t="s">
        <v>532</v>
      </c>
      <c r="G9" s="39">
        <v>10</v>
      </c>
      <c r="H9" s="39">
        <v>8</v>
      </c>
      <c r="I9" s="40" t="s">
        <v>281</v>
      </c>
      <c r="J9" s="41">
        <v>500</v>
      </c>
      <c r="K9" s="41">
        <v>4268</v>
      </c>
      <c r="L9" s="41">
        <v>3201</v>
      </c>
      <c r="M9" s="42">
        <v>1500</v>
      </c>
      <c r="N9" s="42">
        <v>4692.1000000000004</v>
      </c>
      <c r="O9" s="43">
        <v>2134000</v>
      </c>
      <c r="P9" s="44">
        <v>750000</v>
      </c>
      <c r="Q9" s="44">
        <f t="shared" si="12"/>
        <v>2346050</v>
      </c>
      <c r="R9" s="45">
        <v>0</v>
      </c>
      <c r="S9" s="46">
        <v>0</v>
      </c>
      <c r="T9" s="39">
        <f t="shared" si="0"/>
        <v>18</v>
      </c>
      <c r="U9" s="47">
        <f t="shared" si="1"/>
        <v>4.1343564678052545</v>
      </c>
      <c r="V9" s="48">
        <f t="shared" si="2"/>
        <v>3192.1000000000004</v>
      </c>
      <c r="W9" s="49">
        <f t="shared" si="3"/>
        <v>0.22968647043362525</v>
      </c>
      <c r="X9" s="44">
        <f t="shared" si="4"/>
        <v>99745.705789713509</v>
      </c>
      <c r="Y9" s="44">
        <f t="shared" si="5"/>
        <v>1596050</v>
      </c>
      <c r="Z9" s="44">
        <f t="shared" si="6"/>
        <v>1174632.4501249928</v>
      </c>
      <c r="AA9" s="50">
        <f t="shared" si="7"/>
        <v>2445795.7057897137</v>
      </c>
      <c r="AB9" s="51">
        <f t="shared" si="8"/>
        <v>1099843.1180945626</v>
      </c>
      <c r="AC9" s="44">
        <f t="shared" si="8"/>
        <v>2290070.8855708926</v>
      </c>
      <c r="AD9" s="44">
        <f t="shared" si="9"/>
        <v>0</v>
      </c>
      <c r="AE9" s="44">
        <f t="shared" ref="AE9:AE24" si="18">-PV(ElecDiscountRate,T9,S9)*J9</f>
        <v>0</v>
      </c>
      <c r="AF9" s="52">
        <f>HLOOKUP(I9,ElecAvoidedCostsWOCC!$A$5:$Q$50,G9+1,FALSE)</f>
        <v>0.9838493984213923</v>
      </c>
      <c r="AG9" s="44">
        <f t="shared" si="10"/>
        <v>2099534.616231251</v>
      </c>
      <c r="AH9" s="52">
        <f>HLOOKUP(I9,ElecAvoidedCostsWOCC!$A$5:$Q$50,T9+1,FALSE)</f>
        <v>1.6039068652152917</v>
      </c>
      <c r="AI9" s="44">
        <f t="shared" si="11"/>
        <v>2567052.9377770741</v>
      </c>
      <c r="AJ9" s="44">
        <f t="shared" si="13"/>
        <v>4666587.5540083256</v>
      </c>
      <c r="AK9" s="44">
        <f>HLOOKUP(I9,ElecAvoidedCostsWOCC!$A$5:$Q$50,G9+1,FALSE)*J9*L9</f>
        <v>1574650.9621734384</v>
      </c>
      <c r="AL9" s="44">
        <f t="shared" si="14"/>
        <v>3091936.5918348869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3091936.5918348869</v>
      </c>
      <c r="AN9" s="48">
        <f t="shared" si="15"/>
        <v>3401130.2510183761</v>
      </c>
      <c r="AO9" s="47">
        <f t="shared" si="16"/>
        <v>2.8112523876964857</v>
      </c>
      <c r="AP9" s="47">
        <f t="shared" si="17"/>
        <v>1.4851637442526182</v>
      </c>
    </row>
    <row r="10" spans="1:42" ht="13.5" customHeight="1">
      <c r="A10" s="54">
        <f>SUM(O5:O999)</f>
        <v>9290926</v>
      </c>
      <c r="B10" s="97" t="s">
        <v>15</v>
      </c>
      <c r="C10" s="100">
        <v>18230628</v>
      </c>
      <c r="D10" s="100" t="s">
        <v>81</v>
      </c>
      <c r="E10" s="38">
        <v>12766</v>
      </c>
      <c r="F10" s="39" t="s">
        <v>535</v>
      </c>
      <c r="G10" s="39">
        <v>10</v>
      </c>
      <c r="H10" s="39">
        <v>8</v>
      </c>
      <c r="I10" s="40" t="s">
        <v>281</v>
      </c>
      <c r="J10" s="41">
        <v>30</v>
      </c>
      <c r="K10" s="41">
        <v>4268</v>
      </c>
      <c r="L10" s="41">
        <v>3201</v>
      </c>
      <c r="M10" s="42">
        <v>2400</v>
      </c>
      <c r="N10" s="42">
        <v>4692.1000000000004</v>
      </c>
      <c r="O10" s="43">
        <v>128040</v>
      </c>
      <c r="P10" s="44">
        <v>72000</v>
      </c>
      <c r="Q10" s="44">
        <f t="shared" si="12"/>
        <v>140763</v>
      </c>
      <c r="R10" s="45">
        <v>0</v>
      </c>
      <c r="S10" s="46">
        <v>0</v>
      </c>
      <c r="T10" s="39">
        <f t="shared" si="0"/>
        <v>18</v>
      </c>
      <c r="U10" s="47">
        <f t="shared" si="1"/>
        <v>0.24806138806831524</v>
      </c>
      <c r="V10" s="48">
        <f t="shared" si="2"/>
        <v>2292.1000000000004</v>
      </c>
      <c r="W10" s="49">
        <f t="shared" si="3"/>
        <v>1.3781188226017514E-2</v>
      </c>
      <c r="X10" s="44">
        <f t="shared" si="4"/>
        <v>5984.7423473828094</v>
      </c>
      <c r="Y10" s="44">
        <f t="shared" si="5"/>
        <v>68763</v>
      </c>
      <c r="Z10" s="44">
        <f t="shared" si="6"/>
        <v>70477.947007499577</v>
      </c>
      <c r="AA10" s="50">
        <f t="shared" si="7"/>
        <v>146747.74234738282</v>
      </c>
      <c r="AB10" s="51">
        <f t="shared" si="8"/>
        <v>65990.58708567376</v>
      </c>
      <c r="AC10" s="44">
        <f t="shared" si="8"/>
        <v>137404.25313425358</v>
      </c>
      <c r="AD10" s="44">
        <f t="shared" si="9"/>
        <v>0</v>
      </c>
      <c r="AE10" s="44">
        <f t="shared" si="18"/>
        <v>0</v>
      </c>
      <c r="AF10" s="52">
        <f>HLOOKUP(I10,ElecAvoidedCostsWOCC!$A$5:$Q$50,G10+1,FALSE)</f>
        <v>0.9838493984213923</v>
      </c>
      <c r="AG10" s="44">
        <f t="shared" si="10"/>
        <v>125972.07697387507</v>
      </c>
      <c r="AH10" s="52">
        <f>HLOOKUP(I10,ElecAvoidedCostsWOCC!$A$5:$Q$50,T10+1,FALSE)</f>
        <v>1.6039068652152917</v>
      </c>
      <c r="AI10" s="44">
        <f t="shared" si="11"/>
        <v>154023.17626662445</v>
      </c>
      <c r="AJ10" s="44">
        <f t="shared" si="13"/>
        <v>279995.25324049953</v>
      </c>
      <c r="AK10" s="44">
        <f>HLOOKUP(I10,ElecAvoidedCostsWOCC!$A$5:$Q$50,G10+1,FALSE)*J10*L10</f>
        <v>94479.057730406304</v>
      </c>
      <c r="AL10" s="44">
        <f t="shared" si="14"/>
        <v>185516.19551009324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185516.19551009324</v>
      </c>
      <c r="AN10" s="48">
        <f t="shared" si="15"/>
        <v>204067.81506110259</v>
      </c>
      <c r="AO10" s="47">
        <f t="shared" si="16"/>
        <v>2.8112523876964857</v>
      </c>
      <c r="AP10" s="47">
        <f t="shared" si="17"/>
        <v>1.4851637442526182</v>
      </c>
    </row>
    <row r="11" spans="1:42" ht="13.5" customHeight="1">
      <c r="A11" s="36" t="s">
        <v>251</v>
      </c>
      <c r="B11" s="97" t="s">
        <v>15</v>
      </c>
      <c r="C11" s="100">
        <v>18230628</v>
      </c>
      <c r="D11" s="100" t="s">
        <v>81</v>
      </c>
      <c r="E11" s="38">
        <v>12767</v>
      </c>
      <c r="F11" s="39" t="s">
        <v>536</v>
      </c>
      <c r="G11" s="39">
        <v>6</v>
      </c>
      <c r="H11" s="39">
        <v>12</v>
      </c>
      <c r="I11" s="40" t="s">
        <v>281</v>
      </c>
      <c r="J11" s="41">
        <v>40</v>
      </c>
      <c r="K11" s="41">
        <v>4193</v>
      </c>
      <c r="L11" s="41">
        <v>2096</v>
      </c>
      <c r="M11" s="42">
        <v>2400</v>
      </c>
      <c r="N11" s="42">
        <v>5829.66</v>
      </c>
      <c r="O11" s="43">
        <v>167720</v>
      </c>
      <c r="P11" s="44">
        <v>96000</v>
      </c>
      <c r="Q11" s="44">
        <f t="shared" si="12"/>
        <v>233186.4</v>
      </c>
      <c r="R11" s="45">
        <v>241.59400725068937</v>
      </c>
      <c r="S11" s="46">
        <v>0</v>
      </c>
      <c r="T11" s="39">
        <f t="shared" si="0"/>
        <v>18</v>
      </c>
      <c r="U11" s="47">
        <f t="shared" si="1"/>
        <v>0.32493639492984872</v>
      </c>
      <c r="V11" s="48">
        <f t="shared" si="2"/>
        <v>3429.66</v>
      </c>
      <c r="W11" s="49">
        <f t="shared" si="3"/>
        <v>1.8052021940547152E-2</v>
      </c>
      <c r="X11" s="44">
        <f t="shared" si="4"/>
        <v>7839.4328842787008</v>
      </c>
      <c r="Y11" s="44">
        <f t="shared" si="5"/>
        <v>137186.4</v>
      </c>
      <c r="Z11" s="44">
        <f t="shared" si="6"/>
        <v>92319.285161651263</v>
      </c>
      <c r="AA11" s="50">
        <f t="shared" si="7"/>
        <v>241025.8328842787</v>
      </c>
      <c r="AB11" s="51">
        <f t="shared" si="8"/>
        <v>86441.278241246502</v>
      </c>
      <c r="AC11" s="44">
        <f t="shared" si="8"/>
        <v>225679.61880550437</v>
      </c>
      <c r="AD11" s="44">
        <f t="shared" si="9"/>
        <v>98627.598625981947</v>
      </c>
      <c r="AE11" s="44">
        <f t="shared" si="18"/>
        <v>0</v>
      </c>
      <c r="AF11" s="52">
        <f>HLOOKUP(I11,ElecAvoidedCostsWOCC!$A$5:$Q$50,G11+1,FALSE)</f>
        <v>0.61270729802506985</v>
      </c>
      <c r="AG11" s="44">
        <f t="shared" si="10"/>
        <v>102763.26802476471</v>
      </c>
      <c r="AH11" s="52">
        <f>HLOOKUP(I11,ElecAvoidedCostsWOCC!$A$5:$Q$50,T11+1,FALSE)</f>
        <v>1.6039068652152917</v>
      </c>
      <c r="AI11" s="44">
        <f t="shared" si="11"/>
        <v>134471.55157965005</v>
      </c>
      <c r="AJ11" s="44">
        <f t="shared" si="13"/>
        <v>237234.81960441475</v>
      </c>
      <c r="AK11" s="44">
        <f>HLOOKUP(I11,ElecAvoidedCostsWOCC!$A$5:$Q$50,G11+1,FALSE)*J11*L11</f>
        <v>51369.379866421856</v>
      </c>
      <c r="AL11" s="44">
        <f t="shared" si="14"/>
        <v>185865.43973799289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185865.43973799289</v>
      </c>
      <c r="AN11" s="48">
        <f t="shared" si="15"/>
        <v>303079.5823377741</v>
      </c>
      <c r="AO11" s="47">
        <f t="shared" si="16"/>
        <v>2.1501930966275893</v>
      </c>
      <c r="AP11" s="47">
        <f t="shared" si="17"/>
        <v>1.3429639058322529</v>
      </c>
    </row>
    <row r="12" spans="1:42" ht="13.5" customHeight="1">
      <c r="A12" s="55">
        <f>SUM(P5:P1000)</f>
        <v>4679800</v>
      </c>
      <c r="B12" s="97" t="s">
        <v>15</v>
      </c>
      <c r="C12" s="100">
        <v>18230628</v>
      </c>
      <c r="D12" s="100" t="s">
        <v>81</v>
      </c>
      <c r="E12" s="38">
        <v>12768</v>
      </c>
      <c r="F12" s="39" t="s">
        <v>537</v>
      </c>
      <c r="G12" s="39">
        <v>6</v>
      </c>
      <c r="H12" s="39">
        <v>12</v>
      </c>
      <c r="I12" s="40" t="s">
        <v>281</v>
      </c>
      <c r="J12" s="41">
        <v>80</v>
      </c>
      <c r="K12" s="41">
        <v>4566</v>
      </c>
      <c r="L12" s="41">
        <v>2283</v>
      </c>
      <c r="M12" s="42">
        <v>1500</v>
      </c>
      <c r="N12" s="42">
        <v>6453.87</v>
      </c>
      <c r="O12" s="43">
        <v>365280</v>
      </c>
      <c r="P12" s="44">
        <v>120000</v>
      </c>
      <c r="Q12" s="44">
        <f t="shared" si="12"/>
        <v>516309.6</v>
      </c>
      <c r="R12" s="45">
        <v>263.0016</v>
      </c>
      <c r="S12" s="46">
        <v>0</v>
      </c>
      <c r="T12" s="39">
        <f t="shared" si="0"/>
        <v>18</v>
      </c>
      <c r="U12" s="47">
        <f t="shared" si="1"/>
        <v>0.70768403493903631</v>
      </c>
      <c r="V12" s="48">
        <f t="shared" si="2"/>
        <v>4953.87</v>
      </c>
      <c r="W12" s="49">
        <f t="shared" si="3"/>
        <v>3.9315779718835348E-2</v>
      </c>
      <c r="X12" s="44">
        <f t="shared" si="4"/>
        <v>17073.622966666611</v>
      </c>
      <c r="Y12" s="44">
        <f t="shared" si="5"/>
        <v>396309.6</v>
      </c>
      <c r="Z12" s="44">
        <f t="shared" si="6"/>
        <v>201063.60889487228</v>
      </c>
      <c r="AA12" s="50">
        <f t="shared" si="7"/>
        <v>533383.22296666657</v>
      </c>
      <c r="AB12" s="51">
        <f t="shared" si="8"/>
        <v>188261.80608134108</v>
      </c>
      <c r="AC12" s="44">
        <f t="shared" si="8"/>
        <v>499422.49341448175</v>
      </c>
      <c r="AD12" s="44">
        <f t="shared" si="9"/>
        <v>214733.93763343888</v>
      </c>
      <c r="AE12" s="44">
        <f t="shared" si="18"/>
        <v>0</v>
      </c>
      <c r="AF12" s="52">
        <f>HLOOKUP(I12,ElecAvoidedCostsWOCC!$A$5:$Q$50,G12+1,FALSE)</f>
        <v>0.61270729802506985</v>
      </c>
      <c r="AG12" s="44">
        <f t="shared" si="10"/>
        <v>223809.72182259752</v>
      </c>
      <c r="AH12" s="52">
        <f>HLOOKUP(I12,ElecAvoidedCostsWOCC!$A$5:$Q$50,T12+1,FALSE)</f>
        <v>1.6039068652152917</v>
      </c>
      <c r="AI12" s="44">
        <f t="shared" si="11"/>
        <v>292937.54986292089</v>
      </c>
      <c r="AJ12" s="44">
        <f t="shared" si="13"/>
        <v>516747.27168551844</v>
      </c>
      <c r="AK12" s="44">
        <f>HLOOKUP(I12,ElecAvoidedCostsWOCC!$A$5:$Q$50,G12+1,FALSE)*J12*L12</f>
        <v>111904.86091129876</v>
      </c>
      <c r="AL12" s="44">
        <f t="shared" si="14"/>
        <v>404842.41077421966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404842.41077421966</v>
      </c>
      <c r="AN12" s="48">
        <f t="shared" si="15"/>
        <v>660060.58948508056</v>
      </c>
      <c r="AO12" s="47">
        <f t="shared" si="16"/>
        <v>2.1504224314054543</v>
      </c>
      <c r="AP12" s="47">
        <f t="shared" si="17"/>
        <v>1.3216476994705197</v>
      </c>
    </row>
    <row r="13" spans="1:42" ht="13.5" customHeight="1">
      <c r="A13" s="56" t="s">
        <v>254</v>
      </c>
      <c r="B13" s="97" t="s">
        <v>15</v>
      </c>
      <c r="C13" s="100">
        <v>18230628</v>
      </c>
      <c r="D13" s="100" t="s">
        <v>81</v>
      </c>
      <c r="E13" s="38">
        <v>12769</v>
      </c>
      <c r="F13" s="39" t="s">
        <v>1016</v>
      </c>
      <c r="G13" s="39">
        <v>6</v>
      </c>
      <c r="H13" s="39">
        <v>12</v>
      </c>
      <c r="I13" s="40" t="s">
        <v>281</v>
      </c>
      <c r="J13" s="41">
        <v>5</v>
      </c>
      <c r="K13" s="41">
        <v>4566</v>
      </c>
      <c r="L13" s="41">
        <v>2283</v>
      </c>
      <c r="M13" s="42">
        <v>2400</v>
      </c>
      <c r="N13" s="42">
        <v>6453.87</v>
      </c>
      <c r="O13" s="43">
        <v>22830</v>
      </c>
      <c r="P13" s="44">
        <v>12000</v>
      </c>
      <c r="Q13" s="44">
        <f t="shared" si="12"/>
        <v>32269.35</v>
      </c>
      <c r="R13" s="45">
        <v>263.0016</v>
      </c>
      <c r="S13" s="46">
        <v>0</v>
      </c>
      <c r="T13" s="39">
        <f t="shared" si="0"/>
        <v>18</v>
      </c>
      <c r="U13" s="47">
        <f t="shared" si="1"/>
        <v>4.4230252183689769E-2</v>
      </c>
      <c r="V13" s="48">
        <f t="shared" si="2"/>
        <v>4053.87</v>
      </c>
      <c r="W13" s="49">
        <f t="shared" si="3"/>
        <v>2.4572362324272092E-3</v>
      </c>
      <c r="X13" s="44">
        <f t="shared" si="4"/>
        <v>1067.1014354166632</v>
      </c>
      <c r="Y13" s="44">
        <f t="shared" si="5"/>
        <v>20269.349999999999</v>
      </c>
      <c r="Z13" s="44">
        <f t="shared" si="6"/>
        <v>12566.475555929517</v>
      </c>
      <c r="AA13" s="50">
        <f t="shared" si="7"/>
        <v>33336.45143541666</v>
      </c>
      <c r="AB13" s="51">
        <f t="shared" si="8"/>
        <v>11766.362880083818</v>
      </c>
      <c r="AC13" s="44">
        <f t="shared" si="8"/>
        <v>31213.90583840511</v>
      </c>
      <c r="AD13" s="44">
        <f t="shared" si="9"/>
        <v>13420.87110208993</v>
      </c>
      <c r="AE13" s="44">
        <f t="shared" si="18"/>
        <v>0</v>
      </c>
      <c r="AF13" s="52">
        <f>HLOOKUP(I13,ElecAvoidedCostsWOCC!$A$5:$Q$50,G13+1,FALSE)</f>
        <v>0.61270729802506985</v>
      </c>
      <c r="AG13" s="44">
        <f t="shared" si="10"/>
        <v>13988.107613912345</v>
      </c>
      <c r="AH13" s="52">
        <f>HLOOKUP(I13,ElecAvoidedCostsWOCC!$A$5:$Q$50,T13+1,FALSE)</f>
        <v>1.6039068652152917</v>
      </c>
      <c r="AI13" s="44">
        <f t="shared" si="11"/>
        <v>18308.596866432556</v>
      </c>
      <c r="AJ13" s="44">
        <f t="shared" si="13"/>
        <v>32296.704480344903</v>
      </c>
      <c r="AK13" s="44">
        <f>HLOOKUP(I13,ElecAvoidedCostsWOCC!$A$5:$Q$50,G13+1,FALSE)*J13*L13</f>
        <v>6994.0538069561726</v>
      </c>
      <c r="AL13" s="44">
        <f t="shared" si="14"/>
        <v>25302.650673388729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25302.650673388729</v>
      </c>
      <c r="AN13" s="48">
        <f t="shared" si="15"/>
        <v>41253.786842817535</v>
      </c>
      <c r="AO13" s="47">
        <f t="shared" si="16"/>
        <v>2.1504224314054543</v>
      </c>
      <c r="AP13" s="47">
        <f t="shared" si="17"/>
        <v>1.3216476994705197</v>
      </c>
    </row>
    <row r="14" spans="1:42" ht="13.5" customHeight="1">
      <c r="A14" s="55">
        <f>SUM(Y5:Y1000)</f>
        <v>8356492.2499999981</v>
      </c>
      <c r="B14" s="97" t="s">
        <v>15</v>
      </c>
      <c r="C14" s="100">
        <v>18230628</v>
      </c>
      <c r="D14" s="100" t="s">
        <v>81</v>
      </c>
      <c r="E14" s="38">
        <v>13225</v>
      </c>
      <c r="F14" s="39" t="s">
        <v>1017</v>
      </c>
      <c r="G14" s="39">
        <v>15</v>
      </c>
      <c r="H14" s="39"/>
      <c r="I14" s="40" t="s">
        <v>281</v>
      </c>
      <c r="J14" s="41">
        <v>200</v>
      </c>
      <c r="K14" s="41">
        <v>3055</v>
      </c>
      <c r="L14" s="41"/>
      <c r="M14" s="42">
        <v>2400</v>
      </c>
      <c r="N14" s="42">
        <v>3895.16</v>
      </c>
      <c r="O14" s="43">
        <v>611000</v>
      </c>
      <c r="P14" s="44">
        <v>480000</v>
      </c>
      <c r="Q14" s="44">
        <f t="shared" si="12"/>
        <v>779032</v>
      </c>
      <c r="R14" s="45">
        <v>60.664000000000001</v>
      </c>
      <c r="S14" s="46">
        <v>0</v>
      </c>
      <c r="T14" s="39">
        <f t="shared" si="0"/>
        <v>15</v>
      </c>
      <c r="U14" s="47">
        <f t="shared" si="1"/>
        <v>0.98644634560645528</v>
      </c>
      <c r="V14" s="48">
        <f t="shared" si="2"/>
        <v>1495.1599999999999</v>
      </c>
      <c r="W14" s="49">
        <f t="shared" si="3"/>
        <v>6.5763089707097017E-2</v>
      </c>
      <c r="X14" s="44">
        <f t="shared" si="4"/>
        <v>28558.868902303166</v>
      </c>
      <c r="Y14" s="44">
        <f t="shared" si="5"/>
        <v>299032</v>
      </c>
      <c r="Z14" s="44">
        <f t="shared" si="6"/>
        <v>336316.9761135758</v>
      </c>
      <c r="AA14" s="50">
        <f t="shared" si="7"/>
        <v>807590.86890230316</v>
      </c>
      <c r="AB14" s="51">
        <f t="shared" si="8"/>
        <v>314903.53568686871</v>
      </c>
      <c r="AC14" s="44">
        <f t="shared" si="8"/>
        <v>756171.22556395421</v>
      </c>
      <c r="AD14" s="44">
        <f t="shared" si="9"/>
        <v>111914.08261276153</v>
      </c>
      <c r="AE14" s="44">
        <f t="shared" si="18"/>
        <v>0</v>
      </c>
      <c r="AF14" s="52">
        <f>HLOOKUP(I14,ElecAvoidedCostsWOCC!$A$5:$Q$50,G14+1,FALSE)</f>
        <v>1.3961506916040443</v>
      </c>
      <c r="AG14" s="44">
        <f t="shared" si="10"/>
        <v>853048.07257007109</v>
      </c>
      <c r="AH14" s="52">
        <f>HLOOKUP(I14,ElecAvoidedCostsWOCC!$A$5:$Q$50,T14+1,FALSE)</f>
        <v>1.3961506916040443</v>
      </c>
      <c r="AI14" s="44">
        <f t="shared" si="11"/>
        <v>0</v>
      </c>
      <c r="AJ14" s="44">
        <f t="shared" si="13"/>
        <v>853048.07257007109</v>
      </c>
      <c r="AK14" s="44">
        <f>HLOOKUP(I14,ElecAvoidedCostsWOCC!$A$5:$Q$50,G14+1,FALSE)*J14*L14</f>
        <v>0</v>
      </c>
      <c r="AL14" s="44">
        <f t="shared" si="14"/>
        <v>853048.07257007109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853048.07257007109</v>
      </c>
      <c r="AN14" s="48">
        <f t="shared" si="15"/>
        <v>1050266.9624398397</v>
      </c>
      <c r="AO14" s="47">
        <f t="shared" si="16"/>
        <v>2.7089186874621767</v>
      </c>
      <c r="AP14" s="47">
        <f t="shared" si="17"/>
        <v>1.3889274372435267</v>
      </c>
    </row>
    <row r="15" spans="1:42" ht="13.5" customHeight="1">
      <c r="A15" s="57" t="s">
        <v>257</v>
      </c>
      <c r="B15" s="97" t="s">
        <v>15</v>
      </c>
      <c r="C15" s="100">
        <v>18230628</v>
      </c>
      <c r="D15" s="100" t="s">
        <v>81</v>
      </c>
      <c r="E15" s="38">
        <v>13226</v>
      </c>
      <c r="F15" s="39" t="s">
        <v>1018</v>
      </c>
      <c r="G15" s="39">
        <v>15</v>
      </c>
      <c r="H15" s="39"/>
      <c r="I15" s="40" t="s">
        <v>281</v>
      </c>
      <c r="J15" s="41">
        <v>200</v>
      </c>
      <c r="K15" s="41">
        <v>2550</v>
      </c>
      <c r="L15" s="41"/>
      <c r="M15" s="42">
        <v>800</v>
      </c>
      <c r="N15" s="42">
        <v>4039.18</v>
      </c>
      <c r="O15" s="43">
        <v>510000</v>
      </c>
      <c r="P15" s="44">
        <v>160000</v>
      </c>
      <c r="Q15" s="44">
        <f t="shared" si="12"/>
        <v>807836</v>
      </c>
      <c r="R15" s="45">
        <v>157.64500000000001</v>
      </c>
      <c r="S15" s="46">
        <v>0</v>
      </c>
      <c r="T15" s="39">
        <f t="shared" si="0"/>
        <v>15</v>
      </c>
      <c r="U15" s="47">
        <f t="shared" si="1"/>
        <v>0.823384020064308</v>
      </c>
      <c r="V15" s="48">
        <f t="shared" si="2"/>
        <v>3239.18</v>
      </c>
      <c r="W15" s="49">
        <f t="shared" si="3"/>
        <v>5.4892268004287197E-2</v>
      </c>
      <c r="X15" s="44">
        <f t="shared" si="4"/>
        <v>23838.008412724408</v>
      </c>
      <c r="Y15" s="44">
        <f t="shared" si="5"/>
        <v>647836</v>
      </c>
      <c r="Z15" s="44">
        <f t="shared" si="6"/>
        <v>280722.84421918762</v>
      </c>
      <c r="AA15" s="50">
        <f t="shared" si="7"/>
        <v>831674.00841272436</v>
      </c>
      <c r="AB15" s="51">
        <f t="shared" si="8"/>
        <v>262849.10507414571</v>
      </c>
      <c r="AC15" s="44">
        <f t="shared" si="8"/>
        <v>778720.98165985418</v>
      </c>
      <c r="AD15" s="44">
        <f t="shared" si="9"/>
        <v>290826.44654966361</v>
      </c>
      <c r="AE15" s="44">
        <f t="shared" si="18"/>
        <v>0</v>
      </c>
      <c r="AF15" s="52">
        <f>HLOOKUP(I15,ElecAvoidedCostsWOCC!$A$5:$Q$50,G15+1,FALSE)</f>
        <v>1.3961506916040443</v>
      </c>
      <c r="AG15" s="44">
        <f t="shared" si="10"/>
        <v>712036.85271806258</v>
      </c>
      <c r="AH15" s="52">
        <f>HLOOKUP(I15,ElecAvoidedCostsWOCC!$A$5:$Q$50,T15+1,FALSE)</f>
        <v>1.3961506916040443</v>
      </c>
      <c r="AI15" s="44">
        <f t="shared" si="11"/>
        <v>0</v>
      </c>
      <c r="AJ15" s="44">
        <f t="shared" si="13"/>
        <v>712036.85271806258</v>
      </c>
      <c r="AK15" s="44">
        <f>HLOOKUP(I15,ElecAvoidedCostsWOCC!$A$5:$Q$50,G15+1,FALSE)*J15*L15</f>
        <v>0</v>
      </c>
      <c r="AL15" s="44">
        <f t="shared" si="14"/>
        <v>712036.85271806258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712036.85271806258</v>
      </c>
      <c r="AN15" s="48">
        <f t="shared" si="15"/>
        <v>1074066.9845395326</v>
      </c>
      <c r="AO15" s="47">
        <f t="shared" si="16"/>
        <v>2.7089186874621767</v>
      </c>
      <c r="AP15" s="47">
        <f t="shared" si="17"/>
        <v>1.3792706371544585</v>
      </c>
    </row>
    <row r="16" spans="1:42" ht="13.5" customHeight="1">
      <c r="A16" s="54">
        <f>SUM(U5:U999)</f>
        <v>16.57689082875055</v>
      </c>
      <c r="B16" s="97" t="s">
        <v>15</v>
      </c>
      <c r="C16" s="100">
        <v>18230628</v>
      </c>
      <c r="D16" s="100" t="s">
        <v>81</v>
      </c>
      <c r="E16" s="38">
        <v>13227</v>
      </c>
      <c r="F16" s="39" t="s">
        <v>1019</v>
      </c>
      <c r="G16" s="39">
        <v>15</v>
      </c>
      <c r="H16" s="39"/>
      <c r="I16" s="40" t="s">
        <v>281</v>
      </c>
      <c r="J16" s="41">
        <v>6</v>
      </c>
      <c r="K16" s="41">
        <v>2550</v>
      </c>
      <c r="L16" s="41"/>
      <c r="M16" s="42">
        <v>2400</v>
      </c>
      <c r="N16" s="42">
        <v>4039.18</v>
      </c>
      <c r="O16" s="43">
        <v>15300</v>
      </c>
      <c r="P16" s="44">
        <v>14400</v>
      </c>
      <c r="Q16" s="44">
        <f t="shared" si="12"/>
        <v>24235.079999999998</v>
      </c>
      <c r="R16" s="45">
        <v>157.64500000000001</v>
      </c>
      <c r="S16" s="46">
        <v>0</v>
      </c>
      <c r="T16" s="39">
        <f t="shared" si="0"/>
        <v>15</v>
      </c>
      <c r="U16" s="47">
        <f t="shared" si="1"/>
        <v>2.4701520601929237E-2</v>
      </c>
      <c r="V16" s="48">
        <f t="shared" si="2"/>
        <v>1639.1799999999998</v>
      </c>
      <c r="W16" s="49">
        <f t="shared" si="3"/>
        <v>1.6467680401286158E-3</v>
      </c>
      <c r="X16" s="44">
        <f t="shared" si="4"/>
        <v>715.14025238173224</v>
      </c>
      <c r="Y16" s="44">
        <f t="shared" si="5"/>
        <v>9835.0799999999981</v>
      </c>
      <c r="Z16" s="44">
        <f t="shared" si="6"/>
        <v>8421.6853265756272</v>
      </c>
      <c r="AA16" s="50">
        <f t="shared" si="7"/>
        <v>24950.220252381729</v>
      </c>
      <c r="AB16" s="51">
        <f t="shared" si="8"/>
        <v>7885.4731522243692</v>
      </c>
      <c r="AC16" s="44">
        <f t="shared" si="8"/>
        <v>23361.629449795626</v>
      </c>
      <c r="AD16" s="44">
        <f t="shared" si="9"/>
        <v>8724.7933964899094</v>
      </c>
      <c r="AE16" s="44">
        <f t="shared" si="18"/>
        <v>0</v>
      </c>
      <c r="AF16" s="52">
        <f>HLOOKUP(I16,ElecAvoidedCostsWOCC!$A$5:$Q$50,G16+1,FALSE)</f>
        <v>1.3961506916040443</v>
      </c>
      <c r="AG16" s="44">
        <f t="shared" si="10"/>
        <v>21361.10558154188</v>
      </c>
      <c r="AH16" s="52">
        <f>HLOOKUP(I16,ElecAvoidedCostsWOCC!$A$5:$Q$50,T16+1,FALSE)</f>
        <v>1.3961506916040443</v>
      </c>
      <c r="AI16" s="44">
        <f t="shared" si="11"/>
        <v>0</v>
      </c>
      <c r="AJ16" s="44">
        <f t="shared" si="13"/>
        <v>21361.10558154188</v>
      </c>
      <c r="AK16" s="44">
        <f>HLOOKUP(I16,ElecAvoidedCostsWOCC!$A$5:$Q$50,G16+1,FALSE)*J16*L16</f>
        <v>0</v>
      </c>
      <c r="AL16" s="44">
        <f t="shared" si="14"/>
        <v>21361.10558154188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21361.105581541877</v>
      </c>
      <c r="AN16" s="48">
        <f t="shared" si="15"/>
        <v>32222.009536185975</v>
      </c>
      <c r="AO16" s="47">
        <f t="shared" si="16"/>
        <v>2.7089186874621776</v>
      </c>
      <c r="AP16" s="47">
        <f t="shared" si="17"/>
        <v>1.3792706371544585</v>
      </c>
    </row>
    <row r="17" spans="1:42" ht="13.5" customHeight="1">
      <c r="A17" s="58" t="s">
        <v>260</v>
      </c>
      <c r="B17" s="97" t="s">
        <v>15</v>
      </c>
      <c r="C17" s="100">
        <v>18230628</v>
      </c>
      <c r="D17" s="100" t="s">
        <v>81</v>
      </c>
      <c r="E17" s="38" t="s">
        <v>824</v>
      </c>
      <c r="F17" s="39" t="s">
        <v>1020</v>
      </c>
      <c r="G17" s="39">
        <v>15</v>
      </c>
      <c r="H17" s="39"/>
      <c r="I17" s="40" t="s">
        <v>281</v>
      </c>
      <c r="J17" s="41">
        <v>5</v>
      </c>
      <c r="K17" s="41">
        <v>2064</v>
      </c>
      <c r="L17" s="41"/>
      <c r="M17" s="42">
        <v>2900</v>
      </c>
      <c r="N17" s="42">
        <v>3644.31</v>
      </c>
      <c r="O17" s="43">
        <v>10320</v>
      </c>
      <c r="P17" s="44">
        <v>14500</v>
      </c>
      <c r="Q17" s="44">
        <f t="shared" si="12"/>
        <v>18221.55</v>
      </c>
      <c r="R17" s="45">
        <v>0</v>
      </c>
      <c r="S17" s="46">
        <v>0</v>
      </c>
      <c r="T17" s="39">
        <f t="shared" si="0"/>
        <v>15</v>
      </c>
      <c r="U17" s="47">
        <f t="shared" si="1"/>
        <v>1.6661417817771879E-2</v>
      </c>
      <c r="V17" s="48">
        <f t="shared" si="2"/>
        <v>744.31</v>
      </c>
      <c r="W17" s="49">
        <f t="shared" si="3"/>
        <v>1.1107611878514586E-3</v>
      </c>
      <c r="X17" s="44">
        <f t="shared" si="4"/>
        <v>482.36911141042333</v>
      </c>
      <c r="Y17" s="44">
        <f t="shared" si="5"/>
        <v>3721.5499999999993</v>
      </c>
      <c r="Z17" s="44">
        <f t="shared" si="6"/>
        <v>5680.5093183176787</v>
      </c>
      <c r="AA17" s="50">
        <f t="shared" si="7"/>
        <v>18703.919111410421</v>
      </c>
      <c r="AB17" s="51">
        <f t="shared" si="8"/>
        <v>5318.8289497356536</v>
      </c>
      <c r="AC17" s="44">
        <f t="shared" si="8"/>
        <v>17513.032875852452</v>
      </c>
      <c r="AD17" s="44">
        <f t="shared" si="9"/>
        <v>0</v>
      </c>
      <c r="AE17" s="44">
        <f t="shared" si="18"/>
        <v>0</v>
      </c>
      <c r="AF17" s="52">
        <f>HLOOKUP(I17,ElecAvoidedCostsWOCC!$A$5:$Q$50,G17+1,FALSE)</f>
        <v>1.3961506916040443</v>
      </c>
      <c r="AG17" s="44">
        <f t="shared" si="10"/>
        <v>14408.275137353736</v>
      </c>
      <c r="AH17" s="52">
        <f>HLOOKUP(I17,ElecAvoidedCostsWOCC!$A$5:$Q$50,T17+1,FALSE)</f>
        <v>1.3961506916040443</v>
      </c>
      <c r="AI17" s="44">
        <f t="shared" si="11"/>
        <v>0</v>
      </c>
      <c r="AJ17" s="44">
        <f t="shared" si="13"/>
        <v>14408.275137353736</v>
      </c>
      <c r="AK17" s="44">
        <f>HLOOKUP(I17,ElecAvoidedCostsWOCC!$A$5:$Q$50,G17+1,FALSE)*J17*L17</f>
        <v>0</v>
      </c>
      <c r="AL17" s="44">
        <f t="shared" si="14"/>
        <v>14408.275137353736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14408.275137353738</v>
      </c>
      <c r="AN17" s="48">
        <f t="shared" si="15"/>
        <v>15849.102651089113</v>
      </c>
      <c r="AO17" s="47">
        <f t="shared" si="16"/>
        <v>2.7089186874621771</v>
      </c>
      <c r="AP17" s="47">
        <f t="shared" si="17"/>
        <v>0.90498903093720451</v>
      </c>
    </row>
    <row r="18" spans="1:42" ht="13.5" customHeight="1">
      <c r="A18" s="59">
        <f>A6+A8</f>
        <v>5114068.9649999999</v>
      </c>
      <c r="B18" s="97" t="s">
        <v>15</v>
      </c>
      <c r="C18" s="100">
        <v>18230628</v>
      </c>
      <c r="D18" s="100" t="s">
        <v>81</v>
      </c>
      <c r="E18" s="38" t="s">
        <v>824</v>
      </c>
      <c r="F18" s="39" t="s">
        <v>1021</v>
      </c>
      <c r="G18" s="39">
        <v>15</v>
      </c>
      <c r="H18" s="39"/>
      <c r="I18" s="40" t="s">
        <v>281</v>
      </c>
      <c r="J18" s="41">
        <v>130</v>
      </c>
      <c r="K18" s="41">
        <v>2064</v>
      </c>
      <c r="L18" s="41"/>
      <c r="M18" s="42">
        <v>1300</v>
      </c>
      <c r="N18" s="42">
        <v>3644.31</v>
      </c>
      <c r="O18" s="43">
        <v>268320</v>
      </c>
      <c r="P18" s="44">
        <v>169000</v>
      </c>
      <c r="Q18" s="44">
        <f t="shared" si="12"/>
        <v>473760.3</v>
      </c>
      <c r="R18" s="45">
        <v>0</v>
      </c>
      <c r="S18" s="46">
        <v>0</v>
      </c>
      <c r="T18" s="39">
        <f t="shared" si="0"/>
        <v>15</v>
      </c>
      <c r="U18" s="47">
        <f t="shared" si="1"/>
        <v>0.4331968632620688</v>
      </c>
      <c r="V18" s="48">
        <f t="shared" si="2"/>
        <v>2344.31</v>
      </c>
      <c r="W18" s="49">
        <f t="shared" si="3"/>
        <v>2.8879790884137922E-2</v>
      </c>
      <c r="X18" s="44">
        <f t="shared" si="4"/>
        <v>12541.596896671006</v>
      </c>
      <c r="Y18" s="44">
        <f t="shared" si="5"/>
        <v>304760.3</v>
      </c>
      <c r="Z18" s="44">
        <f t="shared" si="6"/>
        <v>147693.24227625964</v>
      </c>
      <c r="AA18" s="50">
        <f t="shared" si="7"/>
        <v>486301.89689667098</v>
      </c>
      <c r="AB18" s="51">
        <f t="shared" si="8"/>
        <v>138289.55269312699</v>
      </c>
      <c r="AC18" s="44">
        <f t="shared" si="8"/>
        <v>455338.85477216379</v>
      </c>
      <c r="AD18" s="44">
        <f t="shared" si="9"/>
        <v>0</v>
      </c>
      <c r="AE18" s="44">
        <f t="shared" si="18"/>
        <v>0</v>
      </c>
      <c r="AF18" s="52">
        <f>HLOOKUP(I18,ElecAvoidedCostsWOCC!$A$5:$Q$50,G18+1,FALSE)</f>
        <v>1.3961506916040443</v>
      </c>
      <c r="AG18" s="44">
        <f t="shared" si="10"/>
        <v>374615.15357119718</v>
      </c>
      <c r="AH18" s="52">
        <f>HLOOKUP(I18,ElecAvoidedCostsWOCC!$A$5:$Q$50,T18+1,FALSE)</f>
        <v>1.3961506916040443</v>
      </c>
      <c r="AI18" s="44">
        <f t="shared" si="11"/>
        <v>0</v>
      </c>
      <c r="AJ18" s="44">
        <f t="shared" si="13"/>
        <v>374615.15357119718</v>
      </c>
      <c r="AK18" s="44">
        <f>HLOOKUP(I18,ElecAvoidedCostsWOCC!$A$5:$Q$50,G18+1,FALSE)*J18*L18</f>
        <v>0</v>
      </c>
      <c r="AL18" s="44">
        <f t="shared" si="14"/>
        <v>374615.15357119718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374615.15357119718</v>
      </c>
      <c r="AN18" s="48">
        <f t="shared" si="15"/>
        <v>412076.66892831691</v>
      </c>
      <c r="AO18" s="47">
        <f t="shared" si="16"/>
        <v>2.7089186874621776</v>
      </c>
      <c r="AP18" s="47">
        <f t="shared" si="17"/>
        <v>0.90498903093720429</v>
      </c>
    </row>
    <row r="19" spans="1:42" ht="13.5" customHeight="1">
      <c r="A19" s="58" t="s">
        <v>230</v>
      </c>
      <c r="B19" s="97" t="s">
        <v>15</v>
      </c>
      <c r="C19" s="100">
        <v>18230628</v>
      </c>
      <c r="D19" s="100" t="s">
        <v>81</v>
      </c>
      <c r="E19" s="38" t="s">
        <v>824</v>
      </c>
      <c r="F19" s="39" t="s">
        <v>1022</v>
      </c>
      <c r="G19" s="39">
        <v>15</v>
      </c>
      <c r="H19" s="39"/>
      <c r="I19" s="40" t="s">
        <v>281</v>
      </c>
      <c r="J19" s="41">
        <v>6</v>
      </c>
      <c r="K19" s="41">
        <v>2064</v>
      </c>
      <c r="L19" s="41"/>
      <c r="M19" s="42">
        <v>2900</v>
      </c>
      <c r="N19" s="42">
        <v>3644.31</v>
      </c>
      <c r="O19" s="43">
        <v>12384</v>
      </c>
      <c r="P19" s="44">
        <v>17400</v>
      </c>
      <c r="Q19" s="44">
        <f t="shared" si="12"/>
        <v>21865.86</v>
      </c>
      <c r="R19" s="45">
        <v>0</v>
      </c>
      <c r="S19" s="46">
        <v>0</v>
      </c>
      <c r="T19" s="39">
        <f t="shared" si="0"/>
        <v>15</v>
      </c>
      <c r="U19" s="47">
        <f t="shared" si="1"/>
        <v>1.9993701381326251E-2</v>
      </c>
      <c r="V19" s="48">
        <f t="shared" si="2"/>
        <v>744.31</v>
      </c>
      <c r="W19" s="49">
        <f t="shared" si="3"/>
        <v>1.3329134254217502E-3</v>
      </c>
      <c r="X19" s="44">
        <f t="shared" si="4"/>
        <v>578.84293369250793</v>
      </c>
      <c r="Y19" s="44">
        <f t="shared" si="5"/>
        <v>4465.8600000000006</v>
      </c>
      <c r="Z19" s="44">
        <f t="shared" si="6"/>
        <v>6816.6111819812149</v>
      </c>
      <c r="AA19" s="50">
        <f t="shared" si="7"/>
        <v>22444.702933692508</v>
      </c>
      <c r="AB19" s="51">
        <f t="shared" si="8"/>
        <v>6382.5947396827851</v>
      </c>
      <c r="AC19" s="44">
        <f t="shared" si="8"/>
        <v>21015.639451022947</v>
      </c>
      <c r="AD19" s="44">
        <f t="shared" si="9"/>
        <v>0</v>
      </c>
      <c r="AE19" s="44">
        <f t="shared" si="18"/>
        <v>0</v>
      </c>
      <c r="AF19" s="52">
        <f>HLOOKUP(I19,ElecAvoidedCostsWOCC!$A$5:$Q$50,G19+1,FALSE)</f>
        <v>1.3961506916040443</v>
      </c>
      <c r="AG19" s="44">
        <f t="shared" si="10"/>
        <v>17289.930164824487</v>
      </c>
      <c r="AH19" s="52">
        <f>HLOOKUP(I19,ElecAvoidedCostsWOCC!$A$5:$Q$50,T19+1,FALSE)</f>
        <v>1.3961506916040443</v>
      </c>
      <c r="AI19" s="44">
        <f t="shared" si="11"/>
        <v>0</v>
      </c>
      <c r="AJ19" s="44">
        <f t="shared" si="13"/>
        <v>17289.930164824487</v>
      </c>
      <c r="AK19" s="44">
        <f>HLOOKUP(I19,ElecAvoidedCostsWOCC!$A$5:$Q$50,G19+1,FALSE)*J19*L19</f>
        <v>0</v>
      </c>
      <c r="AL19" s="44">
        <f t="shared" si="14"/>
        <v>17289.930164824487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17289.930164824484</v>
      </c>
      <c r="AN19" s="48">
        <f t="shared" si="15"/>
        <v>19018.923181306935</v>
      </c>
      <c r="AO19" s="47">
        <f t="shared" si="16"/>
        <v>2.7089186874621767</v>
      </c>
      <c r="AP19" s="47">
        <f t="shared" si="17"/>
        <v>0.90498903093720418</v>
      </c>
    </row>
    <row r="20" spans="1:42" ht="13.5" customHeight="1">
      <c r="A20" s="59">
        <f>A8+SUM(Q5:Q906)</f>
        <v>13470561.215</v>
      </c>
      <c r="B20" s="97" t="s">
        <v>15</v>
      </c>
      <c r="C20" s="100">
        <v>18230628</v>
      </c>
      <c r="D20" s="100" t="s">
        <v>81</v>
      </c>
      <c r="E20" s="38" t="s">
        <v>824</v>
      </c>
      <c r="F20" s="39" t="s">
        <v>1023</v>
      </c>
      <c r="G20" s="39">
        <v>10</v>
      </c>
      <c r="H20" s="39">
        <v>8</v>
      </c>
      <c r="I20" s="40" t="s">
        <v>281</v>
      </c>
      <c r="J20" s="41">
        <v>35</v>
      </c>
      <c r="K20" s="41">
        <v>3988</v>
      </c>
      <c r="L20" s="41">
        <v>2991</v>
      </c>
      <c r="M20" s="42">
        <v>2900</v>
      </c>
      <c r="N20" s="42">
        <v>4258.1099999999997</v>
      </c>
      <c r="O20" s="43">
        <v>139580</v>
      </c>
      <c r="P20" s="44">
        <v>101500</v>
      </c>
      <c r="Q20" s="44">
        <f t="shared" si="12"/>
        <v>149033.84999999998</v>
      </c>
      <c r="R20" s="45">
        <v>0</v>
      </c>
      <c r="S20" s="46">
        <v>0</v>
      </c>
      <c r="T20" s="39">
        <f t="shared" si="0"/>
        <v>18</v>
      </c>
      <c r="U20" s="47">
        <f t="shared" si="1"/>
        <v>0.27041868593076729</v>
      </c>
      <c r="V20" s="48">
        <f t="shared" si="2"/>
        <v>1358.1099999999997</v>
      </c>
      <c r="W20" s="49">
        <f t="shared" si="3"/>
        <v>1.5023260329487071E-2</v>
      </c>
      <c r="X20" s="44">
        <f t="shared" si="4"/>
        <v>6524.1357142119068</v>
      </c>
      <c r="Y20" s="44">
        <f t="shared" si="5"/>
        <v>47533.849999999977</v>
      </c>
      <c r="Z20" s="44">
        <f t="shared" si="6"/>
        <v>76829.989404145512</v>
      </c>
      <c r="AA20" s="50">
        <f t="shared" si="7"/>
        <v>155557.98571421189</v>
      </c>
      <c r="AB20" s="51">
        <f t="shared" si="8"/>
        <v>71938.192325978933</v>
      </c>
      <c r="AC20" s="44">
        <f t="shared" si="8"/>
        <v>145653.54467622834</v>
      </c>
      <c r="AD20" s="44">
        <f t="shared" si="9"/>
        <v>0</v>
      </c>
      <c r="AE20" s="44">
        <f t="shared" si="18"/>
        <v>0</v>
      </c>
      <c r="AF20" s="52">
        <f>HLOOKUP(I20,ElecAvoidedCostsWOCC!$A$5:$Q$50,G20+1,FALSE)</f>
        <v>0.9838493984213923</v>
      </c>
      <c r="AG20" s="44">
        <f t="shared" si="10"/>
        <v>137325.69903165792</v>
      </c>
      <c r="AH20" s="52">
        <f>HLOOKUP(I20,ElecAvoidedCostsWOCC!$A$5:$Q$50,T20+1,FALSE)</f>
        <v>1.6039068652152917</v>
      </c>
      <c r="AI20" s="44">
        <f t="shared" si="11"/>
        <v>167904.99018506281</v>
      </c>
      <c r="AJ20" s="44">
        <f t="shared" si="13"/>
        <v>305230.68921672076</v>
      </c>
      <c r="AK20" s="44">
        <f>HLOOKUP(I20,ElecAvoidedCostsWOCC!$A$5:$Q$50,G20+1,FALSE)*J20*L20</f>
        <v>102994.27427374345</v>
      </c>
      <c r="AL20" s="44">
        <f t="shared" si="14"/>
        <v>202236.41494297731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202236.41494297731</v>
      </c>
      <c r="AN20" s="48">
        <f t="shared" si="15"/>
        <v>222460.05643727505</v>
      </c>
      <c r="AO20" s="47">
        <f t="shared" si="16"/>
        <v>2.8112523876964861</v>
      </c>
      <c r="AP20" s="47">
        <f t="shared" si="17"/>
        <v>1.52732332695218</v>
      </c>
    </row>
    <row r="21" spans="1:42" ht="13.5" customHeight="1">
      <c r="A21" s="58" t="s">
        <v>244</v>
      </c>
      <c r="B21" s="97" t="s">
        <v>15</v>
      </c>
      <c r="C21" s="100">
        <v>18230628</v>
      </c>
      <c r="D21" s="100" t="s">
        <v>81</v>
      </c>
      <c r="E21" s="38" t="s">
        <v>824</v>
      </c>
      <c r="F21" s="39" t="s">
        <v>1024</v>
      </c>
      <c r="G21" s="39">
        <v>10</v>
      </c>
      <c r="H21" s="39">
        <v>8</v>
      </c>
      <c r="I21" s="40" t="s">
        <v>281</v>
      </c>
      <c r="J21" s="41">
        <v>50</v>
      </c>
      <c r="K21" s="41">
        <v>4268</v>
      </c>
      <c r="L21" s="41">
        <v>3201</v>
      </c>
      <c r="M21" s="42">
        <v>2000</v>
      </c>
      <c r="N21" s="42">
        <v>4692.1000000000004</v>
      </c>
      <c r="O21" s="43">
        <v>213400</v>
      </c>
      <c r="P21" s="44">
        <v>100000</v>
      </c>
      <c r="Q21" s="44">
        <f t="shared" si="12"/>
        <v>234605.00000000003</v>
      </c>
      <c r="R21" s="45">
        <v>0</v>
      </c>
      <c r="S21" s="46">
        <v>0</v>
      </c>
      <c r="T21" s="39">
        <f t="shared" si="0"/>
        <v>18</v>
      </c>
      <c r="U21" s="47">
        <f t="shared" si="1"/>
        <v>0.41343564678052541</v>
      </c>
      <c r="V21" s="48">
        <f t="shared" si="2"/>
        <v>2692.1000000000004</v>
      </c>
      <c r="W21" s="49">
        <f t="shared" si="3"/>
        <v>2.2968647043362524E-2</v>
      </c>
      <c r="X21" s="44">
        <f t="shared" si="4"/>
        <v>9974.5705789713502</v>
      </c>
      <c r="Y21" s="44">
        <f t="shared" si="5"/>
        <v>134605.00000000003</v>
      </c>
      <c r="Z21" s="44">
        <f t="shared" si="6"/>
        <v>117463.24501249929</v>
      </c>
      <c r="AA21" s="50">
        <f t="shared" si="7"/>
        <v>244579.57057897138</v>
      </c>
      <c r="AB21" s="51">
        <f t="shared" ref="AB21:AC24" si="19">Z21/(1+ElecDiscountRate)^1</f>
        <v>109984.31180945625</v>
      </c>
      <c r="AC21" s="44">
        <f t="shared" si="19"/>
        <v>229007.0885570893</v>
      </c>
      <c r="AD21" s="44">
        <f t="shared" si="9"/>
        <v>0</v>
      </c>
      <c r="AE21" s="44">
        <f t="shared" si="18"/>
        <v>0</v>
      </c>
      <c r="AF21" s="52">
        <f>HLOOKUP(I21,ElecAvoidedCostsWOCC!$A$5:$Q$50,G21+1,FALSE)</f>
        <v>0.9838493984213923</v>
      </c>
      <c r="AG21" s="44">
        <f t="shared" si="10"/>
        <v>209953.46162312513</v>
      </c>
      <c r="AH21" s="52">
        <f>HLOOKUP(I21,ElecAvoidedCostsWOCC!$A$5:$Q$50,T21+1,FALSE)</f>
        <v>1.6039068652152917</v>
      </c>
      <c r="AI21" s="44">
        <f t="shared" si="11"/>
        <v>256705.29377770744</v>
      </c>
      <c r="AJ21" s="44">
        <f t="shared" si="13"/>
        <v>466658.75540083257</v>
      </c>
      <c r="AK21" s="44">
        <f>HLOOKUP(I21,ElecAvoidedCostsWOCC!$A$5:$Q$50,G21+1,FALSE)*J21*L21</f>
        <v>157465.09621734385</v>
      </c>
      <c r="AL21" s="44">
        <f t="shared" si="14"/>
        <v>309193.65918348869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309193.65918348875</v>
      </c>
      <c r="AN21" s="48">
        <f t="shared" si="15"/>
        <v>340113.02510183764</v>
      </c>
      <c r="AO21" s="47">
        <f t="shared" si="16"/>
        <v>2.8112523876964866</v>
      </c>
      <c r="AP21" s="47">
        <f t="shared" si="17"/>
        <v>1.4851637442526182</v>
      </c>
    </row>
    <row r="22" spans="1:42" ht="13.5" customHeight="1">
      <c r="A22" s="60">
        <f>(SUM(AM5:AM1000)/(SUM(AB5:AB1000)))</f>
        <v>2.7228811048707211</v>
      </c>
      <c r="B22" s="97" t="s">
        <v>15</v>
      </c>
      <c r="C22" s="100">
        <v>18230628</v>
      </c>
      <c r="D22" s="100" t="s">
        <v>81</v>
      </c>
      <c r="E22" s="38" t="s">
        <v>824</v>
      </c>
      <c r="F22" s="39" t="s">
        <v>1025</v>
      </c>
      <c r="G22" s="39">
        <v>10</v>
      </c>
      <c r="H22" s="39">
        <v>8</v>
      </c>
      <c r="I22" s="40" t="s">
        <v>281</v>
      </c>
      <c r="J22" s="41">
        <v>2</v>
      </c>
      <c r="K22" s="41">
        <v>4268</v>
      </c>
      <c r="L22" s="41">
        <v>3201</v>
      </c>
      <c r="M22" s="42">
        <v>2900</v>
      </c>
      <c r="N22" s="42">
        <v>4692.1000000000004</v>
      </c>
      <c r="O22" s="43">
        <v>8536</v>
      </c>
      <c r="P22" s="44">
        <v>5800</v>
      </c>
      <c r="Q22" s="44">
        <f t="shared" si="12"/>
        <v>9384.2000000000007</v>
      </c>
      <c r="R22" s="45">
        <v>0</v>
      </c>
      <c r="S22" s="46">
        <v>0</v>
      </c>
      <c r="T22" s="39">
        <f t="shared" si="0"/>
        <v>18</v>
      </c>
      <c r="U22" s="47">
        <f t="shared" si="1"/>
        <v>1.6537425871221017E-2</v>
      </c>
      <c r="V22" s="48">
        <f t="shared" si="2"/>
        <v>1792.1000000000004</v>
      </c>
      <c r="W22" s="49">
        <f t="shared" si="3"/>
        <v>9.1874588173450095E-4</v>
      </c>
      <c r="X22" s="44">
        <f t="shared" si="4"/>
        <v>398.98282315885399</v>
      </c>
      <c r="Y22" s="44">
        <f t="shared" si="5"/>
        <v>3584.2000000000007</v>
      </c>
      <c r="Z22" s="44">
        <f t="shared" si="6"/>
        <v>4698.5298004999713</v>
      </c>
      <c r="AA22" s="50">
        <f t="shared" si="7"/>
        <v>9783.1828231588552</v>
      </c>
      <c r="AB22" s="51">
        <f t="shared" si="19"/>
        <v>4399.3724723782498</v>
      </c>
      <c r="AC22" s="44">
        <f t="shared" si="19"/>
        <v>9160.2835422835724</v>
      </c>
      <c r="AD22" s="44">
        <f t="shared" si="9"/>
        <v>0</v>
      </c>
      <c r="AE22" s="44">
        <f t="shared" si="18"/>
        <v>0</v>
      </c>
      <c r="AF22" s="52">
        <f>HLOOKUP(I22,ElecAvoidedCostsWOCC!$A$5:$Q$50,G22+1,FALSE)</f>
        <v>0.9838493984213923</v>
      </c>
      <c r="AG22" s="44">
        <f t="shared" si="10"/>
        <v>8398.1384649250049</v>
      </c>
      <c r="AH22" s="52">
        <f>HLOOKUP(I22,ElecAvoidedCostsWOCC!$A$5:$Q$50,T22+1,FALSE)</f>
        <v>1.6039068652152917</v>
      </c>
      <c r="AI22" s="44">
        <f t="shared" si="11"/>
        <v>10268.211751108298</v>
      </c>
      <c r="AJ22" s="44">
        <f t="shared" si="13"/>
        <v>18666.350216033301</v>
      </c>
      <c r="AK22" s="44">
        <f>HLOOKUP(I22,ElecAvoidedCostsWOCC!$A$5:$Q$50,G22+1,FALSE)*J22*L22</f>
        <v>6298.6038486937532</v>
      </c>
      <c r="AL22" s="44">
        <f t="shared" si="14"/>
        <v>12367.746367339547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12367.746367339547</v>
      </c>
      <c r="AN22" s="48">
        <f t="shared" si="15"/>
        <v>13604.521004073502</v>
      </c>
      <c r="AO22" s="47">
        <f t="shared" si="16"/>
        <v>2.8112523876964857</v>
      </c>
      <c r="AP22" s="47">
        <f t="shared" si="17"/>
        <v>1.4851637442526175</v>
      </c>
    </row>
    <row r="23" spans="1:42" ht="13.5" customHeight="1">
      <c r="A23" s="58" t="s">
        <v>245</v>
      </c>
      <c r="B23" s="97" t="s">
        <v>15</v>
      </c>
      <c r="C23" s="100">
        <v>18230628</v>
      </c>
      <c r="D23" s="100" t="s">
        <v>81</v>
      </c>
      <c r="E23" s="38" t="s">
        <v>824</v>
      </c>
      <c r="F23" s="39" t="s">
        <v>1026</v>
      </c>
      <c r="G23" s="39">
        <v>6</v>
      </c>
      <c r="H23" s="39">
        <v>12</v>
      </c>
      <c r="I23" s="40" t="s">
        <v>281</v>
      </c>
      <c r="J23" s="41">
        <v>4</v>
      </c>
      <c r="K23" s="41">
        <v>4193</v>
      </c>
      <c r="L23" s="41">
        <v>2096</v>
      </c>
      <c r="M23" s="42">
        <v>2900</v>
      </c>
      <c r="N23" s="42">
        <v>5829.66</v>
      </c>
      <c r="O23" s="43">
        <v>16772</v>
      </c>
      <c r="P23" s="44">
        <v>11600</v>
      </c>
      <c r="Q23" s="44">
        <f t="shared" si="12"/>
        <v>23318.639999999999</v>
      </c>
      <c r="R23" s="45">
        <v>241.59400725068937</v>
      </c>
      <c r="S23" s="46">
        <v>0</v>
      </c>
      <c r="T23" s="39">
        <f t="shared" si="0"/>
        <v>18</v>
      </c>
      <c r="U23" s="47">
        <f t="shared" si="1"/>
        <v>3.2493639492984873E-2</v>
      </c>
      <c r="V23" s="48">
        <f t="shared" si="2"/>
        <v>2929.66</v>
      </c>
      <c r="W23" s="49">
        <f t="shared" si="3"/>
        <v>1.8052021940547153E-3</v>
      </c>
      <c r="X23" s="44">
        <f t="shared" si="4"/>
        <v>783.94328842787013</v>
      </c>
      <c r="Y23" s="44">
        <f t="shared" si="5"/>
        <v>11718.64</v>
      </c>
      <c r="Z23" s="44">
        <f t="shared" si="6"/>
        <v>9231.9285161651278</v>
      </c>
      <c r="AA23" s="50">
        <f t="shared" si="7"/>
        <v>24102.583288427868</v>
      </c>
      <c r="AB23" s="51">
        <f t="shared" si="19"/>
        <v>8644.1278241246509</v>
      </c>
      <c r="AC23" s="44">
        <f t="shared" si="19"/>
        <v>22567.961880550436</v>
      </c>
      <c r="AD23" s="44">
        <f t="shared" si="9"/>
        <v>9862.7598625981955</v>
      </c>
      <c r="AE23" s="44">
        <f t="shared" si="18"/>
        <v>0</v>
      </c>
      <c r="AF23" s="52">
        <f>HLOOKUP(I23,ElecAvoidedCostsWOCC!$A$5:$Q$50,G23+1,FALSE)</f>
        <v>0.61270729802506985</v>
      </c>
      <c r="AG23" s="44">
        <f t="shared" si="10"/>
        <v>10276.326802476471</v>
      </c>
      <c r="AH23" s="52">
        <f>HLOOKUP(I23,ElecAvoidedCostsWOCC!$A$5:$Q$50,T23+1,FALSE)</f>
        <v>1.6039068652152917</v>
      </c>
      <c r="AI23" s="44">
        <f t="shared" si="11"/>
        <v>13447.155157965006</v>
      </c>
      <c r="AJ23" s="44">
        <f t="shared" si="13"/>
        <v>23723.481960441477</v>
      </c>
      <c r="AK23" s="44">
        <f>HLOOKUP(I23,ElecAvoidedCostsWOCC!$A$5:$Q$50,G23+1,FALSE)*J23*L23</f>
        <v>5136.9379866421859</v>
      </c>
      <c r="AL23" s="44">
        <f t="shared" si="14"/>
        <v>18586.543973799293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18586.543973799293</v>
      </c>
      <c r="AN23" s="48">
        <f t="shared" si="15"/>
        <v>30307.958233777419</v>
      </c>
      <c r="AO23" s="47">
        <f t="shared" si="16"/>
        <v>2.1501930966275897</v>
      </c>
      <c r="AP23" s="47">
        <f t="shared" si="17"/>
        <v>1.3429639058322533</v>
      </c>
    </row>
    <row r="24" spans="1:42" ht="13.5" customHeight="1">
      <c r="A24" s="60">
        <f>(SUM(AN5:AN1000)/SUM(AC5:AC1000))</f>
        <v>1.2083750857501561</v>
      </c>
      <c r="B24" s="97" t="s">
        <v>15</v>
      </c>
      <c r="C24" s="100">
        <v>18230628</v>
      </c>
      <c r="D24" s="100" t="s">
        <v>81</v>
      </c>
      <c r="E24" s="38" t="s">
        <v>824</v>
      </c>
      <c r="F24" s="39" t="s">
        <v>1027</v>
      </c>
      <c r="G24" s="39">
        <v>6</v>
      </c>
      <c r="H24" s="39">
        <v>12</v>
      </c>
      <c r="I24" s="40" t="s">
        <v>281</v>
      </c>
      <c r="J24" s="41">
        <v>8</v>
      </c>
      <c r="K24" s="41">
        <v>4566</v>
      </c>
      <c r="L24" s="41">
        <v>2283</v>
      </c>
      <c r="M24" s="42">
        <v>2000</v>
      </c>
      <c r="N24" s="42">
        <v>6453.87</v>
      </c>
      <c r="O24" s="43">
        <v>36528</v>
      </c>
      <c r="P24" s="44">
        <v>16000</v>
      </c>
      <c r="Q24" s="44">
        <f t="shared" si="12"/>
        <v>51630.96</v>
      </c>
      <c r="R24" s="45">
        <v>263.0016</v>
      </c>
      <c r="S24" s="46">
        <v>0</v>
      </c>
      <c r="T24" s="39">
        <f t="shared" si="0"/>
        <v>18</v>
      </c>
      <c r="U24" s="47">
        <f t="shared" si="1"/>
        <v>7.0768403493903634E-2</v>
      </c>
      <c r="V24" s="48">
        <f t="shared" si="2"/>
        <v>4453.87</v>
      </c>
      <c r="W24" s="49">
        <f t="shared" si="3"/>
        <v>3.9315779718835349E-3</v>
      </c>
      <c r="X24" s="44">
        <f t="shared" si="4"/>
        <v>1707.3622966666612</v>
      </c>
      <c r="Y24" s="44">
        <f t="shared" si="5"/>
        <v>35630.959999999999</v>
      </c>
      <c r="Z24" s="44">
        <f t="shared" si="6"/>
        <v>20106.36088948723</v>
      </c>
      <c r="AA24" s="50">
        <f t="shared" si="7"/>
        <v>53338.322296666658</v>
      </c>
      <c r="AB24" s="51">
        <f t="shared" si="19"/>
        <v>18826.180608134109</v>
      </c>
      <c r="AC24" s="44">
        <f t="shared" si="19"/>
        <v>49942.24934144818</v>
      </c>
      <c r="AD24" s="44">
        <f t="shared" si="9"/>
        <v>21473.393763343887</v>
      </c>
      <c r="AE24" s="44">
        <f t="shared" si="18"/>
        <v>0</v>
      </c>
      <c r="AF24" s="52">
        <f>HLOOKUP(I24,ElecAvoidedCostsWOCC!$A$5:$Q$50,G24+1,FALSE)</f>
        <v>0.61270729802506985</v>
      </c>
      <c r="AG24" s="44">
        <f t="shared" si="10"/>
        <v>22380.972182259753</v>
      </c>
      <c r="AH24" s="52">
        <f>HLOOKUP(I24,ElecAvoidedCostsWOCC!$A$5:$Q$50,T24+1,FALSE)</f>
        <v>1.6039068652152917</v>
      </c>
      <c r="AI24" s="44">
        <f t="shared" si="11"/>
        <v>29293.754986292086</v>
      </c>
      <c r="AJ24" s="44">
        <f t="shared" si="13"/>
        <v>51674.727168551835</v>
      </c>
      <c r="AK24" s="44">
        <f>HLOOKUP(I24,ElecAvoidedCostsWOCC!$A$5:$Q$50,G24+1,FALSE)*J24*L24</f>
        <v>11190.486091129877</v>
      </c>
      <c r="AL24" s="44">
        <f t="shared" si="14"/>
        <v>40484.241077421961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40484.241077421961</v>
      </c>
      <c r="AN24" s="48">
        <f t="shared" si="15"/>
        <v>66006.058948508042</v>
      </c>
      <c r="AO24" s="47">
        <f t="shared" si="16"/>
        <v>2.1504224314054539</v>
      </c>
      <c r="AP24" s="47">
        <f t="shared" si="17"/>
        <v>1.3216476994705193</v>
      </c>
    </row>
    <row r="25" spans="1:42" ht="13.5" customHeight="1">
      <c r="B25" s="97" t="s">
        <v>15</v>
      </c>
      <c r="C25" s="100">
        <v>18230628</v>
      </c>
      <c r="D25" s="100" t="s">
        <v>81</v>
      </c>
      <c r="E25" s="38" t="s">
        <v>824</v>
      </c>
      <c r="F25" s="39" t="s">
        <v>1028</v>
      </c>
      <c r="G25" s="39">
        <v>6</v>
      </c>
      <c r="H25" s="39">
        <v>12</v>
      </c>
      <c r="I25" s="40" t="s">
        <v>281</v>
      </c>
      <c r="J25" s="41">
        <v>1</v>
      </c>
      <c r="K25" s="41">
        <v>4566</v>
      </c>
      <c r="L25" s="41">
        <v>2283</v>
      </c>
      <c r="M25" s="42">
        <v>2900</v>
      </c>
      <c r="N25" s="42">
        <v>6453.87</v>
      </c>
      <c r="O25" s="43">
        <v>4566</v>
      </c>
      <c r="P25" s="44">
        <v>2900</v>
      </c>
      <c r="Q25" s="44">
        <f t="shared" si="12"/>
        <v>6453.87</v>
      </c>
      <c r="R25" s="45">
        <v>263.0016</v>
      </c>
      <c r="S25" s="46">
        <v>0</v>
      </c>
      <c r="T25" s="39">
        <f t="shared" ref="T25:T52" si="20">G25+H25</f>
        <v>18</v>
      </c>
      <c r="U25" s="47">
        <f t="shared" ref="U25:U52" si="21">(O25/$A$10)*T25</f>
        <v>8.8460504367379542E-3</v>
      </c>
      <c r="V25" s="48">
        <f t="shared" ref="V25:V52" si="22">N25-M25</f>
        <v>3553.87</v>
      </c>
      <c r="W25" s="49">
        <f t="shared" ref="W25:W52" si="23">(O25/A$10)</f>
        <v>4.9144724648544187E-4</v>
      </c>
      <c r="X25" s="44">
        <f t="shared" ref="X25:X52" si="24">W25*A$8</f>
        <v>213.42028708333265</v>
      </c>
      <c r="Y25" s="44">
        <f t="shared" ref="Y25:Y52" si="25">Q25-P25</f>
        <v>3553.87</v>
      </c>
      <c r="Z25" s="44">
        <f t="shared" ref="Z25:Z52" si="26">X25+(A$6*W25)</f>
        <v>2513.2951111859038</v>
      </c>
      <c r="AA25" s="50">
        <f t="shared" ref="AA25:AA52" si="27">Q25+X25</f>
        <v>6667.2902870833323</v>
      </c>
      <c r="AB25" s="51">
        <f t="shared" ref="AB25:AB52" si="28">Z25/(1+ElecDiscountRate)^1</f>
        <v>2353.2725760167637</v>
      </c>
      <c r="AC25" s="44">
        <f t="shared" ref="AC25:AC52" si="29">AA25/(1+ElecDiscountRate)^1</f>
        <v>6242.7811676810225</v>
      </c>
      <c r="AD25" s="44">
        <f t="shared" ref="AD25:AD52" si="30">-PV(ElecDiscountRate,T25,R25)*J25</f>
        <v>2684.1742204179859</v>
      </c>
      <c r="AE25" s="44">
        <f t="shared" ref="AE25:AE52" si="31">-PV(ElecDiscountRate,T25,S25)*J25</f>
        <v>0</v>
      </c>
      <c r="AF25" s="52">
        <f>HLOOKUP(I25,ElecAvoidedCostsWOCC!$A$5:$Q$50,G25+1,FALSE)</f>
        <v>0.61270729802506985</v>
      </c>
      <c r="AG25" s="44">
        <f t="shared" ref="AG25:AG52" si="32">AF25*J25*K25</f>
        <v>2797.6215227824691</v>
      </c>
      <c r="AH25" s="52">
        <f>HLOOKUP(I25,ElecAvoidedCostsWOCC!$A$5:$Q$50,T25+1,FALSE)</f>
        <v>1.6039068652152917</v>
      </c>
      <c r="AI25" s="44">
        <f t="shared" ref="AI25:AI52" si="33">AH25*J25*L25</f>
        <v>3661.7193732865107</v>
      </c>
      <c r="AJ25" s="44">
        <f t="shared" ref="AJ25:AJ52" si="34">AG25+AI25</f>
        <v>6459.3408960689794</v>
      </c>
      <c r="AK25" s="44">
        <f>HLOOKUP(I25,ElecAvoidedCostsWOCC!$A$5:$Q$50,G25+1,FALSE)*J25*L25</f>
        <v>1398.8107613912346</v>
      </c>
      <c r="AL25" s="44">
        <f t="shared" ref="AL25:AL52" si="35">AG25+AI25-AK25</f>
        <v>5060.5301346777451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5060.5301346777451</v>
      </c>
      <c r="AN25" s="48">
        <f t="shared" ref="AN25:AN52" si="36">AM25*1.1+AD25+AE25</f>
        <v>8250.7573685635052</v>
      </c>
      <c r="AO25" s="47">
        <f t="shared" ref="AO25:AO52" si="37">IFERROR(AM25/AB25,0)</f>
        <v>2.1504224314054539</v>
      </c>
      <c r="AP25" s="47">
        <f t="shared" ref="AP25:AP52" si="38">AN25/AC25</f>
        <v>1.3216476994705193</v>
      </c>
    </row>
    <row r="26" spans="1:42" ht="13.5" customHeight="1">
      <c r="B26" s="97" t="s">
        <v>15</v>
      </c>
      <c r="C26" s="100">
        <v>18230628</v>
      </c>
      <c r="D26" s="100" t="s">
        <v>81</v>
      </c>
      <c r="E26" s="38" t="s">
        <v>824</v>
      </c>
      <c r="F26" s="39" t="s">
        <v>1029</v>
      </c>
      <c r="G26" s="39">
        <v>15</v>
      </c>
      <c r="H26" s="39"/>
      <c r="I26" s="40" t="s">
        <v>281</v>
      </c>
      <c r="J26" s="41">
        <v>20</v>
      </c>
      <c r="K26" s="41">
        <v>3055</v>
      </c>
      <c r="L26" s="41"/>
      <c r="M26" s="42">
        <v>2900</v>
      </c>
      <c r="N26" s="42">
        <v>3895.16</v>
      </c>
      <c r="O26" s="43">
        <v>61100</v>
      </c>
      <c r="P26" s="44">
        <v>58000</v>
      </c>
      <c r="Q26" s="44">
        <f t="shared" si="12"/>
        <v>77903.199999999997</v>
      </c>
      <c r="R26" s="45">
        <v>60.664000000000001</v>
      </c>
      <c r="S26" s="46">
        <v>0</v>
      </c>
      <c r="T26" s="39">
        <f t="shared" si="20"/>
        <v>15</v>
      </c>
      <c r="U26" s="47">
        <f t="shared" si="21"/>
        <v>9.8644634560645525E-2</v>
      </c>
      <c r="V26" s="48">
        <f t="shared" si="22"/>
        <v>995.15999999999985</v>
      </c>
      <c r="W26" s="49">
        <f t="shared" si="23"/>
        <v>6.5763089707097013E-3</v>
      </c>
      <c r="X26" s="44">
        <f t="shared" si="24"/>
        <v>2855.8868902303161</v>
      </c>
      <c r="Y26" s="44">
        <f t="shared" si="25"/>
        <v>19903.199999999997</v>
      </c>
      <c r="Z26" s="44">
        <f t="shared" si="26"/>
        <v>33631.69761135758</v>
      </c>
      <c r="AA26" s="50">
        <f t="shared" si="27"/>
        <v>80759.086890230319</v>
      </c>
      <c r="AB26" s="51">
        <f t="shared" si="28"/>
        <v>31490.353568686871</v>
      </c>
      <c r="AC26" s="44">
        <f t="shared" si="29"/>
        <v>75617.122556395421</v>
      </c>
      <c r="AD26" s="44">
        <f t="shared" si="30"/>
        <v>11191.408261276154</v>
      </c>
      <c r="AE26" s="44">
        <f t="shared" si="31"/>
        <v>0</v>
      </c>
      <c r="AF26" s="52">
        <f>HLOOKUP(I26,ElecAvoidedCostsWOCC!$A$5:$Q$50,G26+1,FALSE)</f>
        <v>1.3961506916040443</v>
      </c>
      <c r="AG26" s="44">
        <f t="shared" si="32"/>
        <v>85304.807257007094</v>
      </c>
      <c r="AH26" s="52">
        <f>HLOOKUP(I26,ElecAvoidedCostsWOCC!$A$5:$Q$50,T26+1,FALSE)</f>
        <v>1.3961506916040443</v>
      </c>
      <c r="AI26" s="44">
        <f t="shared" si="33"/>
        <v>0</v>
      </c>
      <c r="AJ26" s="44">
        <f t="shared" si="34"/>
        <v>85304.807257007094</v>
      </c>
      <c r="AK26" s="44">
        <f>HLOOKUP(I26,ElecAvoidedCostsWOCC!$A$5:$Q$50,G26+1,FALSE)*J26*L26</f>
        <v>0</v>
      </c>
      <c r="AL26" s="44">
        <f t="shared" si="35"/>
        <v>85304.807257007094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85304.807257007109</v>
      </c>
      <c r="AN26" s="48">
        <f t="shared" si="36"/>
        <v>105026.69624398398</v>
      </c>
      <c r="AO26" s="47">
        <f t="shared" si="37"/>
        <v>2.7089186874621767</v>
      </c>
      <c r="AP26" s="47">
        <f t="shared" si="38"/>
        <v>1.388927437243527</v>
      </c>
    </row>
    <row r="27" spans="1:42" ht="13.5" customHeight="1">
      <c r="B27" s="97" t="s">
        <v>15</v>
      </c>
      <c r="C27" s="100">
        <v>18230628</v>
      </c>
      <c r="D27" s="100" t="s">
        <v>81</v>
      </c>
      <c r="E27" s="38" t="s">
        <v>824</v>
      </c>
      <c r="F27" s="39" t="s">
        <v>1029</v>
      </c>
      <c r="G27" s="39">
        <v>15</v>
      </c>
      <c r="H27" s="39"/>
      <c r="I27" s="40" t="s">
        <v>281</v>
      </c>
      <c r="J27" s="41">
        <v>20</v>
      </c>
      <c r="K27" s="41">
        <v>2550</v>
      </c>
      <c r="L27" s="41"/>
      <c r="M27" s="42">
        <v>1300</v>
      </c>
      <c r="N27" s="42">
        <v>4039.18</v>
      </c>
      <c r="O27" s="43">
        <v>51000</v>
      </c>
      <c r="P27" s="44">
        <v>26000</v>
      </c>
      <c r="Q27" s="44">
        <f t="shared" si="12"/>
        <v>80783.599999999991</v>
      </c>
      <c r="R27" s="45">
        <v>157.64500000000001</v>
      </c>
      <c r="S27" s="46">
        <v>0</v>
      </c>
      <c r="T27" s="39">
        <f t="shared" si="20"/>
        <v>15</v>
      </c>
      <c r="U27" s="47">
        <f t="shared" si="21"/>
        <v>8.2338402006430791E-2</v>
      </c>
      <c r="V27" s="48">
        <f t="shared" si="22"/>
        <v>2739.18</v>
      </c>
      <c r="W27" s="49">
        <f t="shared" si="23"/>
        <v>5.4892268004287197E-3</v>
      </c>
      <c r="X27" s="44">
        <f t="shared" si="24"/>
        <v>2383.8008412724407</v>
      </c>
      <c r="Y27" s="44">
        <f t="shared" si="25"/>
        <v>54783.599999999991</v>
      </c>
      <c r="Z27" s="44">
        <f t="shared" si="26"/>
        <v>28072.284421918765</v>
      </c>
      <c r="AA27" s="50">
        <f t="shared" si="27"/>
        <v>83167.400841272436</v>
      </c>
      <c r="AB27" s="51">
        <f t="shared" si="28"/>
        <v>26284.910507414574</v>
      </c>
      <c r="AC27" s="44">
        <f t="shared" si="29"/>
        <v>77872.09816598543</v>
      </c>
      <c r="AD27" s="44">
        <f t="shared" si="30"/>
        <v>29082.64465496636</v>
      </c>
      <c r="AE27" s="44">
        <f t="shared" si="31"/>
        <v>0</v>
      </c>
      <c r="AF27" s="52">
        <f>HLOOKUP(I27,ElecAvoidedCostsWOCC!$A$5:$Q$50,G27+1,FALSE)</f>
        <v>1.3961506916040443</v>
      </c>
      <c r="AG27" s="44">
        <f t="shared" si="32"/>
        <v>71203.685271806258</v>
      </c>
      <c r="AH27" s="52">
        <f>HLOOKUP(I27,ElecAvoidedCostsWOCC!$A$5:$Q$50,T27+1,FALSE)</f>
        <v>1.3961506916040443</v>
      </c>
      <c r="AI27" s="44">
        <f t="shared" si="33"/>
        <v>0</v>
      </c>
      <c r="AJ27" s="44">
        <f t="shared" si="34"/>
        <v>71203.685271806258</v>
      </c>
      <c r="AK27" s="44">
        <f>HLOOKUP(I27,ElecAvoidedCostsWOCC!$A$5:$Q$50,G27+1,FALSE)*J27*L27</f>
        <v>0</v>
      </c>
      <c r="AL27" s="44">
        <f t="shared" si="35"/>
        <v>71203.685271806258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71203.685271806258</v>
      </c>
      <c r="AN27" s="48">
        <f t="shared" si="36"/>
        <v>107406.69845395326</v>
      </c>
      <c r="AO27" s="47">
        <f t="shared" si="37"/>
        <v>2.7089186874621767</v>
      </c>
      <c r="AP27" s="47">
        <f t="shared" si="38"/>
        <v>1.3792706371544585</v>
      </c>
    </row>
    <row r="28" spans="1:42" ht="13.5" customHeight="1">
      <c r="B28" s="97" t="s">
        <v>15</v>
      </c>
      <c r="C28" s="100">
        <v>18230628</v>
      </c>
      <c r="D28" s="100" t="s">
        <v>81</v>
      </c>
      <c r="E28" s="38" t="s">
        <v>824</v>
      </c>
      <c r="F28" s="39" t="s">
        <v>1030</v>
      </c>
      <c r="G28" s="39">
        <v>15</v>
      </c>
      <c r="H28" s="39"/>
      <c r="I28" s="40" t="s">
        <v>281</v>
      </c>
      <c r="J28" s="41">
        <v>1</v>
      </c>
      <c r="K28" s="41">
        <v>2550</v>
      </c>
      <c r="L28" s="41"/>
      <c r="M28" s="42">
        <v>2900</v>
      </c>
      <c r="N28" s="42">
        <v>4039.18</v>
      </c>
      <c r="O28" s="43">
        <v>2550</v>
      </c>
      <c r="P28" s="44">
        <v>2900</v>
      </c>
      <c r="Q28" s="44">
        <f t="shared" si="12"/>
        <v>4039.18</v>
      </c>
      <c r="R28" s="45">
        <v>157.64500000000001</v>
      </c>
      <c r="S28" s="46">
        <v>0</v>
      </c>
      <c r="T28" s="39">
        <f t="shared" si="20"/>
        <v>15</v>
      </c>
      <c r="U28" s="47">
        <f t="shared" si="21"/>
        <v>4.1169201003215397E-3</v>
      </c>
      <c r="V28" s="48">
        <f t="shared" si="22"/>
        <v>1139.1799999999998</v>
      </c>
      <c r="W28" s="49">
        <f t="shared" si="23"/>
        <v>2.7446134002143596E-4</v>
      </c>
      <c r="X28" s="44">
        <f t="shared" si="24"/>
        <v>119.19004206362203</v>
      </c>
      <c r="Y28" s="44">
        <f t="shared" si="25"/>
        <v>1139.1799999999998</v>
      </c>
      <c r="Z28" s="44">
        <f t="shared" si="26"/>
        <v>1403.6142210959381</v>
      </c>
      <c r="AA28" s="50">
        <f t="shared" si="27"/>
        <v>4158.3700420636214</v>
      </c>
      <c r="AB28" s="51">
        <f t="shared" si="28"/>
        <v>1314.2455253707285</v>
      </c>
      <c r="AC28" s="44">
        <f t="shared" si="29"/>
        <v>3893.6049082992708</v>
      </c>
      <c r="AD28" s="44">
        <f t="shared" si="30"/>
        <v>1454.1322327483181</v>
      </c>
      <c r="AE28" s="44">
        <f t="shared" si="31"/>
        <v>0</v>
      </c>
      <c r="AF28" s="52">
        <f>HLOOKUP(I28,ElecAvoidedCostsWOCC!$A$5:$Q$50,G28+1,FALSE)</f>
        <v>1.3961506916040443</v>
      </c>
      <c r="AG28" s="44">
        <f t="shared" si="32"/>
        <v>3560.1842635903126</v>
      </c>
      <c r="AH28" s="52">
        <f>HLOOKUP(I28,ElecAvoidedCostsWOCC!$A$5:$Q$50,T28+1,FALSE)</f>
        <v>1.3961506916040443</v>
      </c>
      <c r="AI28" s="44">
        <f t="shared" si="33"/>
        <v>0</v>
      </c>
      <c r="AJ28" s="44">
        <f t="shared" si="34"/>
        <v>3560.1842635903126</v>
      </c>
      <c r="AK28" s="44">
        <f>HLOOKUP(I28,ElecAvoidedCostsWOCC!$A$5:$Q$50,G28+1,FALSE)*J28*L28</f>
        <v>0</v>
      </c>
      <c r="AL28" s="44">
        <f t="shared" si="35"/>
        <v>3560.1842635903126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3560.1842635903126</v>
      </c>
      <c r="AN28" s="48">
        <f t="shared" si="36"/>
        <v>5370.3349226976625</v>
      </c>
      <c r="AO28" s="47">
        <f t="shared" si="37"/>
        <v>2.7089186874621767</v>
      </c>
      <c r="AP28" s="47">
        <f t="shared" si="38"/>
        <v>1.3792706371544585</v>
      </c>
    </row>
    <row r="29" spans="1:42">
      <c r="B29" s="97" t="s">
        <v>15</v>
      </c>
      <c r="C29" s="100">
        <v>18230628</v>
      </c>
      <c r="D29" s="100" t="s">
        <v>81</v>
      </c>
      <c r="E29" s="38" t="s">
        <v>824</v>
      </c>
      <c r="F29" s="39" t="s">
        <v>1031</v>
      </c>
      <c r="G29" s="39">
        <v>1</v>
      </c>
      <c r="H29" s="39"/>
      <c r="I29" s="40" t="s">
        <v>281</v>
      </c>
      <c r="J29" s="41">
        <v>30</v>
      </c>
      <c r="K29" s="41">
        <v>0</v>
      </c>
      <c r="L29" s="41">
        <v>0</v>
      </c>
      <c r="M29" s="42">
        <v>500</v>
      </c>
      <c r="N29" s="42">
        <v>0</v>
      </c>
      <c r="O29" s="43">
        <v>0</v>
      </c>
      <c r="P29" s="44">
        <v>15000</v>
      </c>
      <c r="Q29" s="44">
        <f t="shared" si="12"/>
        <v>0</v>
      </c>
      <c r="R29" s="45">
        <v>0</v>
      </c>
      <c r="S29" s="46">
        <v>0</v>
      </c>
      <c r="T29" s="39">
        <f t="shared" si="20"/>
        <v>1</v>
      </c>
      <c r="U29" s="47">
        <f t="shared" si="21"/>
        <v>0</v>
      </c>
      <c r="V29" s="48">
        <f t="shared" si="22"/>
        <v>-500</v>
      </c>
      <c r="W29" s="49">
        <f t="shared" si="23"/>
        <v>0</v>
      </c>
      <c r="X29" s="44">
        <f t="shared" si="24"/>
        <v>0</v>
      </c>
      <c r="Y29" s="44">
        <f t="shared" si="25"/>
        <v>-15000</v>
      </c>
      <c r="Z29" s="44">
        <f t="shared" si="26"/>
        <v>0</v>
      </c>
      <c r="AA29" s="50">
        <f t="shared" si="27"/>
        <v>0</v>
      </c>
      <c r="AB29" s="51">
        <f t="shared" si="28"/>
        <v>0</v>
      </c>
      <c r="AC29" s="44">
        <f t="shared" si="29"/>
        <v>0</v>
      </c>
      <c r="AD29" s="44">
        <f t="shared" si="30"/>
        <v>0</v>
      </c>
      <c r="AE29" s="44">
        <f t="shared" si="31"/>
        <v>0</v>
      </c>
      <c r="AF29" s="52">
        <f>HLOOKUP(I29,ElecAvoidedCostsWOCC!$A$5:$Q$50,G29+1,FALSE)</f>
        <v>0.11387496675462558</v>
      </c>
      <c r="AG29" s="44">
        <f t="shared" si="32"/>
        <v>0</v>
      </c>
      <c r="AH29" s="52">
        <f>HLOOKUP(I29,ElecAvoidedCostsWOCC!$A$5:$Q$50,T29+1,FALSE)</f>
        <v>0.11387496675462558</v>
      </c>
      <c r="AI29" s="44">
        <f t="shared" si="33"/>
        <v>0</v>
      </c>
      <c r="AJ29" s="44">
        <f t="shared" si="34"/>
        <v>0</v>
      </c>
      <c r="AK29" s="44">
        <f>HLOOKUP(I29,ElecAvoidedCostsWOCC!$A$5:$Q$50,G29+1,FALSE)*J29*L29</f>
        <v>0</v>
      </c>
      <c r="AL29" s="44">
        <f t="shared" si="35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6"/>
        <v>0</v>
      </c>
      <c r="AO29" s="47">
        <f t="shared" si="37"/>
        <v>0</v>
      </c>
      <c r="AP29" s="47" t="e">
        <f t="shared" si="38"/>
        <v>#DIV/0!</v>
      </c>
    </row>
    <row r="30" spans="1:42">
      <c r="B30" s="97" t="s">
        <v>15</v>
      </c>
      <c r="C30" s="100">
        <v>18230628</v>
      </c>
      <c r="D30" s="100" t="s">
        <v>81</v>
      </c>
      <c r="E30" s="38" t="s">
        <v>824</v>
      </c>
      <c r="F30" s="39" t="s">
        <v>1032</v>
      </c>
      <c r="G30" s="39">
        <v>15</v>
      </c>
      <c r="H30" s="39"/>
      <c r="I30" s="40" t="s">
        <v>281</v>
      </c>
      <c r="J30" s="41">
        <v>5</v>
      </c>
      <c r="K30" s="41">
        <v>2064</v>
      </c>
      <c r="L30" s="41"/>
      <c r="M30" s="42">
        <v>3900</v>
      </c>
      <c r="N30" s="42">
        <v>3644.31</v>
      </c>
      <c r="O30" s="43">
        <v>10320</v>
      </c>
      <c r="P30" s="44">
        <v>19500</v>
      </c>
      <c r="Q30" s="44">
        <f t="shared" si="12"/>
        <v>18221.55</v>
      </c>
      <c r="R30" s="45">
        <v>41.692799999999998</v>
      </c>
      <c r="S30" s="46">
        <v>0</v>
      </c>
      <c r="T30" s="39">
        <f t="shared" si="20"/>
        <v>15</v>
      </c>
      <c r="U30" s="47">
        <f t="shared" si="21"/>
        <v>1.6661417817771879E-2</v>
      </c>
      <c r="V30" s="48">
        <f t="shared" si="22"/>
        <v>-255.69000000000005</v>
      </c>
      <c r="W30" s="49">
        <f t="shared" si="23"/>
        <v>1.1107611878514586E-3</v>
      </c>
      <c r="X30" s="44">
        <f t="shared" si="24"/>
        <v>482.36911141042333</v>
      </c>
      <c r="Y30" s="44">
        <f t="shared" si="25"/>
        <v>-1278.4500000000007</v>
      </c>
      <c r="Z30" s="44">
        <f t="shared" si="26"/>
        <v>5680.5093183176787</v>
      </c>
      <c r="AA30" s="50">
        <f t="shared" si="27"/>
        <v>18703.919111410421</v>
      </c>
      <c r="AB30" s="51">
        <f t="shared" si="28"/>
        <v>5318.8289497356536</v>
      </c>
      <c r="AC30" s="44">
        <f t="shared" si="29"/>
        <v>17513.032875852452</v>
      </c>
      <c r="AD30" s="44">
        <f t="shared" si="30"/>
        <v>1922.8914444964662</v>
      </c>
      <c r="AE30" s="44">
        <f t="shared" si="31"/>
        <v>0</v>
      </c>
      <c r="AF30" s="52">
        <f>HLOOKUP(I30,ElecAvoidedCostsWOCC!$A$5:$Q$50,G30+1,FALSE)</f>
        <v>1.3961506916040443</v>
      </c>
      <c r="AG30" s="44">
        <f t="shared" si="32"/>
        <v>14408.275137353736</v>
      </c>
      <c r="AH30" s="52">
        <f>HLOOKUP(I30,ElecAvoidedCostsWOCC!$A$5:$Q$50,T30+1,FALSE)</f>
        <v>1.3961506916040443</v>
      </c>
      <c r="AI30" s="44">
        <f t="shared" si="33"/>
        <v>0</v>
      </c>
      <c r="AJ30" s="44">
        <f t="shared" si="34"/>
        <v>14408.275137353736</v>
      </c>
      <c r="AK30" s="44">
        <f>HLOOKUP(I30,ElecAvoidedCostsWOCC!$A$5:$Q$50,G30+1,FALSE)*J30*L30</f>
        <v>0</v>
      </c>
      <c r="AL30" s="44">
        <f t="shared" si="35"/>
        <v>14408.275137353736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14408.275137353738</v>
      </c>
      <c r="AN30" s="48">
        <f t="shared" si="36"/>
        <v>17771.994095585578</v>
      </c>
      <c r="AO30" s="47">
        <f t="shared" si="37"/>
        <v>2.7089186874621771</v>
      </c>
      <c r="AP30" s="47">
        <f t="shared" si="38"/>
        <v>1.0147867717470107</v>
      </c>
    </row>
    <row r="31" spans="1:42">
      <c r="B31" s="97" t="s">
        <v>15</v>
      </c>
      <c r="C31" s="100">
        <v>18230628</v>
      </c>
      <c r="D31" s="100" t="s">
        <v>81</v>
      </c>
      <c r="E31" s="38" t="s">
        <v>824</v>
      </c>
      <c r="F31" s="39" t="s">
        <v>1033</v>
      </c>
      <c r="G31" s="39">
        <v>10</v>
      </c>
      <c r="H31" s="39">
        <v>8</v>
      </c>
      <c r="I31" s="40" t="s">
        <v>281</v>
      </c>
      <c r="J31" s="41">
        <v>8</v>
      </c>
      <c r="K31" s="41">
        <v>4268</v>
      </c>
      <c r="L31" s="41">
        <v>3201</v>
      </c>
      <c r="M31" s="42">
        <v>8400</v>
      </c>
      <c r="N31" s="42">
        <v>4692.1000000000004</v>
      </c>
      <c r="O31" s="43">
        <v>34144</v>
      </c>
      <c r="P31" s="44">
        <v>67200</v>
      </c>
      <c r="Q31" s="44">
        <f t="shared" si="12"/>
        <v>37536.800000000003</v>
      </c>
      <c r="R31" s="45">
        <v>172.00040000000001</v>
      </c>
      <c r="S31" s="46">
        <v>0</v>
      </c>
      <c r="T31" s="39">
        <f t="shared" si="20"/>
        <v>18</v>
      </c>
      <c r="U31" s="47">
        <f t="shared" si="21"/>
        <v>6.6149703484884068E-2</v>
      </c>
      <c r="V31" s="48">
        <f t="shared" si="22"/>
        <v>-3707.8999999999996</v>
      </c>
      <c r="W31" s="49">
        <f t="shared" si="23"/>
        <v>3.6749835269380038E-3</v>
      </c>
      <c r="X31" s="44">
        <f t="shared" si="24"/>
        <v>1595.931292635416</v>
      </c>
      <c r="Y31" s="44">
        <f t="shared" si="25"/>
        <v>-29663.199999999997</v>
      </c>
      <c r="Z31" s="44">
        <f t="shared" si="26"/>
        <v>18794.119201999885</v>
      </c>
      <c r="AA31" s="50">
        <f t="shared" si="27"/>
        <v>39132.731292635421</v>
      </c>
      <c r="AB31" s="51">
        <f t="shared" si="28"/>
        <v>17597.489889512999</v>
      </c>
      <c r="AC31" s="44">
        <f t="shared" si="29"/>
        <v>36641.13416913429</v>
      </c>
      <c r="AD31" s="44">
        <f t="shared" si="30"/>
        <v>14043.383449578459</v>
      </c>
      <c r="AE31" s="44">
        <f t="shared" si="31"/>
        <v>0</v>
      </c>
      <c r="AF31" s="52">
        <f>HLOOKUP(I31,ElecAvoidedCostsWOCC!$A$5:$Q$50,G31+1,FALSE)</f>
        <v>0.9838493984213923</v>
      </c>
      <c r="AG31" s="44">
        <f t="shared" si="32"/>
        <v>33592.55385970002</v>
      </c>
      <c r="AH31" s="52">
        <f>HLOOKUP(I31,ElecAvoidedCostsWOCC!$A$5:$Q$50,T31+1,FALSE)</f>
        <v>1.6039068652152917</v>
      </c>
      <c r="AI31" s="44">
        <f t="shared" si="33"/>
        <v>41072.847004433192</v>
      </c>
      <c r="AJ31" s="44">
        <f t="shared" si="34"/>
        <v>74665.400864133204</v>
      </c>
      <c r="AK31" s="44">
        <f>HLOOKUP(I31,ElecAvoidedCostsWOCC!$A$5:$Q$50,G31+1,FALSE)*J31*L31</f>
        <v>25194.415394775013</v>
      </c>
      <c r="AL31" s="44">
        <f t="shared" si="35"/>
        <v>49470.985469358187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49470.985469358187</v>
      </c>
      <c r="AN31" s="48">
        <f t="shared" si="36"/>
        <v>68461.467465872469</v>
      </c>
      <c r="AO31" s="47">
        <f t="shared" si="37"/>
        <v>2.8112523876964857</v>
      </c>
      <c r="AP31" s="47">
        <f t="shared" si="38"/>
        <v>1.8684319963966332</v>
      </c>
    </row>
    <row r="32" spans="1:42">
      <c r="B32" s="97" t="s">
        <v>15</v>
      </c>
      <c r="C32" s="100">
        <v>18230628</v>
      </c>
      <c r="D32" s="100" t="s">
        <v>81</v>
      </c>
      <c r="E32" s="38" t="s">
        <v>824</v>
      </c>
      <c r="F32" s="39" t="s">
        <v>1034</v>
      </c>
      <c r="G32" s="39">
        <v>6</v>
      </c>
      <c r="H32" s="39">
        <v>12</v>
      </c>
      <c r="I32" s="40" t="s">
        <v>281</v>
      </c>
      <c r="J32" s="41">
        <v>6</v>
      </c>
      <c r="K32" s="41">
        <v>4566</v>
      </c>
      <c r="L32" s="41">
        <v>2283</v>
      </c>
      <c r="M32" s="42">
        <v>6850</v>
      </c>
      <c r="N32" s="42">
        <v>6453.87</v>
      </c>
      <c r="O32" s="43">
        <v>27396</v>
      </c>
      <c r="P32" s="44">
        <v>41100</v>
      </c>
      <c r="Q32" s="44">
        <f t="shared" si="12"/>
        <v>38723.22</v>
      </c>
      <c r="R32" s="45">
        <v>263.0016</v>
      </c>
      <c r="S32" s="46">
        <v>0</v>
      </c>
      <c r="T32" s="39">
        <f t="shared" si="20"/>
        <v>18</v>
      </c>
      <c r="U32" s="47">
        <f t="shared" si="21"/>
        <v>5.3076302620427715E-2</v>
      </c>
      <c r="V32" s="48">
        <f t="shared" si="22"/>
        <v>-396.13000000000011</v>
      </c>
      <c r="W32" s="49">
        <f t="shared" si="23"/>
        <v>2.948683478912651E-3</v>
      </c>
      <c r="X32" s="44">
        <f t="shared" si="24"/>
        <v>1280.5217224999958</v>
      </c>
      <c r="Y32" s="44">
        <f t="shared" si="25"/>
        <v>-2376.7799999999988</v>
      </c>
      <c r="Z32" s="44">
        <f t="shared" si="26"/>
        <v>15079.770667115419</v>
      </c>
      <c r="AA32" s="50">
        <f t="shared" si="27"/>
        <v>40003.741722499995</v>
      </c>
      <c r="AB32" s="51">
        <f t="shared" si="28"/>
        <v>14119.635456100579</v>
      </c>
      <c r="AC32" s="44">
        <f t="shared" si="29"/>
        <v>37456.687006086133</v>
      </c>
      <c r="AD32" s="44">
        <f t="shared" si="30"/>
        <v>16105.045322507915</v>
      </c>
      <c r="AE32" s="44">
        <f t="shared" si="31"/>
        <v>0</v>
      </c>
      <c r="AF32" s="52">
        <f>HLOOKUP(I32,ElecAvoidedCostsWOCC!$A$5:$Q$50,G32+1,FALSE)</f>
        <v>0.61270729802506985</v>
      </c>
      <c r="AG32" s="44">
        <f t="shared" si="32"/>
        <v>16785.729136694812</v>
      </c>
      <c r="AH32" s="52">
        <f>HLOOKUP(I32,ElecAvoidedCostsWOCC!$A$5:$Q$50,T32+1,FALSE)</f>
        <v>1.6039068652152917</v>
      </c>
      <c r="AI32" s="44">
        <f t="shared" si="33"/>
        <v>21970.316239719064</v>
      </c>
      <c r="AJ32" s="44">
        <f t="shared" si="34"/>
        <v>38756.04537641388</v>
      </c>
      <c r="AK32" s="44">
        <f>HLOOKUP(I32,ElecAvoidedCostsWOCC!$A$5:$Q$50,G32+1,FALSE)*J32*L32</f>
        <v>8392.864568347406</v>
      </c>
      <c r="AL32" s="44">
        <f t="shared" si="35"/>
        <v>30363.180808066474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30363.18080806647</v>
      </c>
      <c r="AN32" s="48">
        <f t="shared" si="36"/>
        <v>49504.544211381028</v>
      </c>
      <c r="AO32" s="47">
        <f t="shared" si="37"/>
        <v>2.1504224314054543</v>
      </c>
      <c r="AP32" s="47">
        <f t="shared" si="38"/>
        <v>1.3216476994705193</v>
      </c>
    </row>
    <row r="33" spans="2:42">
      <c r="B33" s="97" t="s">
        <v>15</v>
      </c>
      <c r="C33" s="100">
        <v>18230628</v>
      </c>
      <c r="D33" s="100" t="s">
        <v>81</v>
      </c>
      <c r="E33" s="38" t="s">
        <v>824</v>
      </c>
      <c r="F33" s="39" t="s">
        <v>1035</v>
      </c>
      <c r="G33" s="39">
        <v>15</v>
      </c>
      <c r="H33" s="39"/>
      <c r="I33" s="40" t="s">
        <v>281</v>
      </c>
      <c r="J33" s="41">
        <v>8</v>
      </c>
      <c r="K33" s="41">
        <v>2550</v>
      </c>
      <c r="L33" s="41"/>
      <c r="M33" s="42">
        <v>4750</v>
      </c>
      <c r="N33" s="42">
        <v>4039.18</v>
      </c>
      <c r="O33" s="43">
        <v>20400</v>
      </c>
      <c r="P33" s="44">
        <v>38000</v>
      </c>
      <c r="Q33" s="44">
        <f t="shared" si="12"/>
        <v>32313.439999999999</v>
      </c>
      <c r="R33" s="45">
        <v>102.765</v>
      </c>
      <c r="S33" s="46">
        <v>0</v>
      </c>
      <c r="T33" s="39">
        <f t="shared" si="20"/>
        <v>15</v>
      </c>
      <c r="U33" s="47">
        <f t="shared" si="21"/>
        <v>3.2935360802572318E-2</v>
      </c>
      <c r="V33" s="48">
        <f t="shared" si="22"/>
        <v>-710.82000000000016</v>
      </c>
      <c r="W33" s="49">
        <f t="shared" si="23"/>
        <v>2.1956907201714877E-3</v>
      </c>
      <c r="X33" s="44">
        <f t="shared" si="24"/>
        <v>953.52033650897624</v>
      </c>
      <c r="Y33" s="44">
        <f t="shared" si="25"/>
        <v>-5686.5600000000013</v>
      </c>
      <c r="Z33" s="44">
        <f t="shared" si="26"/>
        <v>11228.913768767505</v>
      </c>
      <c r="AA33" s="50">
        <f t="shared" si="27"/>
        <v>33266.960336508972</v>
      </c>
      <c r="AB33" s="51">
        <f t="shared" si="28"/>
        <v>10513.964202965828</v>
      </c>
      <c r="AC33" s="44">
        <f t="shared" si="29"/>
        <v>31148.839266394167</v>
      </c>
      <c r="AD33" s="44">
        <f t="shared" si="30"/>
        <v>7583.3118157064746</v>
      </c>
      <c r="AE33" s="44">
        <f t="shared" si="31"/>
        <v>0</v>
      </c>
      <c r="AF33" s="52">
        <f>HLOOKUP(I33,ElecAvoidedCostsWOCC!$A$5:$Q$50,G33+1,FALSE)</f>
        <v>1.3961506916040443</v>
      </c>
      <c r="AG33" s="44">
        <f t="shared" si="32"/>
        <v>28481.474108722501</v>
      </c>
      <c r="AH33" s="52">
        <f>HLOOKUP(I33,ElecAvoidedCostsWOCC!$A$5:$Q$50,T33+1,FALSE)</f>
        <v>1.3961506916040443</v>
      </c>
      <c r="AI33" s="44">
        <f t="shared" si="33"/>
        <v>0</v>
      </c>
      <c r="AJ33" s="44">
        <f t="shared" si="34"/>
        <v>28481.474108722501</v>
      </c>
      <c r="AK33" s="44">
        <f>HLOOKUP(I33,ElecAvoidedCostsWOCC!$A$5:$Q$50,G33+1,FALSE)*J33*L33</f>
        <v>0</v>
      </c>
      <c r="AL33" s="44">
        <f t="shared" si="35"/>
        <v>28481.474108722501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28481.474108722501</v>
      </c>
      <c r="AN33" s="48">
        <f t="shared" si="36"/>
        <v>38912.933335301233</v>
      </c>
      <c r="AO33" s="47">
        <f t="shared" si="37"/>
        <v>2.7089186874621767</v>
      </c>
      <c r="AP33" s="47">
        <f t="shared" si="38"/>
        <v>1.2492578937695309</v>
      </c>
    </row>
    <row r="34" spans="2:42">
      <c r="B34" s="37"/>
      <c r="C34" s="61"/>
      <c r="D34" s="61"/>
      <c r="E34" s="38" t="s">
        <v>824</v>
      </c>
      <c r="F34" s="39" t="s">
        <v>1036</v>
      </c>
      <c r="G34" s="39">
        <v>20</v>
      </c>
      <c r="H34" s="39"/>
      <c r="I34" s="40" t="s">
        <v>282</v>
      </c>
      <c r="J34" s="41">
        <v>50</v>
      </c>
      <c r="K34" s="41">
        <v>1134</v>
      </c>
      <c r="L34" s="41"/>
      <c r="M34" s="42">
        <v>1250</v>
      </c>
      <c r="N34" s="42">
        <v>2500</v>
      </c>
      <c r="O34" s="43">
        <v>56700</v>
      </c>
      <c r="P34" s="44">
        <v>62500</v>
      </c>
      <c r="Q34" s="44">
        <f t="shared" si="12"/>
        <v>125000</v>
      </c>
      <c r="R34" s="45">
        <v>49.017000000000003</v>
      </c>
      <c r="S34" s="46"/>
      <c r="T34" s="39">
        <f t="shared" si="20"/>
        <v>20</v>
      </c>
      <c r="U34" s="47">
        <f t="shared" si="21"/>
        <v>0.12205457238600328</v>
      </c>
      <c r="V34" s="48">
        <f t="shared" si="22"/>
        <v>1250</v>
      </c>
      <c r="W34" s="49">
        <f t="shared" si="23"/>
        <v>6.1027286193001641E-3</v>
      </c>
      <c r="X34" s="44">
        <f t="shared" si="24"/>
        <v>2650.2256411793605</v>
      </c>
      <c r="Y34" s="44">
        <f t="shared" si="25"/>
        <v>62500</v>
      </c>
      <c r="Z34" s="44">
        <f t="shared" si="26"/>
        <v>31209.775033780268</v>
      </c>
      <c r="AA34" s="50">
        <f t="shared" si="27"/>
        <v>127650.22564117936</v>
      </c>
      <c r="AB34" s="51">
        <f t="shared" si="28"/>
        <v>29222.635799419724</v>
      </c>
      <c r="AC34" s="44">
        <f t="shared" si="29"/>
        <v>119522.68318462487</v>
      </c>
      <c r="AD34" s="44">
        <f t="shared" si="30"/>
        <v>26372.884936023183</v>
      </c>
      <c r="AE34" s="44">
        <f t="shared" si="31"/>
        <v>0</v>
      </c>
      <c r="AF34" s="52">
        <f>HLOOKUP(I34,ElecAvoidedCostsWOCC!$A$5:$Q$50,G34+1,FALSE)</f>
        <v>1.727945421646023</v>
      </c>
      <c r="AG34" s="44">
        <f t="shared" si="32"/>
        <v>97974.505407329518</v>
      </c>
      <c r="AH34" s="52">
        <f>HLOOKUP(I34,ElecAvoidedCostsWOCC!$A$5:$Q$50,T34+1,FALSE)</f>
        <v>1.727945421646023</v>
      </c>
      <c r="AI34" s="44">
        <f t="shared" si="33"/>
        <v>0</v>
      </c>
      <c r="AJ34" s="44">
        <f t="shared" si="34"/>
        <v>97974.505407329518</v>
      </c>
      <c r="AK34" s="44">
        <f>HLOOKUP(I34,ElecAvoidedCostsWOCC!$A$5:$Q$50,G34+1,FALSE)*J34*L34</f>
        <v>0</v>
      </c>
      <c r="AL34" s="44">
        <f t="shared" si="35"/>
        <v>97974.505407329518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97974.505407329503</v>
      </c>
      <c r="AN34" s="48">
        <f t="shared" si="36"/>
        <v>134144.84088408563</v>
      </c>
      <c r="AO34" s="47">
        <f t="shared" si="37"/>
        <v>3.3526922786778526</v>
      </c>
      <c r="AP34" s="47">
        <f t="shared" si="38"/>
        <v>1.1223379304234171</v>
      </c>
    </row>
    <row r="35" spans="2:42">
      <c r="B35" s="37"/>
      <c r="C35" s="61"/>
      <c r="D35" s="61"/>
      <c r="E35" s="38" t="s">
        <v>824</v>
      </c>
      <c r="F35" s="39" t="s">
        <v>1037</v>
      </c>
      <c r="G35" s="39">
        <v>20</v>
      </c>
      <c r="H35" s="39"/>
      <c r="I35" s="40" t="s">
        <v>282</v>
      </c>
      <c r="J35" s="41">
        <v>50</v>
      </c>
      <c r="K35" s="41">
        <v>1134</v>
      </c>
      <c r="L35" s="41"/>
      <c r="M35" s="42">
        <v>1250</v>
      </c>
      <c r="N35" s="42">
        <v>2500</v>
      </c>
      <c r="O35" s="43">
        <v>56700</v>
      </c>
      <c r="P35" s="44">
        <v>62500</v>
      </c>
      <c r="Q35" s="44">
        <f t="shared" si="12"/>
        <v>125000</v>
      </c>
      <c r="R35" s="45">
        <v>35.020000000000003</v>
      </c>
      <c r="S35" s="46"/>
      <c r="T35" s="39">
        <f t="shared" si="20"/>
        <v>20</v>
      </c>
      <c r="U35" s="47">
        <f t="shared" si="21"/>
        <v>0.12205457238600328</v>
      </c>
      <c r="V35" s="48">
        <f t="shared" si="22"/>
        <v>1250</v>
      </c>
      <c r="W35" s="49">
        <f t="shared" si="23"/>
        <v>6.1027286193001641E-3</v>
      </c>
      <c r="X35" s="44">
        <f t="shared" si="24"/>
        <v>2650.2256411793605</v>
      </c>
      <c r="Y35" s="44">
        <f t="shared" si="25"/>
        <v>62500</v>
      </c>
      <c r="Z35" s="44">
        <f t="shared" si="26"/>
        <v>31209.775033780268</v>
      </c>
      <c r="AA35" s="50">
        <f t="shared" si="27"/>
        <v>127650.22564117936</v>
      </c>
      <c r="AB35" s="51">
        <f t="shared" si="28"/>
        <v>29222.635799419724</v>
      </c>
      <c r="AC35" s="44">
        <f t="shared" si="29"/>
        <v>119522.68318462487</v>
      </c>
      <c r="AD35" s="44">
        <f t="shared" si="30"/>
        <v>18842.002375900847</v>
      </c>
      <c r="AE35" s="44">
        <f t="shared" si="31"/>
        <v>0</v>
      </c>
      <c r="AF35" s="52">
        <f>HLOOKUP(I35,ElecAvoidedCostsWOCC!$A$5:$Q$50,G35+1,FALSE)</f>
        <v>1.727945421646023</v>
      </c>
      <c r="AG35" s="44">
        <f t="shared" si="32"/>
        <v>97974.505407329518</v>
      </c>
      <c r="AH35" s="52">
        <f>HLOOKUP(I35,ElecAvoidedCostsWOCC!$A$5:$Q$50,T35+1,FALSE)</f>
        <v>1.727945421646023</v>
      </c>
      <c r="AI35" s="44">
        <f t="shared" si="33"/>
        <v>0</v>
      </c>
      <c r="AJ35" s="44">
        <f t="shared" si="34"/>
        <v>97974.505407329518</v>
      </c>
      <c r="AK35" s="44">
        <f>HLOOKUP(I35,ElecAvoidedCostsWOCC!$A$5:$Q$50,G35+1,FALSE)*J35*L35</f>
        <v>0</v>
      </c>
      <c r="AL35" s="44">
        <f t="shared" si="35"/>
        <v>97974.505407329518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97974.505407329503</v>
      </c>
      <c r="AN35" s="48">
        <f t="shared" si="36"/>
        <v>126613.95832396331</v>
      </c>
      <c r="AO35" s="47">
        <f t="shared" si="37"/>
        <v>3.3526922786778526</v>
      </c>
      <c r="AP35" s="47">
        <f t="shared" si="38"/>
        <v>1.059329952695127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20"/>
        <v>0</v>
      </c>
      <c r="U36" s="47">
        <f t="shared" si="21"/>
        <v>0</v>
      </c>
      <c r="V36" s="48">
        <f t="shared" si="22"/>
        <v>0</v>
      </c>
      <c r="W36" s="49">
        <f t="shared" si="23"/>
        <v>0</v>
      </c>
      <c r="X36" s="44">
        <f t="shared" si="24"/>
        <v>0</v>
      </c>
      <c r="Y36" s="44">
        <f t="shared" si="25"/>
        <v>0</v>
      </c>
      <c r="Z36" s="44">
        <f t="shared" si="26"/>
        <v>0</v>
      </c>
      <c r="AA36" s="50">
        <f t="shared" si="27"/>
        <v>0</v>
      </c>
      <c r="AB36" s="51">
        <f t="shared" si="28"/>
        <v>0</v>
      </c>
      <c r="AC36" s="44">
        <f t="shared" si="29"/>
        <v>0</v>
      </c>
      <c r="AD36" s="44">
        <f t="shared" si="30"/>
        <v>0</v>
      </c>
      <c r="AE36" s="44">
        <f t="shared" si="31"/>
        <v>0</v>
      </c>
      <c r="AF36" s="52" t="e">
        <f>HLOOKUP(I36,ElecAvoidedCostsWOCC!$A$5:$Q$50,G36+1,FALSE)</f>
        <v>#N/A</v>
      </c>
      <c r="AG36" s="44" t="e">
        <f t="shared" si="32"/>
        <v>#N/A</v>
      </c>
      <c r="AH36" s="52" t="e">
        <f>HLOOKUP(I36,ElecAvoidedCostsWOCC!$A$5:$Q$50,T36+1,FALSE)</f>
        <v>#N/A</v>
      </c>
      <c r="AI36" s="44" t="e">
        <f t="shared" si="33"/>
        <v>#N/A</v>
      </c>
      <c r="AJ36" s="44" t="e">
        <f t="shared" si="34"/>
        <v>#N/A</v>
      </c>
      <c r="AK36" s="44" t="e">
        <f>HLOOKUP(I36,ElecAvoidedCostsWOCC!$A$5:$Q$50,G36+1,FALSE)*J36*L36</f>
        <v>#N/A</v>
      </c>
      <c r="AL36" s="44" t="e">
        <f t="shared" si="35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6"/>
        <v>0</v>
      </c>
      <c r="AO36" s="47">
        <f t="shared" si="37"/>
        <v>0</v>
      </c>
      <c r="AP36" s="47" t="e">
        <f t="shared" si="38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20"/>
        <v>0</v>
      </c>
      <c r="U37" s="47">
        <f t="shared" si="21"/>
        <v>0</v>
      </c>
      <c r="V37" s="48">
        <f t="shared" si="22"/>
        <v>0</v>
      </c>
      <c r="W37" s="49">
        <f t="shared" si="23"/>
        <v>0</v>
      </c>
      <c r="X37" s="44">
        <f t="shared" si="24"/>
        <v>0</v>
      </c>
      <c r="Y37" s="44">
        <f t="shared" si="25"/>
        <v>0</v>
      </c>
      <c r="Z37" s="44">
        <f t="shared" si="26"/>
        <v>0</v>
      </c>
      <c r="AA37" s="50">
        <f t="shared" si="27"/>
        <v>0</v>
      </c>
      <c r="AB37" s="51">
        <f t="shared" si="28"/>
        <v>0</v>
      </c>
      <c r="AC37" s="44">
        <f t="shared" si="29"/>
        <v>0</v>
      </c>
      <c r="AD37" s="44">
        <f t="shared" si="30"/>
        <v>0</v>
      </c>
      <c r="AE37" s="44">
        <f t="shared" si="31"/>
        <v>0</v>
      </c>
      <c r="AF37" s="52" t="e">
        <f>HLOOKUP(I37,ElecAvoidedCostsWOCC!$A$5:$Q$50,G37+1,FALSE)</f>
        <v>#N/A</v>
      </c>
      <c r="AG37" s="44" t="e">
        <f t="shared" si="32"/>
        <v>#N/A</v>
      </c>
      <c r="AH37" s="52" t="e">
        <f>HLOOKUP(I37,ElecAvoidedCostsWOCC!$A$5:$Q$50,T37+1,FALSE)</f>
        <v>#N/A</v>
      </c>
      <c r="AI37" s="44" t="e">
        <f t="shared" si="33"/>
        <v>#N/A</v>
      </c>
      <c r="AJ37" s="44" t="e">
        <f t="shared" si="34"/>
        <v>#N/A</v>
      </c>
      <c r="AK37" s="44" t="e">
        <f>HLOOKUP(I37,ElecAvoidedCostsWOCC!$A$5:$Q$50,G37+1,FALSE)*J37*L37</f>
        <v>#N/A</v>
      </c>
      <c r="AL37" s="44" t="e">
        <f t="shared" si="35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6"/>
        <v>0</v>
      </c>
      <c r="AO37" s="47">
        <f t="shared" si="37"/>
        <v>0</v>
      </c>
      <c r="AP37" s="47" t="e">
        <f t="shared" si="38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20"/>
        <v>0</v>
      </c>
      <c r="U38" s="47">
        <f t="shared" si="21"/>
        <v>0</v>
      </c>
      <c r="V38" s="48">
        <f t="shared" si="22"/>
        <v>0</v>
      </c>
      <c r="W38" s="49">
        <f t="shared" si="23"/>
        <v>0</v>
      </c>
      <c r="X38" s="44">
        <f t="shared" si="24"/>
        <v>0</v>
      </c>
      <c r="Y38" s="44">
        <f t="shared" si="25"/>
        <v>0</v>
      </c>
      <c r="Z38" s="44">
        <f t="shared" si="26"/>
        <v>0</v>
      </c>
      <c r="AA38" s="50">
        <f t="shared" si="27"/>
        <v>0</v>
      </c>
      <c r="AB38" s="51">
        <f t="shared" si="28"/>
        <v>0</v>
      </c>
      <c r="AC38" s="44">
        <f t="shared" si="29"/>
        <v>0</v>
      </c>
      <c r="AD38" s="44">
        <f t="shared" si="30"/>
        <v>0</v>
      </c>
      <c r="AE38" s="44">
        <f t="shared" si="31"/>
        <v>0</v>
      </c>
      <c r="AF38" s="52" t="e">
        <f>HLOOKUP(I38,ElecAvoidedCostsWOCC!$A$5:$Q$50,G38+1,FALSE)</f>
        <v>#N/A</v>
      </c>
      <c r="AG38" s="44" t="e">
        <f t="shared" si="32"/>
        <v>#N/A</v>
      </c>
      <c r="AH38" s="52" t="e">
        <f>HLOOKUP(I38,ElecAvoidedCostsWOCC!$A$5:$Q$50,T38+1,FALSE)</f>
        <v>#N/A</v>
      </c>
      <c r="AI38" s="44" t="e">
        <f t="shared" si="33"/>
        <v>#N/A</v>
      </c>
      <c r="AJ38" s="44" t="e">
        <f t="shared" si="34"/>
        <v>#N/A</v>
      </c>
      <c r="AK38" s="44" t="e">
        <f>HLOOKUP(I38,ElecAvoidedCostsWOCC!$A$5:$Q$50,G38+1,FALSE)*J38*L38</f>
        <v>#N/A</v>
      </c>
      <c r="AL38" s="44" t="e">
        <f t="shared" si="35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6"/>
        <v>0</v>
      </c>
      <c r="AO38" s="47">
        <f t="shared" si="37"/>
        <v>0</v>
      </c>
      <c r="AP38" s="47" t="e">
        <f t="shared" si="38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20"/>
        <v>0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 t="e">
        <f>HLOOKUP(I39,ElecAvoidedCostsWOCC!$A$5:$Q$50,G39+1,FALSE)</f>
        <v>#N/A</v>
      </c>
      <c r="AG39" s="44" t="e">
        <f t="shared" si="32"/>
        <v>#N/A</v>
      </c>
      <c r="AH39" s="52" t="e">
        <f>HLOOKUP(I39,ElecAvoidedCostsWOCC!$A$5:$Q$50,T39+1,FALSE)</f>
        <v>#N/A</v>
      </c>
      <c r="AI39" s="44" t="e">
        <f t="shared" si="33"/>
        <v>#N/A</v>
      </c>
      <c r="AJ39" s="44" t="e">
        <f t="shared" si="34"/>
        <v>#N/A</v>
      </c>
      <c r="AK39" s="44" t="e">
        <f>HLOOKUP(I39,ElecAvoidedCostsWOCC!$A$5:$Q$50,G39+1,FALSE)*J39*L39</f>
        <v>#N/A</v>
      </c>
      <c r="AL39" s="44" t="e">
        <f t="shared" si="35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20"/>
        <v>0</v>
      </c>
      <c r="U40" s="47">
        <f t="shared" si="21"/>
        <v>0</v>
      </c>
      <c r="V40" s="48">
        <f t="shared" si="22"/>
        <v>0</v>
      </c>
      <c r="W40" s="49">
        <f t="shared" si="23"/>
        <v>0</v>
      </c>
      <c r="X40" s="44">
        <f t="shared" si="24"/>
        <v>0</v>
      </c>
      <c r="Y40" s="44">
        <f t="shared" si="25"/>
        <v>0</v>
      </c>
      <c r="Z40" s="44">
        <f t="shared" si="26"/>
        <v>0</v>
      </c>
      <c r="AA40" s="50">
        <f t="shared" si="27"/>
        <v>0</v>
      </c>
      <c r="AB40" s="51">
        <f t="shared" si="28"/>
        <v>0</v>
      </c>
      <c r="AC40" s="44">
        <f t="shared" si="29"/>
        <v>0</v>
      </c>
      <c r="AD40" s="44">
        <f t="shared" si="30"/>
        <v>0</v>
      </c>
      <c r="AE40" s="44">
        <f t="shared" si="31"/>
        <v>0</v>
      </c>
      <c r="AF40" s="52" t="e">
        <f>HLOOKUP(I40,ElecAvoidedCostsWOCC!$A$5:$Q$50,G40+1,FALSE)</f>
        <v>#N/A</v>
      </c>
      <c r="AG40" s="44" t="e">
        <f t="shared" si="32"/>
        <v>#N/A</v>
      </c>
      <c r="AH40" s="52" t="e">
        <f>HLOOKUP(I40,ElecAvoidedCostsWOCC!$A$5:$Q$50,T40+1,FALSE)</f>
        <v>#N/A</v>
      </c>
      <c r="AI40" s="44" t="e">
        <f t="shared" si="33"/>
        <v>#N/A</v>
      </c>
      <c r="AJ40" s="44" t="e">
        <f t="shared" si="34"/>
        <v>#N/A</v>
      </c>
      <c r="AK40" s="44" t="e">
        <f>HLOOKUP(I40,ElecAvoidedCostsWOCC!$A$5:$Q$50,G40+1,FALSE)*J40*L40</f>
        <v>#N/A</v>
      </c>
      <c r="AL40" s="44" t="e">
        <f t="shared" si="35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6"/>
        <v>0</v>
      </c>
      <c r="AO40" s="47">
        <f t="shared" si="37"/>
        <v>0</v>
      </c>
      <c r="AP40" s="47" t="e">
        <f t="shared" si="38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20"/>
        <v>0</v>
      </c>
      <c r="U41" s="47">
        <f t="shared" si="21"/>
        <v>0</v>
      </c>
      <c r="V41" s="48">
        <f t="shared" si="22"/>
        <v>0</v>
      </c>
      <c r="W41" s="49">
        <f t="shared" si="23"/>
        <v>0</v>
      </c>
      <c r="X41" s="44">
        <f t="shared" si="24"/>
        <v>0</v>
      </c>
      <c r="Y41" s="44">
        <f t="shared" si="25"/>
        <v>0</v>
      </c>
      <c r="Z41" s="44">
        <f t="shared" si="26"/>
        <v>0</v>
      </c>
      <c r="AA41" s="50">
        <f t="shared" si="27"/>
        <v>0</v>
      </c>
      <c r="AB41" s="51">
        <f t="shared" si="28"/>
        <v>0</v>
      </c>
      <c r="AC41" s="44">
        <f t="shared" si="29"/>
        <v>0</v>
      </c>
      <c r="AD41" s="44">
        <f t="shared" si="30"/>
        <v>0</v>
      </c>
      <c r="AE41" s="44">
        <f t="shared" si="31"/>
        <v>0</v>
      </c>
      <c r="AF41" s="52" t="e">
        <f>HLOOKUP(I41,ElecAvoidedCostsWOCC!$A$5:$Q$50,G41+1,FALSE)</f>
        <v>#N/A</v>
      </c>
      <c r="AG41" s="44" t="e">
        <f t="shared" si="32"/>
        <v>#N/A</v>
      </c>
      <c r="AH41" s="52" t="e">
        <f>HLOOKUP(I41,ElecAvoidedCostsWOCC!$A$5:$Q$50,T41+1,FALSE)</f>
        <v>#N/A</v>
      </c>
      <c r="AI41" s="44" t="e">
        <f t="shared" si="33"/>
        <v>#N/A</v>
      </c>
      <c r="AJ41" s="44" t="e">
        <f t="shared" si="34"/>
        <v>#N/A</v>
      </c>
      <c r="AK41" s="44" t="e">
        <f>HLOOKUP(I41,ElecAvoidedCostsWOCC!$A$5:$Q$50,G41+1,FALSE)*J41*L41</f>
        <v>#N/A</v>
      </c>
      <c r="AL41" s="44" t="e">
        <f t="shared" si="35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6"/>
        <v>0</v>
      </c>
      <c r="AO41" s="47">
        <f t="shared" si="37"/>
        <v>0</v>
      </c>
      <c r="AP41" s="47" t="e">
        <f t="shared" si="38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20"/>
        <v>0</v>
      </c>
      <c r="U42" s="47">
        <f t="shared" si="21"/>
        <v>0</v>
      </c>
      <c r="V42" s="48">
        <f t="shared" si="22"/>
        <v>0</v>
      </c>
      <c r="W42" s="49">
        <f t="shared" si="23"/>
        <v>0</v>
      </c>
      <c r="X42" s="44">
        <f t="shared" si="24"/>
        <v>0</v>
      </c>
      <c r="Y42" s="44">
        <f t="shared" si="25"/>
        <v>0</v>
      </c>
      <c r="Z42" s="44">
        <f t="shared" si="26"/>
        <v>0</v>
      </c>
      <c r="AA42" s="50">
        <f t="shared" si="27"/>
        <v>0</v>
      </c>
      <c r="AB42" s="51">
        <f t="shared" si="28"/>
        <v>0</v>
      </c>
      <c r="AC42" s="44">
        <f t="shared" si="29"/>
        <v>0</v>
      </c>
      <c r="AD42" s="44">
        <f t="shared" si="30"/>
        <v>0</v>
      </c>
      <c r="AE42" s="44">
        <f t="shared" si="31"/>
        <v>0</v>
      </c>
      <c r="AF42" s="52" t="e">
        <f>HLOOKUP(I42,ElecAvoidedCostsWOCC!$A$5:$Q$50,G42+1,FALSE)</f>
        <v>#N/A</v>
      </c>
      <c r="AG42" s="44" t="e">
        <f t="shared" si="32"/>
        <v>#N/A</v>
      </c>
      <c r="AH42" s="52" t="e">
        <f>HLOOKUP(I42,ElecAvoidedCostsWOCC!$A$5:$Q$50,T42+1,FALSE)</f>
        <v>#N/A</v>
      </c>
      <c r="AI42" s="44" t="e">
        <f t="shared" si="33"/>
        <v>#N/A</v>
      </c>
      <c r="AJ42" s="44" t="e">
        <f t="shared" si="34"/>
        <v>#N/A</v>
      </c>
      <c r="AK42" s="44" t="e">
        <f>HLOOKUP(I42,ElecAvoidedCostsWOCC!$A$5:$Q$50,G42+1,FALSE)*J42*L42</f>
        <v>#N/A</v>
      </c>
      <c r="AL42" s="44" t="e">
        <f t="shared" si="35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6"/>
        <v>0</v>
      </c>
      <c r="AO42" s="47">
        <f t="shared" si="37"/>
        <v>0</v>
      </c>
      <c r="AP42" s="47" t="e">
        <f t="shared" si="38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20"/>
        <v>0</v>
      </c>
      <c r="U43" s="47">
        <f t="shared" si="21"/>
        <v>0</v>
      </c>
      <c r="V43" s="48">
        <f t="shared" si="22"/>
        <v>0</v>
      </c>
      <c r="W43" s="49">
        <f t="shared" si="23"/>
        <v>0</v>
      </c>
      <c r="X43" s="44">
        <f t="shared" si="24"/>
        <v>0</v>
      </c>
      <c r="Y43" s="44">
        <f t="shared" si="25"/>
        <v>0</v>
      </c>
      <c r="Z43" s="44">
        <f t="shared" si="26"/>
        <v>0</v>
      </c>
      <c r="AA43" s="50">
        <f t="shared" si="27"/>
        <v>0</v>
      </c>
      <c r="AB43" s="51">
        <f t="shared" si="28"/>
        <v>0</v>
      </c>
      <c r="AC43" s="44">
        <f t="shared" si="29"/>
        <v>0</v>
      </c>
      <c r="AD43" s="44">
        <f t="shared" si="30"/>
        <v>0</v>
      </c>
      <c r="AE43" s="44">
        <f t="shared" si="31"/>
        <v>0</v>
      </c>
      <c r="AF43" s="52" t="e">
        <f>HLOOKUP(I43,ElecAvoidedCostsWOCC!$A$5:$Q$50,G43+1,FALSE)</f>
        <v>#N/A</v>
      </c>
      <c r="AG43" s="44" t="e">
        <f t="shared" si="32"/>
        <v>#N/A</v>
      </c>
      <c r="AH43" s="52" t="e">
        <f>HLOOKUP(I43,ElecAvoidedCostsWOCC!$A$5:$Q$50,T43+1,FALSE)</f>
        <v>#N/A</v>
      </c>
      <c r="AI43" s="44" t="e">
        <f t="shared" si="33"/>
        <v>#N/A</v>
      </c>
      <c r="AJ43" s="44" t="e">
        <f t="shared" si="34"/>
        <v>#N/A</v>
      </c>
      <c r="AK43" s="44" t="e">
        <f>HLOOKUP(I43,ElecAvoidedCostsWOCC!$A$5:$Q$50,G43+1,FALSE)*J43*L43</f>
        <v>#N/A</v>
      </c>
      <c r="AL43" s="44" t="e">
        <f t="shared" si="35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6"/>
        <v>0</v>
      </c>
      <c r="AO43" s="47">
        <f t="shared" si="37"/>
        <v>0</v>
      </c>
      <c r="AP43" s="47" t="e">
        <f t="shared" si="38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20"/>
        <v>0</v>
      </c>
      <c r="U44" s="47">
        <f t="shared" si="21"/>
        <v>0</v>
      </c>
      <c r="V44" s="48">
        <f t="shared" si="22"/>
        <v>0</v>
      </c>
      <c r="W44" s="49">
        <f t="shared" si="23"/>
        <v>0</v>
      </c>
      <c r="X44" s="44">
        <f t="shared" si="24"/>
        <v>0</v>
      </c>
      <c r="Y44" s="44">
        <f t="shared" si="25"/>
        <v>0</v>
      </c>
      <c r="Z44" s="44">
        <f t="shared" si="26"/>
        <v>0</v>
      </c>
      <c r="AA44" s="50">
        <f t="shared" si="27"/>
        <v>0</v>
      </c>
      <c r="AB44" s="51">
        <f t="shared" si="28"/>
        <v>0</v>
      </c>
      <c r="AC44" s="44">
        <f t="shared" si="29"/>
        <v>0</v>
      </c>
      <c r="AD44" s="44">
        <f t="shared" si="30"/>
        <v>0</v>
      </c>
      <c r="AE44" s="44">
        <f t="shared" si="31"/>
        <v>0</v>
      </c>
      <c r="AF44" s="52" t="e">
        <f>HLOOKUP(I44,ElecAvoidedCostsWOCC!$A$5:$Q$50,G44+1,FALSE)</f>
        <v>#N/A</v>
      </c>
      <c r="AG44" s="44" t="e">
        <f t="shared" si="32"/>
        <v>#N/A</v>
      </c>
      <c r="AH44" s="52" t="e">
        <f>HLOOKUP(I44,ElecAvoidedCostsWOCC!$A$5:$Q$50,T44+1,FALSE)</f>
        <v>#N/A</v>
      </c>
      <c r="AI44" s="44" t="e">
        <f t="shared" si="33"/>
        <v>#N/A</v>
      </c>
      <c r="AJ44" s="44" t="e">
        <f t="shared" si="34"/>
        <v>#N/A</v>
      </c>
      <c r="AK44" s="44" t="e">
        <f>HLOOKUP(I44,ElecAvoidedCostsWOCC!$A$5:$Q$50,G44+1,FALSE)*J44*L44</f>
        <v>#N/A</v>
      </c>
      <c r="AL44" s="44" t="e">
        <f t="shared" si="35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6"/>
        <v>0</v>
      </c>
      <c r="AO44" s="47">
        <f t="shared" si="37"/>
        <v>0</v>
      </c>
      <c r="AP44" s="47" t="e">
        <f t="shared" si="38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HLOOKUP(I45,ElecAvoidedCostsWOCC!$A$5:$Q$50,G45+1,FALSE)</f>
        <v>#N/A</v>
      </c>
      <c r="AG45" s="44" t="e">
        <f t="shared" si="32"/>
        <v>#N/A</v>
      </c>
      <c r="AH45" s="52" t="e">
        <f>HLOOKUP(I45,ElecAvoidedCostsWOCC!$A$5:$Q$50,T45+1,FALSE)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HLOOKUP(I45,ElecAvoidedCostsWOCC!$A$5:$Q$50,G45+1,FALSE)*J45*L45</f>
        <v>#N/A</v>
      </c>
      <c r="AL45" s="44" t="e">
        <f t="shared" si="35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HLOOKUP(I46,ElecAvoidedCostsWOCC!$A$5:$Q$50,G46+1,FALSE)</f>
        <v>#N/A</v>
      </c>
      <c r="AG46" s="44" t="e">
        <f t="shared" si="32"/>
        <v>#N/A</v>
      </c>
      <c r="AH46" s="52" t="e">
        <f>HLOOKUP(I46,ElecAvoidedCostsWOCC!$A$5:$Q$50,T46+1,FALSE)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HLOOKUP(I46,ElecAvoidedCostsWOCC!$A$5:$Q$50,G46+1,FALSE)*J46*L46</f>
        <v>#N/A</v>
      </c>
      <c r="AL46" s="44" t="e">
        <f t="shared" si="35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HLOOKUP(I47,ElecAvoidedCostsWOCC!$A$5:$Q$50,G47+1,FALSE)</f>
        <v>#N/A</v>
      </c>
      <c r="AG47" s="44" t="e">
        <f t="shared" si="32"/>
        <v>#N/A</v>
      </c>
      <c r="AH47" s="52" t="e">
        <f>HLOOKUP(I47,ElecAvoidedCostsWOCC!$A$5:$Q$50,T47+1,FALSE)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HLOOKUP(I47,ElecAvoidedCostsWOCC!$A$5:$Q$50,G47+1,FALSE)*J47*L47</f>
        <v>#N/A</v>
      </c>
      <c r="AL47" s="44" t="e">
        <f t="shared" si="35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HLOOKUP(I48,ElecAvoidedCostsWOCC!$A$5:$Q$50,G48+1,FALSE)</f>
        <v>#N/A</v>
      </c>
      <c r="AG48" s="44" t="e">
        <f t="shared" si="32"/>
        <v>#N/A</v>
      </c>
      <c r="AH48" s="52" t="e">
        <f>HLOOKUP(I48,ElecAvoidedCostsWOCC!$A$5:$Q$50,T48+1,FALSE)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HLOOKUP(I48,ElecAvoidedCostsWOCC!$A$5:$Q$50,G48+1,FALSE)*J48*L48</f>
        <v>#N/A</v>
      </c>
      <c r="AL48" s="44" t="e">
        <f t="shared" si="35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HLOOKUP(I49,ElecAvoidedCostsWOCC!$A$5:$Q$50,G49+1,FALSE)</f>
        <v>#N/A</v>
      </c>
      <c r="AG49" s="44" t="e">
        <f t="shared" si="32"/>
        <v>#N/A</v>
      </c>
      <c r="AH49" s="52" t="e">
        <f>HLOOKUP(I49,ElecAvoidedCostsWOCC!$A$5:$Q$50,T49+1,FALSE)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HLOOKUP(I49,ElecAvoidedCostsWOCC!$A$5:$Q$50,G49+1,FALSE)*J49*L49</f>
        <v>#N/A</v>
      </c>
      <c r="AL49" s="44" t="e">
        <f t="shared" si="35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HLOOKUP(I50,ElecAvoidedCostsWOCC!$A$5:$Q$50,G50+1,FALSE)</f>
        <v>#N/A</v>
      </c>
      <c r="AG50" s="44" t="e">
        <f t="shared" si="32"/>
        <v>#N/A</v>
      </c>
      <c r="AH50" s="52" t="e">
        <f>HLOOKUP(I50,ElecAvoidedCostsWOCC!$A$5:$Q$50,T50+1,FALSE)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HLOOKUP(I50,ElecAvoidedCostsWOCC!$A$5:$Q$50,G50+1,FALSE)*J50*L50</f>
        <v>#N/A</v>
      </c>
      <c r="AL50" s="44" t="e">
        <f t="shared" si="35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20"/>
        <v>0</v>
      </c>
      <c r="U51" s="47">
        <f t="shared" si="21"/>
        <v>0</v>
      </c>
      <c r="V51" s="48">
        <f t="shared" si="22"/>
        <v>0</v>
      </c>
      <c r="W51" s="49">
        <f t="shared" si="23"/>
        <v>0</v>
      </c>
      <c r="X51" s="44">
        <f t="shared" si="24"/>
        <v>0</v>
      </c>
      <c r="Y51" s="44">
        <f t="shared" si="25"/>
        <v>0</v>
      </c>
      <c r="Z51" s="44">
        <f t="shared" si="26"/>
        <v>0</v>
      </c>
      <c r="AA51" s="50">
        <f t="shared" si="27"/>
        <v>0</v>
      </c>
      <c r="AB51" s="51">
        <f t="shared" si="28"/>
        <v>0</v>
      </c>
      <c r="AC51" s="44">
        <f t="shared" si="29"/>
        <v>0</v>
      </c>
      <c r="AD51" s="44">
        <f t="shared" si="30"/>
        <v>0</v>
      </c>
      <c r="AE51" s="44">
        <f t="shared" si="31"/>
        <v>0</v>
      </c>
      <c r="AF51" s="52" t="e">
        <f>HLOOKUP(I51,ElecAvoidedCostsWOCC!$A$5:$Q$50,G51+1,FALSE)</f>
        <v>#N/A</v>
      </c>
      <c r="AG51" s="44" t="e">
        <f t="shared" si="32"/>
        <v>#N/A</v>
      </c>
      <c r="AH51" s="52" t="e">
        <f>HLOOKUP(I51,ElecAvoidedCostsWOCC!$A$5:$Q$50,T51+1,FALSE)</f>
        <v>#N/A</v>
      </c>
      <c r="AI51" s="44" t="e">
        <f t="shared" si="33"/>
        <v>#N/A</v>
      </c>
      <c r="AJ51" s="44" t="e">
        <f t="shared" si="34"/>
        <v>#N/A</v>
      </c>
      <c r="AK51" s="44" t="e">
        <f>HLOOKUP(I51,ElecAvoidedCostsWOCC!$A$5:$Q$50,G51+1,FALSE)*J51*L51</f>
        <v>#N/A</v>
      </c>
      <c r="AL51" s="44" t="e">
        <f t="shared" si="35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6"/>
        <v>0</v>
      </c>
      <c r="AO51" s="47">
        <f t="shared" si="37"/>
        <v>0</v>
      </c>
      <c r="AP51" s="47" t="e">
        <f t="shared" si="38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HLOOKUP(I52,ElecAvoidedCostsWOCC!$A$5:$Q$50,G52+1,FALSE)</f>
        <v>#N/A</v>
      </c>
      <c r="AG52" s="44" t="e">
        <f t="shared" si="32"/>
        <v>#N/A</v>
      </c>
      <c r="AH52" s="52" t="e">
        <f>HLOOKUP(I52,ElecAvoidedCostsWOCC!$A$5:$Q$50,T52+1,FALSE)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HLOOKUP(I52,ElecAvoidedCostsWOCC!$A$5:$Q$50,G52+1,FALSE)*J52*L52</f>
        <v>#N/A</v>
      </c>
      <c r="AL52" s="44" t="e">
        <f t="shared" si="35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</sheetData>
  <conditionalFormatting sqref="J5:L52">
    <cfRule type="expression" dxfId="340" priority="4">
      <formula>ISTEXT(J5)</formula>
    </cfRule>
    <cfRule type="notContainsBlanks" dxfId="339" priority="5">
      <formula>LEN(TRIM(J5))&gt;0</formula>
    </cfRule>
  </conditionalFormatting>
  <conditionalFormatting sqref="M5:N52 R5:S52">
    <cfRule type="expression" dxfId="338" priority="2">
      <formula>ISTEXT(M5)</formula>
    </cfRule>
  </conditionalFormatting>
  <conditionalFormatting sqref="M5:N52 R5:S52">
    <cfRule type="notContainsBlanks" dxfId="337" priority="3">
      <formula>LEN(TRIM(M5))&gt;0</formula>
    </cfRule>
  </conditionalFormatting>
  <conditionalFormatting sqref="R5:S52">
    <cfRule type="expression" dxfId="336" priority="1">
      <formula>"istext($AB17)"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P28"/>
  <sheetViews>
    <sheetView zoomScale="85" zoomScaleNormal="85" workbookViewId="0">
      <selection activeCell="F12" sqref="F12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>
      <c r="A1" s="6" t="s">
        <v>187</v>
      </c>
      <c r="B1" s="7"/>
      <c r="C1" s="8" t="s">
        <v>188</v>
      </c>
      <c r="D1" s="9" t="s">
        <v>189</v>
      </c>
      <c r="E1" s="10" t="s">
        <v>190</v>
      </c>
      <c r="F1" s="11">
        <f>ElecDiscountRate</f>
        <v>6.8000000000000005E-2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191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2" ht="15.75" thickBot="1">
      <c r="A2" s="6"/>
      <c r="B2" s="18" t="s">
        <v>192</v>
      </c>
      <c r="C2" s="19">
        <v>18230626</v>
      </c>
      <c r="D2" s="20" t="s">
        <v>79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2" ht="42" customHeight="1" thickBot="1">
      <c r="A3" s="23"/>
      <c r="B3" s="24" t="s">
        <v>193</v>
      </c>
      <c r="C3" s="24"/>
      <c r="D3" s="24"/>
      <c r="E3" s="24" t="s">
        <v>193</v>
      </c>
      <c r="F3" s="24" t="s">
        <v>193</v>
      </c>
      <c r="G3" s="24" t="s">
        <v>193</v>
      </c>
      <c r="H3" s="24" t="s">
        <v>193</v>
      </c>
      <c r="I3" s="24" t="s">
        <v>193</v>
      </c>
      <c r="J3" s="24" t="s">
        <v>193</v>
      </c>
      <c r="K3" s="24" t="s">
        <v>193</v>
      </c>
      <c r="L3" s="24" t="s">
        <v>193</v>
      </c>
      <c r="M3" s="24" t="s">
        <v>193</v>
      </c>
      <c r="N3" s="24" t="s">
        <v>193</v>
      </c>
      <c r="O3" s="24" t="s">
        <v>194</v>
      </c>
      <c r="P3" s="24" t="s">
        <v>195</v>
      </c>
      <c r="Q3" s="24" t="s">
        <v>195</v>
      </c>
      <c r="R3" s="24" t="s">
        <v>193</v>
      </c>
      <c r="S3" s="24" t="s">
        <v>193</v>
      </c>
      <c r="T3" s="25" t="s">
        <v>196</v>
      </c>
      <c r="U3" s="25" t="s">
        <v>197</v>
      </c>
      <c r="V3" s="25" t="s">
        <v>198</v>
      </c>
      <c r="W3" s="25" t="s">
        <v>199</v>
      </c>
      <c r="X3" s="25" t="s">
        <v>200</v>
      </c>
      <c r="Y3" s="25" t="s">
        <v>201</v>
      </c>
      <c r="Z3" s="26" t="s">
        <v>202</v>
      </c>
      <c r="AA3" s="25" t="s">
        <v>203</v>
      </c>
      <c r="AB3" s="27" t="s">
        <v>340</v>
      </c>
      <c r="AC3" s="27" t="s">
        <v>204</v>
      </c>
      <c r="AD3" s="28" t="s">
        <v>341</v>
      </c>
      <c r="AE3" s="26" t="s">
        <v>342</v>
      </c>
      <c r="AF3" s="29"/>
      <c r="AG3" s="29" t="s">
        <v>320</v>
      </c>
      <c r="AH3" s="29"/>
      <c r="AI3" s="29" t="s">
        <v>321</v>
      </c>
      <c r="AJ3" s="29" t="s">
        <v>322</v>
      </c>
      <c r="AK3" s="29"/>
      <c r="AL3" s="29" t="s">
        <v>323</v>
      </c>
      <c r="AM3" s="30" t="s">
        <v>205</v>
      </c>
      <c r="AN3" s="30" t="s">
        <v>324</v>
      </c>
      <c r="AO3" s="29" t="s">
        <v>325</v>
      </c>
      <c r="AP3" s="29" t="s">
        <v>206</v>
      </c>
    </row>
    <row r="4" spans="1:42" ht="90">
      <c r="A4" s="17"/>
      <c r="B4" s="31" t="s">
        <v>207</v>
      </c>
      <c r="C4" s="32" t="s">
        <v>188</v>
      </c>
      <c r="D4" s="32" t="s">
        <v>189</v>
      </c>
      <c r="E4" s="32" t="s">
        <v>208</v>
      </c>
      <c r="F4" s="33" t="s">
        <v>209</v>
      </c>
      <c r="G4" s="33" t="s">
        <v>210</v>
      </c>
      <c r="H4" s="33" t="s">
        <v>211</v>
      </c>
      <c r="I4" s="33" t="s">
        <v>212</v>
      </c>
      <c r="J4" s="33" t="s">
        <v>213</v>
      </c>
      <c r="K4" s="33" t="s">
        <v>214</v>
      </c>
      <c r="L4" s="33" t="s">
        <v>215</v>
      </c>
      <c r="M4" s="34" t="s">
        <v>216</v>
      </c>
      <c r="N4" s="34" t="s">
        <v>217</v>
      </c>
      <c r="O4" s="35" t="s">
        <v>218</v>
      </c>
      <c r="P4" s="33" t="s">
        <v>219</v>
      </c>
      <c r="Q4" s="33" t="s">
        <v>220</v>
      </c>
      <c r="R4" s="33" t="s">
        <v>221</v>
      </c>
      <c r="S4" s="33" t="s">
        <v>222</v>
      </c>
      <c r="T4" s="33" t="s">
        <v>223</v>
      </c>
      <c r="U4" s="33" t="s">
        <v>224</v>
      </c>
      <c r="V4" s="34" t="s">
        <v>225</v>
      </c>
      <c r="W4" s="34" t="s">
        <v>226</v>
      </c>
      <c r="X4" s="33" t="s">
        <v>227</v>
      </c>
      <c r="Y4" s="33" t="s">
        <v>228</v>
      </c>
      <c r="Z4" s="33" t="s">
        <v>229</v>
      </c>
      <c r="AA4" s="33" t="s">
        <v>230</v>
      </c>
      <c r="AB4" s="33" t="s">
        <v>231</v>
      </c>
      <c r="AC4" s="33" t="s">
        <v>232</v>
      </c>
      <c r="AD4" s="33" t="s">
        <v>233</v>
      </c>
      <c r="AE4" s="33" t="s">
        <v>234</v>
      </c>
      <c r="AF4" s="33" t="s">
        <v>235</v>
      </c>
      <c r="AG4" s="33" t="s">
        <v>236</v>
      </c>
      <c r="AH4" s="33" t="s">
        <v>237</v>
      </c>
      <c r="AI4" s="33" t="s">
        <v>238</v>
      </c>
      <c r="AJ4" s="33" t="s">
        <v>239</v>
      </c>
      <c r="AK4" s="33" t="s">
        <v>240</v>
      </c>
      <c r="AL4" s="33" t="s">
        <v>241</v>
      </c>
      <c r="AM4" s="33" t="s">
        <v>242</v>
      </c>
      <c r="AN4" s="33" t="s">
        <v>243</v>
      </c>
      <c r="AO4" s="33" t="s">
        <v>244</v>
      </c>
      <c r="AP4" s="33" t="s">
        <v>245</v>
      </c>
    </row>
    <row r="5" spans="1:42" ht="13.5" customHeight="1">
      <c r="A5" s="36" t="s">
        <v>246</v>
      </c>
      <c r="B5" s="97" t="s">
        <v>15</v>
      </c>
      <c r="C5" s="100">
        <v>18230626</v>
      </c>
      <c r="D5" s="100" t="s">
        <v>79</v>
      </c>
      <c r="E5" s="38">
        <v>12683</v>
      </c>
      <c r="F5" s="39" t="s">
        <v>1044</v>
      </c>
      <c r="G5" s="39">
        <v>13</v>
      </c>
      <c r="H5" s="39"/>
      <c r="I5" s="40" t="s">
        <v>278</v>
      </c>
      <c r="J5" s="41">
        <v>5</v>
      </c>
      <c r="K5" s="41">
        <v>1336.72</v>
      </c>
      <c r="L5" s="41"/>
      <c r="M5" s="42">
        <v>700</v>
      </c>
      <c r="N5" s="42">
        <v>727.16</v>
      </c>
      <c r="O5" s="43">
        <v>6683.6</v>
      </c>
      <c r="P5" s="44">
        <v>3500</v>
      </c>
      <c r="Q5" s="44">
        <f>J5*N5</f>
        <v>3635.7999999999997</v>
      </c>
      <c r="R5" s="45">
        <v>2.4769000000000001</v>
      </c>
      <c r="S5" s="46">
        <v>0</v>
      </c>
      <c r="T5" s="39">
        <f t="shared" ref="T5:T24" si="0">G5+H5</f>
        <v>13</v>
      </c>
      <c r="U5" s="47">
        <f t="shared" ref="U5:U24" si="1">(O5/$A$10)*T5</f>
        <v>5.9963562288383274E-2</v>
      </c>
      <c r="V5" s="48">
        <f t="shared" ref="V5:V24" si="2">N5-M5</f>
        <v>27.159999999999968</v>
      </c>
      <c r="W5" s="49">
        <f t="shared" ref="W5:W24" si="3">(O5/A$10)</f>
        <v>4.6125817144910212E-3</v>
      </c>
      <c r="X5" s="44">
        <f t="shared" ref="X5:X24" si="4">W5*A$8</f>
        <v>2793.2585213402995</v>
      </c>
      <c r="Y5" s="44">
        <f t="shared" ref="Y5:Y24" si="5">Q5-P5</f>
        <v>135.79999999999973</v>
      </c>
      <c r="Z5" s="44">
        <f t="shared" ref="Z5:Z24" si="6">X5+(A$6*W5)</f>
        <v>5683.0409654689247</v>
      </c>
      <c r="AA5" s="50">
        <f t="shared" ref="AA5:AA24" si="7">Q5+X5</f>
        <v>6429.0585213402992</v>
      </c>
      <c r="AB5" s="51">
        <f t="shared" ref="AB5:AC20" si="8">Z5/(1+ElecDiscountRate)^1</f>
        <v>5321.1994058697792</v>
      </c>
      <c r="AC5" s="44">
        <f t="shared" si="8"/>
        <v>6019.7177166107667</v>
      </c>
      <c r="AD5" s="44">
        <f t="shared" ref="AD5:AD24" si="9">-PV(ElecDiscountRate,T5,R5)*J5</f>
        <v>104.68893427387306</v>
      </c>
      <c r="AE5" s="44">
        <v>0</v>
      </c>
      <c r="AF5" s="52">
        <f>HLOOKUP(I5,ElecAvoidedCostsWOCC!$A$5:$Q$50,G5+1,FALSE)</f>
        <v>0.95298626106018935</v>
      </c>
      <c r="AG5" s="44">
        <f t="shared" ref="AG5:AG24" si="10">AF5*J5*K5</f>
        <v>6369.378974421882</v>
      </c>
      <c r="AH5" s="52">
        <f>HLOOKUP(I5,ElecAvoidedCostsWOCC!$A$5:$Q$50,T5+1,FALSE)</f>
        <v>0.95298626106018935</v>
      </c>
      <c r="AI5" s="44">
        <f t="shared" ref="AI5:AI24" si="11">AH5*J5*L5</f>
        <v>0</v>
      </c>
      <c r="AJ5" s="44">
        <f>AG5+AI5</f>
        <v>6369.378974421882</v>
      </c>
      <c r="AK5" s="44">
        <f>HLOOKUP(I5,ElecAvoidedCostsWOCC!$A$5:$Q$50,G5+1,FALSE)*J5*L5</f>
        <v>0</v>
      </c>
      <c r="AL5" s="44">
        <f>AG5+AI5-AK5</f>
        <v>6369.378974421882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6369.3789744218811</v>
      </c>
      <c r="AN5" s="48">
        <f>AM5*1.1+AD5+AE5</f>
        <v>7111.0058061379432</v>
      </c>
      <c r="AO5" s="47">
        <f>IFERROR(AM5/AB5,0)</f>
        <v>1.1969818246983681</v>
      </c>
      <c r="AP5" s="47">
        <f>AN5/AC5</f>
        <v>1.1812855919333034</v>
      </c>
    </row>
    <row r="6" spans="1:42" ht="13.5" customHeight="1">
      <c r="A6" s="53">
        <f>SUMIF('Program Costs'!D:D,C2,'Program Costs'!L:L)</f>
        <v>626500</v>
      </c>
      <c r="B6" s="97" t="s">
        <v>15</v>
      </c>
      <c r="C6" s="100">
        <v>18230626</v>
      </c>
      <c r="D6" s="100" t="s">
        <v>79</v>
      </c>
      <c r="E6" s="38">
        <v>12851</v>
      </c>
      <c r="F6" s="39" t="s">
        <v>1045</v>
      </c>
      <c r="G6" s="39">
        <v>1</v>
      </c>
      <c r="H6" s="39"/>
      <c r="I6" s="40" t="s">
        <v>278</v>
      </c>
      <c r="J6" s="41">
        <v>5</v>
      </c>
      <c r="K6" s="41">
        <v>0</v>
      </c>
      <c r="L6" s="41"/>
      <c r="M6" s="42">
        <v>200</v>
      </c>
      <c r="N6" s="42">
        <v>0</v>
      </c>
      <c r="O6" s="43">
        <v>0</v>
      </c>
      <c r="P6" s="44">
        <v>1000</v>
      </c>
      <c r="Q6" s="44">
        <f t="shared" ref="Q6:Q24" si="12">J6*N6</f>
        <v>0</v>
      </c>
      <c r="R6" s="45">
        <v>0</v>
      </c>
      <c r="S6" s="46">
        <v>0</v>
      </c>
      <c r="T6" s="39">
        <f t="shared" si="0"/>
        <v>1</v>
      </c>
      <c r="U6" s="47">
        <f t="shared" si="1"/>
        <v>0</v>
      </c>
      <c r="V6" s="48">
        <f t="shared" si="2"/>
        <v>-200</v>
      </c>
      <c r="W6" s="49">
        <f t="shared" si="3"/>
        <v>0</v>
      </c>
      <c r="X6" s="44">
        <f t="shared" si="4"/>
        <v>0</v>
      </c>
      <c r="Y6" s="44">
        <f t="shared" si="5"/>
        <v>-1000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>
        <f>HLOOKUP(I6,ElecAvoidedCostsWOCC!$A$5:$Q$50,G6+1,FALSE)</f>
        <v>8.3631370621697371E-2</v>
      </c>
      <c r="AG6" s="44">
        <f t="shared" si="10"/>
        <v>0</v>
      </c>
      <c r="AH6" s="52">
        <f>HLOOKUP(I6,ElecAvoidedCostsWOCC!$A$5:$Q$50,T6+1,FALSE)</f>
        <v>8.3631370621697371E-2</v>
      </c>
      <c r="AI6" s="44">
        <f t="shared" si="11"/>
        <v>0</v>
      </c>
      <c r="AJ6" s="44">
        <f t="shared" ref="AJ6:AJ24" si="13">AG6+AI6</f>
        <v>0</v>
      </c>
      <c r="AK6" s="44">
        <f>HLOOKUP(I6,ElecAvoidedCostsWOCC!$A$5:$Q$50,G6+1,FALSE)*J6*L6</f>
        <v>0</v>
      </c>
      <c r="AL6" s="44">
        <f t="shared" ref="AL6:AL24" si="14">AG6+AI6-AK6</f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2" ht="13.5" customHeight="1">
      <c r="A7" s="36" t="s">
        <v>248</v>
      </c>
      <c r="B7" s="97" t="s">
        <v>15</v>
      </c>
      <c r="C7" s="100">
        <v>18230626</v>
      </c>
      <c r="D7" s="100" t="s">
        <v>79</v>
      </c>
      <c r="E7" s="38">
        <v>12874</v>
      </c>
      <c r="F7" s="39" t="s">
        <v>540</v>
      </c>
      <c r="G7" s="39">
        <v>1</v>
      </c>
      <c r="H7" s="39"/>
      <c r="I7" s="40" t="s">
        <v>278</v>
      </c>
      <c r="J7" s="41">
        <v>10</v>
      </c>
      <c r="K7" s="41">
        <v>0</v>
      </c>
      <c r="L7" s="41"/>
      <c r="M7" s="42">
        <v>200</v>
      </c>
      <c r="N7" s="42">
        <v>0</v>
      </c>
      <c r="O7" s="43">
        <v>0</v>
      </c>
      <c r="P7" s="44">
        <v>2000</v>
      </c>
      <c r="Q7" s="44">
        <f t="shared" si="12"/>
        <v>0</v>
      </c>
      <c r="R7" s="45">
        <v>0</v>
      </c>
      <c r="S7" s="46">
        <v>0</v>
      </c>
      <c r="T7" s="39">
        <f t="shared" si="0"/>
        <v>1</v>
      </c>
      <c r="U7" s="47">
        <f t="shared" si="1"/>
        <v>0</v>
      </c>
      <c r="V7" s="48">
        <f t="shared" si="2"/>
        <v>-200</v>
      </c>
      <c r="W7" s="49">
        <f t="shared" si="3"/>
        <v>0</v>
      </c>
      <c r="X7" s="44">
        <f t="shared" si="4"/>
        <v>0</v>
      </c>
      <c r="Y7" s="44">
        <f t="shared" si="5"/>
        <v>-2000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8.3631370621697371E-2</v>
      </c>
      <c r="AG7" s="44">
        <f t="shared" si="10"/>
        <v>0</v>
      </c>
      <c r="AH7" s="52">
        <f>HLOOKUP(I7,ElecAvoidedCostsWOCC!$A$5:$Q$50,T7+1,FALSE)</f>
        <v>8.3631370621697371E-2</v>
      </c>
      <c r="AI7" s="44">
        <f t="shared" si="11"/>
        <v>0</v>
      </c>
      <c r="AJ7" s="44">
        <f t="shared" si="13"/>
        <v>0</v>
      </c>
      <c r="AK7" s="44">
        <f>HLOOKUP(I7,ElecAvoidedCostsWOCC!$A$5:$Q$50,G7+1,FALSE)*J7*L7</f>
        <v>0</v>
      </c>
      <c r="AL7" s="44">
        <f t="shared" si="14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2" ht="13.5" customHeight="1">
      <c r="A8" s="53">
        <f>SUMIF('Program Costs'!D:D,C2,'Program Costs'!O:O)</f>
        <v>605573.77499999991</v>
      </c>
      <c r="B8" s="97" t="s">
        <v>15</v>
      </c>
      <c r="C8" s="100">
        <v>18230626</v>
      </c>
      <c r="D8" s="100" t="s">
        <v>79</v>
      </c>
      <c r="E8" s="38">
        <v>12965</v>
      </c>
      <c r="F8" s="39" t="s">
        <v>541</v>
      </c>
      <c r="G8" s="39">
        <v>13</v>
      </c>
      <c r="H8" s="39"/>
      <c r="I8" s="40" t="s">
        <v>278</v>
      </c>
      <c r="J8" s="41">
        <v>700</v>
      </c>
      <c r="K8" s="41">
        <v>1360.37</v>
      </c>
      <c r="L8" s="41"/>
      <c r="M8" s="42">
        <v>500</v>
      </c>
      <c r="N8" s="42">
        <v>775.87507373619792</v>
      </c>
      <c r="O8" s="43">
        <v>952258.99999999988</v>
      </c>
      <c r="P8" s="44">
        <v>350000</v>
      </c>
      <c r="Q8" s="44">
        <f t="shared" si="12"/>
        <v>543112.55161533854</v>
      </c>
      <c r="R8" s="45">
        <v>3.7368999999999999</v>
      </c>
      <c r="S8" s="46">
        <v>0</v>
      </c>
      <c r="T8" s="39">
        <f t="shared" si="0"/>
        <v>13</v>
      </c>
      <c r="U8" s="47">
        <f t="shared" si="1"/>
        <v>8.5434259771939622</v>
      </c>
      <c r="V8" s="48">
        <f t="shared" si="2"/>
        <v>275.87507373619792</v>
      </c>
      <c r="W8" s="49">
        <f t="shared" si="3"/>
        <v>0.65718661363030473</v>
      </c>
      <c r="X8" s="44">
        <f t="shared" si="4"/>
        <v>397974.97849557002</v>
      </c>
      <c r="Y8" s="44">
        <f t="shared" si="5"/>
        <v>193112.55161533854</v>
      </c>
      <c r="Z8" s="44">
        <f t="shared" si="6"/>
        <v>809702.39193495596</v>
      </c>
      <c r="AA8" s="50">
        <f t="shared" si="7"/>
        <v>941087.53011090856</v>
      </c>
      <c r="AB8" s="51">
        <f t="shared" si="8"/>
        <v>758148.3070552022</v>
      </c>
      <c r="AC8" s="44">
        <f t="shared" si="8"/>
        <v>881168.09935478319</v>
      </c>
      <c r="AD8" s="44">
        <f t="shared" si="9"/>
        <v>22112.193059197009</v>
      </c>
      <c r="AE8" s="44">
        <v>0</v>
      </c>
      <c r="AF8" s="52">
        <f>HLOOKUP(I8,ElecAvoidedCostsWOCC!$A$5:$Q$50,G8+1,FALSE)</f>
        <v>0.95298626106018935</v>
      </c>
      <c r="AG8" s="44">
        <f t="shared" si="10"/>
        <v>907489.74397091474</v>
      </c>
      <c r="AH8" s="52">
        <f>HLOOKUP(I8,ElecAvoidedCostsWOCC!$A$5:$Q$50,T8+1,FALSE)</f>
        <v>0.95298626106018935</v>
      </c>
      <c r="AI8" s="44">
        <f t="shared" si="11"/>
        <v>0</v>
      </c>
      <c r="AJ8" s="44">
        <f t="shared" si="13"/>
        <v>907489.74397091474</v>
      </c>
      <c r="AK8" s="44">
        <f>HLOOKUP(I8,ElecAvoidedCostsWOCC!$A$5:$Q$50,G8+1,FALSE)*J8*L8</f>
        <v>0</v>
      </c>
      <c r="AL8" s="44">
        <f t="shared" si="14"/>
        <v>907489.74397091474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907489.74397091474</v>
      </c>
      <c r="AN8" s="48">
        <f t="shared" si="15"/>
        <v>1020350.9114272033</v>
      </c>
      <c r="AO8" s="47">
        <f t="shared" si="16"/>
        <v>1.1969818246983683</v>
      </c>
      <c r="AP8" s="47">
        <f t="shared" si="17"/>
        <v>1.1579526224046623</v>
      </c>
    </row>
    <row r="9" spans="1:42" ht="13.5" customHeight="1">
      <c r="A9" s="36" t="s">
        <v>250</v>
      </c>
      <c r="B9" s="97" t="s">
        <v>15</v>
      </c>
      <c r="C9" s="100">
        <v>18230626</v>
      </c>
      <c r="D9" s="100" t="s">
        <v>79</v>
      </c>
      <c r="E9" s="38">
        <v>12683</v>
      </c>
      <c r="F9" s="39" t="s">
        <v>1044</v>
      </c>
      <c r="G9" s="39">
        <v>13</v>
      </c>
      <c r="H9" s="39"/>
      <c r="I9" s="40" t="s">
        <v>278</v>
      </c>
      <c r="J9" s="41">
        <v>50</v>
      </c>
      <c r="K9" s="41">
        <v>1360.37</v>
      </c>
      <c r="L9" s="41"/>
      <c r="M9" s="42">
        <v>700</v>
      </c>
      <c r="N9" s="42">
        <v>775.87507373619792</v>
      </c>
      <c r="O9" s="43">
        <v>68018.5</v>
      </c>
      <c r="P9" s="44">
        <v>35000</v>
      </c>
      <c r="Q9" s="44">
        <f t="shared" si="12"/>
        <v>38793.753686809898</v>
      </c>
      <c r="R9" s="45">
        <v>3.7368999999999999</v>
      </c>
      <c r="S9" s="46">
        <v>0</v>
      </c>
      <c r="T9" s="39">
        <f t="shared" si="0"/>
        <v>13</v>
      </c>
      <c r="U9" s="47">
        <f t="shared" si="1"/>
        <v>0.61024471265671154</v>
      </c>
      <c r="V9" s="48">
        <f t="shared" si="2"/>
        <v>75.875073736197919</v>
      </c>
      <c r="W9" s="49">
        <f t="shared" si="3"/>
        <v>4.6941900973593194E-2</v>
      </c>
      <c r="X9" s="44">
        <f t="shared" si="4"/>
        <v>28426.784178255002</v>
      </c>
      <c r="Y9" s="44">
        <f t="shared" si="5"/>
        <v>3793.7536868098978</v>
      </c>
      <c r="Z9" s="44">
        <f t="shared" si="6"/>
        <v>57835.885138211139</v>
      </c>
      <c r="AA9" s="50">
        <f t="shared" si="7"/>
        <v>67220.537865064893</v>
      </c>
      <c r="AB9" s="51">
        <f t="shared" si="8"/>
        <v>54153.450503943008</v>
      </c>
      <c r="AC9" s="44">
        <f t="shared" si="8"/>
        <v>62940.578525341654</v>
      </c>
      <c r="AD9" s="44">
        <f t="shared" si="9"/>
        <v>1579.4423613712149</v>
      </c>
      <c r="AE9" s="44">
        <f t="shared" ref="AE9:AE24" si="18">-PV(ElecDiscountRate,T9,S9)*J9</f>
        <v>0</v>
      </c>
      <c r="AF9" s="52">
        <f>HLOOKUP(I9,ElecAvoidedCostsWOCC!$A$5:$Q$50,G9+1,FALSE)</f>
        <v>0.95298626106018935</v>
      </c>
      <c r="AG9" s="44">
        <f t="shared" si="10"/>
        <v>64820.695997922478</v>
      </c>
      <c r="AH9" s="52">
        <f>HLOOKUP(I9,ElecAvoidedCostsWOCC!$A$5:$Q$50,T9+1,FALSE)</f>
        <v>0.95298626106018935</v>
      </c>
      <c r="AI9" s="44">
        <f t="shared" si="11"/>
        <v>0</v>
      </c>
      <c r="AJ9" s="44">
        <f t="shared" si="13"/>
        <v>64820.695997922478</v>
      </c>
      <c r="AK9" s="44">
        <f>HLOOKUP(I9,ElecAvoidedCostsWOCC!$A$5:$Q$50,G9+1,FALSE)*J9*L9</f>
        <v>0</v>
      </c>
      <c r="AL9" s="44">
        <f t="shared" si="14"/>
        <v>64820.695997922478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64820.695997922485</v>
      </c>
      <c r="AN9" s="48">
        <f t="shared" si="15"/>
        <v>72882.20795908595</v>
      </c>
      <c r="AO9" s="47">
        <f t="shared" si="16"/>
        <v>1.1969818246983686</v>
      </c>
      <c r="AP9" s="47">
        <f t="shared" si="17"/>
        <v>1.1579526224046623</v>
      </c>
    </row>
    <row r="10" spans="1:42" ht="13.5" customHeight="1">
      <c r="A10" s="54">
        <f>SUM(O5:O999)</f>
        <v>1448993.2999999996</v>
      </c>
      <c r="B10" s="97" t="s">
        <v>15</v>
      </c>
      <c r="C10" s="100">
        <v>18230626</v>
      </c>
      <c r="D10" s="100" t="s">
        <v>79</v>
      </c>
      <c r="E10" s="38" t="s">
        <v>824</v>
      </c>
      <c r="F10" s="39" t="s">
        <v>1046</v>
      </c>
      <c r="G10" s="39">
        <v>13</v>
      </c>
      <c r="H10" s="39"/>
      <c r="I10" s="40" t="s">
        <v>278</v>
      </c>
      <c r="J10" s="41">
        <v>300</v>
      </c>
      <c r="K10" s="41">
        <v>1360.37</v>
      </c>
      <c r="L10" s="41"/>
      <c r="M10" s="42">
        <v>650</v>
      </c>
      <c r="N10" s="42">
        <v>775.87507373619792</v>
      </c>
      <c r="O10" s="43">
        <v>408110.99999999994</v>
      </c>
      <c r="P10" s="44">
        <v>195000</v>
      </c>
      <c r="Q10" s="44">
        <f t="shared" si="12"/>
        <v>232762.52212085939</v>
      </c>
      <c r="R10" s="45">
        <v>3.7368999999999999</v>
      </c>
      <c r="S10" s="46">
        <v>0</v>
      </c>
      <c r="T10" s="39">
        <f t="shared" si="0"/>
        <v>13</v>
      </c>
      <c r="U10" s="47">
        <f t="shared" si="1"/>
        <v>3.6614682759402686</v>
      </c>
      <c r="V10" s="48">
        <f t="shared" si="2"/>
        <v>125.87507373619792</v>
      </c>
      <c r="W10" s="49">
        <f t="shared" si="3"/>
        <v>0.28165140584155912</v>
      </c>
      <c r="X10" s="44">
        <f t="shared" si="4"/>
        <v>170560.70506952997</v>
      </c>
      <c r="Y10" s="44">
        <f t="shared" si="5"/>
        <v>37762.522120859387</v>
      </c>
      <c r="Z10" s="44">
        <f t="shared" si="6"/>
        <v>347015.31082926679</v>
      </c>
      <c r="AA10" s="50">
        <f t="shared" si="7"/>
        <v>403323.22719038936</v>
      </c>
      <c r="AB10" s="51">
        <f t="shared" si="8"/>
        <v>324920.70302365802</v>
      </c>
      <c r="AC10" s="44">
        <f t="shared" si="8"/>
        <v>377643.47115204995</v>
      </c>
      <c r="AD10" s="44">
        <f t="shared" si="9"/>
        <v>9476.6541682272891</v>
      </c>
      <c r="AE10" s="44">
        <f t="shared" si="18"/>
        <v>0</v>
      </c>
      <c r="AF10" s="52">
        <f>HLOOKUP(I10,ElecAvoidedCostsWOCC!$A$5:$Q$50,G10+1,FALSE)</f>
        <v>0.95298626106018935</v>
      </c>
      <c r="AG10" s="44">
        <f t="shared" si="10"/>
        <v>388924.17598753492</v>
      </c>
      <c r="AH10" s="52">
        <f>HLOOKUP(I10,ElecAvoidedCostsWOCC!$A$5:$Q$50,T10+1,FALSE)</f>
        <v>0.95298626106018935</v>
      </c>
      <c r="AI10" s="44">
        <f t="shared" si="11"/>
        <v>0</v>
      </c>
      <c r="AJ10" s="44">
        <f t="shared" si="13"/>
        <v>388924.17598753492</v>
      </c>
      <c r="AK10" s="44">
        <f>HLOOKUP(I10,ElecAvoidedCostsWOCC!$A$5:$Q$50,G10+1,FALSE)*J10*L10</f>
        <v>0</v>
      </c>
      <c r="AL10" s="44">
        <f t="shared" si="14"/>
        <v>388924.17598753492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388924.17598753492</v>
      </c>
      <c r="AN10" s="48">
        <f t="shared" si="15"/>
        <v>437293.24775451573</v>
      </c>
      <c r="AO10" s="47">
        <f t="shared" si="16"/>
        <v>1.1969818246983686</v>
      </c>
      <c r="AP10" s="47">
        <f t="shared" si="17"/>
        <v>1.1579526224046623</v>
      </c>
    </row>
    <row r="11" spans="1:42" ht="13.5" customHeight="1">
      <c r="A11" s="36" t="s">
        <v>251</v>
      </c>
      <c r="B11" s="97" t="s">
        <v>15</v>
      </c>
      <c r="C11" s="100">
        <v>18230626</v>
      </c>
      <c r="D11" s="100" t="s">
        <v>79</v>
      </c>
      <c r="E11" s="38">
        <v>12548</v>
      </c>
      <c r="F11" s="39" t="s">
        <v>538</v>
      </c>
      <c r="G11" s="39">
        <v>13</v>
      </c>
      <c r="H11" s="39"/>
      <c r="I11" s="40" t="s">
        <v>278</v>
      </c>
      <c r="J11" s="41">
        <v>10</v>
      </c>
      <c r="K11" s="41">
        <v>1336.72</v>
      </c>
      <c r="L11" s="41"/>
      <c r="M11" s="42">
        <v>700</v>
      </c>
      <c r="N11" s="42">
        <v>775.88</v>
      </c>
      <c r="O11" s="43">
        <v>13367.2</v>
      </c>
      <c r="P11" s="44">
        <v>7000</v>
      </c>
      <c r="Q11" s="44">
        <f t="shared" si="12"/>
        <v>7758.8</v>
      </c>
      <c r="R11" s="45">
        <v>3.78369</v>
      </c>
      <c r="S11" s="46">
        <v>0</v>
      </c>
      <c r="T11" s="39">
        <f t="shared" si="0"/>
        <v>13</v>
      </c>
      <c r="U11" s="47">
        <f t="shared" si="1"/>
        <v>0.11992712457676655</v>
      </c>
      <c r="V11" s="48">
        <f t="shared" si="2"/>
        <v>75.88</v>
      </c>
      <c r="W11" s="49">
        <f t="shared" si="3"/>
        <v>9.2251634289820424E-3</v>
      </c>
      <c r="X11" s="44">
        <f t="shared" si="4"/>
        <v>5586.5170426805989</v>
      </c>
      <c r="Y11" s="44">
        <f t="shared" si="5"/>
        <v>758.80000000000018</v>
      </c>
      <c r="Z11" s="44">
        <f t="shared" si="6"/>
        <v>11366.081930937849</v>
      </c>
      <c r="AA11" s="50">
        <f t="shared" si="7"/>
        <v>13345.317042680599</v>
      </c>
      <c r="AB11" s="51">
        <f t="shared" si="8"/>
        <v>10642.398811739558</v>
      </c>
      <c r="AC11" s="44">
        <f t="shared" si="8"/>
        <v>12495.615208502433</v>
      </c>
      <c r="AD11" s="44">
        <f t="shared" si="9"/>
        <v>319.84373509040392</v>
      </c>
      <c r="AE11" s="44">
        <f t="shared" si="18"/>
        <v>0</v>
      </c>
      <c r="AF11" s="52">
        <f>HLOOKUP(I11,ElecAvoidedCostsWOCC!$A$5:$Q$50,G11+1,FALSE)</f>
        <v>0.95298626106018935</v>
      </c>
      <c r="AG11" s="44">
        <f t="shared" si="10"/>
        <v>12738.757948843764</v>
      </c>
      <c r="AH11" s="52">
        <f>HLOOKUP(I11,ElecAvoidedCostsWOCC!$A$5:$Q$50,T11+1,FALSE)</f>
        <v>0.95298626106018935</v>
      </c>
      <c r="AI11" s="44">
        <f t="shared" si="11"/>
        <v>0</v>
      </c>
      <c r="AJ11" s="44">
        <f t="shared" si="13"/>
        <v>12738.757948843764</v>
      </c>
      <c r="AK11" s="44">
        <f>HLOOKUP(I11,ElecAvoidedCostsWOCC!$A$5:$Q$50,G11+1,FALSE)*J11*L11</f>
        <v>0</v>
      </c>
      <c r="AL11" s="44">
        <f t="shared" si="14"/>
        <v>12738.757948843764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12738.757948843762</v>
      </c>
      <c r="AN11" s="48">
        <f t="shared" si="15"/>
        <v>14332.477478818544</v>
      </c>
      <c r="AO11" s="47">
        <f t="shared" si="16"/>
        <v>1.1969818246983681</v>
      </c>
      <c r="AP11" s="47">
        <f t="shared" si="17"/>
        <v>1.1470005469651665</v>
      </c>
    </row>
    <row r="12" spans="1:42" ht="13.5" customHeight="1">
      <c r="A12" s="55">
        <f>SUM(P5:P1000)</f>
        <v>626500</v>
      </c>
      <c r="B12" s="97" t="s">
        <v>15</v>
      </c>
      <c r="C12" s="100">
        <v>18230626</v>
      </c>
      <c r="D12" s="100" t="s">
        <v>79</v>
      </c>
      <c r="E12" s="38">
        <v>13287</v>
      </c>
      <c r="F12" s="39" t="s">
        <v>1047</v>
      </c>
      <c r="G12" s="39">
        <v>13</v>
      </c>
      <c r="H12" s="39"/>
      <c r="I12" s="40" t="s">
        <v>278</v>
      </c>
      <c r="J12" s="41">
        <v>50</v>
      </c>
      <c r="K12" s="41">
        <v>3.19</v>
      </c>
      <c r="L12" s="41"/>
      <c r="M12" s="42">
        <v>0</v>
      </c>
      <c r="N12" s="42">
        <v>0</v>
      </c>
      <c r="O12" s="43">
        <v>159.5</v>
      </c>
      <c r="P12" s="44">
        <v>0</v>
      </c>
      <c r="Q12" s="44">
        <f t="shared" si="12"/>
        <v>0</v>
      </c>
      <c r="R12" s="45">
        <v>6.8742999999999999</v>
      </c>
      <c r="S12" s="46">
        <v>0</v>
      </c>
      <c r="T12" s="39">
        <f t="shared" si="0"/>
        <v>13</v>
      </c>
      <c r="U12" s="47">
        <f t="shared" si="1"/>
        <v>1.4309935042487779E-3</v>
      </c>
      <c r="V12" s="48">
        <f t="shared" si="2"/>
        <v>0</v>
      </c>
      <c r="W12" s="49">
        <f t="shared" si="3"/>
        <v>1.1007642340375214E-4</v>
      </c>
      <c r="X12" s="44">
        <f t="shared" si="4"/>
        <v>66.659395259108521</v>
      </c>
      <c r="Y12" s="44">
        <f t="shared" si="5"/>
        <v>0</v>
      </c>
      <c r="Z12" s="44">
        <f t="shared" si="6"/>
        <v>135.62227452155923</v>
      </c>
      <c r="AA12" s="50">
        <f t="shared" si="7"/>
        <v>66.659395259108521</v>
      </c>
      <c r="AB12" s="51">
        <f t="shared" si="8"/>
        <v>126.98714842842624</v>
      </c>
      <c r="AC12" s="44">
        <f t="shared" si="8"/>
        <v>62.415164100288877</v>
      </c>
      <c r="AD12" s="44">
        <f t="shared" si="9"/>
        <v>2905.4993777661011</v>
      </c>
      <c r="AE12" s="44">
        <f t="shared" si="18"/>
        <v>0</v>
      </c>
      <c r="AF12" s="52">
        <f>HLOOKUP(I12,ElecAvoidedCostsWOCC!$A$5:$Q$50,G12+1,FALSE)</f>
        <v>0.95298626106018935</v>
      </c>
      <c r="AG12" s="44">
        <f t="shared" si="10"/>
        <v>152.00130863910019</v>
      </c>
      <c r="AH12" s="52">
        <f>HLOOKUP(I12,ElecAvoidedCostsWOCC!$A$5:$Q$50,T12+1,FALSE)</f>
        <v>0.95298626106018935</v>
      </c>
      <c r="AI12" s="44">
        <f t="shared" si="11"/>
        <v>0</v>
      </c>
      <c r="AJ12" s="44">
        <f t="shared" si="13"/>
        <v>152.00130863910019</v>
      </c>
      <c r="AK12" s="44">
        <f>HLOOKUP(I12,ElecAvoidedCostsWOCC!$A$5:$Q$50,G12+1,FALSE)*J12*L12</f>
        <v>0</v>
      </c>
      <c r="AL12" s="44">
        <f t="shared" si="14"/>
        <v>152.00130863910019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152.00130863910019</v>
      </c>
      <c r="AN12" s="48">
        <f t="shared" si="15"/>
        <v>3072.7008172691112</v>
      </c>
      <c r="AO12" s="47">
        <f t="shared" si="16"/>
        <v>1.1969818246983683</v>
      </c>
      <c r="AP12" s="47">
        <f t="shared" si="17"/>
        <v>49.230036667561848</v>
      </c>
    </row>
    <row r="13" spans="1:42" ht="13.5" customHeight="1">
      <c r="A13" s="56" t="s">
        <v>254</v>
      </c>
      <c r="B13" s="97" t="s">
        <v>15</v>
      </c>
      <c r="C13" s="100">
        <v>18230626</v>
      </c>
      <c r="D13" s="100" t="s">
        <v>79</v>
      </c>
      <c r="E13" s="38" t="s">
        <v>824</v>
      </c>
      <c r="F13" s="39" t="s">
        <v>722</v>
      </c>
      <c r="G13" s="39">
        <v>13</v>
      </c>
      <c r="H13" s="39"/>
      <c r="I13" s="40" t="s">
        <v>278</v>
      </c>
      <c r="J13" s="41">
        <v>5</v>
      </c>
      <c r="K13" s="41">
        <v>3.19</v>
      </c>
      <c r="L13" s="41"/>
      <c r="M13" s="42">
        <v>0</v>
      </c>
      <c r="N13" s="42">
        <v>0</v>
      </c>
      <c r="O13" s="43">
        <v>15.95</v>
      </c>
      <c r="P13" s="44">
        <v>0</v>
      </c>
      <c r="Q13" s="44">
        <f t="shared" si="12"/>
        <v>0</v>
      </c>
      <c r="R13" s="45">
        <v>6.8742999999999999</v>
      </c>
      <c r="S13" s="46">
        <v>0</v>
      </c>
      <c r="T13" s="39">
        <f t="shared" si="0"/>
        <v>13</v>
      </c>
      <c r="U13" s="47">
        <f t="shared" si="1"/>
        <v>1.4309935042487777E-4</v>
      </c>
      <c r="V13" s="48">
        <f t="shared" si="2"/>
        <v>0</v>
      </c>
      <c r="W13" s="49">
        <f t="shared" si="3"/>
        <v>1.1007642340375214E-5</v>
      </c>
      <c r="X13" s="44">
        <f t="shared" si="4"/>
        <v>6.6659395259108525</v>
      </c>
      <c r="Y13" s="44">
        <f t="shared" si="5"/>
        <v>0</v>
      </c>
      <c r="Z13" s="44">
        <f t="shared" si="6"/>
        <v>13.562227452155923</v>
      </c>
      <c r="AA13" s="50">
        <f t="shared" si="7"/>
        <v>6.6659395259108525</v>
      </c>
      <c r="AB13" s="51">
        <f t="shared" si="8"/>
        <v>12.698714842842625</v>
      </c>
      <c r="AC13" s="44">
        <f t="shared" si="8"/>
        <v>6.241516410028888</v>
      </c>
      <c r="AD13" s="44">
        <f t="shared" si="9"/>
        <v>290.54993777661014</v>
      </c>
      <c r="AE13" s="44">
        <f t="shared" si="18"/>
        <v>0</v>
      </c>
      <c r="AF13" s="52">
        <f>HLOOKUP(I13,ElecAvoidedCostsWOCC!$A$5:$Q$50,G13+1,FALSE)</f>
        <v>0.95298626106018935</v>
      </c>
      <c r="AG13" s="44">
        <f t="shared" si="10"/>
        <v>15.200130863910021</v>
      </c>
      <c r="AH13" s="52">
        <f>HLOOKUP(I13,ElecAvoidedCostsWOCC!$A$5:$Q$50,T13+1,FALSE)</f>
        <v>0.95298626106018935</v>
      </c>
      <c r="AI13" s="44">
        <f t="shared" si="11"/>
        <v>0</v>
      </c>
      <c r="AJ13" s="44">
        <f t="shared" si="13"/>
        <v>15.200130863910021</v>
      </c>
      <c r="AK13" s="44">
        <f>HLOOKUP(I13,ElecAvoidedCostsWOCC!$A$5:$Q$50,G13+1,FALSE)*J13*L13</f>
        <v>0</v>
      </c>
      <c r="AL13" s="44">
        <f t="shared" si="14"/>
        <v>15.200130863910021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15.200130863910019</v>
      </c>
      <c r="AN13" s="48">
        <f t="shared" si="15"/>
        <v>307.27008172691114</v>
      </c>
      <c r="AO13" s="47">
        <f t="shared" si="16"/>
        <v>1.1969818246983683</v>
      </c>
      <c r="AP13" s="47">
        <f t="shared" si="17"/>
        <v>49.230036667561848</v>
      </c>
    </row>
    <row r="14" spans="1:42" ht="13.5" customHeight="1">
      <c r="A14" s="55">
        <f>SUM(Y5:Y1000)</f>
        <v>214106.6274230078</v>
      </c>
      <c r="B14" s="97" t="s">
        <v>15</v>
      </c>
      <c r="C14" s="100">
        <v>18230626</v>
      </c>
      <c r="D14" s="100" t="s">
        <v>79</v>
      </c>
      <c r="E14" s="38" t="s">
        <v>824</v>
      </c>
      <c r="F14" s="39" t="s">
        <v>1048</v>
      </c>
      <c r="G14" s="39">
        <v>13</v>
      </c>
      <c r="H14" s="39"/>
      <c r="I14" s="40" t="s">
        <v>278</v>
      </c>
      <c r="J14" s="41">
        <v>5</v>
      </c>
      <c r="K14" s="41">
        <v>3.19</v>
      </c>
      <c r="L14" s="41"/>
      <c r="M14" s="42">
        <v>0</v>
      </c>
      <c r="N14" s="42">
        <v>0</v>
      </c>
      <c r="O14" s="43">
        <v>15.95</v>
      </c>
      <c r="P14" s="44">
        <v>0</v>
      </c>
      <c r="Q14" s="44">
        <f t="shared" si="12"/>
        <v>0</v>
      </c>
      <c r="R14" s="45">
        <v>6.8742999999999999</v>
      </c>
      <c r="S14" s="46">
        <v>0</v>
      </c>
      <c r="T14" s="39">
        <f t="shared" si="0"/>
        <v>13</v>
      </c>
      <c r="U14" s="47">
        <f t="shared" si="1"/>
        <v>1.4309935042487777E-4</v>
      </c>
      <c r="V14" s="48">
        <f t="shared" si="2"/>
        <v>0</v>
      </c>
      <c r="W14" s="49">
        <f t="shared" si="3"/>
        <v>1.1007642340375214E-5</v>
      </c>
      <c r="X14" s="44">
        <f t="shared" si="4"/>
        <v>6.6659395259108525</v>
      </c>
      <c r="Y14" s="44">
        <f t="shared" si="5"/>
        <v>0</v>
      </c>
      <c r="Z14" s="44">
        <f t="shared" si="6"/>
        <v>13.562227452155923</v>
      </c>
      <c r="AA14" s="50">
        <f t="shared" si="7"/>
        <v>6.6659395259108525</v>
      </c>
      <c r="AB14" s="51">
        <f t="shared" si="8"/>
        <v>12.698714842842625</v>
      </c>
      <c r="AC14" s="44">
        <f t="shared" si="8"/>
        <v>6.241516410028888</v>
      </c>
      <c r="AD14" s="44">
        <f t="shared" si="9"/>
        <v>290.54993777661014</v>
      </c>
      <c r="AE14" s="44">
        <f t="shared" si="18"/>
        <v>0</v>
      </c>
      <c r="AF14" s="52">
        <f>HLOOKUP(I14,ElecAvoidedCostsWOCC!$A$5:$Q$50,G14+1,FALSE)</f>
        <v>0.95298626106018935</v>
      </c>
      <c r="AG14" s="44">
        <f t="shared" si="10"/>
        <v>15.200130863910021</v>
      </c>
      <c r="AH14" s="52">
        <f>HLOOKUP(I14,ElecAvoidedCostsWOCC!$A$5:$Q$50,T14+1,FALSE)</f>
        <v>0.95298626106018935</v>
      </c>
      <c r="AI14" s="44">
        <f t="shared" si="11"/>
        <v>0</v>
      </c>
      <c r="AJ14" s="44">
        <f t="shared" si="13"/>
        <v>15.200130863910021</v>
      </c>
      <c r="AK14" s="44">
        <f>HLOOKUP(I14,ElecAvoidedCostsWOCC!$A$5:$Q$50,G14+1,FALSE)*J14*L14</f>
        <v>0</v>
      </c>
      <c r="AL14" s="44">
        <f t="shared" si="14"/>
        <v>15.200130863910021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15.200130863910019</v>
      </c>
      <c r="AN14" s="48">
        <f t="shared" si="15"/>
        <v>307.27008172691114</v>
      </c>
      <c r="AO14" s="47">
        <f t="shared" si="16"/>
        <v>1.1969818246983683</v>
      </c>
      <c r="AP14" s="47">
        <f t="shared" si="17"/>
        <v>49.230036667561848</v>
      </c>
    </row>
    <row r="15" spans="1:42" ht="13.5" customHeight="1">
      <c r="A15" s="57" t="s">
        <v>257</v>
      </c>
      <c r="B15" s="97" t="s">
        <v>15</v>
      </c>
      <c r="C15" s="100">
        <v>18230626</v>
      </c>
      <c r="D15" s="100" t="s">
        <v>79</v>
      </c>
      <c r="E15" s="38">
        <v>13290</v>
      </c>
      <c r="F15" s="39" t="s">
        <v>1049</v>
      </c>
      <c r="G15" s="39">
        <v>20</v>
      </c>
      <c r="H15" s="39"/>
      <c r="I15" s="40" t="s">
        <v>278</v>
      </c>
      <c r="J15" s="41">
        <v>800</v>
      </c>
      <c r="K15" s="41">
        <v>-22.54</v>
      </c>
      <c r="L15" s="41"/>
      <c r="M15" s="42">
        <v>0</v>
      </c>
      <c r="N15" s="42">
        <v>0</v>
      </c>
      <c r="O15" s="43">
        <v>-18032</v>
      </c>
      <c r="P15" s="44">
        <v>0</v>
      </c>
      <c r="Q15" s="44">
        <f t="shared" si="12"/>
        <v>0</v>
      </c>
      <c r="R15" s="45">
        <v>16.214700000000001</v>
      </c>
      <c r="S15" s="46">
        <v>0</v>
      </c>
      <c r="T15" s="39">
        <f t="shared" si="0"/>
        <v>20</v>
      </c>
      <c r="U15" s="47">
        <f t="shared" si="1"/>
        <v>-0.24889003972620172</v>
      </c>
      <c r="V15" s="48">
        <f t="shared" si="2"/>
        <v>0</v>
      </c>
      <c r="W15" s="49">
        <f t="shared" si="3"/>
        <v>-1.2444501986310086E-2</v>
      </c>
      <c r="X15" s="44">
        <f t="shared" si="4"/>
        <v>-7536.0640458447961</v>
      </c>
      <c r="Y15" s="44">
        <f t="shared" si="5"/>
        <v>0</v>
      </c>
      <c r="Z15" s="44">
        <f t="shared" si="6"/>
        <v>-15332.544540268065</v>
      </c>
      <c r="AA15" s="50">
        <f t="shared" si="7"/>
        <v>-7536.0640458447961</v>
      </c>
      <c r="AB15" s="51">
        <f t="shared" si="8"/>
        <v>-14356.315112610548</v>
      </c>
      <c r="AC15" s="44">
        <f t="shared" si="8"/>
        <v>-7056.2397433003707</v>
      </c>
      <c r="AD15" s="44">
        <f t="shared" si="9"/>
        <v>139585.3413704258</v>
      </c>
      <c r="AE15" s="44">
        <f t="shared" si="18"/>
        <v>0</v>
      </c>
      <c r="AF15" s="52">
        <f>HLOOKUP(I15,ElecAvoidedCostsWOCC!$A$5:$Q$50,G15+1,FALSE)</f>
        <v>1.3500153127049974</v>
      </c>
      <c r="AG15" s="44">
        <f t="shared" si="10"/>
        <v>-24343.476118696515</v>
      </c>
      <c r="AH15" s="52">
        <f>HLOOKUP(I15,ElecAvoidedCostsWOCC!$A$5:$Q$50,T15+1,FALSE)</f>
        <v>1.3500153127049974</v>
      </c>
      <c r="AI15" s="44">
        <f t="shared" si="11"/>
        <v>0</v>
      </c>
      <c r="AJ15" s="44">
        <f t="shared" si="13"/>
        <v>-24343.476118696515</v>
      </c>
      <c r="AK15" s="44">
        <f>HLOOKUP(I15,ElecAvoidedCostsWOCC!$A$5:$Q$50,G15+1,FALSE)*J15*L15</f>
        <v>0</v>
      </c>
      <c r="AL15" s="44">
        <f t="shared" si="14"/>
        <v>-24343.476118696515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-24343.476118696512</v>
      </c>
      <c r="AN15" s="48">
        <f t="shared" si="15"/>
        <v>112807.51763985964</v>
      </c>
      <c r="AO15" s="47">
        <f t="shared" si="16"/>
        <v>1.6956632623167536</v>
      </c>
      <c r="AP15" s="47">
        <f t="shared" si="17"/>
        <v>-15.986916791902663</v>
      </c>
    </row>
    <row r="16" spans="1:42" ht="13.5" customHeight="1">
      <c r="A16" s="54">
        <f>SUM(U5:U999)</f>
        <v>12.872599410915154</v>
      </c>
      <c r="B16" s="97" t="s">
        <v>15</v>
      </c>
      <c r="C16" s="100">
        <v>18230626</v>
      </c>
      <c r="D16" s="100" t="s">
        <v>79</v>
      </c>
      <c r="E16" s="38">
        <v>13289</v>
      </c>
      <c r="F16" s="39" t="s">
        <v>1050</v>
      </c>
      <c r="G16" s="39">
        <v>20</v>
      </c>
      <c r="H16" s="39"/>
      <c r="I16" s="40" t="s">
        <v>278</v>
      </c>
      <c r="J16" s="41">
        <v>50</v>
      </c>
      <c r="K16" s="41">
        <v>-22.54</v>
      </c>
      <c r="L16" s="41"/>
      <c r="M16" s="42">
        <v>0</v>
      </c>
      <c r="N16" s="42">
        <v>0</v>
      </c>
      <c r="O16" s="43">
        <v>-1127</v>
      </c>
      <c r="P16" s="44">
        <v>0</v>
      </c>
      <c r="Q16" s="44">
        <f t="shared" si="12"/>
        <v>0</v>
      </c>
      <c r="R16" s="45">
        <v>16.214700000000001</v>
      </c>
      <c r="S16" s="46">
        <v>0</v>
      </c>
      <c r="T16" s="39">
        <f t="shared" si="0"/>
        <v>20</v>
      </c>
      <c r="U16" s="47">
        <f t="shared" si="1"/>
        <v>-1.5555627482887607E-2</v>
      </c>
      <c r="V16" s="48">
        <f t="shared" si="2"/>
        <v>0</v>
      </c>
      <c r="W16" s="49">
        <f t="shared" si="3"/>
        <v>-7.7778137414438037E-4</v>
      </c>
      <c r="X16" s="44">
        <f t="shared" si="4"/>
        <v>-471.00400286529975</v>
      </c>
      <c r="Y16" s="44">
        <f t="shared" si="5"/>
        <v>0</v>
      </c>
      <c r="Z16" s="44">
        <f t="shared" si="6"/>
        <v>-958.28403376675408</v>
      </c>
      <c r="AA16" s="50">
        <f t="shared" si="7"/>
        <v>-471.00400286529975</v>
      </c>
      <c r="AB16" s="51">
        <f t="shared" si="8"/>
        <v>-897.26969453815923</v>
      </c>
      <c r="AC16" s="44">
        <f t="shared" si="8"/>
        <v>-441.01498395627317</v>
      </c>
      <c r="AD16" s="44">
        <f t="shared" si="9"/>
        <v>8724.0838356516124</v>
      </c>
      <c r="AE16" s="44">
        <f t="shared" si="18"/>
        <v>0</v>
      </c>
      <c r="AF16" s="52">
        <f>HLOOKUP(I16,ElecAvoidedCostsWOCC!$A$5:$Q$50,G16+1,FALSE)</f>
        <v>1.3500153127049974</v>
      </c>
      <c r="AG16" s="44">
        <f t="shared" si="10"/>
        <v>-1521.4672574185322</v>
      </c>
      <c r="AH16" s="52">
        <f>HLOOKUP(I16,ElecAvoidedCostsWOCC!$A$5:$Q$50,T16+1,FALSE)</f>
        <v>1.3500153127049974</v>
      </c>
      <c r="AI16" s="44">
        <f t="shared" si="11"/>
        <v>0</v>
      </c>
      <c r="AJ16" s="44">
        <f t="shared" si="13"/>
        <v>-1521.4672574185322</v>
      </c>
      <c r="AK16" s="44">
        <f>HLOOKUP(I16,ElecAvoidedCostsWOCC!$A$5:$Q$50,G16+1,FALSE)*J16*L16</f>
        <v>0</v>
      </c>
      <c r="AL16" s="44">
        <f t="shared" si="14"/>
        <v>-1521.4672574185322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-1521.467257418532</v>
      </c>
      <c r="AN16" s="48">
        <f t="shared" si="15"/>
        <v>7050.4698524912274</v>
      </c>
      <c r="AO16" s="47">
        <f t="shared" si="16"/>
        <v>1.6956632623167536</v>
      </c>
      <c r="AP16" s="47">
        <f t="shared" si="17"/>
        <v>-15.986916791902663</v>
      </c>
    </row>
    <row r="17" spans="1:42" ht="13.5" customHeight="1">
      <c r="A17" s="58" t="s">
        <v>260</v>
      </c>
      <c r="B17" s="97" t="s">
        <v>15</v>
      </c>
      <c r="C17" s="100">
        <v>18230626</v>
      </c>
      <c r="D17" s="100" t="s">
        <v>79</v>
      </c>
      <c r="E17" s="38">
        <v>12687</v>
      </c>
      <c r="F17" s="39" t="s">
        <v>723</v>
      </c>
      <c r="G17" s="39">
        <v>20</v>
      </c>
      <c r="H17" s="39"/>
      <c r="I17" s="40" t="s">
        <v>278</v>
      </c>
      <c r="J17" s="41">
        <v>50</v>
      </c>
      <c r="K17" s="41">
        <v>-22.54</v>
      </c>
      <c r="L17" s="41"/>
      <c r="M17" s="42">
        <v>0</v>
      </c>
      <c r="N17" s="42">
        <v>0</v>
      </c>
      <c r="O17" s="43">
        <v>-1127</v>
      </c>
      <c r="P17" s="44">
        <v>0</v>
      </c>
      <c r="Q17" s="44">
        <f t="shared" si="12"/>
        <v>0</v>
      </c>
      <c r="R17" s="45">
        <v>16.214700000000001</v>
      </c>
      <c r="S17" s="46">
        <v>0</v>
      </c>
      <c r="T17" s="39">
        <f t="shared" si="0"/>
        <v>20</v>
      </c>
      <c r="U17" s="47">
        <f t="shared" si="1"/>
        <v>-1.5555627482887607E-2</v>
      </c>
      <c r="V17" s="48">
        <f t="shared" si="2"/>
        <v>0</v>
      </c>
      <c r="W17" s="49">
        <f t="shared" si="3"/>
        <v>-7.7778137414438037E-4</v>
      </c>
      <c r="X17" s="44">
        <f t="shared" si="4"/>
        <v>-471.00400286529975</v>
      </c>
      <c r="Y17" s="44">
        <f t="shared" si="5"/>
        <v>0</v>
      </c>
      <c r="Z17" s="44">
        <f t="shared" si="6"/>
        <v>-958.28403376675408</v>
      </c>
      <c r="AA17" s="50">
        <f t="shared" si="7"/>
        <v>-471.00400286529975</v>
      </c>
      <c r="AB17" s="51">
        <f t="shared" si="8"/>
        <v>-897.26969453815923</v>
      </c>
      <c r="AC17" s="44">
        <f t="shared" si="8"/>
        <v>-441.01498395627317</v>
      </c>
      <c r="AD17" s="44">
        <f t="shared" si="9"/>
        <v>8724.0838356516124</v>
      </c>
      <c r="AE17" s="44">
        <f t="shared" si="18"/>
        <v>0</v>
      </c>
      <c r="AF17" s="52">
        <f>HLOOKUP(I17,ElecAvoidedCostsWOCC!$A$5:$Q$50,G17+1,FALSE)</f>
        <v>1.3500153127049974</v>
      </c>
      <c r="AG17" s="44">
        <f t="shared" si="10"/>
        <v>-1521.4672574185322</v>
      </c>
      <c r="AH17" s="52">
        <f>HLOOKUP(I17,ElecAvoidedCostsWOCC!$A$5:$Q$50,T17+1,FALSE)</f>
        <v>1.3500153127049974</v>
      </c>
      <c r="AI17" s="44">
        <f t="shared" si="11"/>
        <v>0</v>
      </c>
      <c r="AJ17" s="44">
        <f t="shared" si="13"/>
        <v>-1521.4672574185322</v>
      </c>
      <c r="AK17" s="44">
        <f>HLOOKUP(I17,ElecAvoidedCostsWOCC!$A$5:$Q$50,G17+1,FALSE)*J17*L17</f>
        <v>0</v>
      </c>
      <c r="AL17" s="44">
        <f t="shared" si="14"/>
        <v>-1521.4672574185322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-1521.467257418532</v>
      </c>
      <c r="AN17" s="48">
        <f t="shared" si="15"/>
        <v>7050.4698524912274</v>
      </c>
      <c r="AO17" s="47">
        <f t="shared" si="16"/>
        <v>1.6956632623167536</v>
      </c>
      <c r="AP17" s="47">
        <f t="shared" si="17"/>
        <v>-15.986916791902663</v>
      </c>
    </row>
    <row r="18" spans="1:42" ht="13.5" customHeight="1">
      <c r="A18" s="59">
        <f>A6+A8</f>
        <v>1232073.7749999999</v>
      </c>
      <c r="B18" s="97" t="s">
        <v>15</v>
      </c>
      <c r="C18" s="100">
        <v>18230626</v>
      </c>
      <c r="D18" s="100" t="s">
        <v>79</v>
      </c>
      <c r="E18" s="38" t="s">
        <v>824</v>
      </c>
      <c r="F18" s="39" t="s">
        <v>1051</v>
      </c>
      <c r="G18" s="39">
        <v>20</v>
      </c>
      <c r="H18" s="39"/>
      <c r="I18" s="40" t="s">
        <v>278</v>
      </c>
      <c r="J18" s="41">
        <v>250</v>
      </c>
      <c r="K18" s="41">
        <v>-22.54</v>
      </c>
      <c r="L18" s="41"/>
      <c r="M18" s="42">
        <v>0</v>
      </c>
      <c r="N18" s="42">
        <v>0</v>
      </c>
      <c r="O18" s="43">
        <v>-5635</v>
      </c>
      <c r="P18" s="44">
        <v>0</v>
      </c>
      <c r="Q18" s="44">
        <f t="shared" si="12"/>
        <v>0</v>
      </c>
      <c r="R18" s="45">
        <v>16.214700000000001</v>
      </c>
      <c r="S18" s="46">
        <v>0</v>
      </c>
      <c r="T18" s="39">
        <f t="shared" si="0"/>
        <v>20</v>
      </c>
      <c r="U18" s="47">
        <f t="shared" si="1"/>
        <v>-7.7778137414438037E-2</v>
      </c>
      <c r="V18" s="48">
        <f t="shared" si="2"/>
        <v>0</v>
      </c>
      <c r="W18" s="49">
        <f t="shared" si="3"/>
        <v>-3.8889068707219018E-3</v>
      </c>
      <c r="X18" s="44">
        <f t="shared" si="4"/>
        <v>-2355.0200143264988</v>
      </c>
      <c r="Y18" s="44">
        <f t="shared" si="5"/>
        <v>0</v>
      </c>
      <c r="Z18" s="44">
        <f t="shared" si="6"/>
        <v>-4791.4201688337707</v>
      </c>
      <c r="AA18" s="50">
        <f t="shared" si="7"/>
        <v>-2355.0200143264988</v>
      </c>
      <c r="AB18" s="51">
        <f t="shared" si="8"/>
        <v>-4486.3484726907964</v>
      </c>
      <c r="AC18" s="44">
        <f t="shared" si="8"/>
        <v>-2205.0749197813657</v>
      </c>
      <c r="AD18" s="44">
        <f t="shared" si="9"/>
        <v>43620.41917825806</v>
      </c>
      <c r="AE18" s="44">
        <f t="shared" si="18"/>
        <v>0</v>
      </c>
      <c r="AF18" s="52">
        <f>HLOOKUP(I18,ElecAvoidedCostsWOCC!$A$5:$Q$50,G18+1,FALSE)</f>
        <v>1.3500153127049974</v>
      </c>
      <c r="AG18" s="44">
        <f t="shared" si="10"/>
        <v>-7607.3362870926594</v>
      </c>
      <c r="AH18" s="52">
        <f>HLOOKUP(I18,ElecAvoidedCostsWOCC!$A$5:$Q$50,T18+1,FALSE)</f>
        <v>1.3500153127049974</v>
      </c>
      <c r="AI18" s="44">
        <f t="shared" si="11"/>
        <v>0</v>
      </c>
      <c r="AJ18" s="44">
        <f t="shared" si="13"/>
        <v>-7607.3362870926594</v>
      </c>
      <c r="AK18" s="44">
        <f>HLOOKUP(I18,ElecAvoidedCostsWOCC!$A$5:$Q$50,G18+1,FALSE)*J18*L18</f>
        <v>0</v>
      </c>
      <c r="AL18" s="44">
        <f t="shared" si="14"/>
        <v>-7607.3362870926594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-7607.3362870926603</v>
      </c>
      <c r="AN18" s="48">
        <f t="shared" si="15"/>
        <v>35252.349262456133</v>
      </c>
      <c r="AO18" s="47">
        <f t="shared" si="16"/>
        <v>1.6956632623167536</v>
      </c>
      <c r="AP18" s="47">
        <f t="shared" si="17"/>
        <v>-15.986916791902663</v>
      </c>
    </row>
    <row r="19" spans="1:42" ht="13.5" customHeight="1">
      <c r="A19" s="58" t="s">
        <v>230</v>
      </c>
      <c r="B19" s="97" t="s">
        <v>15</v>
      </c>
      <c r="C19" s="100">
        <v>18230626</v>
      </c>
      <c r="D19" s="100" t="s">
        <v>79</v>
      </c>
      <c r="E19" s="38" t="s">
        <v>824</v>
      </c>
      <c r="F19" s="39" t="s">
        <v>1052</v>
      </c>
      <c r="G19" s="39">
        <v>20</v>
      </c>
      <c r="H19" s="39"/>
      <c r="I19" s="40" t="s">
        <v>278</v>
      </c>
      <c r="J19" s="41">
        <v>20</v>
      </c>
      <c r="K19" s="41">
        <v>-22.54</v>
      </c>
      <c r="L19" s="41"/>
      <c r="M19" s="42">
        <v>0</v>
      </c>
      <c r="N19" s="42">
        <v>0</v>
      </c>
      <c r="O19" s="43">
        <v>-450.79999999999995</v>
      </c>
      <c r="P19" s="44">
        <v>0</v>
      </c>
      <c r="Q19" s="44">
        <f t="shared" si="12"/>
        <v>0</v>
      </c>
      <c r="R19" s="45">
        <v>16.214700000000001</v>
      </c>
      <c r="S19" s="46">
        <v>0</v>
      </c>
      <c r="T19" s="39">
        <f t="shared" si="0"/>
        <v>20</v>
      </c>
      <c r="U19" s="47">
        <f t="shared" si="1"/>
        <v>-6.2222509931550421E-3</v>
      </c>
      <c r="V19" s="48">
        <f t="shared" si="2"/>
        <v>0</v>
      </c>
      <c r="W19" s="49">
        <f t="shared" si="3"/>
        <v>-3.1111254965775209E-4</v>
      </c>
      <c r="X19" s="44">
        <f t="shared" si="4"/>
        <v>-188.40160114611987</v>
      </c>
      <c r="Y19" s="44">
        <f t="shared" si="5"/>
        <v>0</v>
      </c>
      <c r="Z19" s="44">
        <f t="shared" si="6"/>
        <v>-383.31361350670159</v>
      </c>
      <c r="AA19" s="50">
        <f t="shared" si="7"/>
        <v>-188.40160114611987</v>
      </c>
      <c r="AB19" s="51">
        <f t="shared" si="8"/>
        <v>-358.90787781526365</v>
      </c>
      <c r="AC19" s="44">
        <f t="shared" si="8"/>
        <v>-176.40599358250924</v>
      </c>
      <c r="AD19" s="44">
        <f t="shared" si="9"/>
        <v>3489.6335342606449</v>
      </c>
      <c r="AE19" s="44">
        <f t="shared" si="18"/>
        <v>0</v>
      </c>
      <c r="AF19" s="52">
        <f>HLOOKUP(I19,ElecAvoidedCostsWOCC!$A$5:$Q$50,G19+1,FALSE)</f>
        <v>1.3500153127049974</v>
      </c>
      <c r="AG19" s="44">
        <f t="shared" si="10"/>
        <v>-608.58690296741281</v>
      </c>
      <c r="AH19" s="52">
        <f>HLOOKUP(I19,ElecAvoidedCostsWOCC!$A$5:$Q$50,T19+1,FALSE)</f>
        <v>1.3500153127049974</v>
      </c>
      <c r="AI19" s="44">
        <f t="shared" si="11"/>
        <v>0</v>
      </c>
      <c r="AJ19" s="44">
        <f t="shared" si="13"/>
        <v>-608.58690296741281</v>
      </c>
      <c r="AK19" s="44">
        <f>HLOOKUP(I19,ElecAvoidedCostsWOCC!$A$5:$Q$50,G19+1,FALSE)*J19*L19</f>
        <v>0</v>
      </c>
      <c r="AL19" s="44">
        <f t="shared" si="14"/>
        <v>-608.58690296741281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-608.58690296741281</v>
      </c>
      <c r="AN19" s="48">
        <f t="shared" si="15"/>
        <v>2820.1879409964909</v>
      </c>
      <c r="AO19" s="47">
        <f t="shared" si="16"/>
        <v>1.6956632623167538</v>
      </c>
      <c r="AP19" s="47">
        <f t="shared" si="17"/>
        <v>-15.986916791902665</v>
      </c>
    </row>
    <row r="20" spans="1:42" ht="13.5" customHeight="1">
      <c r="A20" s="59">
        <f>A8+SUM(Q5:Q906)</f>
        <v>1446180.4024230079</v>
      </c>
      <c r="B20" s="97" t="s">
        <v>15</v>
      </c>
      <c r="C20" s="100">
        <v>18230626</v>
      </c>
      <c r="D20" s="100" t="s">
        <v>79</v>
      </c>
      <c r="E20" s="38" t="s">
        <v>824</v>
      </c>
      <c r="F20" s="39" t="s">
        <v>1053</v>
      </c>
      <c r="G20" s="39">
        <v>13</v>
      </c>
      <c r="H20" s="39"/>
      <c r="I20" s="40" t="s">
        <v>278</v>
      </c>
      <c r="J20" s="41">
        <v>20</v>
      </c>
      <c r="K20" s="41">
        <v>1336.72</v>
      </c>
      <c r="L20" s="41"/>
      <c r="M20" s="42">
        <v>1650</v>
      </c>
      <c r="N20" s="42">
        <v>727.16</v>
      </c>
      <c r="O20" s="43">
        <v>26734.400000000001</v>
      </c>
      <c r="P20" s="44">
        <v>33000</v>
      </c>
      <c r="Q20" s="44">
        <f t="shared" si="12"/>
        <v>14543.199999999999</v>
      </c>
      <c r="R20" s="45">
        <v>2.601</v>
      </c>
      <c r="S20" s="46">
        <v>0</v>
      </c>
      <c r="T20" s="39">
        <f t="shared" si="0"/>
        <v>13</v>
      </c>
      <c r="U20" s="47">
        <f t="shared" si="1"/>
        <v>0.23985424915353309</v>
      </c>
      <c r="V20" s="48">
        <f t="shared" si="2"/>
        <v>-922.84</v>
      </c>
      <c r="W20" s="49">
        <f t="shared" si="3"/>
        <v>1.8450326857964085E-2</v>
      </c>
      <c r="X20" s="44">
        <f t="shared" si="4"/>
        <v>11173.034085361198</v>
      </c>
      <c r="Y20" s="44">
        <f t="shared" si="5"/>
        <v>-18456.800000000003</v>
      </c>
      <c r="Z20" s="44">
        <f t="shared" si="6"/>
        <v>22732.163861875699</v>
      </c>
      <c r="AA20" s="50">
        <f t="shared" si="7"/>
        <v>25716.234085361197</v>
      </c>
      <c r="AB20" s="51">
        <f t="shared" si="8"/>
        <v>21284.797623479117</v>
      </c>
      <c r="AC20" s="44">
        <f t="shared" si="8"/>
        <v>24078.870866443067</v>
      </c>
      <c r="AD20" s="44">
        <f t="shared" si="9"/>
        <v>439.73663538510857</v>
      </c>
      <c r="AE20" s="44">
        <f t="shared" si="18"/>
        <v>0</v>
      </c>
      <c r="AF20" s="52">
        <f>HLOOKUP(I20,ElecAvoidedCostsWOCC!$A$5:$Q$50,G20+1,FALSE)</f>
        <v>0.95298626106018935</v>
      </c>
      <c r="AG20" s="44">
        <f t="shared" si="10"/>
        <v>25477.515897687528</v>
      </c>
      <c r="AH20" s="52">
        <f>HLOOKUP(I20,ElecAvoidedCostsWOCC!$A$5:$Q$50,T20+1,FALSE)</f>
        <v>0.95298626106018935</v>
      </c>
      <c r="AI20" s="44">
        <f t="shared" si="11"/>
        <v>0</v>
      </c>
      <c r="AJ20" s="44">
        <f t="shared" si="13"/>
        <v>25477.515897687528</v>
      </c>
      <c r="AK20" s="44">
        <f>HLOOKUP(I20,ElecAvoidedCostsWOCC!$A$5:$Q$50,G20+1,FALSE)*J20*L20</f>
        <v>0</v>
      </c>
      <c r="AL20" s="44">
        <f t="shared" si="14"/>
        <v>25477.515897687528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25477.515897687525</v>
      </c>
      <c r="AN20" s="48">
        <f t="shared" si="15"/>
        <v>28465.00412284139</v>
      </c>
      <c r="AO20" s="47">
        <f t="shared" si="16"/>
        <v>1.1969818246983681</v>
      </c>
      <c r="AP20" s="47">
        <f t="shared" si="17"/>
        <v>1.1821569325541319</v>
      </c>
    </row>
    <row r="21" spans="1:42" ht="13.5" customHeight="1">
      <c r="A21" s="58" t="s">
        <v>244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>
        <f t="shared" si="12"/>
        <v>0</v>
      </c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9">Z21/(1+ElecDiscountRate)^1</f>
        <v>0</v>
      </c>
      <c r="AC21" s="44">
        <f t="shared" si="19"/>
        <v>0</v>
      </c>
      <c r="AD21" s="44">
        <f t="shared" si="9"/>
        <v>0</v>
      </c>
      <c r="AE21" s="44">
        <f t="shared" si="18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3"/>
        <v>#N/A</v>
      </c>
      <c r="AK21" s="44" t="e">
        <f>HLOOKUP(I21,ElecAvoidedCostsWOCC!$A$5:$Q$50,G21+1,FALSE)*J21*L21</f>
        <v>#N/A</v>
      </c>
      <c r="AL21" s="44" t="e">
        <f t="shared" si="14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1.1879057805671882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>
        <f t="shared" si="12"/>
        <v>0</v>
      </c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9"/>
        <v>0</v>
      </c>
      <c r="AC22" s="44">
        <f t="shared" si="19"/>
        <v>0</v>
      </c>
      <c r="AD22" s="44">
        <f t="shared" si="9"/>
        <v>0</v>
      </c>
      <c r="AE22" s="44">
        <f t="shared" si="18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3"/>
        <v>#N/A</v>
      </c>
      <c r="AK22" s="44" t="e">
        <f>HLOOKUP(I22,ElecAvoidedCostsWOCC!$A$5:$Q$50,G22+1,FALSE)*J22*L22</f>
        <v>#N/A</v>
      </c>
      <c r="AL22" s="44" t="e">
        <f t="shared" si="14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245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>
        <f t="shared" si="12"/>
        <v>0</v>
      </c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9"/>
        <v>0</v>
      </c>
      <c r="AC23" s="44">
        <f t="shared" si="19"/>
        <v>0</v>
      </c>
      <c r="AD23" s="44">
        <f t="shared" si="9"/>
        <v>0</v>
      </c>
      <c r="AE23" s="44">
        <f t="shared" si="18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3"/>
        <v>#N/A</v>
      </c>
      <c r="AK23" s="44" t="e">
        <f>HLOOKUP(I23,ElecAvoidedCostsWOCC!$A$5:$Q$50,G23+1,FALSE)*J23*L23</f>
        <v>#N/A</v>
      </c>
      <c r="AL23" s="44" t="e">
        <f t="shared" si="14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1.2917075193890621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>
        <f t="shared" si="12"/>
        <v>0</v>
      </c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9"/>
        <v>0</v>
      </c>
      <c r="AC24" s="44">
        <f t="shared" si="19"/>
        <v>0</v>
      </c>
      <c r="AD24" s="44">
        <f t="shared" si="9"/>
        <v>0</v>
      </c>
      <c r="AE24" s="44">
        <f t="shared" si="18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3"/>
        <v>#N/A</v>
      </c>
      <c r="AK24" s="44" t="e">
        <f>HLOOKUP(I24,ElecAvoidedCostsWOCC!$A$5:$Q$50,G24+1,FALSE)*J24*L24</f>
        <v>#N/A</v>
      </c>
      <c r="AL24" s="44" t="e">
        <f t="shared" si="1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35" priority="4">
      <formula>ISTEXT(J5)</formula>
    </cfRule>
    <cfRule type="notContainsBlanks" dxfId="334" priority="5">
      <formula>LEN(TRIM(J5))&gt;0</formula>
    </cfRule>
  </conditionalFormatting>
  <conditionalFormatting sqref="M5:N24 R5:S24">
    <cfRule type="expression" dxfId="333" priority="2">
      <formula>ISTEXT(M5)</formula>
    </cfRule>
  </conditionalFormatting>
  <conditionalFormatting sqref="M5:N24 R5:S24">
    <cfRule type="notContainsBlanks" dxfId="332" priority="3">
      <formula>LEN(TRIM(M5))&gt;0</formula>
    </cfRule>
  </conditionalFormatting>
  <conditionalFormatting sqref="R5:S24">
    <cfRule type="expression" dxfId="331" priority="1">
      <formula>"istext($AB17)"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6EC2B34D56824478303D8B73BC62E62" ma:contentTypeVersion="36" ma:contentTypeDescription="" ma:contentTypeScope="" ma:versionID="1ca146290b8ddaf4e57b7b9260d4940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Pending</CaseStatus>
    <OpenedDate xmlns="dc463f71-b30c-4ab2-9473-d307f9d35888">2021-10-29T07:00:00+00:00</OpenedDate>
    <SignificantOrder xmlns="dc463f71-b30c-4ab2-9473-d307f9d35888">false</SignificantOrder>
    <Date1 xmlns="dc463f71-b30c-4ab2-9473-d307f9d35888">2022-11-15T08:00:00+00:00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210823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B07704B-E5DC-453F-A7E7-71548F537516}"/>
</file>

<file path=customXml/itemProps2.xml><?xml version="1.0" encoding="utf-8"?>
<ds:datastoreItem xmlns:ds="http://schemas.openxmlformats.org/officeDocument/2006/customXml" ds:itemID="{FEB31EBD-1C39-4770-8BBB-876D75C5594D}"/>
</file>

<file path=customXml/itemProps3.xml><?xml version="1.0" encoding="utf-8"?>
<ds:datastoreItem xmlns:ds="http://schemas.openxmlformats.org/officeDocument/2006/customXml" ds:itemID="{371F9D70-AA64-4838-AE4D-0D45B00C12ED}"/>
</file>

<file path=customXml/itemProps4.xml><?xml version="1.0" encoding="utf-8"?>
<ds:datastoreItem xmlns:ds="http://schemas.openxmlformats.org/officeDocument/2006/customXml" ds:itemID="{19A825E4-58B4-41C1-B4FD-67316694D8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74</vt:i4>
      </vt:variant>
      <vt:variant>
        <vt:lpstr>Named Ranges</vt:lpstr>
      </vt:variant>
      <vt:variant>
        <vt:i4>5</vt:i4>
      </vt:variant>
    </vt:vector>
  </HeadingPairs>
  <TitlesOfParts>
    <vt:vector size="79" baseType="lpstr">
      <vt:lpstr>Summary</vt:lpstr>
      <vt:lpstr>Electric CE</vt:lpstr>
      <vt:lpstr>Gas CE</vt:lpstr>
      <vt:lpstr>Program Costs</vt:lpstr>
      <vt:lpstr>Program Cost Vlookup</vt:lpstr>
      <vt:lpstr>E201 LIW {E}</vt:lpstr>
      <vt:lpstr>Residential Lighting {E}</vt:lpstr>
      <vt:lpstr>SF Existing Space Heat {E}</vt:lpstr>
      <vt:lpstr>SF Existing Water Heat {E}</vt:lpstr>
      <vt:lpstr>Home Appliances {E}</vt:lpstr>
      <vt:lpstr>Web-Enabled Thermostats {E}</vt:lpstr>
      <vt:lpstr>Residential Showerheads {E}</vt:lpstr>
      <vt:lpstr>SF Existing Weatherization {E}</vt:lpstr>
      <vt:lpstr>Home Energy Reports {E}</vt:lpstr>
      <vt:lpstr>Res HVAC and WH {E}</vt:lpstr>
      <vt:lpstr>Efficiency Boost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CBA {E}</vt:lpstr>
      <vt:lpstr>Virtual Cx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Kitchen Laundry {E}</vt:lpstr>
      <vt:lpstr>Commercial HVAC Rebates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Res HVAC and WH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Virtual Cx {G}</vt:lpstr>
      <vt:lpstr>CI New Construction {G}</vt:lpstr>
      <vt:lpstr>Com SEM {G}</vt:lpstr>
      <vt:lpstr>P4P {G}</vt:lpstr>
      <vt:lpstr>Commercial Kitchen Laundry {G}</vt:lpstr>
      <vt:lpstr>Commercial HVAC Rebates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  <vt:lpstr>'Electric CE'!Print_Area</vt:lpstr>
      <vt:lpstr>'Gas CE'!Print_Area</vt:lpstr>
      <vt:lpstr>'Res HVAC and WH {E}'!Print_Area</vt:lpstr>
      <vt:lpstr>Summary!Print_Area</vt:lpstr>
      <vt:lpstr>'Res HVAC and WH {E}'!Print_Titles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Lance Rottger</cp:lastModifiedBy>
  <cp:lastPrinted>2022-03-03T20:26:12Z</cp:lastPrinted>
  <dcterms:created xsi:type="dcterms:W3CDTF">2022-01-21T18:04:07Z</dcterms:created>
  <dcterms:modified xsi:type="dcterms:W3CDTF">2022-10-14T22:35:47Z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0x0101006E56B4D1795A2E4DB2F0B01679ED314A00A6EC2B34D56824478303D8B73BC62E62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